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pinoza\Documents\pipeline financiero\data_setiembre\raw\"/>
    </mc:Choice>
  </mc:AlternateContent>
  <xr:revisionPtr revIDLastSave="0" documentId="13_ncr:1_{4E7AF931-5733-43DB-8EF5-408A71B1F52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Hoja3" sheetId="6" r:id="rId1"/>
    <sheet name="Hoja4" sheetId="7" r:id="rId2"/>
    <sheet name="Hoja5" sheetId="8" r:id="rId3"/>
    <sheet name="Incidencias" sheetId="3" r:id="rId4"/>
    <sheet name="Hoja2" sheetId="5" r:id="rId5"/>
    <sheet name="Hoja1" sheetId="4" r:id="rId6"/>
    <sheet name="Trabajadores" sheetId="1" r:id="rId7"/>
    <sheet name="Centros" sheetId="2" r:id="rId8"/>
  </sheets>
  <externalReferences>
    <externalReference r:id="rId9"/>
  </externalReferences>
  <definedNames>
    <definedName name="_xlnm._FilterDatabase" localSheetId="7" hidden="1">Centros!$E$1:$G$324</definedName>
    <definedName name="_xlnm._FilterDatabase" localSheetId="3" hidden="1">Incidencias!$BV$3:$CJ$697</definedName>
    <definedName name="_xlnm._FilterDatabase" localSheetId="6" hidden="1">Trabajadores!$A$2:$AT$1642</definedName>
  </definedNames>
  <calcPr calcId="191029"/>
  <pivotCaches>
    <pivotCache cacheId="0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638" i="3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4" i="8"/>
  <c r="CA448" i="3"/>
  <c r="C5" i="7"/>
  <c r="C6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4" i="7"/>
  <c r="C97" i="7" s="1"/>
  <c r="CA310" i="3"/>
  <c r="CA309" i="3"/>
  <c r="CA276" i="3"/>
  <c r="CA275" i="3"/>
  <c r="CA162" i="3"/>
  <c r="CA161" i="3"/>
  <c r="CA160" i="3"/>
  <c r="CA159" i="3"/>
  <c r="CA154" i="3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4" i="6"/>
  <c r="AT174" i="1"/>
  <c r="AS174" i="1"/>
  <c r="AS175" i="1"/>
  <c r="AR174" i="1"/>
  <c r="AR175" i="1"/>
  <c r="AQ174" i="1"/>
  <c r="AQ175" i="1"/>
  <c r="AP174" i="1"/>
  <c r="AP175" i="1"/>
  <c r="AO174" i="1"/>
  <c r="AO175" i="1"/>
  <c r="AN174" i="1"/>
  <c r="AN175" i="1"/>
  <c r="AT632" i="1"/>
  <c r="AT633" i="1"/>
  <c r="AS632" i="1"/>
  <c r="AS633" i="1"/>
  <c r="AR632" i="1"/>
  <c r="AQ632" i="1"/>
  <c r="AQ633" i="1"/>
  <c r="AP632" i="1"/>
  <c r="AO632" i="1"/>
  <c r="AN632" i="1"/>
  <c r="AT560" i="1"/>
  <c r="AT561" i="1"/>
  <c r="AT562" i="1"/>
  <c r="AT563" i="1"/>
  <c r="AS560" i="1"/>
  <c r="AS561" i="1"/>
  <c r="AR560" i="1"/>
  <c r="AR561" i="1"/>
  <c r="AR562" i="1"/>
  <c r="AQ560" i="1"/>
  <c r="AQ561" i="1"/>
  <c r="AP560" i="1"/>
  <c r="AP561" i="1"/>
  <c r="AO560" i="1"/>
  <c r="AO561" i="1"/>
  <c r="AO562" i="1"/>
  <c r="AN560" i="1"/>
  <c r="AN561" i="1"/>
  <c r="AT551" i="1"/>
  <c r="AT552" i="1"/>
  <c r="AT553" i="1"/>
  <c r="AT554" i="1"/>
  <c r="AS551" i="1"/>
  <c r="AS552" i="1"/>
  <c r="AR551" i="1"/>
  <c r="AR552" i="1"/>
  <c r="AR553" i="1"/>
  <c r="AQ551" i="1"/>
  <c r="AQ552" i="1"/>
  <c r="AP551" i="1"/>
  <c r="AP552" i="1"/>
  <c r="AP553" i="1"/>
  <c r="AP554" i="1"/>
  <c r="AO551" i="1"/>
  <c r="AO552" i="1"/>
  <c r="AO553" i="1"/>
  <c r="AO554" i="1"/>
  <c r="AN551" i="1"/>
  <c r="AN552" i="1"/>
  <c r="AN553" i="1"/>
  <c r="AT29" i="1"/>
  <c r="AT30" i="1"/>
  <c r="AT31" i="1"/>
  <c r="AT32" i="1"/>
  <c r="AS29" i="1"/>
  <c r="AS30" i="1"/>
  <c r="AS31" i="1"/>
  <c r="AR29" i="1"/>
  <c r="AR30" i="1"/>
  <c r="AR31" i="1"/>
  <c r="AR32" i="1"/>
  <c r="AQ29" i="1"/>
  <c r="AQ30" i="1"/>
  <c r="AQ31" i="1"/>
  <c r="AQ32" i="1"/>
  <c r="AP29" i="1"/>
  <c r="AP30" i="1"/>
  <c r="AP31" i="1"/>
  <c r="AP32" i="1"/>
  <c r="AP33" i="1"/>
  <c r="AO29" i="1"/>
  <c r="AO30" i="1"/>
  <c r="AO31" i="1"/>
  <c r="AO32" i="1"/>
  <c r="AO33" i="1"/>
  <c r="AN29" i="1"/>
  <c r="AN30" i="1"/>
  <c r="AN31" i="1"/>
  <c r="AN32" i="1"/>
  <c r="AT265" i="1"/>
  <c r="AT266" i="1"/>
  <c r="AT267" i="1"/>
  <c r="AS265" i="1"/>
  <c r="AS266" i="1"/>
  <c r="AS267" i="1"/>
  <c r="AR265" i="1"/>
  <c r="AR266" i="1"/>
  <c r="AR267" i="1"/>
  <c r="AQ265" i="1"/>
  <c r="AQ266" i="1"/>
  <c r="AQ267" i="1"/>
  <c r="AP265" i="1"/>
  <c r="AP266" i="1"/>
  <c r="AO265" i="1"/>
  <c r="AO266" i="1"/>
  <c r="AO267" i="1"/>
  <c r="AN265" i="1"/>
  <c r="AN266" i="1"/>
  <c r="AT309" i="1"/>
  <c r="AT310" i="1"/>
  <c r="AT311" i="1"/>
  <c r="AT312" i="1"/>
  <c r="AT313" i="1"/>
  <c r="AS309" i="1"/>
  <c r="AS310" i="1"/>
  <c r="AS311" i="1"/>
  <c r="AR309" i="1"/>
  <c r="AR310" i="1"/>
  <c r="AR311" i="1"/>
  <c r="AQ309" i="1"/>
  <c r="AQ310" i="1"/>
  <c r="AP309" i="1"/>
  <c r="AP310" i="1"/>
  <c r="AP311" i="1"/>
  <c r="AP312" i="1"/>
  <c r="AO309" i="1"/>
  <c r="AO310" i="1"/>
  <c r="AO311" i="1"/>
  <c r="AN309" i="1"/>
  <c r="AN310" i="1"/>
  <c r="AT222" i="1"/>
  <c r="AT223" i="1"/>
  <c r="AT224" i="1"/>
  <c r="AS222" i="1"/>
  <c r="AS223" i="1"/>
  <c r="AR222" i="1"/>
  <c r="AR223" i="1"/>
  <c r="AQ222" i="1"/>
  <c r="AQ223" i="1"/>
  <c r="AQ224" i="1"/>
  <c r="AP222" i="1"/>
  <c r="AP223" i="1"/>
  <c r="AP224" i="1"/>
  <c r="AO222" i="1"/>
  <c r="AO223" i="1"/>
  <c r="AO224" i="1"/>
  <c r="AN222" i="1"/>
  <c r="AN223" i="1"/>
  <c r="AN224" i="1"/>
  <c r="CD5" i="3"/>
  <c r="CD6" i="3"/>
  <c r="CD7" i="3"/>
  <c r="CD8" i="3"/>
  <c r="CD9" i="3"/>
  <c r="CD10" i="3"/>
  <c r="CD11" i="3"/>
  <c r="CD12" i="3"/>
  <c r="CD13" i="3"/>
  <c r="CD14" i="3"/>
  <c r="CD15" i="3"/>
  <c r="CD16" i="3"/>
  <c r="CD17" i="3"/>
  <c r="CD18" i="3"/>
  <c r="CD19" i="3"/>
  <c r="CD20" i="3"/>
  <c r="CD21" i="3"/>
  <c r="CD22" i="3"/>
  <c r="CD23" i="3"/>
  <c r="CD24" i="3"/>
  <c r="CD25" i="3"/>
  <c r="CD26" i="3"/>
  <c r="CD27" i="3"/>
  <c r="CD28" i="3"/>
  <c r="CD29" i="3"/>
  <c r="CD30" i="3"/>
  <c r="CD31" i="3"/>
  <c r="CD32" i="3"/>
  <c r="CD33" i="3"/>
  <c r="CD34" i="3"/>
  <c r="CD35" i="3"/>
  <c r="CD36" i="3"/>
  <c r="CD37" i="3"/>
  <c r="CD38" i="3"/>
  <c r="CD39" i="3"/>
  <c r="CD40" i="3"/>
  <c r="CD41" i="3"/>
  <c r="CD42" i="3"/>
  <c r="CD43" i="3"/>
  <c r="CD44" i="3"/>
  <c r="CD45" i="3"/>
  <c r="CD46" i="3"/>
  <c r="CD47" i="3"/>
  <c r="CD48" i="3"/>
  <c r="CD49" i="3"/>
  <c r="CD50" i="3"/>
  <c r="CD51" i="3"/>
  <c r="CD52" i="3"/>
  <c r="CD53" i="3"/>
  <c r="CD54" i="3"/>
  <c r="CD55" i="3"/>
  <c r="CD56" i="3"/>
  <c r="CD57" i="3"/>
  <c r="CD58" i="3"/>
  <c r="CD59" i="3"/>
  <c r="CD60" i="3"/>
  <c r="CD61" i="3"/>
  <c r="CD62" i="3"/>
  <c r="CD63" i="3"/>
  <c r="CD64" i="3"/>
  <c r="CD65" i="3"/>
  <c r="CD66" i="3"/>
  <c r="CD67" i="3"/>
  <c r="CD68" i="3"/>
  <c r="CD69" i="3"/>
  <c r="CD70" i="3"/>
  <c r="CD71" i="3"/>
  <c r="CD72" i="3"/>
  <c r="CD73" i="3"/>
  <c r="CD74" i="3"/>
  <c r="CD75" i="3"/>
  <c r="CD76" i="3"/>
  <c r="CD77" i="3"/>
  <c r="CD78" i="3"/>
  <c r="CD79" i="3"/>
  <c r="CD80" i="3"/>
  <c r="CD81" i="3"/>
  <c r="CD82" i="3"/>
  <c r="CD83" i="3"/>
  <c r="CD84" i="3"/>
  <c r="CD85" i="3"/>
  <c r="CD86" i="3"/>
  <c r="CD87" i="3"/>
  <c r="CD88" i="3"/>
  <c r="CD89" i="3"/>
  <c r="CD90" i="3"/>
  <c r="CD91" i="3"/>
  <c r="CD92" i="3"/>
  <c r="CD93" i="3"/>
  <c r="CD94" i="3"/>
  <c r="CD95" i="3"/>
  <c r="CD96" i="3"/>
  <c r="CD97" i="3"/>
  <c r="CD98" i="3"/>
  <c r="CD99" i="3"/>
  <c r="CD100" i="3"/>
  <c r="CD101" i="3"/>
  <c r="CD102" i="3"/>
  <c r="CD103" i="3"/>
  <c r="CD104" i="3"/>
  <c r="CD105" i="3"/>
  <c r="CD106" i="3"/>
  <c r="CD107" i="3"/>
  <c r="CD108" i="3"/>
  <c r="CD109" i="3"/>
  <c r="CD110" i="3"/>
  <c r="CD111" i="3"/>
  <c r="CD112" i="3"/>
  <c r="CD113" i="3"/>
  <c r="CD114" i="3"/>
  <c r="CD115" i="3"/>
  <c r="CD116" i="3"/>
  <c r="CD117" i="3"/>
  <c r="CD118" i="3"/>
  <c r="CD119" i="3"/>
  <c r="CD120" i="3"/>
  <c r="CD121" i="3"/>
  <c r="CD122" i="3"/>
  <c r="CD123" i="3"/>
  <c r="CD124" i="3"/>
  <c r="CD125" i="3"/>
  <c r="CD126" i="3"/>
  <c r="CD127" i="3"/>
  <c r="CD128" i="3"/>
  <c r="CD129" i="3"/>
  <c r="CD130" i="3"/>
  <c r="CD131" i="3"/>
  <c r="CD132" i="3"/>
  <c r="CD133" i="3"/>
  <c r="CD134" i="3"/>
  <c r="CD135" i="3"/>
  <c r="CD136" i="3"/>
  <c r="CD137" i="3"/>
  <c r="CD138" i="3"/>
  <c r="CD139" i="3"/>
  <c r="CD140" i="3"/>
  <c r="CD141" i="3"/>
  <c r="CD142" i="3"/>
  <c r="CD143" i="3"/>
  <c r="CD144" i="3"/>
  <c r="CD145" i="3"/>
  <c r="CD146" i="3"/>
  <c r="CD147" i="3"/>
  <c r="CD148" i="3"/>
  <c r="CD149" i="3"/>
  <c r="CD150" i="3"/>
  <c r="CD151" i="3"/>
  <c r="CD152" i="3"/>
  <c r="CD153" i="3"/>
  <c r="CD154" i="3"/>
  <c r="CD155" i="3"/>
  <c r="CD156" i="3"/>
  <c r="CD157" i="3"/>
  <c r="CD158" i="3"/>
  <c r="CD159" i="3"/>
  <c r="CD160" i="3"/>
  <c r="CD161" i="3"/>
  <c r="CD162" i="3"/>
  <c r="CD163" i="3"/>
  <c r="CD164" i="3"/>
  <c r="CD165" i="3"/>
  <c r="CD166" i="3"/>
  <c r="CD167" i="3"/>
  <c r="CD168" i="3"/>
  <c r="CD169" i="3"/>
  <c r="CD170" i="3"/>
  <c r="CD171" i="3"/>
  <c r="CD172" i="3"/>
  <c r="CD173" i="3"/>
  <c r="CD174" i="3"/>
  <c r="CD175" i="3"/>
  <c r="CD176" i="3"/>
  <c r="CD177" i="3"/>
  <c r="CD178" i="3"/>
  <c r="CD179" i="3"/>
  <c r="CD180" i="3"/>
  <c r="CD181" i="3"/>
  <c r="CD182" i="3"/>
  <c r="CD183" i="3"/>
  <c r="CD184" i="3"/>
  <c r="CD185" i="3"/>
  <c r="CD186" i="3"/>
  <c r="CD187" i="3"/>
  <c r="CD188" i="3"/>
  <c r="CD189" i="3"/>
  <c r="CD190" i="3"/>
  <c r="CD191" i="3"/>
  <c r="CD192" i="3"/>
  <c r="CD193" i="3"/>
  <c r="CD194" i="3"/>
  <c r="CD195" i="3"/>
  <c r="CD196" i="3"/>
  <c r="CD197" i="3"/>
  <c r="CD198" i="3"/>
  <c r="CD199" i="3"/>
  <c r="CD200" i="3"/>
  <c r="CD201" i="3"/>
  <c r="CD202" i="3"/>
  <c r="CD203" i="3"/>
  <c r="CD204" i="3"/>
  <c r="CD205" i="3"/>
  <c r="CD206" i="3"/>
  <c r="CD207" i="3"/>
  <c r="CD208" i="3"/>
  <c r="CD209" i="3"/>
  <c r="CD210" i="3"/>
  <c r="CD211" i="3"/>
  <c r="CD212" i="3"/>
  <c r="CD213" i="3"/>
  <c r="CD214" i="3"/>
  <c r="CD215" i="3"/>
  <c r="CD216" i="3"/>
  <c r="CD217" i="3"/>
  <c r="CD218" i="3"/>
  <c r="CD219" i="3"/>
  <c r="CD220" i="3"/>
  <c r="CD221" i="3"/>
  <c r="CD222" i="3"/>
  <c r="CD223" i="3"/>
  <c r="CD224" i="3"/>
  <c r="CD225" i="3"/>
  <c r="CD226" i="3"/>
  <c r="CD227" i="3"/>
  <c r="CD228" i="3"/>
  <c r="CD229" i="3"/>
  <c r="CD230" i="3"/>
  <c r="CD231" i="3"/>
  <c r="CD232" i="3"/>
  <c r="CD233" i="3"/>
  <c r="CD234" i="3"/>
  <c r="CD235" i="3"/>
  <c r="CD236" i="3"/>
  <c r="CD237" i="3"/>
  <c r="CD238" i="3"/>
  <c r="CD239" i="3"/>
  <c r="CD240" i="3"/>
  <c r="CD241" i="3"/>
  <c r="CD242" i="3"/>
  <c r="CD243" i="3"/>
  <c r="CD244" i="3"/>
  <c r="CD245" i="3"/>
  <c r="CD246" i="3"/>
  <c r="CD247" i="3"/>
  <c r="CD248" i="3"/>
  <c r="CD249" i="3"/>
  <c r="CD250" i="3"/>
  <c r="CD251" i="3"/>
  <c r="CD252" i="3"/>
  <c r="CD253" i="3"/>
  <c r="CD254" i="3"/>
  <c r="CD255" i="3"/>
  <c r="CD256" i="3"/>
  <c r="CD257" i="3"/>
  <c r="CD258" i="3"/>
  <c r="CD259" i="3"/>
  <c r="CD260" i="3"/>
  <c r="CD261" i="3"/>
  <c r="CD262" i="3"/>
  <c r="CD263" i="3"/>
  <c r="CD264" i="3"/>
  <c r="CD265" i="3"/>
  <c r="CD266" i="3"/>
  <c r="CD267" i="3"/>
  <c r="CD268" i="3"/>
  <c r="CD269" i="3"/>
  <c r="CD270" i="3"/>
  <c r="CD271" i="3"/>
  <c r="CD272" i="3"/>
  <c r="CD273" i="3"/>
  <c r="CD274" i="3"/>
  <c r="CD275" i="3"/>
  <c r="CD276" i="3"/>
  <c r="CD277" i="3"/>
  <c r="CD278" i="3"/>
  <c r="CD279" i="3"/>
  <c r="CD280" i="3"/>
  <c r="CD281" i="3"/>
  <c r="CD282" i="3"/>
  <c r="CD283" i="3"/>
  <c r="CD284" i="3"/>
  <c r="CD285" i="3"/>
  <c r="CD286" i="3"/>
  <c r="CD287" i="3"/>
  <c r="CD288" i="3"/>
  <c r="CD289" i="3"/>
  <c r="CD290" i="3"/>
  <c r="CD291" i="3"/>
  <c r="CD292" i="3"/>
  <c r="CD293" i="3"/>
  <c r="CD294" i="3"/>
  <c r="CD295" i="3"/>
  <c r="CD296" i="3"/>
  <c r="CD297" i="3"/>
  <c r="CD298" i="3"/>
  <c r="CD299" i="3"/>
  <c r="CD300" i="3"/>
  <c r="CD301" i="3"/>
  <c r="CD302" i="3"/>
  <c r="CD303" i="3"/>
  <c r="CD304" i="3"/>
  <c r="CD305" i="3"/>
  <c r="CD306" i="3"/>
  <c r="CD307" i="3"/>
  <c r="CD308" i="3"/>
  <c r="CD309" i="3"/>
  <c r="CD310" i="3"/>
  <c r="CD311" i="3"/>
  <c r="CD312" i="3"/>
  <c r="CD313" i="3"/>
  <c r="CD314" i="3"/>
  <c r="CD315" i="3"/>
  <c r="CD316" i="3"/>
  <c r="CD317" i="3"/>
  <c r="CD318" i="3"/>
  <c r="CD319" i="3"/>
  <c r="CD320" i="3"/>
  <c r="CD321" i="3"/>
  <c r="CD322" i="3"/>
  <c r="CD323" i="3"/>
  <c r="CD324" i="3"/>
  <c r="CD325" i="3"/>
  <c r="CD326" i="3"/>
  <c r="CD327" i="3"/>
  <c r="CD328" i="3"/>
  <c r="CD329" i="3"/>
  <c r="CD330" i="3"/>
  <c r="CD331" i="3"/>
  <c r="CD332" i="3"/>
  <c r="CD333" i="3"/>
  <c r="CD334" i="3"/>
  <c r="CD335" i="3"/>
  <c r="CD336" i="3"/>
  <c r="CD337" i="3"/>
  <c r="CD338" i="3"/>
  <c r="CD339" i="3"/>
  <c r="CD340" i="3"/>
  <c r="CD341" i="3"/>
  <c r="CD342" i="3"/>
  <c r="CD343" i="3"/>
  <c r="CD344" i="3"/>
  <c r="CD345" i="3"/>
  <c r="CD346" i="3"/>
  <c r="CD347" i="3"/>
  <c r="CD348" i="3"/>
  <c r="CD349" i="3"/>
  <c r="CD350" i="3"/>
  <c r="CD351" i="3"/>
  <c r="CD352" i="3"/>
  <c r="CD353" i="3"/>
  <c r="CD354" i="3"/>
  <c r="CD355" i="3"/>
  <c r="CD356" i="3"/>
  <c r="CD357" i="3"/>
  <c r="CD358" i="3"/>
  <c r="CD359" i="3"/>
  <c r="CD360" i="3"/>
  <c r="CD361" i="3"/>
  <c r="CD362" i="3"/>
  <c r="CD363" i="3"/>
  <c r="CD364" i="3"/>
  <c r="CD365" i="3"/>
  <c r="CD366" i="3"/>
  <c r="CD367" i="3"/>
  <c r="CD368" i="3"/>
  <c r="CD369" i="3"/>
  <c r="CD370" i="3"/>
  <c r="CD371" i="3"/>
  <c r="CD372" i="3"/>
  <c r="CD373" i="3"/>
  <c r="CD374" i="3"/>
  <c r="CD375" i="3"/>
  <c r="CD376" i="3"/>
  <c r="CD377" i="3"/>
  <c r="CD378" i="3"/>
  <c r="CD379" i="3"/>
  <c r="CD380" i="3"/>
  <c r="CD381" i="3"/>
  <c r="CD382" i="3"/>
  <c r="CD383" i="3"/>
  <c r="CD384" i="3"/>
  <c r="CD385" i="3"/>
  <c r="CD386" i="3"/>
  <c r="CD387" i="3"/>
  <c r="CD388" i="3"/>
  <c r="CD389" i="3"/>
  <c r="CD390" i="3"/>
  <c r="CD391" i="3"/>
  <c r="CD392" i="3"/>
  <c r="CD393" i="3"/>
  <c r="CD394" i="3"/>
  <c r="CD395" i="3"/>
  <c r="CD396" i="3"/>
  <c r="CD397" i="3"/>
  <c r="CD398" i="3"/>
  <c r="CD399" i="3"/>
  <c r="CD400" i="3"/>
  <c r="CD401" i="3"/>
  <c r="CD402" i="3"/>
  <c r="CD403" i="3"/>
  <c r="CD404" i="3"/>
  <c r="CD405" i="3"/>
  <c r="CD406" i="3"/>
  <c r="CD407" i="3"/>
  <c r="CD408" i="3"/>
  <c r="CD409" i="3"/>
  <c r="CD410" i="3"/>
  <c r="CD411" i="3"/>
  <c r="CD412" i="3"/>
  <c r="CD413" i="3"/>
  <c r="CD414" i="3"/>
  <c r="CD415" i="3"/>
  <c r="CD416" i="3"/>
  <c r="CD417" i="3"/>
  <c r="CD418" i="3"/>
  <c r="CD419" i="3"/>
  <c r="CD420" i="3"/>
  <c r="CD421" i="3"/>
  <c r="CD422" i="3"/>
  <c r="CD423" i="3"/>
  <c r="CD424" i="3"/>
  <c r="CD425" i="3"/>
  <c r="CD426" i="3"/>
  <c r="CD427" i="3"/>
  <c r="CD428" i="3"/>
  <c r="CD429" i="3"/>
  <c r="CD430" i="3"/>
  <c r="CD431" i="3"/>
  <c r="CD432" i="3"/>
  <c r="CD433" i="3"/>
  <c r="CD434" i="3"/>
  <c r="CD435" i="3"/>
  <c r="CD436" i="3"/>
  <c r="CD437" i="3"/>
  <c r="CD438" i="3"/>
  <c r="CD439" i="3"/>
  <c r="CD440" i="3"/>
  <c r="CD441" i="3"/>
  <c r="CD442" i="3"/>
  <c r="CD443" i="3"/>
  <c r="CD444" i="3"/>
  <c r="CD445" i="3"/>
  <c r="CD446" i="3"/>
  <c r="CD447" i="3"/>
  <c r="CD448" i="3"/>
  <c r="CD449" i="3"/>
  <c r="CD450" i="3"/>
  <c r="CD451" i="3"/>
  <c r="CD452" i="3"/>
  <c r="CD453" i="3"/>
  <c r="CD454" i="3"/>
  <c r="CD455" i="3"/>
  <c r="CD456" i="3"/>
  <c r="CD457" i="3"/>
  <c r="CD458" i="3"/>
  <c r="CD459" i="3"/>
  <c r="CD460" i="3"/>
  <c r="CD461" i="3"/>
  <c r="CD462" i="3"/>
  <c r="CD463" i="3"/>
  <c r="CD464" i="3"/>
  <c r="CD465" i="3"/>
  <c r="CD466" i="3"/>
  <c r="CD467" i="3"/>
  <c r="CD468" i="3"/>
  <c r="CD469" i="3"/>
  <c r="CD470" i="3"/>
  <c r="CD471" i="3"/>
  <c r="CD472" i="3"/>
  <c r="CD473" i="3"/>
  <c r="CD474" i="3"/>
  <c r="CD475" i="3"/>
  <c r="CD476" i="3"/>
  <c r="CD477" i="3"/>
  <c r="CD478" i="3"/>
  <c r="CD479" i="3"/>
  <c r="CD480" i="3"/>
  <c r="CD481" i="3"/>
  <c r="CD482" i="3"/>
  <c r="CD483" i="3"/>
  <c r="CD484" i="3"/>
  <c r="CD485" i="3"/>
  <c r="CD486" i="3"/>
  <c r="CD487" i="3"/>
  <c r="CD488" i="3"/>
  <c r="CD489" i="3"/>
  <c r="CD490" i="3"/>
  <c r="CD491" i="3"/>
  <c r="CD492" i="3"/>
  <c r="CD493" i="3"/>
  <c r="CD494" i="3"/>
  <c r="CD495" i="3"/>
  <c r="CD496" i="3"/>
  <c r="CD497" i="3"/>
  <c r="CD498" i="3"/>
  <c r="CD499" i="3"/>
  <c r="CD500" i="3"/>
  <c r="CD501" i="3"/>
  <c r="CD502" i="3"/>
  <c r="CD503" i="3"/>
  <c r="CD504" i="3"/>
  <c r="CD505" i="3"/>
  <c r="CD506" i="3"/>
  <c r="CD507" i="3"/>
  <c r="CD508" i="3"/>
  <c r="CD509" i="3"/>
  <c r="CD510" i="3"/>
  <c r="CD511" i="3"/>
  <c r="CD512" i="3"/>
  <c r="CD513" i="3"/>
  <c r="CD514" i="3"/>
  <c r="CD515" i="3"/>
  <c r="CD516" i="3"/>
  <c r="CD517" i="3"/>
  <c r="CD518" i="3"/>
  <c r="CD519" i="3"/>
  <c r="CD520" i="3"/>
  <c r="CD521" i="3"/>
  <c r="CD522" i="3"/>
  <c r="CD523" i="3"/>
  <c r="CD524" i="3"/>
  <c r="CD525" i="3"/>
  <c r="CD526" i="3"/>
  <c r="CD527" i="3"/>
  <c r="CD528" i="3"/>
  <c r="CD529" i="3"/>
  <c r="CD530" i="3"/>
  <c r="CD531" i="3"/>
  <c r="CD532" i="3"/>
  <c r="CD533" i="3"/>
  <c r="CD534" i="3"/>
  <c r="CD535" i="3"/>
  <c r="CD536" i="3"/>
  <c r="CD537" i="3"/>
  <c r="CD538" i="3"/>
  <c r="CD539" i="3"/>
  <c r="CD540" i="3"/>
  <c r="CD541" i="3"/>
  <c r="CD542" i="3"/>
  <c r="CD543" i="3"/>
  <c r="CD544" i="3"/>
  <c r="CD545" i="3"/>
  <c r="CD546" i="3"/>
  <c r="CD547" i="3"/>
  <c r="CD548" i="3"/>
  <c r="CD549" i="3"/>
  <c r="CD550" i="3"/>
  <c r="CD551" i="3"/>
  <c r="CD552" i="3"/>
  <c r="CD553" i="3"/>
  <c r="CD554" i="3"/>
  <c r="CD555" i="3"/>
  <c r="CD556" i="3"/>
  <c r="CD557" i="3"/>
  <c r="CD558" i="3"/>
  <c r="CD559" i="3"/>
  <c r="CD560" i="3"/>
  <c r="CD561" i="3"/>
  <c r="CD562" i="3"/>
  <c r="CD563" i="3"/>
  <c r="CD564" i="3"/>
  <c r="CD565" i="3"/>
  <c r="CD566" i="3"/>
  <c r="CD567" i="3"/>
  <c r="CD568" i="3"/>
  <c r="CD569" i="3"/>
  <c r="CD570" i="3"/>
  <c r="CD571" i="3"/>
  <c r="CD572" i="3"/>
  <c r="CD573" i="3"/>
  <c r="CD574" i="3"/>
  <c r="CD575" i="3"/>
  <c r="CD576" i="3"/>
  <c r="CD577" i="3"/>
  <c r="CD578" i="3"/>
  <c r="CD579" i="3"/>
  <c r="CD580" i="3"/>
  <c r="CD581" i="3"/>
  <c r="CD582" i="3"/>
  <c r="CD583" i="3"/>
  <c r="CD584" i="3"/>
  <c r="CD585" i="3"/>
  <c r="CD586" i="3"/>
  <c r="CD587" i="3"/>
  <c r="CD588" i="3"/>
  <c r="CD589" i="3"/>
  <c r="CD590" i="3"/>
  <c r="CD591" i="3"/>
  <c r="CD592" i="3"/>
  <c r="CD593" i="3"/>
  <c r="CD594" i="3"/>
  <c r="CD595" i="3"/>
  <c r="CD596" i="3"/>
  <c r="CD597" i="3"/>
  <c r="CD598" i="3"/>
  <c r="CD599" i="3"/>
  <c r="CD600" i="3"/>
  <c r="CD601" i="3"/>
  <c r="CD602" i="3"/>
  <c r="CD603" i="3"/>
  <c r="CD604" i="3"/>
  <c r="CD605" i="3"/>
  <c r="CD606" i="3"/>
  <c r="CD607" i="3"/>
  <c r="CD608" i="3"/>
  <c r="CD609" i="3"/>
  <c r="CD610" i="3"/>
  <c r="CD611" i="3"/>
  <c r="CD612" i="3"/>
  <c r="CD613" i="3"/>
  <c r="CD614" i="3"/>
  <c r="CD615" i="3"/>
  <c r="CD616" i="3"/>
  <c r="CD617" i="3"/>
  <c r="CD618" i="3"/>
  <c r="CD619" i="3"/>
  <c r="CD620" i="3"/>
  <c r="CD621" i="3"/>
  <c r="CD622" i="3"/>
  <c r="CD623" i="3"/>
  <c r="CD624" i="3"/>
  <c r="CD625" i="3"/>
  <c r="CD626" i="3"/>
  <c r="CD627" i="3"/>
  <c r="CD628" i="3"/>
  <c r="CD629" i="3"/>
  <c r="CD630" i="3"/>
  <c r="CD631" i="3"/>
  <c r="CD632" i="3"/>
  <c r="CD633" i="3"/>
  <c r="CD634" i="3"/>
  <c r="CD635" i="3"/>
  <c r="CD636" i="3"/>
  <c r="CD637" i="3"/>
  <c r="CD638" i="3"/>
  <c r="CD639" i="3"/>
  <c r="CD640" i="3"/>
  <c r="CD641" i="3"/>
  <c r="CD642" i="3"/>
  <c r="CD643" i="3"/>
  <c r="CD644" i="3"/>
  <c r="CD645" i="3"/>
  <c r="CD646" i="3"/>
  <c r="CD647" i="3"/>
  <c r="CD648" i="3"/>
  <c r="CD649" i="3"/>
  <c r="CD650" i="3"/>
  <c r="CD651" i="3"/>
  <c r="CD652" i="3"/>
  <c r="CD653" i="3"/>
  <c r="CD654" i="3"/>
  <c r="CD655" i="3"/>
  <c r="CD656" i="3"/>
  <c r="CD657" i="3"/>
  <c r="CD658" i="3"/>
  <c r="CD659" i="3"/>
  <c r="CD660" i="3"/>
  <c r="CD661" i="3"/>
  <c r="CD662" i="3"/>
  <c r="CD663" i="3"/>
  <c r="CD664" i="3"/>
  <c r="CD665" i="3"/>
  <c r="CD666" i="3"/>
  <c r="CD667" i="3"/>
  <c r="CD668" i="3"/>
  <c r="CD669" i="3"/>
  <c r="CD670" i="3"/>
  <c r="CD671" i="3"/>
  <c r="CD672" i="3"/>
  <c r="CD673" i="3"/>
  <c r="CD674" i="3"/>
  <c r="CD675" i="3"/>
  <c r="CD676" i="3"/>
  <c r="CD677" i="3"/>
  <c r="CD678" i="3"/>
  <c r="CD679" i="3"/>
  <c r="CD680" i="3"/>
  <c r="CD681" i="3"/>
  <c r="CD682" i="3"/>
  <c r="CD683" i="3"/>
  <c r="CD684" i="3"/>
  <c r="CD685" i="3"/>
  <c r="CD686" i="3"/>
  <c r="CD687" i="3"/>
  <c r="CD688" i="3"/>
  <c r="CD689" i="3"/>
  <c r="CD690" i="3"/>
  <c r="CD691" i="3"/>
  <c r="CD692" i="3"/>
  <c r="CD693" i="3"/>
  <c r="CD694" i="3"/>
  <c r="CD695" i="3"/>
  <c r="CD696" i="3"/>
  <c r="CD697" i="3"/>
  <c r="CB536" i="3"/>
  <c r="CB537" i="3"/>
  <c r="CB538" i="3"/>
  <c r="CB539" i="3"/>
  <c r="CB540" i="3"/>
  <c r="CB541" i="3"/>
  <c r="CB542" i="3"/>
  <c r="CB543" i="3"/>
  <c r="CB544" i="3"/>
  <c r="CB545" i="3"/>
  <c r="CB546" i="3"/>
  <c r="CB547" i="3"/>
  <c r="CB548" i="3"/>
  <c r="CB549" i="3"/>
  <c r="CB550" i="3"/>
  <c r="CB551" i="3"/>
  <c r="CB552" i="3"/>
  <c r="CB553" i="3"/>
  <c r="CB554" i="3"/>
  <c r="CB555" i="3"/>
  <c r="CB556" i="3"/>
  <c r="CB557" i="3"/>
  <c r="CB558" i="3"/>
  <c r="CB559" i="3"/>
  <c r="CB560" i="3"/>
  <c r="CB561" i="3"/>
  <c r="CB562" i="3"/>
  <c r="CB563" i="3"/>
  <c r="CB564" i="3"/>
  <c r="CB565" i="3"/>
  <c r="CB566" i="3"/>
  <c r="CB567" i="3"/>
  <c r="CB568" i="3"/>
  <c r="CB569" i="3"/>
  <c r="CB570" i="3"/>
  <c r="CB571" i="3"/>
  <c r="CB572" i="3"/>
  <c r="CB573" i="3"/>
  <c r="CB574" i="3"/>
  <c r="CB575" i="3"/>
  <c r="CB576" i="3"/>
  <c r="CB577" i="3"/>
  <c r="CB578" i="3"/>
  <c r="CB579" i="3"/>
  <c r="CB580" i="3"/>
  <c r="CB581" i="3"/>
  <c r="CB582" i="3"/>
  <c r="CB583" i="3"/>
  <c r="CB584" i="3"/>
  <c r="CB585" i="3"/>
  <c r="CB586" i="3"/>
  <c r="CB587" i="3"/>
  <c r="CB588" i="3"/>
  <c r="CB589" i="3"/>
  <c r="CB590" i="3"/>
  <c r="CB591" i="3"/>
  <c r="CB592" i="3"/>
  <c r="CB593" i="3"/>
  <c r="CB594" i="3"/>
  <c r="CB595" i="3"/>
  <c r="CB596" i="3"/>
  <c r="CB597" i="3"/>
  <c r="CB598" i="3"/>
  <c r="CB599" i="3"/>
  <c r="CB600" i="3"/>
  <c r="CB601" i="3"/>
  <c r="CB602" i="3"/>
  <c r="CB603" i="3"/>
  <c r="CB604" i="3"/>
  <c r="CB605" i="3"/>
  <c r="CB606" i="3"/>
  <c r="CB607" i="3"/>
  <c r="CB608" i="3"/>
  <c r="CB609" i="3"/>
  <c r="CB610" i="3"/>
  <c r="CB611" i="3"/>
  <c r="CB612" i="3"/>
  <c r="CB613" i="3"/>
  <c r="CB614" i="3"/>
  <c r="CB615" i="3"/>
  <c r="CB616" i="3"/>
  <c r="CB617" i="3"/>
  <c r="CB618" i="3"/>
  <c r="CB619" i="3"/>
  <c r="CB620" i="3"/>
  <c r="CB621" i="3"/>
  <c r="CB622" i="3"/>
  <c r="CB623" i="3"/>
  <c r="CB624" i="3"/>
  <c r="CB625" i="3"/>
  <c r="CB626" i="3"/>
  <c r="CB627" i="3"/>
  <c r="CB628" i="3"/>
  <c r="CB629" i="3"/>
  <c r="CB630" i="3"/>
  <c r="CB631" i="3"/>
  <c r="CB632" i="3"/>
  <c r="CB633" i="3"/>
  <c r="CB634" i="3"/>
  <c r="CB635" i="3"/>
  <c r="CB636" i="3"/>
  <c r="CB637" i="3"/>
  <c r="CB638" i="3"/>
  <c r="CB639" i="3"/>
  <c r="CB640" i="3"/>
  <c r="CB641" i="3"/>
  <c r="CB642" i="3"/>
  <c r="CB643" i="3"/>
  <c r="CB644" i="3"/>
  <c r="CB645" i="3"/>
  <c r="CB646" i="3"/>
  <c r="CB647" i="3"/>
  <c r="CB648" i="3"/>
  <c r="CB649" i="3"/>
  <c r="CB650" i="3"/>
  <c r="CB651" i="3"/>
  <c r="CB652" i="3"/>
  <c r="CB653" i="3"/>
  <c r="CB654" i="3"/>
  <c r="CB655" i="3"/>
  <c r="CB656" i="3"/>
  <c r="CB657" i="3"/>
  <c r="CB658" i="3"/>
  <c r="CB659" i="3"/>
  <c r="CB660" i="3"/>
  <c r="CB661" i="3"/>
  <c r="CB662" i="3"/>
  <c r="CB663" i="3"/>
  <c r="CB664" i="3"/>
  <c r="CB665" i="3"/>
  <c r="CB666" i="3"/>
  <c r="CB667" i="3"/>
  <c r="CB668" i="3"/>
  <c r="CB669" i="3"/>
  <c r="CB670" i="3"/>
  <c r="CB671" i="3"/>
  <c r="CB672" i="3"/>
  <c r="CB673" i="3"/>
  <c r="CB674" i="3"/>
  <c r="CB675" i="3"/>
  <c r="CB676" i="3"/>
  <c r="CB677" i="3"/>
  <c r="CB678" i="3"/>
  <c r="CB679" i="3"/>
  <c r="CB680" i="3"/>
  <c r="CB681" i="3"/>
  <c r="CB682" i="3"/>
  <c r="CB683" i="3"/>
  <c r="CB684" i="3"/>
  <c r="CB685" i="3"/>
  <c r="CB686" i="3"/>
  <c r="CB687" i="3"/>
  <c r="CB688" i="3"/>
  <c r="CB689" i="3"/>
  <c r="CB690" i="3"/>
  <c r="CB691" i="3"/>
  <c r="CB692" i="3"/>
  <c r="CB693" i="3"/>
  <c r="CB694" i="3"/>
  <c r="CB695" i="3"/>
  <c r="CB696" i="3"/>
  <c r="CB697" i="3"/>
  <c r="BY542" i="3"/>
  <c r="BZ542" i="3" s="1"/>
  <c r="CA542" i="3" s="1"/>
  <c r="BY543" i="3"/>
  <c r="BZ543" i="3" s="1"/>
  <c r="CA543" i="3" s="1"/>
  <c r="BY544" i="3"/>
  <c r="BZ544" i="3" s="1"/>
  <c r="CA544" i="3" s="1"/>
  <c r="BY545" i="3"/>
  <c r="BZ545" i="3" s="1"/>
  <c r="CA545" i="3" s="1"/>
  <c r="BY546" i="3"/>
  <c r="BZ546" i="3" s="1"/>
  <c r="CA546" i="3" s="1"/>
  <c r="BY547" i="3"/>
  <c r="BZ547" i="3" s="1"/>
  <c r="CA547" i="3" s="1"/>
  <c r="BY548" i="3"/>
  <c r="BZ548" i="3" s="1"/>
  <c r="CA548" i="3" s="1"/>
  <c r="BY549" i="3"/>
  <c r="BZ549" i="3" s="1"/>
  <c r="CA549" i="3" s="1"/>
  <c r="BY550" i="3"/>
  <c r="BZ550" i="3" s="1"/>
  <c r="CA550" i="3" s="1"/>
  <c r="BY551" i="3"/>
  <c r="BZ551" i="3" s="1"/>
  <c r="CA551" i="3" s="1"/>
  <c r="BY552" i="3"/>
  <c r="BZ552" i="3" s="1"/>
  <c r="CA552" i="3" s="1"/>
  <c r="BY553" i="3"/>
  <c r="BZ553" i="3" s="1"/>
  <c r="CA553" i="3" s="1"/>
  <c r="BY554" i="3"/>
  <c r="BZ554" i="3" s="1"/>
  <c r="CA554" i="3" s="1"/>
  <c r="BY555" i="3"/>
  <c r="BZ555" i="3" s="1"/>
  <c r="CA555" i="3" s="1"/>
  <c r="BY556" i="3"/>
  <c r="BZ556" i="3" s="1"/>
  <c r="CA556" i="3" s="1"/>
  <c r="BY557" i="3"/>
  <c r="BZ557" i="3" s="1"/>
  <c r="CA557" i="3" s="1"/>
  <c r="BY558" i="3"/>
  <c r="BZ558" i="3" s="1"/>
  <c r="CA558" i="3" s="1"/>
  <c r="BY559" i="3"/>
  <c r="BZ559" i="3" s="1"/>
  <c r="CA559" i="3" s="1"/>
  <c r="BY560" i="3"/>
  <c r="BZ560" i="3" s="1"/>
  <c r="CA560" i="3" s="1"/>
  <c r="BY561" i="3"/>
  <c r="BZ561" i="3" s="1"/>
  <c r="CA561" i="3" s="1"/>
  <c r="BY562" i="3"/>
  <c r="BZ562" i="3" s="1"/>
  <c r="CA562" i="3" s="1"/>
  <c r="BY563" i="3"/>
  <c r="BZ563" i="3" s="1"/>
  <c r="CA563" i="3" s="1"/>
  <c r="BY564" i="3"/>
  <c r="BZ564" i="3" s="1"/>
  <c r="CA564" i="3" s="1"/>
  <c r="BY565" i="3"/>
  <c r="BZ565" i="3" s="1"/>
  <c r="CA565" i="3" s="1"/>
  <c r="BY566" i="3"/>
  <c r="BZ566" i="3" s="1"/>
  <c r="CA566" i="3" s="1"/>
  <c r="BY567" i="3"/>
  <c r="BZ567" i="3" s="1"/>
  <c r="CA567" i="3" s="1"/>
  <c r="BY568" i="3"/>
  <c r="BZ568" i="3" s="1"/>
  <c r="CA568" i="3" s="1"/>
  <c r="BY569" i="3"/>
  <c r="BZ569" i="3" s="1"/>
  <c r="CA569" i="3" s="1"/>
  <c r="BY570" i="3"/>
  <c r="BZ570" i="3" s="1"/>
  <c r="CA570" i="3" s="1"/>
  <c r="BY571" i="3"/>
  <c r="BZ571" i="3" s="1"/>
  <c r="CA571" i="3" s="1"/>
  <c r="BY572" i="3"/>
  <c r="BZ572" i="3" s="1"/>
  <c r="CA572" i="3" s="1"/>
  <c r="BY573" i="3"/>
  <c r="BZ573" i="3" s="1"/>
  <c r="CA573" i="3" s="1"/>
  <c r="BY574" i="3"/>
  <c r="BZ574" i="3" s="1"/>
  <c r="CA574" i="3" s="1"/>
  <c r="BY575" i="3"/>
  <c r="BZ575" i="3" s="1"/>
  <c r="CA575" i="3" s="1"/>
  <c r="BY576" i="3"/>
  <c r="BZ576" i="3" s="1"/>
  <c r="CA576" i="3" s="1"/>
  <c r="BY577" i="3"/>
  <c r="BZ577" i="3" s="1"/>
  <c r="CA577" i="3" s="1"/>
  <c r="BY578" i="3"/>
  <c r="BZ578" i="3" s="1"/>
  <c r="CA578" i="3" s="1"/>
  <c r="BY579" i="3"/>
  <c r="BZ579" i="3" s="1"/>
  <c r="CA579" i="3" s="1"/>
  <c r="BY580" i="3"/>
  <c r="BZ580" i="3" s="1"/>
  <c r="CA580" i="3" s="1"/>
  <c r="BY581" i="3"/>
  <c r="BZ581" i="3" s="1"/>
  <c r="CA581" i="3" s="1"/>
  <c r="BY582" i="3"/>
  <c r="BZ582" i="3" s="1"/>
  <c r="CA582" i="3" s="1"/>
  <c r="BY583" i="3"/>
  <c r="BZ583" i="3" s="1"/>
  <c r="CA583" i="3" s="1"/>
  <c r="BY584" i="3"/>
  <c r="BZ584" i="3" s="1"/>
  <c r="CA584" i="3" s="1"/>
  <c r="BY585" i="3"/>
  <c r="BZ585" i="3" s="1"/>
  <c r="CA585" i="3" s="1"/>
  <c r="BY586" i="3"/>
  <c r="BZ586" i="3" s="1"/>
  <c r="CA586" i="3" s="1"/>
  <c r="BY587" i="3"/>
  <c r="BZ587" i="3" s="1"/>
  <c r="CA587" i="3" s="1"/>
  <c r="BY588" i="3"/>
  <c r="BZ588" i="3" s="1"/>
  <c r="CA588" i="3" s="1"/>
  <c r="BY589" i="3"/>
  <c r="BZ589" i="3" s="1"/>
  <c r="CA589" i="3" s="1"/>
  <c r="BY590" i="3"/>
  <c r="BZ590" i="3" s="1"/>
  <c r="CA590" i="3" s="1"/>
  <c r="BY591" i="3"/>
  <c r="BZ591" i="3" s="1"/>
  <c r="CA591" i="3" s="1"/>
  <c r="BY592" i="3"/>
  <c r="BZ592" i="3" s="1"/>
  <c r="CA592" i="3" s="1"/>
  <c r="BY593" i="3"/>
  <c r="BZ593" i="3" s="1"/>
  <c r="CA593" i="3" s="1"/>
  <c r="BY594" i="3"/>
  <c r="BZ594" i="3" s="1"/>
  <c r="CA594" i="3" s="1"/>
  <c r="BY595" i="3"/>
  <c r="BZ595" i="3" s="1"/>
  <c r="CA595" i="3" s="1"/>
  <c r="BY596" i="3"/>
  <c r="BZ596" i="3" s="1"/>
  <c r="CA596" i="3" s="1"/>
  <c r="BY597" i="3"/>
  <c r="BZ597" i="3" s="1"/>
  <c r="CA597" i="3" s="1"/>
  <c r="BY598" i="3"/>
  <c r="BZ598" i="3" s="1"/>
  <c r="CA598" i="3" s="1"/>
  <c r="BY599" i="3"/>
  <c r="BZ599" i="3" s="1"/>
  <c r="CA599" i="3" s="1"/>
  <c r="BY600" i="3"/>
  <c r="BZ600" i="3" s="1"/>
  <c r="CA600" i="3" s="1"/>
  <c r="BY601" i="3"/>
  <c r="BZ601" i="3" s="1"/>
  <c r="CA601" i="3" s="1"/>
  <c r="BY602" i="3"/>
  <c r="BZ602" i="3" s="1"/>
  <c r="CA602" i="3" s="1"/>
  <c r="BY603" i="3"/>
  <c r="BZ603" i="3" s="1"/>
  <c r="CA603" i="3" s="1"/>
  <c r="BY604" i="3"/>
  <c r="BZ604" i="3" s="1"/>
  <c r="CA604" i="3" s="1"/>
  <c r="BY605" i="3"/>
  <c r="BZ605" i="3" s="1"/>
  <c r="CA605" i="3" s="1"/>
  <c r="BY606" i="3"/>
  <c r="BZ606" i="3" s="1"/>
  <c r="CA606" i="3" s="1"/>
  <c r="BY607" i="3"/>
  <c r="BZ607" i="3" s="1"/>
  <c r="CA607" i="3" s="1"/>
  <c r="BY608" i="3"/>
  <c r="BZ608" i="3" s="1"/>
  <c r="CA608" i="3" s="1"/>
  <c r="BY609" i="3"/>
  <c r="BZ609" i="3" s="1"/>
  <c r="CA609" i="3" s="1"/>
  <c r="BY610" i="3"/>
  <c r="BZ610" i="3" s="1"/>
  <c r="CA610" i="3" s="1"/>
  <c r="BY611" i="3"/>
  <c r="BZ611" i="3" s="1"/>
  <c r="CA611" i="3" s="1"/>
  <c r="BY612" i="3"/>
  <c r="BZ612" i="3" s="1"/>
  <c r="CA612" i="3" s="1"/>
  <c r="BY613" i="3"/>
  <c r="BZ613" i="3" s="1"/>
  <c r="CA613" i="3" s="1"/>
  <c r="BY614" i="3"/>
  <c r="BZ614" i="3" s="1"/>
  <c r="CA614" i="3" s="1"/>
  <c r="BY615" i="3"/>
  <c r="BZ615" i="3" s="1"/>
  <c r="CA615" i="3" s="1"/>
  <c r="BY616" i="3"/>
  <c r="BZ616" i="3" s="1"/>
  <c r="CA616" i="3" s="1"/>
  <c r="BY617" i="3"/>
  <c r="BZ617" i="3" s="1"/>
  <c r="CA617" i="3" s="1"/>
  <c r="BY618" i="3"/>
  <c r="BZ618" i="3" s="1"/>
  <c r="CA618" i="3" s="1"/>
  <c r="BY619" i="3"/>
  <c r="BZ619" i="3" s="1"/>
  <c r="CA619" i="3" s="1"/>
  <c r="BY620" i="3"/>
  <c r="BZ620" i="3" s="1"/>
  <c r="CA620" i="3" s="1"/>
  <c r="BY621" i="3"/>
  <c r="BZ621" i="3" s="1"/>
  <c r="CA621" i="3" s="1"/>
  <c r="BY622" i="3"/>
  <c r="BZ622" i="3" s="1"/>
  <c r="CA622" i="3" s="1"/>
  <c r="BY623" i="3"/>
  <c r="BZ623" i="3" s="1"/>
  <c r="CA623" i="3" s="1"/>
  <c r="BY624" i="3"/>
  <c r="BZ624" i="3" s="1"/>
  <c r="BY625" i="3"/>
  <c r="BZ625" i="3" s="1"/>
  <c r="CA625" i="3" s="1"/>
  <c r="BY626" i="3"/>
  <c r="BZ626" i="3" s="1"/>
  <c r="CA626" i="3" s="1"/>
  <c r="BY627" i="3"/>
  <c r="BZ627" i="3" s="1"/>
  <c r="BY628" i="3"/>
  <c r="BZ628" i="3" s="1"/>
  <c r="CA628" i="3" s="1"/>
  <c r="BY629" i="3"/>
  <c r="BZ629" i="3" s="1"/>
  <c r="CA629" i="3" s="1"/>
  <c r="BY630" i="3"/>
  <c r="BZ630" i="3" s="1"/>
  <c r="CA630" i="3" s="1"/>
  <c r="BY631" i="3"/>
  <c r="BZ631" i="3" s="1"/>
  <c r="BY632" i="3"/>
  <c r="BZ632" i="3" s="1"/>
  <c r="BY633" i="3"/>
  <c r="BZ633" i="3" s="1"/>
  <c r="CA633" i="3" s="1"/>
  <c r="BY634" i="3"/>
  <c r="BZ634" i="3" s="1"/>
  <c r="CA634" i="3" s="1"/>
  <c r="BY635" i="3"/>
  <c r="BZ635" i="3" s="1"/>
  <c r="CA635" i="3" s="1"/>
  <c r="BY636" i="3"/>
  <c r="BZ636" i="3" s="1"/>
  <c r="CA636" i="3" s="1"/>
  <c r="BY637" i="3"/>
  <c r="BZ637" i="3" s="1"/>
  <c r="BY638" i="3"/>
  <c r="BZ638" i="3" s="1"/>
  <c r="BY639" i="3"/>
  <c r="BZ639" i="3" s="1"/>
  <c r="CA639" i="3" s="1"/>
  <c r="BY640" i="3"/>
  <c r="BZ640" i="3" s="1"/>
  <c r="BY641" i="3"/>
  <c r="BZ641" i="3" s="1"/>
  <c r="CA641" i="3" s="1"/>
  <c r="BY642" i="3"/>
  <c r="BZ642" i="3" s="1"/>
  <c r="CA642" i="3" s="1"/>
  <c r="BY643" i="3"/>
  <c r="BZ643" i="3" s="1"/>
  <c r="CA643" i="3" s="1"/>
  <c r="BY644" i="3"/>
  <c r="BZ644" i="3" s="1"/>
  <c r="CA644" i="3" s="1"/>
  <c r="BY645" i="3"/>
  <c r="BZ645" i="3" s="1"/>
  <c r="CA645" i="3" s="1"/>
  <c r="BY646" i="3"/>
  <c r="BZ646" i="3" s="1"/>
  <c r="CA646" i="3" s="1"/>
  <c r="BY647" i="3"/>
  <c r="BZ647" i="3" s="1"/>
  <c r="CA647" i="3" s="1"/>
  <c r="BY648" i="3"/>
  <c r="BZ648" i="3" s="1"/>
  <c r="CA648" i="3" s="1"/>
  <c r="BY649" i="3"/>
  <c r="BZ649" i="3" s="1"/>
  <c r="CA649" i="3" s="1"/>
  <c r="BY650" i="3"/>
  <c r="BZ650" i="3" s="1"/>
  <c r="CA650" i="3" s="1"/>
  <c r="BY651" i="3"/>
  <c r="BZ651" i="3" s="1"/>
  <c r="CA651" i="3" s="1"/>
  <c r="BY652" i="3"/>
  <c r="BZ652" i="3" s="1"/>
  <c r="CA652" i="3" s="1"/>
  <c r="BY653" i="3"/>
  <c r="BZ653" i="3" s="1"/>
  <c r="CA653" i="3" s="1"/>
  <c r="BY654" i="3"/>
  <c r="BZ654" i="3" s="1"/>
  <c r="CA654" i="3" s="1"/>
  <c r="BY655" i="3"/>
  <c r="BZ655" i="3" s="1"/>
  <c r="CA655" i="3" s="1"/>
  <c r="BY656" i="3"/>
  <c r="BZ656" i="3" s="1"/>
  <c r="CA656" i="3" s="1"/>
  <c r="BY657" i="3"/>
  <c r="BZ657" i="3" s="1"/>
  <c r="CA657" i="3" s="1"/>
  <c r="BY658" i="3"/>
  <c r="BZ658" i="3" s="1"/>
  <c r="CA658" i="3" s="1"/>
  <c r="BY659" i="3"/>
  <c r="BZ659" i="3" s="1"/>
  <c r="CA659" i="3" s="1"/>
  <c r="BY660" i="3"/>
  <c r="BZ660" i="3" s="1"/>
  <c r="CA660" i="3" s="1"/>
  <c r="BY661" i="3"/>
  <c r="BZ661" i="3" s="1"/>
  <c r="CA661" i="3" s="1"/>
  <c r="BY662" i="3"/>
  <c r="BZ662" i="3" s="1"/>
  <c r="CA662" i="3" s="1"/>
  <c r="BY663" i="3"/>
  <c r="BZ663" i="3" s="1"/>
  <c r="CA663" i="3" s="1"/>
  <c r="BY664" i="3"/>
  <c r="BZ664" i="3" s="1"/>
  <c r="CA664" i="3" s="1"/>
  <c r="BY665" i="3"/>
  <c r="BZ665" i="3" s="1"/>
  <c r="CA665" i="3" s="1"/>
  <c r="BY666" i="3"/>
  <c r="BZ666" i="3" s="1"/>
  <c r="CA666" i="3" s="1"/>
  <c r="BY667" i="3"/>
  <c r="BZ667" i="3" s="1"/>
  <c r="CA667" i="3" s="1"/>
  <c r="BY668" i="3"/>
  <c r="BZ668" i="3" s="1"/>
  <c r="CA668" i="3" s="1"/>
  <c r="BY669" i="3"/>
  <c r="BZ669" i="3" s="1"/>
  <c r="CA669" i="3" s="1"/>
  <c r="BY670" i="3"/>
  <c r="BZ670" i="3" s="1"/>
  <c r="CA670" i="3" s="1"/>
  <c r="BY671" i="3"/>
  <c r="BZ671" i="3" s="1"/>
  <c r="CA671" i="3" s="1"/>
  <c r="BY672" i="3"/>
  <c r="BZ672" i="3" s="1"/>
  <c r="CA672" i="3" s="1"/>
  <c r="BY673" i="3"/>
  <c r="BZ673" i="3" s="1"/>
  <c r="CA673" i="3" s="1"/>
  <c r="BY674" i="3"/>
  <c r="BZ674" i="3" s="1"/>
  <c r="CA674" i="3" s="1"/>
  <c r="BY675" i="3"/>
  <c r="BZ675" i="3" s="1"/>
  <c r="CA675" i="3" s="1"/>
  <c r="BY676" i="3"/>
  <c r="BZ676" i="3" s="1"/>
  <c r="CA676" i="3" s="1"/>
  <c r="BY677" i="3"/>
  <c r="BZ677" i="3" s="1"/>
  <c r="CA677" i="3" s="1"/>
  <c r="BY678" i="3"/>
  <c r="BZ678" i="3" s="1"/>
  <c r="CA678" i="3" s="1"/>
  <c r="BY679" i="3"/>
  <c r="BZ679" i="3" s="1"/>
  <c r="CA679" i="3" s="1"/>
  <c r="BY680" i="3"/>
  <c r="BZ680" i="3" s="1"/>
  <c r="CA680" i="3" s="1"/>
  <c r="BY681" i="3"/>
  <c r="BZ681" i="3" s="1"/>
  <c r="CA681" i="3" s="1"/>
  <c r="BY682" i="3"/>
  <c r="BZ682" i="3" s="1"/>
  <c r="CA682" i="3" s="1"/>
  <c r="BY683" i="3"/>
  <c r="BZ683" i="3" s="1"/>
  <c r="CA683" i="3" s="1"/>
  <c r="BY684" i="3"/>
  <c r="BZ684" i="3" s="1"/>
  <c r="CA684" i="3" s="1"/>
  <c r="BY685" i="3"/>
  <c r="BZ685" i="3" s="1"/>
  <c r="CA685" i="3" s="1"/>
  <c r="BY686" i="3"/>
  <c r="BZ686" i="3" s="1"/>
  <c r="CA686" i="3" s="1"/>
  <c r="BY687" i="3"/>
  <c r="BZ687" i="3" s="1"/>
  <c r="CA687" i="3" s="1"/>
  <c r="BY688" i="3"/>
  <c r="BZ688" i="3" s="1"/>
  <c r="CA688" i="3" s="1"/>
  <c r="BY689" i="3"/>
  <c r="BZ689" i="3" s="1"/>
  <c r="CA689" i="3" s="1"/>
  <c r="BY690" i="3"/>
  <c r="BZ690" i="3" s="1"/>
  <c r="CA690" i="3" s="1"/>
  <c r="BY691" i="3"/>
  <c r="BZ691" i="3" s="1"/>
  <c r="CA691" i="3" s="1"/>
  <c r="BY692" i="3"/>
  <c r="BZ692" i="3" s="1"/>
  <c r="CA692" i="3" s="1"/>
  <c r="BY693" i="3"/>
  <c r="BZ693" i="3" s="1"/>
  <c r="CA693" i="3" s="1"/>
  <c r="BY694" i="3"/>
  <c r="BZ694" i="3" s="1"/>
  <c r="CA694" i="3" s="1"/>
  <c r="BY695" i="3"/>
  <c r="BZ695" i="3" s="1"/>
  <c r="CA695" i="3" s="1"/>
  <c r="BY696" i="3"/>
  <c r="BZ696" i="3" s="1"/>
  <c r="CA696" i="3" s="1"/>
  <c r="BY697" i="3"/>
  <c r="BZ697" i="3" s="1"/>
  <c r="CA697" i="3" s="1"/>
  <c r="BX531" i="3"/>
  <c r="BX532" i="3"/>
  <c r="BX533" i="3"/>
  <c r="BX534" i="3"/>
  <c r="BX535" i="3"/>
  <c r="BX536" i="3"/>
  <c r="BX537" i="3"/>
  <c r="BX538" i="3"/>
  <c r="BX539" i="3"/>
  <c r="BX540" i="3"/>
  <c r="BX541" i="3"/>
  <c r="BX542" i="3"/>
  <c r="BX543" i="3"/>
  <c r="BX544" i="3"/>
  <c r="BX545" i="3"/>
  <c r="BX546" i="3"/>
  <c r="BX547" i="3"/>
  <c r="BX548" i="3"/>
  <c r="BX549" i="3"/>
  <c r="BX550" i="3"/>
  <c r="BX551" i="3"/>
  <c r="BX552" i="3"/>
  <c r="BX553" i="3"/>
  <c r="BX554" i="3"/>
  <c r="BX555" i="3"/>
  <c r="BX556" i="3"/>
  <c r="BX557" i="3"/>
  <c r="BX558" i="3"/>
  <c r="BX559" i="3"/>
  <c r="BX560" i="3"/>
  <c r="BX561" i="3"/>
  <c r="BX562" i="3"/>
  <c r="BX563" i="3"/>
  <c r="BX564" i="3"/>
  <c r="BX565" i="3"/>
  <c r="BX566" i="3"/>
  <c r="BX567" i="3"/>
  <c r="BX568" i="3"/>
  <c r="BX569" i="3"/>
  <c r="BX570" i="3"/>
  <c r="BX571" i="3"/>
  <c r="BX572" i="3"/>
  <c r="BX573" i="3"/>
  <c r="BX574" i="3"/>
  <c r="BX575" i="3"/>
  <c r="BX576" i="3"/>
  <c r="BX577" i="3"/>
  <c r="BX578" i="3"/>
  <c r="BX579" i="3"/>
  <c r="BX580" i="3"/>
  <c r="BX581" i="3"/>
  <c r="BX582" i="3"/>
  <c r="BX583" i="3"/>
  <c r="BX584" i="3"/>
  <c r="BX585" i="3"/>
  <c r="BX586" i="3"/>
  <c r="BX587" i="3"/>
  <c r="BX588" i="3"/>
  <c r="BX589" i="3"/>
  <c r="BX590" i="3"/>
  <c r="BX591" i="3"/>
  <c r="BX592" i="3"/>
  <c r="BX593" i="3"/>
  <c r="BX594" i="3"/>
  <c r="BX595" i="3"/>
  <c r="BX596" i="3"/>
  <c r="BX597" i="3"/>
  <c r="BX598" i="3"/>
  <c r="BX599" i="3"/>
  <c r="BX600" i="3"/>
  <c r="BX601" i="3"/>
  <c r="BX602" i="3"/>
  <c r="BX603" i="3"/>
  <c r="BX604" i="3"/>
  <c r="BX605" i="3"/>
  <c r="BX606" i="3"/>
  <c r="BX607" i="3"/>
  <c r="BX608" i="3"/>
  <c r="BX609" i="3"/>
  <c r="BX610" i="3"/>
  <c r="BX611" i="3"/>
  <c r="BX612" i="3"/>
  <c r="BX613" i="3"/>
  <c r="BX614" i="3"/>
  <c r="BX615" i="3"/>
  <c r="BX616" i="3"/>
  <c r="BX617" i="3"/>
  <c r="BX618" i="3"/>
  <c r="BX619" i="3"/>
  <c r="BX620" i="3"/>
  <c r="BX621" i="3"/>
  <c r="BX622" i="3"/>
  <c r="BX623" i="3"/>
  <c r="BX624" i="3"/>
  <c r="BX625" i="3"/>
  <c r="BX626" i="3"/>
  <c r="BX627" i="3"/>
  <c r="BX628" i="3"/>
  <c r="BX629" i="3"/>
  <c r="BX630" i="3"/>
  <c r="BX631" i="3"/>
  <c r="BX632" i="3"/>
  <c r="BX633" i="3"/>
  <c r="BX634" i="3"/>
  <c r="BX635" i="3"/>
  <c r="BX636" i="3"/>
  <c r="BX637" i="3"/>
  <c r="BX638" i="3"/>
  <c r="BX639" i="3"/>
  <c r="BX640" i="3"/>
  <c r="BX641" i="3"/>
  <c r="BX642" i="3"/>
  <c r="BX643" i="3"/>
  <c r="BX644" i="3"/>
  <c r="BX645" i="3"/>
  <c r="BX646" i="3"/>
  <c r="BX647" i="3"/>
  <c r="BX648" i="3"/>
  <c r="BX649" i="3"/>
  <c r="BX650" i="3"/>
  <c r="BX651" i="3"/>
  <c r="BX652" i="3"/>
  <c r="BX653" i="3"/>
  <c r="BX654" i="3"/>
  <c r="BX655" i="3"/>
  <c r="BX656" i="3"/>
  <c r="BX657" i="3"/>
  <c r="BX658" i="3"/>
  <c r="BX659" i="3"/>
  <c r="BX660" i="3"/>
  <c r="BX661" i="3"/>
  <c r="BX662" i="3"/>
  <c r="BX663" i="3"/>
  <c r="BX664" i="3"/>
  <c r="BX665" i="3"/>
  <c r="BX666" i="3"/>
  <c r="BX667" i="3"/>
  <c r="BX668" i="3"/>
  <c r="BX669" i="3"/>
  <c r="BX670" i="3"/>
  <c r="BX671" i="3"/>
  <c r="BX672" i="3"/>
  <c r="BX673" i="3"/>
  <c r="BX674" i="3"/>
  <c r="BX675" i="3"/>
  <c r="BX676" i="3"/>
  <c r="BX677" i="3"/>
  <c r="BX678" i="3"/>
  <c r="BX679" i="3"/>
  <c r="BX680" i="3"/>
  <c r="BX681" i="3"/>
  <c r="BX682" i="3"/>
  <c r="BX683" i="3"/>
  <c r="BX684" i="3"/>
  <c r="BX685" i="3"/>
  <c r="BX686" i="3"/>
  <c r="BX687" i="3"/>
  <c r="BX688" i="3"/>
  <c r="BX689" i="3"/>
  <c r="BX690" i="3"/>
  <c r="BX691" i="3"/>
  <c r="BX692" i="3"/>
  <c r="BX693" i="3"/>
  <c r="BX694" i="3"/>
  <c r="BX695" i="3"/>
  <c r="BX696" i="3"/>
  <c r="BX697" i="3"/>
  <c r="BV550" i="3"/>
  <c r="BV551" i="3"/>
  <c r="BV552" i="3"/>
  <c r="BV553" i="3"/>
  <c r="BV554" i="3"/>
  <c r="BV555" i="3"/>
  <c r="BV556" i="3"/>
  <c r="BV557" i="3"/>
  <c r="BV558" i="3"/>
  <c r="BV559" i="3"/>
  <c r="BV560" i="3"/>
  <c r="BV561" i="3"/>
  <c r="BV562" i="3"/>
  <c r="BV563" i="3"/>
  <c r="BV564" i="3"/>
  <c r="BV565" i="3"/>
  <c r="BV566" i="3"/>
  <c r="BV567" i="3"/>
  <c r="BV568" i="3"/>
  <c r="BV569" i="3"/>
  <c r="BV570" i="3"/>
  <c r="BV571" i="3"/>
  <c r="BV572" i="3"/>
  <c r="BV573" i="3"/>
  <c r="BV574" i="3"/>
  <c r="BV575" i="3"/>
  <c r="BV576" i="3"/>
  <c r="BV577" i="3"/>
  <c r="BV578" i="3"/>
  <c r="BV579" i="3"/>
  <c r="BV580" i="3"/>
  <c r="BV581" i="3"/>
  <c r="BV582" i="3"/>
  <c r="BV583" i="3"/>
  <c r="BV584" i="3"/>
  <c r="BV585" i="3"/>
  <c r="BV586" i="3"/>
  <c r="BV587" i="3"/>
  <c r="BV588" i="3"/>
  <c r="BV589" i="3"/>
  <c r="BV590" i="3"/>
  <c r="BV591" i="3"/>
  <c r="BV592" i="3"/>
  <c r="BV593" i="3"/>
  <c r="BV594" i="3"/>
  <c r="BV595" i="3"/>
  <c r="BV596" i="3"/>
  <c r="BV597" i="3"/>
  <c r="BV598" i="3"/>
  <c r="BV599" i="3"/>
  <c r="BV600" i="3"/>
  <c r="BV601" i="3"/>
  <c r="BV602" i="3"/>
  <c r="BV603" i="3"/>
  <c r="BV604" i="3"/>
  <c r="BV605" i="3"/>
  <c r="BV606" i="3"/>
  <c r="BV607" i="3"/>
  <c r="BV608" i="3"/>
  <c r="BV609" i="3"/>
  <c r="BV610" i="3"/>
  <c r="BV611" i="3"/>
  <c r="BV612" i="3"/>
  <c r="BV613" i="3"/>
  <c r="BV614" i="3"/>
  <c r="BV615" i="3"/>
  <c r="BV616" i="3"/>
  <c r="BV617" i="3"/>
  <c r="BV618" i="3"/>
  <c r="BV619" i="3"/>
  <c r="BV620" i="3"/>
  <c r="BV621" i="3"/>
  <c r="BV622" i="3"/>
  <c r="BV623" i="3"/>
  <c r="BV624" i="3"/>
  <c r="BV625" i="3"/>
  <c r="BV626" i="3"/>
  <c r="BV627" i="3"/>
  <c r="BV628" i="3"/>
  <c r="BV629" i="3"/>
  <c r="BV630" i="3"/>
  <c r="BV631" i="3"/>
  <c r="BV632" i="3"/>
  <c r="BV633" i="3"/>
  <c r="BV634" i="3"/>
  <c r="BV635" i="3"/>
  <c r="BV636" i="3"/>
  <c r="BV637" i="3"/>
  <c r="BV638" i="3"/>
  <c r="BV639" i="3"/>
  <c r="BV640" i="3"/>
  <c r="BV641" i="3"/>
  <c r="BV642" i="3"/>
  <c r="BV643" i="3"/>
  <c r="BV644" i="3"/>
  <c r="BV645" i="3"/>
  <c r="BV646" i="3"/>
  <c r="BV647" i="3"/>
  <c r="BV648" i="3"/>
  <c r="BV649" i="3"/>
  <c r="BV650" i="3"/>
  <c r="BV651" i="3"/>
  <c r="BV652" i="3"/>
  <c r="BV653" i="3"/>
  <c r="BV654" i="3"/>
  <c r="BV655" i="3"/>
  <c r="BV656" i="3"/>
  <c r="BV657" i="3"/>
  <c r="BV658" i="3"/>
  <c r="BV659" i="3"/>
  <c r="BV660" i="3"/>
  <c r="BV661" i="3"/>
  <c r="BV662" i="3"/>
  <c r="BV663" i="3"/>
  <c r="BV664" i="3"/>
  <c r="BV665" i="3"/>
  <c r="BV666" i="3"/>
  <c r="BV667" i="3"/>
  <c r="BV668" i="3"/>
  <c r="BV669" i="3"/>
  <c r="BV670" i="3"/>
  <c r="BV671" i="3"/>
  <c r="BV672" i="3"/>
  <c r="BV673" i="3"/>
  <c r="BV674" i="3"/>
  <c r="BV675" i="3"/>
  <c r="BV676" i="3"/>
  <c r="BV677" i="3"/>
  <c r="BV678" i="3"/>
  <c r="BV679" i="3"/>
  <c r="BV680" i="3"/>
  <c r="BV681" i="3"/>
  <c r="BV682" i="3"/>
  <c r="BV683" i="3"/>
  <c r="BV684" i="3"/>
  <c r="BV685" i="3"/>
  <c r="BV686" i="3"/>
  <c r="BV687" i="3"/>
  <c r="BV688" i="3"/>
  <c r="BV689" i="3"/>
  <c r="BV690" i="3"/>
  <c r="BV691" i="3"/>
  <c r="BV692" i="3"/>
  <c r="BV693" i="3"/>
  <c r="BV694" i="3"/>
  <c r="BV695" i="3"/>
  <c r="BV696" i="3"/>
  <c r="BV697" i="3"/>
  <c r="BN552" i="3"/>
  <c r="BN553" i="3"/>
  <c r="BN554" i="3"/>
  <c r="BN555" i="3"/>
  <c r="BP555" i="3" s="1"/>
  <c r="BN556" i="3"/>
  <c r="BP556" i="3" s="1"/>
  <c r="BN557" i="3"/>
  <c r="BP557" i="3" s="1"/>
  <c r="BN558" i="3"/>
  <c r="BP558" i="3" s="1"/>
  <c r="BN559" i="3"/>
  <c r="BP559" i="3" s="1"/>
  <c r="BN560" i="3"/>
  <c r="BP560" i="3" s="1"/>
  <c r="BN561" i="3"/>
  <c r="BP561" i="3" s="1"/>
  <c r="BN562" i="3"/>
  <c r="BP562" i="3" s="1"/>
  <c r="BN563" i="3"/>
  <c r="BP563" i="3" s="1"/>
  <c r="BN564" i="3"/>
  <c r="BP564" i="3" s="1"/>
  <c r="BN565" i="3"/>
  <c r="BP565" i="3" s="1"/>
  <c r="BN566" i="3"/>
  <c r="BP566" i="3" s="1"/>
  <c r="BN567" i="3"/>
  <c r="BP567" i="3" s="1"/>
  <c r="BN568" i="3"/>
  <c r="BP568" i="3" s="1"/>
  <c r="BN569" i="3"/>
  <c r="BP569" i="3" s="1"/>
  <c r="BN570" i="3"/>
  <c r="BP570" i="3" s="1"/>
  <c r="BN571" i="3"/>
  <c r="BP571" i="3" s="1"/>
  <c r="BN572" i="3"/>
  <c r="BP572" i="3" s="1"/>
  <c r="BN573" i="3"/>
  <c r="BP573" i="3" s="1"/>
  <c r="BN574" i="3"/>
  <c r="BP574" i="3" s="1"/>
  <c r="BN575" i="3"/>
  <c r="BP575" i="3" s="1"/>
  <c r="BN576" i="3"/>
  <c r="BP576" i="3" s="1"/>
  <c r="BN577" i="3"/>
  <c r="BP577" i="3" s="1"/>
  <c r="BN578" i="3"/>
  <c r="BP578" i="3" s="1"/>
  <c r="BN579" i="3"/>
  <c r="BP579" i="3" s="1"/>
  <c r="BN580" i="3"/>
  <c r="BP580" i="3" s="1"/>
  <c r="BN581" i="3"/>
  <c r="BP581" i="3" s="1"/>
  <c r="BN582" i="3"/>
  <c r="BP582" i="3" s="1"/>
  <c r="BN583" i="3"/>
  <c r="BP583" i="3" s="1"/>
  <c r="BN584" i="3"/>
  <c r="BP584" i="3" s="1"/>
  <c r="BN585" i="3"/>
  <c r="BP585" i="3" s="1"/>
  <c r="BN586" i="3"/>
  <c r="BP586" i="3" s="1"/>
  <c r="BN587" i="3"/>
  <c r="BP587" i="3" s="1"/>
  <c r="BN588" i="3"/>
  <c r="BP588" i="3" s="1"/>
  <c r="BN589" i="3"/>
  <c r="BP589" i="3" s="1"/>
  <c r="BN590" i="3"/>
  <c r="BP590" i="3" s="1"/>
  <c r="BN591" i="3"/>
  <c r="BP591" i="3" s="1"/>
  <c r="BN592" i="3"/>
  <c r="BP592" i="3" s="1"/>
  <c r="BN593" i="3"/>
  <c r="BP593" i="3" s="1"/>
  <c r="BN594" i="3"/>
  <c r="BP594" i="3" s="1"/>
  <c r="BN595" i="3"/>
  <c r="BP595" i="3" s="1"/>
  <c r="BN596" i="3"/>
  <c r="BP596" i="3" s="1"/>
  <c r="BN597" i="3"/>
  <c r="BP597" i="3" s="1"/>
  <c r="BN598" i="3"/>
  <c r="BP598" i="3" s="1"/>
  <c r="BN599" i="3"/>
  <c r="BP599" i="3" s="1"/>
  <c r="BN600" i="3"/>
  <c r="BP600" i="3" s="1"/>
  <c r="BN601" i="3"/>
  <c r="BP601" i="3" s="1"/>
  <c r="BN602" i="3"/>
  <c r="BP602" i="3" s="1"/>
  <c r="BN603" i="3"/>
  <c r="BP603" i="3" s="1"/>
  <c r="BN604" i="3"/>
  <c r="BP604" i="3" s="1"/>
  <c r="BN605" i="3"/>
  <c r="BP605" i="3" s="1"/>
  <c r="BN606" i="3"/>
  <c r="BP606" i="3" s="1"/>
  <c r="BN607" i="3"/>
  <c r="BP607" i="3" s="1"/>
  <c r="BN608" i="3"/>
  <c r="BP608" i="3" s="1"/>
  <c r="BN609" i="3"/>
  <c r="BP609" i="3" s="1"/>
  <c r="BN610" i="3"/>
  <c r="BP610" i="3" s="1"/>
  <c r="BN611" i="3"/>
  <c r="BP611" i="3" s="1"/>
  <c r="BN612" i="3"/>
  <c r="BP612" i="3" s="1"/>
  <c r="BN613" i="3"/>
  <c r="BP613" i="3" s="1"/>
  <c r="BN614" i="3"/>
  <c r="BP614" i="3" s="1"/>
  <c r="BN615" i="3"/>
  <c r="BP615" i="3" s="1"/>
  <c r="BN616" i="3"/>
  <c r="BP616" i="3" s="1"/>
  <c r="BN617" i="3"/>
  <c r="BP617" i="3" s="1"/>
  <c r="BN618" i="3"/>
  <c r="BP618" i="3" s="1"/>
  <c r="BN619" i="3"/>
  <c r="BP619" i="3" s="1"/>
  <c r="BN620" i="3"/>
  <c r="BP620" i="3" s="1"/>
  <c r="BN621" i="3"/>
  <c r="BP621" i="3" s="1"/>
  <c r="BN622" i="3"/>
  <c r="BP622" i="3" s="1"/>
  <c r="BN623" i="3"/>
  <c r="BP623" i="3" s="1"/>
  <c r="BN624" i="3"/>
  <c r="BP624" i="3" s="1"/>
  <c r="BN625" i="3"/>
  <c r="BP625" i="3" s="1"/>
  <c r="BN626" i="3"/>
  <c r="BP626" i="3" s="1"/>
  <c r="BN627" i="3"/>
  <c r="BP627" i="3" s="1"/>
  <c r="BN628" i="3"/>
  <c r="BP628" i="3" s="1"/>
  <c r="BN629" i="3"/>
  <c r="BP629" i="3" s="1"/>
  <c r="BN630" i="3"/>
  <c r="BP630" i="3" s="1"/>
  <c r="BN631" i="3"/>
  <c r="BP631" i="3" s="1"/>
  <c r="BN632" i="3"/>
  <c r="BP632" i="3" s="1"/>
  <c r="BN633" i="3"/>
  <c r="BP633" i="3" s="1"/>
  <c r="BN634" i="3"/>
  <c r="BP634" i="3" s="1"/>
  <c r="BN635" i="3"/>
  <c r="BP635" i="3" s="1"/>
  <c r="BN636" i="3"/>
  <c r="BP636" i="3" s="1"/>
  <c r="BN637" i="3"/>
  <c r="BP637" i="3" s="1"/>
  <c r="BN638" i="3"/>
  <c r="BP638" i="3" s="1"/>
  <c r="BN639" i="3"/>
  <c r="BP639" i="3" s="1"/>
  <c r="BN640" i="3"/>
  <c r="BP640" i="3" s="1"/>
  <c r="BN641" i="3"/>
  <c r="BP641" i="3" s="1"/>
  <c r="BN642" i="3"/>
  <c r="BP642" i="3" s="1"/>
  <c r="BN643" i="3"/>
  <c r="BP643" i="3" s="1"/>
  <c r="BN644" i="3"/>
  <c r="BP644" i="3" s="1"/>
  <c r="BN645" i="3"/>
  <c r="BP645" i="3" s="1"/>
  <c r="BN646" i="3"/>
  <c r="BP646" i="3" s="1"/>
  <c r="BN647" i="3"/>
  <c r="BP647" i="3" s="1"/>
  <c r="BN648" i="3"/>
  <c r="BP648" i="3" s="1"/>
  <c r="BN649" i="3"/>
  <c r="BP649" i="3" s="1"/>
  <c r="BN650" i="3"/>
  <c r="BP650" i="3" s="1"/>
  <c r="BN651" i="3"/>
  <c r="BP651" i="3" s="1"/>
  <c r="BN652" i="3"/>
  <c r="BP652" i="3" s="1"/>
  <c r="BN653" i="3"/>
  <c r="BP653" i="3" s="1"/>
  <c r="BN654" i="3"/>
  <c r="BP654" i="3" s="1"/>
  <c r="BN655" i="3"/>
  <c r="BP655" i="3" s="1"/>
  <c r="BN656" i="3"/>
  <c r="BP656" i="3" s="1"/>
  <c r="BN657" i="3"/>
  <c r="BP657" i="3" s="1"/>
  <c r="BN658" i="3"/>
  <c r="BP658" i="3" s="1"/>
  <c r="BN659" i="3"/>
  <c r="BP659" i="3" s="1"/>
  <c r="BN660" i="3"/>
  <c r="BP660" i="3" s="1"/>
  <c r="BN661" i="3"/>
  <c r="BP661" i="3" s="1"/>
  <c r="BN662" i="3"/>
  <c r="BP662" i="3" s="1"/>
  <c r="BN663" i="3"/>
  <c r="BP663" i="3" s="1"/>
  <c r="BN664" i="3"/>
  <c r="BP664" i="3" s="1"/>
  <c r="BN665" i="3"/>
  <c r="BP665" i="3" s="1"/>
  <c r="BN666" i="3"/>
  <c r="BP666" i="3" s="1"/>
  <c r="BN667" i="3"/>
  <c r="BP667" i="3" s="1"/>
  <c r="BN668" i="3"/>
  <c r="BP668" i="3" s="1"/>
  <c r="BN669" i="3"/>
  <c r="BP669" i="3" s="1"/>
  <c r="BN670" i="3"/>
  <c r="BP670" i="3" s="1"/>
  <c r="BN671" i="3"/>
  <c r="BP671" i="3" s="1"/>
  <c r="BN672" i="3"/>
  <c r="BP672" i="3" s="1"/>
  <c r="BN673" i="3"/>
  <c r="BP673" i="3" s="1"/>
  <c r="BN674" i="3"/>
  <c r="BP674" i="3" s="1"/>
  <c r="BN675" i="3"/>
  <c r="BP675" i="3" s="1"/>
  <c r="BN676" i="3"/>
  <c r="BP676" i="3" s="1"/>
  <c r="BN677" i="3"/>
  <c r="BP677" i="3" s="1"/>
  <c r="BN678" i="3"/>
  <c r="BP678" i="3" s="1"/>
  <c r="BN679" i="3"/>
  <c r="BP679" i="3" s="1"/>
  <c r="BN680" i="3"/>
  <c r="BP680" i="3" s="1"/>
  <c r="BN681" i="3"/>
  <c r="BP681" i="3" s="1"/>
  <c r="BN682" i="3"/>
  <c r="BP682" i="3" s="1"/>
  <c r="BN683" i="3"/>
  <c r="BP683" i="3" s="1"/>
  <c r="BN684" i="3"/>
  <c r="BP684" i="3" s="1"/>
  <c r="BN685" i="3"/>
  <c r="BP685" i="3" s="1"/>
  <c r="BN686" i="3"/>
  <c r="BP686" i="3" s="1"/>
  <c r="BN687" i="3"/>
  <c r="BP687" i="3" s="1"/>
  <c r="BN688" i="3"/>
  <c r="BP688" i="3" s="1"/>
  <c r="BN689" i="3"/>
  <c r="BP689" i="3" s="1"/>
  <c r="BN690" i="3"/>
  <c r="BP690" i="3" s="1"/>
  <c r="BN691" i="3"/>
  <c r="BP691" i="3" s="1"/>
  <c r="BN692" i="3"/>
  <c r="BP692" i="3" s="1"/>
  <c r="BN693" i="3"/>
  <c r="BP693" i="3" s="1"/>
  <c r="BN694" i="3"/>
  <c r="BP694" i="3" s="1"/>
  <c r="BN695" i="3"/>
  <c r="BP695" i="3" s="1"/>
  <c r="BN696" i="3"/>
  <c r="BP696" i="3" s="1"/>
  <c r="BN697" i="3"/>
  <c r="BP697" i="3" s="1"/>
  <c r="BJ530" i="3"/>
  <c r="BL530" i="3" s="1"/>
  <c r="BJ531" i="3"/>
  <c r="BL531" i="3" s="1"/>
  <c r="BJ532" i="3"/>
  <c r="BM532" i="3" s="1"/>
  <c r="BJ533" i="3"/>
  <c r="BJ534" i="3"/>
  <c r="BJ535" i="3"/>
  <c r="BJ536" i="3"/>
  <c r="BJ537" i="3"/>
  <c r="BK537" i="3" s="1"/>
  <c r="BJ538" i="3"/>
  <c r="BJ539" i="3"/>
  <c r="BM539" i="3" s="1"/>
  <c r="BJ540" i="3"/>
  <c r="BK540" i="3" s="1"/>
  <c r="BJ541" i="3"/>
  <c r="BJ542" i="3"/>
  <c r="BL542" i="3" s="1"/>
  <c r="BJ543" i="3"/>
  <c r="BJ544" i="3"/>
  <c r="BJ545" i="3"/>
  <c r="BJ546" i="3"/>
  <c r="BJ547" i="3"/>
  <c r="BJ548" i="3"/>
  <c r="BJ549" i="3"/>
  <c r="BK549" i="3" s="1"/>
  <c r="BJ550" i="3"/>
  <c r="BJ551" i="3"/>
  <c r="BJ552" i="3"/>
  <c r="BK552" i="3" s="1"/>
  <c r="BJ553" i="3"/>
  <c r="BJ554" i="3"/>
  <c r="BL554" i="3" s="1"/>
  <c r="BJ555" i="3"/>
  <c r="BM555" i="3" s="1"/>
  <c r="BJ556" i="3"/>
  <c r="BL556" i="3" s="1"/>
  <c r="BJ557" i="3"/>
  <c r="BJ558" i="3"/>
  <c r="BJ559" i="3"/>
  <c r="BJ560" i="3"/>
  <c r="BJ561" i="3"/>
  <c r="BK561" i="3" s="1"/>
  <c r="BJ562" i="3"/>
  <c r="BM562" i="3" s="1"/>
  <c r="BJ563" i="3"/>
  <c r="BJ564" i="3"/>
  <c r="BJ565" i="3"/>
  <c r="BK565" i="3" s="1"/>
  <c r="BJ566" i="3"/>
  <c r="BL566" i="3" s="1"/>
  <c r="BJ567" i="3"/>
  <c r="BM567" i="3" s="1"/>
  <c r="BJ568" i="3"/>
  <c r="BL568" i="3" s="1"/>
  <c r="BJ569" i="3"/>
  <c r="BJ570" i="3"/>
  <c r="BJ571" i="3"/>
  <c r="BJ572" i="3"/>
  <c r="BJ573" i="3"/>
  <c r="BK573" i="3" s="1"/>
  <c r="BJ574" i="3"/>
  <c r="BL574" i="3" s="1"/>
  <c r="BJ575" i="3"/>
  <c r="BM575" i="3" s="1"/>
  <c r="BJ576" i="3"/>
  <c r="BJ577" i="3"/>
  <c r="BK577" i="3" s="1"/>
  <c r="BJ578" i="3"/>
  <c r="BL578" i="3" s="1"/>
  <c r="BJ579" i="3"/>
  <c r="BM579" i="3" s="1"/>
  <c r="BJ580" i="3"/>
  <c r="BL580" i="3" s="1"/>
  <c r="BJ581" i="3"/>
  <c r="BJ582" i="3"/>
  <c r="BJ583" i="3"/>
  <c r="BJ584" i="3"/>
  <c r="BJ585" i="3"/>
  <c r="BK585" i="3" s="1"/>
  <c r="BJ586" i="3"/>
  <c r="BL586" i="3" s="1"/>
  <c r="BJ587" i="3"/>
  <c r="BJ588" i="3"/>
  <c r="BJ589" i="3"/>
  <c r="BK589" i="3" s="1"/>
  <c r="BJ590" i="3"/>
  <c r="BK590" i="3" s="1"/>
  <c r="BJ591" i="3"/>
  <c r="BM591" i="3" s="1"/>
  <c r="BJ592" i="3"/>
  <c r="BL592" i="3" s="1"/>
  <c r="BJ593" i="3"/>
  <c r="BJ594" i="3"/>
  <c r="BL594" i="3" s="1"/>
  <c r="BJ595" i="3"/>
  <c r="BJ596" i="3"/>
  <c r="BJ597" i="3"/>
  <c r="BK597" i="3" s="1"/>
  <c r="BJ598" i="3"/>
  <c r="BL598" i="3" s="1"/>
  <c r="BJ599" i="3"/>
  <c r="BJ600" i="3"/>
  <c r="BJ601" i="3"/>
  <c r="BK601" i="3" s="1"/>
  <c r="BJ602" i="3"/>
  <c r="BL602" i="3" s="1"/>
  <c r="BJ603" i="3"/>
  <c r="BM603" i="3" s="1"/>
  <c r="BJ604" i="3"/>
  <c r="BL604" i="3" s="1"/>
  <c r="BJ605" i="3"/>
  <c r="BJ606" i="3"/>
  <c r="BL606" i="3" s="1"/>
  <c r="BJ607" i="3"/>
  <c r="BJ608" i="3"/>
  <c r="BJ609" i="3"/>
  <c r="BK609" i="3" s="1"/>
  <c r="BJ610" i="3"/>
  <c r="BL610" i="3" s="1"/>
  <c r="BJ611" i="3"/>
  <c r="BM611" i="3" s="1"/>
  <c r="BJ612" i="3"/>
  <c r="BJ613" i="3"/>
  <c r="BK613" i="3" s="1"/>
  <c r="BJ614" i="3"/>
  <c r="BL614" i="3" s="1"/>
  <c r="BJ615" i="3"/>
  <c r="BJ616" i="3"/>
  <c r="BM616" i="3" s="1"/>
  <c r="BJ617" i="3"/>
  <c r="BJ618" i="3"/>
  <c r="BJ619" i="3"/>
  <c r="BJ620" i="3"/>
  <c r="BJ621" i="3"/>
  <c r="BM621" i="3" s="1"/>
  <c r="BJ622" i="3"/>
  <c r="BL622" i="3" s="1"/>
  <c r="BJ623" i="3"/>
  <c r="BK623" i="3" s="1"/>
  <c r="BJ624" i="3"/>
  <c r="BJ625" i="3"/>
  <c r="BK625" i="3" s="1"/>
  <c r="BJ626" i="3"/>
  <c r="BL626" i="3" s="1"/>
  <c r="BJ627" i="3"/>
  <c r="BM627" i="3" s="1"/>
  <c r="BJ628" i="3"/>
  <c r="BK628" i="3" s="1"/>
  <c r="BJ629" i="3"/>
  <c r="BJ630" i="3"/>
  <c r="BJ631" i="3"/>
  <c r="BJ632" i="3"/>
  <c r="BJ633" i="3"/>
  <c r="BM633" i="3" s="1"/>
  <c r="BJ634" i="3"/>
  <c r="BL634" i="3" s="1"/>
  <c r="BJ635" i="3"/>
  <c r="BK635" i="3" s="1"/>
  <c r="BJ636" i="3"/>
  <c r="BJ637" i="3"/>
  <c r="BK637" i="3" s="1"/>
  <c r="BJ638" i="3"/>
  <c r="BL638" i="3" s="1"/>
  <c r="BJ639" i="3"/>
  <c r="BM639" i="3" s="1"/>
  <c r="BJ640" i="3"/>
  <c r="BK640" i="3" s="1"/>
  <c r="BJ641" i="3"/>
  <c r="BJ642" i="3"/>
  <c r="BJ643" i="3"/>
  <c r="BJ644" i="3"/>
  <c r="BJ645" i="3"/>
  <c r="BM645" i="3" s="1"/>
  <c r="BJ646" i="3"/>
  <c r="BL646" i="3" s="1"/>
  <c r="BJ647" i="3"/>
  <c r="BL647" i="3" s="1"/>
  <c r="BJ648" i="3"/>
  <c r="BJ649" i="3"/>
  <c r="BK649" i="3" s="1"/>
  <c r="BJ650" i="3"/>
  <c r="BL650" i="3" s="1"/>
  <c r="BJ651" i="3"/>
  <c r="BM651" i="3" s="1"/>
  <c r="BJ652" i="3"/>
  <c r="BM652" i="3" s="1"/>
  <c r="BJ653" i="3"/>
  <c r="BJ654" i="3"/>
  <c r="BJ655" i="3"/>
  <c r="BJ656" i="3"/>
  <c r="BJ657" i="3"/>
  <c r="BM657" i="3" s="1"/>
  <c r="BJ658" i="3"/>
  <c r="BL658" i="3" s="1"/>
  <c r="BJ659" i="3"/>
  <c r="BK659" i="3" s="1"/>
  <c r="BJ660" i="3"/>
  <c r="BJ661" i="3"/>
  <c r="BK661" i="3" s="1"/>
  <c r="BJ662" i="3"/>
  <c r="BL662" i="3" s="1"/>
  <c r="BJ663" i="3"/>
  <c r="BM663" i="3" s="1"/>
  <c r="BJ664" i="3"/>
  <c r="BK664" i="3" s="1"/>
  <c r="BJ665" i="3"/>
  <c r="BJ666" i="3"/>
  <c r="BJ667" i="3"/>
  <c r="BJ668" i="3"/>
  <c r="BJ669" i="3"/>
  <c r="BM669" i="3" s="1"/>
  <c r="BJ670" i="3"/>
  <c r="BL670" i="3" s="1"/>
  <c r="BJ671" i="3"/>
  <c r="BK671" i="3" s="1"/>
  <c r="BJ672" i="3"/>
  <c r="BJ673" i="3"/>
  <c r="BK673" i="3" s="1"/>
  <c r="BJ674" i="3"/>
  <c r="BL674" i="3" s="1"/>
  <c r="BJ675" i="3"/>
  <c r="BM675" i="3" s="1"/>
  <c r="BJ676" i="3"/>
  <c r="BK676" i="3" s="1"/>
  <c r="BJ677" i="3"/>
  <c r="BJ678" i="3"/>
  <c r="BJ679" i="3"/>
  <c r="BL679" i="3" s="1"/>
  <c r="BJ680" i="3"/>
  <c r="BJ681" i="3"/>
  <c r="BM681" i="3" s="1"/>
  <c r="BJ682" i="3"/>
  <c r="BL682" i="3" s="1"/>
  <c r="BJ683" i="3"/>
  <c r="BL683" i="3" s="1"/>
  <c r="BJ684" i="3"/>
  <c r="BJ685" i="3"/>
  <c r="BK685" i="3" s="1"/>
  <c r="BJ686" i="3"/>
  <c r="BL686" i="3" s="1"/>
  <c r="BJ687" i="3"/>
  <c r="BM687" i="3" s="1"/>
  <c r="BJ688" i="3"/>
  <c r="BM688" i="3" s="1"/>
  <c r="BJ689" i="3"/>
  <c r="BJ690" i="3"/>
  <c r="BJ691" i="3"/>
  <c r="BJ692" i="3"/>
  <c r="BJ693" i="3"/>
  <c r="BM693" i="3" s="1"/>
  <c r="BJ694" i="3"/>
  <c r="BL694" i="3" s="1"/>
  <c r="BJ695" i="3"/>
  <c r="BK695" i="3" s="1"/>
  <c r="BJ696" i="3"/>
  <c r="BJ697" i="3"/>
  <c r="BK697" i="3" s="1"/>
  <c r="BF533" i="3"/>
  <c r="BF534" i="3"/>
  <c r="BF535" i="3"/>
  <c r="BF536" i="3"/>
  <c r="BF537" i="3"/>
  <c r="BF538" i="3"/>
  <c r="BF539" i="3"/>
  <c r="BF540" i="3"/>
  <c r="BF541" i="3"/>
  <c r="BF542" i="3"/>
  <c r="BF543" i="3"/>
  <c r="BF544" i="3"/>
  <c r="BF545" i="3"/>
  <c r="BF546" i="3"/>
  <c r="BF547" i="3"/>
  <c r="BF548" i="3"/>
  <c r="BF549" i="3"/>
  <c r="BF550" i="3"/>
  <c r="BF551" i="3"/>
  <c r="BF552" i="3"/>
  <c r="BF553" i="3"/>
  <c r="BF554" i="3"/>
  <c r="BF555" i="3"/>
  <c r="BF556" i="3"/>
  <c r="BF557" i="3"/>
  <c r="BF558" i="3"/>
  <c r="BF559" i="3"/>
  <c r="BF560" i="3"/>
  <c r="BF561" i="3"/>
  <c r="BF562" i="3"/>
  <c r="BF563" i="3"/>
  <c r="BF564" i="3"/>
  <c r="BF565" i="3"/>
  <c r="BF566" i="3"/>
  <c r="BF567" i="3"/>
  <c r="BF568" i="3"/>
  <c r="BF569" i="3"/>
  <c r="BF570" i="3"/>
  <c r="BF571" i="3"/>
  <c r="BF572" i="3"/>
  <c r="BF573" i="3"/>
  <c r="BF574" i="3"/>
  <c r="BF575" i="3"/>
  <c r="BF576" i="3"/>
  <c r="BF577" i="3"/>
  <c r="BF578" i="3"/>
  <c r="BF579" i="3"/>
  <c r="BF580" i="3"/>
  <c r="BF581" i="3"/>
  <c r="BF582" i="3"/>
  <c r="BF583" i="3"/>
  <c r="BF584" i="3"/>
  <c r="BF585" i="3"/>
  <c r="BF586" i="3"/>
  <c r="BF587" i="3"/>
  <c r="BF588" i="3"/>
  <c r="BF589" i="3"/>
  <c r="BF590" i="3"/>
  <c r="BF591" i="3"/>
  <c r="BF592" i="3"/>
  <c r="BF593" i="3"/>
  <c r="BF594" i="3"/>
  <c r="BF595" i="3"/>
  <c r="BF596" i="3"/>
  <c r="BF597" i="3"/>
  <c r="BF598" i="3"/>
  <c r="BF599" i="3"/>
  <c r="BF600" i="3"/>
  <c r="BF601" i="3"/>
  <c r="BF602" i="3"/>
  <c r="BF603" i="3"/>
  <c r="BF604" i="3"/>
  <c r="BF605" i="3"/>
  <c r="BF606" i="3"/>
  <c r="BF607" i="3"/>
  <c r="BF608" i="3"/>
  <c r="BF609" i="3"/>
  <c r="BF610" i="3"/>
  <c r="BF611" i="3"/>
  <c r="BF612" i="3"/>
  <c r="BF613" i="3"/>
  <c r="BF614" i="3"/>
  <c r="BF615" i="3"/>
  <c r="BF616" i="3"/>
  <c r="BF617" i="3"/>
  <c r="BF618" i="3"/>
  <c r="BF619" i="3"/>
  <c r="BF620" i="3"/>
  <c r="BF621" i="3"/>
  <c r="BF622" i="3"/>
  <c r="BF623" i="3"/>
  <c r="BF624" i="3"/>
  <c r="BF625" i="3"/>
  <c r="BF626" i="3"/>
  <c r="BF627" i="3"/>
  <c r="BF628" i="3"/>
  <c r="BF629" i="3"/>
  <c r="BF630" i="3"/>
  <c r="BF631" i="3"/>
  <c r="BF632" i="3"/>
  <c r="BF633" i="3"/>
  <c r="BF634" i="3"/>
  <c r="BF635" i="3"/>
  <c r="BF636" i="3"/>
  <c r="BF637" i="3"/>
  <c r="BF638" i="3"/>
  <c r="BF639" i="3"/>
  <c r="BF640" i="3"/>
  <c r="BF641" i="3"/>
  <c r="BF642" i="3"/>
  <c r="BF643" i="3"/>
  <c r="BF644" i="3"/>
  <c r="BF645" i="3"/>
  <c r="BF646" i="3"/>
  <c r="BF647" i="3"/>
  <c r="BF648" i="3"/>
  <c r="BF649" i="3"/>
  <c r="BF650" i="3"/>
  <c r="BF651" i="3"/>
  <c r="BF652" i="3"/>
  <c r="BF653" i="3"/>
  <c r="BF654" i="3"/>
  <c r="BF655" i="3"/>
  <c r="BF656" i="3"/>
  <c r="BF657" i="3"/>
  <c r="BF658" i="3"/>
  <c r="BF659" i="3"/>
  <c r="BF660" i="3"/>
  <c r="BF661" i="3"/>
  <c r="BF662" i="3"/>
  <c r="BF663" i="3"/>
  <c r="BF664" i="3"/>
  <c r="BF665" i="3"/>
  <c r="BF666" i="3"/>
  <c r="BF667" i="3"/>
  <c r="BF668" i="3"/>
  <c r="BF669" i="3"/>
  <c r="BF670" i="3"/>
  <c r="BF671" i="3"/>
  <c r="BF672" i="3"/>
  <c r="BF673" i="3"/>
  <c r="BF674" i="3"/>
  <c r="BF675" i="3"/>
  <c r="BF676" i="3"/>
  <c r="BF677" i="3"/>
  <c r="BF678" i="3"/>
  <c r="BF679" i="3"/>
  <c r="BF680" i="3"/>
  <c r="BF681" i="3"/>
  <c r="BF682" i="3"/>
  <c r="BF683" i="3"/>
  <c r="BF684" i="3"/>
  <c r="BF685" i="3"/>
  <c r="BF686" i="3"/>
  <c r="BF687" i="3"/>
  <c r="BF688" i="3"/>
  <c r="BF689" i="3"/>
  <c r="BF690" i="3"/>
  <c r="BF691" i="3"/>
  <c r="BF692" i="3"/>
  <c r="BF693" i="3"/>
  <c r="BF694" i="3"/>
  <c r="BF695" i="3"/>
  <c r="BF696" i="3"/>
  <c r="BF69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M521" i="3"/>
  <c r="AM522" i="3"/>
  <c r="AM523" i="3"/>
  <c r="AM524" i="3"/>
  <c r="AS524" i="3" s="1"/>
  <c r="AM525" i="3"/>
  <c r="AM526" i="3"/>
  <c r="AS526" i="3" s="1"/>
  <c r="AM527" i="3"/>
  <c r="AM528" i="3"/>
  <c r="AQ528" i="3" s="1"/>
  <c r="AM529" i="3"/>
  <c r="AM530" i="3"/>
  <c r="AQ530" i="3" s="1"/>
  <c r="AM531" i="3"/>
  <c r="AR531" i="3" s="1"/>
  <c r="AM532" i="3"/>
  <c r="AM533" i="3"/>
  <c r="AM534" i="3"/>
  <c r="AR534" i="3" s="1"/>
  <c r="AM535" i="3"/>
  <c r="AM536" i="3"/>
  <c r="AS536" i="3" s="1"/>
  <c r="AM537" i="3"/>
  <c r="AM538" i="3"/>
  <c r="AM539" i="3"/>
  <c r="AM540" i="3"/>
  <c r="AQ540" i="3" s="1"/>
  <c r="AM541" i="3"/>
  <c r="AM542" i="3"/>
  <c r="AS542" i="3" s="1"/>
  <c r="AM543" i="3"/>
  <c r="AQ543" i="3" s="1"/>
  <c r="AM544" i="3"/>
  <c r="AQ544" i="3" s="1"/>
  <c r="AM545" i="3"/>
  <c r="AM546" i="3"/>
  <c r="AR546" i="3" s="1"/>
  <c r="AM547" i="3"/>
  <c r="AM548" i="3"/>
  <c r="AS548" i="3" s="1"/>
  <c r="AM549" i="3"/>
  <c r="AQ549" i="3" s="1"/>
  <c r="AM550" i="3"/>
  <c r="AM551" i="3"/>
  <c r="AM552" i="3"/>
  <c r="AQ552" i="3" s="1"/>
  <c r="AM553" i="3"/>
  <c r="AM554" i="3"/>
  <c r="AS554" i="3" s="1"/>
  <c r="AM555" i="3"/>
  <c r="AQ555" i="3" s="1"/>
  <c r="AM556" i="3"/>
  <c r="AM557" i="3"/>
  <c r="AM558" i="3"/>
  <c r="AM559" i="3"/>
  <c r="AS559" i="3" s="1"/>
  <c r="AM560" i="3"/>
  <c r="AS560" i="3" s="1"/>
  <c r="AM561" i="3"/>
  <c r="AM562" i="3"/>
  <c r="AM563" i="3"/>
  <c r="AM564" i="3"/>
  <c r="AQ564" i="3" s="1"/>
  <c r="AM565" i="3"/>
  <c r="AM566" i="3"/>
  <c r="AS566" i="3" s="1"/>
  <c r="AM567" i="3"/>
  <c r="AR567" i="3" s="1"/>
  <c r="AM568" i="3"/>
  <c r="AQ568" i="3" s="1"/>
  <c r="AM569" i="3"/>
  <c r="AM570" i="3"/>
  <c r="AR570" i="3" s="1"/>
  <c r="AM571" i="3"/>
  <c r="AM572" i="3"/>
  <c r="AS572" i="3" s="1"/>
  <c r="AM573" i="3"/>
  <c r="AM574" i="3"/>
  <c r="AM575" i="3"/>
  <c r="AM576" i="3"/>
  <c r="AQ576" i="3" s="1"/>
  <c r="AM577" i="3"/>
  <c r="AM578" i="3"/>
  <c r="AS578" i="3" s="1"/>
  <c r="AM579" i="3"/>
  <c r="AQ579" i="3" s="1"/>
  <c r="AM580" i="3"/>
  <c r="AQ580" i="3" s="1"/>
  <c r="AM581" i="3"/>
  <c r="AM582" i="3"/>
  <c r="AR582" i="3" s="1"/>
  <c r="AM583" i="3"/>
  <c r="AS583" i="3" s="1"/>
  <c r="AM584" i="3"/>
  <c r="AS584" i="3" s="1"/>
  <c r="AM585" i="3"/>
  <c r="AQ585" i="3" s="1"/>
  <c r="AM586" i="3"/>
  <c r="AS586" i="3" s="1"/>
  <c r="AM587" i="3"/>
  <c r="AM588" i="3"/>
  <c r="AM589" i="3"/>
  <c r="AM590" i="3"/>
  <c r="AS590" i="3" s="1"/>
  <c r="AM591" i="3"/>
  <c r="AM592" i="3"/>
  <c r="AM593" i="3"/>
  <c r="AM594" i="3"/>
  <c r="AM595" i="3"/>
  <c r="AS595" i="3" s="1"/>
  <c r="AM596" i="3"/>
  <c r="AS596" i="3" s="1"/>
  <c r="AM597" i="3"/>
  <c r="AM598" i="3"/>
  <c r="AM599" i="3"/>
  <c r="AM600" i="3"/>
  <c r="AQ600" i="3" s="1"/>
  <c r="AM601" i="3"/>
  <c r="AM602" i="3"/>
  <c r="AS602" i="3" s="1"/>
  <c r="AM603" i="3"/>
  <c r="AR603" i="3" s="1"/>
  <c r="AM604" i="3"/>
  <c r="AQ604" i="3" s="1"/>
  <c r="AM605" i="3"/>
  <c r="AS605" i="3" s="1"/>
  <c r="AM606" i="3"/>
  <c r="AR606" i="3" s="1"/>
  <c r="AM607" i="3"/>
  <c r="AM608" i="3"/>
  <c r="AS608" i="3" s="1"/>
  <c r="AM609" i="3"/>
  <c r="AM610" i="3"/>
  <c r="AM611" i="3"/>
  <c r="AM612" i="3"/>
  <c r="AQ612" i="3" s="1"/>
  <c r="AM613" i="3"/>
  <c r="AM614" i="3"/>
  <c r="AS614" i="3" s="1"/>
  <c r="AM615" i="3"/>
  <c r="AS615" i="3" s="1"/>
  <c r="AM616" i="3"/>
  <c r="AM617" i="3"/>
  <c r="AM618" i="3"/>
  <c r="AM619" i="3"/>
  <c r="AR619" i="3" s="1"/>
  <c r="AM620" i="3"/>
  <c r="AS620" i="3" s="1"/>
  <c r="AM621" i="3"/>
  <c r="AS621" i="3" s="1"/>
  <c r="AM622" i="3"/>
  <c r="AR622" i="3" s="1"/>
  <c r="AM623" i="3"/>
  <c r="AM624" i="3"/>
  <c r="AM625" i="3"/>
  <c r="AQ625" i="3" s="1"/>
  <c r="AM626" i="3"/>
  <c r="AM627" i="3"/>
  <c r="AS627" i="3" s="1"/>
  <c r="AM628" i="3"/>
  <c r="AQ628" i="3" s="1"/>
  <c r="AM629" i="3"/>
  <c r="AQ629" i="3" s="1"/>
  <c r="AM630" i="3"/>
  <c r="AM631" i="3"/>
  <c r="AM632" i="3"/>
  <c r="AM633" i="3"/>
  <c r="AS633" i="3" s="1"/>
  <c r="AM634" i="3"/>
  <c r="AS634" i="3" s="1"/>
  <c r="AM635" i="3"/>
  <c r="AM636" i="3"/>
  <c r="AS636" i="3" s="1"/>
  <c r="AM637" i="3"/>
  <c r="AQ637" i="3" s="1"/>
  <c r="AM638" i="3"/>
  <c r="AM639" i="3"/>
  <c r="AS639" i="3" s="1"/>
  <c r="AM640" i="3"/>
  <c r="AR640" i="3" s="1"/>
  <c r="AM641" i="3"/>
  <c r="AM642" i="3"/>
  <c r="AS642" i="3" s="1"/>
  <c r="AM643" i="3"/>
  <c r="AR643" i="3" s="1"/>
  <c r="AM644" i="3"/>
  <c r="AM645" i="3"/>
  <c r="AS645" i="3" s="1"/>
  <c r="AM646" i="3"/>
  <c r="AS646" i="3" s="1"/>
  <c r="AM647" i="3"/>
  <c r="AM648" i="3"/>
  <c r="AS648" i="3" s="1"/>
  <c r="AM649" i="3"/>
  <c r="AQ649" i="3" s="1"/>
  <c r="AM650" i="3"/>
  <c r="AM651" i="3"/>
  <c r="AS651" i="3" s="1"/>
  <c r="AM652" i="3"/>
  <c r="AQ652" i="3" s="1"/>
  <c r="AM653" i="3"/>
  <c r="AQ653" i="3" s="1"/>
  <c r="AM654" i="3"/>
  <c r="AM655" i="3"/>
  <c r="AR655" i="3" s="1"/>
  <c r="AM656" i="3"/>
  <c r="AM657" i="3"/>
  <c r="AS657" i="3" s="1"/>
  <c r="AM658" i="3"/>
  <c r="AR658" i="3" s="1"/>
  <c r="AM659" i="3"/>
  <c r="AM660" i="3"/>
  <c r="AM661" i="3"/>
  <c r="AQ661" i="3" s="1"/>
  <c r="AM662" i="3"/>
  <c r="AM663" i="3"/>
  <c r="AS663" i="3" s="1"/>
  <c r="AM664" i="3"/>
  <c r="AM665" i="3"/>
  <c r="AM666" i="3"/>
  <c r="AM667" i="3"/>
  <c r="AM668" i="3"/>
  <c r="AS668" i="3" s="1"/>
  <c r="AM669" i="3"/>
  <c r="AS669" i="3" s="1"/>
  <c r="AM670" i="3"/>
  <c r="AS670" i="3" s="1"/>
  <c r="AM671" i="3"/>
  <c r="AM672" i="3"/>
  <c r="AS672" i="3" s="1"/>
  <c r="AM673" i="3"/>
  <c r="AQ673" i="3" s="1"/>
  <c r="AM674" i="3"/>
  <c r="AM675" i="3"/>
  <c r="AS675" i="3" s="1"/>
  <c r="AM676" i="3"/>
  <c r="AR676" i="3" s="1"/>
  <c r="AM677" i="3"/>
  <c r="AQ677" i="3" s="1"/>
  <c r="AM678" i="3"/>
  <c r="AM679" i="3"/>
  <c r="AR679" i="3" s="1"/>
  <c r="AM680" i="3"/>
  <c r="AM681" i="3"/>
  <c r="AS681" i="3" s="1"/>
  <c r="AM682" i="3"/>
  <c r="AS682" i="3" s="1"/>
  <c r="AM683" i="3"/>
  <c r="AM684" i="3"/>
  <c r="AS684" i="3" s="1"/>
  <c r="AM685" i="3"/>
  <c r="AQ685" i="3" s="1"/>
  <c r="AM686" i="3"/>
  <c r="AQ686" i="3" s="1"/>
  <c r="AM687" i="3"/>
  <c r="AS687" i="3" s="1"/>
  <c r="AM688" i="3"/>
  <c r="AM689" i="3"/>
  <c r="AM690" i="3"/>
  <c r="AM691" i="3"/>
  <c r="AR691" i="3" s="1"/>
  <c r="AM692" i="3"/>
  <c r="AR692" i="3" s="1"/>
  <c r="AM693" i="3"/>
  <c r="AS693" i="3" s="1"/>
  <c r="AM694" i="3"/>
  <c r="AS694" i="3" s="1"/>
  <c r="AM695" i="3"/>
  <c r="AQ695" i="3" s="1"/>
  <c r="AM696" i="3"/>
  <c r="AM697" i="3"/>
  <c r="AQ697" i="3" s="1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T608" i="3" s="1"/>
  <c r="U608" i="3" s="1"/>
  <c r="AG608" i="3" s="1"/>
  <c r="AL609" i="3"/>
  <c r="T609" i="3" s="1"/>
  <c r="U609" i="3" s="1"/>
  <c r="AG609" i="3" s="1"/>
  <c r="AL610" i="3"/>
  <c r="AL611" i="3"/>
  <c r="AL612" i="3"/>
  <c r="AL613" i="3"/>
  <c r="AL614" i="3"/>
  <c r="AL615" i="3"/>
  <c r="AL616" i="3"/>
  <c r="AL617" i="3"/>
  <c r="T617" i="3" s="1"/>
  <c r="U617" i="3" s="1"/>
  <c r="AL618" i="3"/>
  <c r="T618" i="3" s="1"/>
  <c r="U618" i="3" s="1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Y625" i="3"/>
  <c r="Y626" i="3"/>
  <c r="Z626" i="3" s="1"/>
  <c r="Y627" i="3"/>
  <c r="BG627" i="3" s="1"/>
  <c r="Y628" i="3"/>
  <c r="Z628" i="3" s="1"/>
  <c r="Y629" i="3"/>
  <c r="Z629" i="3" s="1"/>
  <c r="Y630" i="3"/>
  <c r="BG630" i="3" s="1"/>
  <c r="Y631" i="3"/>
  <c r="Z631" i="3" s="1"/>
  <c r="Y632" i="3"/>
  <c r="BH632" i="3" s="1"/>
  <c r="BI632" i="3" s="1"/>
  <c r="CA632" i="3" s="1"/>
  <c r="Y633" i="3"/>
  <c r="Z633" i="3" s="1"/>
  <c r="Y634" i="3"/>
  <c r="Y635" i="3"/>
  <c r="Y636" i="3"/>
  <c r="Y637" i="3"/>
  <c r="Z637" i="3" s="1"/>
  <c r="Y638" i="3"/>
  <c r="BH638" i="3" s="1"/>
  <c r="BI638" i="3" s="1"/>
  <c r="Y639" i="3"/>
  <c r="BH639" i="3" s="1"/>
  <c r="BI639" i="3" s="1"/>
  <c r="Y640" i="3"/>
  <c r="Z640" i="3" s="1"/>
  <c r="Y641" i="3"/>
  <c r="Z641" i="3" s="1"/>
  <c r="Y642" i="3"/>
  <c r="Z642" i="3" s="1"/>
  <c r="Y643" i="3"/>
  <c r="Z643" i="3" s="1"/>
  <c r="Y644" i="3"/>
  <c r="BH644" i="3" s="1"/>
  <c r="BI644" i="3" s="1"/>
  <c r="Y645" i="3"/>
  <c r="Z645" i="3" s="1"/>
  <c r="Y646" i="3"/>
  <c r="Y647" i="3"/>
  <c r="Y648" i="3"/>
  <c r="Y649" i="3"/>
  <c r="Z649" i="3" s="1"/>
  <c r="Y650" i="3"/>
  <c r="BG650" i="3" s="1"/>
  <c r="Y651" i="3"/>
  <c r="Z651" i="3" s="1"/>
  <c r="Y652" i="3"/>
  <c r="Z652" i="3" s="1"/>
  <c r="Y653" i="3"/>
  <c r="Z653" i="3" s="1"/>
  <c r="Y654" i="3"/>
  <c r="Z654" i="3" s="1"/>
  <c r="Y655" i="3"/>
  <c r="Z655" i="3" s="1"/>
  <c r="Y656" i="3"/>
  <c r="Y657" i="3"/>
  <c r="BG657" i="3" s="1"/>
  <c r="Y658" i="3"/>
  <c r="Y659" i="3"/>
  <c r="Y660" i="3"/>
  <c r="Y661" i="3"/>
  <c r="Y662" i="3"/>
  <c r="BH662" i="3" s="1"/>
  <c r="BI662" i="3" s="1"/>
  <c r="Y663" i="3"/>
  <c r="BH663" i="3" s="1"/>
  <c r="BI663" i="3" s="1"/>
  <c r="Y664" i="3"/>
  <c r="Z664" i="3" s="1"/>
  <c r="Y665" i="3"/>
  <c r="Z665" i="3" s="1"/>
  <c r="Y666" i="3"/>
  <c r="BG666" i="3" s="1"/>
  <c r="Y667" i="3"/>
  <c r="Z667" i="3" s="1"/>
  <c r="Y668" i="3"/>
  <c r="Y669" i="3"/>
  <c r="Z669" i="3" s="1"/>
  <c r="Y670" i="3"/>
  <c r="Y671" i="3"/>
  <c r="Y672" i="3"/>
  <c r="Y673" i="3"/>
  <c r="Z673" i="3" s="1"/>
  <c r="Y674" i="3"/>
  <c r="BH674" i="3" s="1"/>
  <c r="BI674" i="3" s="1"/>
  <c r="Y675" i="3"/>
  <c r="Z675" i="3" s="1"/>
  <c r="Y676" i="3"/>
  <c r="Z676" i="3" s="1"/>
  <c r="Y677" i="3"/>
  <c r="Z677" i="3" s="1"/>
  <c r="Y678" i="3"/>
  <c r="Z678" i="3" s="1"/>
  <c r="Y679" i="3"/>
  <c r="Z679" i="3" s="1"/>
  <c r="Y680" i="3"/>
  <c r="Z680" i="3" s="1"/>
  <c r="Y681" i="3"/>
  <c r="BG681" i="3" s="1"/>
  <c r="Y682" i="3"/>
  <c r="Y684" i="3"/>
  <c r="Y685" i="3"/>
  <c r="Z685" i="3" s="1"/>
  <c r="Y686" i="3"/>
  <c r="BH686" i="3" s="1"/>
  <c r="BI686" i="3" s="1"/>
  <c r="Y687" i="3"/>
  <c r="Z687" i="3" s="1"/>
  <c r="Y688" i="3"/>
  <c r="Z688" i="3" s="1"/>
  <c r="Y689" i="3"/>
  <c r="Z689" i="3" s="1"/>
  <c r="Y690" i="3"/>
  <c r="BG690" i="3" s="1"/>
  <c r="Y691" i="3"/>
  <c r="Z691" i="3" s="1"/>
  <c r="Y692" i="3"/>
  <c r="Y693" i="3"/>
  <c r="Z693" i="3" s="1"/>
  <c r="Y694" i="3"/>
  <c r="Y695" i="3"/>
  <c r="Y696" i="3"/>
  <c r="Y697" i="3"/>
  <c r="X655" i="3"/>
  <c r="BD655" i="3" s="1"/>
  <c r="X656" i="3"/>
  <c r="BD656" i="3" s="1"/>
  <c r="X657" i="3"/>
  <c r="BD657" i="3" s="1"/>
  <c r="X658" i="3"/>
  <c r="BD658" i="3" s="1"/>
  <c r="X659" i="3"/>
  <c r="BD659" i="3" s="1"/>
  <c r="X660" i="3"/>
  <c r="X661" i="3"/>
  <c r="X662" i="3"/>
  <c r="BD662" i="3" s="1"/>
  <c r="X663" i="3"/>
  <c r="BD663" i="3" s="1"/>
  <c r="X664" i="3"/>
  <c r="X665" i="3"/>
  <c r="X666" i="3"/>
  <c r="BD666" i="3" s="1"/>
  <c r="X667" i="3"/>
  <c r="BD667" i="3" s="1"/>
  <c r="X668" i="3"/>
  <c r="BD668" i="3" s="1"/>
  <c r="X669" i="3"/>
  <c r="BD669" i="3" s="1"/>
  <c r="X670" i="3"/>
  <c r="BD670" i="3" s="1"/>
  <c r="X671" i="3"/>
  <c r="BD671" i="3" s="1"/>
  <c r="X672" i="3"/>
  <c r="X673" i="3"/>
  <c r="X674" i="3"/>
  <c r="X675" i="3"/>
  <c r="BD675" i="3" s="1"/>
  <c r="X676" i="3"/>
  <c r="X677" i="3"/>
  <c r="X678" i="3"/>
  <c r="BD678" i="3" s="1"/>
  <c r="X679" i="3"/>
  <c r="BD679" i="3" s="1"/>
  <c r="X680" i="3"/>
  <c r="BD680" i="3" s="1"/>
  <c r="X681" i="3"/>
  <c r="BD681" i="3" s="1"/>
  <c r="X682" i="3"/>
  <c r="BD682" i="3" s="1"/>
  <c r="X683" i="3"/>
  <c r="BD683" i="3" s="1"/>
  <c r="X684" i="3"/>
  <c r="X685" i="3"/>
  <c r="X686" i="3"/>
  <c r="BD686" i="3" s="1"/>
  <c r="X687" i="3"/>
  <c r="BD687" i="3" s="1"/>
  <c r="X688" i="3"/>
  <c r="X689" i="3"/>
  <c r="X690" i="3"/>
  <c r="BD690" i="3" s="1"/>
  <c r="X691" i="3"/>
  <c r="BD691" i="3" s="1"/>
  <c r="X692" i="3"/>
  <c r="BD692" i="3" s="1"/>
  <c r="X693" i="3"/>
  <c r="BD693" i="3" s="1"/>
  <c r="X694" i="3"/>
  <c r="BD694" i="3" s="1"/>
  <c r="X695" i="3"/>
  <c r="BD695" i="3" s="1"/>
  <c r="X696" i="3"/>
  <c r="X697" i="3"/>
  <c r="CB488" i="3"/>
  <c r="CB489" i="3"/>
  <c r="CB490" i="3"/>
  <c r="CB491" i="3"/>
  <c r="CB492" i="3"/>
  <c r="CB493" i="3"/>
  <c r="CB494" i="3"/>
  <c r="CB495" i="3"/>
  <c r="CB496" i="3"/>
  <c r="CB497" i="3"/>
  <c r="CB498" i="3"/>
  <c r="CB499" i="3"/>
  <c r="CB500" i="3"/>
  <c r="CB501" i="3"/>
  <c r="CB502" i="3"/>
  <c r="CB503" i="3"/>
  <c r="CB504" i="3"/>
  <c r="CB505" i="3"/>
  <c r="CB506" i="3"/>
  <c r="CB507" i="3"/>
  <c r="CB508" i="3"/>
  <c r="CB509" i="3"/>
  <c r="CB510" i="3"/>
  <c r="CB511" i="3"/>
  <c r="CB512" i="3"/>
  <c r="CB513" i="3"/>
  <c r="CB514" i="3"/>
  <c r="CB515" i="3"/>
  <c r="CB516" i="3"/>
  <c r="CB517" i="3"/>
  <c r="CB518" i="3"/>
  <c r="CB519" i="3"/>
  <c r="CB520" i="3"/>
  <c r="CB521" i="3"/>
  <c r="CB522" i="3"/>
  <c r="CB523" i="3"/>
  <c r="CB524" i="3"/>
  <c r="CB525" i="3"/>
  <c r="CB526" i="3"/>
  <c r="CB527" i="3"/>
  <c r="CB528" i="3"/>
  <c r="CB529" i="3"/>
  <c r="CB530" i="3"/>
  <c r="CB531" i="3"/>
  <c r="CB532" i="3"/>
  <c r="CB533" i="3"/>
  <c r="CB534" i="3"/>
  <c r="CB535" i="3"/>
  <c r="BY488" i="3"/>
  <c r="BZ488" i="3" s="1"/>
  <c r="CA488" i="3" s="1"/>
  <c r="BY489" i="3"/>
  <c r="BZ489" i="3" s="1"/>
  <c r="CA489" i="3" s="1"/>
  <c r="BY490" i="3"/>
  <c r="BZ490" i="3" s="1"/>
  <c r="BY491" i="3"/>
  <c r="BZ491" i="3" s="1"/>
  <c r="CA491" i="3" s="1"/>
  <c r="BY492" i="3"/>
  <c r="BZ492" i="3" s="1"/>
  <c r="CA492" i="3" s="1"/>
  <c r="BY493" i="3"/>
  <c r="BZ493" i="3" s="1"/>
  <c r="CA493" i="3" s="1"/>
  <c r="BY494" i="3"/>
  <c r="BZ494" i="3" s="1"/>
  <c r="CA494" i="3" s="1"/>
  <c r="BY495" i="3"/>
  <c r="BZ495" i="3" s="1"/>
  <c r="CA495" i="3" s="1"/>
  <c r="BY496" i="3"/>
  <c r="BZ496" i="3" s="1"/>
  <c r="CA496" i="3" s="1"/>
  <c r="BY497" i="3"/>
  <c r="BZ497" i="3" s="1"/>
  <c r="CA497" i="3" s="1"/>
  <c r="BY498" i="3"/>
  <c r="BZ498" i="3" s="1"/>
  <c r="CA498" i="3" s="1"/>
  <c r="BY499" i="3"/>
  <c r="BZ499" i="3" s="1"/>
  <c r="CA499" i="3" s="1"/>
  <c r="BY500" i="3"/>
  <c r="BZ500" i="3" s="1"/>
  <c r="CA500" i="3" s="1"/>
  <c r="BY501" i="3"/>
  <c r="BZ501" i="3" s="1"/>
  <c r="CA501" i="3" s="1"/>
  <c r="BY502" i="3"/>
  <c r="BZ502" i="3" s="1"/>
  <c r="CA502" i="3" s="1"/>
  <c r="BY503" i="3"/>
  <c r="BZ503" i="3" s="1"/>
  <c r="CA503" i="3" s="1"/>
  <c r="BY504" i="3"/>
  <c r="BZ504" i="3" s="1"/>
  <c r="CA504" i="3" s="1"/>
  <c r="BY505" i="3"/>
  <c r="BZ505" i="3" s="1"/>
  <c r="CA505" i="3" s="1"/>
  <c r="BY506" i="3"/>
  <c r="BZ506" i="3" s="1"/>
  <c r="CA506" i="3" s="1"/>
  <c r="BY507" i="3"/>
  <c r="BZ507" i="3" s="1"/>
  <c r="CA507" i="3" s="1"/>
  <c r="BY508" i="3"/>
  <c r="BZ508" i="3" s="1"/>
  <c r="CA508" i="3" s="1"/>
  <c r="BY509" i="3"/>
  <c r="BZ509" i="3" s="1"/>
  <c r="CA509" i="3" s="1"/>
  <c r="BY510" i="3"/>
  <c r="BZ510" i="3" s="1"/>
  <c r="CA510" i="3" s="1"/>
  <c r="BY511" i="3"/>
  <c r="BZ511" i="3" s="1"/>
  <c r="CA511" i="3" s="1"/>
  <c r="BY512" i="3"/>
  <c r="BZ512" i="3" s="1"/>
  <c r="CA512" i="3" s="1"/>
  <c r="BY513" i="3"/>
  <c r="BZ513" i="3" s="1"/>
  <c r="CA513" i="3" s="1"/>
  <c r="BY514" i="3"/>
  <c r="BZ514" i="3" s="1"/>
  <c r="CA514" i="3" s="1"/>
  <c r="BY515" i="3"/>
  <c r="BZ515" i="3" s="1"/>
  <c r="CA515" i="3" s="1"/>
  <c r="BY516" i="3"/>
  <c r="BZ516" i="3" s="1"/>
  <c r="CA516" i="3" s="1"/>
  <c r="BY517" i="3"/>
  <c r="BZ517" i="3" s="1"/>
  <c r="CA517" i="3" s="1"/>
  <c r="BY518" i="3"/>
  <c r="BZ518" i="3" s="1"/>
  <c r="CA518" i="3" s="1"/>
  <c r="BY519" i="3"/>
  <c r="BZ519" i="3" s="1"/>
  <c r="CA519" i="3" s="1"/>
  <c r="BY520" i="3"/>
  <c r="BZ520" i="3" s="1"/>
  <c r="CA520" i="3" s="1"/>
  <c r="BY521" i="3"/>
  <c r="BZ521" i="3" s="1"/>
  <c r="CA521" i="3" s="1"/>
  <c r="BY522" i="3"/>
  <c r="BZ522" i="3" s="1"/>
  <c r="CA522" i="3" s="1"/>
  <c r="BY523" i="3"/>
  <c r="BZ523" i="3" s="1"/>
  <c r="CA523" i="3" s="1"/>
  <c r="BY524" i="3"/>
  <c r="BZ524" i="3" s="1"/>
  <c r="CA524" i="3" s="1"/>
  <c r="BY525" i="3"/>
  <c r="BZ525" i="3" s="1"/>
  <c r="CA525" i="3" s="1"/>
  <c r="BY526" i="3"/>
  <c r="BZ526" i="3" s="1"/>
  <c r="CA526" i="3" s="1"/>
  <c r="BY527" i="3"/>
  <c r="BZ527" i="3" s="1"/>
  <c r="CA527" i="3" s="1"/>
  <c r="BY528" i="3"/>
  <c r="BZ528" i="3" s="1"/>
  <c r="CA528" i="3" s="1"/>
  <c r="BY529" i="3"/>
  <c r="BZ529" i="3" s="1"/>
  <c r="CA529" i="3" s="1"/>
  <c r="BY530" i="3"/>
  <c r="BZ530" i="3" s="1"/>
  <c r="CA530" i="3" s="1"/>
  <c r="BY531" i="3"/>
  <c r="BZ531" i="3" s="1"/>
  <c r="CA531" i="3" s="1"/>
  <c r="BY532" i="3"/>
  <c r="BZ532" i="3" s="1"/>
  <c r="CA532" i="3" s="1"/>
  <c r="BY533" i="3"/>
  <c r="BZ533" i="3" s="1"/>
  <c r="CA533" i="3" s="1"/>
  <c r="BY534" i="3"/>
  <c r="BZ534" i="3" s="1"/>
  <c r="CA534" i="3" s="1"/>
  <c r="BY535" i="3"/>
  <c r="BZ535" i="3" s="1"/>
  <c r="CA535" i="3" s="1"/>
  <c r="BY536" i="3"/>
  <c r="BZ536" i="3" s="1"/>
  <c r="CA536" i="3" s="1"/>
  <c r="BY537" i="3"/>
  <c r="BZ537" i="3" s="1"/>
  <c r="CA537" i="3" s="1"/>
  <c r="BY538" i="3"/>
  <c r="BZ538" i="3" s="1"/>
  <c r="CA538" i="3" s="1"/>
  <c r="BY539" i="3"/>
  <c r="BZ539" i="3" s="1"/>
  <c r="CA539" i="3" s="1"/>
  <c r="BY540" i="3"/>
  <c r="BZ540" i="3" s="1"/>
  <c r="CA540" i="3" s="1"/>
  <c r="BY541" i="3"/>
  <c r="BZ541" i="3" s="1"/>
  <c r="CA541" i="3" s="1"/>
  <c r="BX488" i="3"/>
  <c r="BX489" i="3"/>
  <c r="BX490" i="3"/>
  <c r="BX491" i="3"/>
  <c r="BX492" i="3"/>
  <c r="BX493" i="3"/>
  <c r="BX494" i="3"/>
  <c r="BX495" i="3"/>
  <c r="BX496" i="3"/>
  <c r="BX497" i="3"/>
  <c r="BX498" i="3"/>
  <c r="BX499" i="3"/>
  <c r="BX500" i="3"/>
  <c r="BX501" i="3"/>
  <c r="BX502" i="3"/>
  <c r="BX503" i="3"/>
  <c r="BX504" i="3"/>
  <c r="BX505" i="3"/>
  <c r="BX506" i="3"/>
  <c r="BX507" i="3"/>
  <c r="BX508" i="3"/>
  <c r="BX509" i="3"/>
  <c r="BX510" i="3"/>
  <c r="BX511" i="3"/>
  <c r="BX512" i="3"/>
  <c r="BX513" i="3"/>
  <c r="BX514" i="3"/>
  <c r="BX515" i="3"/>
  <c r="BX516" i="3"/>
  <c r="BX517" i="3"/>
  <c r="BX518" i="3"/>
  <c r="BX519" i="3"/>
  <c r="BX520" i="3"/>
  <c r="BX521" i="3"/>
  <c r="BX522" i="3"/>
  <c r="BX523" i="3"/>
  <c r="BX524" i="3"/>
  <c r="BX525" i="3"/>
  <c r="BX526" i="3"/>
  <c r="BX527" i="3"/>
  <c r="BX528" i="3"/>
  <c r="BX529" i="3"/>
  <c r="BX530" i="3"/>
  <c r="BV489" i="3"/>
  <c r="BV490" i="3"/>
  <c r="BV491" i="3"/>
  <c r="BV492" i="3"/>
  <c r="BV493" i="3"/>
  <c r="BV494" i="3"/>
  <c r="BV495" i="3"/>
  <c r="BV496" i="3"/>
  <c r="BV497" i="3"/>
  <c r="BV498" i="3"/>
  <c r="BV499" i="3"/>
  <c r="BV500" i="3"/>
  <c r="BV501" i="3"/>
  <c r="BV502" i="3"/>
  <c r="BV503" i="3"/>
  <c r="BV504" i="3"/>
  <c r="BV505" i="3"/>
  <c r="BV506" i="3"/>
  <c r="BV507" i="3"/>
  <c r="BV508" i="3"/>
  <c r="BV509" i="3"/>
  <c r="BV510" i="3"/>
  <c r="BV511" i="3"/>
  <c r="BV512" i="3"/>
  <c r="BV513" i="3"/>
  <c r="BV514" i="3"/>
  <c r="BV515" i="3"/>
  <c r="BV516" i="3"/>
  <c r="BV517" i="3"/>
  <c r="BV518" i="3"/>
  <c r="BV519" i="3"/>
  <c r="BV520" i="3"/>
  <c r="BV521" i="3"/>
  <c r="BV522" i="3"/>
  <c r="BV523" i="3"/>
  <c r="BV524" i="3"/>
  <c r="BV525" i="3"/>
  <c r="BV526" i="3"/>
  <c r="BV527" i="3"/>
  <c r="BV528" i="3"/>
  <c r="BV529" i="3"/>
  <c r="BV530" i="3"/>
  <c r="BV531" i="3"/>
  <c r="BV532" i="3"/>
  <c r="BV533" i="3"/>
  <c r="BV534" i="3"/>
  <c r="BV535" i="3"/>
  <c r="BV536" i="3"/>
  <c r="BV537" i="3"/>
  <c r="BV538" i="3"/>
  <c r="BV539" i="3"/>
  <c r="BV540" i="3"/>
  <c r="BV541" i="3"/>
  <c r="BV542" i="3"/>
  <c r="BV543" i="3"/>
  <c r="BV544" i="3"/>
  <c r="BV545" i="3"/>
  <c r="BV546" i="3"/>
  <c r="BV547" i="3"/>
  <c r="BV548" i="3"/>
  <c r="BV549" i="3"/>
  <c r="BO488" i="3"/>
  <c r="BO489" i="3"/>
  <c r="BO490" i="3"/>
  <c r="BO491" i="3"/>
  <c r="BO492" i="3"/>
  <c r="BO493" i="3"/>
  <c r="BO494" i="3"/>
  <c r="BO495" i="3"/>
  <c r="BO496" i="3"/>
  <c r="BO497" i="3"/>
  <c r="BO498" i="3"/>
  <c r="BO499" i="3"/>
  <c r="BO500" i="3"/>
  <c r="BO501" i="3"/>
  <c r="BO502" i="3"/>
  <c r="BO503" i="3"/>
  <c r="BO504" i="3"/>
  <c r="BO505" i="3"/>
  <c r="BO506" i="3"/>
  <c r="BO507" i="3"/>
  <c r="BO508" i="3"/>
  <c r="BO509" i="3"/>
  <c r="BO510" i="3"/>
  <c r="BO511" i="3"/>
  <c r="BO512" i="3"/>
  <c r="BO513" i="3"/>
  <c r="BO514" i="3"/>
  <c r="BO515" i="3"/>
  <c r="BO516" i="3"/>
  <c r="BO517" i="3"/>
  <c r="BO518" i="3"/>
  <c r="BO519" i="3"/>
  <c r="BO520" i="3"/>
  <c r="BO521" i="3"/>
  <c r="BO522" i="3"/>
  <c r="BO523" i="3"/>
  <c r="BO524" i="3"/>
  <c r="BO525" i="3"/>
  <c r="BO526" i="3"/>
  <c r="BO527" i="3"/>
  <c r="BO528" i="3"/>
  <c r="BO529" i="3"/>
  <c r="BO530" i="3"/>
  <c r="BO531" i="3"/>
  <c r="BO532" i="3"/>
  <c r="BO533" i="3"/>
  <c r="BO534" i="3"/>
  <c r="BO535" i="3"/>
  <c r="BO536" i="3"/>
  <c r="BO537" i="3"/>
  <c r="BO538" i="3"/>
  <c r="BO539" i="3"/>
  <c r="BO540" i="3"/>
  <c r="BO541" i="3"/>
  <c r="BO542" i="3"/>
  <c r="BO543" i="3"/>
  <c r="BO544" i="3"/>
  <c r="BO545" i="3"/>
  <c r="BO546" i="3"/>
  <c r="BO547" i="3"/>
  <c r="BO548" i="3"/>
  <c r="BO549" i="3"/>
  <c r="BO550" i="3"/>
  <c r="BO551" i="3"/>
  <c r="BO552" i="3"/>
  <c r="BO553" i="3"/>
  <c r="BO554" i="3"/>
  <c r="BN490" i="3"/>
  <c r="BN491" i="3"/>
  <c r="BN492" i="3"/>
  <c r="BN493" i="3"/>
  <c r="BN494" i="3"/>
  <c r="BN495" i="3"/>
  <c r="BN496" i="3"/>
  <c r="BN497" i="3"/>
  <c r="BN498" i="3"/>
  <c r="BN499" i="3"/>
  <c r="BN500" i="3"/>
  <c r="BN501" i="3"/>
  <c r="BN502" i="3"/>
  <c r="BN503" i="3"/>
  <c r="BN504" i="3"/>
  <c r="BN505" i="3"/>
  <c r="BN506" i="3"/>
  <c r="BN507" i="3"/>
  <c r="BN508" i="3"/>
  <c r="BN509" i="3"/>
  <c r="BN510" i="3"/>
  <c r="BN511" i="3"/>
  <c r="BN512" i="3"/>
  <c r="BN513" i="3"/>
  <c r="BN514" i="3"/>
  <c r="BN515" i="3"/>
  <c r="BN516" i="3"/>
  <c r="BN517" i="3"/>
  <c r="BN518" i="3"/>
  <c r="BN519" i="3"/>
  <c r="BN520" i="3"/>
  <c r="BN521" i="3"/>
  <c r="BN522" i="3"/>
  <c r="BN523" i="3"/>
  <c r="BN524" i="3"/>
  <c r="BN525" i="3"/>
  <c r="BN526" i="3"/>
  <c r="BN527" i="3"/>
  <c r="BN528" i="3"/>
  <c r="BN529" i="3"/>
  <c r="BN530" i="3"/>
  <c r="BN531" i="3"/>
  <c r="BN532" i="3"/>
  <c r="BN533" i="3"/>
  <c r="BN534" i="3"/>
  <c r="BN535" i="3"/>
  <c r="BN536" i="3"/>
  <c r="BN537" i="3"/>
  <c r="BN538" i="3"/>
  <c r="BN539" i="3"/>
  <c r="BN540" i="3"/>
  <c r="BN541" i="3"/>
  <c r="BN542" i="3"/>
  <c r="BN543" i="3"/>
  <c r="BN544" i="3"/>
  <c r="BN545" i="3"/>
  <c r="BN546" i="3"/>
  <c r="BN547" i="3"/>
  <c r="BN548" i="3"/>
  <c r="BN549" i="3"/>
  <c r="BN550" i="3"/>
  <c r="BN551" i="3"/>
  <c r="BJ489" i="3"/>
  <c r="BL489" i="3" s="1"/>
  <c r="BJ490" i="3"/>
  <c r="BM490" i="3" s="1"/>
  <c r="BJ491" i="3"/>
  <c r="BJ492" i="3"/>
  <c r="BL492" i="3" s="1"/>
  <c r="BJ493" i="3"/>
  <c r="BK493" i="3" s="1"/>
  <c r="BJ494" i="3"/>
  <c r="BK494" i="3" s="1"/>
  <c r="BJ495" i="3"/>
  <c r="BL495" i="3" s="1"/>
  <c r="BJ496" i="3"/>
  <c r="BM496" i="3" s="1"/>
  <c r="BJ497" i="3"/>
  <c r="BL497" i="3" s="1"/>
  <c r="BJ498" i="3"/>
  <c r="BL498" i="3" s="1"/>
  <c r="BJ499" i="3"/>
  <c r="BK499" i="3" s="1"/>
  <c r="BJ500" i="3"/>
  <c r="BK500" i="3" s="1"/>
  <c r="BJ501" i="3"/>
  <c r="BL501" i="3" s="1"/>
  <c r="BJ502" i="3"/>
  <c r="BM502" i="3" s="1"/>
  <c r="BJ503" i="3"/>
  <c r="BJ504" i="3"/>
  <c r="BL504" i="3" s="1"/>
  <c r="BJ505" i="3"/>
  <c r="BK505" i="3" s="1"/>
  <c r="BJ506" i="3"/>
  <c r="BK506" i="3" s="1"/>
  <c r="BJ507" i="3"/>
  <c r="BL507" i="3" s="1"/>
  <c r="BJ508" i="3"/>
  <c r="BM508" i="3" s="1"/>
  <c r="BJ509" i="3"/>
  <c r="BM509" i="3" s="1"/>
  <c r="BJ510" i="3"/>
  <c r="BJ511" i="3"/>
  <c r="BM511" i="3" s="1"/>
  <c r="BJ512" i="3"/>
  <c r="BJ513" i="3"/>
  <c r="BK513" i="3" s="1"/>
  <c r="BJ514" i="3"/>
  <c r="BJ515" i="3"/>
  <c r="BL515" i="3" s="1"/>
  <c r="BJ516" i="3"/>
  <c r="BJ517" i="3"/>
  <c r="BL517" i="3" s="1"/>
  <c r="BJ518" i="3"/>
  <c r="BK518" i="3" s="1"/>
  <c r="BJ519" i="3"/>
  <c r="BK519" i="3" s="1"/>
  <c r="BJ520" i="3"/>
  <c r="BM520" i="3" s="1"/>
  <c r="BJ521" i="3"/>
  <c r="BM521" i="3" s="1"/>
  <c r="BJ522" i="3"/>
  <c r="BJ523" i="3"/>
  <c r="BJ524" i="3"/>
  <c r="BL524" i="3" s="1"/>
  <c r="BJ525" i="3"/>
  <c r="BJ526" i="3"/>
  <c r="BJ527" i="3"/>
  <c r="BJ528" i="3"/>
  <c r="BJ529" i="3"/>
  <c r="BF491" i="3"/>
  <c r="BF492" i="3"/>
  <c r="BF493" i="3"/>
  <c r="BF494" i="3"/>
  <c r="BF495" i="3"/>
  <c r="BF496" i="3"/>
  <c r="BF497" i="3"/>
  <c r="BF498" i="3"/>
  <c r="BF499" i="3"/>
  <c r="BF500" i="3"/>
  <c r="BF501" i="3"/>
  <c r="BF502" i="3"/>
  <c r="BF503" i="3"/>
  <c r="BF504" i="3"/>
  <c r="BF505" i="3"/>
  <c r="BF506" i="3"/>
  <c r="BF507" i="3"/>
  <c r="BF508" i="3"/>
  <c r="BF509" i="3"/>
  <c r="BF510" i="3"/>
  <c r="BF511" i="3"/>
  <c r="BF512" i="3"/>
  <c r="BF513" i="3"/>
  <c r="BF514" i="3"/>
  <c r="BF515" i="3"/>
  <c r="BF516" i="3"/>
  <c r="BF517" i="3"/>
  <c r="BF518" i="3"/>
  <c r="BF519" i="3"/>
  <c r="BF520" i="3"/>
  <c r="BF521" i="3"/>
  <c r="BF522" i="3"/>
  <c r="BF523" i="3"/>
  <c r="BF524" i="3"/>
  <c r="BF525" i="3"/>
  <c r="BF526" i="3"/>
  <c r="BF527" i="3"/>
  <c r="BF528" i="3"/>
  <c r="BF529" i="3"/>
  <c r="BF530" i="3"/>
  <c r="BF531" i="3"/>
  <c r="BF532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M492" i="3"/>
  <c r="AQ492" i="3" s="1"/>
  <c r="AM493" i="3"/>
  <c r="AM494" i="3"/>
  <c r="AQ494" i="3" s="1"/>
  <c r="AM495" i="3"/>
  <c r="AM496" i="3"/>
  <c r="AM497" i="3"/>
  <c r="AQ497" i="3" s="1"/>
  <c r="AM498" i="3"/>
  <c r="AQ498" i="3" s="1"/>
  <c r="AM499" i="3"/>
  <c r="AQ499" i="3" s="1"/>
  <c r="AM500" i="3"/>
  <c r="AQ500" i="3" s="1"/>
  <c r="AM501" i="3"/>
  <c r="AR501" i="3" s="1"/>
  <c r="AM502" i="3"/>
  <c r="AR502" i="3" s="1"/>
  <c r="AM503" i="3"/>
  <c r="AS503" i="3" s="1"/>
  <c r="AM504" i="3"/>
  <c r="AQ504" i="3" s="1"/>
  <c r="AM505" i="3"/>
  <c r="AQ505" i="3" s="1"/>
  <c r="AM506" i="3"/>
  <c r="AQ506" i="3" s="1"/>
  <c r="AM507" i="3"/>
  <c r="AM508" i="3"/>
  <c r="AM509" i="3"/>
  <c r="AS509" i="3" s="1"/>
  <c r="AM510" i="3"/>
  <c r="AQ510" i="3" s="1"/>
  <c r="AM511" i="3"/>
  <c r="AQ511" i="3" s="1"/>
  <c r="AM512" i="3"/>
  <c r="AS512" i="3" s="1"/>
  <c r="AM513" i="3"/>
  <c r="AQ513" i="3" s="1"/>
  <c r="AM514" i="3"/>
  <c r="AQ514" i="3" s="1"/>
  <c r="AM515" i="3"/>
  <c r="AQ515" i="3" s="1"/>
  <c r="AM516" i="3"/>
  <c r="AS516" i="3" s="1"/>
  <c r="AM517" i="3"/>
  <c r="AQ517" i="3" s="1"/>
  <c r="AM518" i="3"/>
  <c r="AQ518" i="3" s="1"/>
  <c r="AM519" i="3"/>
  <c r="AM520" i="3"/>
  <c r="AL492" i="3"/>
  <c r="T492" i="3" s="1"/>
  <c r="U492" i="3" s="1"/>
  <c r="AG492" i="3" s="1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T533" i="3" s="1"/>
  <c r="U533" i="3" s="1"/>
  <c r="AG533" i="3" s="1"/>
  <c r="AL534" i="3"/>
  <c r="T534" i="3" s="1"/>
  <c r="U534" i="3" s="1"/>
  <c r="AG534" i="3" s="1"/>
  <c r="AL535" i="3"/>
  <c r="T535" i="3" s="1"/>
  <c r="U535" i="3" s="1"/>
  <c r="AL536" i="3"/>
  <c r="T536" i="3" s="1"/>
  <c r="U536" i="3" s="1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T554" i="3" s="1"/>
  <c r="U554" i="3" s="1"/>
  <c r="AG554" i="3" s="1"/>
  <c r="AL555" i="3"/>
  <c r="AL556" i="3"/>
  <c r="T556" i="3" s="1"/>
  <c r="U556" i="3" s="1"/>
  <c r="AG556" i="3" s="1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C493" i="3"/>
  <c r="AE493" i="3" s="1"/>
  <c r="AC494" i="3"/>
  <c r="AD494" i="3" s="1"/>
  <c r="AC495" i="3"/>
  <c r="AD495" i="3" s="1"/>
  <c r="AC496" i="3"/>
  <c r="AF496" i="3" s="1"/>
  <c r="AC497" i="3"/>
  <c r="AE497" i="3" s="1"/>
  <c r="AC498" i="3"/>
  <c r="AD498" i="3" s="1"/>
  <c r="AC499" i="3"/>
  <c r="AD499" i="3" s="1"/>
  <c r="AC500" i="3"/>
  <c r="AC501" i="3"/>
  <c r="AC502" i="3"/>
  <c r="AF502" i="3" s="1"/>
  <c r="AC503" i="3"/>
  <c r="AF503" i="3" s="1"/>
  <c r="AC504" i="3"/>
  <c r="AE504" i="3" s="1"/>
  <c r="AC505" i="3"/>
  <c r="AF505" i="3" s="1"/>
  <c r="AC506" i="3"/>
  <c r="AD506" i="3" s="1"/>
  <c r="AC507" i="3"/>
  <c r="AD507" i="3" s="1"/>
  <c r="AC508" i="3"/>
  <c r="AD508" i="3" s="1"/>
  <c r="AC509" i="3"/>
  <c r="AD509" i="3" s="1"/>
  <c r="AC510" i="3"/>
  <c r="AC511" i="3"/>
  <c r="AC512" i="3"/>
  <c r="AD512" i="3" s="1"/>
  <c r="AC513" i="3"/>
  <c r="AD513" i="3" s="1"/>
  <c r="AC514" i="3"/>
  <c r="AF514" i="3" s="1"/>
  <c r="AC515" i="3"/>
  <c r="AF515" i="3" s="1"/>
  <c r="AC516" i="3"/>
  <c r="AE516" i="3" s="1"/>
  <c r="AC517" i="3"/>
  <c r="AF517" i="3" s="1"/>
  <c r="AC518" i="3"/>
  <c r="AE518" i="3" s="1"/>
  <c r="AC519" i="3"/>
  <c r="AF519" i="3" s="1"/>
  <c r="AC520" i="3"/>
  <c r="AE520" i="3" s="1"/>
  <c r="AC521" i="3"/>
  <c r="AC522" i="3"/>
  <c r="AD522" i="3" s="1"/>
  <c r="AC523" i="3"/>
  <c r="AD523" i="3" s="1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D535" i="3" s="1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E558" i="3" s="1"/>
  <c r="AC559" i="3"/>
  <c r="AD559" i="3" s="1"/>
  <c r="AC560" i="3"/>
  <c r="AC561" i="3"/>
  <c r="AC562" i="3"/>
  <c r="AF562" i="3" s="1"/>
  <c r="AC563" i="3"/>
  <c r="AC564" i="3"/>
  <c r="AC565" i="3"/>
  <c r="AC566" i="3"/>
  <c r="AC567" i="3"/>
  <c r="AC568" i="3"/>
  <c r="AC569" i="3"/>
  <c r="AC570" i="3"/>
  <c r="AC571" i="3"/>
  <c r="AF571" i="3" s="1"/>
  <c r="AC572" i="3"/>
  <c r="AC573" i="3"/>
  <c r="AC574" i="3"/>
  <c r="AC575" i="3"/>
  <c r="AF575" i="3" s="1"/>
  <c r="AC576" i="3"/>
  <c r="AC577" i="3"/>
  <c r="AC578" i="3"/>
  <c r="AC579" i="3"/>
  <c r="AC580" i="3"/>
  <c r="AC581" i="3"/>
  <c r="AC582" i="3"/>
  <c r="AC583" i="3"/>
  <c r="AF583" i="3" s="1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F595" i="3" s="1"/>
  <c r="AC596" i="3"/>
  <c r="AC597" i="3"/>
  <c r="AC598" i="3"/>
  <c r="AC599" i="3"/>
  <c r="AC600" i="3"/>
  <c r="AC601" i="3"/>
  <c r="AC602" i="3"/>
  <c r="AF602" i="3" s="1"/>
  <c r="AC603" i="3"/>
  <c r="AC604" i="3"/>
  <c r="AC605" i="3"/>
  <c r="AC606" i="3"/>
  <c r="AC607" i="3"/>
  <c r="AF607" i="3" s="1"/>
  <c r="AC608" i="3"/>
  <c r="AC609" i="3"/>
  <c r="AC610" i="3"/>
  <c r="AC611" i="3"/>
  <c r="AC612" i="3"/>
  <c r="AC613" i="3"/>
  <c r="AC614" i="3"/>
  <c r="AC615" i="3"/>
  <c r="AF615" i="3" s="1"/>
  <c r="AC616" i="3"/>
  <c r="AC617" i="3"/>
  <c r="AC618" i="3"/>
  <c r="AC619" i="3"/>
  <c r="AD619" i="3" s="1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F631" i="3" s="1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F643" i="3" s="1"/>
  <c r="AC644" i="3"/>
  <c r="AC645" i="3"/>
  <c r="AC646" i="3"/>
  <c r="AC647" i="3"/>
  <c r="AC648" i="3"/>
  <c r="AC649" i="3"/>
  <c r="AC650" i="3"/>
  <c r="AC651" i="3"/>
  <c r="AC652" i="3"/>
  <c r="AC653" i="3"/>
  <c r="AC654" i="3"/>
  <c r="AF654" i="3" s="1"/>
  <c r="AC655" i="3"/>
  <c r="AF655" i="3" s="1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F667" i="3" s="1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D679" i="3" s="1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E691" i="3" s="1"/>
  <c r="AC692" i="3"/>
  <c r="AC693" i="3"/>
  <c r="AC694" i="3"/>
  <c r="AC695" i="3"/>
  <c r="AC696" i="3"/>
  <c r="AC697" i="3"/>
  <c r="Y493" i="3"/>
  <c r="Y494" i="3"/>
  <c r="Y495" i="3"/>
  <c r="BH495" i="3" s="1"/>
  <c r="BI495" i="3" s="1"/>
  <c r="Y496" i="3"/>
  <c r="Y497" i="3"/>
  <c r="BH497" i="3" s="1"/>
  <c r="BI497" i="3" s="1"/>
  <c r="Y498" i="3"/>
  <c r="BG498" i="3" s="1"/>
  <c r="Y499" i="3"/>
  <c r="Z499" i="3" s="1"/>
  <c r="Y500" i="3"/>
  <c r="BG500" i="3" s="1"/>
  <c r="Y501" i="3"/>
  <c r="BG501" i="3" s="1"/>
  <c r="Y502" i="3"/>
  <c r="BG502" i="3" s="1"/>
  <c r="Y503" i="3"/>
  <c r="Y504" i="3"/>
  <c r="Z504" i="3" s="1"/>
  <c r="Y505" i="3"/>
  <c r="Y506" i="3"/>
  <c r="Y507" i="3"/>
  <c r="Y508" i="3"/>
  <c r="Y509" i="3"/>
  <c r="BH509" i="3" s="1"/>
  <c r="BI509" i="3" s="1"/>
  <c r="Y510" i="3"/>
  <c r="BH510" i="3" s="1"/>
  <c r="BI510" i="3" s="1"/>
  <c r="Y511" i="3"/>
  <c r="Z511" i="3" s="1"/>
  <c r="Y512" i="3"/>
  <c r="Y513" i="3"/>
  <c r="Y514" i="3"/>
  <c r="Y515" i="3"/>
  <c r="BH515" i="3" s="1"/>
  <c r="BI515" i="3" s="1"/>
  <c r="Y516" i="3"/>
  <c r="Z516" i="3" s="1"/>
  <c r="Y517" i="3"/>
  <c r="BH517" i="3" s="1"/>
  <c r="BI517" i="3" s="1"/>
  <c r="Y518" i="3"/>
  <c r="Z518" i="3" s="1"/>
  <c r="Y519" i="3"/>
  <c r="BG519" i="3" s="1"/>
  <c r="Y520" i="3"/>
  <c r="Y521" i="3"/>
  <c r="BH521" i="3" s="1"/>
  <c r="BI521" i="3" s="1"/>
  <c r="Y522" i="3"/>
  <c r="Y523" i="3"/>
  <c r="Y524" i="3"/>
  <c r="Y525" i="3"/>
  <c r="BG525" i="3" s="1"/>
  <c r="Y526" i="3"/>
  <c r="BG526" i="3" s="1"/>
  <c r="Y527" i="3"/>
  <c r="Z527" i="3" s="1"/>
  <c r="Y528" i="3"/>
  <c r="Y529" i="3"/>
  <c r="Y530" i="3"/>
  <c r="Y531" i="3"/>
  <c r="Y532" i="3"/>
  <c r="Y533" i="3"/>
  <c r="BG533" i="3" s="1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Z549" i="3" s="1"/>
  <c r="Y550" i="3"/>
  <c r="Z550" i="3" s="1"/>
  <c r="Y551" i="3"/>
  <c r="Z551" i="3" s="1"/>
  <c r="Y552" i="3"/>
  <c r="Y553" i="3"/>
  <c r="Z553" i="3" s="1"/>
  <c r="Y554" i="3"/>
  <c r="Y555" i="3"/>
  <c r="Y556" i="3"/>
  <c r="Y557" i="3"/>
  <c r="Z557" i="3" s="1"/>
  <c r="Y558" i="3"/>
  <c r="Y559" i="3"/>
  <c r="BH559" i="3" s="1"/>
  <c r="BI559" i="3" s="1"/>
  <c r="Y560" i="3"/>
  <c r="Y562" i="3"/>
  <c r="Z562" i="3" s="1"/>
  <c r="Y563" i="3"/>
  <c r="Y564" i="3"/>
  <c r="Y565" i="3"/>
  <c r="Y566" i="3"/>
  <c r="Y567" i="3"/>
  <c r="BH567" i="3" s="1"/>
  <c r="BI567" i="3" s="1"/>
  <c r="Y568" i="3"/>
  <c r="Y569" i="3"/>
  <c r="Z569" i="3" s="1"/>
  <c r="Y570" i="3"/>
  <c r="Y571" i="3"/>
  <c r="Y572" i="3"/>
  <c r="Y573" i="3"/>
  <c r="Y574" i="3"/>
  <c r="Z574" i="3" s="1"/>
  <c r="Y575" i="3"/>
  <c r="Z575" i="3" s="1"/>
  <c r="Y576" i="3"/>
  <c r="Y577" i="3"/>
  <c r="Y578" i="3"/>
  <c r="Y579" i="3"/>
  <c r="Y580" i="3"/>
  <c r="Y581" i="3"/>
  <c r="Z581" i="3" s="1"/>
  <c r="Y582" i="3"/>
  <c r="Y583" i="3"/>
  <c r="Y584" i="3"/>
  <c r="Y585" i="3"/>
  <c r="Z585" i="3" s="1"/>
  <c r="Y586" i="3"/>
  <c r="Z586" i="3" s="1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BH603" i="3" s="1"/>
  <c r="BI603" i="3" s="1"/>
  <c r="Y604" i="3"/>
  <c r="Y605" i="3"/>
  <c r="Z605" i="3" s="1"/>
  <c r="Y606" i="3"/>
  <c r="Y607" i="3"/>
  <c r="Y608" i="3"/>
  <c r="Y609" i="3"/>
  <c r="Y610" i="3"/>
  <c r="Z610" i="3" s="1"/>
  <c r="Y611" i="3"/>
  <c r="Z611" i="3" s="1"/>
  <c r="Y612" i="3"/>
  <c r="Y613" i="3"/>
  <c r="Z613" i="3" s="1"/>
  <c r="Y614" i="3"/>
  <c r="Y615" i="3"/>
  <c r="Z615" i="3" s="1"/>
  <c r="Y616" i="3"/>
  <c r="Y617" i="3"/>
  <c r="Z617" i="3" s="1"/>
  <c r="Y618" i="3"/>
  <c r="Y619" i="3"/>
  <c r="Y620" i="3"/>
  <c r="Y621" i="3"/>
  <c r="Z621" i="3" s="1"/>
  <c r="Y622" i="3"/>
  <c r="Y623" i="3"/>
  <c r="Z623" i="3" s="1"/>
  <c r="Y624" i="3"/>
  <c r="X494" i="3"/>
  <c r="N494" i="3" s="1"/>
  <c r="X495" i="3"/>
  <c r="BD495" i="3" s="1"/>
  <c r="X496" i="3"/>
  <c r="N496" i="3" s="1"/>
  <c r="X497" i="3"/>
  <c r="BD497" i="3" s="1"/>
  <c r="X498" i="3"/>
  <c r="N498" i="3" s="1"/>
  <c r="X499" i="3"/>
  <c r="BD499" i="3" s="1"/>
  <c r="X500" i="3"/>
  <c r="BD500" i="3" s="1"/>
  <c r="X501" i="3"/>
  <c r="N501" i="3" s="1"/>
  <c r="X502" i="3"/>
  <c r="BD502" i="3" s="1"/>
  <c r="X503" i="3"/>
  <c r="BD503" i="3" s="1"/>
  <c r="X504" i="3"/>
  <c r="BD504" i="3" s="1"/>
  <c r="X505" i="3"/>
  <c r="N505" i="3" s="1"/>
  <c r="X506" i="3"/>
  <c r="BD506" i="3" s="1"/>
  <c r="X507" i="3"/>
  <c r="BD507" i="3" s="1"/>
  <c r="X508" i="3"/>
  <c r="BD508" i="3" s="1"/>
  <c r="X509" i="3"/>
  <c r="BD509" i="3" s="1"/>
  <c r="X510" i="3"/>
  <c r="N510" i="3" s="1"/>
  <c r="X511" i="3"/>
  <c r="N511" i="3" s="1"/>
  <c r="X512" i="3"/>
  <c r="X513" i="3"/>
  <c r="N513" i="3" s="1"/>
  <c r="X514" i="3"/>
  <c r="BD514" i="3" s="1"/>
  <c r="X515" i="3"/>
  <c r="BD515" i="3" s="1"/>
  <c r="X516" i="3"/>
  <c r="BD516" i="3" s="1"/>
  <c r="X517" i="3"/>
  <c r="N517" i="3" s="1"/>
  <c r="X518" i="3"/>
  <c r="X519" i="3"/>
  <c r="N519" i="3" s="1"/>
  <c r="X520" i="3"/>
  <c r="X521" i="3"/>
  <c r="BD521" i="3" s="1"/>
  <c r="X522" i="3"/>
  <c r="BD522" i="3" s="1"/>
  <c r="X523" i="3"/>
  <c r="BD523" i="3" s="1"/>
  <c r="X524" i="3"/>
  <c r="BD524" i="3" s="1"/>
  <c r="X525" i="3"/>
  <c r="N525" i="3" s="1"/>
  <c r="X526" i="3"/>
  <c r="BD526" i="3" s="1"/>
  <c r="X527" i="3"/>
  <c r="N527" i="3" s="1"/>
  <c r="X528" i="3"/>
  <c r="BD528" i="3" s="1"/>
  <c r="X529" i="3"/>
  <c r="N529" i="3" s="1"/>
  <c r="X530" i="3"/>
  <c r="BD530" i="3" s="1"/>
  <c r="X531" i="3"/>
  <c r="BD531" i="3" s="1"/>
  <c r="X532" i="3"/>
  <c r="X533" i="3"/>
  <c r="X534" i="3"/>
  <c r="X535" i="3"/>
  <c r="X536" i="3"/>
  <c r="X537" i="3"/>
  <c r="N537" i="3" s="1"/>
  <c r="X538" i="3"/>
  <c r="BD538" i="3" s="1"/>
  <c r="X539" i="3"/>
  <c r="X540" i="3"/>
  <c r="BD540" i="3" s="1"/>
  <c r="X541" i="3"/>
  <c r="X542" i="3"/>
  <c r="X543" i="3"/>
  <c r="X544" i="3"/>
  <c r="BD544" i="3" s="1"/>
  <c r="X545" i="3"/>
  <c r="BD545" i="3" s="1"/>
  <c r="X546" i="3"/>
  <c r="BD546" i="3" s="1"/>
  <c r="X547" i="3"/>
  <c r="X548" i="3"/>
  <c r="BD548" i="3" s="1"/>
  <c r="X549" i="3"/>
  <c r="X550" i="3"/>
  <c r="BD550" i="3" s="1"/>
  <c r="X551" i="3"/>
  <c r="X552" i="3"/>
  <c r="BD552" i="3" s="1"/>
  <c r="X553" i="3"/>
  <c r="X554" i="3"/>
  <c r="X555" i="3"/>
  <c r="X556" i="3"/>
  <c r="X557" i="3"/>
  <c r="BD557" i="3" s="1"/>
  <c r="X558" i="3"/>
  <c r="X559" i="3"/>
  <c r="N559" i="3" s="1"/>
  <c r="X560" i="3"/>
  <c r="X561" i="3"/>
  <c r="N561" i="3" s="1"/>
  <c r="X562" i="3"/>
  <c r="BD562" i="3" s="1"/>
  <c r="X563" i="3"/>
  <c r="X564" i="3"/>
  <c r="BD564" i="3" s="1"/>
  <c r="X565" i="3"/>
  <c r="X566" i="3"/>
  <c r="BD566" i="3" s="1"/>
  <c r="X567" i="3"/>
  <c r="X568" i="3"/>
  <c r="X569" i="3"/>
  <c r="X570" i="3"/>
  <c r="X571" i="3"/>
  <c r="X572" i="3"/>
  <c r="N572" i="3" s="1"/>
  <c r="X573" i="3"/>
  <c r="X574" i="3"/>
  <c r="BD574" i="3" s="1"/>
  <c r="X575" i="3"/>
  <c r="X576" i="3"/>
  <c r="BD576" i="3" s="1"/>
  <c r="X577" i="3"/>
  <c r="X578" i="3"/>
  <c r="BD578" i="3" s="1"/>
  <c r="X579" i="3"/>
  <c r="BD579" i="3" s="1"/>
  <c r="X580" i="3"/>
  <c r="X581" i="3"/>
  <c r="X582" i="3"/>
  <c r="X583" i="3"/>
  <c r="N583" i="3" s="1"/>
  <c r="X584" i="3"/>
  <c r="N584" i="3" s="1"/>
  <c r="X585" i="3"/>
  <c r="X586" i="3"/>
  <c r="BD586" i="3" s="1"/>
  <c r="X587" i="3"/>
  <c r="X588" i="3"/>
  <c r="X589" i="3"/>
  <c r="X590" i="3"/>
  <c r="X591" i="3"/>
  <c r="X592" i="3"/>
  <c r="X593" i="3"/>
  <c r="X594" i="3"/>
  <c r="N594" i="3" s="1"/>
  <c r="X595" i="3"/>
  <c r="X596" i="3"/>
  <c r="X597" i="3"/>
  <c r="X598" i="3"/>
  <c r="BD598" i="3" s="1"/>
  <c r="X599" i="3"/>
  <c r="X600" i="3"/>
  <c r="X601" i="3"/>
  <c r="X602" i="3"/>
  <c r="X603" i="3"/>
  <c r="X604" i="3"/>
  <c r="X605" i="3"/>
  <c r="BD605" i="3" s="1"/>
  <c r="X606" i="3"/>
  <c r="N606" i="3" s="1"/>
  <c r="X607" i="3"/>
  <c r="X608" i="3"/>
  <c r="X609" i="3"/>
  <c r="X610" i="3"/>
  <c r="BD610" i="3" s="1"/>
  <c r="X611" i="3"/>
  <c r="X612" i="3"/>
  <c r="BD612" i="3" s="1"/>
  <c r="X613" i="3"/>
  <c r="X614" i="3"/>
  <c r="X615" i="3"/>
  <c r="N615" i="3" s="1"/>
  <c r="X616" i="3"/>
  <c r="X617" i="3"/>
  <c r="X618" i="3"/>
  <c r="X619" i="3"/>
  <c r="X620" i="3"/>
  <c r="X621" i="3"/>
  <c r="N621" i="3" s="1"/>
  <c r="X622" i="3"/>
  <c r="BD622" i="3" s="1"/>
  <c r="X623" i="3"/>
  <c r="X624" i="3"/>
  <c r="X625" i="3"/>
  <c r="X626" i="3"/>
  <c r="BD626" i="3" s="1"/>
  <c r="X627" i="3"/>
  <c r="X628" i="3"/>
  <c r="BD628" i="3" s="1"/>
  <c r="X629" i="3"/>
  <c r="BD629" i="3" s="1"/>
  <c r="X630" i="3"/>
  <c r="BD630" i="3" s="1"/>
  <c r="X631" i="3"/>
  <c r="BD631" i="3" s="1"/>
  <c r="X632" i="3"/>
  <c r="BD632" i="3" s="1"/>
  <c r="X633" i="3"/>
  <c r="X634" i="3"/>
  <c r="X635" i="3"/>
  <c r="X636" i="3"/>
  <c r="X637" i="3"/>
  <c r="X638" i="3"/>
  <c r="BD638" i="3" s="1"/>
  <c r="X639" i="3"/>
  <c r="X640" i="3"/>
  <c r="BD640" i="3" s="1"/>
  <c r="X641" i="3"/>
  <c r="BD641" i="3" s="1"/>
  <c r="X642" i="3"/>
  <c r="BD642" i="3" s="1"/>
  <c r="X643" i="3"/>
  <c r="BD643" i="3" s="1"/>
  <c r="X644" i="3"/>
  <c r="BD644" i="3" s="1"/>
  <c r="X645" i="3"/>
  <c r="N645" i="3" s="1"/>
  <c r="X646" i="3"/>
  <c r="BD646" i="3" s="1"/>
  <c r="X647" i="3"/>
  <c r="X648" i="3"/>
  <c r="X649" i="3"/>
  <c r="X650" i="3"/>
  <c r="BD650" i="3" s="1"/>
  <c r="X651" i="3"/>
  <c r="X652" i="3"/>
  <c r="BD652" i="3" s="1"/>
  <c r="X653" i="3"/>
  <c r="BD653" i="3" s="1"/>
  <c r="X654" i="3"/>
  <c r="BD654" i="3" s="1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D97" i="7"/>
  <c r="AD518" i="3" l="1"/>
  <c r="BK508" i="3"/>
  <c r="BK646" i="3"/>
  <c r="BK574" i="3"/>
  <c r="BL591" i="3"/>
  <c r="BM530" i="3"/>
  <c r="AD691" i="3"/>
  <c r="AD643" i="3"/>
  <c r="AE571" i="3"/>
  <c r="AE499" i="3"/>
  <c r="BK507" i="3"/>
  <c r="BM495" i="3"/>
  <c r="BP492" i="3"/>
  <c r="BP503" i="3"/>
  <c r="BP496" i="3"/>
  <c r="BM492" i="3"/>
  <c r="BK530" i="3"/>
  <c r="BL590" i="3"/>
  <c r="AD496" i="3"/>
  <c r="BK502" i="3"/>
  <c r="BK639" i="3"/>
  <c r="BM670" i="3"/>
  <c r="BK638" i="3"/>
  <c r="BM662" i="3"/>
  <c r="AE495" i="3"/>
  <c r="AE501" i="3"/>
  <c r="AF507" i="3"/>
  <c r="BL505" i="3"/>
  <c r="BK634" i="3"/>
  <c r="BM650" i="3"/>
  <c r="BK490" i="3"/>
  <c r="AF504" i="3"/>
  <c r="BM507" i="3"/>
  <c r="BK586" i="3"/>
  <c r="BM638" i="3"/>
  <c r="BP499" i="3"/>
  <c r="BK579" i="3"/>
  <c r="BM626" i="3"/>
  <c r="AF521" i="3"/>
  <c r="BM493" i="3"/>
  <c r="BK578" i="3"/>
  <c r="BM542" i="3"/>
  <c r="AF495" i="3"/>
  <c r="BL508" i="3"/>
  <c r="BP504" i="3"/>
  <c r="BK614" i="3"/>
  <c r="BK554" i="3"/>
  <c r="BM647" i="3"/>
  <c r="BK683" i="3"/>
  <c r="BL509" i="3"/>
  <c r="BL493" i="3"/>
  <c r="BP538" i="3"/>
  <c r="BP514" i="3"/>
  <c r="BP490" i="3"/>
  <c r="BK682" i="3"/>
  <c r="BK610" i="3"/>
  <c r="BK542" i="3"/>
  <c r="BM634" i="3"/>
  <c r="BK675" i="3"/>
  <c r="BK603" i="3"/>
  <c r="BM497" i="3"/>
  <c r="AD667" i="3"/>
  <c r="BK674" i="3"/>
  <c r="BK602" i="3"/>
  <c r="BL628" i="3"/>
  <c r="BM566" i="3"/>
  <c r="AE611" i="3"/>
  <c r="BP506" i="3"/>
  <c r="BP494" i="3"/>
  <c r="BK670" i="3"/>
  <c r="BK598" i="3"/>
  <c r="BL627" i="3"/>
  <c r="AE598" i="3"/>
  <c r="AD504" i="3"/>
  <c r="BP505" i="3"/>
  <c r="BP498" i="3"/>
  <c r="AF691" i="3"/>
  <c r="BK650" i="3"/>
  <c r="BL603" i="3"/>
  <c r="BM554" i="3"/>
  <c r="AF499" i="3"/>
  <c r="BK495" i="3"/>
  <c r="BP549" i="3"/>
  <c r="BK669" i="3"/>
  <c r="BL567" i="3"/>
  <c r="BK621" i="3"/>
  <c r="BK681" i="3"/>
  <c r="BK645" i="3"/>
  <c r="BL621" i="3"/>
  <c r="AE500" i="3"/>
  <c r="AD503" i="3"/>
  <c r="BL500" i="3"/>
  <c r="AD500" i="3"/>
  <c r="AF500" i="3"/>
  <c r="BK501" i="3"/>
  <c r="BL499" i="3"/>
  <c r="BP551" i="3"/>
  <c r="BP491" i="3"/>
  <c r="AD655" i="3"/>
  <c r="AD546" i="3"/>
  <c r="BK496" i="3"/>
  <c r="AD631" i="3"/>
  <c r="AE532" i="3"/>
  <c r="AE496" i="3"/>
  <c r="BK492" i="3"/>
  <c r="BM519" i="3"/>
  <c r="BP548" i="3"/>
  <c r="BP536" i="3"/>
  <c r="BP524" i="3"/>
  <c r="BP512" i="3"/>
  <c r="BP500" i="3"/>
  <c r="AD607" i="3"/>
  <c r="BK663" i="3"/>
  <c r="BK633" i="3"/>
  <c r="BL676" i="3"/>
  <c r="BL555" i="3"/>
  <c r="BM614" i="3"/>
  <c r="AE515" i="3"/>
  <c r="AD595" i="3"/>
  <c r="BK694" i="3"/>
  <c r="BK662" i="3"/>
  <c r="BK627" i="3"/>
  <c r="BK567" i="3"/>
  <c r="BL664" i="3"/>
  <c r="BM602" i="3"/>
  <c r="AD514" i="3"/>
  <c r="BL521" i="3"/>
  <c r="BM505" i="3"/>
  <c r="AD583" i="3"/>
  <c r="BK693" i="3"/>
  <c r="BK658" i="3"/>
  <c r="BK626" i="3"/>
  <c r="BK566" i="3"/>
  <c r="BL663" i="3"/>
  <c r="BM598" i="3"/>
  <c r="AE505" i="3"/>
  <c r="AE503" i="3"/>
  <c r="BM500" i="3"/>
  <c r="BP554" i="3"/>
  <c r="AD571" i="3"/>
  <c r="BK687" i="3"/>
  <c r="BK657" i="3"/>
  <c r="BK591" i="3"/>
  <c r="BL657" i="3"/>
  <c r="BM686" i="3"/>
  <c r="BM590" i="3"/>
  <c r="AF588" i="3"/>
  <c r="AE498" i="3"/>
  <c r="BL511" i="3"/>
  <c r="BM499" i="3"/>
  <c r="BP529" i="3"/>
  <c r="BP493" i="3"/>
  <c r="BK686" i="3"/>
  <c r="BK651" i="3"/>
  <c r="BK622" i="3"/>
  <c r="BL640" i="3"/>
  <c r="BM674" i="3"/>
  <c r="BM578" i="3"/>
  <c r="AF693" i="3"/>
  <c r="AD693" i="3"/>
  <c r="AE693" i="3"/>
  <c r="AE692" i="3"/>
  <c r="AF692" i="3"/>
  <c r="AD692" i="3"/>
  <c r="AE680" i="3"/>
  <c r="AD680" i="3"/>
  <c r="AE668" i="3"/>
  <c r="AF668" i="3"/>
  <c r="AD668" i="3"/>
  <c r="AE656" i="3"/>
  <c r="AD656" i="3"/>
  <c r="AF656" i="3"/>
  <c r="AE644" i="3"/>
  <c r="AD644" i="3"/>
  <c r="AF644" i="3"/>
  <c r="AE632" i="3"/>
  <c r="AD632" i="3"/>
  <c r="AF632" i="3"/>
  <c r="AE620" i="3"/>
  <c r="AD620" i="3"/>
  <c r="AF620" i="3"/>
  <c r="AE608" i="3"/>
  <c r="AD608" i="3"/>
  <c r="AF608" i="3"/>
  <c r="AE596" i="3"/>
  <c r="AD596" i="3"/>
  <c r="AF596" i="3"/>
  <c r="AE584" i="3"/>
  <c r="AD584" i="3"/>
  <c r="AF584" i="3"/>
  <c r="AE572" i="3"/>
  <c r="AD572" i="3"/>
  <c r="AF572" i="3"/>
  <c r="AE560" i="3"/>
  <c r="AD560" i="3"/>
  <c r="AF560" i="3"/>
  <c r="AE548" i="3"/>
  <c r="AD548" i="3"/>
  <c r="AF548" i="3"/>
  <c r="AE536" i="3"/>
  <c r="AD536" i="3"/>
  <c r="AF524" i="3"/>
  <c r="AD524" i="3"/>
  <c r="AD493" i="3"/>
  <c r="BM498" i="3"/>
  <c r="AF669" i="3"/>
  <c r="AD669" i="3"/>
  <c r="AE669" i="3"/>
  <c r="AD585" i="3"/>
  <c r="AF585" i="3"/>
  <c r="AE679" i="3"/>
  <c r="AE667" i="3"/>
  <c r="AF619" i="3"/>
  <c r="AE559" i="3"/>
  <c r="AD547" i="3"/>
  <c r="AD505" i="3"/>
  <c r="W536" i="3"/>
  <c r="L536" i="3" s="1"/>
  <c r="BM528" i="3"/>
  <c r="BL528" i="3"/>
  <c r="BK528" i="3"/>
  <c r="BK498" i="3"/>
  <c r="BL490" i="3"/>
  <c r="AE585" i="3"/>
  <c r="AF681" i="3"/>
  <c r="AD681" i="3"/>
  <c r="AE681" i="3"/>
  <c r="AE561" i="3"/>
  <c r="AD561" i="3"/>
  <c r="AF561" i="3"/>
  <c r="AE690" i="3"/>
  <c r="AF690" i="3"/>
  <c r="AD690" i="3"/>
  <c r="AF606" i="3"/>
  <c r="AE606" i="3"/>
  <c r="AD606" i="3"/>
  <c r="BK527" i="3"/>
  <c r="BL527" i="3"/>
  <c r="BL503" i="3"/>
  <c r="BM503" i="3"/>
  <c r="BL491" i="3"/>
  <c r="BM491" i="3"/>
  <c r="AF689" i="3"/>
  <c r="AD689" i="3"/>
  <c r="AE677" i="3"/>
  <c r="AF677" i="3"/>
  <c r="AD677" i="3"/>
  <c r="AE665" i="3"/>
  <c r="AF665" i="3"/>
  <c r="AD665" i="3"/>
  <c r="AE653" i="3"/>
  <c r="AD653" i="3"/>
  <c r="AF653" i="3"/>
  <c r="AE641" i="3"/>
  <c r="AD641" i="3"/>
  <c r="AF629" i="3"/>
  <c r="AE629" i="3"/>
  <c r="AD629" i="3"/>
  <c r="AF617" i="3"/>
  <c r="AE617" i="3"/>
  <c r="AD617" i="3"/>
  <c r="AF605" i="3"/>
  <c r="AE605" i="3"/>
  <c r="AD605" i="3"/>
  <c r="AF593" i="3"/>
  <c r="AE593" i="3"/>
  <c r="AD593" i="3"/>
  <c r="AF581" i="3"/>
  <c r="AE581" i="3"/>
  <c r="AD581" i="3"/>
  <c r="AF569" i="3"/>
  <c r="AE569" i="3"/>
  <c r="AD569" i="3"/>
  <c r="AF557" i="3"/>
  <c r="AD557" i="3"/>
  <c r="AE557" i="3"/>
  <c r="AF545" i="3"/>
  <c r="AD545" i="3"/>
  <c r="AE533" i="3"/>
  <c r="AF533" i="3"/>
  <c r="AE521" i="3"/>
  <c r="AD521" i="3"/>
  <c r="AE509" i="3"/>
  <c r="AF509" i="3"/>
  <c r="AF497" i="3"/>
  <c r="AE514" i="3"/>
  <c r="AE494" i="3"/>
  <c r="BK526" i="3"/>
  <c r="BL526" i="3"/>
  <c r="BL514" i="3"/>
  <c r="BK514" i="3"/>
  <c r="BL506" i="3"/>
  <c r="BM494" i="3"/>
  <c r="AD621" i="3"/>
  <c r="AF621" i="3"/>
  <c r="AE621" i="3"/>
  <c r="AD549" i="3"/>
  <c r="AE549" i="3"/>
  <c r="BL494" i="3"/>
  <c r="AE678" i="3"/>
  <c r="AF678" i="3"/>
  <c r="AD678" i="3"/>
  <c r="AF618" i="3"/>
  <c r="AE618" i="3"/>
  <c r="AD618" i="3"/>
  <c r="AF558" i="3"/>
  <c r="AD558" i="3"/>
  <c r="AE508" i="3"/>
  <c r="AD502" i="3"/>
  <c r="AE513" i="3"/>
  <c r="AF520" i="3"/>
  <c r="BK525" i="3"/>
  <c r="BL525" i="3"/>
  <c r="BM515" i="3"/>
  <c r="BP497" i="3"/>
  <c r="AE545" i="3"/>
  <c r="AF549" i="3"/>
  <c r="AD657" i="3"/>
  <c r="AF657" i="3"/>
  <c r="AE657" i="3"/>
  <c r="AE573" i="3"/>
  <c r="AD573" i="3"/>
  <c r="AF573" i="3"/>
  <c r="AF630" i="3"/>
  <c r="AE630" i="3"/>
  <c r="AD630" i="3"/>
  <c r="AF570" i="3"/>
  <c r="AE570" i="3"/>
  <c r="AD570" i="3"/>
  <c r="AF501" i="3"/>
  <c r="AE507" i="3"/>
  <c r="AD501" i="3"/>
  <c r="AE506" i="3"/>
  <c r="AF498" i="3"/>
  <c r="BK515" i="3"/>
  <c r="BL502" i="3"/>
  <c r="AE689" i="3"/>
  <c r="AF536" i="3"/>
  <c r="AD609" i="3"/>
  <c r="AF609" i="3"/>
  <c r="AE609" i="3"/>
  <c r="AE666" i="3"/>
  <c r="AF666" i="3"/>
  <c r="AD666" i="3"/>
  <c r="AF582" i="3"/>
  <c r="AE582" i="3"/>
  <c r="AD582" i="3"/>
  <c r="AD534" i="3"/>
  <c r="AE534" i="3"/>
  <c r="AF534" i="3"/>
  <c r="AE517" i="3"/>
  <c r="AF688" i="3"/>
  <c r="AD688" i="3"/>
  <c r="AE688" i="3"/>
  <c r="AF676" i="3"/>
  <c r="AD676" i="3"/>
  <c r="AE664" i="3"/>
  <c r="AF664" i="3"/>
  <c r="AD664" i="3"/>
  <c r="AE652" i="3"/>
  <c r="AD652" i="3"/>
  <c r="AF652" i="3"/>
  <c r="AE640" i="3"/>
  <c r="AD640" i="3"/>
  <c r="AF640" i="3"/>
  <c r="AE628" i="3"/>
  <c r="AD628" i="3"/>
  <c r="AF616" i="3"/>
  <c r="AE616" i="3"/>
  <c r="AD616" i="3"/>
  <c r="AF604" i="3"/>
  <c r="AE604" i="3"/>
  <c r="AD604" i="3"/>
  <c r="AF592" i="3"/>
  <c r="AE592" i="3"/>
  <c r="AD592" i="3"/>
  <c r="AF580" i="3"/>
  <c r="AE580" i="3"/>
  <c r="AD580" i="3"/>
  <c r="AF568" i="3"/>
  <c r="AE568" i="3"/>
  <c r="AD568" i="3"/>
  <c r="AF556" i="3"/>
  <c r="AD556" i="3"/>
  <c r="AE556" i="3"/>
  <c r="AF544" i="3"/>
  <c r="AD544" i="3"/>
  <c r="AE544" i="3"/>
  <c r="AF532" i="3"/>
  <c r="AD532" i="3"/>
  <c r="AF687" i="3"/>
  <c r="AD687" i="3"/>
  <c r="AE687" i="3"/>
  <c r="AF675" i="3"/>
  <c r="AD675" i="3"/>
  <c r="AE675" i="3"/>
  <c r="AF663" i="3"/>
  <c r="AD663" i="3"/>
  <c r="AE651" i="3"/>
  <c r="AD651" i="3"/>
  <c r="AF651" i="3"/>
  <c r="AE639" i="3"/>
  <c r="AD639" i="3"/>
  <c r="AF639" i="3"/>
  <c r="AE627" i="3"/>
  <c r="AD627" i="3"/>
  <c r="AF627" i="3"/>
  <c r="AE615" i="3"/>
  <c r="AD615" i="3"/>
  <c r="AF603" i="3"/>
  <c r="AE603" i="3"/>
  <c r="AD603" i="3"/>
  <c r="AF591" i="3"/>
  <c r="AE591" i="3"/>
  <c r="AD591" i="3"/>
  <c r="AF579" i="3"/>
  <c r="AE579" i="3"/>
  <c r="AD579" i="3"/>
  <c r="AF567" i="3"/>
  <c r="AE567" i="3"/>
  <c r="AD567" i="3"/>
  <c r="AF555" i="3"/>
  <c r="AD555" i="3"/>
  <c r="AE555" i="3"/>
  <c r="AF543" i="3"/>
  <c r="AD543" i="3"/>
  <c r="AE543" i="3"/>
  <c r="AF531" i="3"/>
  <c r="AD531" i="3"/>
  <c r="AE531" i="3"/>
  <c r="AE519" i="3"/>
  <c r="AD519" i="3"/>
  <c r="AF686" i="3"/>
  <c r="AD686" i="3"/>
  <c r="AE686" i="3"/>
  <c r="AF674" i="3"/>
  <c r="AD674" i="3"/>
  <c r="AE674" i="3"/>
  <c r="AF662" i="3"/>
  <c r="AD662" i="3"/>
  <c r="AE662" i="3"/>
  <c r="AD650" i="3"/>
  <c r="AF650" i="3"/>
  <c r="AE638" i="3"/>
  <c r="AD638" i="3"/>
  <c r="AF638" i="3"/>
  <c r="AE626" i="3"/>
  <c r="AD626" i="3"/>
  <c r="AF626" i="3"/>
  <c r="AE614" i="3"/>
  <c r="AD614" i="3"/>
  <c r="AF614" i="3"/>
  <c r="AE602" i="3"/>
  <c r="AD602" i="3"/>
  <c r="AF590" i="3"/>
  <c r="AE590" i="3"/>
  <c r="AD590" i="3"/>
  <c r="AF578" i="3"/>
  <c r="AE578" i="3"/>
  <c r="AD578" i="3"/>
  <c r="AF566" i="3"/>
  <c r="AE566" i="3"/>
  <c r="AD566" i="3"/>
  <c r="AF554" i="3"/>
  <c r="AD554" i="3"/>
  <c r="AE554" i="3"/>
  <c r="AF542" i="3"/>
  <c r="AD542" i="3"/>
  <c r="AE542" i="3"/>
  <c r="AF530" i="3"/>
  <c r="AD530" i="3"/>
  <c r="AE530" i="3"/>
  <c r="AF518" i="3"/>
  <c r="BM523" i="3"/>
  <c r="BL523" i="3"/>
  <c r="BK491" i="3"/>
  <c r="BM506" i="3"/>
  <c r="BP543" i="3"/>
  <c r="BP531" i="3"/>
  <c r="BP519" i="3"/>
  <c r="BP507" i="3"/>
  <c r="BP495" i="3"/>
  <c r="AE676" i="3"/>
  <c r="AF680" i="3"/>
  <c r="AD597" i="3"/>
  <c r="AF597" i="3"/>
  <c r="AE597" i="3"/>
  <c r="AF594" i="3"/>
  <c r="AE594" i="3"/>
  <c r="AD594" i="3"/>
  <c r="AF685" i="3"/>
  <c r="AD685" i="3"/>
  <c r="AE685" i="3"/>
  <c r="AF661" i="3"/>
  <c r="AD661" i="3"/>
  <c r="AE661" i="3"/>
  <c r="AF637" i="3"/>
  <c r="AD637" i="3"/>
  <c r="AF613" i="3"/>
  <c r="AE613" i="3"/>
  <c r="AD613" i="3"/>
  <c r="AF577" i="3"/>
  <c r="AE577" i="3"/>
  <c r="AD577" i="3"/>
  <c r="AE663" i="3"/>
  <c r="AD633" i="3"/>
  <c r="AF633" i="3"/>
  <c r="AE633" i="3"/>
  <c r="AD537" i="3"/>
  <c r="AF537" i="3"/>
  <c r="AE537" i="3"/>
  <c r="AF642" i="3"/>
  <c r="AE642" i="3"/>
  <c r="AD642" i="3"/>
  <c r="AF529" i="3"/>
  <c r="AD529" i="3"/>
  <c r="AE529" i="3"/>
  <c r="AF696" i="3"/>
  <c r="AD696" i="3"/>
  <c r="AE696" i="3"/>
  <c r="AF684" i="3"/>
  <c r="AD684" i="3"/>
  <c r="AE684" i="3"/>
  <c r="AF672" i="3"/>
  <c r="AD672" i="3"/>
  <c r="AE672" i="3"/>
  <c r="AD660" i="3"/>
  <c r="AF660" i="3"/>
  <c r="AE660" i="3"/>
  <c r="AD648" i="3"/>
  <c r="AF648" i="3"/>
  <c r="AE648" i="3"/>
  <c r="AD636" i="3"/>
  <c r="AF636" i="3"/>
  <c r="AE636" i="3"/>
  <c r="AD624" i="3"/>
  <c r="AF624" i="3"/>
  <c r="AE612" i="3"/>
  <c r="AD612" i="3"/>
  <c r="AF612" i="3"/>
  <c r="AE600" i="3"/>
  <c r="AD600" i="3"/>
  <c r="AF600" i="3"/>
  <c r="AE588" i="3"/>
  <c r="AD588" i="3"/>
  <c r="AF576" i="3"/>
  <c r="AE576" i="3"/>
  <c r="AD576" i="3"/>
  <c r="AF564" i="3"/>
  <c r="AE564" i="3"/>
  <c r="AD564" i="3"/>
  <c r="AF552" i="3"/>
  <c r="AD552" i="3"/>
  <c r="AE552" i="3"/>
  <c r="AF540" i="3"/>
  <c r="AD540" i="3"/>
  <c r="AE540" i="3"/>
  <c r="AF528" i="3"/>
  <c r="AD528" i="3"/>
  <c r="AE528" i="3"/>
  <c r="AD515" i="3"/>
  <c r="AE502" i="3"/>
  <c r="AF508" i="3"/>
  <c r="AF494" i="3"/>
  <c r="BK489" i="3"/>
  <c r="BM504" i="3"/>
  <c r="AD533" i="3"/>
  <c r="AE650" i="3"/>
  <c r="AD645" i="3"/>
  <c r="AF645" i="3"/>
  <c r="AE645" i="3"/>
  <c r="AD525" i="3"/>
  <c r="AF525" i="3"/>
  <c r="AE525" i="3"/>
  <c r="AE654" i="3"/>
  <c r="AD654" i="3"/>
  <c r="AE546" i="3"/>
  <c r="AF546" i="3"/>
  <c r="AF697" i="3"/>
  <c r="AD697" i="3"/>
  <c r="AE697" i="3"/>
  <c r="AF673" i="3"/>
  <c r="AD673" i="3"/>
  <c r="AE673" i="3"/>
  <c r="AF649" i="3"/>
  <c r="AD649" i="3"/>
  <c r="AE649" i="3"/>
  <c r="AF625" i="3"/>
  <c r="AE625" i="3"/>
  <c r="AD625" i="3"/>
  <c r="AF601" i="3"/>
  <c r="AE601" i="3"/>
  <c r="AD601" i="3"/>
  <c r="AF589" i="3"/>
  <c r="AE589" i="3"/>
  <c r="AD589" i="3"/>
  <c r="AF565" i="3"/>
  <c r="AE565" i="3"/>
  <c r="AD565" i="3"/>
  <c r="AF553" i="3"/>
  <c r="AD553" i="3"/>
  <c r="AE553" i="3"/>
  <c r="AF541" i="3"/>
  <c r="AD541" i="3"/>
  <c r="AE541" i="3"/>
  <c r="AF513" i="3"/>
  <c r="BM522" i="3"/>
  <c r="BL522" i="3"/>
  <c r="BM510" i="3"/>
  <c r="BL510" i="3"/>
  <c r="BP502" i="3"/>
  <c r="AF695" i="3"/>
  <c r="AD695" i="3"/>
  <c r="AE695" i="3"/>
  <c r="AF683" i="3"/>
  <c r="AD683" i="3"/>
  <c r="AE683" i="3"/>
  <c r="AF671" i="3"/>
  <c r="AD671" i="3"/>
  <c r="AE671" i="3"/>
  <c r="AD659" i="3"/>
  <c r="AF659" i="3"/>
  <c r="AE659" i="3"/>
  <c r="AD647" i="3"/>
  <c r="AF647" i="3"/>
  <c r="AE647" i="3"/>
  <c r="AD635" i="3"/>
  <c r="AF635" i="3"/>
  <c r="AE635" i="3"/>
  <c r="AD623" i="3"/>
  <c r="AF623" i="3"/>
  <c r="AE623" i="3"/>
  <c r="AD611" i="3"/>
  <c r="AF611" i="3"/>
  <c r="AE599" i="3"/>
  <c r="AD599" i="3"/>
  <c r="AF599" i="3"/>
  <c r="AE587" i="3"/>
  <c r="AD587" i="3"/>
  <c r="AF587" i="3"/>
  <c r="AE575" i="3"/>
  <c r="AD575" i="3"/>
  <c r="AF563" i="3"/>
  <c r="AE563" i="3"/>
  <c r="AD563" i="3"/>
  <c r="AF551" i="3"/>
  <c r="AD551" i="3"/>
  <c r="AE551" i="3"/>
  <c r="AF539" i="3"/>
  <c r="AD539" i="3"/>
  <c r="AE539" i="3"/>
  <c r="AF527" i="3"/>
  <c r="AD527" i="3"/>
  <c r="AE527" i="3"/>
  <c r="AD497" i="3"/>
  <c r="AF493" i="3"/>
  <c r="BL520" i="3"/>
  <c r="BK520" i="3"/>
  <c r="BK504" i="3"/>
  <c r="BL496" i="3"/>
  <c r="BM501" i="3"/>
  <c r="AD520" i="3"/>
  <c r="AE637" i="3"/>
  <c r="AF641" i="3"/>
  <c r="AF694" i="3"/>
  <c r="AD694" i="3"/>
  <c r="AE694" i="3"/>
  <c r="AF682" i="3"/>
  <c r="AD682" i="3"/>
  <c r="AE682" i="3"/>
  <c r="AF670" i="3"/>
  <c r="AD670" i="3"/>
  <c r="AE670" i="3"/>
  <c r="AD658" i="3"/>
  <c r="AF658" i="3"/>
  <c r="AE658" i="3"/>
  <c r="AD646" i="3"/>
  <c r="AF646" i="3"/>
  <c r="AE646" i="3"/>
  <c r="AD634" i="3"/>
  <c r="AF634" i="3"/>
  <c r="AE634" i="3"/>
  <c r="AD622" i="3"/>
  <c r="AF622" i="3"/>
  <c r="AE622" i="3"/>
  <c r="AD610" i="3"/>
  <c r="AF610" i="3"/>
  <c r="AE610" i="3"/>
  <c r="AD598" i="3"/>
  <c r="AF598" i="3"/>
  <c r="AE586" i="3"/>
  <c r="AD586" i="3"/>
  <c r="AF586" i="3"/>
  <c r="AE574" i="3"/>
  <c r="AD574" i="3"/>
  <c r="AF574" i="3"/>
  <c r="AE562" i="3"/>
  <c r="AD562" i="3"/>
  <c r="AF550" i="3"/>
  <c r="AD550" i="3"/>
  <c r="AE550" i="3"/>
  <c r="AF538" i="3"/>
  <c r="AD538" i="3"/>
  <c r="AE538" i="3"/>
  <c r="AF526" i="3"/>
  <c r="AD526" i="3"/>
  <c r="AE526" i="3"/>
  <c r="AF506" i="3"/>
  <c r="BK503" i="3"/>
  <c r="BL519" i="3"/>
  <c r="BP547" i="3"/>
  <c r="BP539" i="3"/>
  <c r="AE624" i="3"/>
  <c r="AF628" i="3"/>
  <c r="AE583" i="3"/>
  <c r="AF679" i="3"/>
  <c r="AF535" i="3"/>
  <c r="AE595" i="3"/>
  <c r="AF547" i="3"/>
  <c r="BL692" i="3"/>
  <c r="BM692" i="3"/>
  <c r="BK692" i="3"/>
  <c r="BL680" i="3"/>
  <c r="BM680" i="3"/>
  <c r="BK680" i="3"/>
  <c r="BL668" i="3"/>
  <c r="BM668" i="3"/>
  <c r="BK668" i="3"/>
  <c r="BL656" i="3"/>
  <c r="BM656" i="3"/>
  <c r="BK656" i="3"/>
  <c r="BL644" i="3"/>
  <c r="BM644" i="3"/>
  <c r="BK644" i="3"/>
  <c r="BL632" i="3"/>
  <c r="BM632" i="3"/>
  <c r="BK632" i="3"/>
  <c r="BL620" i="3"/>
  <c r="BM620" i="3"/>
  <c r="BK620" i="3"/>
  <c r="BM608" i="3"/>
  <c r="BL608" i="3"/>
  <c r="BK608" i="3"/>
  <c r="BM596" i="3"/>
  <c r="BK596" i="3"/>
  <c r="BL596" i="3"/>
  <c r="BM584" i="3"/>
  <c r="BL584" i="3"/>
  <c r="BK584" i="3"/>
  <c r="BM572" i="3"/>
  <c r="BL572" i="3"/>
  <c r="BK572" i="3"/>
  <c r="BM560" i="3"/>
  <c r="BK560" i="3"/>
  <c r="BL560" i="3"/>
  <c r="BM548" i="3"/>
  <c r="BL548" i="3"/>
  <c r="BK548" i="3"/>
  <c r="BM536" i="3"/>
  <c r="BL536" i="3"/>
  <c r="BK536" i="3"/>
  <c r="BP501" i="3"/>
  <c r="AE607" i="3"/>
  <c r="AF559" i="3"/>
  <c r="BM691" i="3"/>
  <c r="BL691" i="3"/>
  <c r="BK691" i="3"/>
  <c r="BM679" i="3"/>
  <c r="BK679" i="3"/>
  <c r="BM667" i="3"/>
  <c r="BK667" i="3"/>
  <c r="BM655" i="3"/>
  <c r="BL655" i="3"/>
  <c r="BK655" i="3"/>
  <c r="BM643" i="3"/>
  <c r="BK643" i="3"/>
  <c r="BM631" i="3"/>
  <c r="BK631" i="3"/>
  <c r="BM619" i="3"/>
  <c r="BL619" i="3"/>
  <c r="BK619" i="3"/>
  <c r="BL607" i="3"/>
  <c r="BM607" i="3"/>
  <c r="BK607" i="3"/>
  <c r="BL595" i="3"/>
  <c r="BM595" i="3"/>
  <c r="BK595" i="3"/>
  <c r="BL583" i="3"/>
  <c r="BM583" i="3"/>
  <c r="BK583" i="3"/>
  <c r="BL571" i="3"/>
  <c r="BM571" i="3"/>
  <c r="BK571" i="3"/>
  <c r="BL559" i="3"/>
  <c r="BM559" i="3"/>
  <c r="BK559" i="3"/>
  <c r="BL547" i="3"/>
  <c r="BM547" i="3"/>
  <c r="BK547" i="3"/>
  <c r="BL535" i="3"/>
  <c r="BM535" i="3"/>
  <c r="BK535" i="3"/>
  <c r="BK647" i="3"/>
  <c r="BL667" i="3"/>
  <c r="BP540" i="3"/>
  <c r="BP528" i="3"/>
  <c r="BP516" i="3"/>
  <c r="AE619" i="3"/>
  <c r="BL690" i="3"/>
  <c r="BM690" i="3"/>
  <c r="BK690" i="3"/>
  <c r="BL678" i="3"/>
  <c r="BM678" i="3"/>
  <c r="BK678" i="3"/>
  <c r="BL666" i="3"/>
  <c r="BM666" i="3"/>
  <c r="BK666" i="3"/>
  <c r="BL654" i="3"/>
  <c r="BM654" i="3"/>
  <c r="BK654" i="3"/>
  <c r="BL642" i="3"/>
  <c r="BM642" i="3"/>
  <c r="BK642" i="3"/>
  <c r="BL630" i="3"/>
  <c r="BM630" i="3"/>
  <c r="BK630" i="3"/>
  <c r="BL618" i="3"/>
  <c r="BM618" i="3"/>
  <c r="BK618" i="3"/>
  <c r="BM606" i="3"/>
  <c r="BK606" i="3"/>
  <c r="BM594" i="3"/>
  <c r="BK594" i="3"/>
  <c r="BM582" i="3"/>
  <c r="BL582" i="3"/>
  <c r="BK582" i="3"/>
  <c r="BM570" i="3"/>
  <c r="BK570" i="3"/>
  <c r="BM558" i="3"/>
  <c r="BK558" i="3"/>
  <c r="BM546" i="3"/>
  <c r="BK546" i="3"/>
  <c r="BL546" i="3"/>
  <c r="BM534" i="3"/>
  <c r="BK534" i="3"/>
  <c r="BP552" i="3"/>
  <c r="AE631" i="3"/>
  <c r="BK497" i="3"/>
  <c r="BP550" i="3"/>
  <c r="BP526" i="3"/>
  <c r="AE643" i="3"/>
  <c r="BL570" i="3"/>
  <c r="AE655" i="3"/>
  <c r="BL643" i="3"/>
  <c r="BM683" i="3"/>
  <c r="BL558" i="3"/>
  <c r="AE535" i="3"/>
  <c r="BL631" i="3"/>
  <c r="BM529" i="3"/>
  <c r="BK529" i="3"/>
  <c r="BL529" i="3"/>
  <c r="BP546" i="3"/>
  <c r="BP530" i="3"/>
  <c r="AE547" i="3"/>
  <c r="BM696" i="3"/>
  <c r="BL696" i="3"/>
  <c r="BK696" i="3"/>
  <c r="BM684" i="3"/>
  <c r="BL684" i="3"/>
  <c r="BK684" i="3"/>
  <c r="BM672" i="3"/>
  <c r="BL672" i="3"/>
  <c r="BK672" i="3"/>
  <c r="BM660" i="3"/>
  <c r="BL660" i="3"/>
  <c r="BK660" i="3"/>
  <c r="BM648" i="3"/>
  <c r="BL648" i="3"/>
  <c r="BK648" i="3"/>
  <c r="BM636" i="3"/>
  <c r="BL636" i="3"/>
  <c r="BK636" i="3"/>
  <c r="BM624" i="3"/>
  <c r="BL624" i="3"/>
  <c r="BK624" i="3"/>
  <c r="BM612" i="3"/>
  <c r="BL612" i="3"/>
  <c r="BK612" i="3"/>
  <c r="BM600" i="3"/>
  <c r="BL600" i="3"/>
  <c r="BK600" i="3"/>
  <c r="BM588" i="3"/>
  <c r="BL588" i="3"/>
  <c r="BK588" i="3"/>
  <c r="BM576" i="3"/>
  <c r="BL576" i="3"/>
  <c r="BK576" i="3"/>
  <c r="BM564" i="3"/>
  <c r="BL564" i="3"/>
  <c r="BK564" i="3"/>
  <c r="BM552" i="3"/>
  <c r="BL552" i="3"/>
  <c r="BM540" i="3"/>
  <c r="BL540" i="3"/>
  <c r="BL695" i="3"/>
  <c r="BM695" i="3"/>
  <c r="BL671" i="3"/>
  <c r="BM671" i="3"/>
  <c r="BL659" i="3"/>
  <c r="BM659" i="3"/>
  <c r="BL635" i="3"/>
  <c r="BM635" i="3"/>
  <c r="BL623" i="3"/>
  <c r="BM623" i="3"/>
  <c r="BL611" i="3"/>
  <c r="BK611" i="3"/>
  <c r="BL599" i="3"/>
  <c r="BM599" i="3"/>
  <c r="BK599" i="3"/>
  <c r="BL587" i="3"/>
  <c r="BM587" i="3"/>
  <c r="BK587" i="3"/>
  <c r="BL575" i="3"/>
  <c r="BK575" i="3"/>
  <c r="BL563" i="3"/>
  <c r="BM563" i="3"/>
  <c r="BK563" i="3"/>
  <c r="BK551" i="3"/>
  <c r="BL551" i="3"/>
  <c r="BM551" i="3"/>
  <c r="BK539" i="3"/>
  <c r="BL539" i="3"/>
  <c r="BL534" i="3"/>
  <c r="BK562" i="3"/>
  <c r="BL562" i="3"/>
  <c r="BK550" i="3"/>
  <c r="BL550" i="3"/>
  <c r="BK538" i="3"/>
  <c r="BL538" i="3"/>
  <c r="BL675" i="3"/>
  <c r="BL639" i="3"/>
  <c r="BM682" i="3"/>
  <c r="BM646" i="3"/>
  <c r="BM610" i="3"/>
  <c r="BM574" i="3"/>
  <c r="BM538" i="3"/>
  <c r="BL609" i="3"/>
  <c r="BM609" i="3"/>
  <c r="BL597" i="3"/>
  <c r="BM597" i="3"/>
  <c r="BL585" i="3"/>
  <c r="BM585" i="3"/>
  <c r="BL573" i="3"/>
  <c r="BM573" i="3"/>
  <c r="BL561" i="3"/>
  <c r="BM561" i="3"/>
  <c r="BL549" i="3"/>
  <c r="BM549" i="3"/>
  <c r="BL537" i="3"/>
  <c r="BM537" i="3"/>
  <c r="BL669" i="3"/>
  <c r="BL633" i="3"/>
  <c r="BM676" i="3"/>
  <c r="BM640" i="3"/>
  <c r="BM604" i="3"/>
  <c r="BM568" i="3"/>
  <c r="BP553" i="3"/>
  <c r="BL689" i="3"/>
  <c r="BM689" i="3"/>
  <c r="BL677" i="3"/>
  <c r="BM677" i="3"/>
  <c r="BL665" i="3"/>
  <c r="BM665" i="3"/>
  <c r="BL653" i="3"/>
  <c r="BM653" i="3"/>
  <c r="BL641" i="3"/>
  <c r="BM641" i="3"/>
  <c r="BL629" i="3"/>
  <c r="BM629" i="3"/>
  <c r="BL617" i="3"/>
  <c r="BM617" i="3"/>
  <c r="BL605" i="3"/>
  <c r="BM605" i="3"/>
  <c r="BL593" i="3"/>
  <c r="BM593" i="3"/>
  <c r="BL581" i="3"/>
  <c r="BM581" i="3"/>
  <c r="BL569" i="3"/>
  <c r="BM569" i="3"/>
  <c r="BL557" i="3"/>
  <c r="BM557" i="3"/>
  <c r="BL545" i="3"/>
  <c r="BM545" i="3"/>
  <c r="BK545" i="3"/>
  <c r="BL533" i="3"/>
  <c r="BM533" i="3"/>
  <c r="BK533" i="3"/>
  <c r="BL693" i="3"/>
  <c r="BM664" i="3"/>
  <c r="BM628" i="3"/>
  <c r="BM592" i="3"/>
  <c r="BM556" i="3"/>
  <c r="BL544" i="3"/>
  <c r="BK544" i="3"/>
  <c r="BL532" i="3"/>
  <c r="BK532" i="3"/>
  <c r="BK557" i="3"/>
  <c r="BK615" i="3"/>
  <c r="BM615" i="3"/>
  <c r="BM543" i="3"/>
  <c r="BK543" i="3"/>
  <c r="BM531" i="3"/>
  <c r="BK531" i="3"/>
  <c r="BK605" i="3"/>
  <c r="BK593" i="3"/>
  <c r="BK581" i="3"/>
  <c r="BK569" i="3"/>
  <c r="BK556" i="3"/>
  <c r="BL688" i="3"/>
  <c r="BL652" i="3"/>
  <c r="BL616" i="3"/>
  <c r="BL579" i="3"/>
  <c r="BL543" i="3"/>
  <c r="BK689" i="3"/>
  <c r="BK677" i="3"/>
  <c r="BK665" i="3"/>
  <c r="BK653" i="3"/>
  <c r="BK641" i="3"/>
  <c r="BK629" i="3"/>
  <c r="BK617" i="3"/>
  <c r="BK604" i="3"/>
  <c r="BK592" i="3"/>
  <c r="BK580" i="3"/>
  <c r="BK568" i="3"/>
  <c r="BK555" i="3"/>
  <c r="BL687" i="3"/>
  <c r="BL651" i="3"/>
  <c r="BM694" i="3"/>
  <c r="BM658" i="3"/>
  <c r="BM622" i="3"/>
  <c r="BM586" i="3"/>
  <c r="BM550" i="3"/>
  <c r="BM697" i="3"/>
  <c r="BL697" i="3"/>
  <c r="BM685" i="3"/>
  <c r="BL685" i="3"/>
  <c r="BM673" i="3"/>
  <c r="BL673" i="3"/>
  <c r="BM661" i="3"/>
  <c r="BL661" i="3"/>
  <c r="BM649" i="3"/>
  <c r="BL649" i="3"/>
  <c r="BM637" i="3"/>
  <c r="BL637" i="3"/>
  <c r="BM625" i="3"/>
  <c r="BL625" i="3"/>
  <c r="BM613" i="3"/>
  <c r="BL613" i="3"/>
  <c r="BM601" i="3"/>
  <c r="BL601" i="3"/>
  <c r="BM589" i="3"/>
  <c r="BL589" i="3"/>
  <c r="BM577" i="3"/>
  <c r="BL577" i="3"/>
  <c r="BM565" i="3"/>
  <c r="BL565" i="3"/>
  <c r="BM553" i="3"/>
  <c r="BK553" i="3"/>
  <c r="BL553" i="3"/>
  <c r="BM541" i="3"/>
  <c r="BK541" i="3"/>
  <c r="BL541" i="3"/>
  <c r="BK688" i="3"/>
  <c r="BK652" i="3"/>
  <c r="BK616" i="3"/>
  <c r="BL681" i="3"/>
  <c r="BL645" i="3"/>
  <c r="BM580" i="3"/>
  <c r="BM544" i="3"/>
  <c r="T585" i="3"/>
  <c r="U585" i="3" s="1"/>
  <c r="AG585" i="3" s="1"/>
  <c r="T604" i="3"/>
  <c r="U604" i="3" s="1"/>
  <c r="AG604" i="3" s="1"/>
  <c r="T568" i="3"/>
  <c r="U568" i="3" s="1"/>
  <c r="W568" i="3" s="1"/>
  <c r="L568" i="3" s="1"/>
  <c r="T544" i="3"/>
  <c r="U544" i="3" s="1"/>
  <c r="AG544" i="3" s="1"/>
  <c r="Z657" i="3"/>
  <c r="T506" i="3"/>
  <c r="U506" i="3" s="1"/>
  <c r="AG506" i="3" s="1"/>
  <c r="T505" i="3"/>
  <c r="U505" i="3" s="1"/>
  <c r="W505" i="3" s="1"/>
  <c r="T686" i="3"/>
  <c r="U686" i="3" s="1"/>
  <c r="W686" i="3" s="1"/>
  <c r="AS515" i="3"/>
  <c r="Z681" i="3"/>
  <c r="N668" i="3"/>
  <c r="N656" i="3"/>
  <c r="Z627" i="3"/>
  <c r="N690" i="3"/>
  <c r="N686" i="3"/>
  <c r="Z690" i="3"/>
  <c r="N695" i="3"/>
  <c r="N680" i="3"/>
  <c r="AS502" i="3"/>
  <c r="N503" i="3"/>
  <c r="AQ621" i="3"/>
  <c r="T621" i="3" s="1"/>
  <c r="U621" i="3" s="1"/>
  <c r="AG621" i="3" s="1"/>
  <c r="AR499" i="3"/>
  <c r="AQ502" i="3"/>
  <c r="T502" i="3" s="1"/>
  <c r="U502" i="3" s="1"/>
  <c r="T497" i="3"/>
  <c r="U497" i="3" s="1"/>
  <c r="W497" i="3" s="1"/>
  <c r="AS514" i="3"/>
  <c r="N540" i="3"/>
  <c r="AS499" i="3"/>
  <c r="AR621" i="3"/>
  <c r="AR585" i="3"/>
  <c r="AR549" i="3"/>
  <c r="W618" i="3"/>
  <c r="BR618" i="3" s="1"/>
  <c r="T500" i="3"/>
  <c r="U500" i="3" s="1"/>
  <c r="AG500" i="3" s="1"/>
  <c r="AQ503" i="3"/>
  <c r="T503" i="3" s="1"/>
  <c r="U503" i="3" s="1"/>
  <c r="T677" i="3"/>
  <c r="U677" i="3" s="1"/>
  <c r="AG677" i="3" s="1"/>
  <c r="T653" i="3"/>
  <c r="U653" i="3" s="1"/>
  <c r="AG653" i="3" s="1"/>
  <c r="T697" i="3"/>
  <c r="U697" i="3" s="1"/>
  <c r="AG697" i="3" s="1"/>
  <c r="T685" i="3"/>
  <c r="U685" i="3" s="1"/>
  <c r="AG685" i="3" s="1"/>
  <c r="T661" i="3"/>
  <c r="U661" i="3" s="1"/>
  <c r="AG661" i="3" s="1"/>
  <c r="T637" i="3"/>
  <c r="U637" i="3" s="1"/>
  <c r="AG637" i="3" s="1"/>
  <c r="AS585" i="3"/>
  <c r="T695" i="3"/>
  <c r="U695" i="3" s="1"/>
  <c r="AG695" i="3" s="1"/>
  <c r="N678" i="3"/>
  <c r="N675" i="3"/>
  <c r="N663" i="3"/>
  <c r="N576" i="3"/>
  <c r="N546" i="3"/>
  <c r="Z666" i="3"/>
  <c r="Z509" i="3"/>
  <c r="BG497" i="3"/>
  <c r="N655" i="3"/>
  <c r="BH526" i="3"/>
  <c r="BI526" i="3" s="1"/>
  <c r="N654" i="3"/>
  <c r="N630" i="3"/>
  <c r="N687" i="3"/>
  <c r="N552" i="3"/>
  <c r="Z639" i="3"/>
  <c r="BD498" i="3"/>
  <c r="N694" i="3"/>
  <c r="N693" i="3"/>
  <c r="N658" i="3"/>
  <c r="N657" i="3"/>
  <c r="Z533" i="3"/>
  <c r="N682" i="3"/>
  <c r="N681" i="3"/>
  <c r="Z630" i="3"/>
  <c r="N670" i="3"/>
  <c r="N548" i="3"/>
  <c r="N669" i="3"/>
  <c r="N653" i="3"/>
  <c r="N516" i="3"/>
  <c r="N650" i="3"/>
  <c r="N506" i="3"/>
  <c r="N642" i="3"/>
  <c r="N504" i="3"/>
  <c r="Z663" i="3"/>
  <c r="Z521" i="3"/>
  <c r="N528" i="3"/>
  <c r="Z515" i="3"/>
  <c r="N626" i="3"/>
  <c r="N692" i="3"/>
  <c r="N666" i="3"/>
  <c r="N612" i="3"/>
  <c r="Z497" i="3"/>
  <c r="BG527" i="3"/>
  <c r="AQ693" i="3"/>
  <c r="T693" i="3" s="1"/>
  <c r="U693" i="3" s="1"/>
  <c r="AG693" i="3" s="1"/>
  <c r="Z674" i="3"/>
  <c r="Z650" i="3"/>
  <c r="T513" i="3"/>
  <c r="U513" i="3" s="1"/>
  <c r="AG513" i="3" s="1"/>
  <c r="N515" i="3"/>
  <c r="Z526" i="3"/>
  <c r="T600" i="3"/>
  <c r="U600" i="3" s="1"/>
  <c r="AG600" i="3" s="1"/>
  <c r="N598" i="3"/>
  <c r="N509" i="3"/>
  <c r="Z525" i="3"/>
  <c r="W535" i="3"/>
  <c r="BR535" i="3" s="1"/>
  <c r="BG499" i="3"/>
  <c r="N659" i="3"/>
  <c r="N557" i="3"/>
  <c r="Z686" i="3"/>
  <c r="AS501" i="3"/>
  <c r="N671" i="3"/>
  <c r="Z517" i="3"/>
  <c r="AS500" i="3"/>
  <c r="BH527" i="3"/>
  <c r="BI527" i="3" s="1"/>
  <c r="Z662" i="3"/>
  <c r="T504" i="3"/>
  <c r="U504" i="3" s="1"/>
  <c r="AG504" i="3" s="1"/>
  <c r="N545" i="3"/>
  <c r="Z638" i="3"/>
  <c r="Z502" i="3"/>
  <c r="N631" i="3"/>
  <c r="N544" i="3"/>
  <c r="Z501" i="3"/>
  <c r="T517" i="3"/>
  <c r="U517" i="3" s="1"/>
  <c r="AG517" i="3" s="1"/>
  <c r="T510" i="3"/>
  <c r="U510" i="3" s="1"/>
  <c r="AG510" i="3" s="1"/>
  <c r="AQ501" i="3"/>
  <c r="T501" i="3" s="1"/>
  <c r="U501" i="3" s="1"/>
  <c r="AG501" i="3" s="1"/>
  <c r="N683" i="3"/>
  <c r="N662" i="3"/>
  <c r="N629" i="3"/>
  <c r="N531" i="3"/>
  <c r="AS622" i="3"/>
  <c r="N652" i="3"/>
  <c r="N628" i="3"/>
  <c r="T612" i="3"/>
  <c r="U612" i="3" s="1"/>
  <c r="AG612" i="3" s="1"/>
  <c r="T576" i="3"/>
  <c r="U576" i="3" s="1"/>
  <c r="AG576" i="3" s="1"/>
  <c r="T552" i="3"/>
  <c r="U552" i="3" s="1"/>
  <c r="AG552" i="3" s="1"/>
  <c r="AQ596" i="3"/>
  <c r="T596" i="3" s="1"/>
  <c r="U596" i="3" s="1"/>
  <c r="AG596" i="3" s="1"/>
  <c r="AQ584" i="3"/>
  <c r="T584" i="3" s="1"/>
  <c r="U584" i="3" s="1"/>
  <c r="AG584" i="3" s="1"/>
  <c r="AR608" i="3"/>
  <c r="BH499" i="3"/>
  <c r="BI499" i="3" s="1"/>
  <c r="N605" i="3"/>
  <c r="AQ536" i="3"/>
  <c r="AR572" i="3"/>
  <c r="AQ692" i="3"/>
  <c r="T692" i="3" s="1"/>
  <c r="U692" i="3" s="1"/>
  <c r="AG692" i="3" s="1"/>
  <c r="N644" i="3"/>
  <c r="N499" i="3"/>
  <c r="AR693" i="3"/>
  <c r="AR518" i="3"/>
  <c r="N579" i="3"/>
  <c r="AR503" i="3"/>
  <c r="N638" i="3"/>
  <c r="N566" i="3"/>
  <c r="N522" i="3"/>
  <c r="N495" i="3"/>
  <c r="Z500" i="3"/>
  <c r="BD513" i="3"/>
  <c r="BG509" i="3"/>
  <c r="T629" i="3"/>
  <c r="U629" i="3" s="1"/>
  <c r="AG629" i="3" s="1"/>
  <c r="AR536" i="3"/>
  <c r="N667" i="3"/>
  <c r="BH500" i="3"/>
  <c r="BI500" i="3" s="1"/>
  <c r="N643" i="3"/>
  <c r="N500" i="3"/>
  <c r="BH498" i="3"/>
  <c r="BI498" i="3" s="1"/>
  <c r="N641" i="3"/>
  <c r="N530" i="3"/>
  <c r="AS498" i="3"/>
  <c r="N679" i="3"/>
  <c r="N640" i="3"/>
  <c r="N497" i="3"/>
  <c r="Z559" i="3"/>
  <c r="AS497" i="3"/>
  <c r="BG518" i="3"/>
  <c r="N632" i="3"/>
  <c r="N564" i="3"/>
  <c r="N521" i="3"/>
  <c r="AR500" i="3"/>
  <c r="BD511" i="3"/>
  <c r="T652" i="3"/>
  <c r="U652" i="3" s="1"/>
  <c r="AG652" i="3" s="1"/>
  <c r="T628" i="3"/>
  <c r="U628" i="3" s="1"/>
  <c r="AG628" i="3" s="1"/>
  <c r="T580" i="3"/>
  <c r="U580" i="3" s="1"/>
  <c r="AG580" i="3" s="1"/>
  <c r="AR657" i="3"/>
  <c r="T579" i="3"/>
  <c r="U579" i="3" s="1"/>
  <c r="W579" i="3" s="1"/>
  <c r="AQ622" i="3"/>
  <c r="T622" i="3" s="1"/>
  <c r="U622" i="3" s="1"/>
  <c r="AG622" i="3" s="1"/>
  <c r="Z498" i="3"/>
  <c r="N691" i="3"/>
  <c r="AR498" i="3"/>
  <c r="BD496" i="3"/>
  <c r="N514" i="3"/>
  <c r="N578" i="3"/>
  <c r="BG517" i="3"/>
  <c r="AR520" i="3"/>
  <c r="AS520" i="3"/>
  <c r="AQ520" i="3"/>
  <c r="T520" i="3" s="1"/>
  <c r="U520" i="3" s="1"/>
  <c r="AS508" i="3"/>
  <c r="AQ508" i="3"/>
  <c r="T508" i="3" s="1"/>
  <c r="U508" i="3" s="1"/>
  <c r="W508" i="3" s="1"/>
  <c r="AR508" i="3"/>
  <c r="AQ496" i="3"/>
  <c r="T496" i="3" s="1"/>
  <c r="U496" i="3" s="1"/>
  <c r="W496" i="3" s="1"/>
  <c r="AR496" i="3"/>
  <c r="BD494" i="3"/>
  <c r="BG516" i="3"/>
  <c r="BH516" i="3"/>
  <c r="BI516" i="3" s="1"/>
  <c r="N688" i="3"/>
  <c r="BD688" i="3"/>
  <c r="N676" i="3"/>
  <c r="BD676" i="3"/>
  <c r="N664" i="3"/>
  <c r="BD664" i="3"/>
  <c r="BH697" i="3"/>
  <c r="BI697" i="3" s="1"/>
  <c r="BG697" i="3"/>
  <c r="Z697" i="3"/>
  <c r="BH685" i="3"/>
  <c r="BI685" i="3" s="1"/>
  <c r="BG685" i="3"/>
  <c r="BH673" i="3"/>
  <c r="BI673" i="3" s="1"/>
  <c r="BG673" i="3"/>
  <c r="BG661" i="3"/>
  <c r="BH661" i="3"/>
  <c r="BI661" i="3" s="1"/>
  <c r="Z661" i="3"/>
  <c r="BH649" i="3"/>
  <c r="BI649" i="3" s="1"/>
  <c r="BG649" i="3"/>
  <c r="BG637" i="3"/>
  <c r="BH637" i="3"/>
  <c r="BI637" i="3" s="1"/>
  <c r="CA637" i="3" s="1"/>
  <c r="BH625" i="3"/>
  <c r="BI625" i="3" s="1"/>
  <c r="BG625" i="3"/>
  <c r="Z625" i="3"/>
  <c r="N574" i="3"/>
  <c r="N538" i="3"/>
  <c r="N617" i="3"/>
  <c r="BD617" i="3"/>
  <c r="N593" i="3"/>
  <c r="BD593" i="3"/>
  <c r="N581" i="3"/>
  <c r="BD581" i="3"/>
  <c r="N569" i="3"/>
  <c r="BD569" i="3"/>
  <c r="N533" i="3"/>
  <c r="BD533" i="3"/>
  <c r="Z616" i="3"/>
  <c r="BH616" i="3"/>
  <c r="BI616" i="3" s="1"/>
  <c r="BG616" i="3"/>
  <c r="Z604" i="3"/>
  <c r="BH604" i="3"/>
  <c r="BI604" i="3" s="1"/>
  <c r="BG604" i="3"/>
  <c r="Z592" i="3"/>
  <c r="BH592" i="3"/>
  <c r="BI592" i="3" s="1"/>
  <c r="BG592" i="3"/>
  <c r="Z580" i="3"/>
  <c r="BH580" i="3"/>
  <c r="BI580" i="3" s="1"/>
  <c r="BG580" i="3"/>
  <c r="Z568" i="3"/>
  <c r="BH568" i="3"/>
  <c r="BI568" i="3" s="1"/>
  <c r="BG568" i="3"/>
  <c r="Z556" i="3"/>
  <c r="BH556" i="3"/>
  <c r="BI556" i="3" s="1"/>
  <c r="BG556" i="3"/>
  <c r="Z544" i="3"/>
  <c r="BH544" i="3"/>
  <c r="BI544" i="3" s="1"/>
  <c r="BG544" i="3"/>
  <c r="BH532" i="3"/>
  <c r="BI532" i="3" s="1"/>
  <c r="BG532" i="3"/>
  <c r="BH496" i="3"/>
  <c r="BI496" i="3" s="1"/>
  <c r="Z496" i="3"/>
  <c r="AR519" i="3"/>
  <c r="AQ519" i="3"/>
  <c r="T519" i="3" s="1"/>
  <c r="U519" i="3" s="1"/>
  <c r="W519" i="3" s="1"/>
  <c r="AS507" i="3"/>
  <c r="AQ507" i="3"/>
  <c r="T507" i="3" s="1"/>
  <c r="U507" i="3" s="1"/>
  <c r="W507" i="3" s="1"/>
  <c r="AQ495" i="3"/>
  <c r="T495" i="3" s="1"/>
  <c r="U495" i="3" s="1"/>
  <c r="AG495" i="3" s="1"/>
  <c r="AR495" i="3"/>
  <c r="AS496" i="3"/>
  <c r="BG515" i="3"/>
  <c r="BH502" i="3"/>
  <c r="BI502" i="3" s="1"/>
  <c r="N616" i="3"/>
  <c r="BD616" i="3"/>
  <c r="N604" i="3"/>
  <c r="BD604" i="3"/>
  <c r="N592" i="3"/>
  <c r="BD592" i="3"/>
  <c r="N580" i="3"/>
  <c r="BD580" i="3"/>
  <c r="N568" i="3"/>
  <c r="BD568" i="3"/>
  <c r="N556" i="3"/>
  <c r="BD556" i="3"/>
  <c r="N532" i="3"/>
  <c r="BD532" i="3"/>
  <c r="AR506" i="3"/>
  <c r="AS506" i="3"/>
  <c r="AR494" i="3"/>
  <c r="AS494" i="3"/>
  <c r="AS519" i="3"/>
  <c r="AS495" i="3"/>
  <c r="BH501" i="3"/>
  <c r="BI501" i="3" s="1"/>
  <c r="N634" i="3"/>
  <c r="BD634" i="3"/>
  <c r="N646" i="3"/>
  <c r="N502" i="3"/>
  <c r="N651" i="3"/>
  <c r="BD651" i="3"/>
  <c r="N639" i="3"/>
  <c r="BD639" i="3"/>
  <c r="N627" i="3"/>
  <c r="BD627" i="3"/>
  <c r="N603" i="3"/>
  <c r="BD603" i="3"/>
  <c r="N591" i="3"/>
  <c r="BD591" i="3"/>
  <c r="N567" i="3"/>
  <c r="BD567" i="3"/>
  <c r="N555" i="3"/>
  <c r="BD555" i="3"/>
  <c r="N543" i="3"/>
  <c r="BD543" i="3"/>
  <c r="Z614" i="3"/>
  <c r="BG614" i="3"/>
  <c r="BH614" i="3"/>
  <c r="BI614" i="3" s="1"/>
  <c r="Z602" i="3"/>
  <c r="BH602" i="3"/>
  <c r="BI602" i="3" s="1"/>
  <c r="BG602" i="3"/>
  <c r="Z590" i="3"/>
  <c r="BH590" i="3"/>
  <c r="BI590" i="3" s="1"/>
  <c r="BG590" i="3"/>
  <c r="Z578" i="3"/>
  <c r="BG578" i="3"/>
  <c r="BH578" i="3"/>
  <c r="BI578" i="3" s="1"/>
  <c r="Z566" i="3"/>
  <c r="BH566" i="3"/>
  <c r="BI566" i="3" s="1"/>
  <c r="BG566" i="3"/>
  <c r="Z554" i="3"/>
  <c r="BG554" i="3"/>
  <c r="BH554" i="3"/>
  <c r="BI554" i="3" s="1"/>
  <c r="Z542" i="3"/>
  <c r="BH542" i="3"/>
  <c r="BI542" i="3" s="1"/>
  <c r="BG542" i="3"/>
  <c r="Z530" i="3"/>
  <c r="BG530" i="3"/>
  <c r="BH530" i="3"/>
  <c r="BI530" i="3" s="1"/>
  <c r="BH506" i="3"/>
  <c r="BI506" i="3" s="1"/>
  <c r="Z506" i="3"/>
  <c r="BG506" i="3"/>
  <c r="BH494" i="3"/>
  <c r="BI494" i="3" s="1"/>
  <c r="Z494" i="3"/>
  <c r="BG494" i="3"/>
  <c r="AR505" i="3"/>
  <c r="AS505" i="3"/>
  <c r="AR493" i="3"/>
  <c r="AS493" i="3"/>
  <c r="AS518" i="3"/>
  <c r="T518" i="3" s="1"/>
  <c r="U518" i="3" s="1"/>
  <c r="AG518" i="3" s="1"/>
  <c r="N586" i="3"/>
  <c r="N614" i="3"/>
  <c r="BD614" i="3"/>
  <c r="N602" i="3"/>
  <c r="BD602" i="3"/>
  <c r="N590" i="3"/>
  <c r="BD590" i="3"/>
  <c r="N554" i="3"/>
  <c r="BD554" i="3"/>
  <c r="N542" i="3"/>
  <c r="BD542" i="3"/>
  <c r="BG613" i="3"/>
  <c r="BH613" i="3"/>
  <c r="BI613" i="3" s="1"/>
  <c r="BH601" i="3"/>
  <c r="BI601" i="3" s="1"/>
  <c r="Z601" i="3"/>
  <c r="BG601" i="3"/>
  <c r="BH589" i="3"/>
  <c r="BI589" i="3" s="1"/>
  <c r="BG589" i="3"/>
  <c r="BH577" i="3"/>
  <c r="BI577" i="3" s="1"/>
  <c r="BG577" i="3"/>
  <c r="BH565" i="3"/>
  <c r="BI565" i="3" s="1"/>
  <c r="BG565" i="3"/>
  <c r="Z565" i="3"/>
  <c r="BG553" i="3"/>
  <c r="BH553" i="3"/>
  <c r="BI553" i="3" s="1"/>
  <c r="BG541" i="3"/>
  <c r="BH541" i="3"/>
  <c r="BI541" i="3" s="1"/>
  <c r="BH529" i="3"/>
  <c r="BI529" i="3" s="1"/>
  <c r="BG529" i="3"/>
  <c r="Z529" i="3"/>
  <c r="BH505" i="3"/>
  <c r="BI505" i="3" s="1"/>
  <c r="Z505" i="3"/>
  <c r="BG505" i="3"/>
  <c r="BH493" i="3"/>
  <c r="BI493" i="3" s="1"/>
  <c r="Z493" i="3"/>
  <c r="BG493" i="3"/>
  <c r="Z589" i="3"/>
  <c r="AR504" i="3"/>
  <c r="AS504" i="3"/>
  <c r="AR492" i="3"/>
  <c r="AS492" i="3"/>
  <c r="AQ493" i="3"/>
  <c r="AS517" i="3"/>
  <c r="N622" i="3"/>
  <c r="N526" i="3"/>
  <c r="N649" i="3"/>
  <c r="BD649" i="3"/>
  <c r="N625" i="3"/>
  <c r="BD625" i="3"/>
  <c r="N613" i="3"/>
  <c r="BD613" i="3"/>
  <c r="N589" i="3"/>
  <c r="BD589" i="3"/>
  <c r="N565" i="3"/>
  <c r="BD565" i="3"/>
  <c r="N553" i="3"/>
  <c r="BD553" i="3"/>
  <c r="N541" i="3"/>
  <c r="BD541" i="3"/>
  <c r="Z624" i="3"/>
  <c r="BH624" i="3"/>
  <c r="BI624" i="3" s="1"/>
  <c r="CA624" i="3" s="1"/>
  <c r="BG624" i="3"/>
  <c r="Z612" i="3"/>
  <c r="BH612" i="3"/>
  <c r="BI612" i="3" s="1"/>
  <c r="BG612" i="3"/>
  <c r="Z600" i="3"/>
  <c r="BH600" i="3"/>
  <c r="BI600" i="3" s="1"/>
  <c r="BG600" i="3"/>
  <c r="Z588" i="3"/>
  <c r="BH588" i="3"/>
  <c r="BI588" i="3" s="1"/>
  <c r="BG588" i="3"/>
  <c r="Z576" i="3"/>
  <c r="BH576" i="3"/>
  <c r="BI576" i="3" s="1"/>
  <c r="BG576" i="3"/>
  <c r="Z564" i="3"/>
  <c r="BH564" i="3"/>
  <c r="BI564" i="3" s="1"/>
  <c r="BG564" i="3"/>
  <c r="Z552" i="3"/>
  <c r="BH552" i="3"/>
  <c r="BI552" i="3" s="1"/>
  <c r="BG552" i="3"/>
  <c r="Z540" i="3"/>
  <c r="BH540" i="3"/>
  <c r="BI540" i="3" s="1"/>
  <c r="BG540" i="3"/>
  <c r="Z528" i="3"/>
  <c r="BG528" i="3"/>
  <c r="BH504" i="3"/>
  <c r="BI504" i="3" s="1"/>
  <c r="BG504" i="3"/>
  <c r="N562" i="3"/>
  <c r="N637" i="3"/>
  <c r="BD637" i="3"/>
  <c r="N577" i="3"/>
  <c r="BD577" i="3"/>
  <c r="N610" i="3"/>
  <c r="N648" i="3"/>
  <c r="BD648" i="3"/>
  <c r="N636" i="3"/>
  <c r="BD636" i="3"/>
  <c r="N624" i="3"/>
  <c r="BD624" i="3"/>
  <c r="N600" i="3"/>
  <c r="BD600" i="3"/>
  <c r="N588" i="3"/>
  <c r="BD588" i="3"/>
  <c r="BH623" i="3"/>
  <c r="BI623" i="3" s="1"/>
  <c r="BG623" i="3"/>
  <c r="BG611" i="3"/>
  <c r="BH611" i="3"/>
  <c r="BI611" i="3" s="1"/>
  <c r="BG599" i="3"/>
  <c r="BH599" i="3"/>
  <c r="BI599" i="3" s="1"/>
  <c r="Z599" i="3"/>
  <c r="BG587" i="3"/>
  <c r="BH587" i="3"/>
  <c r="BI587" i="3" s="1"/>
  <c r="Z587" i="3"/>
  <c r="BH575" i="3"/>
  <c r="BI575" i="3" s="1"/>
  <c r="BG575" i="3"/>
  <c r="BG563" i="3"/>
  <c r="BH563" i="3"/>
  <c r="BI563" i="3" s="1"/>
  <c r="Z563" i="3"/>
  <c r="BH551" i="3"/>
  <c r="BI551" i="3" s="1"/>
  <c r="BG551" i="3"/>
  <c r="BG539" i="3"/>
  <c r="BH539" i="3"/>
  <c r="BI539" i="3" s="1"/>
  <c r="Z539" i="3"/>
  <c r="BH503" i="3"/>
  <c r="BI503" i="3" s="1"/>
  <c r="Z503" i="3"/>
  <c r="BG503" i="3"/>
  <c r="Z541" i="3"/>
  <c r="N601" i="3"/>
  <c r="BD601" i="3"/>
  <c r="N550" i="3"/>
  <c r="N647" i="3"/>
  <c r="BD647" i="3"/>
  <c r="N635" i="3"/>
  <c r="BD635" i="3"/>
  <c r="N623" i="3"/>
  <c r="BD623" i="3"/>
  <c r="N611" i="3"/>
  <c r="BD611" i="3"/>
  <c r="N599" i="3"/>
  <c r="BD599" i="3"/>
  <c r="N587" i="3"/>
  <c r="BD587" i="3"/>
  <c r="N575" i="3"/>
  <c r="BD575" i="3"/>
  <c r="N563" i="3"/>
  <c r="BD563" i="3"/>
  <c r="N551" i="3"/>
  <c r="BD551" i="3"/>
  <c r="N539" i="3"/>
  <c r="BD539" i="3"/>
  <c r="BG622" i="3"/>
  <c r="BH622" i="3"/>
  <c r="BI622" i="3" s="1"/>
  <c r="Z622" i="3"/>
  <c r="BG610" i="3"/>
  <c r="BH610" i="3"/>
  <c r="BI610" i="3" s="1"/>
  <c r="BG598" i="3"/>
  <c r="BH598" i="3"/>
  <c r="BI598" i="3" s="1"/>
  <c r="Z598" i="3"/>
  <c r="BH586" i="3"/>
  <c r="BI586" i="3" s="1"/>
  <c r="BG586" i="3"/>
  <c r="BH574" i="3"/>
  <c r="BI574" i="3" s="1"/>
  <c r="BG574" i="3"/>
  <c r="BG562" i="3"/>
  <c r="BH562" i="3"/>
  <c r="BI562" i="3" s="1"/>
  <c r="BG550" i="3"/>
  <c r="BH550" i="3"/>
  <c r="BI550" i="3" s="1"/>
  <c r="BH538" i="3"/>
  <c r="BI538" i="3" s="1"/>
  <c r="BG538" i="3"/>
  <c r="Z538" i="3"/>
  <c r="BG514" i="3"/>
  <c r="BH514" i="3"/>
  <c r="BI514" i="3" s="1"/>
  <c r="Z514" i="3"/>
  <c r="AR517" i="3"/>
  <c r="BD505" i="3"/>
  <c r="BG496" i="3"/>
  <c r="BG621" i="3"/>
  <c r="BH621" i="3"/>
  <c r="BI621" i="3" s="1"/>
  <c r="Z609" i="3"/>
  <c r="BH609" i="3"/>
  <c r="BI609" i="3" s="1"/>
  <c r="BG609" i="3"/>
  <c r="BG597" i="3"/>
  <c r="BH597" i="3"/>
  <c r="BI597" i="3" s="1"/>
  <c r="Z597" i="3"/>
  <c r="BG585" i="3"/>
  <c r="BH585" i="3"/>
  <c r="BI585" i="3" s="1"/>
  <c r="BG573" i="3"/>
  <c r="BH573" i="3"/>
  <c r="BI573" i="3" s="1"/>
  <c r="Z573" i="3"/>
  <c r="BG549" i="3"/>
  <c r="BH549" i="3"/>
  <c r="BI549" i="3" s="1"/>
  <c r="BH537" i="3"/>
  <c r="BI537" i="3" s="1"/>
  <c r="BG537" i="3"/>
  <c r="Z537" i="3"/>
  <c r="BG513" i="3"/>
  <c r="BH513" i="3"/>
  <c r="BI513" i="3" s="1"/>
  <c r="Z577" i="3"/>
  <c r="BH528" i="3"/>
  <c r="BI528" i="3" s="1"/>
  <c r="Z696" i="3"/>
  <c r="BH696" i="3"/>
  <c r="BI696" i="3" s="1"/>
  <c r="Z684" i="3"/>
  <c r="BH684" i="3"/>
  <c r="BI684" i="3" s="1"/>
  <c r="BG684" i="3"/>
  <c r="Z672" i="3"/>
  <c r="BH672" i="3"/>
  <c r="BI672" i="3" s="1"/>
  <c r="BG672" i="3"/>
  <c r="Z660" i="3"/>
  <c r="BH660" i="3"/>
  <c r="BI660" i="3" s="1"/>
  <c r="Z648" i="3"/>
  <c r="BH648" i="3"/>
  <c r="BI648" i="3" s="1"/>
  <c r="BG648" i="3"/>
  <c r="Z636" i="3"/>
  <c r="BG636" i="3"/>
  <c r="BH636" i="3"/>
  <c r="BI636" i="3" s="1"/>
  <c r="AQ683" i="3"/>
  <c r="T683" i="3" s="1"/>
  <c r="U683" i="3" s="1"/>
  <c r="W683" i="3" s="1"/>
  <c r="AS683" i="3"/>
  <c r="AQ671" i="3"/>
  <c r="T671" i="3" s="1"/>
  <c r="U671" i="3" s="1"/>
  <c r="W671" i="3" s="1"/>
  <c r="AS671" i="3"/>
  <c r="AR671" i="3"/>
  <c r="AQ659" i="3"/>
  <c r="T659" i="3" s="1"/>
  <c r="U659" i="3" s="1"/>
  <c r="AG659" i="3" s="1"/>
  <c r="AR659" i="3"/>
  <c r="AQ647" i="3"/>
  <c r="T647" i="3" s="1"/>
  <c r="U647" i="3" s="1"/>
  <c r="AG647" i="3" s="1"/>
  <c r="AR647" i="3"/>
  <c r="AS647" i="3"/>
  <c r="AQ635" i="3"/>
  <c r="T635" i="3" s="1"/>
  <c r="U635" i="3" s="1"/>
  <c r="AG635" i="3" s="1"/>
  <c r="AS635" i="3"/>
  <c r="AR635" i="3"/>
  <c r="AQ623" i="3"/>
  <c r="T623" i="3" s="1"/>
  <c r="U623" i="3" s="1"/>
  <c r="W623" i="3" s="1"/>
  <c r="AR623" i="3"/>
  <c r="AQ611" i="3"/>
  <c r="T611" i="3" s="1"/>
  <c r="U611" i="3" s="1"/>
  <c r="AG611" i="3" s="1"/>
  <c r="AR611" i="3"/>
  <c r="AQ599" i="3"/>
  <c r="T599" i="3" s="1"/>
  <c r="U599" i="3" s="1"/>
  <c r="W599" i="3" s="1"/>
  <c r="AR599" i="3"/>
  <c r="AQ587" i="3"/>
  <c r="T587" i="3" s="1"/>
  <c r="U587" i="3" s="1"/>
  <c r="AG587" i="3" s="1"/>
  <c r="AS587" i="3"/>
  <c r="AR587" i="3"/>
  <c r="AQ575" i="3"/>
  <c r="T575" i="3" s="1"/>
  <c r="U575" i="3" s="1"/>
  <c r="AG575" i="3" s="1"/>
  <c r="AR575" i="3"/>
  <c r="AQ563" i="3"/>
  <c r="T563" i="3" s="1"/>
  <c r="U563" i="3" s="1"/>
  <c r="AG563" i="3" s="1"/>
  <c r="AR563" i="3"/>
  <c r="AQ551" i="3"/>
  <c r="T551" i="3" s="1"/>
  <c r="U551" i="3" s="1"/>
  <c r="AG551" i="3" s="1"/>
  <c r="AS551" i="3"/>
  <c r="AR551" i="3"/>
  <c r="AQ539" i="3"/>
  <c r="T539" i="3" s="1"/>
  <c r="U539" i="3" s="1"/>
  <c r="AG539" i="3" s="1"/>
  <c r="AR539" i="3"/>
  <c r="AQ527" i="3"/>
  <c r="T527" i="3" s="1"/>
  <c r="U527" i="3" s="1"/>
  <c r="AG527" i="3" s="1"/>
  <c r="AS527" i="3"/>
  <c r="AR527" i="3"/>
  <c r="AQ663" i="3"/>
  <c r="T663" i="3" s="1"/>
  <c r="U663" i="3" s="1"/>
  <c r="AG663" i="3" s="1"/>
  <c r="AQ639" i="3"/>
  <c r="T639" i="3" s="1"/>
  <c r="U639" i="3" s="1"/>
  <c r="AG639" i="3" s="1"/>
  <c r="AQ614" i="3"/>
  <c r="T614" i="3" s="1"/>
  <c r="U614" i="3" s="1"/>
  <c r="AG614" i="3" s="1"/>
  <c r="T528" i="3"/>
  <c r="U528" i="3" s="1"/>
  <c r="AG528" i="3" s="1"/>
  <c r="AR681" i="3"/>
  <c r="AR645" i="3"/>
  <c r="AS676" i="3"/>
  <c r="AS567" i="3"/>
  <c r="BG674" i="3"/>
  <c r="BH650" i="3"/>
  <c r="BI650" i="3" s="1"/>
  <c r="AR515" i="3"/>
  <c r="BG495" i="3"/>
  <c r="N674" i="3"/>
  <c r="BD674" i="3"/>
  <c r="Z695" i="3"/>
  <c r="BG695" i="3"/>
  <c r="BH695" i="3"/>
  <c r="BI695" i="3" s="1"/>
  <c r="Z671" i="3"/>
  <c r="BG671" i="3"/>
  <c r="BH671" i="3"/>
  <c r="BI671" i="3" s="1"/>
  <c r="Z659" i="3"/>
  <c r="BG659" i="3"/>
  <c r="BH659" i="3"/>
  <c r="BI659" i="3" s="1"/>
  <c r="Z647" i="3"/>
  <c r="BH647" i="3"/>
  <c r="BI647" i="3" s="1"/>
  <c r="BG647" i="3"/>
  <c r="Z635" i="3"/>
  <c r="BH635" i="3"/>
  <c r="BI635" i="3" s="1"/>
  <c r="BG635" i="3"/>
  <c r="AQ610" i="3"/>
  <c r="T610" i="3" s="1"/>
  <c r="U610" i="3" s="1"/>
  <c r="AG610" i="3" s="1"/>
  <c r="AR610" i="3"/>
  <c r="AS610" i="3"/>
  <c r="AQ598" i="3"/>
  <c r="T598" i="3" s="1"/>
  <c r="U598" i="3" s="1"/>
  <c r="AG598" i="3" s="1"/>
  <c r="AS598" i="3"/>
  <c r="AR598" i="3"/>
  <c r="AQ586" i="3"/>
  <c r="T586" i="3" s="1"/>
  <c r="U586" i="3" s="1"/>
  <c r="AG586" i="3" s="1"/>
  <c r="AR586" i="3"/>
  <c r="AQ574" i="3"/>
  <c r="T574" i="3" s="1"/>
  <c r="U574" i="3" s="1"/>
  <c r="AG574" i="3" s="1"/>
  <c r="AR574" i="3"/>
  <c r="AS574" i="3"/>
  <c r="AQ562" i="3"/>
  <c r="T562" i="3" s="1"/>
  <c r="U562" i="3" s="1"/>
  <c r="AS562" i="3"/>
  <c r="AR562" i="3"/>
  <c r="AQ550" i="3"/>
  <c r="T550" i="3" s="1"/>
  <c r="U550" i="3" s="1"/>
  <c r="AR550" i="3"/>
  <c r="AQ538" i="3"/>
  <c r="T538" i="3" s="1"/>
  <c r="U538" i="3" s="1"/>
  <c r="AR538" i="3"/>
  <c r="AS538" i="3"/>
  <c r="AQ526" i="3"/>
  <c r="T526" i="3" s="1"/>
  <c r="U526" i="3" s="1"/>
  <c r="AR526" i="3"/>
  <c r="AQ554" i="3"/>
  <c r="AQ524" i="3"/>
  <c r="AS563" i="3"/>
  <c r="BD606" i="3"/>
  <c r="BG663" i="3"/>
  <c r="N633" i="3"/>
  <c r="BD633" i="3"/>
  <c r="N609" i="3"/>
  <c r="BD609" i="3"/>
  <c r="N597" i="3"/>
  <c r="BD597" i="3"/>
  <c r="N585" i="3"/>
  <c r="BD585" i="3"/>
  <c r="N573" i="3"/>
  <c r="BD573" i="3"/>
  <c r="N549" i="3"/>
  <c r="BD549" i="3"/>
  <c r="Z620" i="3"/>
  <c r="BH620" i="3"/>
  <c r="BI620" i="3" s="1"/>
  <c r="BG620" i="3"/>
  <c r="Z608" i="3"/>
  <c r="BG608" i="3"/>
  <c r="BH608" i="3"/>
  <c r="BI608" i="3" s="1"/>
  <c r="Z596" i="3"/>
  <c r="BG596" i="3"/>
  <c r="BH596" i="3"/>
  <c r="BI596" i="3" s="1"/>
  <c r="Z584" i="3"/>
  <c r="BG584" i="3"/>
  <c r="BH584" i="3"/>
  <c r="BI584" i="3" s="1"/>
  <c r="Z572" i="3"/>
  <c r="BG572" i="3"/>
  <c r="BH572" i="3"/>
  <c r="BI572" i="3" s="1"/>
  <c r="Z560" i="3"/>
  <c r="BG560" i="3"/>
  <c r="BH560" i="3"/>
  <c r="BI560" i="3" s="1"/>
  <c r="Z548" i="3"/>
  <c r="BG548" i="3"/>
  <c r="BG536" i="3"/>
  <c r="BH536" i="3"/>
  <c r="BI536" i="3" s="1"/>
  <c r="AR514" i="3"/>
  <c r="AR497" i="3"/>
  <c r="N697" i="3"/>
  <c r="BD697" i="3"/>
  <c r="N685" i="3"/>
  <c r="BD685" i="3"/>
  <c r="N673" i="3"/>
  <c r="BD673" i="3"/>
  <c r="N661" i="3"/>
  <c r="BD661" i="3"/>
  <c r="Z694" i="3"/>
  <c r="BG694" i="3"/>
  <c r="BH694" i="3"/>
  <c r="BI694" i="3" s="1"/>
  <c r="Z682" i="3"/>
  <c r="BH682" i="3"/>
  <c r="BI682" i="3" s="1"/>
  <c r="BG682" i="3"/>
  <c r="Z670" i="3"/>
  <c r="BG670" i="3"/>
  <c r="BH670" i="3"/>
  <c r="BI670" i="3" s="1"/>
  <c r="Z658" i="3"/>
  <c r="BG658" i="3"/>
  <c r="Z646" i="3"/>
  <c r="BH646" i="3"/>
  <c r="BI646" i="3" s="1"/>
  <c r="BG646" i="3"/>
  <c r="Z634" i="3"/>
  <c r="BH634" i="3"/>
  <c r="BI634" i="3" s="1"/>
  <c r="AQ609" i="3"/>
  <c r="AS609" i="3"/>
  <c r="AQ597" i="3"/>
  <c r="T597" i="3" s="1"/>
  <c r="U597" i="3" s="1"/>
  <c r="AG597" i="3" s="1"/>
  <c r="AS597" i="3"/>
  <c r="AQ573" i="3"/>
  <c r="T573" i="3" s="1"/>
  <c r="U573" i="3" s="1"/>
  <c r="W573" i="3" s="1"/>
  <c r="AS573" i="3"/>
  <c r="AQ561" i="3"/>
  <c r="T561" i="3" s="1"/>
  <c r="U561" i="3" s="1"/>
  <c r="AS561" i="3"/>
  <c r="AQ537" i="3"/>
  <c r="T537" i="3" s="1"/>
  <c r="U537" i="3" s="1"/>
  <c r="AS537" i="3"/>
  <c r="AQ525" i="3"/>
  <c r="AS525" i="3"/>
  <c r="T525" i="3" s="1"/>
  <c r="U525" i="3" s="1"/>
  <c r="AG525" i="3" s="1"/>
  <c r="AQ682" i="3"/>
  <c r="T682" i="3" s="1"/>
  <c r="U682" i="3" s="1"/>
  <c r="W682" i="3" s="1"/>
  <c r="AQ658" i="3"/>
  <c r="T658" i="3" s="1"/>
  <c r="U658" i="3" s="1"/>
  <c r="W658" i="3" s="1"/>
  <c r="AQ634" i="3"/>
  <c r="T634" i="3" s="1"/>
  <c r="U634" i="3" s="1"/>
  <c r="AG634" i="3" s="1"/>
  <c r="AQ608" i="3"/>
  <c r="AR675" i="3"/>
  <c r="AR639" i="3"/>
  <c r="AR602" i="3"/>
  <c r="AR566" i="3"/>
  <c r="AR530" i="3"/>
  <c r="AS611" i="3"/>
  <c r="BG662" i="3"/>
  <c r="N620" i="3"/>
  <c r="BD620" i="3"/>
  <c r="N608" i="3"/>
  <c r="BD608" i="3"/>
  <c r="N596" i="3"/>
  <c r="BD596" i="3"/>
  <c r="N560" i="3"/>
  <c r="BD560" i="3"/>
  <c r="N536" i="3"/>
  <c r="BD536" i="3"/>
  <c r="Z619" i="3"/>
  <c r="BG619" i="3"/>
  <c r="BH619" i="3"/>
  <c r="BI619" i="3" s="1"/>
  <c r="Z607" i="3"/>
  <c r="BH607" i="3"/>
  <c r="BI607" i="3" s="1"/>
  <c r="BG607" i="3"/>
  <c r="Z595" i="3"/>
  <c r="BH595" i="3"/>
  <c r="BI595" i="3" s="1"/>
  <c r="BG595" i="3"/>
  <c r="Z583" i="3"/>
  <c r="BG583" i="3"/>
  <c r="BH583" i="3"/>
  <c r="BI583" i="3" s="1"/>
  <c r="Z571" i="3"/>
  <c r="BH571" i="3"/>
  <c r="BI571" i="3" s="1"/>
  <c r="BG571" i="3"/>
  <c r="Z547" i="3"/>
  <c r="BH547" i="3"/>
  <c r="BI547" i="3" s="1"/>
  <c r="BG547" i="3"/>
  <c r="Z535" i="3"/>
  <c r="BG535" i="3"/>
  <c r="BH535" i="3"/>
  <c r="BI535" i="3" s="1"/>
  <c r="Z495" i="3"/>
  <c r="AR509" i="3"/>
  <c r="BD501" i="3"/>
  <c r="N696" i="3"/>
  <c r="BD696" i="3"/>
  <c r="N684" i="3"/>
  <c r="BD684" i="3"/>
  <c r="N672" i="3"/>
  <c r="BD672" i="3"/>
  <c r="N660" i="3"/>
  <c r="BD660" i="3"/>
  <c r="BG693" i="3"/>
  <c r="BH693" i="3"/>
  <c r="BI693" i="3" s="1"/>
  <c r="BG669" i="3"/>
  <c r="BH669" i="3"/>
  <c r="BI669" i="3" s="1"/>
  <c r="BG645" i="3"/>
  <c r="BH645" i="3"/>
  <c r="BI645" i="3" s="1"/>
  <c r="BG633" i="3"/>
  <c r="BH633" i="3"/>
  <c r="BI633" i="3" s="1"/>
  <c r="AR680" i="3"/>
  <c r="AS680" i="3"/>
  <c r="AQ680" i="3"/>
  <c r="T680" i="3" s="1"/>
  <c r="U680" i="3" s="1"/>
  <c r="W680" i="3" s="1"/>
  <c r="AR668" i="3"/>
  <c r="AQ668" i="3"/>
  <c r="T668" i="3" s="1"/>
  <c r="U668" i="3" s="1"/>
  <c r="AG668" i="3" s="1"/>
  <c r="AR656" i="3"/>
  <c r="AQ656" i="3"/>
  <c r="T656" i="3" s="1"/>
  <c r="U656" i="3" s="1"/>
  <c r="W656" i="3" s="1"/>
  <c r="AR644" i="3"/>
  <c r="AS644" i="3"/>
  <c r="AQ644" i="3"/>
  <c r="T644" i="3" s="1"/>
  <c r="U644" i="3" s="1"/>
  <c r="W644" i="3" s="1"/>
  <c r="AR632" i="3"/>
  <c r="AQ632" i="3"/>
  <c r="T632" i="3" s="1"/>
  <c r="U632" i="3" s="1"/>
  <c r="W632" i="3" s="1"/>
  <c r="AR620" i="3"/>
  <c r="AQ620" i="3"/>
  <c r="T620" i="3" s="1"/>
  <c r="U620" i="3" s="1"/>
  <c r="AG620" i="3" s="1"/>
  <c r="AQ681" i="3"/>
  <c r="T681" i="3" s="1"/>
  <c r="U681" i="3" s="1"/>
  <c r="W681" i="3" s="1"/>
  <c r="AQ657" i="3"/>
  <c r="T657" i="3" s="1"/>
  <c r="U657" i="3" s="1"/>
  <c r="W657" i="3" s="1"/>
  <c r="AQ633" i="3"/>
  <c r="T633" i="3" s="1"/>
  <c r="U633" i="3" s="1"/>
  <c r="AG633" i="3" s="1"/>
  <c r="AQ578" i="3"/>
  <c r="T578" i="3" s="1"/>
  <c r="U578" i="3" s="1"/>
  <c r="AG578" i="3" s="1"/>
  <c r="AQ548" i="3"/>
  <c r="T548" i="3" s="1"/>
  <c r="U548" i="3" s="1"/>
  <c r="AR670" i="3"/>
  <c r="AR634" i="3"/>
  <c r="AR597" i="3"/>
  <c r="AR561" i="3"/>
  <c r="AR525" i="3"/>
  <c r="AS659" i="3"/>
  <c r="AS550" i="3"/>
  <c r="BD537" i="3"/>
  <c r="BG660" i="3"/>
  <c r="BH630" i="3"/>
  <c r="BI630" i="3" s="1"/>
  <c r="BH548" i="3"/>
  <c r="BI548" i="3" s="1"/>
  <c r="N619" i="3"/>
  <c r="BD619" i="3"/>
  <c r="N607" i="3"/>
  <c r="BD607" i="3"/>
  <c r="N595" i="3"/>
  <c r="BD595" i="3"/>
  <c r="N571" i="3"/>
  <c r="BD571" i="3"/>
  <c r="N547" i="3"/>
  <c r="BD547" i="3"/>
  <c r="N535" i="3"/>
  <c r="BD535" i="3"/>
  <c r="Z618" i="3"/>
  <c r="BH618" i="3"/>
  <c r="BI618" i="3" s="1"/>
  <c r="BG618" i="3"/>
  <c r="Z606" i="3"/>
  <c r="BG606" i="3"/>
  <c r="BH606" i="3"/>
  <c r="BI606" i="3" s="1"/>
  <c r="Z594" i="3"/>
  <c r="BG594" i="3"/>
  <c r="BH594" i="3"/>
  <c r="BI594" i="3" s="1"/>
  <c r="Z582" i="3"/>
  <c r="BG582" i="3"/>
  <c r="BH582" i="3"/>
  <c r="BI582" i="3" s="1"/>
  <c r="Z570" i="3"/>
  <c r="BG570" i="3"/>
  <c r="BH570" i="3"/>
  <c r="BI570" i="3" s="1"/>
  <c r="Z558" i="3"/>
  <c r="BG558" i="3"/>
  <c r="BH558" i="3"/>
  <c r="BI558" i="3" s="1"/>
  <c r="Z546" i="3"/>
  <c r="BG546" i="3"/>
  <c r="BH546" i="3"/>
  <c r="BI546" i="3" s="1"/>
  <c r="Z534" i="3"/>
  <c r="BG534" i="3"/>
  <c r="BH534" i="3"/>
  <c r="BI534" i="3" s="1"/>
  <c r="T555" i="3"/>
  <c r="U555" i="3" s="1"/>
  <c r="AG555" i="3" s="1"/>
  <c r="T543" i="3"/>
  <c r="U543" i="3" s="1"/>
  <c r="AG543" i="3" s="1"/>
  <c r="Z692" i="3"/>
  <c r="BH692" i="3"/>
  <c r="BI692" i="3" s="1"/>
  <c r="BG692" i="3"/>
  <c r="Z668" i="3"/>
  <c r="BH668" i="3"/>
  <c r="BI668" i="3" s="1"/>
  <c r="BG668" i="3"/>
  <c r="Z656" i="3"/>
  <c r="BG656" i="3"/>
  <c r="BH656" i="3"/>
  <c r="BI656" i="3" s="1"/>
  <c r="Z644" i="3"/>
  <c r="BG644" i="3"/>
  <c r="Z632" i="3"/>
  <c r="BG632" i="3"/>
  <c r="AS691" i="3"/>
  <c r="AQ691" i="3"/>
  <c r="T691" i="3" s="1"/>
  <c r="U691" i="3" s="1"/>
  <c r="AS679" i="3"/>
  <c r="AQ679" i="3"/>
  <c r="T679" i="3" s="1"/>
  <c r="U679" i="3" s="1"/>
  <c r="W679" i="3" s="1"/>
  <c r="AS667" i="3"/>
  <c r="AQ667" i="3"/>
  <c r="T667" i="3" s="1"/>
  <c r="U667" i="3" s="1"/>
  <c r="W667" i="3" s="1"/>
  <c r="AS655" i="3"/>
  <c r="AQ655" i="3"/>
  <c r="T655" i="3" s="1"/>
  <c r="U655" i="3" s="1"/>
  <c r="AS643" i="3"/>
  <c r="AQ643" i="3"/>
  <c r="T643" i="3" s="1"/>
  <c r="U643" i="3" s="1"/>
  <c r="AG643" i="3" s="1"/>
  <c r="AS631" i="3"/>
  <c r="AQ631" i="3"/>
  <c r="T631" i="3" s="1"/>
  <c r="U631" i="3" s="1"/>
  <c r="AG631" i="3" s="1"/>
  <c r="AS619" i="3"/>
  <c r="AQ619" i="3"/>
  <c r="T619" i="3" s="1"/>
  <c r="U619" i="3" s="1"/>
  <c r="AG619" i="3" s="1"/>
  <c r="AR607" i="3"/>
  <c r="AS607" i="3"/>
  <c r="AQ607" i="3"/>
  <c r="T607" i="3" s="1"/>
  <c r="U607" i="3" s="1"/>
  <c r="AG607" i="3" s="1"/>
  <c r="AR595" i="3"/>
  <c r="AQ595" i="3"/>
  <c r="T595" i="3" s="1"/>
  <c r="U595" i="3" s="1"/>
  <c r="AR583" i="3"/>
  <c r="AQ583" i="3"/>
  <c r="T583" i="3" s="1"/>
  <c r="U583" i="3" s="1"/>
  <c r="AR571" i="3"/>
  <c r="AS571" i="3"/>
  <c r="AQ571" i="3"/>
  <c r="T571" i="3" s="1"/>
  <c r="U571" i="3" s="1"/>
  <c r="AR559" i="3"/>
  <c r="AQ559" i="3"/>
  <c r="T559" i="3" s="1"/>
  <c r="U559" i="3" s="1"/>
  <c r="AR547" i="3"/>
  <c r="AQ547" i="3"/>
  <c r="T547" i="3" s="1"/>
  <c r="U547" i="3" s="1"/>
  <c r="AR535" i="3"/>
  <c r="AS535" i="3"/>
  <c r="AQ535" i="3"/>
  <c r="AS523" i="3"/>
  <c r="T523" i="3" s="1"/>
  <c r="U523" i="3" s="1"/>
  <c r="AG523" i="3" s="1"/>
  <c r="AR523" i="3"/>
  <c r="AQ523" i="3"/>
  <c r="AQ603" i="3"/>
  <c r="T603" i="3" s="1"/>
  <c r="U603" i="3" s="1"/>
  <c r="W603" i="3" s="1"/>
  <c r="AR669" i="3"/>
  <c r="AR633" i="3"/>
  <c r="AR596" i="3"/>
  <c r="AR560" i="3"/>
  <c r="AR524" i="3"/>
  <c r="AS658" i="3"/>
  <c r="AS603" i="3"/>
  <c r="AS549" i="3"/>
  <c r="BD594" i="3"/>
  <c r="BH627" i="3"/>
  <c r="BI627" i="3" s="1"/>
  <c r="CA627" i="3" s="1"/>
  <c r="N618" i="3"/>
  <c r="BD618" i="3"/>
  <c r="N582" i="3"/>
  <c r="BD582" i="3"/>
  <c r="N570" i="3"/>
  <c r="BD570" i="3"/>
  <c r="N558" i="3"/>
  <c r="BD558" i="3"/>
  <c r="N534" i="3"/>
  <c r="BD534" i="3"/>
  <c r="BH617" i="3"/>
  <c r="BI617" i="3" s="1"/>
  <c r="BG617" i="3"/>
  <c r="BG605" i="3"/>
  <c r="BH605" i="3"/>
  <c r="BI605" i="3" s="1"/>
  <c r="Z593" i="3"/>
  <c r="BH593" i="3"/>
  <c r="BI593" i="3" s="1"/>
  <c r="BG593" i="3"/>
  <c r="BG581" i="3"/>
  <c r="BH581" i="3"/>
  <c r="BI581" i="3" s="1"/>
  <c r="BG569" i="3"/>
  <c r="BH569" i="3"/>
  <c r="BI569" i="3" s="1"/>
  <c r="BG557" i="3"/>
  <c r="BH557" i="3"/>
  <c r="BI557" i="3" s="1"/>
  <c r="Z545" i="3"/>
  <c r="BH545" i="3"/>
  <c r="BI545" i="3" s="1"/>
  <c r="BG545" i="3"/>
  <c r="Z536" i="3"/>
  <c r="BH691" i="3"/>
  <c r="BI691" i="3" s="1"/>
  <c r="BG691" i="3"/>
  <c r="BH679" i="3"/>
  <c r="BI679" i="3" s="1"/>
  <c r="BG679" i="3"/>
  <c r="BG667" i="3"/>
  <c r="BH667" i="3"/>
  <c r="BI667" i="3" s="1"/>
  <c r="BG655" i="3"/>
  <c r="BH655" i="3"/>
  <c r="BI655" i="3" s="1"/>
  <c r="BG643" i="3"/>
  <c r="BH643" i="3"/>
  <c r="BI643" i="3" s="1"/>
  <c r="BG631" i="3"/>
  <c r="BH631" i="3"/>
  <c r="BI631" i="3" s="1"/>
  <c r="CA631" i="3" s="1"/>
  <c r="AS690" i="3"/>
  <c r="AR690" i="3"/>
  <c r="AQ690" i="3"/>
  <c r="T690" i="3" s="1"/>
  <c r="U690" i="3" s="1"/>
  <c r="W690" i="3" s="1"/>
  <c r="AR678" i="3"/>
  <c r="AQ678" i="3"/>
  <c r="T678" i="3" s="1"/>
  <c r="U678" i="3" s="1"/>
  <c r="W678" i="3" s="1"/>
  <c r="AR666" i="3"/>
  <c r="AQ666" i="3"/>
  <c r="T666" i="3" s="1"/>
  <c r="U666" i="3" s="1"/>
  <c r="AG666" i="3" s="1"/>
  <c r="AS666" i="3"/>
  <c r="AS654" i="3"/>
  <c r="AR654" i="3"/>
  <c r="AQ654" i="3"/>
  <c r="T654" i="3" s="1"/>
  <c r="U654" i="3" s="1"/>
  <c r="W654" i="3" s="1"/>
  <c r="AR642" i="3"/>
  <c r="AQ642" i="3"/>
  <c r="T642" i="3" s="1"/>
  <c r="U642" i="3" s="1"/>
  <c r="AG642" i="3" s="1"/>
  <c r="AR630" i="3"/>
  <c r="AQ630" i="3"/>
  <c r="T630" i="3" s="1"/>
  <c r="U630" i="3" s="1"/>
  <c r="AG630" i="3" s="1"/>
  <c r="AS630" i="3"/>
  <c r="AS618" i="3"/>
  <c r="AR618" i="3"/>
  <c r="AQ618" i="3"/>
  <c r="AS606" i="3"/>
  <c r="AQ606" i="3"/>
  <c r="T606" i="3" s="1"/>
  <c r="U606" i="3" s="1"/>
  <c r="AG606" i="3" s="1"/>
  <c r="AS594" i="3"/>
  <c r="AQ594" i="3"/>
  <c r="T594" i="3" s="1"/>
  <c r="U594" i="3" s="1"/>
  <c r="W594" i="3" s="1"/>
  <c r="AS582" i="3"/>
  <c r="AQ582" i="3"/>
  <c r="T582" i="3" s="1"/>
  <c r="U582" i="3" s="1"/>
  <c r="AG582" i="3" s="1"/>
  <c r="AS570" i="3"/>
  <c r="AQ570" i="3"/>
  <c r="T570" i="3" s="1"/>
  <c r="U570" i="3" s="1"/>
  <c r="AS558" i="3"/>
  <c r="AQ558" i="3"/>
  <c r="T558" i="3" s="1"/>
  <c r="U558" i="3" s="1"/>
  <c r="AS546" i="3"/>
  <c r="AQ546" i="3"/>
  <c r="T546" i="3" s="1"/>
  <c r="U546" i="3" s="1"/>
  <c r="AS534" i="3"/>
  <c r="AQ534" i="3"/>
  <c r="AS522" i="3"/>
  <c r="T522" i="3" s="1"/>
  <c r="U522" i="3" s="1"/>
  <c r="AG522" i="3" s="1"/>
  <c r="AQ522" i="3"/>
  <c r="AQ676" i="3"/>
  <c r="T676" i="3" s="1"/>
  <c r="U676" i="3" s="1"/>
  <c r="AG676" i="3" s="1"/>
  <c r="AQ602" i="3"/>
  <c r="T602" i="3" s="1"/>
  <c r="U602" i="3" s="1"/>
  <c r="AG602" i="3" s="1"/>
  <c r="AQ572" i="3"/>
  <c r="T572" i="3" s="1"/>
  <c r="U572" i="3" s="1"/>
  <c r="W572" i="3" s="1"/>
  <c r="AR695" i="3"/>
  <c r="AR667" i="3"/>
  <c r="AR631" i="3"/>
  <c r="AR594" i="3"/>
  <c r="AR558" i="3"/>
  <c r="AR522" i="3"/>
  <c r="AS656" i="3"/>
  <c r="AS599" i="3"/>
  <c r="AS547" i="3"/>
  <c r="BD584" i="3"/>
  <c r="BG639" i="3"/>
  <c r="BH690" i="3"/>
  <c r="BI690" i="3" s="1"/>
  <c r="BH533" i="3"/>
  <c r="BI533" i="3" s="1"/>
  <c r="BH678" i="3"/>
  <c r="BI678" i="3" s="1"/>
  <c r="BG678" i="3"/>
  <c r="BG654" i="3"/>
  <c r="BH654" i="3"/>
  <c r="BI654" i="3" s="1"/>
  <c r="BG642" i="3"/>
  <c r="BH642" i="3"/>
  <c r="BI642" i="3" s="1"/>
  <c r="AS689" i="3"/>
  <c r="AR689" i="3"/>
  <c r="AS677" i="3"/>
  <c r="AR677" i="3"/>
  <c r="AS665" i="3"/>
  <c r="AR665" i="3"/>
  <c r="AS653" i="3"/>
  <c r="AR653" i="3"/>
  <c r="AS641" i="3"/>
  <c r="AR641" i="3"/>
  <c r="AS629" i="3"/>
  <c r="AR629" i="3"/>
  <c r="AS617" i="3"/>
  <c r="AR617" i="3"/>
  <c r="AR605" i="3"/>
  <c r="AQ605" i="3"/>
  <c r="T605" i="3" s="1"/>
  <c r="U605" i="3" s="1"/>
  <c r="AG605" i="3" s="1"/>
  <c r="AR593" i="3"/>
  <c r="AQ593" i="3"/>
  <c r="T593" i="3" s="1"/>
  <c r="U593" i="3" s="1"/>
  <c r="AG593" i="3" s="1"/>
  <c r="AS593" i="3"/>
  <c r="AS581" i="3"/>
  <c r="AR581" i="3"/>
  <c r="AQ581" i="3"/>
  <c r="T581" i="3" s="1"/>
  <c r="U581" i="3" s="1"/>
  <c r="AG581" i="3" s="1"/>
  <c r="AR569" i="3"/>
  <c r="AQ569" i="3"/>
  <c r="T569" i="3" s="1"/>
  <c r="U569" i="3" s="1"/>
  <c r="AG569" i="3" s="1"/>
  <c r="AR557" i="3"/>
  <c r="AQ557" i="3"/>
  <c r="T557" i="3" s="1"/>
  <c r="U557" i="3" s="1"/>
  <c r="AS557" i="3"/>
  <c r="AS545" i="3"/>
  <c r="AR545" i="3"/>
  <c r="AQ545" i="3"/>
  <c r="T545" i="3" s="1"/>
  <c r="U545" i="3" s="1"/>
  <c r="AG545" i="3" s="1"/>
  <c r="AS533" i="3"/>
  <c r="AR533" i="3"/>
  <c r="AQ533" i="3"/>
  <c r="AS521" i="3"/>
  <c r="T521" i="3" s="1"/>
  <c r="U521" i="3" s="1"/>
  <c r="AG521" i="3" s="1"/>
  <c r="AR521" i="3"/>
  <c r="AQ521" i="3"/>
  <c r="AQ694" i="3"/>
  <c r="T694" i="3" s="1"/>
  <c r="U694" i="3" s="1"/>
  <c r="AG694" i="3" s="1"/>
  <c r="AQ675" i="3"/>
  <c r="T675" i="3" s="1"/>
  <c r="U675" i="3" s="1"/>
  <c r="AG675" i="3" s="1"/>
  <c r="AQ651" i="3"/>
  <c r="T651" i="3" s="1"/>
  <c r="U651" i="3" s="1"/>
  <c r="AG651" i="3" s="1"/>
  <c r="AQ627" i="3"/>
  <c r="T627" i="3" s="1"/>
  <c r="U627" i="3" s="1"/>
  <c r="AG627" i="3" s="1"/>
  <c r="AQ542" i="3"/>
  <c r="T542" i="3" s="1"/>
  <c r="U542" i="3" s="1"/>
  <c r="AG542" i="3" s="1"/>
  <c r="AR694" i="3"/>
  <c r="AR663" i="3"/>
  <c r="AR627" i="3"/>
  <c r="AR590" i="3"/>
  <c r="AR554" i="3"/>
  <c r="AS539" i="3"/>
  <c r="BD645" i="3"/>
  <c r="BD583" i="3"/>
  <c r="BG638" i="3"/>
  <c r="BH681" i="3"/>
  <c r="BI681" i="3" s="1"/>
  <c r="Z603" i="3"/>
  <c r="BG603" i="3"/>
  <c r="Z591" i="3"/>
  <c r="BH591" i="3"/>
  <c r="BI591" i="3" s="1"/>
  <c r="BG591" i="3"/>
  <c r="Z579" i="3"/>
  <c r="BG579" i="3"/>
  <c r="BH579" i="3"/>
  <c r="BI579" i="3" s="1"/>
  <c r="Z567" i="3"/>
  <c r="BG567" i="3"/>
  <c r="Z555" i="3"/>
  <c r="BG555" i="3"/>
  <c r="BH555" i="3"/>
  <c r="BI555" i="3" s="1"/>
  <c r="Z543" i="3"/>
  <c r="BH543" i="3"/>
  <c r="BI543" i="3" s="1"/>
  <c r="BG543" i="3"/>
  <c r="BG531" i="3"/>
  <c r="BH531" i="3"/>
  <c r="BI531" i="3" s="1"/>
  <c r="BH689" i="3"/>
  <c r="BI689" i="3" s="1"/>
  <c r="BG689" i="3"/>
  <c r="BH677" i="3"/>
  <c r="BI677" i="3" s="1"/>
  <c r="BG677" i="3"/>
  <c r="BH665" i="3"/>
  <c r="BI665" i="3" s="1"/>
  <c r="BG665" i="3"/>
  <c r="BH653" i="3"/>
  <c r="BI653" i="3" s="1"/>
  <c r="BG653" i="3"/>
  <c r="BH641" i="3"/>
  <c r="BI641" i="3" s="1"/>
  <c r="BG641" i="3"/>
  <c r="BH629" i="3"/>
  <c r="BI629" i="3" s="1"/>
  <c r="BG629" i="3"/>
  <c r="AR688" i="3"/>
  <c r="AS688" i="3"/>
  <c r="AR664" i="3"/>
  <c r="AS664" i="3"/>
  <c r="AR652" i="3"/>
  <c r="AS652" i="3"/>
  <c r="AR628" i="3"/>
  <c r="AS628" i="3"/>
  <c r="AR616" i="3"/>
  <c r="AS616" i="3"/>
  <c r="AS604" i="3"/>
  <c r="AR604" i="3"/>
  <c r="AS592" i="3"/>
  <c r="AR592" i="3"/>
  <c r="AS580" i="3"/>
  <c r="AR580" i="3"/>
  <c r="AS568" i="3"/>
  <c r="AR568" i="3"/>
  <c r="AS556" i="3"/>
  <c r="AR556" i="3"/>
  <c r="AS544" i="3"/>
  <c r="AR544" i="3"/>
  <c r="AS532" i="3"/>
  <c r="AR532" i="3"/>
  <c r="T673" i="3"/>
  <c r="U673" i="3" s="1"/>
  <c r="AG673" i="3" s="1"/>
  <c r="T649" i="3"/>
  <c r="U649" i="3" s="1"/>
  <c r="AG649" i="3" s="1"/>
  <c r="T625" i="3"/>
  <c r="U625" i="3" s="1"/>
  <c r="AG625" i="3" s="1"/>
  <c r="AQ567" i="3"/>
  <c r="T567" i="3" s="1"/>
  <c r="U567" i="3" s="1"/>
  <c r="T540" i="3"/>
  <c r="U540" i="3" s="1"/>
  <c r="AG540" i="3" s="1"/>
  <c r="AS695" i="3"/>
  <c r="AS531" i="3"/>
  <c r="BG634" i="3"/>
  <c r="BG559" i="3"/>
  <c r="BH680" i="3"/>
  <c r="BI680" i="3" s="1"/>
  <c r="BG688" i="3"/>
  <c r="BH688" i="3"/>
  <c r="BI688" i="3" s="1"/>
  <c r="BH676" i="3"/>
  <c r="BI676" i="3" s="1"/>
  <c r="BG676" i="3"/>
  <c r="BG664" i="3"/>
  <c r="BH664" i="3"/>
  <c r="BI664" i="3" s="1"/>
  <c r="BH652" i="3"/>
  <c r="BI652" i="3" s="1"/>
  <c r="BG652" i="3"/>
  <c r="BG640" i="3"/>
  <c r="BH640" i="3"/>
  <c r="BI640" i="3" s="1"/>
  <c r="CA640" i="3" s="1"/>
  <c r="BG628" i="3"/>
  <c r="BH628" i="3"/>
  <c r="BI628" i="3" s="1"/>
  <c r="AR591" i="3"/>
  <c r="AS591" i="3"/>
  <c r="AR579" i="3"/>
  <c r="AS579" i="3"/>
  <c r="AR555" i="3"/>
  <c r="AS555" i="3"/>
  <c r="AR543" i="3"/>
  <c r="AS543" i="3"/>
  <c r="AQ670" i="3"/>
  <c r="T670" i="3" s="1"/>
  <c r="U670" i="3" s="1"/>
  <c r="AG670" i="3" s="1"/>
  <c r="AQ646" i="3"/>
  <c r="T646" i="3" s="1"/>
  <c r="U646" i="3" s="1"/>
  <c r="W646" i="3" s="1"/>
  <c r="AQ592" i="3"/>
  <c r="T592" i="3" s="1"/>
  <c r="U592" i="3" s="1"/>
  <c r="AG592" i="3" s="1"/>
  <c r="AQ566" i="3"/>
  <c r="T566" i="3" s="1"/>
  <c r="U566" i="3" s="1"/>
  <c r="AG566" i="3" s="1"/>
  <c r="AR584" i="3"/>
  <c r="AR548" i="3"/>
  <c r="AS640" i="3"/>
  <c r="AS530" i="3"/>
  <c r="T530" i="3" s="1"/>
  <c r="U530" i="3" s="1"/>
  <c r="BD572" i="3"/>
  <c r="BG696" i="3"/>
  <c r="BG687" i="3"/>
  <c r="BH687" i="3"/>
  <c r="BI687" i="3" s="1"/>
  <c r="BG675" i="3"/>
  <c r="BH675" i="3"/>
  <c r="BI675" i="3" s="1"/>
  <c r="BG651" i="3"/>
  <c r="BH651" i="3"/>
  <c r="BI651" i="3" s="1"/>
  <c r="AS686" i="3"/>
  <c r="AR686" i="3"/>
  <c r="AS674" i="3"/>
  <c r="AQ674" i="3"/>
  <c r="T674" i="3" s="1"/>
  <c r="U674" i="3" s="1"/>
  <c r="AG674" i="3" s="1"/>
  <c r="AR674" i="3"/>
  <c r="AS662" i="3"/>
  <c r="AQ662" i="3"/>
  <c r="T662" i="3" s="1"/>
  <c r="U662" i="3" s="1"/>
  <c r="AG662" i="3" s="1"/>
  <c r="AR662" i="3"/>
  <c r="AS650" i="3"/>
  <c r="AQ650" i="3"/>
  <c r="T650" i="3" s="1"/>
  <c r="U650" i="3" s="1"/>
  <c r="AG650" i="3" s="1"/>
  <c r="AR650" i="3"/>
  <c r="AS638" i="3"/>
  <c r="AQ638" i="3"/>
  <c r="T638" i="3" s="1"/>
  <c r="U638" i="3" s="1"/>
  <c r="AG638" i="3" s="1"/>
  <c r="AR638" i="3"/>
  <c r="AS626" i="3"/>
  <c r="AQ626" i="3"/>
  <c r="T626" i="3" s="1"/>
  <c r="U626" i="3" s="1"/>
  <c r="AG626" i="3" s="1"/>
  <c r="AR626" i="3"/>
  <c r="AQ689" i="3"/>
  <c r="T689" i="3" s="1"/>
  <c r="U689" i="3" s="1"/>
  <c r="AG689" i="3" s="1"/>
  <c r="AQ669" i="3"/>
  <c r="T669" i="3" s="1"/>
  <c r="U669" i="3" s="1"/>
  <c r="AG669" i="3" s="1"/>
  <c r="AQ645" i="3"/>
  <c r="T645" i="3" s="1"/>
  <c r="U645" i="3" s="1"/>
  <c r="AG645" i="3" s="1"/>
  <c r="AQ591" i="3"/>
  <c r="T591" i="3" s="1"/>
  <c r="U591" i="3" s="1"/>
  <c r="AG591" i="3" s="1"/>
  <c r="T564" i="3"/>
  <c r="U564" i="3" s="1"/>
  <c r="AG564" i="3" s="1"/>
  <c r="AQ532" i="3"/>
  <c r="T532" i="3" s="1"/>
  <c r="U532" i="3" s="1"/>
  <c r="AG532" i="3" s="1"/>
  <c r="AR687" i="3"/>
  <c r="AS692" i="3"/>
  <c r="BG686" i="3"/>
  <c r="BH666" i="3"/>
  <c r="BI666" i="3" s="1"/>
  <c r="N689" i="3"/>
  <c r="BD689" i="3"/>
  <c r="N677" i="3"/>
  <c r="BD677" i="3"/>
  <c r="N665" i="3"/>
  <c r="BD665" i="3"/>
  <c r="BG626" i="3"/>
  <c r="BH626" i="3"/>
  <c r="BI626" i="3" s="1"/>
  <c r="AS697" i="3"/>
  <c r="AR697" i="3"/>
  <c r="AS685" i="3"/>
  <c r="AR685" i="3"/>
  <c r="AS673" i="3"/>
  <c r="AR673" i="3"/>
  <c r="AS661" i="3"/>
  <c r="AR661" i="3"/>
  <c r="AS649" i="3"/>
  <c r="AR649" i="3"/>
  <c r="AS637" i="3"/>
  <c r="AR637" i="3"/>
  <c r="AS625" i="3"/>
  <c r="AR625" i="3"/>
  <c r="AS613" i="3"/>
  <c r="AQ613" i="3"/>
  <c r="T613" i="3" s="1"/>
  <c r="U613" i="3" s="1"/>
  <c r="AG613" i="3" s="1"/>
  <c r="AR613" i="3"/>
  <c r="AS601" i="3"/>
  <c r="AQ601" i="3"/>
  <c r="T601" i="3" s="1"/>
  <c r="U601" i="3" s="1"/>
  <c r="AG601" i="3" s="1"/>
  <c r="AR601" i="3"/>
  <c r="AS589" i="3"/>
  <c r="AQ589" i="3"/>
  <c r="T589" i="3" s="1"/>
  <c r="U589" i="3" s="1"/>
  <c r="AG589" i="3" s="1"/>
  <c r="AR589" i="3"/>
  <c r="AS577" i="3"/>
  <c r="AQ577" i="3"/>
  <c r="T577" i="3" s="1"/>
  <c r="U577" i="3" s="1"/>
  <c r="AG577" i="3" s="1"/>
  <c r="AR577" i="3"/>
  <c r="AS565" i="3"/>
  <c r="AQ565" i="3"/>
  <c r="T565" i="3" s="1"/>
  <c r="U565" i="3" s="1"/>
  <c r="AG565" i="3" s="1"/>
  <c r="AR565" i="3"/>
  <c r="AS553" i="3"/>
  <c r="AQ553" i="3"/>
  <c r="T553" i="3" s="1"/>
  <c r="U553" i="3" s="1"/>
  <c r="AG553" i="3" s="1"/>
  <c r="AR553" i="3"/>
  <c r="AS541" i="3"/>
  <c r="AQ541" i="3"/>
  <c r="T541" i="3" s="1"/>
  <c r="U541" i="3" s="1"/>
  <c r="AG541" i="3" s="1"/>
  <c r="AR541" i="3"/>
  <c r="AS529" i="3"/>
  <c r="AQ529" i="3"/>
  <c r="T529" i="3" s="1"/>
  <c r="U529" i="3" s="1"/>
  <c r="AG529" i="3" s="1"/>
  <c r="AR529" i="3"/>
  <c r="AQ688" i="3"/>
  <c r="T688" i="3" s="1"/>
  <c r="U688" i="3" s="1"/>
  <c r="AG688" i="3" s="1"/>
  <c r="AQ665" i="3"/>
  <c r="T665" i="3" s="1"/>
  <c r="U665" i="3" s="1"/>
  <c r="AG665" i="3" s="1"/>
  <c r="AQ641" i="3"/>
  <c r="T641" i="3" s="1"/>
  <c r="U641" i="3" s="1"/>
  <c r="AG641" i="3" s="1"/>
  <c r="AQ617" i="3"/>
  <c r="AQ590" i="3"/>
  <c r="T590" i="3" s="1"/>
  <c r="U590" i="3" s="1"/>
  <c r="AG590" i="3" s="1"/>
  <c r="AQ560" i="3"/>
  <c r="T560" i="3" s="1"/>
  <c r="U560" i="3" s="1"/>
  <c r="AQ531" i="3"/>
  <c r="T531" i="3" s="1"/>
  <c r="U531" i="3" s="1"/>
  <c r="AG531" i="3" s="1"/>
  <c r="AR683" i="3"/>
  <c r="AR651" i="3"/>
  <c r="AR614" i="3"/>
  <c r="AR578" i="3"/>
  <c r="AR542" i="3"/>
  <c r="AS632" i="3"/>
  <c r="AS575" i="3"/>
  <c r="BD561" i="3"/>
  <c r="BH658" i="3"/>
  <c r="BI658" i="3" s="1"/>
  <c r="AQ696" i="3"/>
  <c r="T696" i="3" s="1"/>
  <c r="U696" i="3" s="1"/>
  <c r="AG696" i="3" s="1"/>
  <c r="AS696" i="3"/>
  <c r="AR696" i="3"/>
  <c r="AQ684" i="3"/>
  <c r="T684" i="3" s="1"/>
  <c r="U684" i="3" s="1"/>
  <c r="AG684" i="3" s="1"/>
  <c r="AR684" i="3"/>
  <c r="AQ672" i="3"/>
  <c r="T672" i="3" s="1"/>
  <c r="U672" i="3" s="1"/>
  <c r="AG672" i="3" s="1"/>
  <c r="AR672" i="3"/>
  <c r="AQ660" i="3"/>
  <c r="T660" i="3" s="1"/>
  <c r="U660" i="3" s="1"/>
  <c r="AG660" i="3" s="1"/>
  <c r="AS660" i="3"/>
  <c r="AR660" i="3"/>
  <c r="AQ648" i="3"/>
  <c r="T648" i="3" s="1"/>
  <c r="U648" i="3" s="1"/>
  <c r="AG648" i="3" s="1"/>
  <c r="AR648" i="3"/>
  <c r="AQ636" i="3"/>
  <c r="T636" i="3" s="1"/>
  <c r="U636" i="3" s="1"/>
  <c r="AG636" i="3" s="1"/>
  <c r="AR636" i="3"/>
  <c r="AQ624" i="3"/>
  <c r="T624" i="3" s="1"/>
  <c r="U624" i="3" s="1"/>
  <c r="AG624" i="3" s="1"/>
  <c r="AS624" i="3"/>
  <c r="AR624" i="3"/>
  <c r="AS612" i="3"/>
  <c r="AR612" i="3"/>
  <c r="AS600" i="3"/>
  <c r="AR600" i="3"/>
  <c r="AS588" i="3"/>
  <c r="AR588" i="3"/>
  <c r="AS576" i="3"/>
  <c r="AR576" i="3"/>
  <c r="AS564" i="3"/>
  <c r="AR564" i="3"/>
  <c r="AS552" i="3"/>
  <c r="AR552" i="3"/>
  <c r="AS540" i="3"/>
  <c r="AR540" i="3"/>
  <c r="AS528" i="3"/>
  <c r="AR528" i="3"/>
  <c r="AQ687" i="3"/>
  <c r="T687" i="3" s="1"/>
  <c r="U687" i="3" s="1"/>
  <c r="AG687" i="3" s="1"/>
  <c r="AQ664" i="3"/>
  <c r="T664" i="3" s="1"/>
  <c r="U664" i="3" s="1"/>
  <c r="AG664" i="3" s="1"/>
  <c r="AQ640" i="3"/>
  <c r="T640" i="3" s="1"/>
  <c r="U640" i="3" s="1"/>
  <c r="AG640" i="3" s="1"/>
  <c r="AQ616" i="3"/>
  <c r="T616" i="3" s="1"/>
  <c r="U616" i="3" s="1"/>
  <c r="AG616" i="3" s="1"/>
  <c r="AQ588" i="3"/>
  <c r="T588" i="3" s="1"/>
  <c r="U588" i="3" s="1"/>
  <c r="AG588" i="3" s="1"/>
  <c r="AQ556" i="3"/>
  <c r="AR682" i="3"/>
  <c r="AR646" i="3"/>
  <c r="AR609" i="3"/>
  <c r="AR573" i="3"/>
  <c r="AR537" i="3"/>
  <c r="AS678" i="3"/>
  <c r="AS623" i="3"/>
  <c r="AS569" i="3"/>
  <c r="BD621" i="3"/>
  <c r="BD559" i="3"/>
  <c r="BG680" i="3"/>
  <c r="BH657" i="3"/>
  <c r="BI657" i="3" s="1"/>
  <c r="BL615" i="3"/>
  <c r="AQ615" i="3"/>
  <c r="T615" i="3" s="1"/>
  <c r="U615" i="3" s="1"/>
  <c r="BH615" i="3"/>
  <c r="BI615" i="3" s="1"/>
  <c r="BG615" i="3"/>
  <c r="AR615" i="3"/>
  <c r="BD615" i="3"/>
  <c r="AG536" i="3"/>
  <c r="AG535" i="3"/>
  <c r="T549" i="3"/>
  <c r="U549" i="3" s="1"/>
  <c r="AG618" i="3"/>
  <c r="W617" i="3"/>
  <c r="AG617" i="3"/>
  <c r="W609" i="3"/>
  <c r="W608" i="3"/>
  <c r="W534" i="3"/>
  <c r="BR534" i="3" s="1"/>
  <c r="W533" i="3"/>
  <c r="L533" i="3" s="1"/>
  <c r="AF516" i="3"/>
  <c r="W556" i="3"/>
  <c r="W554" i="3"/>
  <c r="AE522" i="3"/>
  <c r="N512" i="3"/>
  <c r="BD512" i="3"/>
  <c r="BG524" i="3"/>
  <c r="BH524" i="3"/>
  <c r="BI524" i="3" s="1"/>
  <c r="BG512" i="3"/>
  <c r="Z512" i="3"/>
  <c r="AE524" i="3"/>
  <c r="AE512" i="3"/>
  <c r="BD510" i="3"/>
  <c r="BH512" i="3"/>
  <c r="BI512" i="3" s="1"/>
  <c r="BK517" i="3"/>
  <c r="BM517" i="3"/>
  <c r="BL518" i="3"/>
  <c r="BH523" i="3"/>
  <c r="BI523" i="3" s="1"/>
  <c r="BG523" i="3"/>
  <c r="Z523" i="3"/>
  <c r="AF523" i="3"/>
  <c r="AE523" i="3"/>
  <c r="AD511" i="3"/>
  <c r="AF511" i="3"/>
  <c r="AE511" i="3"/>
  <c r="BL516" i="3"/>
  <c r="BK516" i="3"/>
  <c r="Z532" i="3"/>
  <c r="BH520" i="3"/>
  <c r="BI520" i="3" s="1"/>
  <c r="BG520" i="3"/>
  <c r="BH508" i="3"/>
  <c r="BI508" i="3" s="1"/>
  <c r="BG508" i="3"/>
  <c r="Z508" i="3"/>
  <c r="AF522" i="3"/>
  <c r="BP527" i="3"/>
  <c r="BP515" i="3"/>
  <c r="Z519" i="3"/>
  <c r="BH519" i="3"/>
  <c r="BI519" i="3" s="1"/>
  <c r="BM526" i="3"/>
  <c r="AS511" i="3"/>
  <c r="AR511" i="3"/>
  <c r="AR516" i="3"/>
  <c r="BD525" i="3"/>
  <c r="BG510" i="3"/>
  <c r="BM524" i="3"/>
  <c r="BK524" i="3"/>
  <c r="BM512" i="3"/>
  <c r="BK512" i="3"/>
  <c r="BL512" i="3"/>
  <c r="BM516" i="3"/>
  <c r="T524" i="3"/>
  <c r="U524" i="3" s="1"/>
  <c r="AG524" i="3" s="1"/>
  <c r="AS510" i="3"/>
  <c r="AR510" i="3"/>
  <c r="BD519" i="3"/>
  <c r="BH518" i="3"/>
  <c r="BI518" i="3" s="1"/>
  <c r="BH511" i="3"/>
  <c r="BI511" i="3" s="1"/>
  <c r="BG511" i="3"/>
  <c r="Z510" i="3"/>
  <c r="N520" i="3"/>
  <c r="BD520" i="3"/>
  <c r="Z531" i="3"/>
  <c r="BD518" i="3"/>
  <c r="N518" i="3"/>
  <c r="BM525" i="3"/>
  <c r="BL513" i="3"/>
  <c r="BM513" i="3"/>
  <c r="BM518" i="3"/>
  <c r="N508" i="3"/>
  <c r="N507" i="3"/>
  <c r="N524" i="3"/>
  <c r="Z520" i="3"/>
  <c r="AQ516" i="3"/>
  <c r="T516" i="3" s="1"/>
  <c r="U516" i="3" s="1"/>
  <c r="AG516" i="3" s="1"/>
  <c r="BM514" i="3"/>
  <c r="BH522" i="3"/>
  <c r="BI522" i="3" s="1"/>
  <c r="BG522" i="3"/>
  <c r="AD510" i="3"/>
  <c r="AF510" i="3"/>
  <c r="AE510" i="3"/>
  <c r="Z507" i="3"/>
  <c r="BG507" i="3"/>
  <c r="BH507" i="3"/>
  <c r="BI507" i="3" s="1"/>
  <c r="Z524" i="3"/>
  <c r="Z522" i="3"/>
  <c r="N523" i="3"/>
  <c r="AF512" i="3"/>
  <c r="AQ509" i="3"/>
  <c r="T509" i="3" s="1"/>
  <c r="U509" i="3" s="1"/>
  <c r="AG509" i="3" s="1"/>
  <c r="T511" i="3"/>
  <c r="U511" i="3" s="1"/>
  <c r="AG511" i="3" s="1"/>
  <c r="AR507" i="3"/>
  <c r="BH525" i="3"/>
  <c r="BI525" i="3" s="1"/>
  <c r="Z513" i="3"/>
  <c r="AD517" i="3"/>
  <c r="BG521" i="3"/>
  <c r="BM527" i="3"/>
  <c r="BP542" i="3"/>
  <c r="BP518" i="3"/>
  <c r="BP545" i="3"/>
  <c r="BP533" i="3"/>
  <c r="BP521" i="3"/>
  <c r="BP509" i="3"/>
  <c r="AD516" i="3"/>
  <c r="BP541" i="3"/>
  <c r="BP517" i="3"/>
  <c r="BP544" i="3"/>
  <c r="BP532" i="3"/>
  <c r="BP520" i="3"/>
  <c r="BP508" i="3"/>
  <c r="T514" i="3"/>
  <c r="U514" i="3" s="1"/>
  <c r="AG514" i="3" s="1"/>
  <c r="AQ512" i="3"/>
  <c r="T512" i="3" s="1"/>
  <c r="U512" i="3" s="1"/>
  <c r="W512" i="3" s="1"/>
  <c r="BD527" i="3"/>
  <c r="BK521" i="3"/>
  <c r="BK509" i="3"/>
  <c r="BP534" i="3"/>
  <c r="BP522" i="3"/>
  <c r="BP510" i="3"/>
  <c r="AR513" i="3"/>
  <c r="AS513" i="3"/>
  <c r="BP537" i="3"/>
  <c r="BP525" i="3"/>
  <c r="BP513" i="3"/>
  <c r="AR512" i="3"/>
  <c r="BD529" i="3"/>
  <c r="BD517" i="3"/>
  <c r="BK523" i="3"/>
  <c r="BK511" i="3"/>
  <c r="T515" i="3"/>
  <c r="U515" i="3" s="1"/>
  <c r="AG515" i="3" s="1"/>
  <c r="BK522" i="3"/>
  <c r="BK510" i="3"/>
  <c r="BP535" i="3"/>
  <c r="BP523" i="3"/>
  <c r="BP511" i="3"/>
  <c r="T498" i="3"/>
  <c r="U498" i="3" s="1"/>
  <c r="AG498" i="3" s="1"/>
  <c r="T499" i="3"/>
  <c r="U499" i="3" s="1"/>
  <c r="AG499" i="3" s="1"/>
  <c r="W604" i="3" l="1"/>
  <c r="L604" i="3" s="1"/>
  <c r="L535" i="3"/>
  <c r="W612" i="3"/>
  <c r="CJ612" i="3" s="1"/>
  <c r="W695" i="3"/>
  <c r="CJ695" i="3" s="1"/>
  <c r="W576" i="3"/>
  <c r="L576" i="3" s="1"/>
  <c r="W637" i="3"/>
  <c r="BR637" i="3" s="1"/>
  <c r="AG568" i="3"/>
  <c r="W500" i="3"/>
  <c r="L500" i="3" s="1"/>
  <c r="W628" i="3"/>
  <c r="BR628" i="3" s="1"/>
  <c r="BR536" i="3"/>
  <c r="W585" i="3"/>
  <c r="L585" i="3" s="1"/>
  <c r="BR568" i="3"/>
  <c r="CJ568" i="3"/>
  <c r="CJ536" i="3"/>
  <c r="W544" i="3"/>
  <c r="CJ544" i="3" s="1"/>
  <c r="AG508" i="3"/>
  <c r="AG505" i="3"/>
  <c r="W677" i="3"/>
  <c r="L677" i="3" s="1"/>
  <c r="W504" i="3"/>
  <c r="BR504" i="3" s="1"/>
  <c r="AG507" i="3"/>
  <c r="W600" i="3"/>
  <c r="L600" i="3" s="1"/>
  <c r="AG686" i="3"/>
  <c r="W517" i="3"/>
  <c r="L517" i="3" s="1"/>
  <c r="W614" i="3"/>
  <c r="L614" i="3" s="1"/>
  <c r="W697" i="3"/>
  <c r="BR697" i="3" s="1"/>
  <c r="W506" i="3"/>
  <c r="L506" i="3" s="1"/>
  <c r="W622" i="3"/>
  <c r="CJ622" i="3" s="1"/>
  <c r="W659" i="3"/>
  <c r="CJ659" i="3" s="1"/>
  <c r="AG680" i="3"/>
  <c r="W666" i="3"/>
  <c r="L666" i="3" s="1"/>
  <c r="W584" i="3"/>
  <c r="CJ584" i="3" s="1"/>
  <c r="AG657" i="3"/>
  <c r="W543" i="3"/>
  <c r="CJ543" i="3" s="1"/>
  <c r="W635" i="3"/>
  <c r="L635" i="3" s="1"/>
  <c r="AG690" i="3"/>
  <c r="W630" i="3"/>
  <c r="L630" i="3" s="1"/>
  <c r="W649" i="3"/>
  <c r="CJ649" i="3" s="1"/>
  <c r="CJ535" i="3"/>
  <c r="W580" i="3"/>
  <c r="L580" i="3" s="1"/>
  <c r="AG656" i="3"/>
  <c r="AG603" i="3"/>
  <c r="AG572" i="3"/>
  <c r="AG671" i="3"/>
  <c r="W589" i="3"/>
  <c r="L589" i="3" s="1"/>
  <c r="W574" i="3"/>
  <c r="L574" i="3" s="1"/>
  <c r="W611" i="3"/>
  <c r="BR611" i="3" s="1"/>
  <c r="AG497" i="3"/>
  <c r="W510" i="3"/>
  <c r="L510" i="3" s="1"/>
  <c r="AG654" i="3"/>
  <c r="AG683" i="3"/>
  <c r="L618" i="3"/>
  <c r="W581" i="3"/>
  <c r="BR581" i="3" s="1"/>
  <c r="W653" i="3"/>
  <c r="CJ653" i="3" s="1"/>
  <c r="W597" i="3"/>
  <c r="L597" i="3" s="1"/>
  <c r="W633" i="3"/>
  <c r="BR633" i="3" s="1"/>
  <c r="W586" i="3"/>
  <c r="L586" i="3" s="1"/>
  <c r="W578" i="3"/>
  <c r="L578" i="3" s="1"/>
  <c r="W662" i="3"/>
  <c r="L662" i="3" s="1"/>
  <c r="CJ618" i="3"/>
  <c r="W638" i="3"/>
  <c r="L638" i="3" s="1"/>
  <c r="W689" i="3"/>
  <c r="CJ689" i="3" s="1"/>
  <c r="W593" i="3"/>
  <c r="L593" i="3" s="1"/>
  <c r="AG502" i="3"/>
  <c r="W502" i="3"/>
  <c r="L502" i="3" s="1"/>
  <c r="AG682" i="3"/>
  <c r="W692" i="3"/>
  <c r="L692" i="3" s="1"/>
  <c r="AG512" i="3"/>
  <c r="W541" i="3"/>
  <c r="BR541" i="3" s="1"/>
  <c r="W553" i="3"/>
  <c r="L553" i="3" s="1"/>
  <c r="AG579" i="3"/>
  <c r="W540" i="3"/>
  <c r="L540" i="3" s="1"/>
  <c r="W685" i="3"/>
  <c r="CJ685" i="3" s="1"/>
  <c r="W652" i="3"/>
  <c r="L652" i="3" s="1"/>
  <c r="W647" i="3"/>
  <c r="BR647" i="3" s="1"/>
  <c r="W513" i="3"/>
  <c r="BR513" i="3" s="1"/>
  <c r="W499" i="3"/>
  <c r="L499" i="3" s="1"/>
  <c r="AG595" i="3"/>
  <c r="W595" i="3"/>
  <c r="L595" i="3" s="1"/>
  <c r="W665" i="3"/>
  <c r="L665" i="3" s="1"/>
  <c r="W518" i="3"/>
  <c r="BR518" i="3" s="1"/>
  <c r="W532" i="3"/>
  <c r="L532" i="3" s="1"/>
  <c r="AG594" i="3"/>
  <c r="W620" i="3"/>
  <c r="L620" i="3" s="1"/>
  <c r="W676" i="3"/>
  <c r="BR676" i="3" s="1"/>
  <c r="AG503" i="3"/>
  <c r="W503" i="3"/>
  <c r="CJ503" i="3" s="1"/>
  <c r="W625" i="3"/>
  <c r="BR625" i="3" s="1"/>
  <c r="W661" i="3"/>
  <c r="CJ661" i="3" s="1"/>
  <c r="AG632" i="3"/>
  <c r="W624" i="3"/>
  <c r="L624" i="3" s="1"/>
  <c r="AG678" i="3"/>
  <c r="W514" i="3"/>
  <c r="CJ514" i="3" s="1"/>
  <c r="W663" i="3"/>
  <c r="CJ663" i="3" s="1"/>
  <c r="W596" i="3"/>
  <c r="L596" i="3" s="1"/>
  <c r="W498" i="3"/>
  <c r="L498" i="3" s="1"/>
  <c r="AG646" i="3"/>
  <c r="AG623" i="3"/>
  <c r="W587" i="3"/>
  <c r="L587" i="3" s="1"/>
  <c r="W655" i="3"/>
  <c r="L655" i="3" s="1"/>
  <c r="AG655" i="3"/>
  <c r="W495" i="3"/>
  <c r="L495" i="3" s="1"/>
  <c r="W629" i="3"/>
  <c r="L629" i="3" s="1"/>
  <c r="AG658" i="3"/>
  <c r="W516" i="3"/>
  <c r="CJ516" i="3" s="1"/>
  <c r="W675" i="3"/>
  <c r="L675" i="3" s="1"/>
  <c r="W575" i="3"/>
  <c r="L575" i="3" s="1"/>
  <c r="AG679" i="3"/>
  <c r="W627" i="3"/>
  <c r="L627" i="3" s="1"/>
  <c r="W501" i="3"/>
  <c r="L501" i="3" s="1"/>
  <c r="W529" i="3"/>
  <c r="CJ529" i="3" s="1"/>
  <c r="W606" i="3"/>
  <c r="L606" i="3" s="1"/>
  <c r="AG599" i="3"/>
  <c r="W694" i="3"/>
  <c r="CJ694" i="3" s="1"/>
  <c r="W528" i="3"/>
  <c r="BR528" i="3" s="1"/>
  <c r="W616" i="3"/>
  <c r="BR616" i="3" s="1"/>
  <c r="W631" i="3"/>
  <c r="BR631" i="3" s="1"/>
  <c r="AG573" i="3"/>
  <c r="W640" i="3"/>
  <c r="L640" i="3" s="1"/>
  <c r="AG496" i="3"/>
  <c r="AG546" i="3"/>
  <c r="W546" i="3"/>
  <c r="BR546" i="3" s="1"/>
  <c r="AG530" i="3"/>
  <c r="W530" i="3"/>
  <c r="BR530" i="3" s="1"/>
  <c r="AG667" i="3"/>
  <c r="AG519" i="3"/>
  <c r="W552" i="3"/>
  <c r="CJ552" i="3" s="1"/>
  <c r="W639" i="3"/>
  <c r="CJ639" i="3" s="1"/>
  <c r="W688" i="3"/>
  <c r="L688" i="3" s="1"/>
  <c r="W648" i="3"/>
  <c r="CJ648" i="3" s="1"/>
  <c r="W650" i="3"/>
  <c r="L650" i="3" s="1"/>
  <c r="W668" i="3"/>
  <c r="L668" i="3" s="1"/>
  <c r="W542" i="3"/>
  <c r="CJ542" i="3" s="1"/>
  <c r="W672" i="3"/>
  <c r="BR672" i="3" s="1"/>
  <c r="W607" i="3"/>
  <c r="BR607" i="3" s="1"/>
  <c r="W577" i="3"/>
  <c r="CJ577" i="3" s="1"/>
  <c r="W693" i="3"/>
  <c r="L693" i="3" s="1"/>
  <c r="W511" i="3"/>
  <c r="CJ511" i="3" s="1"/>
  <c r="W555" i="3"/>
  <c r="L555" i="3" s="1"/>
  <c r="W687" i="3"/>
  <c r="CJ687" i="3" s="1"/>
  <c r="W592" i="3"/>
  <c r="L592" i="3" s="1"/>
  <c r="W591" i="3"/>
  <c r="L591" i="3" s="1"/>
  <c r="AG644" i="3"/>
  <c r="W601" i="3"/>
  <c r="L601" i="3" s="1"/>
  <c r="W634" i="3"/>
  <c r="L634" i="3" s="1"/>
  <c r="W643" i="3"/>
  <c r="L643" i="3" s="1"/>
  <c r="W598" i="3"/>
  <c r="L598" i="3" s="1"/>
  <c r="W564" i="3"/>
  <c r="L564" i="3" s="1"/>
  <c r="W641" i="3"/>
  <c r="L641" i="3" s="1"/>
  <c r="AG557" i="3"/>
  <c r="W557" i="3"/>
  <c r="L496" i="3"/>
  <c r="CJ496" i="3"/>
  <c r="BR496" i="3"/>
  <c r="AG562" i="3"/>
  <c r="W562" i="3"/>
  <c r="AG583" i="3"/>
  <c r="W583" i="3"/>
  <c r="L679" i="3"/>
  <c r="BR679" i="3"/>
  <c r="CJ679" i="3"/>
  <c r="W548" i="3"/>
  <c r="AG548" i="3"/>
  <c r="AG567" i="3"/>
  <c r="W567" i="3"/>
  <c r="AG558" i="3"/>
  <c r="W558" i="3"/>
  <c r="AG526" i="3"/>
  <c r="W526" i="3"/>
  <c r="L526" i="3" s="1"/>
  <c r="AG570" i="3"/>
  <c r="W570" i="3"/>
  <c r="W547" i="3"/>
  <c r="AG547" i="3"/>
  <c r="AG538" i="3"/>
  <c r="W538" i="3"/>
  <c r="BR538" i="3" s="1"/>
  <c r="W559" i="3"/>
  <c r="AG559" i="3"/>
  <c r="AG691" i="3"/>
  <c r="W691" i="3"/>
  <c r="AG550" i="3"/>
  <c r="W550" i="3"/>
  <c r="L550" i="3" s="1"/>
  <c r="L681" i="3"/>
  <c r="BR681" i="3"/>
  <c r="CJ681" i="3"/>
  <c r="W560" i="3"/>
  <c r="AG560" i="3"/>
  <c r="W571" i="3"/>
  <c r="AG571" i="3"/>
  <c r="L556" i="3"/>
  <c r="BR556" i="3"/>
  <c r="CJ556" i="3"/>
  <c r="L609" i="3"/>
  <c r="BR609" i="3"/>
  <c r="CJ609" i="3"/>
  <c r="W582" i="3"/>
  <c r="W660" i="3"/>
  <c r="L683" i="3"/>
  <c r="CJ683" i="3"/>
  <c r="BR683" i="3"/>
  <c r="L623" i="3"/>
  <c r="CJ623" i="3"/>
  <c r="BR623" i="3"/>
  <c r="L657" i="3"/>
  <c r="BR657" i="3"/>
  <c r="CJ657" i="3"/>
  <c r="L678" i="3"/>
  <c r="BR678" i="3"/>
  <c r="CJ678" i="3"/>
  <c r="L667" i="3"/>
  <c r="BR667" i="3"/>
  <c r="CJ667" i="3"/>
  <c r="L608" i="3"/>
  <c r="BR608" i="3"/>
  <c r="CJ608" i="3"/>
  <c r="L686" i="3"/>
  <c r="CJ686" i="3"/>
  <c r="BR686" i="3"/>
  <c r="W636" i="3"/>
  <c r="L603" i="3"/>
  <c r="BR603" i="3"/>
  <c r="CJ603" i="3"/>
  <c r="W531" i="3"/>
  <c r="CJ531" i="3" s="1"/>
  <c r="W590" i="3"/>
  <c r="W670" i="3"/>
  <c r="W674" i="3"/>
  <c r="L497" i="3"/>
  <c r="CJ497" i="3"/>
  <c r="BR497" i="3"/>
  <c r="L646" i="3"/>
  <c r="BR646" i="3"/>
  <c r="CJ646" i="3"/>
  <c r="W569" i="3"/>
  <c r="W545" i="3"/>
  <c r="BR545" i="3" s="1"/>
  <c r="W602" i="3"/>
  <c r="W588" i="3"/>
  <c r="L579" i="3"/>
  <c r="BR579" i="3"/>
  <c r="CJ579" i="3"/>
  <c r="L632" i="3"/>
  <c r="BR632" i="3"/>
  <c r="CJ632" i="3"/>
  <c r="L599" i="3"/>
  <c r="CJ599" i="3"/>
  <c r="BR599" i="3"/>
  <c r="W610" i="3"/>
  <c r="W626" i="3"/>
  <c r="L690" i="3"/>
  <c r="BR690" i="3"/>
  <c r="CJ690" i="3"/>
  <c r="L505" i="3"/>
  <c r="BR505" i="3"/>
  <c r="CJ505" i="3"/>
  <c r="W651" i="3"/>
  <c r="W621" i="3"/>
  <c r="L680" i="3"/>
  <c r="BR680" i="3"/>
  <c r="CJ680" i="3"/>
  <c r="W645" i="3"/>
  <c r="L573" i="3"/>
  <c r="BR573" i="3"/>
  <c r="CJ573" i="3"/>
  <c r="L594" i="3"/>
  <c r="BR594" i="3"/>
  <c r="CJ594" i="3"/>
  <c r="L654" i="3"/>
  <c r="BR654" i="3"/>
  <c r="CJ654" i="3"/>
  <c r="L658" i="3"/>
  <c r="BR658" i="3"/>
  <c r="CJ658" i="3"/>
  <c r="L671" i="3"/>
  <c r="CJ671" i="3"/>
  <c r="BR671" i="3"/>
  <c r="W566" i="3"/>
  <c r="W613" i="3"/>
  <c r="L656" i="3"/>
  <c r="BR656" i="3"/>
  <c r="CJ656" i="3"/>
  <c r="L617" i="3"/>
  <c r="BR617" i="3"/>
  <c r="CJ617" i="3"/>
  <c r="W605" i="3"/>
  <c r="W684" i="3"/>
  <c r="W664" i="3"/>
  <c r="W642" i="3"/>
  <c r="AG681" i="3"/>
  <c r="L682" i="3"/>
  <c r="BR682" i="3"/>
  <c r="CJ682" i="3"/>
  <c r="L554" i="3"/>
  <c r="BR554" i="3"/>
  <c r="CJ554" i="3"/>
  <c r="W619" i="3"/>
  <c r="W515" i="3"/>
  <c r="L515" i="3" s="1"/>
  <c r="W565" i="3"/>
  <c r="W696" i="3"/>
  <c r="W673" i="3"/>
  <c r="W669" i="3"/>
  <c r="L644" i="3"/>
  <c r="BR644" i="3"/>
  <c r="CJ644" i="3"/>
  <c r="L572" i="3"/>
  <c r="BR572" i="3"/>
  <c r="CJ572" i="3"/>
  <c r="AG615" i="3"/>
  <c r="W615" i="3"/>
  <c r="W525" i="3"/>
  <c r="CJ525" i="3" s="1"/>
  <c r="W537" i="3"/>
  <c r="AG537" i="3"/>
  <c r="W549" i="3"/>
  <c r="BR549" i="3" s="1"/>
  <c r="AG549" i="3"/>
  <c r="W527" i="3"/>
  <c r="CJ527" i="3" s="1"/>
  <c r="W561" i="3"/>
  <c r="AG561" i="3"/>
  <c r="W539" i="3"/>
  <c r="CJ539" i="3" s="1"/>
  <c r="W551" i="3"/>
  <c r="W563" i="3"/>
  <c r="W521" i="3"/>
  <c r="L521" i="3" s="1"/>
  <c r="W524" i="3"/>
  <c r="L524" i="3" s="1"/>
  <c r="CJ534" i="3"/>
  <c r="BR533" i="3"/>
  <c r="CJ533" i="3"/>
  <c r="L534" i="3"/>
  <c r="W520" i="3"/>
  <c r="AG520" i="3"/>
  <c r="L519" i="3"/>
  <c r="BR519" i="3"/>
  <c r="CJ519" i="3"/>
  <c r="L507" i="3"/>
  <c r="BR507" i="3"/>
  <c r="CJ507" i="3"/>
  <c r="L508" i="3"/>
  <c r="BR508" i="3"/>
  <c r="CJ508" i="3"/>
  <c r="L512" i="3"/>
  <c r="CJ512" i="3"/>
  <c r="BR512" i="3"/>
  <c r="W509" i="3"/>
  <c r="W522" i="3"/>
  <c r="W523" i="3"/>
  <c r="Q425" i="3"/>
  <c r="L695" i="3" l="1"/>
  <c r="BR695" i="3"/>
  <c r="L612" i="3"/>
  <c r="L504" i="3"/>
  <c r="CJ604" i="3"/>
  <c r="BR604" i="3"/>
  <c r="BR612" i="3"/>
  <c r="CJ504" i="3"/>
  <c r="CJ517" i="3"/>
  <c r="CJ576" i="3"/>
  <c r="BR576" i="3"/>
  <c r="CJ500" i="3"/>
  <c r="CJ637" i="3"/>
  <c r="BR500" i="3"/>
  <c r="BR585" i="3"/>
  <c r="L637" i="3"/>
  <c r="L628" i="3"/>
  <c r="CJ585" i="3"/>
  <c r="CJ628" i="3"/>
  <c r="L697" i="3"/>
  <c r="CJ697" i="3"/>
  <c r="BR544" i="3"/>
  <c r="CJ581" i="3"/>
  <c r="BR622" i="3"/>
  <c r="BR659" i="3"/>
  <c r="CJ677" i="3"/>
  <c r="L659" i="3"/>
  <c r="L544" i="3"/>
  <c r="L581" i="3"/>
  <c r="BR677" i="3"/>
  <c r="L622" i="3"/>
  <c r="BR600" i="3"/>
  <c r="CJ600" i="3"/>
  <c r="CJ580" i="3"/>
  <c r="BR580" i="3"/>
  <c r="CJ614" i="3"/>
  <c r="CJ506" i="3"/>
  <c r="L516" i="3"/>
  <c r="BR614" i="3"/>
  <c r="CJ611" i="3"/>
  <c r="L518" i="3"/>
  <c r="BR517" i="3"/>
  <c r="CJ630" i="3"/>
  <c r="BR630" i="3"/>
  <c r="L649" i="3"/>
  <c r="CJ666" i="3"/>
  <c r="BR666" i="3"/>
  <c r="BR506" i="3"/>
  <c r="L584" i="3"/>
  <c r="BR635" i="3"/>
  <c r="CJ635" i="3"/>
  <c r="BR584" i="3"/>
  <c r="L514" i="3"/>
  <c r="BR688" i="3"/>
  <c r="L543" i="3"/>
  <c r="BR510" i="3"/>
  <c r="BR649" i="3"/>
  <c r="BR543" i="3"/>
  <c r="BR516" i="3"/>
  <c r="L611" i="3"/>
  <c r="BR589" i="3"/>
  <c r="CJ589" i="3"/>
  <c r="CJ510" i="3"/>
  <c r="CJ688" i="3"/>
  <c r="BR553" i="3"/>
  <c r="L631" i="3"/>
  <c r="CJ553" i="3"/>
  <c r="BR653" i="3"/>
  <c r="BR663" i="3"/>
  <c r="BR574" i="3"/>
  <c r="L663" i="3"/>
  <c r="CJ574" i="3"/>
  <c r="BR586" i="3"/>
  <c r="CJ532" i="3"/>
  <c r="CJ586" i="3"/>
  <c r="L653" i="3"/>
  <c r="BR595" i="3"/>
  <c r="CJ541" i="3"/>
  <c r="CJ578" i="3"/>
  <c r="BR662" i="3"/>
  <c r="L633" i="3"/>
  <c r="CJ545" i="3"/>
  <c r="CJ597" i="3"/>
  <c r="BR578" i="3"/>
  <c r="CJ662" i="3"/>
  <c r="CJ524" i="3"/>
  <c r="CJ595" i="3"/>
  <c r="CJ593" i="3"/>
  <c r="BR514" i="3"/>
  <c r="BR593" i="3"/>
  <c r="BR597" i="3"/>
  <c r="CJ633" i="3"/>
  <c r="L541" i="3"/>
  <c r="L513" i="3"/>
  <c r="CJ652" i="3"/>
  <c r="BR652" i="3"/>
  <c r="L647" i="3"/>
  <c r="L689" i="3"/>
  <c r="CJ513" i="3"/>
  <c r="L672" i="3"/>
  <c r="CJ638" i="3"/>
  <c r="CJ647" i="3"/>
  <c r="BR689" i="3"/>
  <c r="BR638" i="3"/>
  <c r="L528" i="3"/>
  <c r="CJ692" i="3"/>
  <c r="BR624" i="3"/>
  <c r="BR499" i="3"/>
  <c r="BR692" i="3"/>
  <c r="L552" i="3"/>
  <c r="CJ499" i="3"/>
  <c r="CJ665" i="3"/>
  <c r="BR694" i="3"/>
  <c r="BR665" i="3"/>
  <c r="BR495" i="3"/>
  <c r="BR564" i="3"/>
  <c r="L694" i="3"/>
  <c r="CJ502" i="3"/>
  <c r="CJ495" i="3"/>
  <c r="CJ564" i="3"/>
  <c r="BR639" i="3"/>
  <c r="BR502" i="3"/>
  <c r="L511" i="3"/>
  <c r="CJ616" i="3"/>
  <c r="BR511" i="3"/>
  <c r="L661" i="3"/>
  <c r="L676" i="3"/>
  <c r="CJ526" i="3"/>
  <c r="CJ620" i="3"/>
  <c r="BR685" i="3"/>
  <c r="L531" i="3"/>
  <c r="L685" i="3"/>
  <c r="CJ675" i="3"/>
  <c r="BR540" i="3"/>
  <c r="CJ546" i="3"/>
  <c r="BR675" i="3"/>
  <c r="BR620" i="3"/>
  <c r="BR531" i="3"/>
  <c r="L648" i="3"/>
  <c r="CJ540" i="3"/>
  <c r="CJ518" i="3"/>
  <c r="CJ676" i="3"/>
  <c r="CJ631" i="3"/>
  <c r="BR596" i="3"/>
  <c r="BR532" i="3"/>
  <c r="CJ641" i="3"/>
  <c r="BR641" i="3"/>
  <c r="BR503" i="3"/>
  <c r="BR524" i="3"/>
  <c r="L503" i="3"/>
  <c r="BR577" i="3"/>
  <c r="CJ693" i="3"/>
  <c r="CJ530" i="3"/>
  <c r="CJ625" i="3"/>
  <c r="L577" i="3"/>
  <c r="BR693" i="3"/>
  <c r="CJ655" i="3"/>
  <c r="L625" i="3"/>
  <c r="BR529" i="3"/>
  <c r="BR655" i="3"/>
  <c r="CJ606" i="3"/>
  <c r="BR587" i="3"/>
  <c r="CJ607" i="3"/>
  <c r="L525" i="3"/>
  <c r="BR661" i="3"/>
  <c r="BR606" i="3"/>
  <c r="CJ587" i="3"/>
  <c r="L530" i="3"/>
  <c r="CJ672" i="3"/>
  <c r="CJ555" i="3"/>
  <c r="BR526" i="3"/>
  <c r="L639" i="3"/>
  <c r="L616" i="3"/>
  <c r="BR627" i="3"/>
  <c r="BR555" i="3"/>
  <c r="CJ624" i="3"/>
  <c r="CJ627" i="3"/>
  <c r="L542" i="3"/>
  <c r="CJ596" i="3"/>
  <c r="CJ629" i="3"/>
  <c r="CJ538" i="3"/>
  <c r="BR629" i="3"/>
  <c r="L538" i="3"/>
  <c r="BR498" i="3"/>
  <c r="BR542" i="3"/>
  <c r="CJ498" i="3"/>
  <c r="CJ528" i="3"/>
  <c r="L607" i="3"/>
  <c r="BR521" i="3"/>
  <c r="CJ521" i="3"/>
  <c r="L546" i="3"/>
  <c r="BR650" i="3"/>
  <c r="CJ640" i="3"/>
  <c r="CJ634" i="3"/>
  <c r="CJ501" i="3"/>
  <c r="BR575" i="3"/>
  <c r="BR687" i="3"/>
  <c r="BR640" i="3"/>
  <c r="L527" i="3"/>
  <c r="BR643" i="3"/>
  <c r="BR634" i="3"/>
  <c r="BR501" i="3"/>
  <c r="CJ575" i="3"/>
  <c r="L687" i="3"/>
  <c r="CJ668" i="3"/>
  <c r="CJ643" i="3"/>
  <c r="L529" i="3"/>
  <c r="BR598" i="3"/>
  <c r="L545" i="3"/>
  <c r="BR668" i="3"/>
  <c r="CJ592" i="3"/>
  <c r="BR601" i="3"/>
  <c r="BR592" i="3"/>
  <c r="CJ601" i="3"/>
  <c r="CJ591" i="3"/>
  <c r="CJ598" i="3"/>
  <c r="BR515" i="3"/>
  <c r="CJ515" i="3"/>
  <c r="BR591" i="3"/>
  <c r="BR525" i="3"/>
  <c r="BR648" i="3"/>
  <c r="BR552" i="3"/>
  <c r="CJ650" i="3"/>
  <c r="L669" i="3"/>
  <c r="BR669" i="3"/>
  <c r="CJ669" i="3"/>
  <c r="L670" i="3"/>
  <c r="BR670" i="3"/>
  <c r="CJ670" i="3"/>
  <c r="L636" i="3"/>
  <c r="CJ636" i="3"/>
  <c r="BR636" i="3"/>
  <c r="L560" i="3"/>
  <c r="BR560" i="3"/>
  <c r="CJ560" i="3"/>
  <c r="L642" i="3"/>
  <c r="BR642" i="3"/>
  <c r="CJ642" i="3"/>
  <c r="L613" i="3"/>
  <c r="CJ613" i="3"/>
  <c r="BR613" i="3"/>
  <c r="L590" i="3"/>
  <c r="BR590" i="3"/>
  <c r="CJ590" i="3"/>
  <c r="BR547" i="3"/>
  <c r="L547" i="3"/>
  <c r="CJ547" i="3"/>
  <c r="L664" i="3"/>
  <c r="BR664" i="3"/>
  <c r="CJ664" i="3"/>
  <c r="L566" i="3"/>
  <c r="BR566" i="3"/>
  <c r="CJ566" i="3"/>
  <c r="L626" i="3"/>
  <c r="CJ626" i="3"/>
  <c r="BR626" i="3"/>
  <c r="L588" i="3"/>
  <c r="CJ588" i="3"/>
  <c r="BR588" i="3"/>
  <c r="L570" i="3"/>
  <c r="BR570" i="3"/>
  <c r="CJ570" i="3"/>
  <c r="L583" i="3"/>
  <c r="BR583" i="3"/>
  <c r="CJ583" i="3"/>
  <c r="L651" i="3"/>
  <c r="BR651" i="3"/>
  <c r="CJ651" i="3"/>
  <c r="CJ550" i="3"/>
  <c r="BR550" i="3"/>
  <c r="L563" i="3"/>
  <c r="CJ563" i="3"/>
  <c r="BR563" i="3"/>
  <c r="L645" i="3"/>
  <c r="BR645" i="3"/>
  <c r="CJ645" i="3"/>
  <c r="L582" i="3"/>
  <c r="BR582" i="3"/>
  <c r="CJ582" i="3"/>
  <c r="L562" i="3"/>
  <c r="CJ562" i="3"/>
  <c r="BR562" i="3"/>
  <c r="L691" i="3"/>
  <c r="BR691" i="3"/>
  <c r="CJ691" i="3"/>
  <c r="L558" i="3"/>
  <c r="BR558" i="3"/>
  <c r="CJ558" i="3"/>
  <c r="CJ551" i="3"/>
  <c r="BR551" i="3"/>
  <c r="L660" i="3"/>
  <c r="CJ660" i="3"/>
  <c r="BR660" i="3"/>
  <c r="L602" i="3"/>
  <c r="BR602" i="3"/>
  <c r="CJ602" i="3"/>
  <c r="L567" i="3"/>
  <c r="BR567" i="3"/>
  <c r="CJ567" i="3"/>
  <c r="L673" i="3"/>
  <c r="CJ673" i="3"/>
  <c r="BR673" i="3"/>
  <c r="L684" i="3"/>
  <c r="CJ684" i="3"/>
  <c r="BR684" i="3"/>
  <c r="L621" i="3"/>
  <c r="BR621" i="3"/>
  <c r="CJ621" i="3"/>
  <c r="L610" i="3"/>
  <c r="CJ610" i="3"/>
  <c r="BR610" i="3"/>
  <c r="L559" i="3"/>
  <c r="BR559" i="3"/>
  <c r="CJ559" i="3"/>
  <c r="L674" i="3"/>
  <c r="CJ674" i="3"/>
  <c r="BR674" i="3"/>
  <c r="L696" i="3"/>
  <c r="CJ696" i="3"/>
  <c r="BR696" i="3"/>
  <c r="L605" i="3"/>
  <c r="BR605" i="3"/>
  <c r="CJ605" i="3"/>
  <c r="L569" i="3"/>
  <c r="BR569" i="3"/>
  <c r="CJ569" i="3"/>
  <c r="L571" i="3"/>
  <c r="BR571" i="3"/>
  <c r="CJ571" i="3"/>
  <c r="L557" i="3"/>
  <c r="BR557" i="3"/>
  <c r="CJ557" i="3"/>
  <c r="L565" i="3"/>
  <c r="CJ565" i="3"/>
  <c r="BR565" i="3"/>
  <c r="L561" i="3"/>
  <c r="BR561" i="3"/>
  <c r="CJ561" i="3"/>
  <c r="L619" i="3"/>
  <c r="BR619" i="3"/>
  <c r="CJ619" i="3"/>
  <c r="BR548" i="3"/>
  <c r="L548" i="3"/>
  <c r="CJ548" i="3"/>
  <c r="L615" i="3"/>
  <c r="BR615" i="3"/>
  <c r="CJ615" i="3"/>
  <c r="BR527" i="3"/>
  <c r="L551" i="3"/>
  <c r="BR539" i="3"/>
  <c r="L549" i="3"/>
  <c r="CJ549" i="3"/>
  <c r="L539" i="3"/>
  <c r="L537" i="3"/>
  <c r="CJ537" i="3"/>
  <c r="BR537" i="3"/>
  <c r="L522" i="3"/>
  <c r="CJ522" i="3"/>
  <c r="BR522" i="3"/>
  <c r="L523" i="3"/>
  <c r="CJ523" i="3"/>
  <c r="BR523" i="3"/>
  <c r="L509" i="3"/>
  <c r="CJ509" i="3"/>
  <c r="BR509" i="3"/>
  <c r="L520" i="3"/>
  <c r="BR520" i="3"/>
  <c r="CJ520" i="3"/>
  <c r="AQ117" i="1"/>
  <c r="AQ107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8" i="1"/>
  <c r="AQ109" i="1"/>
  <c r="AQ110" i="1"/>
  <c r="AQ111" i="1"/>
  <c r="AQ112" i="1"/>
  <c r="AQ113" i="1"/>
  <c r="AQ114" i="1"/>
  <c r="AQ115" i="1"/>
  <c r="AQ116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5" i="1"/>
  <c r="AQ556" i="1"/>
  <c r="AQ557" i="1"/>
  <c r="AQ558" i="1"/>
  <c r="AQ559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O107" i="1"/>
  <c r="AO106" i="1"/>
  <c r="AP106" i="1"/>
  <c r="AP107" i="1"/>
  <c r="AO108" i="1"/>
  <c r="AO320" i="1"/>
  <c r="AO354" i="1"/>
  <c r="AP354" i="1" s="1"/>
  <c r="AO355" i="1"/>
  <c r="AP355" i="1" s="1"/>
  <c r="AO356" i="1"/>
  <c r="AP356" i="1"/>
  <c r="AP357" i="1"/>
  <c r="AO1094" i="1"/>
  <c r="AO945" i="1"/>
  <c r="AO946" i="1"/>
  <c r="AO947" i="1"/>
  <c r="AO948" i="1"/>
  <c r="AP948" i="1" s="1"/>
  <c r="AO949" i="1"/>
  <c r="AO944" i="1"/>
  <c r="AP944" i="1" s="1"/>
  <c r="AP945" i="1"/>
  <c r="AF271" i="2"/>
  <c r="AF272" i="2"/>
  <c r="AP950" i="1"/>
  <c r="AP951" i="1"/>
  <c r="AO950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Y561" i="3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Y683" i="3"/>
  <c r="AQ311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Q553" i="1"/>
  <c r="AQ554" i="1"/>
  <c r="AP555" i="1"/>
  <c r="AP556" i="1"/>
  <c r="AP557" i="1"/>
  <c r="AP558" i="1"/>
  <c r="AP559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6" i="1"/>
  <c r="AP947" i="1"/>
  <c r="AP949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22" i="1"/>
  <c r="AP23" i="1"/>
  <c r="AO80" i="1"/>
  <c r="AP24" i="1"/>
  <c r="BP1" i="2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AF172" i="2"/>
  <c r="AF173" i="2"/>
  <c r="AF174" i="2"/>
  <c r="AF175" i="2"/>
  <c r="AF264" i="2"/>
  <c r="AF265" i="2"/>
  <c r="AF266" i="2"/>
  <c r="AF267" i="2"/>
  <c r="AF268" i="2"/>
  <c r="AF269" i="2"/>
  <c r="AF270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BH683" i="3" l="1"/>
  <c r="BI683" i="3" s="1"/>
  <c r="BG683" i="3"/>
  <c r="Z683" i="3"/>
  <c r="Z561" i="3"/>
  <c r="BG561" i="3"/>
  <c r="BH561" i="3"/>
  <c r="BI561" i="3" s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4" i="1"/>
  <c r="AR555" i="1"/>
  <c r="AR556" i="1"/>
  <c r="AR557" i="1"/>
  <c r="AR558" i="1"/>
  <c r="AR559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O5" i="1"/>
  <c r="AP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S23" i="1"/>
  <c r="AO24" i="1"/>
  <c r="AO25" i="1"/>
  <c r="AP25" i="1" s="1"/>
  <c r="AO26" i="1"/>
  <c r="AP26" i="1" s="1"/>
  <c r="AO27" i="1"/>
  <c r="AP27" i="1" s="1"/>
  <c r="AO28" i="1"/>
  <c r="AP28" i="1" s="1"/>
  <c r="AQ33" i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P50" i="1" s="1"/>
  <c r="AO51" i="1"/>
  <c r="AP51" i="1" s="1"/>
  <c r="AO52" i="1"/>
  <c r="AP52" i="1" s="1"/>
  <c r="AO53" i="1"/>
  <c r="AP53" i="1" s="1"/>
  <c r="AO54" i="1"/>
  <c r="AP54" i="1" s="1"/>
  <c r="AO55" i="1"/>
  <c r="AP55" i="1" s="1"/>
  <c r="AO56" i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S70" i="1"/>
  <c r="AO71" i="1"/>
  <c r="AO72" i="1"/>
  <c r="AO73" i="1"/>
  <c r="AO74" i="1"/>
  <c r="AO75" i="1"/>
  <c r="AO76" i="1"/>
  <c r="AO77" i="1"/>
  <c r="AO78" i="1"/>
  <c r="AO79" i="1"/>
  <c r="AS80" i="1"/>
  <c r="AO81" i="1"/>
  <c r="AO82" i="1"/>
  <c r="AO83" i="1"/>
  <c r="AO84" i="1"/>
  <c r="AO85" i="1"/>
  <c r="AO86" i="1"/>
  <c r="AO87" i="1"/>
  <c r="AO88" i="1"/>
  <c r="AO89" i="1"/>
  <c r="AO90" i="1"/>
  <c r="AO91" i="1"/>
  <c r="AP91" i="1" s="1"/>
  <c r="AQ91" i="1" s="1"/>
  <c r="AO92" i="1"/>
  <c r="AO93" i="1"/>
  <c r="AO94" i="1"/>
  <c r="AO95" i="1"/>
  <c r="AO96" i="1"/>
  <c r="AO97" i="1"/>
  <c r="AO98" i="1"/>
  <c r="AO99" i="1"/>
  <c r="AO100" i="1"/>
  <c r="AO101" i="1"/>
  <c r="AO103" i="1"/>
  <c r="AO104" i="1"/>
  <c r="AO105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70" i="1"/>
  <c r="AO171" i="1"/>
  <c r="AO172" i="1"/>
  <c r="AO173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5" i="1"/>
  <c r="AO226" i="1"/>
  <c r="AO227" i="1"/>
  <c r="AO228" i="1"/>
  <c r="AO229" i="1"/>
  <c r="AO230" i="1"/>
  <c r="AO231" i="1"/>
  <c r="AO232" i="1"/>
  <c r="AO233" i="1"/>
  <c r="AO234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1" i="1"/>
  <c r="AO302" i="1"/>
  <c r="AO303" i="1"/>
  <c r="AO304" i="1"/>
  <c r="AO305" i="1"/>
  <c r="AO306" i="1"/>
  <c r="AO307" i="1"/>
  <c r="AO308" i="1"/>
  <c r="AO312" i="1"/>
  <c r="AO313" i="1"/>
  <c r="AO314" i="1"/>
  <c r="AO315" i="1"/>
  <c r="AO316" i="1"/>
  <c r="AO317" i="1"/>
  <c r="AO318" i="1"/>
  <c r="AO319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7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5" i="1"/>
  <c r="AO556" i="1"/>
  <c r="AO557" i="1"/>
  <c r="AO558" i="1"/>
  <c r="AO559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8" i="1"/>
  <c r="AO609" i="1"/>
  <c r="AO610" i="1"/>
  <c r="AO611" i="1"/>
  <c r="AO612" i="1"/>
  <c r="AO613" i="1"/>
  <c r="AO614" i="1"/>
  <c r="AO615" i="1"/>
  <c r="AO616" i="1"/>
  <c r="AO617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60" i="1"/>
  <c r="AO661" i="1"/>
  <c r="AO662" i="1"/>
  <c r="AO663" i="1"/>
  <c r="AO664" i="1"/>
  <c r="AO665" i="1"/>
  <c r="AO666" i="1"/>
  <c r="AO667" i="1"/>
  <c r="AO668" i="1"/>
  <c r="AO670" i="1"/>
  <c r="AO671" i="1"/>
  <c r="AO672" i="1"/>
  <c r="AO673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8" i="1"/>
  <c r="AO689" i="1"/>
  <c r="AO690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40" i="1"/>
  <c r="AO841" i="1"/>
  <c r="AO842" i="1"/>
  <c r="AO843" i="1"/>
  <c r="AO844" i="1"/>
  <c r="AO845" i="1"/>
  <c r="AO846" i="1"/>
  <c r="AO847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4" i="1"/>
  <c r="AP4" i="1" s="1"/>
  <c r="AR3" i="1"/>
  <c r="AS1154" i="1" l="1"/>
  <c r="AS986" i="1"/>
  <c r="AS674" i="1"/>
  <c r="AS494" i="1"/>
  <c r="AS422" i="1"/>
  <c r="AS206" i="1"/>
  <c r="AS890" i="1"/>
  <c r="AS686" i="1"/>
  <c r="AS1165" i="1"/>
  <c r="AS649" i="1"/>
  <c r="AS553" i="1"/>
  <c r="AS541" i="1"/>
  <c r="AS493" i="1"/>
  <c r="AS325" i="1"/>
  <c r="AS313" i="1"/>
  <c r="AS277" i="1"/>
  <c r="AS205" i="1"/>
  <c r="AS109" i="1"/>
  <c r="AS854" i="1"/>
  <c r="AS710" i="1"/>
  <c r="AS170" i="1"/>
  <c r="AS973" i="1"/>
  <c r="AS745" i="1"/>
  <c r="AS457" i="1"/>
  <c r="AS349" i="1"/>
  <c r="AS193" i="1"/>
  <c r="AS181" i="1"/>
  <c r="AS97" i="1"/>
  <c r="AS73" i="1"/>
  <c r="AS37" i="1"/>
  <c r="AS25" i="1"/>
  <c r="AS1058" i="1"/>
  <c r="AS818" i="1"/>
  <c r="AS806" i="1"/>
  <c r="AS254" i="1"/>
  <c r="AS62" i="1"/>
  <c r="AS1093" i="1"/>
  <c r="AS937" i="1"/>
  <c r="AS517" i="1"/>
  <c r="AS481" i="1"/>
  <c r="AS469" i="1"/>
  <c r="AS433" i="1"/>
  <c r="AS421" i="1"/>
  <c r="AS385" i="1"/>
  <c r="AS361" i="1"/>
  <c r="AS301" i="1"/>
  <c r="AS289" i="1"/>
  <c r="AS217" i="1"/>
  <c r="AS145" i="1"/>
  <c r="AS85" i="1"/>
  <c r="AS49" i="1"/>
  <c r="AS13" i="1"/>
  <c r="AS1188" i="1"/>
  <c r="AS1176" i="1"/>
  <c r="AS1152" i="1"/>
  <c r="AS1092" i="1"/>
  <c r="AS1080" i="1"/>
  <c r="AS1068" i="1"/>
  <c r="AS1032" i="1"/>
  <c r="AS948" i="1"/>
  <c r="AS936" i="1"/>
  <c r="AS924" i="1"/>
  <c r="AS888" i="1"/>
  <c r="AS816" i="1"/>
  <c r="AS792" i="1"/>
  <c r="AS780" i="1"/>
  <c r="AS744" i="1"/>
  <c r="AS720" i="1"/>
  <c r="AS696" i="1"/>
  <c r="AS684" i="1"/>
  <c r="AS660" i="1"/>
  <c r="AS648" i="1"/>
  <c r="AS612" i="1"/>
  <c r="AS600" i="1"/>
  <c r="AS588" i="1"/>
  <c r="AS540" i="1"/>
  <c r="AS480" i="1"/>
  <c r="AS444" i="1"/>
  <c r="AS432" i="1"/>
  <c r="AS372" i="1"/>
  <c r="AS312" i="1"/>
  <c r="AS252" i="1"/>
  <c r="AS240" i="1"/>
  <c r="AS228" i="1"/>
  <c r="AS156" i="1"/>
  <c r="AS144" i="1"/>
  <c r="AS120" i="1"/>
  <c r="AS72" i="1"/>
  <c r="AS48" i="1"/>
  <c r="AS1151" i="1"/>
  <c r="AS1139" i="1"/>
  <c r="AS1127" i="1"/>
  <c r="AS1115" i="1"/>
  <c r="AS1079" i="1"/>
  <c r="AS1067" i="1"/>
  <c r="AS1055" i="1"/>
  <c r="AS1043" i="1"/>
  <c r="AS1031" i="1"/>
  <c r="AS1019" i="1"/>
  <c r="AS1007" i="1"/>
  <c r="AS995" i="1"/>
  <c r="AS959" i="1"/>
  <c r="AS947" i="1"/>
  <c r="AS923" i="1"/>
  <c r="AS911" i="1"/>
  <c r="AS851" i="1"/>
  <c r="AS839" i="1"/>
  <c r="AS815" i="1"/>
  <c r="AS803" i="1"/>
  <c r="AS791" i="1"/>
  <c r="AS779" i="1"/>
  <c r="AS767" i="1"/>
  <c r="AS731" i="1"/>
  <c r="AS671" i="1"/>
  <c r="AS635" i="1"/>
  <c r="AS623" i="1"/>
  <c r="AS611" i="1"/>
  <c r="AS599" i="1"/>
  <c r="AS587" i="1"/>
  <c r="AS575" i="1"/>
  <c r="AS563" i="1"/>
  <c r="AS539" i="1"/>
  <c r="AS527" i="1"/>
  <c r="AS491" i="1"/>
  <c r="AS479" i="1"/>
  <c r="AS467" i="1"/>
  <c r="AS455" i="1"/>
  <c r="AS443" i="1"/>
  <c r="AS419" i="1"/>
  <c r="AS407" i="1"/>
  <c r="AS383" i="1"/>
  <c r="AS359" i="1"/>
  <c r="AS347" i="1"/>
  <c r="AS299" i="1"/>
  <c r="AS287" i="1"/>
  <c r="AS275" i="1"/>
  <c r="AS251" i="1"/>
  <c r="AS239" i="1"/>
  <c r="AS227" i="1"/>
  <c r="AS215" i="1"/>
  <c r="AS179" i="1"/>
  <c r="AS119" i="1"/>
  <c r="AS83" i="1"/>
  <c r="AS59" i="1"/>
  <c r="AS47" i="1"/>
  <c r="AS35" i="1"/>
  <c r="AS11" i="1"/>
  <c r="AS1190" i="1"/>
  <c r="AS446" i="1"/>
  <c r="AS218" i="1"/>
  <c r="AS1081" i="1"/>
  <c r="AS757" i="1"/>
  <c r="AS637" i="1"/>
  <c r="AS1162" i="1"/>
  <c r="AS994" i="1"/>
  <c r="AS814" i="1"/>
  <c r="AS658" i="1"/>
  <c r="AS622" i="1"/>
  <c r="AS406" i="1"/>
  <c r="AS346" i="1"/>
  <c r="AS274" i="1"/>
  <c r="AS262" i="1"/>
  <c r="AS202" i="1"/>
  <c r="AS118" i="1"/>
  <c r="AS106" i="1"/>
  <c r="AS34" i="1"/>
  <c r="AS902" i="1"/>
  <c r="AS602" i="1"/>
  <c r="AS398" i="1"/>
  <c r="AS194" i="1"/>
  <c r="AS86" i="1"/>
  <c r="AS625" i="1"/>
  <c r="AS334" i="1"/>
  <c r="AS286" i="1"/>
  <c r="AS154" i="1"/>
  <c r="AS130" i="1"/>
  <c r="AS1046" i="1"/>
  <c r="AS962" i="1"/>
  <c r="AS614" i="1"/>
  <c r="AS242" i="1"/>
  <c r="AS50" i="1"/>
  <c r="AS1141" i="1"/>
  <c r="AS877" i="1"/>
  <c r="AS685" i="1"/>
  <c r="AS1210" i="1"/>
  <c r="AS970" i="1"/>
  <c r="AS910" i="1"/>
  <c r="AS694" i="1"/>
  <c r="AS514" i="1"/>
  <c r="AS454" i="1"/>
  <c r="AS358" i="1"/>
  <c r="AS82" i="1"/>
  <c r="AS22" i="1"/>
  <c r="AS10" i="1"/>
  <c r="AS1185" i="1"/>
  <c r="AS1173" i="1"/>
  <c r="AS1161" i="1"/>
  <c r="AS1149" i="1"/>
  <c r="AS1137" i="1"/>
  <c r="AS1125" i="1"/>
  <c r="AS1113" i="1"/>
  <c r="AS1041" i="1"/>
  <c r="AS1017" i="1"/>
  <c r="AS1005" i="1"/>
  <c r="AS993" i="1"/>
  <c r="AS981" i="1"/>
  <c r="AS945" i="1"/>
  <c r="AS933" i="1"/>
  <c r="AS909" i="1"/>
  <c r="AS897" i="1"/>
  <c r="AS849" i="1"/>
  <c r="AS837" i="1"/>
  <c r="AS813" i="1"/>
  <c r="AS801" i="1"/>
  <c r="AS789" i="1"/>
  <c r="AS765" i="1"/>
  <c r="AS741" i="1"/>
  <c r="AS681" i="1"/>
  <c r="AS669" i="1"/>
  <c r="AS657" i="1"/>
  <c r="AS645" i="1"/>
  <c r="AS537" i="1"/>
  <c r="AS525" i="1"/>
  <c r="AS513" i="1"/>
  <c r="AS501" i="1"/>
  <c r="AS489" i="1"/>
  <c r="AS477" i="1"/>
  <c r="AS465" i="1"/>
  <c r="AS429" i="1"/>
  <c r="AS417" i="1"/>
  <c r="AS393" i="1"/>
  <c r="AS345" i="1"/>
  <c r="AS321" i="1"/>
  <c r="AS297" i="1"/>
  <c r="AS249" i="1"/>
  <c r="AS225" i="1"/>
  <c r="AS213" i="1"/>
  <c r="AS201" i="1"/>
  <c r="AS189" i="1"/>
  <c r="AS177" i="1"/>
  <c r="AS141" i="1"/>
  <c r="AS105" i="1"/>
  <c r="AS69" i="1"/>
  <c r="AS57" i="1"/>
  <c r="AS45" i="1"/>
  <c r="AS9" i="1"/>
  <c r="AS1196" i="1"/>
  <c r="AS1184" i="1"/>
  <c r="AS1148" i="1"/>
  <c r="AS1136" i="1"/>
  <c r="AS1100" i="1"/>
  <c r="AS1064" i="1"/>
  <c r="AS1052" i="1"/>
  <c r="AS1028" i="1"/>
  <c r="AS1016" i="1"/>
  <c r="AS980" i="1"/>
  <c r="AS920" i="1"/>
  <c r="AS872" i="1"/>
  <c r="AS824" i="1"/>
  <c r="AS812" i="1"/>
  <c r="AS776" i="1"/>
  <c r="AS764" i="1"/>
  <c r="AS716" i="1"/>
  <c r="AS692" i="1"/>
  <c r="AS680" i="1"/>
  <c r="AS620" i="1"/>
  <c r="AS608" i="1"/>
  <c r="AS584" i="1"/>
  <c r="AS572" i="1"/>
  <c r="AS548" i="1"/>
  <c r="AS512" i="1"/>
  <c r="AS488" i="1"/>
  <c r="AS476" i="1"/>
  <c r="AS416" i="1"/>
  <c r="AS392" i="1"/>
  <c r="AS380" i="1"/>
  <c r="AS368" i="1"/>
  <c r="AS332" i="1"/>
  <c r="AS320" i="1"/>
  <c r="AS308" i="1"/>
  <c r="AS284" i="1"/>
  <c r="AS212" i="1"/>
  <c r="AS188" i="1"/>
  <c r="AS152" i="1"/>
  <c r="AS140" i="1"/>
  <c r="AS128" i="1"/>
  <c r="AS116" i="1"/>
  <c r="AS104" i="1"/>
  <c r="AS92" i="1"/>
  <c r="AS68" i="1"/>
  <c r="AS44" i="1"/>
  <c r="AS1178" i="1"/>
  <c r="AS746" i="1"/>
  <c r="AS650" i="1"/>
  <c r="AS506" i="1"/>
  <c r="AS230" i="1"/>
  <c r="AS38" i="1"/>
  <c r="AS1045" i="1"/>
  <c r="AS961" i="1"/>
  <c r="AS781" i="1"/>
  <c r="AS826" i="1"/>
  <c r="AS718" i="1"/>
  <c r="AS634" i="1"/>
  <c r="AS1183" i="1"/>
  <c r="AS1087" i="1"/>
  <c r="AS1003" i="1"/>
  <c r="AS871" i="1"/>
  <c r="AS607" i="1"/>
  <c r="AS1082" i="1"/>
  <c r="AS938" i="1"/>
  <c r="AS830" i="1"/>
  <c r="AS758" i="1"/>
  <c r="AS338" i="1"/>
  <c r="AS1201" i="1"/>
  <c r="AS949" i="1"/>
  <c r="AS841" i="1"/>
  <c r="AS733" i="1"/>
  <c r="AS922" i="1"/>
  <c r="AS1015" i="1"/>
  <c r="AS883" i="1"/>
  <c r="AS703" i="1"/>
  <c r="AS331" i="1"/>
  <c r="AS271" i="1"/>
  <c r="AS235" i="1"/>
  <c r="AS67" i="1"/>
  <c r="AS1206" i="1"/>
  <c r="AS1194" i="1"/>
  <c r="AS1182" i="1"/>
  <c r="AS1110" i="1"/>
  <c r="AS1014" i="1"/>
  <c r="AS966" i="1"/>
  <c r="AS930" i="1"/>
  <c r="AS918" i="1"/>
  <c r="AS906" i="1"/>
  <c r="AS894" i="1"/>
  <c r="AS870" i="1"/>
  <c r="AS858" i="1"/>
  <c r="AS846" i="1"/>
  <c r="AS834" i="1"/>
  <c r="AS810" i="1"/>
  <c r="AS786" i="1"/>
  <c r="AS774" i="1"/>
  <c r="AS750" i="1"/>
  <c r="AS738" i="1"/>
  <c r="AS726" i="1"/>
  <c r="AS714" i="1"/>
  <c r="AS666" i="1"/>
  <c r="AS630" i="1"/>
  <c r="AS618" i="1"/>
  <c r="AS606" i="1"/>
  <c r="AS594" i="1"/>
  <c r="AS582" i="1"/>
  <c r="AS570" i="1"/>
  <c r="AS558" i="1"/>
  <c r="AS522" i="1"/>
  <c r="AS510" i="1"/>
  <c r="AS498" i="1"/>
  <c r="AS486" i="1"/>
  <c r="AS426" i="1"/>
  <c r="AS390" i="1"/>
  <c r="AS378" i="1"/>
  <c r="AS366" i="1"/>
  <c r="AS354" i="1"/>
  <c r="AS342" i="1"/>
  <c r="AS318" i="1"/>
  <c r="AS282" i="1"/>
  <c r="AS270" i="1"/>
  <c r="AS258" i="1"/>
  <c r="AS210" i="1"/>
  <c r="AS198" i="1"/>
  <c r="AS150" i="1"/>
  <c r="AS138" i="1"/>
  <c r="AS114" i="1"/>
  <c r="AS102" i="1"/>
  <c r="AS90" i="1"/>
  <c r="AS78" i="1"/>
  <c r="AS66" i="1"/>
  <c r="AS54" i="1"/>
  <c r="AS42" i="1"/>
  <c r="AS18" i="1"/>
  <c r="AS6" i="1"/>
  <c r="AS1106" i="1"/>
  <c r="AS410" i="1"/>
  <c r="AS326" i="1"/>
  <c r="AS290" i="1"/>
  <c r="AS182" i="1"/>
  <c r="AS865" i="1"/>
  <c r="AS661" i="1"/>
  <c r="AS1126" i="1"/>
  <c r="AS1006" i="1"/>
  <c r="AS1195" i="1"/>
  <c r="AS1123" i="1"/>
  <c r="AS1099" i="1"/>
  <c r="AS991" i="1"/>
  <c r="AS751" i="1"/>
  <c r="AS583" i="1"/>
  <c r="AS379" i="1"/>
  <c r="AS355" i="1"/>
  <c r="AS187" i="1"/>
  <c r="AS55" i="1"/>
  <c r="AS7" i="1"/>
  <c r="AS1205" i="1"/>
  <c r="AS1193" i="1"/>
  <c r="AS1169" i="1"/>
  <c r="AS1133" i="1"/>
  <c r="AS1085" i="1"/>
  <c r="AS1025" i="1"/>
  <c r="AS1013" i="1"/>
  <c r="AS989" i="1"/>
  <c r="AS965" i="1"/>
  <c r="AS953" i="1"/>
  <c r="AS881" i="1"/>
  <c r="AS845" i="1"/>
  <c r="AS761" i="1"/>
  <c r="AS749" i="1"/>
  <c r="AS737" i="1"/>
  <c r="AS713" i="1"/>
  <c r="AS701" i="1"/>
  <c r="AS689" i="1"/>
  <c r="AS677" i="1"/>
  <c r="AS653" i="1"/>
  <c r="AS593" i="1"/>
  <c r="AS545" i="1"/>
  <c r="AS533" i="1"/>
  <c r="AS521" i="1"/>
  <c r="AS485" i="1"/>
  <c r="AS473" i="1"/>
  <c r="AS413" i="1"/>
  <c r="AS401" i="1"/>
  <c r="AS365" i="1"/>
  <c r="AS293" i="1"/>
  <c r="AS281" i="1"/>
  <c r="AS257" i="1"/>
  <c r="AS209" i="1"/>
  <c r="AS173" i="1"/>
  <c r="AS161" i="1"/>
  <c r="AS149" i="1"/>
  <c r="AS137" i="1"/>
  <c r="AS125" i="1"/>
  <c r="AS113" i="1"/>
  <c r="AS101" i="1"/>
  <c r="AS89" i="1"/>
  <c r="AS77" i="1"/>
  <c r="AS1202" i="1"/>
  <c r="AS1070" i="1"/>
  <c r="AS362" i="1"/>
  <c r="AS278" i="1"/>
  <c r="AS134" i="1"/>
  <c r="AS673" i="1"/>
  <c r="AS1150" i="1"/>
  <c r="AS958" i="1"/>
  <c r="AS979" i="1"/>
  <c r="AS895" i="1"/>
  <c r="AS859" i="1"/>
  <c r="AS823" i="1"/>
  <c r="AS667" i="1"/>
  <c r="AS631" i="1"/>
  <c r="AS535" i="1"/>
  <c r="AS499" i="1"/>
  <c r="AS451" i="1"/>
  <c r="AS427" i="1"/>
  <c r="AS1204" i="1"/>
  <c r="AS1180" i="1"/>
  <c r="AS1168" i="1"/>
  <c r="AS1156" i="1"/>
  <c r="AS1120" i="1"/>
  <c r="AS1108" i="1"/>
  <c r="AS1096" i="1"/>
  <c r="AS1084" i="1"/>
  <c r="AS1072" i="1"/>
  <c r="AS1036" i="1"/>
  <c r="AS1024" i="1"/>
  <c r="AS1000" i="1"/>
  <c r="AS976" i="1"/>
  <c r="AS904" i="1"/>
  <c r="AS880" i="1"/>
  <c r="AS868" i="1"/>
  <c r="AS856" i="1"/>
  <c r="AS844" i="1"/>
  <c r="AS832" i="1"/>
  <c r="AS796" i="1"/>
  <c r="AS784" i="1"/>
  <c r="AS772" i="1"/>
  <c r="AS760" i="1"/>
  <c r="AS748" i="1"/>
  <c r="AS712" i="1"/>
  <c r="AS700" i="1"/>
  <c r="AS628" i="1"/>
  <c r="AS616" i="1"/>
  <c r="AS604" i="1"/>
  <c r="AS592" i="1"/>
  <c r="AS580" i="1"/>
  <c r="AS568" i="1"/>
  <c r="AS556" i="1"/>
  <c r="AS544" i="1"/>
  <c r="AS532" i="1"/>
  <c r="AS484" i="1"/>
  <c r="AS472" i="1"/>
  <c r="AS460" i="1"/>
  <c r="AS448" i="1"/>
  <c r="AS424" i="1"/>
  <c r="AS412" i="1"/>
  <c r="AS388" i="1"/>
  <c r="AS376" i="1"/>
  <c r="AS352" i="1"/>
  <c r="AS316" i="1"/>
  <c r="AS304" i="1"/>
  <c r="AS256" i="1"/>
  <c r="AS244" i="1"/>
  <c r="AS220" i="1"/>
  <c r="AS208" i="1"/>
  <c r="AS196" i="1"/>
  <c r="AS184" i="1"/>
  <c r="AS160" i="1"/>
  <c r="AS16" i="1"/>
  <c r="AS950" i="1"/>
  <c r="AS878" i="1"/>
  <c r="AS662" i="1"/>
  <c r="AS350" i="1"/>
  <c r="AS1153" i="1"/>
  <c r="AS913" i="1"/>
  <c r="AS589" i="1"/>
  <c r="AS1114" i="1"/>
  <c r="AS1018" i="1"/>
  <c r="AS934" i="1"/>
  <c r="AS790" i="1"/>
  <c r="AS706" i="1"/>
  <c r="AS646" i="1"/>
  <c r="AS526" i="1"/>
  <c r="AS1039" i="1"/>
  <c r="AS799" i="1"/>
  <c r="AS787" i="1"/>
  <c r="AS655" i="1"/>
  <c r="AS619" i="1"/>
  <c r="AS547" i="1"/>
  <c r="AS523" i="1"/>
  <c r="AS439" i="1"/>
  <c r="AS403" i="1"/>
  <c r="AS343" i="1"/>
  <c r="AS247" i="1"/>
  <c r="AS163" i="1"/>
  <c r="AS1191" i="1"/>
  <c r="AS1083" i="1"/>
  <c r="AS1071" i="1"/>
  <c r="AS1059" i="1"/>
  <c r="AS1047" i="1"/>
  <c r="AS951" i="1"/>
  <c r="AS915" i="1"/>
  <c r="AS891" i="1"/>
  <c r="AS879" i="1"/>
  <c r="AS831" i="1"/>
  <c r="AS783" i="1"/>
  <c r="AS735" i="1"/>
  <c r="AS723" i="1"/>
  <c r="AS687" i="1"/>
  <c r="AS675" i="1"/>
  <c r="AS663" i="1"/>
  <c r="AS627" i="1"/>
  <c r="AS615" i="1"/>
  <c r="AS579" i="1"/>
  <c r="AS567" i="1"/>
  <c r="AS555" i="1"/>
  <c r="AS519" i="1"/>
  <c r="AS495" i="1"/>
  <c r="AS483" i="1"/>
  <c r="AS447" i="1"/>
  <c r="AS435" i="1"/>
  <c r="AS399" i="1"/>
  <c r="AS387" i="1"/>
  <c r="AS339" i="1"/>
  <c r="AS291" i="1"/>
  <c r="AS243" i="1"/>
  <c r="AS171" i="1"/>
  <c r="AS147" i="1"/>
  <c r="AS111" i="1"/>
  <c r="AS75" i="1"/>
  <c r="AS63" i="1"/>
  <c r="AS27" i="1"/>
  <c r="AS15" i="1"/>
  <c r="AS12" i="1"/>
  <c r="AS802" i="1"/>
  <c r="AS133" i="1"/>
  <c r="AS121" i="1"/>
  <c r="AS668" i="1"/>
  <c r="AS172" i="1"/>
  <c r="AS263" i="1"/>
  <c r="AS126" i="1"/>
  <c r="AS752" i="1"/>
  <c r="AS639" i="1"/>
  <c r="AS151" i="1"/>
  <c r="AS549" i="1"/>
  <c r="AS1164" i="1"/>
  <c r="AS511" i="1"/>
  <c r="AS19" i="1"/>
  <c r="AS1140" i="1"/>
  <c r="AS503" i="1"/>
  <c r="AS1027" i="1"/>
  <c r="AS466" i="1"/>
  <c r="AS1002" i="1"/>
  <c r="AS377" i="1"/>
  <c r="AS356" i="1"/>
  <c r="AS827" i="1"/>
  <c r="AS333" i="1"/>
  <c r="AS820" i="1"/>
  <c r="AS797" i="1"/>
  <c r="AS219" i="1"/>
  <c r="AS682" i="1"/>
  <c r="AS186" i="1"/>
  <c r="AS1042" i="1"/>
  <c r="AS697" i="1"/>
  <c r="AS1155" i="1"/>
  <c r="AS1034" i="1"/>
  <c r="AS843" i="1"/>
  <c r="AS691" i="1"/>
  <c r="AS534" i="1"/>
  <c r="AS369" i="1"/>
  <c r="AS195" i="1"/>
  <c r="AS36" i="1"/>
  <c r="AS1135" i="1"/>
  <c r="AS1020" i="1"/>
  <c r="AS1118" i="1"/>
  <c r="AS811" i="1"/>
  <c r="AS647" i="1"/>
  <c r="AS490" i="1"/>
  <c r="AS324" i="1"/>
  <c r="AS157" i="1"/>
  <c r="AS4" i="1"/>
  <c r="AS1102" i="1"/>
  <c r="AS984" i="1"/>
  <c r="AS778" i="1"/>
  <c r="AS624" i="1"/>
  <c r="AS459" i="1"/>
  <c r="AS294" i="1"/>
  <c r="AS142" i="1"/>
  <c r="AS1109" i="1"/>
  <c r="AS1209" i="1"/>
  <c r="AS1095" i="1"/>
  <c r="AS975" i="1"/>
  <c r="AS769" i="1"/>
  <c r="AS601" i="1"/>
  <c r="AS445" i="1"/>
  <c r="AS288" i="1"/>
  <c r="AS127" i="1"/>
  <c r="AS1086" i="1"/>
  <c r="AS968" i="1"/>
  <c r="AS754" i="1"/>
  <c r="AS430" i="1"/>
  <c r="AS279" i="1"/>
  <c r="AS103" i="1"/>
  <c r="AS732" i="1"/>
  <c r="AS581" i="1"/>
  <c r="AS423" i="1"/>
  <c r="AS264" i="1"/>
  <c r="AS94" i="1"/>
  <c r="AS1179" i="1"/>
  <c r="AS1066" i="1"/>
  <c r="AS946" i="1"/>
  <c r="AS725" i="1"/>
  <c r="AS564" i="1"/>
  <c r="AS414" i="1"/>
  <c r="AS241" i="1"/>
  <c r="AS79" i="1"/>
  <c r="AS1171" i="1"/>
  <c r="AS1050" i="1"/>
  <c r="AS899" i="1"/>
  <c r="AS557" i="1"/>
  <c r="AS400" i="1"/>
  <c r="AS232" i="1"/>
  <c r="AS56" i="1"/>
  <c r="AS1134" i="1"/>
  <c r="AS1044" i="1"/>
  <c r="AS990" i="1"/>
  <c r="AS919" i="1"/>
  <c r="AS1021" i="1"/>
  <c r="AS1011" i="1"/>
  <c r="AS977" i="1"/>
  <c r="AS954" i="1"/>
  <c r="AS942" i="1"/>
  <c r="AS907" i="1"/>
  <c r="AS884" i="1"/>
  <c r="AS875" i="1"/>
  <c r="AS842" i="1"/>
  <c r="AS819" i="1"/>
  <c r="AS807" i="1"/>
  <c r="AS777" i="1"/>
  <c r="AS753" i="1"/>
  <c r="AS742" i="1"/>
  <c r="AS721" i="1"/>
  <c r="AS711" i="1"/>
  <c r="AS690" i="1"/>
  <c r="AS678" i="1"/>
  <c r="AS1144" i="1"/>
  <c r="AS1132" i="1"/>
  <c r="AS1122" i="1"/>
  <c r="AS1075" i="1"/>
  <c r="AS1054" i="1"/>
  <c r="AS1010" i="1"/>
  <c r="AS988" i="1"/>
  <c r="AS941" i="1"/>
  <c r="AS929" i="1"/>
  <c r="AS917" i="1"/>
  <c r="AS864" i="1"/>
  <c r="AS853" i="1"/>
  <c r="AS1167" i="1"/>
  <c r="AS1143" i="1"/>
  <c r="AS1121" i="1"/>
  <c r="AS1098" i="1"/>
  <c r="AS1074" i="1"/>
  <c r="AS1053" i="1"/>
  <c r="AS1030" i="1"/>
  <c r="AS1009" i="1"/>
  <c r="AS987" i="1"/>
  <c r="AS964" i="1"/>
  <c r="AS952" i="1"/>
  <c r="AS940" i="1"/>
  <c r="AS928" i="1"/>
  <c r="AS916" i="1"/>
  <c r="AS905" i="1"/>
  <c r="AS893" i="1"/>
  <c r="AS882" i="1"/>
  <c r="AS874" i="1"/>
  <c r="AS863" i="1"/>
  <c r="AS852" i="1"/>
  <c r="AS840" i="1"/>
  <c r="AS829" i="1"/>
  <c r="AS817" i="1"/>
  <c r="AS805" i="1"/>
  <c r="AS795" i="1"/>
  <c r="AS785" i="1"/>
  <c r="AS775" i="1"/>
  <c r="AS763" i="1"/>
  <c r="AS740" i="1"/>
  <c r="AS730" i="1"/>
  <c r="AS719" i="1"/>
  <c r="AS709" i="1"/>
  <c r="AS699" i="1"/>
  <c r="AS688" i="1"/>
  <c r="AS676" i="1"/>
  <c r="AS665" i="1"/>
  <c r="AS656" i="1"/>
  <c r="AS644" i="1"/>
  <c r="AS621" i="1"/>
  <c r="AS610" i="1"/>
  <c r="AS598" i="1"/>
  <c r="AS578" i="1"/>
  <c r="AS566" i="1"/>
  <c r="AS554" i="1"/>
  <c r="AS543" i="1"/>
  <c r="AS531" i="1"/>
  <c r="AS520" i="1"/>
  <c r="AS509" i="1"/>
  <c r="AS497" i="1"/>
  <c r="AS487" i="1"/>
  <c r="AS475" i="1"/>
  <c r="AS464" i="1"/>
  <c r="AS453" i="1"/>
  <c r="AS442" i="1"/>
  <c r="AS420" i="1"/>
  <c r="AS409" i="1"/>
  <c r="AS397" i="1"/>
  <c r="AS386" i="1"/>
  <c r="AS375" i="1"/>
  <c r="AS364" i="1"/>
  <c r="AS353" i="1"/>
  <c r="AS341" i="1"/>
  <c r="AS330" i="1"/>
  <c r="AS319" i="1"/>
  <c r="AS307" i="1"/>
  <c r="AS296" i="1"/>
  <c r="AS285" i="1"/>
  <c r="AS273" i="1"/>
  <c r="AS250" i="1"/>
  <c r="AS238" i="1"/>
  <c r="AS226" i="1"/>
  <c r="AS216" i="1"/>
  <c r="AS204" i="1"/>
  <c r="AS192" i="1"/>
  <c r="AS180" i="1"/>
  <c r="AS169" i="1"/>
  <c r="AS159" i="1"/>
  <c r="AS148" i="1"/>
  <c r="AS136" i="1"/>
  <c r="AS124" i="1"/>
  <c r="AS112" i="1"/>
  <c r="AS100" i="1"/>
  <c r="AS88" i="1"/>
  <c r="AS76" i="1"/>
  <c r="AS65" i="1"/>
  <c r="AS53" i="1"/>
  <c r="AS43" i="1"/>
  <c r="AS33" i="1"/>
  <c r="AS21" i="1"/>
  <c r="AS1159" i="1"/>
  <c r="AS1090" i="1"/>
  <c r="AS1023" i="1"/>
  <c r="AS955" i="1"/>
  <c r="AS1112" i="1"/>
  <c r="AS1056" i="1"/>
  <c r="AS1033" i="1"/>
  <c r="AS1001" i="1"/>
  <c r="AS978" i="1"/>
  <c r="AS855" i="1"/>
  <c r="AS1181" i="1"/>
  <c r="AS1088" i="1"/>
  <c r="AS1200" i="1"/>
  <c r="AS1166" i="1"/>
  <c r="AS963" i="1"/>
  <c r="AS939" i="1"/>
  <c r="AS708" i="1"/>
  <c r="AS609" i="1"/>
  <c r="AS542" i="1"/>
  <c r="AS530" i="1"/>
  <c r="AS508" i="1"/>
  <c r="AS496" i="1"/>
  <c r="AS474" i="1"/>
  <c r="AS463" i="1"/>
  <c r="AS441" i="1"/>
  <c r="AS431" i="1"/>
  <c r="AS408" i="1"/>
  <c r="AS396" i="1"/>
  <c r="AS374" i="1"/>
  <c r="AS363" i="1"/>
  <c r="AS340" i="1"/>
  <c r="AS329" i="1"/>
  <c r="AS306" i="1"/>
  <c r="AS295" i="1"/>
  <c r="AS272" i="1"/>
  <c r="AS261" i="1"/>
  <c r="AS237" i="1"/>
  <c r="AS203" i="1"/>
  <c r="AS191" i="1"/>
  <c r="AS168" i="1"/>
  <c r="AS158" i="1"/>
  <c r="AS135" i="1"/>
  <c r="AS123" i="1"/>
  <c r="AS99" i="1"/>
  <c r="AS87" i="1"/>
  <c r="AS64" i="1"/>
  <c r="AS52" i="1"/>
  <c r="AS32" i="1"/>
  <c r="AS20" i="1"/>
  <c r="AS1177" i="1"/>
  <c r="AS1129" i="1"/>
  <c r="AS1119" i="1"/>
  <c r="AS1107" i="1"/>
  <c r="AS1061" i="1"/>
  <c r="AS1051" i="1"/>
  <c r="AS1040" i="1"/>
  <c r="AS997" i="1"/>
  <c r="AS985" i="1"/>
  <c r="AS974" i="1"/>
  <c r="AS926" i="1"/>
  <c r="AS903" i="1"/>
  <c r="AS861" i="1"/>
  <c r="AS850" i="1"/>
  <c r="AS838" i="1"/>
  <c r="AS793" i="1"/>
  <c r="AS773" i="1"/>
  <c r="AS728" i="1"/>
  <c r="AS717" i="1"/>
  <c r="AS707" i="1"/>
  <c r="AS664" i="1"/>
  <c r="AS642" i="1"/>
  <c r="AS596" i="1"/>
  <c r="AS576" i="1"/>
  <c r="AS529" i="1"/>
  <c r="AS507" i="1"/>
  <c r="AS462" i="1"/>
  <c r="AS452" i="1"/>
  <c r="AS440" i="1"/>
  <c r="AS418" i="1"/>
  <c r="AS395" i="1"/>
  <c r="AS373" i="1"/>
  <c r="AS351" i="1"/>
  <c r="AS328" i="1"/>
  <c r="AS317" i="1"/>
  <c r="AS305" i="1"/>
  <c r="AS283" i="1"/>
  <c r="AS260" i="1"/>
  <c r="AS236" i="1"/>
  <c r="AS214" i="1"/>
  <c r="AS190" i="1"/>
  <c r="AS178" i="1"/>
  <c r="AS167" i="1"/>
  <c r="AS146" i="1"/>
  <c r="AS122" i="1"/>
  <c r="AS98" i="1"/>
  <c r="AS74" i="1"/>
  <c r="AS51" i="1"/>
  <c r="AS41" i="1"/>
  <c r="AS8" i="1"/>
  <c r="AS1147" i="1"/>
  <c r="AS1078" i="1"/>
  <c r="AS931" i="1"/>
  <c r="AS914" i="1"/>
  <c r="AS654" i="1"/>
  <c r="AS518" i="1"/>
  <c r="AS384" i="1"/>
  <c r="AS248" i="1"/>
  <c r="AS110" i="1"/>
  <c r="AS1065" i="1"/>
  <c r="AS1192" i="1"/>
  <c r="AS1097" i="1"/>
  <c r="AS1062" i="1"/>
  <c r="AS927" i="1"/>
  <c r="AS873" i="1"/>
  <c r="AS762" i="1"/>
  <c r="AS698" i="1"/>
  <c r="AS597" i="1"/>
  <c r="AS1187" i="1"/>
  <c r="AS983" i="1"/>
  <c r="AS960" i="1"/>
  <c r="AS889" i="1"/>
  <c r="AS836" i="1"/>
  <c r="AS705" i="1"/>
  <c r="AS652" i="1"/>
  <c r="AS641" i="1"/>
  <c r="AS586" i="1"/>
  <c r="AS450" i="1"/>
  <c r="AS428" i="1"/>
  <c r="AS405" i="1"/>
  <c r="AS337" i="1"/>
  <c r="AS303" i="1"/>
  <c r="AS246" i="1"/>
  <c r="AS234" i="1"/>
  <c r="AS200" i="1"/>
  <c r="AS166" i="1"/>
  <c r="AS155" i="1"/>
  <c r="AS132" i="1"/>
  <c r="AS96" i="1"/>
  <c r="AS61" i="1"/>
  <c r="AS40" i="1"/>
  <c r="AS17" i="1"/>
  <c r="AS908" i="1"/>
  <c r="AS1207" i="1"/>
  <c r="AS1197" i="1"/>
  <c r="AS1104" i="1"/>
  <c r="AS1037" i="1"/>
  <c r="AS982" i="1"/>
  <c r="AS971" i="1"/>
  <c r="AS935" i="1"/>
  <c r="AS912" i="1"/>
  <c r="AS800" i="1"/>
  <c r="AS770" i="1"/>
  <c r="AS747" i="1"/>
  <c r="AS715" i="1"/>
  <c r="AS704" i="1"/>
  <c r="AS683" i="1"/>
  <c r="AS651" i="1"/>
  <c r="AS585" i="1"/>
  <c r="AS550" i="1"/>
  <c r="AS515" i="1"/>
  <c r="AS482" i="1"/>
  <c r="AS470" i="1"/>
  <c r="AS449" i="1"/>
  <c r="AS381" i="1"/>
  <c r="AS336" i="1"/>
  <c r="AS314" i="1"/>
  <c r="AS280" i="1"/>
  <c r="AS233" i="1"/>
  <c r="AS211" i="1"/>
  <c r="AS199" i="1"/>
  <c r="AS107" i="1"/>
  <c r="AS95" i="1"/>
  <c r="AS71" i="1"/>
  <c r="AS28" i="1"/>
  <c r="AS5" i="1"/>
  <c r="AS1131" i="1"/>
  <c r="AS1063" i="1"/>
  <c r="AS999" i="1"/>
  <c r="AS1158" i="1"/>
  <c r="AS1089" i="1"/>
  <c r="AS1077" i="1"/>
  <c r="AS967" i="1"/>
  <c r="AS1111" i="1"/>
  <c r="AS1142" i="1"/>
  <c r="AS1073" i="1"/>
  <c r="AS1029" i="1"/>
  <c r="AS892" i="1"/>
  <c r="AS862" i="1"/>
  <c r="AS804" i="1"/>
  <c r="AS565" i="1"/>
  <c r="AS1117" i="1"/>
  <c r="AS1049" i="1"/>
  <c r="AS825" i="1"/>
  <c r="AS629" i="1"/>
  <c r="AS574" i="1"/>
  <c r="AS516" i="1"/>
  <c r="AS505" i="1"/>
  <c r="AS471" i="1"/>
  <c r="AS382" i="1"/>
  <c r="AS371" i="1"/>
  <c r="AS360" i="1"/>
  <c r="AS315" i="1"/>
  <c r="AS292" i="1"/>
  <c r="AS269" i="1"/>
  <c r="AS224" i="1"/>
  <c r="AS176" i="1"/>
  <c r="AS108" i="1"/>
  <c r="AS84" i="1"/>
  <c r="AS1186" i="1"/>
  <c r="AS1174" i="1"/>
  <c r="AS1138" i="1"/>
  <c r="AS1116" i="1"/>
  <c r="AS1069" i="1"/>
  <c r="AS1048" i="1"/>
  <c r="AS1004" i="1"/>
  <c r="AS900" i="1"/>
  <c r="AS869" i="1"/>
  <c r="AS847" i="1"/>
  <c r="AS835" i="1"/>
  <c r="AS782" i="1"/>
  <c r="AS736" i="1"/>
  <c r="AS672" i="1"/>
  <c r="AS640" i="1"/>
  <c r="AS617" i="1"/>
  <c r="AS605" i="1"/>
  <c r="AS573" i="1"/>
  <c r="AS538" i="1"/>
  <c r="AS504" i="1"/>
  <c r="AS437" i="1"/>
  <c r="AS415" i="1"/>
  <c r="AS404" i="1"/>
  <c r="AS370" i="1"/>
  <c r="AS348" i="1"/>
  <c r="AS302" i="1"/>
  <c r="AS268" i="1"/>
  <c r="AS245" i="1"/>
  <c r="AS165" i="1"/>
  <c r="AS143" i="1"/>
  <c r="AS131" i="1"/>
  <c r="AS60" i="1"/>
  <c r="AS39" i="1"/>
  <c r="AS885" i="1"/>
  <c r="AS1124" i="1"/>
  <c r="AS1012" i="1"/>
  <c r="AS1203" i="1"/>
  <c r="AS1157" i="1"/>
  <c r="AS1145" i="1"/>
  <c r="AS1189" i="1"/>
  <c r="AS1130" i="1"/>
  <c r="AS1008" i="1"/>
  <c r="AS998" i="1"/>
  <c r="AS794" i="1"/>
  <c r="AS577" i="1"/>
  <c r="AS1163" i="1"/>
  <c r="AS1105" i="1"/>
  <c r="AS1026" i="1"/>
  <c r="AS972" i="1"/>
  <c r="AS771" i="1"/>
  <c r="AS759" i="1"/>
  <c r="AS562" i="1"/>
  <c r="AS438" i="1"/>
  <c r="AS1172" i="1"/>
  <c r="AS1035" i="1"/>
  <c r="AS992" i="1"/>
  <c r="AS969" i="1"/>
  <c r="AS957" i="1"/>
  <c r="AS921" i="1"/>
  <c r="AS887" i="1"/>
  <c r="AS822" i="1"/>
  <c r="AS768" i="1"/>
  <c r="AS734" i="1"/>
  <c r="AS693" i="1"/>
  <c r="AS670" i="1"/>
  <c r="AS638" i="1"/>
  <c r="AS626" i="1"/>
  <c r="AS603" i="1"/>
  <c r="AS591" i="1"/>
  <c r="AS571" i="1"/>
  <c r="AS559" i="1"/>
  <c r="AS536" i="1"/>
  <c r="AS524" i="1"/>
  <c r="AS502" i="1"/>
  <c r="AS492" i="1"/>
  <c r="AS468" i="1"/>
  <c r="AS458" i="1"/>
  <c r="AS436" i="1"/>
  <c r="AS425" i="1"/>
  <c r="AS402" i="1"/>
  <c r="AS391" i="1"/>
  <c r="AS357" i="1"/>
  <c r="AS335" i="1"/>
  <c r="AS323" i="1"/>
  <c r="AS300" i="1"/>
  <c r="AS255" i="1"/>
  <c r="AS231" i="1"/>
  <c r="AS221" i="1"/>
  <c r="AS197" i="1"/>
  <c r="AS185" i="1"/>
  <c r="AS164" i="1"/>
  <c r="AS153" i="1"/>
  <c r="AS129" i="1"/>
  <c r="AS117" i="1"/>
  <c r="AS93" i="1"/>
  <c r="AS81" i="1"/>
  <c r="AS58" i="1"/>
  <c r="AS46" i="1"/>
  <c r="AS26" i="1"/>
  <c r="AS14" i="1"/>
  <c r="AS1170" i="1"/>
  <c r="AS1146" i="1"/>
  <c r="AS1101" i="1"/>
  <c r="AS1022" i="1"/>
  <c r="AS943" i="1"/>
  <c r="AS896" i="1"/>
  <c r="AS1076" i="1"/>
  <c r="AS828" i="1"/>
  <c r="AS739" i="1"/>
  <c r="AS729" i="1"/>
  <c r="AS643" i="1"/>
  <c r="AS1208" i="1"/>
  <c r="AS1198" i="1"/>
  <c r="AS1175" i="1"/>
  <c r="AS1094" i="1"/>
  <c r="AS1038" i="1"/>
  <c r="AS901" i="1"/>
  <c r="AS848" i="1"/>
  <c r="AS695" i="1"/>
  <c r="AS1160" i="1"/>
  <c r="AS1103" i="1"/>
  <c r="AS1091" i="1"/>
  <c r="AS1057" i="1"/>
  <c r="AS898" i="1"/>
  <c r="AS857" i="1"/>
  <c r="AS833" i="1"/>
  <c r="AS756" i="1"/>
  <c r="AS724" i="1"/>
  <c r="AS702" i="1"/>
  <c r="AS956" i="1"/>
  <c r="AS944" i="1"/>
  <c r="AS932" i="1"/>
  <c r="AS886" i="1"/>
  <c r="AS876" i="1"/>
  <c r="AS867" i="1"/>
  <c r="AS821" i="1"/>
  <c r="AS809" i="1"/>
  <c r="AS798" i="1"/>
  <c r="AS755" i="1"/>
  <c r="AS866" i="1"/>
  <c r="AS860" i="1"/>
  <c r="AS727" i="1"/>
  <c r="AS595" i="1"/>
  <c r="AS461" i="1"/>
  <c r="AS327" i="1"/>
  <c r="AS1199" i="1"/>
  <c r="AS1128" i="1"/>
  <c r="AS1060" i="1"/>
  <c r="AS996" i="1"/>
  <c r="AS808" i="1"/>
  <c r="AS788" i="1"/>
  <c r="AS766" i="1"/>
  <c r="AS743" i="1"/>
  <c r="AS722" i="1"/>
  <c r="AS679" i="1"/>
  <c r="AS659" i="1"/>
  <c r="AS636" i="1"/>
  <c r="AS613" i="1"/>
  <c r="AS590" i="1"/>
  <c r="AS569" i="1"/>
  <c r="AS546" i="1"/>
  <c r="AS500" i="1"/>
  <c r="AS478" i="1"/>
  <c r="AS456" i="1"/>
  <c r="AS434" i="1"/>
  <c r="AS411" i="1"/>
  <c r="AS389" i="1"/>
  <c r="AS367" i="1"/>
  <c r="AS344" i="1"/>
  <c r="AS322" i="1"/>
  <c r="AS298" i="1"/>
  <c r="AS276" i="1"/>
  <c r="AS253" i="1"/>
  <c r="AS229" i="1"/>
  <c r="AS207" i="1"/>
  <c r="AS183" i="1"/>
  <c r="AS162" i="1"/>
  <c r="AS139" i="1"/>
  <c r="AS115" i="1"/>
  <c r="AS91" i="1"/>
  <c r="AS24" i="1"/>
  <c r="AS925" i="1"/>
  <c r="AS528" i="1"/>
  <c r="AS394" i="1"/>
  <c r="AS259" i="1"/>
  <c r="BF5" i="3"/>
  <c r="BJ5" i="3"/>
  <c r="BM5" i="3" s="1"/>
  <c r="BN5" i="3"/>
  <c r="BO5" i="3"/>
  <c r="BV5" i="3"/>
  <c r="BX5" i="3"/>
  <c r="BY5" i="3"/>
  <c r="BZ5" i="3" s="1"/>
  <c r="CA5" i="3" s="1"/>
  <c r="CB5" i="3"/>
  <c r="BF6" i="3"/>
  <c r="BJ6" i="3"/>
  <c r="BK6" i="3" s="1"/>
  <c r="BN6" i="3"/>
  <c r="BO6" i="3"/>
  <c r="BV6" i="3"/>
  <c r="BX6" i="3"/>
  <c r="BY6" i="3"/>
  <c r="BZ6" i="3" s="1"/>
  <c r="CA6" i="3" s="1"/>
  <c r="CB6" i="3"/>
  <c r="BF7" i="3"/>
  <c r="BJ7" i="3"/>
  <c r="BN7" i="3"/>
  <c r="BO7" i="3"/>
  <c r="BV7" i="3"/>
  <c r="BX7" i="3"/>
  <c r="BY7" i="3"/>
  <c r="BZ7" i="3" s="1"/>
  <c r="CA7" i="3" s="1"/>
  <c r="CB7" i="3"/>
  <c r="BF8" i="3"/>
  <c r="BJ8" i="3"/>
  <c r="BM8" i="3" s="1"/>
  <c r="BN8" i="3"/>
  <c r="BO8" i="3"/>
  <c r="BV8" i="3"/>
  <c r="BX8" i="3"/>
  <c r="BY8" i="3"/>
  <c r="BZ8" i="3" s="1"/>
  <c r="CA8" i="3" s="1"/>
  <c r="CB8" i="3"/>
  <c r="BF9" i="3"/>
  <c r="BJ9" i="3"/>
  <c r="BK9" i="3" s="1"/>
  <c r="BN9" i="3"/>
  <c r="BO9" i="3"/>
  <c r="BV9" i="3"/>
  <c r="BX9" i="3"/>
  <c r="BY9" i="3"/>
  <c r="BZ9" i="3" s="1"/>
  <c r="CA9" i="3" s="1"/>
  <c r="CB9" i="3"/>
  <c r="BF10" i="3"/>
  <c r="BJ10" i="3"/>
  <c r="BN10" i="3"/>
  <c r="BO10" i="3"/>
  <c r="BV10" i="3"/>
  <c r="BX10" i="3"/>
  <c r="BY10" i="3"/>
  <c r="BZ10" i="3" s="1"/>
  <c r="CA10" i="3" s="1"/>
  <c r="CB10" i="3"/>
  <c r="BF11" i="3"/>
  <c r="BJ11" i="3"/>
  <c r="BN11" i="3"/>
  <c r="BO11" i="3"/>
  <c r="BV11" i="3"/>
  <c r="BX11" i="3"/>
  <c r="BY11" i="3"/>
  <c r="BZ11" i="3" s="1"/>
  <c r="CA11" i="3" s="1"/>
  <c r="CB11" i="3"/>
  <c r="BF12" i="3"/>
  <c r="BJ12" i="3"/>
  <c r="BN12" i="3"/>
  <c r="BO12" i="3"/>
  <c r="BV12" i="3"/>
  <c r="BX12" i="3"/>
  <c r="BY12" i="3"/>
  <c r="BZ12" i="3" s="1"/>
  <c r="CA12" i="3" s="1"/>
  <c r="CB12" i="3"/>
  <c r="BF13" i="3"/>
  <c r="BJ13" i="3"/>
  <c r="BL13" i="3" s="1"/>
  <c r="BN13" i="3"/>
  <c r="BO13" i="3"/>
  <c r="BV13" i="3"/>
  <c r="BX13" i="3"/>
  <c r="BY13" i="3"/>
  <c r="BZ13" i="3" s="1"/>
  <c r="CA13" i="3" s="1"/>
  <c r="CB13" i="3"/>
  <c r="BF14" i="3"/>
  <c r="BJ14" i="3"/>
  <c r="BM14" i="3" s="1"/>
  <c r="BN14" i="3"/>
  <c r="BO14" i="3"/>
  <c r="BV14" i="3"/>
  <c r="BX14" i="3"/>
  <c r="BY14" i="3"/>
  <c r="BZ14" i="3" s="1"/>
  <c r="CA14" i="3" s="1"/>
  <c r="CB14" i="3"/>
  <c r="BF15" i="3"/>
  <c r="BJ15" i="3"/>
  <c r="BN15" i="3"/>
  <c r="BO15" i="3"/>
  <c r="BV15" i="3"/>
  <c r="BX15" i="3"/>
  <c r="BY15" i="3"/>
  <c r="BZ15" i="3" s="1"/>
  <c r="CA15" i="3" s="1"/>
  <c r="CB15" i="3"/>
  <c r="BF16" i="3"/>
  <c r="BJ16" i="3"/>
  <c r="BL16" i="3" s="1"/>
  <c r="BN16" i="3"/>
  <c r="BO16" i="3"/>
  <c r="BV16" i="3"/>
  <c r="BX16" i="3"/>
  <c r="BY16" i="3"/>
  <c r="BZ16" i="3" s="1"/>
  <c r="CA16" i="3" s="1"/>
  <c r="CB16" i="3"/>
  <c r="BF17" i="3"/>
  <c r="BJ17" i="3"/>
  <c r="BN17" i="3"/>
  <c r="BO17" i="3"/>
  <c r="BV17" i="3"/>
  <c r="BX17" i="3"/>
  <c r="BY17" i="3"/>
  <c r="BZ17" i="3" s="1"/>
  <c r="CA17" i="3" s="1"/>
  <c r="CB17" i="3"/>
  <c r="BF18" i="3"/>
  <c r="BJ18" i="3"/>
  <c r="BK18" i="3" s="1"/>
  <c r="BN18" i="3"/>
  <c r="BO18" i="3"/>
  <c r="BV18" i="3"/>
  <c r="BX18" i="3"/>
  <c r="BY18" i="3"/>
  <c r="BZ18" i="3" s="1"/>
  <c r="CA18" i="3" s="1"/>
  <c r="CB18" i="3"/>
  <c r="BF19" i="3"/>
  <c r="BJ19" i="3"/>
  <c r="BN19" i="3"/>
  <c r="BO19" i="3"/>
  <c r="BV19" i="3"/>
  <c r="BX19" i="3"/>
  <c r="BY19" i="3"/>
  <c r="BZ19" i="3" s="1"/>
  <c r="CA19" i="3" s="1"/>
  <c r="CB19" i="3"/>
  <c r="BF20" i="3"/>
  <c r="BJ20" i="3"/>
  <c r="BN20" i="3"/>
  <c r="BO20" i="3"/>
  <c r="BV20" i="3"/>
  <c r="BX20" i="3"/>
  <c r="BY20" i="3"/>
  <c r="BZ20" i="3" s="1"/>
  <c r="CA20" i="3" s="1"/>
  <c r="CB20" i="3"/>
  <c r="BF21" i="3"/>
  <c r="BJ21" i="3"/>
  <c r="BL21" i="3" s="1"/>
  <c r="BN21" i="3"/>
  <c r="BO21" i="3"/>
  <c r="BV21" i="3"/>
  <c r="BX21" i="3"/>
  <c r="BY21" i="3"/>
  <c r="BZ21" i="3" s="1"/>
  <c r="CA21" i="3" s="1"/>
  <c r="CB21" i="3"/>
  <c r="BF22" i="3"/>
  <c r="BJ22" i="3"/>
  <c r="BM22" i="3" s="1"/>
  <c r="BN22" i="3"/>
  <c r="BO22" i="3"/>
  <c r="BV22" i="3"/>
  <c r="BX22" i="3"/>
  <c r="BY22" i="3"/>
  <c r="BZ22" i="3" s="1"/>
  <c r="CA22" i="3" s="1"/>
  <c r="CB22" i="3"/>
  <c r="BF23" i="3"/>
  <c r="BJ23" i="3"/>
  <c r="BM23" i="3" s="1"/>
  <c r="BN23" i="3"/>
  <c r="BO23" i="3"/>
  <c r="BV23" i="3"/>
  <c r="BX23" i="3"/>
  <c r="BY23" i="3"/>
  <c r="BZ23" i="3" s="1"/>
  <c r="CA23" i="3" s="1"/>
  <c r="CB23" i="3"/>
  <c r="BF24" i="3"/>
  <c r="BJ24" i="3"/>
  <c r="BM24" i="3" s="1"/>
  <c r="BN24" i="3"/>
  <c r="BO24" i="3"/>
  <c r="BV24" i="3"/>
  <c r="BX24" i="3"/>
  <c r="BY24" i="3"/>
  <c r="BZ24" i="3" s="1"/>
  <c r="CA24" i="3" s="1"/>
  <c r="CB24" i="3"/>
  <c r="BF25" i="3"/>
  <c r="BJ25" i="3"/>
  <c r="BN25" i="3"/>
  <c r="BO25" i="3"/>
  <c r="BV25" i="3"/>
  <c r="BX25" i="3"/>
  <c r="BY25" i="3"/>
  <c r="BZ25" i="3" s="1"/>
  <c r="CA25" i="3" s="1"/>
  <c r="CB25" i="3"/>
  <c r="BF26" i="3"/>
  <c r="BJ26" i="3"/>
  <c r="BL26" i="3" s="1"/>
  <c r="BN26" i="3"/>
  <c r="BO26" i="3"/>
  <c r="BV26" i="3"/>
  <c r="BX26" i="3"/>
  <c r="BY26" i="3"/>
  <c r="BZ26" i="3" s="1"/>
  <c r="CA26" i="3" s="1"/>
  <c r="CB26" i="3"/>
  <c r="BF27" i="3"/>
  <c r="BJ27" i="3"/>
  <c r="BN27" i="3"/>
  <c r="BO27" i="3"/>
  <c r="BV27" i="3"/>
  <c r="BX27" i="3"/>
  <c r="BY27" i="3"/>
  <c r="BZ27" i="3" s="1"/>
  <c r="CA27" i="3" s="1"/>
  <c r="CB27" i="3"/>
  <c r="BF28" i="3"/>
  <c r="BJ28" i="3"/>
  <c r="BM28" i="3" s="1"/>
  <c r="BN28" i="3"/>
  <c r="BO28" i="3"/>
  <c r="BV28" i="3"/>
  <c r="BX28" i="3"/>
  <c r="BY28" i="3"/>
  <c r="BZ28" i="3" s="1"/>
  <c r="CA28" i="3" s="1"/>
  <c r="CB28" i="3"/>
  <c r="BF29" i="3"/>
  <c r="BJ29" i="3"/>
  <c r="BK29" i="3" s="1"/>
  <c r="BN29" i="3"/>
  <c r="BO29" i="3"/>
  <c r="BV29" i="3"/>
  <c r="BX29" i="3"/>
  <c r="BY29" i="3"/>
  <c r="BZ29" i="3" s="1"/>
  <c r="CA29" i="3" s="1"/>
  <c r="CB29" i="3"/>
  <c r="BF30" i="3"/>
  <c r="BJ30" i="3"/>
  <c r="BN30" i="3"/>
  <c r="BO30" i="3"/>
  <c r="BV30" i="3"/>
  <c r="BX30" i="3"/>
  <c r="BY30" i="3"/>
  <c r="BZ30" i="3" s="1"/>
  <c r="CA30" i="3" s="1"/>
  <c r="CB30" i="3"/>
  <c r="BF31" i="3"/>
  <c r="BJ31" i="3"/>
  <c r="BK31" i="3" s="1"/>
  <c r="BN31" i="3"/>
  <c r="BO31" i="3"/>
  <c r="BV31" i="3"/>
  <c r="BX31" i="3"/>
  <c r="BY31" i="3"/>
  <c r="BZ31" i="3" s="1"/>
  <c r="CA31" i="3" s="1"/>
  <c r="CB31" i="3"/>
  <c r="BF32" i="3"/>
  <c r="BJ32" i="3"/>
  <c r="BK32" i="3" s="1"/>
  <c r="BN32" i="3"/>
  <c r="BO32" i="3"/>
  <c r="BV32" i="3"/>
  <c r="BX32" i="3"/>
  <c r="BY32" i="3"/>
  <c r="BZ32" i="3" s="1"/>
  <c r="CA32" i="3" s="1"/>
  <c r="CB32" i="3"/>
  <c r="BF33" i="3"/>
  <c r="BJ33" i="3"/>
  <c r="BL33" i="3" s="1"/>
  <c r="BN33" i="3"/>
  <c r="BO33" i="3"/>
  <c r="BV33" i="3"/>
  <c r="BX33" i="3"/>
  <c r="BY33" i="3"/>
  <c r="BZ33" i="3" s="1"/>
  <c r="CA33" i="3" s="1"/>
  <c r="CB33" i="3"/>
  <c r="BF34" i="3"/>
  <c r="BJ34" i="3"/>
  <c r="BL34" i="3" s="1"/>
  <c r="BN34" i="3"/>
  <c r="BO34" i="3"/>
  <c r="BV34" i="3"/>
  <c r="BX34" i="3"/>
  <c r="BY34" i="3"/>
  <c r="BZ34" i="3" s="1"/>
  <c r="CA34" i="3" s="1"/>
  <c r="CB34" i="3"/>
  <c r="BF35" i="3"/>
  <c r="BJ35" i="3"/>
  <c r="BN35" i="3"/>
  <c r="BO35" i="3"/>
  <c r="BV35" i="3"/>
  <c r="BX35" i="3"/>
  <c r="BY35" i="3"/>
  <c r="BZ35" i="3" s="1"/>
  <c r="CA35" i="3" s="1"/>
  <c r="CB35" i="3"/>
  <c r="BF36" i="3"/>
  <c r="BJ36" i="3"/>
  <c r="BN36" i="3"/>
  <c r="BO36" i="3"/>
  <c r="BV36" i="3"/>
  <c r="BX36" i="3"/>
  <c r="BY36" i="3"/>
  <c r="BZ36" i="3" s="1"/>
  <c r="CA36" i="3" s="1"/>
  <c r="CB36" i="3"/>
  <c r="BF37" i="3"/>
  <c r="BJ37" i="3"/>
  <c r="BL37" i="3" s="1"/>
  <c r="BN37" i="3"/>
  <c r="BO37" i="3"/>
  <c r="BV37" i="3"/>
  <c r="BX37" i="3"/>
  <c r="BY37" i="3"/>
  <c r="BZ37" i="3" s="1"/>
  <c r="CA37" i="3" s="1"/>
  <c r="CB37" i="3"/>
  <c r="BF38" i="3"/>
  <c r="BJ38" i="3"/>
  <c r="BM38" i="3" s="1"/>
  <c r="BN38" i="3"/>
  <c r="BO38" i="3"/>
  <c r="BV38" i="3"/>
  <c r="BX38" i="3"/>
  <c r="BY38" i="3"/>
  <c r="BZ38" i="3" s="1"/>
  <c r="CA38" i="3" s="1"/>
  <c r="CB38" i="3"/>
  <c r="BF39" i="3"/>
  <c r="BJ39" i="3"/>
  <c r="BL39" i="3" s="1"/>
  <c r="BN39" i="3"/>
  <c r="BO39" i="3"/>
  <c r="BV39" i="3"/>
  <c r="BX39" i="3"/>
  <c r="BY39" i="3"/>
  <c r="BZ39" i="3" s="1"/>
  <c r="CA39" i="3" s="1"/>
  <c r="CB39" i="3"/>
  <c r="BF40" i="3"/>
  <c r="BJ40" i="3"/>
  <c r="BM40" i="3" s="1"/>
  <c r="BN40" i="3"/>
  <c r="BO40" i="3"/>
  <c r="BV40" i="3"/>
  <c r="BX40" i="3"/>
  <c r="BY40" i="3"/>
  <c r="BZ40" i="3" s="1"/>
  <c r="CA40" i="3" s="1"/>
  <c r="CB40" i="3"/>
  <c r="BF41" i="3"/>
  <c r="BJ41" i="3"/>
  <c r="BL41" i="3" s="1"/>
  <c r="BN41" i="3"/>
  <c r="BO41" i="3"/>
  <c r="BV41" i="3"/>
  <c r="BX41" i="3"/>
  <c r="BY41" i="3"/>
  <c r="BZ41" i="3" s="1"/>
  <c r="CA41" i="3" s="1"/>
  <c r="CB41" i="3"/>
  <c r="BF42" i="3"/>
  <c r="BJ42" i="3"/>
  <c r="BN42" i="3"/>
  <c r="BO42" i="3"/>
  <c r="BV42" i="3"/>
  <c r="BX42" i="3"/>
  <c r="BY42" i="3"/>
  <c r="BZ42" i="3" s="1"/>
  <c r="CA42" i="3" s="1"/>
  <c r="CB42" i="3"/>
  <c r="BF43" i="3"/>
  <c r="BJ43" i="3"/>
  <c r="BN43" i="3"/>
  <c r="BO43" i="3"/>
  <c r="BV43" i="3"/>
  <c r="BX43" i="3"/>
  <c r="BY43" i="3"/>
  <c r="BZ43" i="3" s="1"/>
  <c r="CA43" i="3" s="1"/>
  <c r="CB43" i="3"/>
  <c r="BF44" i="3"/>
  <c r="BJ44" i="3"/>
  <c r="BL44" i="3" s="1"/>
  <c r="BN44" i="3"/>
  <c r="BO44" i="3"/>
  <c r="BV44" i="3"/>
  <c r="BX44" i="3"/>
  <c r="BY44" i="3"/>
  <c r="BZ44" i="3" s="1"/>
  <c r="CA44" i="3" s="1"/>
  <c r="CB44" i="3"/>
  <c r="BF45" i="3"/>
  <c r="BJ45" i="3"/>
  <c r="BN45" i="3"/>
  <c r="BO45" i="3"/>
  <c r="BV45" i="3"/>
  <c r="BX45" i="3"/>
  <c r="BY45" i="3"/>
  <c r="BZ45" i="3" s="1"/>
  <c r="CA45" i="3" s="1"/>
  <c r="CB45" i="3"/>
  <c r="BF46" i="3"/>
  <c r="BJ46" i="3"/>
  <c r="BN46" i="3"/>
  <c r="BO46" i="3"/>
  <c r="BV46" i="3"/>
  <c r="BX46" i="3"/>
  <c r="BY46" i="3"/>
  <c r="BZ46" i="3" s="1"/>
  <c r="CA46" i="3" s="1"/>
  <c r="CB46" i="3"/>
  <c r="BF47" i="3"/>
  <c r="BJ47" i="3"/>
  <c r="BM47" i="3" s="1"/>
  <c r="BN47" i="3"/>
  <c r="BO47" i="3"/>
  <c r="BV47" i="3"/>
  <c r="BX47" i="3"/>
  <c r="BY47" i="3"/>
  <c r="BZ47" i="3" s="1"/>
  <c r="CA47" i="3" s="1"/>
  <c r="CB47" i="3"/>
  <c r="BF48" i="3"/>
  <c r="BJ48" i="3"/>
  <c r="BN48" i="3"/>
  <c r="BO48" i="3"/>
  <c r="BV48" i="3"/>
  <c r="BX48" i="3"/>
  <c r="BY48" i="3"/>
  <c r="BZ48" i="3" s="1"/>
  <c r="CA48" i="3" s="1"/>
  <c r="CB48" i="3"/>
  <c r="BF49" i="3"/>
  <c r="BJ49" i="3"/>
  <c r="BL49" i="3" s="1"/>
  <c r="BN49" i="3"/>
  <c r="BO49" i="3"/>
  <c r="BV49" i="3"/>
  <c r="BX49" i="3"/>
  <c r="BY49" i="3"/>
  <c r="BZ49" i="3" s="1"/>
  <c r="CA49" i="3" s="1"/>
  <c r="CB49" i="3"/>
  <c r="BF50" i="3"/>
  <c r="BJ50" i="3"/>
  <c r="BK50" i="3" s="1"/>
  <c r="BN50" i="3"/>
  <c r="BO50" i="3"/>
  <c r="BV50" i="3"/>
  <c r="BX50" i="3"/>
  <c r="BY50" i="3"/>
  <c r="BZ50" i="3" s="1"/>
  <c r="CA50" i="3" s="1"/>
  <c r="CB50" i="3"/>
  <c r="BF51" i="3"/>
  <c r="BJ51" i="3"/>
  <c r="BN51" i="3"/>
  <c r="BO51" i="3"/>
  <c r="BV51" i="3"/>
  <c r="BX51" i="3"/>
  <c r="BY51" i="3"/>
  <c r="BZ51" i="3" s="1"/>
  <c r="CA51" i="3" s="1"/>
  <c r="CB51" i="3"/>
  <c r="BF52" i="3"/>
  <c r="BJ52" i="3"/>
  <c r="BK52" i="3" s="1"/>
  <c r="BN52" i="3"/>
  <c r="BO52" i="3"/>
  <c r="BV52" i="3"/>
  <c r="BX52" i="3"/>
  <c r="BY52" i="3"/>
  <c r="BZ52" i="3" s="1"/>
  <c r="CA52" i="3" s="1"/>
  <c r="CB52" i="3"/>
  <c r="BF53" i="3"/>
  <c r="BJ53" i="3"/>
  <c r="BK53" i="3" s="1"/>
  <c r="BN53" i="3"/>
  <c r="BO53" i="3"/>
  <c r="BV53" i="3"/>
  <c r="BX53" i="3"/>
  <c r="BY53" i="3"/>
  <c r="BZ53" i="3" s="1"/>
  <c r="CA53" i="3" s="1"/>
  <c r="CB53" i="3"/>
  <c r="BF54" i="3"/>
  <c r="BJ54" i="3"/>
  <c r="BM54" i="3" s="1"/>
  <c r="BN54" i="3"/>
  <c r="BO54" i="3"/>
  <c r="BV54" i="3"/>
  <c r="BX54" i="3"/>
  <c r="BY54" i="3"/>
  <c r="BZ54" i="3" s="1"/>
  <c r="CA54" i="3" s="1"/>
  <c r="CB54" i="3"/>
  <c r="BF55" i="3"/>
  <c r="BJ55" i="3"/>
  <c r="BN55" i="3"/>
  <c r="BO55" i="3"/>
  <c r="BV55" i="3"/>
  <c r="BX55" i="3"/>
  <c r="BY55" i="3"/>
  <c r="BZ55" i="3" s="1"/>
  <c r="CA55" i="3" s="1"/>
  <c r="CB55" i="3"/>
  <c r="BF56" i="3"/>
  <c r="BJ56" i="3"/>
  <c r="BK56" i="3" s="1"/>
  <c r="BN56" i="3"/>
  <c r="BO56" i="3"/>
  <c r="BV56" i="3"/>
  <c r="BX56" i="3"/>
  <c r="BY56" i="3"/>
  <c r="BZ56" i="3" s="1"/>
  <c r="CA56" i="3" s="1"/>
  <c r="CB56" i="3"/>
  <c r="BF57" i="3"/>
  <c r="BJ57" i="3"/>
  <c r="BL57" i="3" s="1"/>
  <c r="BN57" i="3"/>
  <c r="BO57" i="3"/>
  <c r="BV57" i="3"/>
  <c r="BX57" i="3"/>
  <c r="BY57" i="3"/>
  <c r="BZ57" i="3" s="1"/>
  <c r="CA57" i="3" s="1"/>
  <c r="CB57" i="3"/>
  <c r="BF58" i="3"/>
  <c r="BJ58" i="3"/>
  <c r="BK58" i="3" s="1"/>
  <c r="BN58" i="3"/>
  <c r="BO58" i="3"/>
  <c r="BV58" i="3"/>
  <c r="BX58" i="3"/>
  <c r="BY58" i="3"/>
  <c r="BZ58" i="3" s="1"/>
  <c r="CA58" i="3" s="1"/>
  <c r="CB58" i="3"/>
  <c r="BF59" i="3"/>
  <c r="BJ59" i="3"/>
  <c r="BN59" i="3"/>
  <c r="BO59" i="3"/>
  <c r="BV59" i="3"/>
  <c r="BX59" i="3"/>
  <c r="BY59" i="3"/>
  <c r="BZ59" i="3" s="1"/>
  <c r="CA59" i="3" s="1"/>
  <c r="CB59" i="3"/>
  <c r="BF60" i="3"/>
  <c r="BJ60" i="3"/>
  <c r="BL60" i="3" s="1"/>
  <c r="BN60" i="3"/>
  <c r="BO60" i="3"/>
  <c r="BV60" i="3"/>
  <c r="BX60" i="3"/>
  <c r="BY60" i="3"/>
  <c r="BZ60" i="3" s="1"/>
  <c r="CA60" i="3" s="1"/>
  <c r="CB60" i="3"/>
  <c r="BF61" i="3"/>
  <c r="BJ61" i="3"/>
  <c r="BK61" i="3" s="1"/>
  <c r="BN61" i="3"/>
  <c r="BO61" i="3"/>
  <c r="BV61" i="3"/>
  <c r="BX61" i="3"/>
  <c r="BY61" i="3"/>
  <c r="BZ61" i="3" s="1"/>
  <c r="CA61" i="3" s="1"/>
  <c r="CB61" i="3"/>
  <c r="BF62" i="3"/>
  <c r="BJ62" i="3"/>
  <c r="BK62" i="3" s="1"/>
  <c r="BN62" i="3"/>
  <c r="BO62" i="3"/>
  <c r="BV62" i="3"/>
  <c r="BX62" i="3"/>
  <c r="BY62" i="3"/>
  <c r="BZ62" i="3" s="1"/>
  <c r="CA62" i="3" s="1"/>
  <c r="CB62" i="3"/>
  <c r="BF63" i="3"/>
  <c r="BJ63" i="3"/>
  <c r="BM63" i="3" s="1"/>
  <c r="BN63" i="3"/>
  <c r="BO63" i="3"/>
  <c r="BV63" i="3"/>
  <c r="BX63" i="3"/>
  <c r="BY63" i="3"/>
  <c r="BZ63" i="3" s="1"/>
  <c r="CA63" i="3" s="1"/>
  <c r="CB63" i="3"/>
  <c r="BF64" i="3"/>
  <c r="BJ64" i="3"/>
  <c r="BM64" i="3" s="1"/>
  <c r="BN64" i="3"/>
  <c r="BO64" i="3"/>
  <c r="BV64" i="3"/>
  <c r="BX64" i="3"/>
  <c r="BY64" i="3"/>
  <c r="BZ64" i="3" s="1"/>
  <c r="CA64" i="3" s="1"/>
  <c r="CB64" i="3"/>
  <c r="BF65" i="3"/>
  <c r="BJ65" i="3"/>
  <c r="BL65" i="3" s="1"/>
  <c r="BN65" i="3"/>
  <c r="BO65" i="3"/>
  <c r="BV65" i="3"/>
  <c r="BX65" i="3"/>
  <c r="BY65" i="3"/>
  <c r="BZ65" i="3" s="1"/>
  <c r="CA65" i="3" s="1"/>
  <c r="CB65" i="3"/>
  <c r="BF66" i="3"/>
  <c r="BJ66" i="3"/>
  <c r="BK66" i="3" s="1"/>
  <c r="BN66" i="3"/>
  <c r="BO66" i="3"/>
  <c r="BV66" i="3"/>
  <c r="BX66" i="3"/>
  <c r="BY66" i="3"/>
  <c r="BZ66" i="3" s="1"/>
  <c r="CA66" i="3" s="1"/>
  <c r="CB66" i="3"/>
  <c r="BF67" i="3"/>
  <c r="BJ67" i="3"/>
  <c r="BN67" i="3"/>
  <c r="BO67" i="3"/>
  <c r="BV67" i="3"/>
  <c r="BX67" i="3"/>
  <c r="BY67" i="3"/>
  <c r="BZ67" i="3" s="1"/>
  <c r="CA67" i="3" s="1"/>
  <c r="CB67" i="3"/>
  <c r="BF68" i="3"/>
  <c r="BJ68" i="3"/>
  <c r="BM68" i="3" s="1"/>
  <c r="BN68" i="3"/>
  <c r="BO68" i="3"/>
  <c r="BV68" i="3"/>
  <c r="BX68" i="3"/>
  <c r="BY68" i="3"/>
  <c r="BZ68" i="3" s="1"/>
  <c r="CA68" i="3" s="1"/>
  <c r="CB68" i="3"/>
  <c r="BF69" i="3"/>
  <c r="BJ69" i="3"/>
  <c r="BM69" i="3" s="1"/>
  <c r="BN69" i="3"/>
  <c r="BO69" i="3"/>
  <c r="BV69" i="3"/>
  <c r="BX69" i="3"/>
  <c r="BY69" i="3"/>
  <c r="BZ69" i="3" s="1"/>
  <c r="CA69" i="3" s="1"/>
  <c r="CB69" i="3"/>
  <c r="BF70" i="3"/>
  <c r="BJ70" i="3"/>
  <c r="BM70" i="3" s="1"/>
  <c r="BN70" i="3"/>
  <c r="BO70" i="3"/>
  <c r="BV70" i="3"/>
  <c r="BX70" i="3"/>
  <c r="BY70" i="3"/>
  <c r="BZ70" i="3" s="1"/>
  <c r="CA70" i="3" s="1"/>
  <c r="CB70" i="3"/>
  <c r="BF71" i="3"/>
  <c r="BJ71" i="3"/>
  <c r="BN71" i="3"/>
  <c r="BO71" i="3"/>
  <c r="BV71" i="3"/>
  <c r="BX71" i="3"/>
  <c r="BY71" i="3"/>
  <c r="BZ71" i="3" s="1"/>
  <c r="CA71" i="3" s="1"/>
  <c r="CB71" i="3"/>
  <c r="BF72" i="3"/>
  <c r="BJ72" i="3"/>
  <c r="BK72" i="3" s="1"/>
  <c r="BN72" i="3"/>
  <c r="BO72" i="3"/>
  <c r="BV72" i="3"/>
  <c r="BX72" i="3"/>
  <c r="BY72" i="3"/>
  <c r="BZ72" i="3" s="1"/>
  <c r="CA72" i="3" s="1"/>
  <c r="CB72" i="3"/>
  <c r="BF73" i="3"/>
  <c r="BJ73" i="3"/>
  <c r="BK73" i="3" s="1"/>
  <c r="BN73" i="3"/>
  <c r="BO73" i="3"/>
  <c r="BV73" i="3"/>
  <c r="BX73" i="3"/>
  <c r="BY73" i="3"/>
  <c r="BZ73" i="3" s="1"/>
  <c r="CA73" i="3" s="1"/>
  <c r="CB73" i="3"/>
  <c r="BF74" i="3"/>
  <c r="BJ74" i="3"/>
  <c r="BM74" i="3" s="1"/>
  <c r="BN74" i="3"/>
  <c r="BO74" i="3"/>
  <c r="BV74" i="3"/>
  <c r="BX74" i="3"/>
  <c r="BY74" i="3"/>
  <c r="BZ74" i="3" s="1"/>
  <c r="CA74" i="3" s="1"/>
  <c r="CB74" i="3"/>
  <c r="BF75" i="3"/>
  <c r="BJ75" i="3"/>
  <c r="BN75" i="3"/>
  <c r="BO75" i="3"/>
  <c r="BV75" i="3"/>
  <c r="BX75" i="3"/>
  <c r="BY75" i="3"/>
  <c r="BZ75" i="3" s="1"/>
  <c r="CA75" i="3" s="1"/>
  <c r="CB75" i="3"/>
  <c r="BF76" i="3"/>
  <c r="BJ76" i="3"/>
  <c r="BN76" i="3"/>
  <c r="BO76" i="3"/>
  <c r="BV76" i="3"/>
  <c r="BX76" i="3"/>
  <c r="BY76" i="3"/>
  <c r="BZ76" i="3" s="1"/>
  <c r="CA76" i="3" s="1"/>
  <c r="CB76" i="3"/>
  <c r="BF77" i="3"/>
  <c r="BJ77" i="3"/>
  <c r="BN77" i="3"/>
  <c r="BO77" i="3"/>
  <c r="BV77" i="3"/>
  <c r="BX77" i="3"/>
  <c r="BY77" i="3"/>
  <c r="BZ77" i="3" s="1"/>
  <c r="CA77" i="3" s="1"/>
  <c r="CB77" i="3"/>
  <c r="BF78" i="3"/>
  <c r="BJ78" i="3"/>
  <c r="BM78" i="3" s="1"/>
  <c r="BN78" i="3"/>
  <c r="BO78" i="3"/>
  <c r="BV78" i="3"/>
  <c r="BX78" i="3"/>
  <c r="BY78" i="3"/>
  <c r="BZ78" i="3" s="1"/>
  <c r="CA78" i="3" s="1"/>
  <c r="CB78" i="3"/>
  <c r="BF79" i="3"/>
  <c r="BJ79" i="3"/>
  <c r="BN79" i="3"/>
  <c r="BO79" i="3"/>
  <c r="BV79" i="3"/>
  <c r="BX79" i="3"/>
  <c r="BY79" i="3"/>
  <c r="BZ79" i="3" s="1"/>
  <c r="CA79" i="3" s="1"/>
  <c r="CB79" i="3"/>
  <c r="BF80" i="3"/>
  <c r="BJ80" i="3"/>
  <c r="BL80" i="3" s="1"/>
  <c r="BN80" i="3"/>
  <c r="BO80" i="3"/>
  <c r="BV80" i="3"/>
  <c r="BX80" i="3"/>
  <c r="BY80" i="3"/>
  <c r="BZ80" i="3" s="1"/>
  <c r="CA80" i="3" s="1"/>
  <c r="CB80" i="3"/>
  <c r="BF81" i="3"/>
  <c r="BJ81" i="3"/>
  <c r="BL81" i="3" s="1"/>
  <c r="BN81" i="3"/>
  <c r="BO81" i="3"/>
  <c r="BV81" i="3"/>
  <c r="BX81" i="3"/>
  <c r="BY81" i="3"/>
  <c r="BZ81" i="3" s="1"/>
  <c r="CA81" i="3" s="1"/>
  <c r="CB81" i="3"/>
  <c r="BF82" i="3"/>
  <c r="BJ82" i="3"/>
  <c r="BK82" i="3" s="1"/>
  <c r="BN82" i="3"/>
  <c r="BO82" i="3"/>
  <c r="BV82" i="3"/>
  <c r="BX82" i="3"/>
  <c r="BY82" i="3"/>
  <c r="BZ82" i="3" s="1"/>
  <c r="CA82" i="3" s="1"/>
  <c r="CB82" i="3"/>
  <c r="BF83" i="3"/>
  <c r="BJ83" i="3"/>
  <c r="BN83" i="3"/>
  <c r="BO83" i="3"/>
  <c r="BV83" i="3"/>
  <c r="BX83" i="3"/>
  <c r="BY83" i="3"/>
  <c r="BZ83" i="3" s="1"/>
  <c r="CA83" i="3" s="1"/>
  <c r="CB83" i="3"/>
  <c r="BF84" i="3"/>
  <c r="BJ84" i="3"/>
  <c r="BL84" i="3" s="1"/>
  <c r="BN84" i="3"/>
  <c r="BO84" i="3"/>
  <c r="BV84" i="3"/>
  <c r="BX84" i="3"/>
  <c r="BY84" i="3"/>
  <c r="BZ84" i="3" s="1"/>
  <c r="CA84" i="3" s="1"/>
  <c r="CB84" i="3"/>
  <c r="BF85" i="3"/>
  <c r="BJ85" i="3"/>
  <c r="BK85" i="3" s="1"/>
  <c r="BN85" i="3"/>
  <c r="BO85" i="3"/>
  <c r="BV85" i="3"/>
  <c r="BX85" i="3"/>
  <c r="BY85" i="3"/>
  <c r="BZ85" i="3" s="1"/>
  <c r="CA85" i="3" s="1"/>
  <c r="CB85" i="3"/>
  <c r="BF86" i="3"/>
  <c r="BJ86" i="3"/>
  <c r="BL86" i="3" s="1"/>
  <c r="BN86" i="3"/>
  <c r="BO86" i="3"/>
  <c r="BV86" i="3"/>
  <c r="BX86" i="3"/>
  <c r="BY86" i="3"/>
  <c r="BZ86" i="3" s="1"/>
  <c r="CA86" i="3" s="1"/>
  <c r="CB86" i="3"/>
  <c r="BF87" i="3"/>
  <c r="BJ87" i="3"/>
  <c r="BK87" i="3" s="1"/>
  <c r="BN87" i="3"/>
  <c r="BO87" i="3"/>
  <c r="BV87" i="3"/>
  <c r="BX87" i="3"/>
  <c r="BY87" i="3"/>
  <c r="BZ87" i="3" s="1"/>
  <c r="CA87" i="3" s="1"/>
  <c r="CB87" i="3"/>
  <c r="BF88" i="3"/>
  <c r="BJ88" i="3"/>
  <c r="BL88" i="3" s="1"/>
  <c r="BN88" i="3"/>
  <c r="BO88" i="3"/>
  <c r="BV88" i="3"/>
  <c r="BX88" i="3"/>
  <c r="BY88" i="3"/>
  <c r="BZ88" i="3" s="1"/>
  <c r="CA88" i="3" s="1"/>
  <c r="CB88" i="3"/>
  <c r="BF89" i="3"/>
  <c r="BJ89" i="3"/>
  <c r="BN89" i="3"/>
  <c r="BO89" i="3"/>
  <c r="BV89" i="3"/>
  <c r="BX89" i="3"/>
  <c r="BY89" i="3"/>
  <c r="BZ89" i="3" s="1"/>
  <c r="CA89" i="3" s="1"/>
  <c r="CB89" i="3"/>
  <c r="BF90" i="3"/>
  <c r="BJ90" i="3"/>
  <c r="BK90" i="3" s="1"/>
  <c r="BN90" i="3"/>
  <c r="BO90" i="3"/>
  <c r="BV90" i="3"/>
  <c r="BX90" i="3"/>
  <c r="BY90" i="3"/>
  <c r="BZ90" i="3" s="1"/>
  <c r="CA90" i="3" s="1"/>
  <c r="CB90" i="3"/>
  <c r="BF91" i="3"/>
  <c r="BJ91" i="3"/>
  <c r="BN91" i="3"/>
  <c r="BO91" i="3"/>
  <c r="BV91" i="3"/>
  <c r="BX91" i="3"/>
  <c r="BY91" i="3"/>
  <c r="BZ91" i="3" s="1"/>
  <c r="CA91" i="3" s="1"/>
  <c r="CB91" i="3"/>
  <c r="BF92" i="3"/>
  <c r="BJ92" i="3"/>
  <c r="BM92" i="3" s="1"/>
  <c r="BN92" i="3"/>
  <c r="BO92" i="3"/>
  <c r="BV92" i="3"/>
  <c r="BX92" i="3"/>
  <c r="BY92" i="3"/>
  <c r="BZ92" i="3" s="1"/>
  <c r="CA92" i="3" s="1"/>
  <c r="CB92" i="3"/>
  <c r="BF93" i="3"/>
  <c r="BJ93" i="3"/>
  <c r="BN93" i="3"/>
  <c r="BO93" i="3"/>
  <c r="BV93" i="3"/>
  <c r="BX93" i="3"/>
  <c r="BY93" i="3"/>
  <c r="BZ93" i="3" s="1"/>
  <c r="CA93" i="3" s="1"/>
  <c r="CB93" i="3"/>
  <c r="BF94" i="3"/>
  <c r="BJ94" i="3"/>
  <c r="BL94" i="3" s="1"/>
  <c r="BN94" i="3"/>
  <c r="BO94" i="3"/>
  <c r="BV94" i="3"/>
  <c r="BX94" i="3"/>
  <c r="BY94" i="3"/>
  <c r="BZ94" i="3" s="1"/>
  <c r="CA94" i="3" s="1"/>
  <c r="CB94" i="3"/>
  <c r="BF95" i="3"/>
  <c r="BJ95" i="3"/>
  <c r="BN95" i="3"/>
  <c r="BO95" i="3"/>
  <c r="BV95" i="3"/>
  <c r="BX95" i="3"/>
  <c r="BY95" i="3"/>
  <c r="BZ95" i="3" s="1"/>
  <c r="CA95" i="3" s="1"/>
  <c r="CB95" i="3"/>
  <c r="BF96" i="3"/>
  <c r="BJ96" i="3"/>
  <c r="BK96" i="3" s="1"/>
  <c r="BN96" i="3"/>
  <c r="BO96" i="3"/>
  <c r="BV96" i="3"/>
  <c r="BX96" i="3"/>
  <c r="BY96" i="3"/>
  <c r="BZ96" i="3" s="1"/>
  <c r="CA96" i="3" s="1"/>
  <c r="CB96" i="3"/>
  <c r="BF97" i="3"/>
  <c r="BJ97" i="3"/>
  <c r="BN97" i="3"/>
  <c r="BO97" i="3"/>
  <c r="BV97" i="3"/>
  <c r="BX97" i="3"/>
  <c r="BY97" i="3"/>
  <c r="BZ97" i="3" s="1"/>
  <c r="CA97" i="3" s="1"/>
  <c r="CB97" i="3"/>
  <c r="BF98" i="3"/>
  <c r="BJ98" i="3"/>
  <c r="BK98" i="3" s="1"/>
  <c r="BN98" i="3"/>
  <c r="BO98" i="3"/>
  <c r="BV98" i="3"/>
  <c r="BX98" i="3"/>
  <c r="BY98" i="3"/>
  <c r="BZ98" i="3" s="1"/>
  <c r="CA98" i="3" s="1"/>
  <c r="CB98" i="3"/>
  <c r="BF99" i="3"/>
  <c r="BJ99" i="3"/>
  <c r="BN99" i="3"/>
  <c r="BO99" i="3"/>
  <c r="BV99" i="3"/>
  <c r="BX99" i="3"/>
  <c r="BY99" i="3"/>
  <c r="BZ99" i="3" s="1"/>
  <c r="CA99" i="3" s="1"/>
  <c r="CB99" i="3"/>
  <c r="BF100" i="3"/>
  <c r="BJ100" i="3"/>
  <c r="BL100" i="3" s="1"/>
  <c r="BN100" i="3"/>
  <c r="BO100" i="3"/>
  <c r="BV100" i="3"/>
  <c r="BX100" i="3"/>
  <c r="BY100" i="3"/>
  <c r="BZ100" i="3" s="1"/>
  <c r="CA100" i="3" s="1"/>
  <c r="CB100" i="3"/>
  <c r="BF101" i="3"/>
  <c r="BJ101" i="3"/>
  <c r="BM101" i="3" s="1"/>
  <c r="BN101" i="3"/>
  <c r="BO101" i="3"/>
  <c r="BV101" i="3"/>
  <c r="BX101" i="3"/>
  <c r="BY101" i="3"/>
  <c r="BZ101" i="3" s="1"/>
  <c r="CA101" i="3" s="1"/>
  <c r="CB101" i="3"/>
  <c r="BF102" i="3"/>
  <c r="BJ102" i="3"/>
  <c r="BK102" i="3" s="1"/>
  <c r="BN102" i="3"/>
  <c r="BO102" i="3"/>
  <c r="BV102" i="3"/>
  <c r="BX102" i="3"/>
  <c r="BY102" i="3"/>
  <c r="BZ102" i="3" s="1"/>
  <c r="CA102" i="3" s="1"/>
  <c r="CB102" i="3"/>
  <c r="BF103" i="3"/>
  <c r="BJ103" i="3"/>
  <c r="BN103" i="3"/>
  <c r="BO103" i="3"/>
  <c r="BV103" i="3"/>
  <c r="BX103" i="3"/>
  <c r="BY103" i="3"/>
  <c r="BZ103" i="3" s="1"/>
  <c r="CA103" i="3" s="1"/>
  <c r="CB103" i="3"/>
  <c r="BF104" i="3"/>
  <c r="BJ104" i="3"/>
  <c r="BK104" i="3" s="1"/>
  <c r="BN104" i="3"/>
  <c r="BO104" i="3"/>
  <c r="BV104" i="3"/>
  <c r="BX104" i="3"/>
  <c r="BY104" i="3"/>
  <c r="BZ104" i="3" s="1"/>
  <c r="CA104" i="3" s="1"/>
  <c r="CB104" i="3"/>
  <c r="BF105" i="3"/>
  <c r="BJ105" i="3"/>
  <c r="BN105" i="3"/>
  <c r="BO105" i="3"/>
  <c r="BV105" i="3"/>
  <c r="BX105" i="3"/>
  <c r="BY105" i="3"/>
  <c r="BZ105" i="3" s="1"/>
  <c r="CA105" i="3" s="1"/>
  <c r="CB105" i="3"/>
  <c r="BF106" i="3"/>
  <c r="BJ106" i="3"/>
  <c r="BK106" i="3" s="1"/>
  <c r="BN106" i="3"/>
  <c r="BO106" i="3"/>
  <c r="BV106" i="3"/>
  <c r="BX106" i="3"/>
  <c r="BY106" i="3"/>
  <c r="BZ106" i="3" s="1"/>
  <c r="CA106" i="3" s="1"/>
  <c r="CB106" i="3"/>
  <c r="BF107" i="3"/>
  <c r="BJ107" i="3"/>
  <c r="BL107" i="3" s="1"/>
  <c r="BN107" i="3"/>
  <c r="BO107" i="3"/>
  <c r="BV107" i="3"/>
  <c r="BX107" i="3"/>
  <c r="BY107" i="3"/>
  <c r="BZ107" i="3" s="1"/>
  <c r="CA107" i="3" s="1"/>
  <c r="CB107" i="3"/>
  <c r="BF108" i="3"/>
  <c r="BJ108" i="3"/>
  <c r="BM108" i="3" s="1"/>
  <c r="BN108" i="3"/>
  <c r="BO108" i="3"/>
  <c r="BV108" i="3"/>
  <c r="BX108" i="3"/>
  <c r="BY108" i="3"/>
  <c r="BZ108" i="3" s="1"/>
  <c r="CA108" i="3" s="1"/>
  <c r="CB108" i="3"/>
  <c r="BF109" i="3"/>
  <c r="BJ109" i="3"/>
  <c r="BM109" i="3" s="1"/>
  <c r="BN109" i="3"/>
  <c r="BO109" i="3"/>
  <c r="BV109" i="3"/>
  <c r="BX109" i="3"/>
  <c r="BY109" i="3"/>
  <c r="BZ109" i="3" s="1"/>
  <c r="CA109" i="3" s="1"/>
  <c r="CB109" i="3"/>
  <c r="BF110" i="3"/>
  <c r="BJ110" i="3"/>
  <c r="BK110" i="3" s="1"/>
  <c r="BN110" i="3"/>
  <c r="BO110" i="3"/>
  <c r="BV110" i="3"/>
  <c r="BX110" i="3"/>
  <c r="BY110" i="3"/>
  <c r="BZ110" i="3" s="1"/>
  <c r="CA110" i="3" s="1"/>
  <c r="CB110" i="3"/>
  <c r="BF111" i="3"/>
  <c r="BJ111" i="3"/>
  <c r="BN111" i="3"/>
  <c r="BO111" i="3"/>
  <c r="BV111" i="3"/>
  <c r="BX111" i="3"/>
  <c r="BY111" i="3"/>
  <c r="BZ111" i="3" s="1"/>
  <c r="CA111" i="3" s="1"/>
  <c r="CB111" i="3"/>
  <c r="BF112" i="3"/>
  <c r="BJ112" i="3"/>
  <c r="BK112" i="3" s="1"/>
  <c r="BN112" i="3"/>
  <c r="BO112" i="3"/>
  <c r="BV112" i="3"/>
  <c r="BX112" i="3"/>
  <c r="BY112" i="3"/>
  <c r="BZ112" i="3" s="1"/>
  <c r="CA112" i="3" s="1"/>
  <c r="CB112" i="3"/>
  <c r="BF113" i="3"/>
  <c r="BJ113" i="3"/>
  <c r="BL113" i="3" s="1"/>
  <c r="BN113" i="3"/>
  <c r="BO113" i="3"/>
  <c r="BV113" i="3"/>
  <c r="BX113" i="3"/>
  <c r="BY113" i="3"/>
  <c r="BZ113" i="3" s="1"/>
  <c r="CA113" i="3" s="1"/>
  <c r="CB113" i="3"/>
  <c r="BF114" i="3"/>
  <c r="BJ114" i="3"/>
  <c r="BN114" i="3"/>
  <c r="BO114" i="3"/>
  <c r="BV114" i="3"/>
  <c r="BX114" i="3"/>
  <c r="BY114" i="3"/>
  <c r="BZ114" i="3" s="1"/>
  <c r="CA114" i="3" s="1"/>
  <c r="CB114" i="3"/>
  <c r="BF115" i="3"/>
  <c r="BJ115" i="3"/>
  <c r="BK115" i="3" s="1"/>
  <c r="BN115" i="3"/>
  <c r="BO115" i="3"/>
  <c r="BV115" i="3"/>
  <c r="BX115" i="3"/>
  <c r="BY115" i="3"/>
  <c r="BZ115" i="3" s="1"/>
  <c r="CA115" i="3" s="1"/>
  <c r="CB115" i="3"/>
  <c r="BF116" i="3"/>
  <c r="BJ116" i="3"/>
  <c r="BL116" i="3" s="1"/>
  <c r="BN116" i="3"/>
  <c r="BO116" i="3"/>
  <c r="BV116" i="3"/>
  <c r="BX116" i="3"/>
  <c r="BY116" i="3"/>
  <c r="BZ116" i="3" s="1"/>
  <c r="CA116" i="3" s="1"/>
  <c r="CB116" i="3"/>
  <c r="BF117" i="3"/>
  <c r="BJ117" i="3"/>
  <c r="BM117" i="3" s="1"/>
  <c r="BN117" i="3"/>
  <c r="BO117" i="3"/>
  <c r="BV117" i="3"/>
  <c r="BX117" i="3"/>
  <c r="BY117" i="3"/>
  <c r="BZ117" i="3" s="1"/>
  <c r="CA117" i="3" s="1"/>
  <c r="CB117" i="3"/>
  <c r="BF118" i="3"/>
  <c r="BJ118" i="3"/>
  <c r="BN118" i="3"/>
  <c r="BO118" i="3"/>
  <c r="BV118" i="3"/>
  <c r="BX118" i="3"/>
  <c r="BY118" i="3"/>
  <c r="BZ118" i="3" s="1"/>
  <c r="CA118" i="3" s="1"/>
  <c r="CB118" i="3"/>
  <c r="BF119" i="3"/>
  <c r="BJ119" i="3"/>
  <c r="BN119" i="3"/>
  <c r="BO119" i="3"/>
  <c r="BV119" i="3"/>
  <c r="BX119" i="3"/>
  <c r="BY119" i="3"/>
  <c r="BZ119" i="3" s="1"/>
  <c r="CA119" i="3" s="1"/>
  <c r="CB119" i="3"/>
  <c r="BF120" i="3"/>
  <c r="BJ120" i="3"/>
  <c r="BK120" i="3" s="1"/>
  <c r="BN120" i="3"/>
  <c r="BO120" i="3"/>
  <c r="BV120" i="3"/>
  <c r="BX120" i="3"/>
  <c r="BY120" i="3"/>
  <c r="BZ120" i="3" s="1"/>
  <c r="CA120" i="3" s="1"/>
  <c r="CB120" i="3"/>
  <c r="BF121" i="3"/>
  <c r="BJ121" i="3"/>
  <c r="BK121" i="3" s="1"/>
  <c r="BN121" i="3"/>
  <c r="BO121" i="3"/>
  <c r="BV121" i="3"/>
  <c r="BX121" i="3"/>
  <c r="BY121" i="3"/>
  <c r="BZ121" i="3" s="1"/>
  <c r="CA121" i="3" s="1"/>
  <c r="CB121" i="3"/>
  <c r="BF122" i="3"/>
  <c r="BJ122" i="3"/>
  <c r="BL122" i="3" s="1"/>
  <c r="BN122" i="3"/>
  <c r="BO122" i="3"/>
  <c r="BV122" i="3"/>
  <c r="BX122" i="3"/>
  <c r="BY122" i="3"/>
  <c r="BZ122" i="3" s="1"/>
  <c r="CA122" i="3" s="1"/>
  <c r="CB122" i="3"/>
  <c r="BF123" i="3"/>
  <c r="BJ123" i="3"/>
  <c r="BN123" i="3"/>
  <c r="BO123" i="3"/>
  <c r="BV123" i="3"/>
  <c r="BX123" i="3"/>
  <c r="BY123" i="3"/>
  <c r="BZ123" i="3" s="1"/>
  <c r="CA123" i="3" s="1"/>
  <c r="CB123" i="3"/>
  <c r="BF124" i="3"/>
  <c r="BJ124" i="3"/>
  <c r="BN124" i="3"/>
  <c r="BO124" i="3"/>
  <c r="BV124" i="3"/>
  <c r="BX124" i="3"/>
  <c r="BY124" i="3"/>
  <c r="BZ124" i="3" s="1"/>
  <c r="CA124" i="3" s="1"/>
  <c r="CB124" i="3"/>
  <c r="BF125" i="3"/>
  <c r="BJ125" i="3"/>
  <c r="BN125" i="3"/>
  <c r="BO125" i="3"/>
  <c r="BV125" i="3"/>
  <c r="BX125" i="3"/>
  <c r="BY125" i="3"/>
  <c r="BZ125" i="3" s="1"/>
  <c r="CA125" i="3" s="1"/>
  <c r="CB125" i="3"/>
  <c r="BF126" i="3"/>
  <c r="BJ126" i="3"/>
  <c r="BN126" i="3"/>
  <c r="BO126" i="3"/>
  <c r="BV126" i="3"/>
  <c r="BX126" i="3"/>
  <c r="BY126" i="3"/>
  <c r="BZ126" i="3" s="1"/>
  <c r="CA126" i="3" s="1"/>
  <c r="CB126" i="3"/>
  <c r="BF127" i="3"/>
  <c r="BJ127" i="3"/>
  <c r="BK127" i="3" s="1"/>
  <c r="BN127" i="3"/>
  <c r="BO127" i="3"/>
  <c r="BV127" i="3"/>
  <c r="BX127" i="3"/>
  <c r="BY127" i="3"/>
  <c r="BZ127" i="3" s="1"/>
  <c r="CA127" i="3" s="1"/>
  <c r="CB127" i="3"/>
  <c r="BF128" i="3"/>
  <c r="BJ128" i="3"/>
  <c r="BN128" i="3"/>
  <c r="BO128" i="3"/>
  <c r="BV128" i="3"/>
  <c r="BX128" i="3"/>
  <c r="BY128" i="3"/>
  <c r="BZ128" i="3" s="1"/>
  <c r="CA128" i="3" s="1"/>
  <c r="CB128" i="3"/>
  <c r="BF129" i="3"/>
  <c r="BJ129" i="3"/>
  <c r="BN129" i="3"/>
  <c r="BO129" i="3"/>
  <c r="BV129" i="3"/>
  <c r="BX129" i="3"/>
  <c r="BY129" i="3"/>
  <c r="BZ129" i="3" s="1"/>
  <c r="CA129" i="3" s="1"/>
  <c r="CB129" i="3"/>
  <c r="BF130" i="3"/>
  <c r="BJ130" i="3"/>
  <c r="BK130" i="3" s="1"/>
  <c r="BN130" i="3"/>
  <c r="BO130" i="3"/>
  <c r="BV130" i="3"/>
  <c r="BX130" i="3"/>
  <c r="BY130" i="3"/>
  <c r="BZ130" i="3" s="1"/>
  <c r="CA130" i="3" s="1"/>
  <c r="CB130" i="3"/>
  <c r="BF131" i="3"/>
  <c r="BJ131" i="3"/>
  <c r="BN131" i="3"/>
  <c r="BO131" i="3"/>
  <c r="BV131" i="3"/>
  <c r="BX131" i="3"/>
  <c r="BY131" i="3"/>
  <c r="BZ131" i="3" s="1"/>
  <c r="CA131" i="3" s="1"/>
  <c r="CB131" i="3"/>
  <c r="BF132" i="3"/>
  <c r="BJ132" i="3"/>
  <c r="BK132" i="3" s="1"/>
  <c r="BN132" i="3"/>
  <c r="BO132" i="3"/>
  <c r="BV132" i="3"/>
  <c r="BX132" i="3"/>
  <c r="BY132" i="3"/>
  <c r="BZ132" i="3" s="1"/>
  <c r="CA132" i="3" s="1"/>
  <c r="CB132" i="3"/>
  <c r="BF133" i="3"/>
  <c r="BJ133" i="3"/>
  <c r="BK133" i="3" s="1"/>
  <c r="BN133" i="3"/>
  <c r="BO133" i="3"/>
  <c r="BV133" i="3"/>
  <c r="BX133" i="3"/>
  <c r="BY133" i="3"/>
  <c r="BZ133" i="3" s="1"/>
  <c r="CA133" i="3" s="1"/>
  <c r="CB133" i="3"/>
  <c r="BF134" i="3"/>
  <c r="BJ134" i="3"/>
  <c r="BM134" i="3" s="1"/>
  <c r="BN134" i="3"/>
  <c r="BO134" i="3"/>
  <c r="BV134" i="3"/>
  <c r="BX134" i="3"/>
  <c r="BY134" i="3"/>
  <c r="BZ134" i="3" s="1"/>
  <c r="CA134" i="3" s="1"/>
  <c r="CB134" i="3"/>
  <c r="BF135" i="3"/>
  <c r="BJ135" i="3"/>
  <c r="BN135" i="3"/>
  <c r="BO135" i="3"/>
  <c r="BV135" i="3"/>
  <c r="BX135" i="3"/>
  <c r="BY135" i="3"/>
  <c r="BZ135" i="3" s="1"/>
  <c r="CA135" i="3" s="1"/>
  <c r="CB135" i="3"/>
  <c r="BF136" i="3"/>
  <c r="BJ136" i="3"/>
  <c r="BN136" i="3"/>
  <c r="BO136" i="3"/>
  <c r="BV136" i="3"/>
  <c r="BX136" i="3"/>
  <c r="BY136" i="3"/>
  <c r="BZ136" i="3" s="1"/>
  <c r="CA136" i="3" s="1"/>
  <c r="CB136" i="3"/>
  <c r="BF137" i="3"/>
  <c r="BJ137" i="3"/>
  <c r="BN137" i="3"/>
  <c r="BO137" i="3"/>
  <c r="BV137" i="3"/>
  <c r="BX137" i="3"/>
  <c r="BY137" i="3"/>
  <c r="BZ137" i="3" s="1"/>
  <c r="CA137" i="3" s="1"/>
  <c r="CB137" i="3"/>
  <c r="BF138" i="3"/>
  <c r="BJ138" i="3"/>
  <c r="BM138" i="3" s="1"/>
  <c r="BN138" i="3"/>
  <c r="BO138" i="3"/>
  <c r="BV138" i="3"/>
  <c r="BX138" i="3"/>
  <c r="BY138" i="3"/>
  <c r="BZ138" i="3" s="1"/>
  <c r="CA138" i="3" s="1"/>
  <c r="CB138" i="3"/>
  <c r="BF139" i="3"/>
  <c r="BJ139" i="3"/>
  <c r="BK139" i="3" s="1"/>
  <c r="BN139" i="3"/>
  <c r="BO139" i="3"/>
  <c r="BV139" i="3"/>
  <c r="BX139" i="3"/>
  <c r="BY139" i="3"/>
  <c r="BZ139" i="3" s="1"/>
  <c r="CA139" i="3" s="1"/>
  <c r="CB139" i="3"/>
  <c r="BF140" i="3"/>
  <c r="BJ140" i="3"/>
  <c r="BL140" i="3" s="1"/>
  <c r="BN140" i="3"/>
  <c r="BO140" i="3"/>
  <c r="BV140" i="3"/>
  <c r="BX140" i="3"/>
  <c r="BY140" i="3"/>
  <c r="BZ140" i="3" s="1"/>
  <c r="CA140" i="3" s="1"/>
  <c r="CB140" i="3"/>
  <c r="BF141" i="3"/>
  <c r="BJ141" i="3"/>
  <c r="BK141" i="3" s="1"/>
  <c r="BN141" i="3"/>
  <c r="BO141" i="3"/>
  <c r="BV141" i="3"/>
  <c r="BX141" i="3"/>
  <c r="BY141" i="3"/>
  <c r="BZ141" i="3" s="1"/>
  <c r="CA141" i="3" s="1"/>
  <c r="CB141" i="3"/>
  <c r="BF142" i="3"/>
  <c r="BJ142" i="3"/>
  <c r="BN142" i="3"/>
  <c r="BO142" i="3"/>
  <c r="BV142" i="3"/>
  <c r="BX142" i="3"/>
  <c r="BY142" i="3"/>
  <c r="BZ142" i="3" s="1"/>
  <c r="CA142" i="3" s="1"/>
  <c r="CB142" i="3"/>
  <c r="BF143" i="3"/>
  <c r="BJ143" i="3"/>
  <c r="BM143" i="3" s="1"/>
  <c r="BN143" i="3"/>
  <c r="BO143" i="3"/>
  <c r="BV143" i="3"/>
  <c r="BX143" i="3"/>
  <c r="BY143" i="3"/>
  <c r="BZ143" i="3" s="1"/>
  <c r="CA143" i="3" s="1"/>
  <c r="CB143" i="3"/>
  <c r="BF144" i="3"/>
  <c r="BJ144" i="3"/>
  <c r="BK144" i="3" s="1"/>
  <c r="BN144" i="3"/>
  <c r="BO144" i="3"/>
  <c r="BV144" i="3"/>
  <c r="BX144" i="3"/>
  <c r="BY144" i="3"/>
  <c r="BZ144" i="3" s="1"/>
  <c r="CA144" i="3" s="1"/>
  <c r="CB144" i="3"/>
  <c r="BF145" i="3"/>
  <c r="BJ145" i="3"/>
  <c r="BL145" i="3" s="1"/>
  <c r="BN145" i="3"/>
  <c r="BO145" i="3"/>
  <c r="BV145" i="3"/>
  <c r="BX145" i="3"/>
  <c r="BY145" i="3"/>
  <c r="BZ145" i="3" s="1"/>
  <c r="CA145" i="3" s="1"/>
  <c r="CB145" i="3"/>
  <c r="BF146" i="3"/>
  <c r="BJ146" i="3"/>
  <c r="BL146" i="3" s="1"/>
  <c r="BN146" i="3"/>
  <c r="BO146" i="3"/>
  <c r="BV146" i="3"/>
  <c r="BX146" i="3"/>
  <c r="BY146" i="3"/>
  <c r="BZ146" i="3" s="1"/>
  <c r="CA146" i="3" s="1"/>
  <c r="CB146" i="3"/>
  <c r="BF147" i="3"/>
  <c r="BJ147" i="3"/>
  <c r="BN147" i="3"/>
  <c r="BO147" i="3"/>
  <c r="BV147" i="3"/>
  <c r="BX147" i="3"/>
  <c r="BY147" i="3"/>
  <c r="BZ147" i="3" s="1"/>
  <c r="CA147" i="3" s="1"/>
  <c r="CB147" i="3"/>
  <c r="BF148" i="3"/>
  <c r="BJ148" i="3"/>
  <c r="BN148" i="3"/>
  <c r="BO148" i="3"/>
  <c r="BV148" i="3"/>
  <c r="BX148" i="3"/>
  <c r="BY148" i="3"/>
  <c r="BZ148" i="3" s="1"/>
  <c r="CA148" i="3" s="1"/>
  <c r="CB148" i="3"/>
  <c r="BF149" i="3"/>
  <c r="BJ149" i="3"/>
  <c r="BN149" i="3"/>
  <c r="BO149" i="3"/>
  <c r="BV149" i="3"/>
  <c r="BX149" i="3"/>
  <c r="BY149" i="3"/>
  <c r="BZ149" i="3" s="1"/>
  <c r="CA149" i="3" s="1"/>
  <c r="CB149" i="3"/>
  <c r="BF150" i="3"/>
  <c r="BJ150" i="3"/>
  <c r="BM150" i="3" s="1"/>
  <c r="BN150" i="3"/>
  <c r="BO150" i="3"/>
  <c r="BV150" i="3"/>
  <c r="BX150" i="3"/>
  <c r="BY150" i="3"/>
  <c r="BZ150" i="3" s="1"/>
  <c r="CA150" i="3" s="1"/>
  <c r="CB150" i="3"/>
  <c r="BF151" i="3"/>
  <c r="BJ151" i="3"/>
  <c r="BN151" i="3"/>
  <c r="BO151" i="3"/>
  <c r="BV151" i="3"/>
  <c r="BX151" i="3"/>
  <c r="BY151" i="3"/>
  <c r="BZ151" i="3" s="1"/>
  <c r="CA151" i="3" s="1"/>
  <c r="CB151" i="3"/>
  <c r="BF152" i="3"/>
  <c r="BJ152" i="3"/>
  <c r="BK152" i="3" s="1"/>
  <c r="BN152" i="3"/>
  <c r="BO152" i="3"/>
  <c r="BV152" i="3"/>
  <c r="BX152" i="3"/>
  <c r="BY152" i="3"/>
  <c r="BZ152" i="3" s="1"/>
  <c r="CA152" i="3" s="1"/>
  <c r="CB152" i="3"/>
  <c r="BF153" i="3"/>
  <c r="BJ153" i="3"/>
  <c r="BK153" i="3" s="1"/>
  <c r="BN153" i="3"/>
  <c r="BO153" i="3"/>
  <c r="BV153" i="3"/>
  <c r="BX153" i="3"/>
  <c r="BY153" i="3"/>
  <c r="BZ153" i="3" s="1"/>
  <c r="CA153" i="3" s="1"/>
  <c r="CB153" i="3"/>
  <c r="BF154" i="3"/>
  <c r="BJ154" i="3"/>
  <c r="BN154" i="3"/>
  <c r="BO154" i="3"/>
  <c r="BV154" i="3"/>
  <c r="BX154" i="3"/>
  <c r="BY154" i="3"/>
  <c r="CB154" i="3"/>
  <c r="BF155" i="3"/>
  <c r="BJ155" i="3"/>
  <c r="BK155" i="3" s="1"/>
  <c r="BN155" i="3"/>
  <c r="BO155" i="3"/>
  <c r="BV155" i="3"/>
  <c r="BX155" i="3"/>
  <c r="BY155" i="3"/>
  <c r="BZ155" i="3" s="1"/>
  <c r="CA155" i="3" s="1"/>
  <c r="CB155" i="3"/>
  <c r="BF156" i="3"/>
  <c r="BJ156" i="3"/>
  <c r="BL156" i="3" s="1"/>
  <c r="BN156" i="3"/>
  <c r="BO156" i="3"/>
  <c r="BV156" i="3"/>
  <c r="BX156" i="3"/>
  <c r="BY156" i="3"/>
  <c r="BZ156" i="3" s="1"/>
  <c r="CA156" i="3" s="1"/>
  <c r="CB156" i="3"/>
  <c r="BF157" i="3"/>
  <c r="BJ157" i="3"/>
  <c r="BM157" i="3" s="1"/>
  <c r="BN157" i="3"/>
  <c r="BO157" i="3"/>
  <c r="BV157" i="3"/>
  <c r="BX157" i="3"/>
  <c r="BY157" i="3"/>
  <c r="BZ157" i="3" s="1"/>
  <c r="CA157" i="3" s="1"/>
  <c r="CB157" i="3"/>
  <c r="BF158" i="3"/>
  <c r="BJ158" i="3"/>
  <c r="BL158" i="3" s="1"/>
  <c r="BN158" i="3"/>
  <c r="BO158" i="3"/>
  <c r="BV158" i="3"/>
  <c r="BX158" i="3"/>
  <c r="BY158" i="3"/>
  <c r="BZ158" i="3" s="1"/>
  <c r="CA158" i="3" s="1"/>
  <c r="CB158" i="3"/>
  <c r="BF159" i="3"/>
  <c r="BJ159" i="3"/>
  <c r="BN159" i="3"/>
  <c r="BO159" i="3"/>
  <c r="BV159" i="3"/>
  <c r="BX159" i="3"/>
  <c r="BY159" i="3"/>
  <c r="CB159" i="3"/>
  <c r="BF160" i="3"/>
  <c r="BJ160" i="3"/>
  <c r="BK160" i="3" s="1"/>
  <c r="BN160" i="3"/>
  <c r="BO160" i="3"/>
  <c r="BV160" i="3"/>
  <c r="BX160" i="3"/>
  <c r="BY160" i="3"/>
  <c r="CB160" i="3"/>
  <c r="BF161" i="3"/>
  <c r="BJ161" i="3"/>
  <c r="BK161" i="3" s="1"/>
  <c r="BN161" i="3"/>
  <c r="BO161" i="3"/>
  <c r="BV161" i="3"/>
  <c r="BX161" i="3"/>
  <c r="BY161" i="3"/>
  <c r="CB161" i="3"/>
  <c r="BF162" i="3"/>
  <c r="BJ162" i="3"/>
  <c r="BM162" i="3" s="1"/>
  <c r="BN162" i="3"/>
  <c r="BO162" i="3"/>
  <c r="BV162" i="3"/>
  <c r="BX162" i="3"/>
  <c r="BY162" i="3"/>
  <c r="CB162" i="3"/>
  <c r="BF163" i="3"/>
  <c r="BJ163" i="3"/>
  <c r="BN163" i="3"/>
  <c r="BO163" i="3"/>
  <c r="BV163" i="3"/>
  <c r="BX163" i="3"/>
  <c r="BY163" i="3"/>
  <c r="BZ163" i="3" s="1"/>
  <c r="CA163" i="3" s="1"/>
  <c r="CB163" i="3"/>
  <c r="BF164" i="3"/>
  <c r="BJ164" i="3"/>
  <c r="BN164" i="3"/>
  <c r="BO164" i="3"/>
  <c r="BV164" i="3"/>
  <c r="BX164" i="3"/>
  <c r="BY164" i="3"/>
  <c r="BZ164" i="3" s="1"/>
  <c r="CA164" i="3" s="1"/>
  <c r="CB164" i="3"/>
  <c r="BF165" i="3"/>
  <c r="BJ165" i="3"/>
  <c r="BN165" i="3"/>
  <c r="BO165" i="3"/>
  <c r="BV165" i="3"/>
  <c r="BX165" i="3"/>
  <c r="BY165" i="3"/>
  <c r="BZ165" i="3" s="1"/>
  <c r="CA165" i="3" s="1"/>
  <c r="CB165" i="3"/>
  <c r="BF166" i="3"/>
  <c r="BJ166" i="3"/>
  <c r="BK166" i="3" s="1"/>
  <c r="BN166" i="3"/>
  <c r="BO166" i="3"/>
  <c r="BV166" i="3"/>
  <c r="BX166" i="3"/>
  <c r="BY166" i="3"/>
  <c r="BZ166" i="3" s="1"/>
  <c r="CA166" i="3" s="1"/>
  <c r="CB166" i="3"/>
  <c r="BF167" i="3"/>
  <c r="BJ167" i="3"/>
  <c r="BL167" i="3" s="1"/>
  <c r="BN167" i="3"/>
  <c r="BO167" i="3"/>
  <c r="BV167" i="3"/>
  <c r="BX167" i="3"/>
  <c r="BY167" i="3"/>
  <c r="BZ167" i="3" s="1"/>
  <c r="CA167" i="3" s="1"/>
  <c r="CB167" i="3"/>
  <c r="BF168" i="3"/>
  <c r="BJ168" i="3"/>
  <c r="BM168" i="3" s="1"/>
  <c r="BN168" i="3"/>
  <c r="BO168" i="3"/>
  <c r="BV168" i="3"/>
  <c r="BX168" i="3"/>
  <c r="BY168" i="3"/>
  <c r="BZ168" i="3" s="1"/>
  <c r="CA168" i="3" s="1"/>
  <c r="CB168" i="3"/>
  <c r="BF169" i="3"/>
  <c r="BJ169" i="3"/>
  <c r="BN169" i="3"/>
  <c r="BO169" i="3"/>
  <c r="BV169" i="3"/>
  <c r="BX169" i="3"/>
  <c r="BY169" i="3"/>
  <c r="BZ169" i="3" s="1"/>
  <c r="CA169" i="3" s="1"/>
  <c r="CB169" i="3"/>
  <c r="BF170" i="3"/>
  <c r="BJ170" i="3"/>
  <c r="BL170" i="3" s="1"/>
  <c r="BN170" i="3"/>
  <c r="BO170" i="3"/>
  <c r="BV170" i="3"/>
  <c r="BX170" i="3"/>
  <c r="BY170" i="3"/>
  <c r="BZ170" i="3" s="1"/>
  <c r="CA170" i="3" s="1"/>
  <c r="CB170" i="3"/>
  <c r="BF171" i="3"/>
  <c r="BJ171" i="3"/>
  <c r="BN171" i="3"/>
  <c r="BO171" i="3"/>
  <c r="BV171" i="3"/>
  <c r="BX171" i="3"/>
  <c r="BY171" i="3"/>
  <c r="BZ171" i="3" s="1"/>
  <c r="CA171" i="3" s="1"/>
  <c r="CB171" i="3"/>
  <c r="BF172" i="3"/>
  <c r="BJ172" i="3"/>
  <c r="BK172" i="3" s="1"/>
  <c r="BN172" i="3"/>
  <c r="BO172" i="3"/>
  <c r="BV172" i="3"/>
  <c r="BX172" i="3"/>
  <c r="BY172" i="3"/>
  <c r="BZ172" i="3" s="1"/>
  <c r="CA172" i="3" s="1"/>
  <c r="CB172" i="3"/>
  <c r="BF173" i="3"/>
  <c r="BJ173" i="3"/>
  <c r="BN173" i="3"/>
  <c r="BO173" i="3"/>
  <c r="BV173" i="3"/>
  <c r="BX173" i="3"/>
  <c r="BY173" i="3"/>
  <c r="BZ173" i="3" s="1"/>
  <c r="CA173" i="3" s="1"/>
  <c r="CB173" i="3"/>
  <c r="BF174" i="3"/>
  <c r="BJ174" i="3"/>
  <c r="BM174" i="3" s="1"/>
  <c r="BN174" i="3"/>
  <c r="BO174" i="3"/>
  <c r="BV174" i="3"/>
  <c r="BX174" i="3"/>
  <c r="BY174" i="3"/>
  <c r="BZ174" i="3" s="1"/>
  <c r="CA174" i="3" s="1"/>
  <c r="CB174" i="3"/>
  <c r="BF175" i="3"/>
  <c r="BJ175" i="3"/>
  <c r="BK175" i="3" s="1"/>
  <c r="BN175" i="3"/>
  <c r="BO175" i="3"/>
  <c r="BV175" i="3"/>
  <c r="BX175" i="3"/>
  <c r="BY175" i="3"/>
  <c r="BZ175" i="3" s="1"/>
  <c r="CA175" i="3" s="1"/>
  <c r="CB175" i="3"/>
  <c r="BF176" i="3"/>
  <c r="BJ176" i="3"/>
  <c r="BL176" i="3" s="1"/>
  <c r="BN176" i="3"/>
  <c r="BO176" i="3"/>
  <c r="BV176" i="3"/>
  <c r="BX176" i="3"/>
  <c r="BY176" i="3"/>
  <c r="BZ176" i="3" s="1"/>
  <c r="CA176" i="3" s="1"/>
  <c r="CB176" i="3"/>
  <c r="BF177" i="3"/>
  <c r="BJ177" i="3"/>
  <c r="BL177" i="3" s="1"/>
  <c r="BN177" i="3"/>
  <c r="BO177" i="3"/>
  <c r="BV177" i="3"/>
  <c r="BX177" i="3"/>
  <c r="BY177" i="3"/>
  <c r="BZ177" i="3" s="1"/>
  <c r="CA177" i="3" s="1"/>
  <c r="CB177" i="3"/>
  <c r="BF178" i="3"/>
  <c r="BJ178" i="3"/>
  <c r="BN178" i="3"/>
  <c r="BO178" i="3"/>
  <c r="BV178" i="3"/>
  <c r="BX178" i="3"/>
  <c r="BY178" i="3"/>
  <c r="BZ178" i="3" s="1"/>
  <c r="CA178" i="3" s="1"/>
  <c r="CB178" i="3"/>
  <c r="BF179" i="3"/>
  <c r="BJ179" i="3"/>
  <c r="BN179" i="3"/>
  <c r="BO179" i="3"/>
  <c r="BV179" i="3"/>
  <c r="BX179" i="3"/>
  <c r="BY179" i="3"/>
  <c r="BZ179" i="3" s="1"/>
  <c r="CA179" i="3" s="1"/>
  <c r="CB179" i="3"/>
  <c r="BF180" i="3"/>
  <c r="BJ180" i="3"/>
  <c r="BN180" i="3"/>
  <c r="BO180" i="3"/>
  <c r="BV180" i="3"/>
  <c r="BX180" i="3"/>
  <c r="BY180" i="3"/>
  <c r="BZ180" i="3" s="1"/>
  <c r="CA180" i="3" s="1"/>
  <c r="CB180" i="3"/>
  <c r="BF181" i="3"/>
  <c r="BJ181" i="3"/>
  <c r="BN181" i="3"/>
  <c r="BO181" i="3"/>
  <c r="BV181" i="3"/>
  <c r="BX181" i="3"/>
  <c r="BY181" i="3"/>
  <c r="BZ181" i="3" s="1"/>
  <c r="CA181" i="3" s="1"/>
  <c r="CB181" i="3"/>
  <c r="BF182" i="3"/>
  <c r="BJ182" i="3"/>
  <c r="BM182" i="3" s="1"/>
  <c r="BN182" i="3"/>
  <c r="BO182" i="3"/>
  <c r="BV182" i="3"/>
  <c r="BX182" i="3"/>
  <c r="BY182" i="3"/>
  <c r="BZ182" i="3" s="1"/>
  <c r="CA182" i="3" s="1"/>
  <c r="CB182" i="3"/>
  <c r="BF183" i="3"/>
  <c r="BJ183" i="3"/>
  <c r="BN183" i="3"/>
  <c r="BO183" i="3"/>
  <c r="BV183" i="3"/>
  <c r="BX183" i="3"/>
  <c r="BY183" i="3"/>
  <c r="BZ183" i="3" s="1"/>
  <c r="CA183" i="3" s="1"/>
  <c r="CB183" i="3"/>
  <c r="BF184" i="3"/>
  <c r="BJ184" i="3"/>
  <c r="BK184" i="3" s="1"/>
  <c r="BN184" i="3"/>
  <c r="BO184" i="3"/>
  <c r="BV184" i="3"/>
  <c r="BX184" i="3"/>
  <c r="BY184" i="3"/>
  <c r="BZ184" i="3" s="1"/>
  <c r="CA184" i="3" s="1"/>
  <c r="CB184" i="3"/>
  <c r="BF185" i="3"/>
  <c r="BJ185" i="3"/>
  <c r="BL185" i="3" s="1"/>
  <c r="BN185" i="3"/>
  <c r="BO185" i="3"/>
  <c r="BV185" i="3"/>
  <c r="BX185" i="3"/>
  <c r="BY185" i="3"/>
  <c r="BZ185" i="3" s="1"/>
  <c r="CA185" i="3" s="1"/>
  <c r="CB185" i="3"/>
  <c r="BF186" i="3"/>
  <c r="BJ186" i="3"/>
  <c r="BN186" i="3"/>
  <c r="BO186" i="3"/>
  <c r="BV186" i="3"/>
  <c r="BX186" i="3"/>
  <c r="BY186" i="3"/>
  <c r="BZ186" i="3" s="1"/>
  <c r="CA186" i="3" s="1"/>
  <c r="CB186" i="3"/>
  <c r="BF187" i="3"/>
  <c r="BJ187" i="3"/>
  <c r="BN187" i="3"/>
  <c r="BO187" i="3"/>
  <c r="BV187" i="3"/>
  <c r="BX187" i="3"/>
  <c r="BY187" i="3"/>
  <c r="BZ187" i="3" s="1"/>
  <c r="CA187" i="3" s="1"/>
  <c r="CB187" i="3"/>
  <c r="BF188" i="3"/>
  <c r="BJ188" i="3"/>
  <c r="BN188" i="3"/>
  <c r="BO188" i="3"/>
  <c r="BV188" i="3"/>
  <c r="BX188" i="3"/>
  <c r="BY188" i="3"/>
  <c r="BZ188" i="3" s="1"/>
  <c r="CA188" i="3" s="1"/>
  <c r="CB188" i="3"/>
  <c r="BF189" i="3"/>
  <c r="BJ189" i="3"/>
  <c r="BK189" i="3" s="1"/>
  <c r="BN189" i="3"/>
  <c r="BO189" i="3"/>
  <c r="BV189" i="3"/>
  <c r="BX189" i="3"/>
  <c r="BY189" i="3"/>
  <c r="BZ189" i="3" s="1"/>
  <c r="CA189" i="3" s="1"/>
  <c r="CB189" i="3"/>
  <c r="BF190" i="3"/>
  <c r="BJ190" i="3"/>
  <c r="BK190" i="3" s="1"/>
  <c r="BN190" i="3"/>
  <c r="BO190" i="3"/>
  <c r="BV190" i="3"/>
  <c r="BX190" i="3"/>
  <c r="BY190" i="3"/>
  <c r="BZ190" i="3" s="1"/>
  <c r="CA190" i="3" s="1"/>
  <c r="CB190" i="3"/>
  <c r="BF191" i="3"/>
  <c r="BJ191" i="3"/>
  <c r="BM191" i="3" s="1"/>
  <c r="BN191" i="3"/>
  <c r="BO191" i="3"/>
  <c r="BV191" i="3"/>
  <c r="BX191" i="3"/>
  <c r="BY191" i="3"/>
  <c r="BZ191" i="3" s="1"/>
  <c r="CA191" i="3" s="1"/>
  <c r="CB191" i="3"/>
  <c r="BF192" i="3"/>
  <c r="BJ192" i="3"/>
  <c r="BN192" i="3"/>
  <c r="BO192" i="3"/>
  <c r="BV192" i="3"/>
  <c r="BX192" i="3"/>
  <c r="BY192" i="3"/>
  <c r="BZ192" i="3" s="1"/>
  <c r="CA192" i="3" s="1"/>
  <c r="CB192" i="3"/>
  <c r="BF193" i="3"/>
  <c r="BJ193" i="3"/>
  <c r="BK193" i="3" s="1"/>
  <c r="BN193" i="3"/>
  <c r="BO193" i="3"/>
  <c r="BV193" i="3"/>
  <c r="BX193" i="3"/>
  <c r="BY193" i="3"/>
  <c r="BZ193" i="3" s="1"/>
  <c r="CA193" i="3" s="1"/>
  <c r="CB193" i="3"/>
  <c r="BF194" i="3"/>
  <c r="BJ194" i="3"/>
  <c r="BN194" i="3"/>
  <c r="BO194" i="3"/>
  <c r="BV194" i="3"/>
  <c r="BX194" i="3"/>
  <c r="BY194" i="3"/>
  <c r="BZ194" i="3" s="1"/>
  <c r="CA194" i="3" s="1"/>
  <c r="CB194" i="3"/>
  <c r="BF195" i="3"/>
  <c r="BJ195" i="3"/>
  <c r="BN195" i="3"/>
  <c r="BO195" i="3"/>
  <c r="BV195" i="3"/>
  <c r="BX195" i="3"/>
  <c r="BY195" i="3"/>
  <c r="BZ195" i="3" s="1"/>
  <c r="CA195" i="3" s="1"/>
  <c r="CB195" i="3"/>
  <c r="BF196" i="3"/>
  <c r="BJ196" i="3"/>
  <c r="BN196" i="3"/>
  <c r="BO196" i="3"/>
  <c r="BV196" i="3"/>
  <c r="BX196" i="3"/>
  <c r="BY196" i="3"/>
  <c r="BZ196" i="3" s="1"/>
  <c r="CA196" i="3" s="1"/>
  <c r="CB196" i="3"/>
  <c r="BF197" i="3"/>
  <c r="BJ197" i="3"/>
  <c r="BN197" i="3"/>
  <c r="BO197" i="3"/>
  <c r="BV197" i="3"/>
  <c r="BX197" i="3"/>
  <c r="BY197" i="3"/>
  <c r="BZ197" i="3" s="1"/>
  <c r="CA197" i="3" s="1"/>
  <c r="CB197" i="3"/>
  <c r="BF198" i="3"/>
  <c r="BJ198" i="3"/>
  <c r="BN198" i="3"/>
  <c r="BO198" i="3"/>
  <c r="BV198" i="3"/>
  <c r="BX198" i="3"/>
  <c r="BY198" i="3"/>
  <c r="BZ198" i="3" s="1"/>
  <c r="CA198" i="3" s="1"/>
  <c r="CB198" i="3"/>
  <c r="BF199" i="3"/>
  <c r="BJ199" i="3"/>
  <c r="BN199" i="3"/>
  <c r="BO199" i="3"/>
  <c r="BV199" i="3"/>
  <c r="BX199" i="3"/>
  <c r="BY199" i="3"/>
  <c r="BZ199" i="3" s="1"/>
  <c r="CA199" i="3" s="1"/>
  <c r="CB199" i="3"/>
  <c r="BF200" i="3"/>
  <c r="BJ200" i="3"/>
  <c r="BN200" i="3"/>
  <c r="BO200" i="3"/>
  <c r="BV200" i="3"/>
  <c r="BX200" i="3"/>
  <c r="BY200" i="3"/>
  <c r="BZ200" i="3" s="1"/>
  <c r="CA200" i="3" s="1"/>
  <c r="CB200" i="3"/>
  <c r="BF201" i="3"/>
  <c r="BJ201" i="3"/>
  <c r="BK201" i="3" s="1"/>
  <c r="BN201" i="3"/>
  <c r="BO201" i="3"/>
  <c r="BV201" i="3"/>
  <c r="BX201" i="3"/>
  <c r="BY201" i="3"/>
  <c r="BZ201" i="3" s="1"/>
  <c r="CA201" i="3" s="1"/>
  <c r="CB201" i="3"/>
  <c r="BF202" i="3"/>
  <c r="BJ202" i="3"/>
  <c r="BN202" i="3"/>
  <c r="BO202" i="3"/>
  <c r="BV202" i="3"/>
  <c r="BX202" i="3"/>
  <c r="BY202" i="3"/>
  <c r="BZ202" i="3" s="1"/>
  <c r="CA202" i="3" s="1"/>
  <c r="CB202" i="3"/>
  <c r="BF203" i="3"/>
  <c r="BJ203" i="3"/>
  <c r="BN203" i="3"/>
  <c r="BO203" i="3"/>
  <c r="BV203" i="3"/>
  <c r="BX203" i="3"/>
  <c r="BY203" i="3"/>
  <c r="BZ203" i="3" s="1"/>
  <c r="CA203" i="3" s="1"/>
  <c r="CB203" i="3"/>
  <c r="BF204" i="3"/>
  <c r="BJ204" i="3"/>
  <c r="BN204" i="3"/>
  <c r="BO204" i="3"/>
  <c r="BV204" i="3"/>
  <c r="BX204" i="3"/>
  <c r="BY204" i="3"/>
  <c r="BZ204" i="3" s="1"/>
  <c r="CA204" i="3" s="1"/>
  <c r="CB204" i="3"/>
  <c r="BF205" i="3"/>
  <c r="BJ205" i="3"/>
  <c r="BM205" i="3" s="1"/>
  <c r="BN205" i="3"/>
  <c r="BO205" i="3"/>
  <c r="BV205" i="3"/>
  <c r="BX205" i="3"/>
  <c r="BY205" i="3"/>
  <c r="BZ205" i="3" s="1"/>
  <c r="CA205" i="3" s="1"/>
  <c r="CB205" i="3"/>
  <c r="BF206" i="3"/>
  <c r="BJ206" i="3"/>
  <c r="BK206" i="3" s="1"/>
  <c r="BN206" i="3"/>
  <c r="BO206" i="3"/>
  <c r="BV206" i="3"/>
  <c r="BX206" i="3"/>
  <c r="BY206" i="3"/>
  <c r="BZ206" i="3" s="1"/>
  <c r="CA206" i="3" s="1"/>
  <c r="CB206" i="3"/>
  <c r="BF207" i="3"/>
  <c r="BJ207" i="3"/>
  <c r="BK207" i="3" s="1"/>
  <c r="BN207" i="3"/>
  <c r="BO207" i="3"/>
  <c r="BV207" i="3"/>
  <c r="BX207" i="3"/>
  <c r="BY207" i="3"/>
  <c r="BZ207" i="3" s="1"/>
  <c r="CA207" i="3" s="1"/>
  <c r="CB207" i="3"/>
  <c r="BF208" i="3"/>
  <c r="BJ208" i="3"/>
  <c r="BL208" i="3" s="1"/>
  <c r="BN208" i="3"/>
  <c r="BO208" i="3"/>
  <c r="BV208" i="3"/>
  <c r="BX208" i="3"/>
  <c r="BY208" i="3"/>
  <c r="BZ208" i="3" s="1"/>
  <c r="CA208" i="3" s="1"/>
  <c r="CB208" i="3"/>
  <c r="BF209" i="3"/>
  <c r="BJ209" i="3"/>
  <c r="BK209" i="3" s="1"/>
  <c r="BN209" i="3"/>
  <c r="BO209" i="3"/>
  <c r="BV209" i="3"/>
  <c r="BX209" i="3"/>
  <c r="BY209" i="3"/>
  <c r="BZ209" i="3" s="1"/>
  <c r="CA209" i="3" s="1"/>
  <c r="CB209" i="3"/>
  <c r="BF210" i="3"/>
  <c r="BJ210" i="3"/>
  <c r="BN210" i="3"/>
  <c r="BO210" i="3"/>
  <c r="BV210" i="3"/>
  <c r="BX210" i="3"/>
  <c r="BY210" i="3"/>
  <c r="BZ210" i="3" s="1"/>
  <c r="CA210" i="3" s="1"/>
  <c r="CB210" i="3"/>
  <c r="BF211" i="3"/>
  <c r="BJ211" i="3"/>
  <c r="BN211" i="3"/>
  <c r="BO211" i="3"/>
  <c r="BV211" i="3"/>
  <c r="BX211" i="3"/>
  <c r="BY211" i="3"/>
  <c r="BZ211" i="3" s="1"/>
  <c r="CA211" i="3" s="1"/>
  <c r="CB211" i="3"/>
  <c r="BF212" i="3"/>
  <c r="BJ212" i="3"/>
  <c r="BL212" i="3" s="1"/>
  <c r="BN212" i="3"/>
  <c r="BO212" i="3"/>
  <c r="BV212" i="3"/>
  <c r="BX212" i="3"/>
  <c r="BY212" i="3"/>
  <c r="BZ212" i="3" s="1"/>
  <c r="CA212" i="3" s="1"/>
  <c r="CB212" i="3"/>
  <c r="BF213" i="3"/>
  <c r="BJ213" i="3"/>
  <c r="BK213" i="3" s="1"/>
  <c r="BN213" i="3"/>
  <c r="BO213" i="3"/>
  <c r="BV213" i="3"/>
  <c r="BX213" i="3"/>
  <c r="BY213" i="3"/>
  <c r="CB213" i="3"/>
  <c r="BF214" i="3"/>
  <c r="BJ214" i="3"/>
  <c r="BM214" i="3" s="1"/>
  <c r="BN214" i="3"/>
  <c r="BO214" i="3"/>
  <c r="BV214" i="3"/>
  <c r="BX214" i="3"/>
  <c r="BY214" i="3"/>
  <c r="BZ214" i="3" s="1"/>
  <c r="CA214" i="3" s="1"/>
  <c r="CB214" i="3"/>
  <c r="BF215" i="3"/>
  <c r="BJ215" i="3"/>
  <c r="BN215" i="3"/>
  <c r="BO215" i="3"/>
  <c r="BV215" i="3"/>
  <c r="BX215" i="3"/>
  <c r="BY215" i="3"/>
  <c r="BZ215" i="3" s="1"/>
  <c r="CA215" i="3" s="1"/>
  <c r="CB215" i="3"/>
  <c r="BF216" i="3"/>
  <c r="BJ216" i="3"/>
  <c r="BK216" i="3" s="1"/>
  <c r="BN216" i="3"/>
  <c r="BO216" i="3"/>
  <c r="BV216" i="3"/>
  <c r="BX216" i="3"/>
  <c r="BY216" i="3"/>
  <c r="BZ216" i="3" s="1"/>
  <c r="CA216" i="3" s="1"/>
  <c r="CB216" i="3"/>
  <c r="BF217" i="3"/>
  <c r="BJ217" i="3"/>
  <c r="BK217" i="3" s="1"/>
  <c r="BN217" i="3"/>
  <c r="BO217" i="3"/>
  <c r="BV217" i="3"/>
  <c r="BX217" i="3"/>
  <c r="BY217" i="3"/>
  <c r="BZ217" i="3" s="1"/>
  <c r="CA217" i="3" s="1"/>
  <c r="CB217" i="3"/>
  <c r="BF218" i="3"/>
  <c r="BJ218" i="3"/>
  <c r="BM218" i="3" s="1"/>
  <c r="BN218" i="3"/>
  <c r="BO218" i="3"/>
  <c r="BV218" i="3"/>
  <c r="BX218" i="3"/>
  <c r="BY218" i="3"/>
  <c r="BZ218" i="3" s="1"/>
  <c r="CA218" i="3" s="1"/>
  <c r="CB218" i="3"/>
  <c r="BF219" i="3"/>
  <c r="BJ219" i="3"/>
  <c r="BN219" i="3"/>
  <c r="BO219" i="3"/>
  <c r="BV219" i="3"/>
  <c r="BX219" i="3"/>
  <c r="BY219" i="3"/>
  <c r="BZ219" i="3" s="1"/>
  <c r="CA219" i="3" s="1"/>
  <c r="CB219" i="3"/>
  <c r="BF220" i="3"/>
  <c r="BJ220" i="3"/>
  <c r="BN220" i="3"/>
  <c r="BO220" i="3"/>
  <c r="BV220" i="3"/>
  <c r="BX220" i="3"/>
  <c r="BY220" i="3"/>
  <c r="BZ220" i="3" s="1"/>
  <c r="CA220" i="3" s="1"/>
  <c r="CB220" i="3"/>
  <c r="BF221" i="3"/>
  <c r="BJ221" i="3"/>
  <c r="BM221" i="3" s="1"/>
  <c r="BN221" i="3"/>
  <c r="BO221" i="3"/>
  <c r="BV221" i="3"/>
  <c r="BX221" i="3"/>
  <c r="BY221" i="3"/>
  <c r="BZ221" i="3" s="1"/>
  <c r="CA221" i="3" s="1"/>
  <c r="CB221" i="3"/>
  <c r="BF222" i="3"/>
  <c r="BJ222" i="3"/>
  <c r="BK222" i="3" s="1"/>
  <c r="BN222" i="3"/>
  <c r="BO222" i="3"/>
  <c r="BV222" i="3"/>
  <c r="BX222" i="3"/>
  <c r="BY222" i="3"/>
  <c r="BZ222" i="3" s="1"/>
  <c r="CA222" i="3" s="1"/>
  <c r="CB222" i="3"/>
  <c r="BF223" i="3"/>
  <c r="BJ223" i="3"/>
  <c r="BN223" i="3"/>
  <c r="BO223" i="3"/>
  <c r="BV223" i="3"/>
  <c r="BX223" i="3"/>
  <c r="BY223" i="3"/>
  <c r="BZ223" i="3" s="1"/>
  <c r="CA223" i="3" s="1"/>
  <c r="CB223" i="3"/>
  <c r="BF224" i="3"/>
  <c r="BJ224" i="3"/>
  <c r="BM224" i="3" s="1"/>
  <c r="BN224" i="3"/>
  <c r="BO224" i="3"/>
  <c r="BV224" i="3"/>
  <c r="BX224" i="3"/>
  <c r="BY224" i="3"/>
  <c r="BZ224" i="3" s="1"/>
  <c r="CA224" i="3" s="1"/>
  <c r="CB224" i="3"/>
  <c r="BF225" i="3"/>
  <c r="BJ225" i="3"/>
  <c r="BL225" i="3" s="1"/>
  <c r="BN225" i="3"/>
  <c r="BO225" i="3"/>
  <c r="BV225" i="3"/>
  <c r="BX225" i="3"/>
  <c r="BY225" i="3"/>
  <c r="BZ225" i="3" s="1"/>
  <c r="CA225" i="3" s="1"/>
  <c r="CB225" i="3"/>
  <c r="BF226" i="3"/>
  <c r="BJ226" i="3"/>
  <c r="BL226" i="3" s="1"/>
  <c r="BN226" i="3"/>
  <c r="BO226" i="3"/>
  <c r="BV226" i="3"/>
  <c r="BX226" i="3"/>
  <c r="BY226" i="3"/>
  <c r="BZ226" i="3" s="1"/>
  <c r="CA226" i="3" s="1"/>
  <c r="CB226" i="3"/>
  <c r="BF227" i="3"/>
  <c r="BJ227" i="3"/>
  <c r="BN227" i="3"/>
  <c r="BO227" i="3"/>
  <c r="BV227" i="3"/>
  <c r="BX227" i="3"/>
  <c r="BY227" i="3"/>
  <c r="BZ227" i="3" s="1"/>
  <c r="CA227" i="3" s="1"/>
  <c r="CB227" i="3"/>
  <c r="BF228" i="3"/>
  <c r="BJ228" i="3"/>
  <c r="BN228" i="3"/>
  <c r="BO228" i="3"/>
  <c r="BV228" i="3"/>
  <c r="BX228" i="3"/>
  <c r="BY228" i="3"/>
  <c r="BZ228" i="3" s="1"/>
  <c r="CA228" i="3" s="1"/>
  <c r="CB228" i="3"/>
  <c r="BF229" i="3"/>
  <c r="BJ229" i="3"/>
  <c r="BL229" i="3" s="1"/>
  <c r="BN229" i="3"/>
  <c r="BO229" i="3"/>
  <c r="BV229" i="3"/>
  <c r="BX229" i="3"/>
  <c r="BY229" i="3"/>
  <c r="BZ229" i="3" s="1"/>
  <c r="CA229" i="3" s="1"/>
  <c r="CB229" i="3"/>
  <c r="BF230" i="3"/>
  <c r="BJ230" i="3"/>
  <c r="BM230" i="3" s="1"/>
  <c r="BN230" i="3"/>
  <c r="BO230" i="3"/>
  <c r="BV230" i="3"/>
  <c r="BX230" i="3"/>
  <c r="BY230" i="3"/>
  <c r="BZ230" i="3" s="1"/>
  <c r="CA230" i="3" s="1"/>
  <c r="CB230" i="3"/>
  <c r="BF231" i="3"/>
  <c r="BJ231" i="3"/>
  <c r="BM231" i="3" s="1"/>
  <c r="BN231" i="3"/>
  <c r="BO231" i="3"/>
  <c r="BV231" i="3"/>
  <c r="BX231" i="3"/>
  <c r="BY231" i="3"/>
  <c r="BZ231" i="3" s="1"/>
  <c r="CA231" i="3" s="1"/>
  <c r="CB231" i="3"/>
  <c r="BF232" i="3"/>
  <c r="BJ232" i="3"/>
  <c r="BN232" i="3"/>
  <c r="BO232" i="3"/>
  <c r="BV232" i="3"/>
  <c r="BX232" i="3"/>
  <c r="BY232" i="3"/>
  <c r="BZ232" i="3" s="1"/>
  <c r="CA232" i="3" s="1"/>
  <c r="CB232" i="3"/>
  <c r="BF233" i="3"/>
  <c r="BJ233" i="3"/>
  <c r="BK233" i="3" s="1"/>
  <c r="BN233" i="3"/>
  <c r="BO233" i="3"/>
  <c r="BV233" i="3"/>
  <c r="BX233" i="3"/>
  <c r="BY233" i="3"/>
  <c r="BZ233" i="3" s="1"/>
  <c r="CA233" i="3" s="1"/>
  <c r="CB233" i="3"/>
  <c r="BF234" i="3"/>
  <c r="BJ234" i="3"/>
  <c r="BN234" i="3"/>
  <c r="BO234" i="3"/>
  <c r="BV234" i="3"/>
  <c r="BX234" i="3"/>
  <c r="BY234" i="3"/>
  <c r="BZ234" i="3" s="1"/>
  <c r="CA234" i="3" s="1"/>
  <c r="CB234" i="3"/>
  <c r="BF235" i="3"/>
  <c r="BJ235" i="3"/>
  <c r="BK235" i="3" s="1"/>
  <c r="BN235" i="3"/>
  <c r="BO235" i="3"/>
  <c r="BV235" i="3"/>
  <c r="BX235" i="3"/>
  <c r="BY235" i="3"/>
  <c r="BZ235" i="3" s="1"/>
  <c r="CA235" i="3" s="1"/>
  <c r="CB235" i="3"/>
  <c r="BF236" i="3"/>
  <c r="BJ236" i="3"/>
  <c r="BL236" i="3" s="1"/>
  <c r="BN236" i="3"/>
  <c r="BO236" i="3"/>
  <c r="BV236" i="3"/>
  <c r="BX236" i="3"/>
  <c r="BY236" i="3"/>
  <c r="BZ236" i="3" s="1"/>
  <c r="CA236" i="3" s="1"/>
  <c r="CB236" i="3"/>
  <c r="BF237" i="3"/>
  <c r="BJ237" i="3"/>
  <c r="BN237" i="3"/>
  <c r="BO237" i="3"/>
  <c r="BV237" i="3"/>
  <c r="BX237" i="3"/>
  <c r="BY237" i="3"/>
  <c r="BZ237" i="3" s="1"/>
  <c r="CA237" i="3" s="1"/>
  <c r="CB237" i="3"/>
  <c r="BF238" i="3"/>
  <c r="BJ238" i="3"/>
  <c r="BK238" i="3" s="1"/>
  <c r="BN238" i="3"/>
  <c r="BO238" i="3"/>
  <c r="BV238" i="3"/>
  <c r="BX238" i="3"/>
  <c r="BY238" i="3"/>
  <c r="BZ238" i="3" s="1"/>
  <c r="CA238" i="3" s="1"/>
  <c r="CB238" i="3"/>
  <c r="BF239" i="3"/>
  <c r="BJ239" i="3"/>
  <c r="BL239" i="3" s="1"/>
  <c r="BN239" i="3"/>
  <c r="BO239" i="3"/>
  <c r="BV239" i="3"/>
  <c r="BX239" i="3"/>
  <c r="BY239" i="3"/>
  <c r="BZ239" i="3" s="1"/>
  <c r="CA239" i="3" s="1"/>
  <c r="CB239" i="3"/>
  <c r="BF240" i="3"/>
  <c r="BJ240" i="3"/>
  <c r="BL240" i="3" s="1"/>
  <c r="BN240" i="3"/>
  <c r="BO240" i="3"/>
  <c r="BV240" i="3"/>
  <c r="BX240" i="3"/>
  <c r="BY240" i="3"/>
  <c r="BZ240" i="3" s="1"/>
  <c r="CA240" i="3" s="1"/>
  <c r="CB240" i="3"/>
  <c r="BF241" i="3"/>
  <c r="BJ241" i="3"/>
  <c r="BN241" i="3"/>
  <c r="BO241" i="3"/>
  <c r="BV241" i="3"/>
  <c r="BX241" i="3"/>
  <c r="BY241" i="3"/>
  <c r="BZ241" i="3" s="1"/>
  <c r="CA241" i="3" s="1"/>
  <c r="CB241" i="3"/>
  <c r="BF242" i="3"/>
  <c r="BJ242" i="3"/>
  <c r="BM242" i="3" s="1"/>
  <c r="BN242" i="3"/>
  <c r="BO242" i="3"/>
  <c r="BV242" i="3"/>
  <c r="BX242" i="3"/>
  <c r="BY242" i="3"/>
  <c r="BZ242" i="3" s="1"/>
  <c r="CA242" i="3" s="1"/>
  <c r="CB242" i="3"/>
  <c r="BF243" i="3"/>
  <c r="BJ243" i="3"/>
  <c r="BN243" i="3"/>
  <c r="BO243" i="3"/>
  <c r="BV243" i="3"/>
  <c r="BX243" i="3"/>
  <c r="BY243" i="3"/>
  <c r="BZ243" i="3" s="1"/>
  <c r="CA243" i="3" s="1"/>
  <c r="CB243" i="3"/>
  <c r="BF244" i="3"/>
  <c r="BJ244" i="3"/>
  <c r="BN244" i="3"/>
  <c r="BO244" i="3"/>
  <c r="BV244" i="3"/>
  <c r="BX244" i="3"/>
  <c r="BY244" i="3"/>
  <c r="BZ244" i="3" s="1"/>
  <c r="CA244" i="3" s="1"/>
  <c r="CB244" i="3"/>
  <c r="BF245" i="3"/>
  <c r="BJ245" i="3"/>
  <c r="BK245" i="3" s="1"/>
  <c r="BN245" i="3"/>
  <c r="BO245" i="3"/>
  <c r="BV245" i="3"/>
  <c r="BX245" i="3"/>
  <c r="BY245" i="3"/>
  <c r="BZ245" i="3" s="1"/>
  <c r="CA245" i="3" s="1"/>
  <c r="CB245" i="3"/>
  <c r="BF246" i="3"/>
  <c r="BJ246" i="3"/>
  <c r="BN246" i="3"/>
  <c r="BO246" i="3"/>
  <c r="BV246" i="3"/>
  <c r="BX246" i="3"/>
  <c r="BY246" i="3"/>
  <c r="BZ246" i="3" s="1"/>
  <c r="CA246" i="3" s="1"/>
  <c r="CB246" i="3"/>
  <c r="BF247" i="3"/>
  <c r="BJ247" i="3"/>
  <c r="BM247" i="3" s="1"/>
  <c r="BN247" i="3"/>
  <c r="BO247" i="3"/>
  <c r="BV247" i="3"/>
  <c r="BX247" i="3"/>
  <c r="BY247" i="3"/>
  <c r="BZ247" i="3" s="1"/>
  <c r="CA247" i="3" s="1"/>
  <c r="CB247" i="3"/>
  <c r="BF248" i="3"/>
  <c r="BJ248" i="3"/>
  <c r="BK248" i="3" s="1"/>
  <c r="BN248" i="3"/>
  <c r="BO248" i="3"/>
  <c r="BV248" i="3"/>
  <c r="BX248" i="3"/>
  <c r="BY248" i="3"/>
  <c r="BZ248" i="3" s="1"/>
  <c r="CA248" i="3" s="1"/>
  <c r="CB248" i="3"/>
  <c r="BF249" i="3"/>
  <c r="BJ249" i="3"/>
  <c r="BN249" i="3"/>
  <c r="BO249" i="3"/>
  <c r="BV249" i="3"/>
  <c r="BX249" i="3"/>
  <c r="BY249" i="3"/>
  <c r="BZ249" i="3" s="1"/>
  <c r="CA249" i="3" s="1"/>
  <c r="CB249" i="3"/>
  <c r="BF250" i="3"/>
  <c r="BJ250" i="3"/>
  <c r="BN250" i="3"/>
  <c r="BO250" i="3"/>
  <c r="BV250" i="3"/>
  <c r="BX250" i="3"/>
  <c r="BY250" i="3"/>
  <c r="BZ250" i="3" s="1"/>
  <c r="CA250" i="3" s="1"/>
  <c r="CB250" i="3"/>
  <c r="BF251" i="3"/>
  <c r="BJ251" i="3"/>
  <c r="BK251" i="3" s="1"/>
  <c r="BN251" i="3"/>
  <c r="BO251" i="3"/>
  <c r="BV251" i="3"/>
  <c r="BX251" i="3"/>
  <c r="BY251" i="3"/>
  <c r="BZ251" i="3" s="1"/>
  <c r="CA251" i="3" s="1"/>
  <c r="CB251" i="3"/>
  <c r="BF252" i="3"/>
  <c r="BJ252" i="3"/>
  <c r="BN252" i="3"/>
  <c r="BO252" i="3"/>
  <c r="BV252" i="3"/>
  <c r="BX252" i="3"/>
  <c r="BY252" i="3"/>
  <c r="BZ252" i="3" s="1"/>
  <c r="CA252" i="3" s="1"/>
  <c r="CB252" i="3"/>
  <c r="BF253" i="3"/>
  <c r="BJ253" i="3"/>
  <c r="BN253" i="3"/>
  <c r="BO253" i="3"/>
  <c r="BV253" i="3"/>
  <c r="BX253" i="3"/>
  <c r="BY253" i="3"/>
  <c r="BZ253" i="3" s="1"/>
  <c r="CA253" i="3" s="1"/>
  <c r="CB253" i="3"/>
  <c r="BF254" i="3"/>
  <c r="BJ254" i="3"/>
  <c r="BM254" i="3" s="1"/>
  <c r="BN254" i="3"/>
  <c r="BO254" i="3"/>
  <c r="BV254" i="3"/>
  <c r="BX254" i="3"/>
  <c r="BY254" i="3"/>
  <c r="BZ254" i="3" s="1"/>
  <c r="CA254" i="3" s="1"/>
  <c r="CB254" i="3"/>
  <c r="BF255" i="3"/>
  <c r="BJ255" i="3"/>
  <c r="BK255" i="3" s="1"/>
  <c r="BN255" i="3"/>
  <c r="BO255" i="3"/>
  <c r="BV255" i="3"/>
  <c r="BX255" i="3"/>
  <c r="BY255" i="3"/>
  <c r="BZ255" i="3" s="1"/>
  <c r="CA255" i="3" s="1"/>
  <c r="CB255" i="3"/>
  <c r="BF256" i="3"/>
  <c r="BJ256" i="3"/>
  <c r="BK256" i="3" s="1"/>
  <c r="BN256" i="3"/>
  <c r="BO256" i="3"/>
  <c r="BV256" i="3"/>
  <c r="BX256" i="3"/>
  <c r="BY256" i="3"/>
  <c r="BZ256" i="3" s="1"/>
  <c r="CA256" i="3" s="1"/>
  <c r="CB256" i="3"/>
  <c r="BF257" i="3"/>
  <c r="BJ257" i="3"/>
  <c r="BN257" i="3"/>
  <c r="BO257" i="3"/>
  <c r="BV257" i="3"/>
  <c r="BX257" i="3"/>
  <c r="BY257" i="3"/>
  <c r="BZ257" i="3" s="1"/>
  <c r="CA257" i="3" s="1"/>
  <c r="CB257" i="3"/>
  <c r="BF258" i="3"/>
  <c r="BJ258" i="3"/>
  <c r="BN258" i="3"/>
  <c r="BO258" i="3"/>
  <c r="BV258" i="3"/>
  <c r="BX258" i="3"/>
  <c r="BY258" i="3"/>
  <c r="BZ258" i="3" s="1"/>
  <c r="CA258" i="3" s="1"/>
  <c r="CB258" i="3"/>
  <c r="BF259" i="3"/>
  <c r="BJ259" i="3"/>
  <c r="BK259" i="3" s="1"/>
  <c r="BN259" i="3"/>
  <c r="BO259" i="3"/>
  <c r="BV259" i="3"/>
  <c r="BX259" i="3"/>
  <c r="BY259" i="3"/>
  <c r="BZ259" i="3" s="1"/>
  <c r="CA259" i="3" s="1"/>
  <c r="CB259" i="3"/>
  <c r="BF260" i="3"/>
  <c r="BJ260" i="3"/>
  <c r="BK260" i="3" s="1"/>
  <c r="BN260" i="3"/>
  <c r="BO260" i="3"/>
  <c r="BV260" i="3"/>
  <c r="BX260" i="3"/>
  <c r="BY260" i="3"/>
  <c r="BZ260" i="3" s="1"/>
  <c r="CA260" i="3" s="1"/>
  <c r="CB260" i="3"/>
  <c r="BF261" i="3"/>
  <c r="BJ261" i="3"/>
  <c r="BL261" i="3" s="1"/>
  <c r="BN261" i="3"/>
  <c r="BO261" i="3"/>
  <c r="BV261" i="3"/>
  <c r="BX261" i="3"/>
  <c r="BY261" i="3"/>
  <c r="BZ261" i="3" s="1"/>
  <c r="CA261" i="3" s="1"/>
  <c r="CB261" i="3"/>
  <c r="BF262" i="3"/>
  <c r="BJ262" i="3"/>
  <c r="BL262" i="3" s="1"/>
  <c r="BN262" i="3"/>
  <c r="BO262" i="3"/>
  <c r="BV262" i="3"/>
  <c r="BX262" i="3"/>
  <c r="BY262" i="3"/>
  <c r="BZ262" i="3" s="1"/>
  <c r="CA262" i="3" s="1"/>
  <c r="CB262" i="3"/>
  <c r="BF263" i="3"/>
  <c r="BJ263" i="3"/>
  <c r="BM263" i="3" s="1"/>
  <c r="BN263" i="3"/>
  <c r="BO263" i="3"/>
  <c r="BV263" i="3"/>
  <c r="BX263" i="3"/>
  <c r="BY263" i="3"/>
  <c r="BZ263" i="3" s="1"/>
  <c r="CA263" i="3" s="1"/>
  <c r="CB263" i="3"/>
  <c r="BF264" i="3"/>
  <c r="BJ264" i="3"/>
  <c r="BL264" i="3" s="1"/>
  <c r="BN264" i="3"/>
  <c r="BO264" i="3"/>
  <c r="BV264" i="3"/>
  <c r="BX264" i="3"/>
  <c r="BY264" i="3"/>
  <c r="BZ264" i="3" s="1"/>
  <c r="CA264" i="3" s="1"/>
  <c r="CB264" i="3"/>
  <c r="BF265" i="3"/>
  <c r="BJ265" i="3"/>
  <c r="BK265" i="3" s="1"/>
  <c r="BN265" i="3"/>
  <c r="BO265" i="3"/>
  <c r="BV265" i="3"/>
  <c r="BX265" i="3"/>
  <c r="BY265" i="3"/>
  <c r="BZ265" i="3" s="1"/>
  <c r="CA265" i="3" s="1"/>
  <c r="CB265" i="3"/>
  <c r="BF266" i="3"/>
  <c r="BJ266" i="3"/>
  <c r="BK266" i="3" s="1"/>
  <c r="BN266" i="3"/>
  <c r="BO266" i="3"/>
  <c r="BV266" i="3"/>
  <c r="BX266" i="3"/>
  <c r="BY266" i="3"/>
  <c r="BZ266" i="3" s="1"/>
  <c r="CA266" i="3" s="1"/>
  <c r="CB266" i="3"/>
  <c r="BF267" i="3"/>
  <c r="BJ267" i="3"/>
  <c r="BN267" i="3"/>
  <c r="BO267" i="3"/>
  <c r="BV267" i="3"/>
  <c r="BX267" i="3"/>
  <c r="BY267" i="3"/>
  <c r="BZ267" i="3" s="1"/>
  <c r="CA267" i="3" s="1"/>
  <c r="CB267" i="3"/>
  <c r="BF268" i="3"/>
  <c r="BJ268" i="3"/>
  <c r="BK268" i="3" s="1"/>
  <c r="BN268" i="3"/>
  <c r="BO268" i="3"/>
  <c r="BV268" i="3"/>
  <c r="BX268" i="3"/>
  <c r="BY268" i="3"/>
  <c r="BZ268" i="3" s="1"/>
  <c r="CA268" i="3" s="1"/>
  <c r="CB268" i="3"/>
  <c r="BF269" i="3"/>
  <c r="BJ269" i="3"/>
  <c r="BK269" i="3" s="1"/>
  <c r="BN269" i="3"/>
  <c r="BO269" i="3"/>
  <c r="BV269" i="3"/>
  <c r="BX269" i="3"/>
  <c r="BY269" i="3"/>
  <c r="BZ269" i="3" s="1"/>
  <c r="CA269" i="3" s="1"/>
  <c r="CB269" i="3"/>
  <c r="BF270" i="3"/>
  <c r="BJ270" i="3"/>
  <c r="BK270" i="3" s="1"/>
  <c r="BN270" i="3"/>
  <c r="BO270" i="3"/>
  <c r="BV270" i="3"/>
  <c r="BX270" i="3"/>
  <c r="BY270" i="3"/>
  <c r="BZ270" i="3" s="1"/>
  <c r="CA270" i="3" s="1"/>
  <c r="CB270" i="3"/>
  <c r="BF271" i="3"/>
  <c r="BJ271" i="3"/>
  <c r="BM271" i="3" s="1"/>
  <c r="BN271" i="3"/>
  <c r="BO271" i="3"/>
  <c r="BV271" i="3"/>
  <c r="BX271" i="3"/>
  <c r="BY271" i="3"/>
  <c r="BZ271" i="3" s="1"/>
  <c r="CA271" i="3" s="1"/>
  <c r="CB271" i="3"/>
  <c r="BF272" i="3"/>
  <c r="BJ272" i="3"/>
  <c r="BL272" i="3" s="1"/>
  <c r="BN272" i="3"/>
  <c r="BO272" i="3"/>
  <c r="BV272" i="3"/>
  <c r="BX272" i="3"/>
  <c r="BY272" i="3"/>
  <c r="BZ272" i="3" s="1"/>
  <c r="CA272" i="3" s="1"/>
  <c r="CB272" i="3"/>
  <c r="BF273" i="3"/>
  <c r="BJ273" i="3"/>
  <c r="BL273" i="3" s="1"/>
  <c r="BN273" i="3"/>
  <c r="BO273" i="3"/>
  <c r="BV273" i="3"/>
  <c r="BX273" i="3"/>
  <c r="BY273" i="3"/>
  <c r="BZ273" i="3" s="1"/>
  <c r="CA273" i="3" s="1"/>
  <c r="CB273" i="3"/>
  <c r="BF274" i="3"/>
  <c r="BJ274" i="3"/>
  <c r="BN274" i="3"/>
  <c r="BO274" i="3"/>
  <c r="BV274" i="3"/>
  <c r="BX274" i="3"/>
  <c r="BY274" i="3"/>
  <c r="BZ274" i="3" s="1"/>
  <c r="CA274" i="3" s="1"/>
  <c r="CB274" i="3"/>
  <c r="BF275" i="3"/>
  <c r="BJ275" i="3"/>
  <c r="BL275" i="3" s="1"/>
  <c r="BN275" i="3"/>
  <c r="BO275" i="3"/>
  <c r="BV275" i="3"/>
  <c r="BX275" i="3"/>
  <c r="BY275" i="3"/>
  <c r="CB275" i="3"/>
  <c r="BF276" i="3"/>
  <c r="BJ276" i="3"/>
  <c r="BN276" i="3"/>
  <c r="BO276" i="3"/>
  <c r="BV276" i="3"/>
  <c r="BX276" i="3"/>
  <c r="BY276" i="3"/>
  <c r="CB276" i="3"/>
  <c r="BF277" i="3"/>
  <c r="BJ277" i="3"/>
  <c r="BN277" i="3"/>
  <c r="BO277" i="3"/>
  <c r="BV277" i="3"/>
  <c r="BX277" i="3"/>
  <c r="BY277" i="3"/>
  <c r="BZ277" i="3" s="1"/>
  <c r="CA277" i="3" s="1"/>
  <c r="CB277" i="3"/>
  <c r="BF278" i="3"/>
  <c r="BJ278" i="3"/>
  <c r="BN278" i="3"/>
  <c r="BO278" i="3"/>
  <c r="BV278" i="3"/>
  <c r="BX278" i="3"/>
  <c r="BY278" i="3"/>
  <c r="BZ278" i="3" s="1"/>
  <c r="CA278" i="3" s="1"/>
  <c r="CB278" i="3"/>
  <c r="BF279" i="3"/>
  <c r="BJ279" i="3"/>
  <c r="BK279" i="3" s="1"/>
  <c r="BN279" i="3"/>
  <c r="BO279" i="3"/>
  <c r="BV279" i="3"/>
  <c r="BX279" i="3"/>
  <c r="BY279" i="3"/>
  <c r="BZ279" i="3" s="1"/>
  <c r="CA279" i="3" s="1"/>
  <c r="CB279" i="3"/>
  <c r="BF280" i="3"/>
  <c r="BJ280" i="3"/>
  <c r="BN280" i="3"/>
  <c r="BO280" i="3"/>
  <c r="BV280" i="3"/>
  <c r="BX280" i="3"/>
  <c r="BY280" i="3"/>
  <c r="BZ280" i="3" s="1"/>
  <c r="CA280" i="3" s="1"/>
  <c r="CB280" i="3"/>
  <c r="BF281" i="3"/>
  <c r="BJ281" i="3"/>
  <c r="BK281" i="3" s="1"/>
  <c r="BN281" i="3"/>
  <c r="BO281" i="3"/>
  <c r="BV281" i="3"/>
  <c r="BX281" i="3"/>
  <c r="BY281" i="3"/>
  <c r="BZ281" i="3" s="1"/>
  <c r="CA281" i="3" s="1"/>
  <c r="CB281" i="3"/>
  <c r="BF282" i="3"/>
  <c r="BJ282" i="3"/>
  <c r="BL282" i="3" s="1"/>
  <c r="BN282" i="3"/>
  <c r="BO282" i="3"/>
  <c r="BV282" i="3"/>
  <c r="BX282" i="3"/>
  <c r="BY282" i="3"/>
  <c r="BZ282" i="3" s="1"/>
  <c r="CA282" i="3" s="1"/>
  <c r="CB282" i="3"/>
  <c r="BF283" i="3"/>
  <c r="BJ283" i="3"/>
  <c r="BK283" i="3" s="1"/>
  <c r="BN283" i="3"/>
  <c r="BO283" i="3"/>
  <c r="BV283" i="3"/>
  <c r="BX283" i="3"/>
  <c r="BY283" i="3"/>
  <c r="BZ283" i="3" s="1"/>
  <c r="CA283" i="3" s="1"/>
  <c r="CB283" i="3"/>
  <c r="BF284" i="3"/>
  <c r="BJ284" i="3"/>
  <c r="BK284" i="3" s="1"/>
  <c r="BN284" i="3"/>
  <c r="BO284" i="3"/>
  <c r="BV284" i="3"/>
  <c r="BX284" i="3"/>
  <c r="BY284" i="3"/>
  <c r="BZ284" i="3" s="1"/>
  <c r="CA284" i="3" s="1"/>
  <c r="CB284" i="3"/>
  <c r="BF285" i="3"/>
  <c r="BJ285" i="3"/>
  <c r="BM285" i="3" s="1"/>
  <c r="BN285" i="3"/>
  <c r="BO285" i="3"/>
  <c r="BV285" i="3"/>
  <c r="BX285" i="3"/>
  <c r="BY285" i="3"/>
  <c r="BZ285" i="3" s="1"/>
  <c r="CA285" i="3" s="1"/>
  <c r="CB285" i="3"/>
  <c r="BF286" i="3"/>
  <c r="BJ286" i="3"/>
  <c r="BN286" i="3"/>
  <c r="BO286" i="3"/>
  <c r="BV286" i="3"/>
  <c r="BX286" i="3"/>
  <c r="BY286" i="3"/>
  <c r="BZ286" i="3" s="1"/>
  <c r="CA286" i="3" s="1"/>
  <c r="CB286" i="3"/>
  <c r="BF287" i="3"/>
  <c r="BJ287" i="3"/>
  <c r="BK287" i="3" s="1"/>
  <c r="BN287" i="3"/>
  <c r="BO287" i="3"/>
  <c r="BV287" i="3"/>
  <c r="BX287" i="3"/>
  <c r="BY287" i="3"/>
  <c r="BZ287" i="3" s="1"/>
  <c r="CA287" i="3" s="1"/>
  <c r="CB287" i="3"/>
  <c r="BF288" i="3"/>
  <c r="BJ288" i="3"/>
  <c r="BN288" i="3"/>
  <c r="BO288" i="3"/>
  <c r="BV288" i="3"/>
  <c r="BX288" i="3"/>
  <c r="BY288" i="3"/>
  <c r="BZ288" i="3" s="1"/>
  <c r="CA288" i="3" s="1"/>
  <c r="CB288" i="3"/>
  <c r="BF289" i="3"/>
  <c r="BJ289" i="3"/>
  <c r="BK289" i="3" s="1"/>
  <c r="BN289" i="3"/>
  <c r="BO289" i="3"/>
  <c r="BV289" i="3"/>
  <c r="BX289" i="3"/>
  <c r="BY289" i="3"/>
  <c r="BZ289" i="3" s="1"/>
  <c r="CA289" i="3" s="1"/>
  <c r="CB289" i="3"/>
  <c r="BF290" i="3"/>
  <c r="BJ290" i="3"/>
  <c r="BL290" i="3" s="1"/>
  <c r="BN290" i="3"/>
  <c r="BO290" i="3"/>
  <c r="BV290" i="3"/>
  <c r="BX290" i="3"/>
  <c r="BY290" i="3"/>
  <c r="BZ290" i="3" s="1"/>
  <c r="CA290" i="3" s="1"/>
  <c r="CB290" i="3"/>
  <c r="BF291" i="3"/>
  <c r="BJ291" i="3"/>
  <c r="BK291" i="3" s="1"/>
  <c r="BN291" i="3"/>
  <c r="BO291" i="3"/>
  <c r="BV291" i="3"/>
  <c r="BX291" i="3"/>
  <c r="BY291" i="3"/>
  <c r="BZ291" i="3" s="1"/>
  <c r="CA291" i="3" s="1"/>
  <c r="CB291" i="3"/>
  <c r="BF292" i="3"/>
  <c r="BJ292" i="3"/>
  <c r="BN292" i="3"/>
  <c r="BO292" i="3"/>
  <c r="BV292" i="3"/>
  <c r="BX292" i="3"/>
  <c r="BY292" i="3"/>
  <c r="BZ292" i="3" s="1"/>
  <c r="CA292" i="3" s="1"/>
  <c r="CB292" i="3"/>
  <c r="BF293" i="3"/>
  <c r="BJ293" i="3"/>
  <c r="BN293" i="3"/>
  <c r="BO293" i="3"/>
  <c r="BV293" i="3"/>
  <c r="BX293" i="3"/>
  <c r="BY293" i="3"/>
  <c r="BZ293" i="3" s="1"/>
  <c r="CA293" i="3" s="1"/>
  <c r="CB293" i="3"/>
  <c r="BF294" i="3"/>
  <c r="BJ294" i="3"/>
  <c r="BN294" i="3"/>
  <c r="BO294" i="3"/>
  <c r="BV294" i="3"/>
  <c r="BX294" i="3"/>
  <c r="BY294" i="3"/>
  <c r="BZ294" i="3" s="1"/>
  <c r="CA294" i="3" s="1"/>
  <c r="CB294" i="3"/>
  <c r="BF295" i="3"/>
  <c r="BJ295" i="3"/>
  <c r="BK295" i="3" s="1"/>
  <c r="BN295" i="3"/>
  <c r="BO295" i="3"/>
  <c r="BV295" i="3"/>
  <c r="BX295" i="3"/>
  <c r="BY295" i="3"/>
  <c r="BZ295" i="3" s="1"/>
  <c r="CA295" i="3" s="1"/>
  <c r="CB295" i="3"/>
  <c r="BF296" i="3"/>
  <c r="BJ296" i="3"/>
  <c r="BM296" i="3" s="1"/>
  <c r="BN296" i="3"/>
  <c r="BO296" i="3"/>
  <c r="BV296" i="3"/>
  <c r="BX296" i="3"/>
  <c r="BY296" i="3"/>
  <c r="BZ296" i="3" s="1"/>
  <c r="CA296" i="3" s="1"/>
  <c r="CB296" i="3"/>
  <c r="BF297" i="3"/>
  <c r="BJ297" i="3"/>
  <c r="BK297" i="3" s="1"/>
  <c r="BN297" i="3"/>
  <c r="BO297" i="3"/>
  <c r="BV297" i="3"/>
  <c r="BX297" i="3"/>
  <c r="BY297" i="3"/>
  <c r="BZ297" i="3" s="1"/>
  <c r="CA297" i="3" s="1"/>
  <c r="CB297" i="3"/>
  <c r="BF298" i="3"/>
  <c r="BJ298" i="3"/>
  <c r="BL298" i="3" s="1"/>
  <c r="BN298" i="3"/>
  <c r="BO298" i="3"/>
  <c r="BV298" i="3"/>
  <c r="BX298" i="3"/>
  <c r="BY298" i="3"/>
  <c r="BZ298" i="3" s="1"/>
  <c r="CA298" i="3" s="1"/>
  <c r="CB298" i="3"/>
  <c r="BF299" i="3"/>
  <c r="BJ299" i="3"/>
  <c r="BL299" i="3" s="1"/>
  <c r="BN299" i="3"/>
  <c r="BO299" i="3"/>
  <c r="BV299" i="3"/>
  <c r="BX299" i="3"/>
  <c r="BY299" i="3"/>
  <c r="BZ299" i="3" s="1"/>
  <c r="CA299" i="3" s="1"/>
  <c r="CB299" i="3"/>
  <c r="BF300" i="3"/>
  <c r="BJ300" i="3"/>
  <c r="BK300" i="3" s="1"/>
  <c r="BN300" i="3"/>
  <c r="BO300" i="3"/>
  <c r="BV300" i="3"/>
  <c r="BX300" i="3"/>
  <c r="BY300" i="3"/>
  <c r="BZ300" i="3" s="1"/>
  <c r="CA300" i="3" s="1"/>
  <c r="CB300" i="3"/>
  <c r="BF301" i="3"/>
  <c r="BJ301" i="3"/>
  <c r="BM301" i="3" s="1"/>
  <c r="BN301" i="3"/>
  <c r="BO301" i="3"/>
  <c r="BV301" i="3"/>
  <c r="BX301" i="3"/>
  <c r="BY301" i="3"/>
  <c r="BZ301" i="3" s="1"/>
  <c r="CA301" i="3" s="1"/>
  <c r="CB301" i="3"/>
  <c r="BF302" i="3"/>
  <c r="BJ302" i="3"/>
  <c r="BN302" i="3"/>
  <c r="BO302" i="3"/>
  <c r="BV302" i="3"/>
  <c r="BX302" i="3"/>
  <c r="BY302" i="3"/>
  <c r="BZ302" i="3" s="1"/>
  <c r="CA302" i="3" s="1"/>
  <c r="CB302" i="3"/>
  <c r="BF303" i="3"/>
  <c r="BJ303" i="3"/>
  <c r="BL303" i="3" s="1"/>
  <c r="BN303" i="3"/>
  <c r="BO303" i="3"/>
  <c r="BV303" i="3"/>
  <c r="BX303" i="3"/>
  <c r="BY303" i="3"/>
  <c r="BZ303" i="3" s="1"/>
  <c r="CA303" i="3" s="1"/>
  <c r="CB303" i="3"/>
  <c r="BF304" i="3"/>
  <c r="BJ304" i="3"/>
  <c r="BN304" i="3"/>
  <c r="BO304" i="3"/>
  <c r="BV304" i="3"/>
  <c r="BX304" i="3"/>
  <c r="BY304" i="3"/>
  <c r="BZ304" i="3" s="1"/>
  <c r="CA304" i="3" s="1"/>
  <c r="CB304" i="3"/>
  <c r="BF305" i="3"/>
  <c r="BJ305" i="3"/>
  <c r="BK305" i="3" s="1"/>
  <c r="BN305" i="3"/>
  <c r="BO305" i="3"/>
  <c r="BV305" i="3"/>
  <c r="BX305" i="3"/>
  <c r="BY305" i="3"/>
  <c r="BZ305" i="3" s="1"/>
  <c r="CA305" i="3" s="1"/>
  <c r="CB305" i="3"/>
  <c r="BF306" i="3"/>
  <c r="BJ306" i="3"/>
  <c r="BL306" i="3" s="1"/>
  <c r="BN306" i="3"/>
  <c r="BO306" i="3"/>
  <c r="BV306" i="3"/>
  <c r="BX306" i="3"/>
  <c r="BY306" i="3"/>
  <c r="BZ306" i="3" s="1"/>
  <c r="CA306" i="3" s="1"/>
  <c r="CB306" i="3"/>
  <c r="BF307" i="3"/>
  <c r="BJ307" i="3"/>
  <c r="BL307" i="3" s="1"/>
  <c r="BN307" i="3"/>
  <c r="BO307" i="3"/>
  <c r="BV307" i="3"/>
  <c r="BX307" i="3"/>
  <c r="BY307" i="3"/>
  <c r="BZ307" i="3" s="1"/>
  <c r="CA307" i="3" s="1"/>
  <c r="CB307" i="3"/>
  <c r="BF308" i="3"/>
  <c r="BJ308" i="3"/>
  <c r="BL308" i="3" s="1"/>
  <c r="BN308" i="3"/>
  <c r="BO308" i="3"/>
  <c r="BV308" i="3"/>
  <c r="BX308" i="3"/>
  <c r="BY308" i="3"/>
  <c r="BZ308" i="3" s="1"/>
  <c r="CA308" i="3" s="1"/>
  <c r="CB308" i="3"/>
  <c r="BF309" i="3"/>
  <c r="BJ309" i="3"/>
  <c r="BM309" i="3" s="1"/>
  <c r="BN309" i="3"/>
  <c r="BO309" i="3"/>
  <c r="BV309" i="3"/>
  <c r="BX309" i="3"/>
  <c r="BY309" i="3"/>
  <c r="CB309" i="3"/>
  <c r="BF310" i="3"/>
  <c r="BJ310" i="3"/>
  <c r="BN310" i="3"/>
  <c r="BO310" i="3"/>
  <c r="BV310" i="3"/>
  <c r="BX310" i="3"/>
  <c r="BY310" i="3"/>
  <c r="CB310" i="3"/>
  <c r="BF311" i="3"/>
  <c r="BJ311" i="3"/>
  <c r="BK311" i="3" s="1"/>
  <c r="BN311" i="3"/>
  <c r="BO311" i="3"/>
  <c r="BV311" i="3"/>
  <c r="BX311" i="3"/>
  <c r="BY311" i="3"/>
  <c r="BZ311" i="3" s="1"/>
  <c r="CA311" i="3" s="1"/>
  <c r="CB311" i="3"/>
  <c r="BF312" i="3"/>
  <c r="BJ312" i="3"/>
  <c r="BK312" i="3" s="1"/>
  <c r="BN312" i="3"/>
  <c r="BO312" i="3"/>
  <c r="BV312" i="3"/>
  <c r="BX312" i="3"/>
  <c r="BY312" i="3"/>
  <c r="BZ312" i="3" s="1"/>
  <c r="CA312" i="3" s="1"/>
  <c r="CB312" i="3"/>
  <c r="BF313" i="3"/>
  <c r="BJ313" i="3"/>
  <c r="BK313" i="3" s="1"/>
  <c r="BN313" i="3"/>
  <c r="BO313" i="3"/>
  <c r="BV313" i="3"/>
  <c r="BX313" i="3"/>
  <c r="BY313" i="3"/>
  <c r="BZ313" i="3" s="1"/>
  <c r="CA313" i="3" s="1"/>
  <c r="CB313" i="3"/>
  <c r="BF314" i="3"/>
  <c r="BJ314" i="3"/>
  <c r="BK314" i="3" s="1"/>
  <c r="BN314" i="3"/>
  <c r="BO314" i="3"/>
  <c r="BV314" i="3"/>
  <c r="BX314" i="3"/>
  <c r="BY314" i="3"/>
  <c r="BZ314" i="3" s="1"/>
  <c r="CA314" i="3" s="1"/>
  <c r="CB314" i="3"/>
  <c r="BF315" i="3"/>
  <c r="BJ315" i="3"/>
  <c r="BK315" i="3" s="1"/>
  <c r="BN315" i="3"/>
  <c r="BO315" i="3"/>
  <c r="BV315" i="3"/>
  <c r="BX315" i="3"/>
  <c r="BY315" i="3"/>
  <c r="BZ315" i="3" s="1"/>
  <c r="CA315" i="3" s="1"/>
  <c r="CB315" i="3"/>
  <c r="BF316" i="3"/>
  <c r="BJ316" i="3"/>
  <c r="BM316" i="3" s="1"/>
  <c r="BN316" i="3"/>
  <c r="BO316" i="3"/>
  <c r="BV316" i="3"/>
  <c r="BX316" i="3"/>
  <c r="BY316" i="3"/>
  <c r="BZ316" i="3" s="1"/>
  <c r="CA316" i="3" s="1"/>
  <c r="CB316" i="3"/>
  <c r="BF317" i="3"/>
  <c r="BJ317" i="3"/>
  <c r="BN317" i="3"/>
  <c r="BO317" i="3"/>
  <c r="BV317" i="3"/>
  <c r="BX317" i="3"/>
  <c r="BY317" i="3"/>
  <c r="BZ317" i="3" s="1"/>
  <c r="CA317" i="3" s="1"/>
  <c r="CB317" i="3"/>
  <c r="BF318" i="3"/>
  <c r="BJ318" i="3"/>
  <c r="BN318" i="3"/>
  <c r="BO318" i="3"/>
  <c r="BV318" i="3"/>
  <c r="BX318" i="3"/>
  <c r="BY318" i="3"/>
  <c r="BZ318" i="3" s="1"/>
  <c r="CA318" i="3" s="1"/>
  <c r="CB318" i="3"/>
  <c r="BF319" i="3"/>
  <c r="BJ319" i="3"/>
  <c r="BN319" i="3"/>
  <c r="BO319" i="3"/>
  <c r="BV319" i="3"/>
  <c r="BX319" i="3"/>
  <c r="BY319" i="3"/>
  <c r="BZ319" i="3" s="1"/>
  <c r="CA319" i="3" s="1"/>
  <c r="CB319" i="3"/>
  <c r="BF320" i="3"/>
  <c r="BJ320" i="3"/>
  <c r="BM320" i="3" s="1"/>
  <c r="BN320" i="3"/>
  <c r="BO320" i="3"/>
  <c r="BV320" i="3"/>
  <c r="BX320" i="3"/>
  <c r="BY320" i="3"/>
  <c r="BZ320" i="3" s="1"/>
  <c r="CA320" i="3" s="1"/>
  <c r="CB320" i="3"/>
  <c r="BF321" i="3"/>
  <c r="BJ321" i="3"/>
  <c r="BK321" i="3" s="1"/>
  <c r="BN321" i="3"/>
  <c r="BO321" i="3"/>
  <c r="BV321" i="3"/>
  <c r="BX321" i="3"/>
  <c r="BY321" i="3"/>
  <c r="BZ321" i="3" s="1"/>
  <c r="CA321" i="3" s="1"/>
  <c r="CB321" i="3"/>
  <c r="BF322" i="3"/>
  <c r="BJ322" i="3"/>
  <c r="BL322" i="3" s="1"/>
  <c r="BN322" i="3"/>
  <c r="BO322" i="3"/>
  <c r="BV322" i="3"/>
  <c r="BX322" i="3"/>
  <c r="BY322" i="3"/>
  <c r="BZ322" i="3" s="1"/>
  <c r="CA322" i="3" s="1"/>
  <c r="CB322" i="3"/>
  <c r="BF323" i="3"/>
  <c r="BJ323" i="3"/>
  <c r="BL323" i="3" s="1"/>
  <c r="BN323" i="3"/>
  <c r="BO323" i="3"/>
  <c r="BV323" i="3"/>
  <c r="BX323" i="3"/>
  <c r="BY323" i="3"/>
  <c r="BZ323" i="3" s="1"/>
  <c r="CA323" i="3" s="1"/>
  <c r="CB323" i="3"/>
  <c r="BF324" i="3"/>
  <c r="BJ324" i="3"/>
  <c r="BK324" i="3" s="1"/>
  <c r="BN324" i="3"/>
  <c r="BO324" i="3"/>
  <c r="BV324" i="3"/>
  <c r="BX324" i="3"/>
  <c r="BY324" i="3"/>
  <c r="BZ324" i="3" s="1"/>
  <c r="CA324" i="3" s="1"/>
  <c r="CB324" i="3"/>
  <c r="BF325" i="3"/>
  <c r="BJ325" i="3"/>
  <c r="BM325" i="3" s="1"/>
  <c r="BN325" i="3"/>
  <c r="BO325" i="3"/>
  <c r="BV325" i="3"/>
  <c r="BX325" i="3"/>
  <c r="BY325" i="3"/>
  <c r="BZ325" i="3" s="1"/>
  <c r="CA325" i="3" s="1"/>
  <c r="CB325" i="3"/>
  <c r="BF326" i="3"/>
  <c r="BJ326" i="3"/>
  <c r="BN326" i="3"/>
  <c r="BO326" i="3"/>
  <c r="BV326" i="3"/>
  <c r="BX326" i="3"/>
  <c r="BY326" i="3"/>
  <c r="BZ326" i="3" s="1"/>
  <c r="CA326" i="3" s="1"/>
  <c r="CB326" i="3"/>
  <c r="BF327" i="3"/>
  <c r="BJ327" i="3"/>
  <c r="BK327" i="3" s="1"/>
  <c r="BN327" i="3"/>
  <c r="BO327" i="3"/>
  <c r="BV327" i="3"/>
  <c r="BX327" i="3"/>
  <c r="BY327" i="3"/>
  <c r="BZ327" i="3" s="1"/>
  <c r="CA327" i="3" s="1"/>
  <c r="CB327" i="3"/>
  <c r="BF328" i="3"/>
  <c r="BJ328" i="3"/>
  <c r="BN328" i="3"/>
  <c r="BO328" i="3"/>
  <c r="BV328" i="3"/>
  <c r="BX328" i="3"/>
  <c r="BY328" i="3"/>
  <c r="BZ328" i="3" s="1"/>
  <c r="CA328" i="3" s="1"/>
  <c r="CB328" i="3"/>
  <c r="BF329" i="3"/>
  <c r="BJ329" i="3"/>
  <c r="BN329" i="3"/>
  <c r="BO329" i="3"/>
  <c r="BV329" i="3"/>
  <c r="BX329" i="3"/>
  <c r="BY329" i="3"/>
  <c r="BZ329" i="3" s="1"/>
  <c r="CA329" i="3" s="1"/>
  <c r="CB329" i="3"/>
  <c r="BF330" i="3"/>
  <c r="BJ330" i="3"/>
  <c r="BL330" i="3" s="1"/>
  <c r="BN330" i="3"/>
  <c r="BO330" i="3"/>
  <c r="BV330" i="3"/>
  <c r="BX330" i="3"/>
  <c r="BY330" i="3"/>
  <c r="BZ330" i="3" s="1"/>
  <c r="CA330" i="3" s="1"/>
  <c r="CB330" i="3"/>
  <c r="BF331" i="3"/>
  <c r="BJ331" i="3"/>
  <c r="BN331" i="3"/>
  <c r="BO331" i="3"/>
  <c r="BV331" i="3"/>
  <c r="BX331" i="3"/>
  <c r="BY331" i="3"/>
  <c r="BZ331" i="3" s="1"/>
  <c r="CA331" i="3" s="1"/>
  <c r="CB331" i="3"/>
  <c r="BF332" i="3"/>
  <c r="BJ332" i="3"/>
  <c r="BN332" i="3"/>
  <c r="BO332" i="3"/>
  <c r="BV332" i="3"/>
  <c r="BX332" i="3"/>
  <c r="BY332" i="3"/>
  <c r="BZ332" i="3" s="1"/>
  <c r="CA332" i="3" s="1"/>
  <c r="CB332" i="3"/>
  <c r="BF333" i="3"/>
  <c r="BJ333" i="3"/>
  <c r="BM333" i="3" s="1"/>
  <c r="BN333" i="3"/>
  <c r="BO333" i="3"/>
  <c r="BV333" i="3"/>
  <c r="BX333" i="3"/>
  <c r="BY333" i="3"/>
  <c r="BZ333" i="3" s="1"/>
  <c r="CA333" i="3" s="1"/>
  <c r="CB333" i="3"/>
  <c r="BF334" i="3"/>
  <c r="BJ334" i="3"/>
  <c r="BN334" i="3"/>
  <c r="BO334" i="3"/>
  <c r="BV334" i="3"/>
  <c r="BX334" i="3"/>
  <c r="BY334" i="3"/>
  <c r="BZ334" i="3" s="1"/>
  <c r="CA334" i="3" s="1"/>
  <c r="CB334" i="3"/>
  <c r="BF335" i="3"/>
  <c r="BJ335" i="3"/>
  <c r="BM335" i="3" s="1"/>
  <c r="BN335" i="3"/>
  <c r="BO335" i="3"/>
  <c r="BV335" i="3"/>
  <c r="BX335" i="3"/>
  <c r="BY335" i="3"/>
  <c r="BZ335" i="3" s="1"/>
  <c r="CA335" i="3" s="1"/>
  <c r="CB335" i="3"/>
  <c r="BF336" i="3"/>
  <c r="BJ336" i="3"/>
  <c r="BL336" i="3" s="1"/>
  <c r="BN336" i="3"/>
  <c r="BO336" i="3"/>
  <c r="BV336" i="3"/>
  <c r="BX336" i="3"/>
  <c r="BY336" i="3"/>
  <c r="BZ336" i="3" s="1"/>
  <c r="CA336" i="3" s="1"/>
  <c r="CB336" i="3"/>
  <c r="BF337" i="3"/>
  <c r="BJ337" i="3"/>
  <c r="BK337" i="3" s="1"/>
  <c r="BN337" i="3"/>
  <c r="BO337" i="3"/>
  <c r="BV337" i="3"/>
  <c r="BX337" i="3"/>
  <c r="BY337" i="3"/>
  <c r="BZ337" i="3" s="1"/>
  <c r="CA337" i="3" s="1"/>
  <c r="CB337" i="3"/>
  <c r="BF338" i="3"/>
  <c r="BJ338" i="3"/>
  <c r="BL338" i="3" s="1"/>
  <c r="BN338" i="3"/>
  <c r="BO338" i="3"/>
  <c r="BV338" i="3"/>
  <c r="BX338" i="3"/>
  <c r="BY338" i="3"/>
  <c r="BZ338" i="3" s="1"/>
  <c r="CA338" i="3" s="1"/>
  <c r="CB338" i="3"/>
  <c r="BF339" i="3"/>
  <c r="BJ339" i="3"/>
  <c r="BM339" i="3" s="1"/>
  <c r="BN339" i="3"/>
  <c r="BO339" i="3"/>
  <c r="BV339" i="3"/>
  <c r="BX339" i="3"/>
  <c r="BY339" i="3"/>
  <c r="BZ339" i="3" s="1"/>
  <c r="CA339" i="3" s="1"/>
  <c r="CB339" i="3"/>
  <c r="BF340" i="3"/>
  <c r="BJ340" i="3"/>
  <c r="BN340" i="3"/>
  <c r="BO340" i="3"/>
  <c r="BV340" i="3"/>
  <c r="BX340" i="3"/>
  <c r="BY340" i="3"/>
  <c r="BZ340" i="3" s="1"/>
  <c r="CA340" i="3" s="1"/>
  <c r="CB340" i="3"/>
  <c r="BF341" i="3"/>
  <c r="BJ341" i="3"/>
  <c r="BK341" i="3" s="1"/>
  <c r="BN341" i="3"/>
  <c r="BO341" i="3"/>
  <c r="BV341" i="3"/>
  <c r="BX341" i="3"/>
  <c r="BY341" i="3"/>
  <c r="BZ341" i="3" s="1"/>
  <c r="CA341" i="3" s="1"/>
  <c r="CB341" i="3"/>
  <c r="BF342" i="3"/>
  <c r="BJ342" i="3"/>
  <c r="BN342" i="3"/>
  <c r="BO342" i="3"/>
  <c r="BV342" i="3"/>
  <c r="BX342" i="3"/>
  <c r="BY342" i="3"/>
  <c r="BZ342" i="3" s="1"/>
  <c r="CA342" i="3" s="1"/>
  <c r="CB342" i="3"/>
  <c r="BF343" i="3"/>
  <c r="BJ343" i="3"/>
  <c r="BK343" i="3" s="1"/>
  <c r="BN343" i="3"/>
  <c r="BO343" i="3"/>
  <c r="BV343" i="3"/>
  <c r="BX343" i="3"/>
  <c r="BY343" i="3"/>
  <c r="BZ343" i="3" s="1"/>
  <c r="CA343" i="3" s="1"/>
  <c r="CB343" i="3"/>
  <c r="BF344" i="3"/>
  <c r="BJ344" i="3"/>
  <c r="BK344" i="3" s="1"/>
  <c r="BN344" i="3"/>
  <c r="BO344" i="3"/>
  <c r="BV344" i="3"/>
  <c r="BX344" i="3"/>
  <c r="BY344" i="3"/>
  <c r="BZ344" i="3" s="1"/>
  <c r="CA344" i="3" s="1"/>
  <c r="CB344" i="3"/>
  <c r="BF345" i="3"/>
  <c r="BJ345" i="3"/>
  <c r="BK345" i="3" s="1"/>
  <c r="BN345" i="3"/>
  <c r="BO345" i="3"/>
  <c r="BV345" i="3"/>
  <c r="BX345" i="3"/>
  <c r="BY345" i="3"/>
  <c r="BZ345" i="3" s="1"/>
  <c r="CA345" i="3" s="1"/>
  <c r="CB345" i="3"/>
  <c r="BF346" i="3"/>
  <c r="BJ346" i="3"/>
  <c r="BL346" i="3" s="1"/>
  <c r="BN346" i="3"/>
  <c r="BO346" i="3"/>
  <c r="BV346" i="3"/>
  <c r="BX346" i="3"/>
  <c r="BY346" i="3"/>
  <c r="BZ346" i="3" s="1"/>
  <c r="CA346" i="3" s="1"/>
  <c r="CB346" i="3"/>
  <c r="BF347" i="3"/>
  <c r="BJ347" i="3"/>
  <c r="BK347" i="3" s="1"/>
  <c r="BN347" i="3"/>
  <c r="BO347" i="3"/>
  <c r="BV347" i="3"/>
  <c r="BX347" i="3"/>
  <c r="BY347" i="3"/>
  <c r="BZ347" i="3" s="1"/>
  <c r="CA347" i="3" s="1"/>
  <c r="CB347" i="3"/>
  <c r="BF348" i="3"/>
  <c r="BJ348" i="3"/>
  <c r="BK348" i="3" s="1"/>
  <c r="BN348" i="3"/>
  <c r="BO348" i="3"/>
  <c r="BV348" i="3"/>
  <c r="BX348" i="3"/>
  <c r="BY348" i="3"/>
  <c r="BZ348" i="3" s="1"/>
  <c r="CA348" i="3" s="1"/>
  <c r="CB348" i="3"/>
  <c r="BF349" i="3"/>
  <c r="BJ349" i="3"/>
  <c r="BM349" i="3" s="1"/>
  <c r="BN349" i="3"/>
  <c r="BO349" i="3"/>
  <c r="BV349" i="3"/>
  <c r="BX349" i="3"/>
  <c r="BY349" i="3"/>
  <c r="BZ349" i="3" s="1"/>
  <c r="CA349" i="3" s="1"/>
  <c r="CB349" i="3"/>
  <c r="BF350" i="3"/>
  <c r="BJ350" i="3"/>
  <c r="BN350" i="3"/>
  <c r="BO350" i="3"/>
  <c r="BV350" i="3"/>
  <c r="BX350" i="3"/>
  <c r="BY350" i="3"/>
  <c r="BZ350" i="3" s="1"/>
  <c r="CA350" i="3" s="1"/>
  <c r="CB350" i="3"/>
  <c r="BF351" i="3"/>
  <c r="BJ351" i="3"/>
  <c r="BN351" i="3"/>
  <c r="BO351" i="3"/>
  <c r="BV351" i="3"/>
  <c r="BX351" i="3"/>
  <c r="BY351" i="3"/>
  <c r="BZ351" i="3" s="1"/>
  <c r="CA351" i="3" s="1"/>
  <c r="CB351" i="3"/>
  <c r="BF352" i="3"/>
  <c r="BJ352" i="3"/>
  <c r="BK352" i="3" s="1"/>
  <c r="BN352" i="3"/>
  <c r="BO352" i="3"/>
  <c r="BV352" i="3"/>
  <c r="BX352" i="3"/>
  <c r="BY352" i="3"/>
  <c r="BZ352" i="3" s="1"/>
  <c r="CA352" i="3" s="1"/>
  <c r="CB352" i="3"/>
  <c r="BF353" i="3"/>
  <c r="BJ353" i="3"/>
  <c r="BK353" i="3" s="1"/>
  <c r="BN353" i="3"/>
  <c r="BO353" i="3"/>
  <c r="BV353" i="3"/>
  <c r="BX353" i="3"/>
  <c r="BY353" i="3"/>
  <c r="BZ353" i="3" s="1"/>
  <c r="CA353" i="3" s="1"/>
  <c r="CB353" i="3"/>
  <c r="BF354" i="3"/>
  <c r="BJ354" i="3"/>
  <c r="BL354" i="3" s="1"/>
  <c r="BN354" i="3"/>
  <c r="BO354" i="3"/>
  <c r="BV354" i="3"/>
  <c r="BX354" i="3"/>
  <c r="BY354" i="3"/>
  <c r="BZ354" i="3" s="1"/>
  <c r="CA354" i="3" s="1"/>
  <c r="CB354" i="3"/>
  <c r="BF355" i="3"/>
  <c r="BJ355" i="3"/>
  <c r="BK355" i="3" s="1"/>
  <c r="BN355" i="3"/>
  <c r="BO355" i="3"/>
  <c r="BV355" i="3"/>
  <c r="BX355" i="3"/>
  <c r="BY355" i="3"/>
  <c r="BZ355" i="3" s="1"/>
  <c r="CA355" i="3" s="1"/>
  <c r="CB355" i="3"/>
  <c r="BF356" i="3"/>
  <c r="BJ356" i="3"/>
  <c r="BN356" i="3"/>
  <c r="BO356" i="3"/>
  <c r="BV356" i="3"/>
  <c r="BX356" i="3"/>
  <c r="BY356" i="3"/>
  <c r="BZ356" i="3" s="1"/>
  <c r="CA356" i="3" s="1"/>
  <c r="CB356" i="3"/>
  <c r="BF357" i="3"/>
  <c r="BJ357" i="3"/>
  <c r="BM357" i="3" s="1"/>
  <c r="BN357" i="3"/>
  <c r="BO357" i="3"/>
  <c r="BV357" i="3"/>
  <c r="BX357" i="3"/>
  <c r="BY357" i="3"/>
  <c r="BZ357" i="3" s="1"/>
  <c r="CA357" i="3" s="1"/>
  <c r="CB357" i="3"/>
  <c r="BF358" i="3"/>
  <c r="BJ358" i="3"/>
  <c r="BN358" i="3"/>
  <c r="BO358" i="3"/>
  <c r="BV358" i="3"/>
  <c r="BX358" i="3"/>
  <c r="BY358" i="3"/>
  <c r="BZ358" i="3" s="1"/>
  <c r="CA358" i="3" s="1"/>
  <c r="CB358" i="3"/>
  <c r="BF359" i="3"/>
  <c r="BJ359" i="3"/>
  <c r="BK359" i="3" s="1"/>
  <c r="BN359" i="3"/>
  <c r="BO359" i="3"/>
  <c r="BV359" i="3"/>
  <c r="BX359" i="3"/>
  <c r="BY359" i="3"/>
  <c r="BZ359" i="3" s="1"/>
  <c r="CA359" i="3" s="1"/>
  <c r="CB359" i="3"/>
  <c r="BF360" i="3"/>
  <c r="BJ360" i="3"/>
  <c r="BN360" i="3"/>
  <c r="BO360" i="3"/>
  <c r="BV360" i="3"/>
  <c r="BX360" i="3"/>
  <c r="BY360" i="3"/>
  <c r="BZ360" i="3" s="1"/>
  <c r="CA360" i="3" s="1"/>
  <c r="CB360" i="3"/>
  <c r="BF361" i="3"/>
  <c r="BJ361" i="3"/>
  <c r="BK361" i="3" s="1"/>
  <c r="BN361" i="3"/>
  <c r="BO361" i="3"/>
  <c r="BV361" i="3"/>
  <c r="BX361" i="3"/>
  <c r="BY361" i="3"/>
  <c r="BZ361" i="3" s="1"/>
  <c r="CA361" i="3" s="1"/>
  <c r="CB361" i="3"/>
  <c r="BF362" i="3"/>
  <c r="BJ362" i="3"/>
  <c r="BL362" i="3" s="1"/>
  <c r="BN362" i="3"/>
  <c r="BO362" i="3"/>
  <c r="BV362" i="3"/>
  <c r="BX362" i="3"/>
  <c r="BY362" i="3"/>
  <c r="BZ362" i="3" s="1"/>
  <c r="CA362" i="3" s="1"/>
  <c r="CB362" i="3"/>
  <c r="BF363" i="3"/>
  <c r="BJ363" i="3"/>
  <c r="BM363" i="3" s="1"/>
  <c r="BN363" i="3"/>
  <c r="BO363" i="3"/>
  <c r="BV363" i="3"/>
  <c r="BX363" i="3"/>
  <c r="BY363" i="3"/>
  <c r="BZ363" i="3" s="1"/>
  <c r="CA363" i="3" s="1"/>
  <c r="CB363" i="3"/>
  <c r="BF364" i="3"/>
  <c r="BJ364" i="3"/>
  <c r="BK364" i="3" s="1"/>
  <c r="BN364" i="3"/>
  <c r="BO364" i="3"/>
  <c r="BV364" i="3"/>
  <c r="BX364" i="3"/>
  <c r="BY364" i="3"/>
  <c r="BZ364" i="3" s="1"/>
  <c r="CA364" i="3" s="1"/>
  <c r="CB364" i="3"/>
  <c r="BF365" i="3"/>
  <c r="BJ365" i="3"/>
  <c r="BN365" i="3"/>
  <c r="BO365" i="3"/>
  <c r="BV365" i="3"/>
  <c r="BX365" i="3"/>
  <c r="BY365" i="3"/>
  <c r="BZ365" i="3" s="1"/>
  <c r="CA365" i="3" s="1"/>
  <c r="CB365" i="3"/>
  <c r="BF366" i="3"/>
  <c r="BJ366" i="3"/>
  <c r="BM366" i="3" s="1"/>
  <c r="BN366" i="3"/>
  <c r="BO366" i="3"/>
  <c r="BV366" i="3"/>
  <c r="BX366" i="3"/>
  <c r="BY366" i="3"/>
  <c r="BZ366" i="3" s="1"/>
  <c r="CA366" i="3" s="1"/>
  <c r="CB366" i="3"/>
  <c r="BF367" i="3"/>
  <c r="BJ367" i="3"/>
  <c r="BN367" i="3"/>
  <c r="BO367" i="3"/>
  <c r="BV367" i="3"/>
  <c r="BX367" i="3"/>
  <c r="BY367" i="3"/>
  <c r="BZ367" i="3" s="1"/>
  <c r="CA367" i="3" s="1"/>
  <c r="CB367" i="3"/>
  <c r="BF368" i="3"/>
  <c r="BJ368" i="3"/>
  <c r="BN368" i="3"/>
  <c r="BO368" i="3"/>
  <c r="BV368" i="3"/>
  <c r="BX368" i="3"/>
  <c r="BY368" i="3"/>
  <c r="BZ368" i="3" s="1"/>
  <c r="CA368" i="3" s="1"/>
  <c r="CB368" i="3"/>
  <c r="BF369" i="3"/>
  <c r="BJ369" i="3"/>
  <c r="BN369" i="3"/>
  <c r="BO369" i="3"/>
  <c r="BV369" i="3"/>
  <c r="BX369" i="3"/>
  <c r="BY369" i="3"/>
  <c r="BZ369" i="3" s="1"/>
  <c r="CA369" i="3" s="1"/>
  <c r="CB369" i="3"/>
  <c r="BF370" i="3"/>
  <c r="BJ370" i="3"/>
  <c r="BM370" i="3" s="1"/>
  <c r="BN370" i="3"/>
  <c r="BO370" i="3"/>
  <c r="BV370" i="3"/>
  <c r="BX370" i="3"/>
  <c r="BY370" i="3"/>
  <c r="BZ370" i="3" s="1"/>
  <c r="CA370" i="3" s="1"/>
  <c r="CB370" i="3"/>
  <c r="BF371" i="3"/>
  <c r="BJ371" i="3"/>
  <c r="BN371" i="3"/>
  <c r="BO371" i="3"/>
  <c r="BV371" i="3"/>
  <c r="BX371" i="3"/>
  <c r="BY371" i="3"/>
  <c r="BZ371" i="3" s="1"/>
  <c r="CA371" i="3" s="1"/>
  <c r="CB371" i="3"/>
  <c r="BF372" i="3"/>
  <c r="BJ372" i="3"/>
  <c r="BL372" i="3" s="1"/>
  <c r="BN372" i="3"/>
  <c r="BO372" i="3"/>
  <c r="BV372" i="3"/>
  <c r="BX372" i="3"/>
  <c r="BY372" i="3"/>
  <c r="BZ372" i="3" s="1"/>
  <c r="CA372" i="3" s="1"/>
  <c r="CB372" i="3"/>
  <c r="BF373" i="3"/>
  <c r="BJ373" i="3"/>
  <c r="BM373" i="3" s="1"/>
  <c r="BN373" i="3"/>
  <c r="BO373" i="3"/>
  <c r="BV373" i="3"/>
  <c r="BX373" i="3"/>
  <c r="BY373" i="3"/>
  <c r="BZ373" i="3" s="1"/>
  <c r="CA373" i="3" s="1"/>
  <c r="CB373" i="3"/>
  <c r="BF374" i="3"/>
  <c r="BJ374" i="3"/>
  <c r="BM374" i="3" s="1"/>
  <c r="BN374" i="3"/>
  <c r="BO374" i="3"/>
  <c r="BV374" i="3"/>
  <c r="BX374" i="3"/>
  <c r="BY374" i="3"/>
  <c r="BZ374" i="3" s="1"/>
  <c r="CA374" i="3" s="1"/>
  <c r="CB374" i="3"/>
  <c r="BF375" i="3"/>
  <c r="BJ375" i="3"/>
  <c r="BK375" i="3" s="1"/>
  <c r="BN375" i="3"/>
  <c r="BO375" i="3"/>
  <c r="BV375" i="3"/>
  <c r="BX375" i="3"/>
  <c r="BY375" i="3"/>
  <c r="BZ375" i="3" s="1"/>
  <c r="CA375" i="3" s="1"/>
  <c r="CB375" i="3"/>
  <c r="BF376" i="3"/>
  <c r="BJ376" i="3"/>
  <c r="BM376" i="3" s="1"/>
  <c r="BN376" i="3"/>
  <c r="BO376" i="3"/>
  <c r="BV376" i="3"/>
  <c r="BX376" i="3"/>
  <c r="BY376" i="3"/>
  <c r="BZ376" i="3" s="1"/>
  <c r="CA376" i="3" s="1"/>
  <c r="CB376" i="3"/>
  <c r="BF377" i="3"/>
  <c r="BJ377" i="3"/>
  <c r="BK377" i="3" s="1"/>
  <c r="BN377" i="3"/>
  <c r="BO377" i="3"/>
  <c r="BV377" i="3"/>
  <c r="BX377" i="3"/>
  <c r="BY377" i="3"/>
  <c r="BZ377" i="3" s="1"/>
  <c r="CA377" i="3" s="1"/>
  <c r="CB377" i="3"/>
  <c r="BF378" i="3"/>
  <c r="BJ378" i="3"/>
  <c r="BL378" i="3" s="1"/>
  <c r="BN378" i="3"/>
  <c r="BO378" i="3"/>
  <c r="BV378" i="3"/>
  <c r="BX378" i="3"/>
  <c r="BY378" i="3"/>
  <c r="BZ378" i="3" s="1"/>
  <c r="CA378" i="3" s="1"/>
  <c r="CB378" i="3"/>
  <c r="BF379" i="3"/>
  <c r="BJ379" i="3"/>
  <c r="BK379" i="3" s="1"/>
  <c r="BN379" i="3"/>
  <c r="BO379" i="3"/>
  <c r="BV379" i="3"/>
  <c r="BX379" i="3"/>
  <c r="BY379" i="3"/>
  <c r="BZ379" i="3" s="1"/>
  <c r="CA379" i="3" s="1"/>
  <c r="CB379" i="3"/>
  <c r="BF380" i="3"/>
  <c r="BJ380" i="3"/>
  <c r="BL380" i="3" s="1"/>
  <c r="BN380" i="3"/>
  <c r="BO380" i="3"/>
  <c r="BV380" i="3"/>
  <c r="BX380" i="3"/>
  <c r="BY380" i="3"/>
  <c r="BZ380" i="3" s="1"/>
  <c r="CA380" i="3" s="1"/>
  <c r="CB380" i="3"/>
  <c r="BF381" i="3"/>
  <c r="BJ381" i="3"/>
  <c r="BM381" i="3" s="1"/>
  <c r="BN381" i="3"/>
  <c r="BO381" i="3"/>
  <c r="BV381" i="3"/>
  <c r="BX381" i="3"/>
  <c r="BY381" i="3"/>
  <c r="BZ381" i="3" s="1"/>
  <c r="CA381" i="3" s="1"/>
  <c r="CB381" i="3"/>
  <c r="BF382" i="3"/>
  <c r="BJ382" i="3"/>
  <c r="BM382" i="3" s="1"/>
  <c r="BN382" i="3"/>
  <c r="BO382" i="3"/>
  <c r="BV382" i="3"/>
  <c r="BX382" i="3"/>
  <c r="BY382" i="3"/>
  <c r="BZ382" i="3" s="1"/>
  <c r="CA382" i="3" s="1"/>
  <c r="CB382" i="3"/>
  <c r="BF383" i="3"/>
  <c r="BJ383" i="3"/>
  <c r="BK383" i="3" s="1"/>
  <c r="BN383" i="3"/>
  <c r="BO383" i="3"/>
  <c r="BV383" i="3"/>
  <c r="BX383" i="3"/>
  <c r="BY383" i="3"/>
  <c r="BZ383" i="3" s="1"/>
  <c r="CA383" i="3" s="1"/>
  <c r="CB383" i="3"/>
  <c r="BF384" i="3"/>
  <c r="BJ384" i="3"/>
  <c r="BK384" i="3" s="1"/>
  <c r="BN384" i="3"/>
  <c r="BO384" i="3"/>
  <c r="BV384" i="3"/>
  <c r="BX384" i="3"/>
  <c r="BY384" i="3"/>
  <c r="BZ384" i="3" s="1"/>
  <c r="CA384" i="3" s="1"/>
  <c r="CB384" i="3"/>
  <c r="BF385" i="3"/>
  <c r="BJ385" i="3"/>
  <c r="BN385" i="3"/>
  <c r="BO385" i="3"/>
  <c r="BV385" i="3"/>
  <c r="BX385" i="3"/>
  <c r="BY385" i="3"/>
  <c r="BZ385" i="3" s="1"/>
  <c r="CA385" i="3" s="1"/>
  <c r="CB385" i="3"/>
  <c r="BF386" i="3"/>
  <c r="BJ386" i="3"/>
  <c r="BL386" i="3" s="1"/>
  <c r="BN386" i="3"/>
  <c r="BO386" i="3"/>
  <c r="BV386" i="3"/>
  <c r="BX386" i="3"/>
  <c r="BY386" i="3"/>
  <c r="BZ386" i="3" s="1"/>
  <c r="CA386" i="3" s="1"/>
  <c r="CB386" i="3"/>
  <c r="BF387" i="3"/>
  <c r="BJ387" i="3"/>
  <c r="BK387" i="3" s="1"/>
  <c r="BN387" i="3"/>
  <c r="BO387" i="3"/>
  <c r="BV387" i="3"/>
  <c r="BX387" i="3"/>
  <c r="BY387" i="3"/>
  <c r="BZ387" i="3" s="1"/>
  <c r="CA387" i="3" s="1"/>
  <c r="CB387" i="3"/>
  <c r="BF388" i="3"/>
  <c r="BJ388" i="3"/>
  <c r="BL388" i="3" s="1"/>
  <c r="BN388" i="3"/>
  <c r="BO388" i="3"/>
  <c r="BV388" i="3"/>
  <c r="BX388" i="3"/>
  <c r="BY388" i="3"/>
  <c r="BZ388" i="3" s="1"/>
  <c r="CA388" i="3" s="1"/>
  <c r="CB388" i="3"/>
  <c r="BF389" i="3"/>
  <c r="BJ389" i="3"/>
  <c r="BM389" i="3" s="1"/>
  <c r="BN389" i="3"/>
  <c r="BO389" i="3"/>
  <c r="BV389" i="3"/>
  <c r="BX389" i="3"/>
  <c r="BY389" i="3"/>
  <c r="BZ389" i="3" s="1"/>
  <c r="CA389" i="3" s="1"/>
  <c r="CB389" i="3"/>
  <c r="BF390" i="3"/>
  <c r="BJ390" i="3"/>
  <c r="BN390" i="3"/>
  <c r="BO390" i="3"/>
  <c r="BV390" i="3"/>
  <c r="BX390" i="3"/>
  <c r="BY390" i="3"/>
  <c r="BZ390" i="3" s="1"/>
  <c r="CA390" i="3" s="1"/>
  <c r="CB390" i="3"/>
  <c r="BF391" i="3"/>
  <c r="BJ391" i="3"/>
  <c r="BK391" i="3" s="1"/>
  <c r="BN391" i="3"/>
  <c r="BO391" i="3"/>
  <c r="BV391" i="3"/>
  <c r="BX391" i="3"/>
  <c r="BY391" i="3"/>
  <c r="BZ391" i="3" s="1"/>
  <c r="CA391" i="3" s="1"/>
  <c r="CB391" i="3"/>
  <c r="BF392" i="3"/>
  <c r="BJ392" i="3"/>
  <c r="BN392" i="3"/>
  <c r="BO392" i="3"/>
  <c r="BV392" i="3"/>
  <c r="BX392" i="3"/>
  <c r="BY392" i="3"/>
  <c r="BZ392" i="3" s="1"/>
  <c r="CA392" i="3" s="1"/>
  <c r="CB392" i="3"/>
  <c r="BF393" i="3"/>
  <c r="BJ393" i="3"/>
  <c r="BK393" i="3" s="1"/>
  <c r="BN393" i="3"/>
  <c r="BO393" i="3"/>
  <c r="BV393" i="3"/>
  <c r="BX393" i="3"/>
  <c r="BY393" i="3"/>
  <c r="BZ393" i="3" s="1"/>
  <c r="CA393" i="3" s="1"/>
  <c r="CB393" i="3"/>
  <c r="BF394" i="3"/>
  <c r="BJ394" i="3"/>
  <c r="BL394" i="3" s="1"/>
  <c r="BN394" i="3"/>
  <c r="BO394" i="3"/>
  <c r="BV394" i="3"/>
  <c r="BX394" i="3"/>
  <c r="BY394" i="3"/>
  <c r="BZ394" i="3" s="1"/>
  <c r="CA394" i="3" s="1"/>
  <c r="CB394" i="3"/>
  <c r="BF395" i="3"/>
  <c r="BJ395" i="3"/>
  <c r="BL395" i="3" s="1"/>
  <c r="BN395" i="3"/>
  <c r="BO395" i="3"/>
  <c r="BV395" i="3"/>
  <c r="BX395" i="3"/>
  <c r="BY395" i="3"/>
  <c r="BZ395" i="3" s="1"/>
  <c r="CA395" i="3" s="1"/>
  <c r="CB395" i="3"/>
  <c r="BF396" i="3"/>
  <c r="BJ396" i="3"/>
  <c r="BM396" i="3" s="1"/>
  <c r="BN396" i="3"/>
  <c r="BO396" i="3"/>
  <c r="BV396" i="3"/>
  <c r="BX396" i="3"/>
  <c r="BY396" i="3"/>
  <c r="BZ396" i="3" s="1"/>
  <c r="CA396" i="3" s="1"/>
  <c r="CB396" i="3"/>
  <c r="BF397" i="3"/>
  <c r="BJ397" i="3"/>
  <c r="BM397" i="3" s="1"/>
  <c r="BN397" i="3"/>
  <c r="BO397" i="3"/>
  <c r="BV397" i="3"/>
  <c r="BX397" i="3"/>
  <c r="BY397" i="3"/>
  <c r="BZ397" i="3" s="1"/>
  <c r="CA397" i="3" s="1"/>
  <c r="CB397" i="3"/>
  <c r="BF398" i="3"/>
  <c r="BJ398" i="3"/>
  <c r="BM398" i="3" s="1"/>
  <c r="BN398" i="3"/>
  <c r="BO398" i="3"/>
  <c r="BV398" i="3"/>
  <c r="BX398" i="3"/>
  <c r="BY398" i="3"/>
  <c r="BZ398" i="3" s="1"/>
  <c r="CA398" i="3" s="1"/>
  <c r="CB398" i="3"/>
  <c r="BF399" i="3"/>
  <c r="BJ399" i="3"/>
  <c r="BN399" i="3"/>
  <c r="BO399" i="3"/>
  <c r="BV399" i="3"/>
  <c r="BX399" i="3"/>
  <c r="BY399" i="3"/>
  <c r="BZ399" i="3" s="1"/>
  <c r="CA399" i="3" s="1"/>
  <c r="CB399" i="3"/>
  <c r="BF400" i="3"/>
  <c r="BJ400" i="3"/>
  <c r="BK400" i="3" s="1"/>
  <c r="BN400" i="3"/>
  <c r="BO400" i="3"/>
  <c r="BV400" i="3"/>
  <c r="BX400" i="3"/>
  <c r="BY400" i="3"/>
  <c r="BZ400" i="3" s="1"/>
  <c r="CA400" i="3" s="1"/>
  <c r="CB400" i="3"/>
  <c r="BF401" i="3"/>
  <c r="BJ401" i="3"/>
  <c r="BN401" i="3"/>
  <c r="BO401" i="3"/>
  <c r="BV401" i="3"/>
  <c r="BX401" i="3"/>
  <c r="BY401" i="3"/>
  <c r="BZ401" i="3" s="1"/>
  <c r="CA401" i="3" s="1"/>
  <c r="CB401" i="3"/>
  <c r="BF402" i="3"/>
  <c r="BJ402" i="3"/>
  <c r="BN402" i="3"/>
  <c r="BO402" i="3"/>
  <c r="BV402" i="3"/>
  <c r="BX402" i="3"/>
  <c r="BY402" i="3"/>
  <c r="BZ402" i="3" s="1"/>
  <c r="CA402" i="3" s="1"/>
  <c r="CB402" i="3"/>
  <c r="BF403" i="3"/>
  <c r="BJ403" i="3"/>
  <c r="BN403" i="3"/>
  <c r="BO403" i="3"/>
  <c r="BV403" i="3"/>
  <c r="BX403" i="3"/>
  <c r="BY403" i="3"/>
  <c r="BZ403" i="3" s="1"/>
  <c r="CA403" i="3" s="1"/>
  <c r="CB403" i="3"/>
  <c r="BF404" i="3"/>
  <c r="BJ404" i="3"/>
  <c r="BK404" i="3" s="1"/>
  <c r="BN404" i="3"/>
  <c r="BO404" i="3"/>
  <c r="BV404" i="3"/>
  <c r="BX404" i="3"/>
  <c r="BY404" i="3"/>
  <c r="BZ404" i="3" s="1"/>
  <c r="CA404" i="3" s="1"/>
  <c r="CB404" i="3"/>
  <c r="BF405" i="3"/>
  <c r="BJ405" i="3"/>
  <c r="BM405" i="3" s="1"/>
  <c r="BN405" i="3"/>
  <c r="BO405" i="3"/>
  <c r="BV405" i="3"/>
  <c r="BX405" i="3"/>
  <c r="BY405" i="3"/>
  <c r="BZ405" i="3" s="1"/>
  <c r="CA405" i="3" s="1"/>
  <c r="CB405" i="3"/>
  <c r="BF406" i="3"/>
  <c r="BJ406" i="3"/>
  <c r="BL406" i="3" s="1"/>
  <c r="BN406" i="3"/>
  <c r="BO406" i="3"/>
  <c r="BV406" i="3"/>
  <c r="BX406" i="3"/>
  <c r="BY406" i="3"/>
  <c r="BZ406" i="3" s="1"/>
  <c r="CA406" i="3" s="1"/>
  <c r="CB406" i="3"/>
  <c r="BF407" i="3"/>
  <c r="BJ407" i="3"/>
  <c r="BK407" i="3" s="1"/>
  <c r="BN407" i="3"/>
  <c r="BO407" i="3"/>
  <c r="BV407" i="3"/>
  <c r="BX407" i="3"/>
  <c r="BY407" i="3"/>
  <c r="BZ407" i="3" s="1"/>
  <c r="CA407" i="3" s="1"/>
  <c r="CB407" i="3"/>
  <c r="BF408" i="3"/>
  <c r="BJ408" i="3"/>
  <c r="BL408" i="3" s="1"/>
  <c r="BN408" i="3"/>
  <c r="BO408" i="3"/>
  <c r="BV408" i="3"/>
  <c r="BX408" i="3"/>
  <c r="BY408" i="3"/>
  <c r="BZ408" i="3" s="1"/>
  <c r="CA408" i="3" s="1"/>
  <c r="CB408" i="3"/>
  <c r="BF409" i="3"/>
  <c r="BJ409" i="3"/>
  <c r="BM409" i="3" s="1"/>
  <c r="BN409" i="3"/>
  <c r="BO409" i="3"/>
  <c r="BV409" i="3"/>
  <c r="BX409" i="3"/>
  <c r="BY409" i="3"/>
  <c r="BZ409" i="3" s="1"/>
  <c r="CA409" i="3" s="1"/>
  <c r="CB409" i="3"/>
  <c r="BF410" i="3"/>
  <c r="BJ410" i="3"/>
  <c r="BL410" i="3" s="1"/>
  <c r="BN410" i="3"/>
  <c r="BO410" i="3"/>
  <c r="BV410" i="3"/>
  <c r="BX410" i="3"/>
  <c r="BY410" i="3"/>
  <c r="BZ410" i="3" s="1"/>
  <c r="CA410" i="3" s="1"/>
  <c r="CB410" i="3"/>
  <c r="BF411" i="3"/>
  <c r="BJ411" i="3"/>
  <c r="BN411" i="3"/>
  <c r="BO411" i="3"/>
  <c r="BV411" i="3"/>
  <c r="BX411" i="3"/>
  <c r="BY411" i="3"/>
  <c r="BZ411" i="3" s="1"/>
  <c r="CA411" i="3" s="1"/>
  <c r="CB411" i="3"/>
  <c r="BF412" i="3"/>
  <c r="BJ412" i="3"/>
  <c r="BK412" i="3" s="1"/>
  <c r="BN412" i="3"/>
  <c r="BO412" i="3"/>
  <c r="BV412" i="3"/>
  <c r="BX412" i="3"/>
  <c r="BY412" i="3"/>
  <c r="BZ412" i="3" s="1"/>
  <c r="CA412" i="3" s="1"/>
  <c r="CB412" i="3"/>
  <c r="BF413" i="3"/>
  <c r="BJ413" i="3"/>
  <c r="BK413" i="3" s="1"/>
  <c r="BN413" i="3"/>
  <c r="BO413" i="3"/>
  <c r="BV413" i="3"/>
  <c r="BX413" i="3"/>
  <c r="BY413" i="3"/>
  <c r="BZ413" i="3" s="1"/>
  <c r="CA413" i="3" s="1"/>
  <c r="CB413" i="3"/>
  <c r="BF414" i="3"/>
  <c r="BJ414" i="3"/>
  <c r="BL414" i="3" s="1"/>
  <c r="BN414" i="3"/>
  <c r="BO414" i="3"/>
  <c r="BV414" i="3"/>
  <c r="BX414" i="3"/>
  <c r="BY414" i="3"/>
  <c r="BZ414" i="3" s="1"/>
  <c r="CA414" i="3" s="1"/>
  <c r="CB414" i="3"/>
  <c r="BF415" i="3"/>
  <c r="BJ415" i="3"/>
  <c r="BK415" i="3" s="1"/>
  <c r="BN415" i="3"/>
  <c r="BO415" i="3"/>
  <c r="BV415" i="3"/>
  <c r="BX415" i="3"/>
  <c r="BY415" i="3"/>
  <c r="BZ415" i="3" s="1"/>
  <c r="CA415" i="3" s="1"/>
  <c r="CB415" i="3"/>
  <c r="BF416" i="3"/>
  <c r="BJ416" i="3"/>
  <c r="BK416" i="3" s="1"/>
  <c r="BN416" i="3"/>
  <c r="BO416" i="3"/>
  <c r="BV416" i="3"/>
  <c r="BX416" i="3"/>
  <c r="BY416" i="3"/>
  <c r="BZ416" i="3" s="1"/>
  <c r="CA416" i="3" s="1"/>
  <c r="CB416" i="3"/>
  <c r="BF417" i="3"/>
  <c r="BJ417" i="3"/>
  <c r="BM417" i="3" s="1"/>
  <c r="BN417" i="3"/>
  <c r="BO417" i="3"/>
  <c r="BV417" i="3"/>
  <c r="BX417" i="3"/>
  <c r="BY417" i="3"/>
  <c r="BZ417" i="3" s="1"/>
  <c r="CA417" i="3" s="1"/>
  <c r="CB417" i="3"/>
  <c r="BF418" i="3"/>
  <c r="BJ418" i="3"/>
  <c r="BM418" i="3" s="1"/>
  <c r="BN418" i="3"/>
  <c r="BO418" i="3"/>
  <c r="BV418" i="3"/>
  <c r="BX418" i="3"/>
  <c r="BY418" i="3"/>
  <c r="BZ418" i="3" s="1"/>
  <c r="CA418" i="3" s="1"/>
  <c r="CB418" i="3"/>
  <c r="BF419" i="3"/>
  <c r="BJ419" i="3"/>
  <c r="BN419" i="3"/>
  <c r="BO419" i="3"/>
  <c r="BV419" i="3"/>
  <c r="BX419" i="3"/>
  <c r="BY419" i="3"/>
  <c r="BZ419" i="3" s="1"/>
  <c r="CA419" i="3" s="1"/>
  <c r="CB419" i="3"/>
  <c r="BF420" i="3"/>
  <c r="BJ420" i="3"/>
  <c r="BL420" i="3" s="1"/>
  <c r="BN420" i="3"/>
  <c r="BO420" i="3"/>
  <c r="BV420" i="3"/>
  <c r="BX420" i="3"/>
  <c r="BY420" i="3"/>
  <c r="BZ420" i="3" s="1"/>
  <c r="CA420" i="3" s="1"/>
  <c r="CB420" i="3"/>
  <c r="BF421" i="3"/>
  <c r="BJ421" i="3"/>
  <c r="BL421" i="3" s="1"/>
  <c r="BN421" i="3"/>
  <c r="BO421" i="3"/>
  <c r="BV421" i="3"/>
  <c r="BX421" i="3"/>
  <c r="BY421" i="3"/>
  <c r="BZ421" i="3" s="1"/>
  <c r="CA421" i="3" s="1"/>
  <c r="CB421" i="3"/>
  <c r="BF422" i="3"/>
  <c r="BJ422" i="3"/>
  <c r="BM422" i="3" s="1"/>
  <c r="BN422" i="3"/>
  <c r="BO422" i="3"/>
  <c r="BV422" i="3"/>
  <c r="BX422" i="3"/>
  <c r="BY422" i="3"/>
  <c r="BZ422" i="3" s="1"/>
  <c r="CA422" i="3" s="1"/>
  <c r="CB422" i="3"/>
  <c r="BF423" i="3"/>
  <c r="BJ423" i="3"/>
  <c r="BL423" i="3" s="1"/>
  <c r="BN423" i="3"/>
  <c r="BO423" i="3"/>
  <c r="BV423" i="3"/>
  <c r="BX423" i="3"/>
  <c r="BY423" i="3"/>
  <c r="BZ423" i="3" s="1"/>
  <c r="CA423" i="3" s="1"/>
  <c r="CB423" i="3"/>
  <c r="BF424" i="3"/>
  <c r="BJ424" i="3"/>
  <c r="BM424" i="3" s="1"/>
  <c r="BN424" i="3"/>
  <c r="BO424" i="3"/>
  <c r="BV424" i="3"/>
  <c r="BX424" i="3"/>
  <c r="BY424" i="3"/>
  <c r="BZ424" i="3" s="1"/>
  <c r="CA424" i="3" s="1"/>
  <c r="CB424" i="3"/>
  <c r="BF425" i="3"/>
  <c r="BJ425" i="3"/>
  <c r="BK425" i="3" s="1"/>
  <c r="BN425" i="3"/>
  <c r="BO425" i="3"/>
  <c r="BV425" i="3"/>
  <c r="BX425" i="3"/>
  <c r="BY425" i="3"/>
  <c r="BZ425" i="3" s="1"/>
  <c r="CA425" i="3" s="1"/>
  <c r="CB425" i="3"/>
  <c r="BF426" i="3"/>
  <c r="BJ426" i="3"/>
  <c r="BK426" i="3" s="1"/>
  <c r="BN426" i="3"/>
  <c r="BO426" i="3"/>
  <c r="BV426" i="3"/>
  <c r="BX426" i="3"/>
  <c r="BY426" i="3"/>
  <c r="BZ426" i="3" s="1"/>
  <c r="CA426" i="3" s="1"/>
  <c r="CB426" i="3"/>
  <c r="BF427" i="3"/>
  <c r="BJ427" i="3"/>
  <c r="BK427" i="3" s="1"/>
  <c r="BN427" i="3"/>
  <c r="BO427" i="3"/>
  <c r="BV427" i="3"/>
  <c r="BX427" i="3"/>
  <c r="BY427" i="3"/>
  <c r="BZ427" i="3" s="1"/>
  <c r="CA427" i="3" s="1"/>
  <c r="CB427" i="3"/>
  <c r="BF428" i="3"/>
  <c r="BJ428" i="3"/>
  <c r="BL428" i="3" s="1"/>
  <c r="BN428" i="3"/>
  <c r="BO428" i="3"/>
  <c r="BV428" i="3"/>
  <c r="BX428" i="3"/>
  <c r="BY428" i="3"/>
  <c r="BZ428" i="3" s="1"/>
  <c r="CA428" i="3" s="1"/>
  <c r="CB428" i="3"/>
  <c r="BF429" i="3"/>
  <c r="BJ429" i="3"/>
  <c r="BN429" i="3"/>
  <c r="BO429" i="3"/>
  <c r="BV429" i="3"/>
  <c r="BX429" i="3"/>
  <c r="BY429" i="3"/>
  <c r="BZ429" i="3" s="1"/>
  <c r="CA429" i="3" s="1"/>
  <c r="CB429" i="3"/>
  <c r="BF430" i="3"/>
  <c r="BJ430" i="3"/>
  <c r="BM430" i="3" s="1"/>
  <c r="BN430" i="3"/>
  <c r="BO430" i="3"/>
  <c r="BV430" i="3"/>
  <c r="BX430" i="3"/>
  <c r="BY430" i="3"/>
  <c r="BZ430" i="3" s="1"/>
  <c r="CA430" i="3" s="1"/>
  <c r="CB430" i="3"/>
  <c r="BF431" i="3"/>
  <c r="BJ431" i="3"/>
  <c r="BK431" i="3" s="1"/>
  <c r="BN431" i="3"/>
  <c r="BO431" i="3"/>
  <c r="BV431" i="3"/>
  <c r="BX431" i="3"/>
  <c r="BY431" i="3"/>
  <c r="BZ431" i="3" s="1"/>
  <c r="CA431" i="3" s="1"/>
  <c r="CB431" i="3"/>
  <c r="BF432" i="3"/>
  <c r="BJ432" i="3"/>
  <c r="BM432" i="3" s="1"/>
  <c r="BN432" i="3"/>
  <c r="BO432" i="3"/>
  <c r="BV432" i="3"/>
  <c r="BX432" i="3"/>
  <c r="BY432" i="3"/>
  <c r="BZ432" i="3" s="1"/>
  <c r="CA432" i="3" s="1"/>
  <c r="CB432" i="3"/>
  <c r="BF433" i="3"/>
  <c r="BJ433" i="3"/>
  <c r="BK433" i="3" s="1"/>
  <c r="BN433" i="3"/>
  <c r="BO433" i="3"/>
  <c r="BV433" i="3"/>
  <c r="BX433" i="3"/>
  <c r="BY433" i="3"/>
  <c r="BZ433" i="3" s="1"/>
  <c r="CA433" i="3" s="1"/>
  <c r="CB433" i="3"/>
  <c r="BF434" i="3"/>
  <c r="BJ434" i="3"/>
  <c r="BK434" i="3" s="1"/>
  <c r="BN434" i="3"/>
  <c r="BO434" i="3"/>
  <c r="BV434" i="3"/>
  <c r="BX434" i="3"/>
  <c r="BY434" i="3"/>
  <c r="BZ434" i="3" s="1"/>
  <c r="CA434" i="3" s="1"/>
  <c r="CB434" i="3"/>
  <c r="BF435" i="3"/>
  <c r="BJ435" i="3"/>
  <c r="BK435" i="3" s="1"/>
  <c r="BN435" i="3"/>
  <c r="BO435" i="3"/>
  <c r="BV435" i="3"/>
  <c r="BX435" i="3"/>
  <c r="BY435" i="3"/>
  <c r="BZ435" i="3" s="1"/>
  <c r="CA435" i="3" s="1"/>
  <c r="CB435" i="3"/>
  <c r="BF436" i="3"/>
  <c r="BJ436" i="3"/>
  <c r="BL436" i="3" s="1"/>
  <c r="BN436" i="3"/>
  <c r="BO436" i="3"/>
  <c r="BV436" i="3"/>
  <c r="BX436" i="3"/>
  <c r="BY436" i="3"/>
  <c r="BZ436" i="3" s="1"/>
  <c r="CA436" i="3" s="1"/>
  <c r="CB436" i="3"/>
  <c r="BF437" i="3"/>
  <c r="BJ437" i="3"/>
  <c r="BN437" i="3"/>
  <c r="BO437" i="3"/>
  <c r="BV437" i="3"/>
  <c r="BX437" i="3"/>
  <c r="BY437" i="3"/>
  <c r="BZ437" i="3" s="1"/>
  <c r="CA437" i="3" s="1"/>
  <c r="CB437" i="3"/>
  <c r="BF438" i="3"/>
  <c r="BJ438" i="3"/>
  <c r="BK438" i="3" s="1"/>
  <c r="BN438" i="3"/>
  <c r="BO438" i="3"/>
  <c r="BV438" i="3"/>
  <c r="BX438" i="3"/>
  <c r="BY438" i="3"/>
  <c r="BZ438" i="3" s="1"/>
  <c r="CA438" i="3" s="1"/>
  <c r="CB438" i="3"/>
  <c r="BF439" i="3"/>
  <c r="BJ439" i="3"/>
  <c r="BK439" i="3" s="1"/>
  <c r="BN439" i="3"/>
  <c r="BO439" i="3"/>
  <c r="BV439" i="3"/>
  <c r="BX439" i="3"/>
  <c r="BY439" i="3"/>
  <c r="BZ439" i="3" s="1"/>
  <c r="CA439" i="3" s="1"/>
  <c r="CB439" i="3"/>
  <c r="BF440" i="3"/>
  <c r="BJ440" i="3"/>
  <c r="BK440" i="3" s="1"/>
  <c r="BN440" i="3"/>
  <c r="BO440" i="3"/>
  <c r="BV440" i="3"/>
  <c r="BX440" i="3"/>
  <c r="BY440" i="3"/>
  <c r="BZ440" i="3" s="1"/>
  <c r="CA440" i="3" s="1"/>
  <c r="CB440" i="3"/>
  <c r="BF441" i="3"/>
  <c r="BJ441" i="3"/>
  <c r="BK441" i="3" s="1"/>
  <c r="BN441" i="3"/>
  <c r="BO441" i="3"/>
  <c r="BV441" i="3"/>
  <c r="BX441" i="3"/>
  <c r="BY441" i="3"/>
  <c r="BZ441" i="3" s="1"/>
  <c r="CA441" i="3" s="1"/>
  <c r="CB441" i="3"/>
  <c r="BF442" i="3"/>
  <c r="BJ442" i="3"/>
  <c r="BK442" i="3" s="1"/>
  <c r="BN442" i="3"/>
  <c r="BO442" i="3"/>
  <c r="BV442" i="3"/>
  <c r="BX442" i="3"/>
  <c r="BY442" i="3"/>
  <c r="BZ442" i="3" s="1"/>
  <c r="CA442" i="3" s="1"/>
  <c r="CB442" i="3"/>
  <c r="BF443" i="3"/>
  <c r="BJ443" i="3"/>
  <c r="BM443" i="3" s="1"/>
  <c r="BN443" i="3"/>
  <c r="BO443" i="3"/>
  <c r="BV443" i="3"/>
  <c r="BX443" i="3"/>
  <c r="BY443" i="3"/>
  <c r="CB443" i="3"/>
  <c r="BF444" i="3"/>
  <c r="BJ444" i="3"/>
  <c r="BL444" i="3" s="1"/>
  <c r="BN444" i="3"/>
  <c r="BO444" i="3"/>
  <c r="BV444" i="3"/>
  <c r="BX444" i="3"/>
  <c r="BY444" i="3"/>
  <c r="BZ444" i="3" s="1"/>
  <c r="CA444" i="3" s="1"/>
  <c r="CB444" i="3"/>
  <c r="BF445" i="3"/>
  <c r="BJ445" i="3"/>
  <c r="BN445" i="3"/>
  <c r="BO445" i="3"/>
  <c r="BV445" i="3"/>
  <c r="BX445" i="3"/>
  <c r="BY445" i="3"/>
  <c r="BZ445" i="3" s="1"/>
  <c r="CA445" i="3" s="1"/>
  <c r="CB445" i="3"/>
  <c r="BF446" i="3"/>
  <c r="BJ446" i="3"/>
  <c r="BN446" i="3"/>
  <c r="BO446" i="3"/>
  <c r="BV446" i="3"/>
  <c r="BX446" i="3"/>
  <c r="BY446" i="3"/>
  <c r="BZ446" i="3" s="1"/>
  <c r="CA446" i="3" s="1"/>
  <c r="CB446" i="3"/>
  <c r="BF447" i="3"/>
  <c r="BJ447" i="3"/>
  <c r="BL447" i="3" s="1"/>
  <c r="BN447" i="3"/>
  <c r="BO447" i="3"/>
  <c r="BV447" i="3"/>
  <c r="BX447" i="3"/>
  <c r="BY447" i="3"/>
  <c r="BZ447" i="3" s="1"/>
  <c r="CA447" i="3" s="1"/>
  <c r="CB447" i="3"/>
  <c r="BF448" i="3"/>
  <c r="BJ448" i="3"/>
  <c r="BN448" i="3"/>
  <c r="BO448" i="3"/>
  <c r="BV448" i="3"/>
  <c r="BX448" i="3"/>
  <c r="BY448" i="3"/>
  <c r="CB448" i="3"/>
  <c r="BF449" i="3"/>
  <c r="BJ449" i="3"/>
  <c r="BK449" i="3" s="1"/>
  <c r="BN449" i="3"/>
  <c r="BO449" i="3"/>
  <c r="BV449" i="3"/>
  <c r="BX449" i="3"/>
  <c r="BY449" i="3"/>
  <c r="BZ449" i="3" s="1"/>
  <c r="CA449" i="3" s="1"/>
  <c r="CB449" i="3"/>
  <c r="BF450" i="3"/>
  <c r="BJ450" i="3"/>
  <c r="BK450" i="3" s="1"/>
  <c r="BN450" i="3"/>
  <c r="BO450" i="3"/>
  <c r="BV450" i="3"/>
  <c r="BX450" i="3"/>
  <c r="BY450" i="3"/>
  <c r="BZ450" i="3" s="1"/>
  <c r="CA450" i="3" s="1"/>
  <c r="CB450" i="3"/>
  <c r="BF451" i="3"/>
  <c r="BJ451" i="3"/>
  <c r="BL451" i="3" s="1"/>
  <c r="BN451" i="3"/>
  <c r="BO451" i="3"/>
  <c r="BV451" i="3"/>
  <c r="BX451" i="3"/>
  <c r="BY451" i="3"/>
  <c r="BZ451" i="3" s="1"/>
  <c r="CA451" i="3" s="1"/>
  <c r="CB451" i="3"/>
  <c r="BF452" i="3"/>
  <c r="BJ452" i="3"/>
  <c r="BL452" i="3" s="1"/>
  <c r="BN452" i="3"/>
  <c r="BO452" i="3"/>
  <c r="BV452" i="3"/>
  <c r="BX452" i="3"/>
  <c r="BY452" i="3"/>
  <c r="BZ452" i="3" s="1"/>
  <c r="CA452" i="3" s="1"/>
  <c r="CB452" i="3"/>
  <c r="BF453" i="3"/>
  <c r="BJ453" i="3"/>
  <c r="BL453" i="3" s="1"/>
  <c r="BN453" i="3"/>
  <c r="BO453" i="3"/>
  <c r="BV453" i="3"/>
  <c r="BX453" i="3"/>
  <c r="BY453" i="3"/>
  <c r="BZ453" i="3" s="1"/>
  <c r="CA453" i="3" s="1"/>
  <c r="CB453" i="3"/>
  <c r="BF454" i="3"/>
  <c r="BJ454" i="3"/>
  <c r="BL454" i="3" s="1"/>
  <c r="BN454" i="3"/>
  <c r="BO454" i="3"/>
  <c r="BV454" i="3"/>
  <c r="BX454" i="3"/>
  <c r="BY454" i="3"/>
  <c r="BZ454" i="3" s="1"/>
  <c r="CA454" i="3" s="1"/>
  <c r="CB454" i="3"/>
  <c r="BF455" i="3"/>
  <c r="BJ455" i="3"/>
  <c r="BK455" i="3" s="1"/>
  <c r="BN455" i="3"/>
  <c r="BO455" i="3"/>
  <c r="BV455" i="3"/>
  <c r="BX455" i="3"/>
  <c r="BY455" i="3"/>
  <c r="BZ455" i="3" s="1"/>
  <c r="CA455" i="3" s="1"/>
  <c r="CB455" i="3"/>
  <c r="BF456" i="3"/>
  <c r="BJ456" i="3"/>
  <c r="BL456" i="3" s="1"/>
  <c r="BN456" i="3"/>
  <c r="BO456" i="3"/>
  <c r="BV456" i="3"/>
  <c r="BX456" i="3"/>
  <c r="BY456" i="3"/>
  <c r="BZ456" i="3" s="1"/>
  <c r="CA456" i="3" s="1"/>
  <c r="CB456" i="3"/>
  <c r="BF457" i="3"/>
  <c r="BJ457" i="3"/>
  <c r="BN457" i="3"/>
  <c r="BO457" i="3"/>
  <c r="BV457" i="3"/>
  <c r="BX457" i="3"/>
  <c r="BY457" i="3"/>
  <c r="BZ457" i="3" s="1"/>
  <c r="CA457" i="3" s="1"/>
  <c r="CB457" i="3"/>
  <c r="BF458" i="3"/>
  <c r="BJ458" i="3"/>
  <c r="BK458" i="3" s="1"/>
  <c r="BN458" i="3"/>
  <c r="BO458" i="3"/>
  <c r="BV458" i="3"/>
  <c r="BX458" i="3"/>
  <c r="BY458" i="3"/>
  <c r="BZ458" i="3" s="1"/>
  <c r="CA458" i="3" s="1"/>
  <c r="CB458" i="3"/>
  <c r="BF459" i="3"/>
  <c r="BJ459" i="3"/>
  <c r="BK459" i="3" s="1"/>
  <c r="BN459" i="3"/>
  <c r="BO459" i="3"/>
  <c r="BV459" i="3"/>
  <c r="BX459" i="3"/>
  <c r="BY459" i="3"/>
  <c r="BZ459" i="3" s="1"/>
  <c r="CA459" i="3" s="1"/>
  <c r="CB459" i="3"/>
  <c r="BF460" i="3"/>
  <c r="BJ460" i="3"/>
  <c r="BM460" i="3" s="1"/>
  <c r="BN460" i="3"/>
  <c r="BO460" i="3"/>
  <c r="BV460" i="3"/>
  <c r="BX460" i="3"/>
  <c r="BY460" i="3"/>
  <c r="BZ460" i="3" s="1"/>
  <c r="CA460" i="3" s="1"/>
  <c r="CB460" i="3"/>
  <c r="BF461" i="3"/>
  <c r="BJ461" i="3"/>
  <c r="BK461" i="3" s="1"/>
  <c r="BN461" i="3"/>
  <c r="BO461" i="3"/>
  <c r="BV461" i="3"/>
  <c r="BX461" i="3"/>
  <c r="BY461" i="3"/>
  <c r="BZ461" i="3" s="1"/>
  <c r="CA461" i="3" s="1"/>
  <c r="CB461" i="3"/>
  <c r="BF462" i="3"/>
  <c r="BJ462" i="3"/>
  <c r="BK462" i="3" s="1"/>
  <c r="BN462" i="3"/>
  <c r="BO462" i="3"/>
  <c r="BV462" i="3"/>
  <c r="BX462" i="3"/>
  <c r="BY462" i="3"/>
  <c r="BZ462" i="3" s="1"/>
  <c r="CA462" i="3" s="1"/>
  <c r="CB462" i="3"/>
  <c r="BF463" i="3"/>
  <c r="BJ463" i="3"/>
  <c r="BK463" i="3" s="1"/>
  <c r="BN463" i="3"/>
  <c r="BO463" i="3"/>
  <c r="BV463" i="3"/>
  <c r="BX463" i="3"/>
  <c r="BY463" i="3"/>
  <c r="BZ463" i="3" s="1"/>
  <c r="CA463" i="3" s="1"/>
  <c r="CB463" i="3"/>
  <c r="BF464" i="3"/>
  <c r="BJ464" i="3"/>
  <c r="BN464" i="3"/>
  <c r="BO464" i="3"/>
  <c r="BV464" i="3"/>
  <c r="BX464" i="3"/>
  <c r="BY464" i="3"/>
  <c r="BZ464" i="3" s="1"/>
  <c r="CA464" i="3" s="1"/>
  <c r="CB464" i="3"/>
  <c r="BF465" i="3"/>
  <c r="BJ465" i="3"/>
  <c r="BL465" i="3" s="1"/>
  <c r="BN465" i="3"/>
  <c r="BO465" i="3"/>
  <c r="BV465" i="3"/>
  <c r="BX465" i="3"/>
  <c r="BY465" i="3"/>
  <c r="BZ465" i="3" s="1"/>
  <c r="CA465" i="3" s="1"/>
  <c r="CB465" i="3"/>
  <c r="BF466" i="3"/>
  <c r="BJ466" i="3"/>
  <c r="BK466" i="3" s="1"/>
  <c r="BN466" i="3"/>
  <c r="BO466" i="3"/>
  <c r="BV466" i="3"/>
  <c r="BX466" i="3"/>
  <c r="BY466" i="3"/>
  <c r="BZ466" i="3" s="1"/>
  <c r="CA466" i="3" s="1"/>
  <c r="CB466" i="3"/>
  <c r="BF467" i="3"/>
  <c r="BJ467" i="3"/>
  <c r="BN467" i="3"/>
  <c r="BO467" i="3"/>
  <c r="BV467" i="3"/>
  <c r="BX467" i="3"/>
  <c r="BY467" i="3"/>
  <c r="BZ467" i="3" s="1"/>
  <c r="CA467" i="3" s="1"/>
  <c r="CB467" i="3"/>
  <c r="BF468" i="3"/>
  <c r="BJ468" i="3"/>
  <c r="BM468" i="3" s="1"/>
  <c r="BN468" i="3"/>
  <c r="BO468" i="3"/>
  <c r="BV468" i="3"/>
  <c r="BX468" i="3"/>
  <c r="BY468" i="3"/>
  <c r="BZ468" i="3" s="1"/>
  <c r="CA468" i="3" s="1"/>
  <c r="CB468" i="3"/>
  <c r="BF469" i="3"/>
  <c r="BJ469" i="3"/>
  <c r="BK469" i="3" s="1"/>
  <c r="BN469" i="3"/>
  <c r="BO469" i="3"/>
  <c r="BV469" i="3"/>
  <c r="BX469" i="3"/>
  <c r="BY469" i="3"/>
  <c r="BZ469" i="3" s="1"/>
  <c r="CA469" i="3" s="1"/>
  <c r="CB469" i="3"/>
  <c r="BF470" i="3"/>
  <c r="BJ470" i="3"/>
  <c r="BK470" i="3" s="1"/>
  <c r="BN470" i="3"/>
  <c r="BO470" i="3"/>
  <c r="BV470" i="3"/>
  <c r="BX470" i="3"/>
  <c r="BY470" i="3"/>
  <c r="BZ470" i="3" s="1"/>
  <c r="CA470" i="3" s="1"/>
  <c r="CB470" i="3"/>
  <c r="BF471" i="3"/>
  <c r="BJ471" i="3"/>
  <c r="BK471" i="3" s="1"/>
  <c r="BN471" i="3"/>
  <c r="BO471" i="3"/>
  <c r="BV471" i="3"/>
  <c r="BX471" i="3"/>
  <c r="BY471" i="3"/>
  <c r="BZ471" i="3" s="1"/>
  <c r="CA471" i="3" s="1"/>
  <c r="CB471" i="3"/>
  <c r="BF472" i="3"/>
  <c r="BJ472" i="3"/>
  <c r="BL472" i="3" s="1"/>
  <c r="BN472" i="3"/>
  <c r="BO472" i="3"/>
  <c r="BV472" i="3"/>
  <c r="BX472" i="3"/>
  <c r="BY472" i="3"/>
  <c r="BZ472" i="3" s="1"/>
  <c r="CA472" i="3" s="1"/>
  <c r="CB472" i="3"/>
  <c r="BF473" i="3"/>
  <c r="BJ473" i="3"/>
  <c r="BL473" i="3" s="1"/>
  <c r="BN473" i="3"/>
  <c r="BO473" i="3"/>
  <c r="BV473" i="3"/>
  <c r="BX473" i="3"/>
  <c r="BY473" i="3"/>
  <c r="BZ473" i="3" s="1"/>
  <c r="CA473" i="3" s="1"/>
  <c r="CB473" i="3"/>
  <c r="BF474" i="3"/>
  <c r="BJ474" i="3"/>
  <c r="BM474" i="3" s="1"/>
  <c r="BN474" i="3"/>
  <c r="BO474" i="3"/>
  <c r="BV474" i="3"/>
  <c r="BX474" i="3"/>
  <c r="BY474" i="3"/>
  <c r="BZ474" i="3" s="1"/>
  <c r="CA474" i="3" s="1"/>
  <c r="CB474" i="3"/>
  <c r="BF475" i="3"/>
  <c r="BJ475" i="3"/>
  <c r="BN475" i="3"/>
  <c r="BO475" i="3"/>
  <c r="BV475" i="3"/>
  <c r="BX475" i="3"/>
  <c r="BY475" i="3"/>
  <c r="BZ475" i="3" s="1"/>
  <c r="CA475" i="3" s="1"/>
  <c r="CB475" i="3"/>
  <c r="BF476" i="3"/>
  <c r="BJ476" i="3"/>
  <c r="BK476" i="3" s="1"/>
  <c r="BN476" i="3"/>
  <c r="BO476" i="3"/>
  <c r="BV476" i="3"/>
  <c r="BX476" i="3"/>
  <c r="BY476" i="3"/>
  <c r="BZ476" i="3" s="1"/>
  <c r="CA476" i="3" s="1"/>
  <c r="CB476" i="3"/>
  <c r="BF477" i="3"/>
  <c r="BJ477" i="3"/>
  <c r="BK477" i="3" s="1"/>
  <c r="BN477" i="3"/>
  <c r="BO477" i="3"/>
  <c r="BV477" i="3"/>
  <c r="BX477" i="3"/>
  <c r="BY477" i="3"/>
  <c r="BZ477" i="3" s="1"/>
  <c r="CA477" i="3" s="1"/>
  <c r="CB477" i="3"/>
  <c r="BF478" i="3"/>
  <c r="BJ478" i="3"/>
  <c r="BK478" i="3" s="1"/>
  <c r="BN478" i="3"/>
  <c r="BO478" i="3"/>
  <c r="BV478" i="3"/>
  <c r="BX478" i="3"/>
  <c r="BY478" i="3"/>
  <c r="BZ478" i="3" s="1"/>
  <c r="CA478" i="3" s="1"/>
  <c r="CB478" i="3"/>
  <c r="BF479" i="3"/>
  <c r="BJ479" i="3"/>
  <c r="BK479" i="3" s="1"/>
  <c r="BN479" i="3"/>
  <c r="BO479" i="3"/>
  <c r="BV479" i="3"/>
  <c r="BX479" i="3"/>
  <c r="BY479" i="3"/>
  <c r="BZ479" i="3" s="1"/>
  <c r="CA479" i="3" s="1"/>
  <c r="CB479" i="3"/>
  <c r="BF480" i="3"/>
  <c r="BJ480" i="3"/>
  <c r="BN480" i="3"/>
  <c r="BO480" i="3"/>
  <c r="BV480" i="3"/>
  <c r="BX480" i="3"/>
  <c r="BY480" i="3"/>
  <c r="BZ480" i="3" s="1"/>
  <c r="CA480" i="3" s="1"/>
  <c r="CB480" i="3"/>
  <c r="BF481" i="3"/>
  <c r="BJ481" i="3"/>
  <c r="BL481" i="3" s="1"/>
  <c r="BN481" i="3"/>
  <c r="BO481" i="3"/>
  <c r="BV481" i="3"/>
  <c r="BX481" i="3"/>
  <c r="BY481" i="3"/>
  <c r="BZ481" i="3" s="1"/>
  <c r="CA481" i="3" s="1"/>
  <c r="CB481" i="3"/>
  <c r="BF482" i="3"/>
  <c r="BJ482" i="3"/>
  <c r="BN482" i="3"/>
  <c r="BO482" i="3"/>
  <c r="BV482" i="3"/>
  <c r="BX482" i="3"/>
  <c r="BY482" i="3"/>
  <c r="BZ482" i="3" s="1"/>
  <c r="CA482" i="3" s="1"/>
  <c r="CB482" i="3"/>
  <c r="BF483" i="3"/>
  <c r="BJ483" i="3"/>
  <c r="BL483" i="3" s="1"/>
  <c r="BN483" i="3"/>
  <c r="BO483" i="3"/>
  <c r="BV483" i="3"/>
  <c r="BX483" i="3"/>
  <c r="BY483" i="3"/>
  <c r="BZ483" i="3" s="1"/>
  <c r="CA483" i="3" s="1"/>
  <c r="CB483" i="3"/>
  <c r="BF484" i="3"/>
  <c r="BJ484" i="3"/>
  <c r="BM484" i="3" s="1"/>
  <c r="BN484" i="3"/>
  <c r="BO484" i="3"/>
  <c r="BV484" i="3"/>
  <c r="BX484" i="3"/>
  <c r="BY484" i="3"/>
  <c r="BZ484" i="3" s="1"/>
  <c r="CA484" i="3" s="1"/>
  <c r="CB484" i="3"/>
  <c r="BF485" i="3"/>
  <c r="BJ485" i="3"/>
  <c r="BK485" i="3" s="1"/>
  <c r="BN485" i="3"/>
  <c r="BO485" i="3"/>
  <c r="BV485" i="3"/>
  <c r="BX485" i="3"/>
  <c r="BY485" i="3"/>
  <c r="BZ485" i="3" s="1"/>
  <c r="CA485" i="3" s="1"/>
  <c r="CB485" i="3"/>
  <c r="BF486" i="3"/>
  <c r="BJ486" i="3"/>
  <c r="BK486" i="3" s="1"/>
  <c r="BN486" i="3"/>
  <c r="BO486" i="3"/>
  <c r="BV486" i="3"/>
  <c r="BX486" i="3"/>
  <c r="BY486" i="3"/>
  <c r="BZ486" i="3" s="1"/>
  <c r="CA486" i="3" s="1"/>
  <c r="CB486" i="3"/>
  <c r="BF487" i="3"/>
  <c r="BJ487" i="3"/>
  <c r="BK487" i="3" s="1"/>
  <c r="BN487" i="3"/>
  <c r="BO487" i="3"/>
  <c r="BV487" i="3"/>
  <c r="BX487" i="3"/>
  <c r="BY487" i="3"/>
  <c r="BZ487" i="3" s="1"/>
  <c r="CA487" i="3" s="1"/>
  <c r="CB487" i="3"/>
  <c r="BF488" i="3"/>
  <c r="BJ488" i="3"/>
  <c r="BL488" i="3" s="1"/>
  <c r="BN488" i="3"/>
  <c r="BP488" i="3" s="1"/>
  <c r="BV488" i="3"/>
  <c r="BF489" i="3"/>
  <c r="BN489" i="3"/>
  <c r="BP489" i="3" s="1"/>
  <c r="BF490" i="3"/>
  <c r="AC5" i="3"/>
  <c r="AH5" i="3"/>
  <c r="AI5" i="3"/>
  <c r="AJ5" i="3"/>
  <c r="AK5" i="3"/>
  <c r="AL5" i="3"/>
  <c r="AM5" i="3"/>
  <c r="AN5" i="3"/>
  <c r="AO5" i="3"/>
  <c r="AC6" i="3"/>
  <c r="AF6" i="3" s="1"/>
  <c r="AH6" i="3"/>
  <c r="AI6" i="3"/>
  <c r="AJ6" i="3"/>
  <c r="AK6" i="3"/>
  <c r="AL6" i="3"/>
  <c r="AM6" i="3"/>
  <c r="AR6" i="3" s="1"/>
  <c r="AN6" i="3"/>
  <c r="AO6" i="3"/>
  <c r="AC7" i="3"/>
  <c r="AH7" i="3"/>
  <c r="AI7" i="3"/>
  <c r="AJ7" i="3"/>
  <c r="AK7" i="3"/>
  <c r="AL7" i="3"/>
  <c r="AM7" i="3"/>
  <c r="AN7" i="3"/>
  <c r="AO7" i="3"/>
  <c r="AC8" i="3"/>
  <c r="AH8" i="3"/>
  <c r="AI8" i="3"/>
  <c r="AJ8" i="3"/>
  <c r="AK8" i="3"/>
  <c r="AL8" i="3"/>
  <c r="AM8" i="3"/>
  <c r="AR8" i="3" s="1"/>
  <c r="AN8" i="3"/>
  <c r="AO8" i="3"/>
  <c r="AC9" i="3"/>
  <c r="AF9" i="3" s="1"/>
  <c r="AH9" i="3"/>
  <c r="AI9" i="3"/>
  <c r="AJ9" i="3"/>
  <c r="AK9" i="3"/>
  <c r="AL9" i="3"/>
  <c r="AM9" i="3"/>
  <c r="AN9" i="3"/>
  <c r="AO9" i="3"/>
  <c r="AC10" i="3"/>
  <c r="AF10" i="3" s="1"/>
  <c r="AH10" i="3"/>
  <c r="AI10" i="3"/>
  <c r="AJ10" i="3"/>
  <c r="AK10" i="3"/>
  <c r="AL10" i="3"/>
  <c r="AM10" i="3"/>
  <c r="AN10" i="3"/>
  <c r="AO10" i="3"/>
  <c r="AC11" i="3"/>
  <c r="AH11" i="3"/>
  <c r="AI11" i="3"/>
  <c r="AJ11" i="3"/>
  <c r="AK11" i="3"/>
  <c r="AL11" i="3"/>
  <c r="AM11" i="3"/>
  <c r="AN11" i="3"/>
  <c r="AO11" i="3"/>
  <c r="AC12" i="3"/>
  <c r="AD12" i="3" s="1"/>
  <c r="AH12" i="3"/>
  <c r="AI12" i="3"/>
  <c r="AJ12" i="3"/>
  <c r="AK12" i="3"/>
  <c r="AL12" i="3"/>
  <c r="AM12" i="3"/>
  <c r="AS12" i="3" s="1"/>
  <c r="AN12" i="3"/>
  <c r="AO12" i="3"/>
  <c r="AC13" i="3"/>
  <c r="AH13" i="3"/>
  <c r="AI13" i="3"/>
  <c r="AJ13" i="3"/>
  <c r="AK13" i="3"/>
  <c r="AL13" i="3"/>
  <c r="AM13" i="3"/>
  <c r="AS13" i="3" s="1"/>
  <c r="AN13" i="3"/>
  <c r="AO13" i="3"/>
  <c r="AC14" i="3"/>
  <c r="AF14" i="3" s="1"/>
  <c r="AH14" i="3"/>
  <c r="AI14" i="3"/>
  <c r="AJ14" i="3"/>
  <c r="AK14" i="3"/>
  <c r="AL14" i="3"/>
  <c r="AM14" i="3"/>
  <c r="AN14" i="3"/>
  <c r="AO14" i="3"/>
  <c r="AC15" i="3"/>
  <c r="AF15" i="3" s="1"/>
  <c r="AH15" i="3"/>
  <c r="AI15" i="3"/>
  <c r="AJ15" i="3"/>
  <c r="AK15" i="3"/>
  <c r="AL15" i="3"/>
  <c r="AM15" i="3"/>
  <c r="AN15" i="3"/>
  <c r="AO15" i="3"/>
  <c r="AC16" i="3"/>
  <c r="AH16" i="3"/>
  <c r="AI16" i="3"/>
  <c r="AJ16" i="3"/>
  <c r="AK16" i="3"/>
  <c r="AL16" i="3"/>
  <c r="AM16" i="3"/>
  <c r="AN16" i="3"/>
  <c r="AO16" i="3"/>
  <c r="AC17" i="3"/>
  <c r="AD17" i="3" s="1"/>
  <c r="AH17" i="3"/>
  <c r="AI17" i="3"/>
  <c r="AJ17" i="3"/>
  <c r="AK17" i="3"/>
  <c r="AL17" i="3"/>
  <c r="AM17" i="3"/>
  <c r="AN17" i="3"/>
  <c r="AO17" i="3"/>
  <c r="AC18" i="3"/>
  <c r="AF18" i="3" s="1"/>
  <c r="AH18" i="3"/>
  <c r="AI18" i="3"/>
  <c r="AJ18" i="3"/>
  <c r="AK18" i="3"/>
  <c r="AL18" i="3"/>
  <c r="AM18" i="3"/>
  <c r="AN18" i="3"/>
  <c r="AO18" i="3"/>
  <c r="AC19" i="3"/>
  <c r="AH19" i="3"/>
  <c r="AI19" i="3"/>
  <c r="AJ19" i="3"/>
  <c r="AK19" i="3"/>
  <c r="AL19" i="3"/>
  <c r="AM19" i="3"/>
  <c r="AN19" i="3"/>
  <c r="AO19" i="3"/>
  <c r="AC20" i="3"/>
  <c r="AF20" i="3" s="1"/>
  <c r="AH20" i="3"/>
  <c r="AI20" i="3"/>
  <c r="AJ20" i="3"/>
  <c r="AK20" i="3"/>
  <c r="AL20" i="3"/>
  <c r="AM20" i="3"/>
  <c r="AQ20" i="3" s="1"/>
  <c r="AN20" i="3"/>
  <c r="AO20" i="3"/>
  <c r="AC21" i="3"/>
  <c r="AH21" i="3"/>
  <c r="AI21" i="3"/>
  <c r="AJ21" i="3"/>
  <c r="AK21" i="3"/>
  <c r="AL21" i="3"/>
  <c r="AM21" i="3"/>
  <c r="AN21" i="3"/>
  <c r="AO21" i="3"/>
  <c r="AC22" i="3"/>
  <c r="AH22" i="3"/>
  <c r="AI22" i="3"/>
  <c r="AJ22" i="3"/>
  <c r="AK22" i="3"/>
  <c r="AL22" i="3"/>
  <c r="AM22" i="3"/>
  <c r="AN22" i="3"/>
  <c r="AO22" i="3"/>
  <c r="AC23" i="3"/>
  <c r="AH23" i="3"/>
  <c r="AI23" i="3"/>
  <c r="AJ23" i="3"/>
  <c r="AK23" i="3"/>
  <c r="AL23" i="3"/>
  <c r="AM23" i="3"/>
  <c r="AN23" i="3"/>
  <c r="AO23" i="3"/>
  <c r="AC24" i="3"/>
  <c r="AH24" i="3"/>
  <c r="AI24" i="3"/>
  <c r="AJ24" i="3"/>
  <c r="AK24" i="3"/>
  <c r="AL24" i="3"/>
  <c r="AM24" i="3"/>
  <c r="AQ24" i="3" s="1"/>
  <c r="AN24" i="3"/>
  <c r="AO24" i="3"/>
  <c r="AC25" i="3"/>
  <c r="AD25" i="3" s="1"/>
  <c r="AH25" i="3"/>
  <c r="AI25" i="3"/>
  <c r="AJ25" i="3"/>
  <c r="AK25" i="3"/>
  <c r="AL25" i="3"/>
  <c r="AM25" i="3"/>
  <c r="AN25" i="3"/>
  <c r="AO25" i="3"/>
  <c r="AC26" i="3"/>
  <c r="AH26" i="3"/>
  <c r="AI26" i="3"/>
  <c r="AJ26" i="3"/>
  <c r="AK26" i="3"/>
  <c r="AL26" i="3"/>
  <c r="AM26" i="3"/>
  <c r="AR26" i="3" s="1"/>
  <c r="AN26" i="3"/>
  <c r="AO26" i="3"/>
  <c r="AC27" i="3"/>
  <c r="AH27" i="3"/>
  <c r="AI27" i="3"/>
  <c r="AJ27" i="3"/>
  <c r="AK27" i="3"/>
  <c r="AL27" i="3"/>
  <c r="AM27" i="3"/>
  <c r="AN27" i="3"/>
  <c r="AO27" i="3"/>
  <c r="AC28" i="3"/>
  <c r="AH28" i="3"/>
  <c r="AI28" i="3"/>
  <c r="AJ28" i="3"/>
  <c r="AK28" i="3"/>
  <c r="AL28" i="3"/>
  <c r="AM28" i="3"/>
  <c r="AN28" i="3"/>
  <c r="AO28" i="3"/>
  <c r="AC29" i="3"/>
  <c r="AH29" i="3"/>
  <c r="AI29" i="3"/>
  <c r="AJ29" i="3"/>
  <c r="AK29" i="3"/>
  <c r="AL29" i="3"/>
  <c r="AM29" i="3"/>
  <c r="AS29" i="3" s="1"/>
  <c r="AN29" i="3"/>
  <c r="AO29" i="3"/>
  <c r="AC30" i="3"/>
  <c r="AF30" i="3" s="1"/>
  <c r="AH30" i="3"/>
  <c r="AI30" i="3"/>
  <c r="AJ30" i="3"/>
  <c r="AK30" i="3"/>
  <c r="AL30" i="3"/>
  <c r="T30" i="3" s="1"/>
  <c r="U30" i="3" s="1"/>
  <c r="AG30" i="3" s="1"/>
  <c r="AM30" i="3"/>
  <c r="AS30" i="3" s="1"/>
  <c r="AN30" i="3"/>
  <c r="AO30" i="3"/>
  <c r="AC31" i="3"/>
  <c r="AH31" i="3"/>
  <c r="AI31" i="3"/>
  <c r="AJ31" i="3"/>
  <c r="AK31" i="3"/>
  <c r="AL31" i="3"/>
  <c r="AM31" i="3"/>
  <c r="AR31" i="3" s="1"/>
  <c r="AN31" i="3"/>
  <c r="AO31" i="3"/>
  <c r="AC32" i="3"/>
  <c r="AF32" i="3" s="1"/>
  <c r="AH32" i="3"/>
  <c r="AI32" i="3"/>
  <c r="AJ32" i="3"/>
  <c r="AK32" i="3"/>
  <c r="AL32" i="3"/>
  <c r="AM32" i="3"/>
  <c r="AN32" i="3"/>
  <c r="AO32" i="3"/>
  <c r="AC33" i="3"/>
  <c r="AH33" i="3"/>
  <c r="AI33" i="3"/>
  <c r="AJ33" i="3"/>
  <c r="AK33" i="3"/>
  <c r="AL33" i="3"/>
  <c r="AM33" i="3"/>
  <c r="AR33" i="3" s="1"/>
  <c r="AN33" i="3"/>
  <c r="AO33" i="3"/>
  <c r="AC34" i="3"/>
  <c r="AD34" i="3" s="1"/>
  <c r="AH34" i="3"/>
  <c r="AI34" i="3"/>
  <c r="AJ34" i="3"/>
  <c r="AK34" i="3"/>
  <c r="AL34" i="3"/>
  <c r="AM34" i="3"/>
  <c r="AN34" i="3"/>
  <c r="AO34" i="3"/>
  <c r="AC35" i="3"/>
  <c r="AD35" i="3" s="1"/>
  <c r="AH35" i="3"/>
  <c r="AI35" i="3"/>
  <c r="AJ35" i="3"/>
  <c r="AK35" i="3"/>
  <c r="AL35" i="3"/>
  <c r="AM35" i="3"/>
  <c r="AN35" i="3"/>
  <c r="AO35" i="3"/>
  <c r="AC36" i="3"/>
  <c r="AH36" i="3"/>
  <c r="AI36" i="3"/>
  <c r="AJ36" i="3"/>
  <c r="AK36" i="3"/>
  <c r="AL36" i="3"/>
  <c r="AM36" i="3"/>
  <c r="AS36" i="3" s="1"/>
  <c r="AN36" i="3"/>
  <c r="AO36" i="3"/>
  <c r="AC37" i="3"/>
  <c r="AD37" i="3" s="1"/>
  <c r="AH37" i="3"/>
  <c r="AI37" i="3"/>
  <c r="AJ37" i="3"/>
  <c r="AK37" i="3"/>
  <c r="AL37" i="3"/>
  <c r="AM37" i="3"/>
  <c r="AR37" i="3" s="1"/>
  <c r="AN37" i="3"/>
  <c r="AO37" i="3"/>
  <c r="AC38" i="3"/>
  <c r="AH38" i="3"/>
  <c r="AI38" i="3"/>
  <c r="AJ38" i="3"/>
  <c r="AK38" i="3"/>
  <c r="AL38" i="3"/>
  <c r="AM38" i="3"/>
  <c r="AN38" i="3"/>
  <c r="AO38" i="3"/>
  <c r="AC39" i="3"/>
  <c r="AH39" i="3"/>
  <c r="AI39" i="3"/>
  <c r="AJ39" i="3"/>
  <c r="AK39" i="3"/>
  <c r="AL39" i="3"/>
  <c r="AM39" i="3"/>
  <c r="AN39" i="3"/>
  <c r="AO39" i="3"/>
  <c r="AC40" i="3"/>
  <c r="AF40" i="3" s="1"/>
  <c r="AH40" i="3"/>
  <c r="AI40" i="3"/>
  <c r="AJ40" i="3"/>
  <c r="AK40" i="3"/>
  <c r="AL40" i="3"/>
  <c r="AM40" i="3"/>
  <c r="AN40" i="3"/>
  <c r="AO40" i="3"/>
  <c r="AC41" i="3"/>
  <c r="AH41" i="3"/>
  <c r="AI41" i="3"/>
  <c r="AJ41" i="3"/>
  <c r="AK41" i="3"/>
  <c r="AL41" i="3"/>
  <c r="AM41" i="3"/>
  <c r="AQ41" i="3" s="1"/>
  <c r="AN41" i="3"/>
  <c r="AO41" i="3"/>
  <c r="AC42" i="3"/>
  <c r="AD42" i="3" s="1"/>
  <c r="AH42" i="3"/>
  <c r="AI42" i="3"/>
  <c r="AJ42" i="3"/>
  <c r="AK42" i="3"/>
  <c r="AL42" i="3"/>
  <c r="AM42" i="3"/>
  <c r="AQ42" i="3" s="1"/>
  <c r="AN42" i="3"/>
  <c r="AO42" i="3"/>
  <c r="AC43" i="3"/>
  <c r="AD43" i="3" s="1"/>
  <c r="AH43" i="3"/>
  <c r="AI43" i="3"/>
  <c r="AJ43" i="3"/>
  <c r="AK43" i="3"/>
  <c r="AL43" i="3"/>
  <c r="AM43" i="3"/>
  <c r="AN43" i="3"/>
  <c r="AO43" i="3"/>
  <c r="AC44" i="3"/>
  <c r="AD44" i="3" s="1"/>
  <c r="AH44" i="3"/>
  <c r="AI44" i="3"/>
  <c r="AJ44" i="3"/>
  <c r="AK44" i="3"/>
  <c r="AL44" i="3"/>
  <c r="AM44" i="3"/>
  <c r="AN44" i="3"/>
  <c r="AO44" i="3"/>
  <c r="AC45" i="3"/>
  <c r="AH45" i="3"/>
  <c r="AI45" i="3"/>
  <c r="AJ45" i="3"/>
  <c r="AK45" i="3"/>
  <c r="AL45" i="3"/>
  <c r="AM45" i="3"/>
  <c r="AN45" i="3"/>
  <c r="AO45" i="3"/>
  <c r="AC46" i="3"/>
  <c r="AE46" i="3" s="1"/>
  <c r="AH46" i="3"/>
  <c r="AI46" i="3"/>
  <c r="AJ46" i="3"/>
  <c r="AK46" i="3"/>
  <c r="AL46" i="3"/>
  <c r="AM46" i="3"/>
  <c r="AN46" i="3"/>
  <c r="AO46" i="3"/>
  <c r="AC47" i="3"/>
  <c r="AH47" i="3"/>
  <c r="AI47" i="3"/>
  <c r="AJ47" i="3"/>
  <c r="AK47" i="3"/>
  <c r="AL47" i="3"/>
  <c r="AM47" i="3"/>
  <c r="AN47" i="3"/>
  <c r="AO47" i="3"/>
  <c r="AC48" i="3"/>
  <c r="AF48" i="3" s="1"/>
  <c r="AH48" i="3"/>
  <c r="AI48" i="3"/>
  <c r="AJ48" i="3"/>
  <c r="AK48" i="3"/>
  <c r="AL48" i="3"/>
  <c r="AM48" i="3"/>
  <c r="AR48" i="3" s="1"/>
  <c r="AN48" i="3"/>
  <c r="AO48" i="3"/>
  <c r="AC49" i="3"/>
  <c r="AH49" i="3"/>
  <c r="AI49" i="3"/>
  <c r="AJ49" i="3"/>
  <c r="AK49" i="3"/>
  <c r="AL49" i="3"/>
  <c r="AM49" i="3"/>
  <c r="AR49" i="3" s="1"/>
  <c r="AN49" i="3"/>
  <c r="AO49" i="3"/>
  <c r="AC50" i="3"/>
  <c r="AH50" i="3"/>
  <c r="AI50" i="3"/>
  <c r="AJ50" i="3"/>
  <c r="AK50" i="3"/>
  <c r="AL50" i="3"/>
  <c r="AM50" i="3"/>
  <c r="AN50" i="3"/>
  <c r="AO50" i="3"/>
  <c r="AC51" i="3"/>
  <c r="AH51" i="3"/>
  <c r="AI51" i="3"/>
  <c r="AJ51" i="3"/>
  <c r="AK51" i="3"/>
  <c r="AL51" i="3"/>
  <c r="AM51" i="3"/>
  <c r="AN51" i="3"/>
  <c r="AO51" i="3"/>
  <c r="AC52" i="3"/>
  <c r="AH52" i="3"/>
  <c r="AI52" i="3"/>
  <c r="AJ52" i="3"/>
  <c r="AK52" i="3"/>
  <c r="AL52" i="3"/>
  <c r="AM52" i="3"/>
  <c r="AN52" i="3"/>
  <c r="AO52" i="3"/>
  <c r="AC53" i="3"/>
  <c r="AH53" i="3"/>
  <c r="AI53" i="3"/>
  <c r="AJ53" i="3"/>
  <c r="AK53" i="3"/>
  <c r="AL53" i="3"/>
  <c r="AM53" i="3"/>
  <c r="AN53" i="3"/>
  <c r="AO53" i="3"/>
  <c r="AC54" i="3"/>
  <c r="AH54" i="3"/>
  <c r="AI54" i="3"/>
  <c r="AJ54" i="3"/>
  <c r="AK54" i="3"/>
  <c r="AL54" i="3"/>
  <c r="T54" i="3" s="1"/>
  <c r="U54" i="3" s="1"/>
  <c r="AM54" i="3"/>
  <c r="AN54" i="3"/>
  <c r="AO54" i="3"/>
  <c r="AC55" i="3"/>
  <c r="AH55" i="3"/>
  <c r="AI55" i="3"/>
  <c r="AJ55" i="3"/>
  <c r="AK55" i="3"/>
  <c r="AL55" i="3"/>
  <c r="AM55" i="3"/>
  <c r="AS55" i="3" s="1"/>
  <c r="AN55" i="3"/>
  <c r="AO55" i="3"/>
  <c r="AC56" i="3"/>
  <c r="AH56" i="3"/>
  <c r="AI56" i="3"/>
  <c r="AJ56" i="3"/>
  <c r="AK56" i="3"/>
  <c r="AL56" i="3"/>
  <c r="AM56" i="3"/>
  <c r="AN56" i="3"/>
  <c r="AO56" i="3"/>
  <c r="AC57" i="3"/>
  <c r="AE57" i="3" s="1"/>
  <c r="AH57" i="3"/>
  <c r="AI57" i="3"/>
  <c r="AJ57" i="3"/>
  <c r="AK57" i="3"/>
  <c r="AL57" i="3"/>
  <c r="AM57" i="3"/>
  <c r="AN57" i="3"/>
  <c r="AO57" i="3"/>
  <c r="AC58" i="3"/>
  <c r="AF58" i="3" s="1"/>
  <c r="AH58" i="3"/>
  <c r="AI58" i="3"/>
  <c r="AJ58" i="3"/>
  <c r="AK58" i="3"/>
  <c r="AL58" i="3"/>
  <c r="AM58" i="3"/>
  <c r="AN58" i="3"/>
  <c r="AO58" i="3"/>
  <c r="AC59" i="3"/>
  <c r="AH59" i="3"/>
  <c r="AI59" i="3"/>
  <c r="AJ59" i="3"/>
  <c r="AK59" i="3"/>
  <c r="AL59" i="3"/>
  <c r="AM59" i="3"/>
  <c r="AQ59" i="3" s="1"/>
  <c r="AN59" i="3"/>
  <c r="AO59" i="3"/>
  <c r="AC60" i="3"/>
  <c r="AH60" i="3"/>
  <c r="AI60" i="3"/>
  <c r="AJ60" i="3"/>
  <c r="AK60" i="3"/>
  <c r="AL60" i="3"/>
  <c r="AM60" i="3"/>
  <c r="AQ60" i="3" s="1"/>
  <c r="AN60" i="3"/>
  <c r="AO60" i="3"/>
  <c r="AC61" i="3"/>
  <c r="AD61" i="3" s="1"/>
  <c r="AH61" i="3"/>
  <c r="AI61" i="3"/>
  <c r="AJ61" i="3"/>
  <c r="AK61" i="3"/>
  <c r="AL61" i="3"/>
  <c r="AM61" i="3"/>
  <c r="AN61" i="3"/>
  <c r="AO61" i="3"/>
  <c r="AC62" i="3"/>
  <c r="AH62" i="3"/>
  <c r="AI62" i="3"/>
  <c r="AJ62" i="3"/>
  <c r="AK62" i="3"/>
  <c r="AL62" i="3"/>
  <c r="AM62" i="3"/>
  <c r="AN62" i="3"/>
  <c r="AO62" i="3"/>
  <c r="AC63" i="3"/>
  <c r="AH63" i="3"/>
  <c r="AI63" i="3"/>
  <c r="AJ63" i="3"/>
  <c r="AK63" i="3"/>
  <c r="AL63" i="3"/>
  <c r="AM63" i="3"/>
  <c r="AS63" i="3" s="1"/>
  <c r="AN63" i="3"/>
  <c r="AO63" i="3"/>
  <c r="AC64" i="3"/>
  <c r="AF64" i="3" s="1"/>
  <c r="AH64" i="3"/>
  <c r="AI64" i="3"/>
  <c r="AJ64" i="3"/>
  <c r="AK64" i="3"/>
  <c r="AL64" i="3"/>
  <c r="AM64" i="3"/>
  <c r="AR64" i="3" s="1"/>
  <c r="AN64" i="3"/>
  <c r="AO64" i="3"/>
  <c r="AC65" i="3"/>
  <c r="AF65" i="3" s="1"/>
  <c r="AH65" i="3"/>
  <c r="AI65" i="3"/>
  <c r="AJ65" i="3"/>
  <c r="AK65" i="3"/>
  <c r="AL65" i="3"/>
  <c r="AM65" i="3"/>
  <c r="AQ65" i="3" s="1"/>
  <c r="AN65" i="3"/>
  <c r="AO65" i="3"/>
  <c r="AC66" i="3"/>
  <c r="AD66" i="3" s="1"/>
  <c r="AH66" i="3"/>
  <c r="AI66" i="3"/>
  <c r="AJ66" i="3"/>
  <c r="AK66" i="3"/>
  <c r="AL66" i="3"/>
  <c r="AM66" i="3"/>
  <c r="AR66" i="3" s="1"/>
  <c r="AN66" i="3"/>
  <c r="AO66" i="3"/>
  <c r="AC67" i="3"/>
  <c r="AD67" i="3" s="1"/>
  <c r="AH67" i="3"/>
  <c r="AI67" i="3"/>
  <c r="AJ67" i="3"/>
  <c r="AK67" i="3"/>
  <c r="AL67" i="3"/>
  <c r="AM67" i="3"/>
  <c r="AS67" i="3" s="1"/>
  <c r="AN67" i="3"/>
  <c r="AO67" i="3"/>
  <c r="AC68" i="3"/>
  <c r="AF68" i="3" s="1"/>
  <c r="AH68" i="3"/>
  <c r="AI68" i="3"/>
  <c r="AJ68" i="3"/>
  <c r="AK68" i="3"/>
  <c r="AL68" i="3"/>
  <c r="AM68" i="3"/>
  <c r="AQ68" i="3" s="1"/>
  <c r="AN68" i="3"/>
  <c r="AO68" i="3"/>
  <c r="AC69" i="3"/>
  <c r="AD69" i="3" s="1"/>
  <c r="AH69" i="3"/>
  <c r="AI69" i="3"/>
  <c r="AJ69" i="3"/>
  <c r="AK69" i="3"/>
  <c r="AL69" i="3"/>
  <c r="AM69" i="3"/>
  <c r="AS69" i="3" s="1"/>
  <c r="AN69" i="3"/>
  <c r="AO69" i="3"/>
  <c r="AC70" i="3"/>
  <c r="AH70" i="3"/>
  <c r="AI70" i="3"/>
  <c r="AJ70" i="3"/>
  <c r="AK70" i="3"/>
  <c r="AL70" i="3"/>
  <c r="AM70" i="3"/>
  <c r="AS70" i="3" s="1"/>
  <c r="AN70" i="3"/>
  <c r="AO70" i="3"/>
  <c r="AC71" i="3"/>
  <c r="AD71" i="3" s="1"/>
  <c r="AH71" i="3"/>
  <c r="AI71" i="3"/>
  <c r="AJ71" i="3"/>
  <c r="AK71" i="3"/>
  <c r="AL71" i="3"/>
  <c r="AM71" i="3"/>
  <c r="AR71" i="3" s="1"/>
  <c r="AN71" i="3"/>
  <c r="AO71" i="3"/>
  <c r="AC72" i="3"/>
  <c r="AF72" i="3" s="1"/>
  <c r="AH72" i="3"/>
  <c r="AI72" i="3"/>
  <c r="AJ72" i="3"/>
  <c r="AK72" i="3"/>
  <c r="AL72" i="3"/>
  <c r="AM72" i="3"/>
  <c r="AR72" i="3" s="1"/>
  <c r="AN72" i="3"/>
  <c r="AO72" i="3"/>
  <c r="AC73" i="3"/>
  <c r="AF73" i="3" s="1"/>
  <c r="AH73" i="3"/>
  <c r="AI73" i="3"/>
  <c r="AJ73" i="3"/>
  <c r="AK73" i="3"/>
  <c r="AL73" i="3"/>
  <c r="AM73" i="3"/>
  <c r="AN73" i="3"/>
  <c r="AO73" i="3"/>
  <c r="AC74" i="3"/>
  <c r="AH74" i="3"/>
  <c r="AI74" i="3"/>
  <c r="AJ74" i="3"/>
  <c r="AK74" i="3"/>
  <c r="AL74" i="3"/>
  <c r="AM74" i="3"/>
  <c r="AQ74" i="3" s="1"/>
  <c r="AN74" i="3"/>
  <c r="AO74" i="3"/>
  <c r="AC75" i="3"/>
  <c r="AD75" i="3" s="1"/>
  <c r="AH75" i="3"/>
  <c r="AI75" i="3"/>
  <c r="AJ75" i="3"/>
  <c r="AK75" i="3"/>
  <c r="AL75" i="3"/>
  <c r="AM75" i="3"/>
  <c r="AQ75" i="3" s="1"/>
  <c r="AN75" i="3"/>
  <c r="AO75" i="3"/>
  <c r="AC76" i="3"/>
  <c r="AD76" i="3" s="1"/>
  <c r="AH76" i="3"/>
  <c r="AI76" i="3"/>
  <c r="AJ76" i="3"/>
  <c r="AK76" i="3"/>
  <c r="AL76" i="3"/>
  <c r="AM76" i="3"/>
  <c r="AN76" i="3"/>
  <c r="AO76" i="3"/>
  <c r="AC77" i="3"/>
  <c r="AD77" i="3" s="1"/>
  <c r="AH77" i="3"/>
  <c r="AI77" i="3"/>
  <c r="AJ77" i="3"/>
  <c r="AK77" i="3"/>
  <c r="AL77" i="3"/>
  <c r="AM77" i="3"/>
  <c r="AS77" i="3" s="1"/>
  <c r="AN77" i="3"/>
  <c r="AO77" i="3"/>
  <c r="AC78" i="3"/>
  <c r="AF78" i="3" s="1"/>
  <c r="AH78" i="3"/>
  <c r="AI78" i="3"/>
  <c r="AJ78" i="3"/>
  <c r="AK78" i="3"/>
  <c r="AL78" i="3"/>
  <c r="AM78" i="3"/>
  <c r="AN78" i="3"/>
  <c r="AO78" i="3"/>
  <c r="AC79" i="3"/>
  <c r="AH79" i="3"/>
  <c r="AI79" i="3"/>
  <c r="AJ79" i="3"/>
  <c r="AK79" i="3"/>
  <c r="AL79" i="3"/>
  <c r="AM79" i="3"/>
  <c r="AS79" i="3" s="1"/>
  <c r="AN79" i="3"/>
  <c r="AO79" i="3"/>
  <c r="AC80" i="3"/>
  <c r="AH80" i="3"/>
  <c r="AI80" i="3"/>
  <c r="AJ80" i="3"/>
  <c r="AK80" i="3"/>
  <c r="AL80" i="3"/>
  <c r="AM80" i="3"/>
  <c r="AR80" i="3" s="1"/>
  <c r="AN80" i="3"/>
  <c r="AO80" i="3"/>
  <c r="AC81" i="3"/>
  <c r="AD81" i="3" s="1"/>
  <c r="AH81" i="3"/>
  <c r="AI81" i="3"/>
  <c r="AJ81" i="3"/>
  <c r="AK81" i="3"/>
  <c r="AL81" i="3"/>
  <c r="AM81" i="3"/>
  <c r="AS81" i="3" s="1"/>
  <c r="AN81" i="3"/>
  <c r="AO81" i="3"/>
  <c r="AC82" i="3"/>
  <c r="AF82" i="3" s="1"/>
  <c r="AH82" i="3"/>
  <c r="AI82" i="3"/>
  <c r="AJ82" i="3"/>
  <c r="AK82" i="3"/>
  <c r="AL82" i="3"/>
  <c r="AM82" i="3"/>
  <c r="AS82" i="3" s="1"/>
  <c r="AN82" i="3"/>
  <c r="AO82" i="3"/>
  <c r="AC83" i="3"/>
  <c r="AD83" i="3" s="1"/>
  <c r="AH83" i="3"/>
  <c r="AI83" i="3"/>
  <c r="AJ83" i="3"/>
  <c r="AK83" i="3"/>
  <c r="AL83" i="3"/>
  <c r="AM83" i="3"/>
  <c r="AN83" i="3"/>
  <c r="AO83" i="3"/>
  <c r="AC84" i="3"/>
  <c r="AH84" i="3"/>
  <c r="AI84" i="3"/>
  <c r="AJ84" i="3"/>
  <c r="AK84" i="3"/>
  <c r="AL84" i="3"/>
  <c r="AM84" i="3"/>
  <c r="AQ84" i="3" s="1"/>
  <c r="AN84" i="3"/>
  <c r="AO84" i="3"/>
  <c r="AC85" i="3"/>
  <c r="AF85" i="3" s="1"/>
  <c r="AH85" i="3"/>
  <c r="AI85" i="3"/>
  <c r="AJ85" i="3"/>
  <c r="AK85" i="3"/>
  <c r="AL85" i="3"/>
  <c r="AM85" i="3"/>
  <c r="AN85" i="3"/>
  <c r="AO85" i="3"/>
  <c r="AC86" i="3"/>
  <c r="AH86" i="3"/>
  <c r="AI86" i="3"/>
  <c r="AJ86" i="3"/>
  <c r="AK86" i="3"/>
  <c r="AL86" i="3"/>
  <c r="AM86" i="3"/>
  <c r="AQ86" i="3" s="1"/>
  <c r="AN86" i="3"/>
  <c r="AO86" i="3"/>
  <c r="AC87" i="3"/>
  <c r="AH87" i="3"/>
  <c r="AI87" i="3"/>
  <c r="AJ87" i="3"/>
  <c r="AK87" i="3"/>
  <c r="AL87" i="3"/>
  <c r="AM87" i="3"/>
  <c r="AQ87" i="3" s="1"/>
  <c r="AN87" i="3"/>
  <c r="AO87" i="3"/>
  <c r="AC88" i="3"/>
  <c r="AF88" i="3" s="1"/>
  <c r="AH88" i="3"/>
  <c r="AI88" i="3"/>
  <c r="AJ88" i="3"/>
  <c r="AK88" i="3"/>
  <c r="AL88" i="3"/>
  <c r="AM88" i="3"/>
  <c r="AN88" i="3"/>
  <c r="AO88" i="3"/>
  <c r="AC89" i="3"/>
  <c r="AD89" i="3" s="1"/>
  <c r="AH89" i="3"/>
  <c r="AI89" i="3"/>
  <c r="AJ89" i="3"/>
  <c r="AK89" i="3"/>
  <c r="AL89" i="3"/>
  <c r="AM89" i="3"/>
  <c r="AQ89" i="3" s="1"/>
  <c r="AN89" i="3"/>
  <c r="AO89" i="3"/>
  <c r="AC90" i="3"/>
  <c r="AH90" i="3"/>
  <c r="AI90" i="3"/>
  <c r="AJ90" i="3"/>
  <c r="AK90" i="3"/>
  <c r="AL90" i="3"/>
  <c r="AM90" i="3"/>
  <c r="AN90" i="3"/>
  <c r="AO90" i="3"/>
  <c r="AC91" i="3"/>
  <c r="AH91" i="3"/>
  <c r="AI91" i="3"/>
  <c r="AJ91" i="3"/>
  <c r="AK91" i="3"/>
  <c r="AL91" i="3"/>
  <c r="AM91" i="3"/>
  <c r="AN91" i="3"/>
  <c r="AO91" i="3"/>
  <c r="AC92" i="3"/>
  <c r="AH92" i="3"/>
  <c r="AI92" i="3"/>
  <c r="AJ92" i="3"/>
  <c r="AK92" i="3"/>
  <c r="AL92" i="3"/>
  <c r="AM92" i="3"/>
  <c r="AS92" i="3" s="1"/>
  <c r="AN92" i="3"/>
  <c r="AO92" i="3"/>
  <c r="AC93" i="3"/>
  <c r="AD93" i="3" s="1"/>
  <c r="AH93" i="3"/>
  <c r="AI93" i="3"/>
  <c r="AJ93" i="3"/>
  <c r="AK93" i="3"/>
  <c r="AL93" i="3"/>
  <c r="AM93" i="3"/>
  <c r="AN93" i="3"/>
  <c r="AO93" i="3"/>
  <c r="AC94" i="3"/>
  <c r="AD94" i="3" s="1"/>
  <c r="AH94" i="3"/>
  <c r="AI94" i="3"/>
  <c r="AJ94" i="3"/>
  <c r="AK94" i="3"/>
  <c r="AL94" i="3"/>
  <c r="T94" i="3" s="1"/>
  <c r="U94" i="3" s="1"/>
  <c r="AM94" i="3"/>
  <c r="AN94" i="3"/>
  <c r="AO94" i="3"/>
  <c r="AC95" i="3"/>
  <c r="AH95" i="3"/>
  <c r="AI95" i="3"/>
  <c r="AJ95" i="3"/>
  <c r="AK95" i="3"/>
  <c r="AL95" i="3"/>
  <c r="AM95" i="3"/>
  <c r="AS95" i="3" s="1"/>
  <c r="AN95" i="3"/>
  <c r="AO95" i="3"/>
  <c r="AC96" i="3"/>
  <c r="AH96" i="3"/>
  <c r="AI96" i="3"/>
  <c r="AJ96" i="3"/>
  <c r="AK96" i="3"/>
  <c r="AL96" i="3"/>
  <c r="T96" i="3" s="1"/>
  <c r="U96" i="3" s="1"/>
  <c r="AG96" i="3" s="1"/>
  <c r="AM96" i="3"/>
  <c r="AN96" i="3"/>
  <c r="AO96" i="3"/>
  <c r="AC97" i="3"/>
  <c r="AH97" i="3"/>
  <c r="AI97" i="3"/>
  <c r="AJ97" i="3"/>
  <c r="AK97" i="3"/>
  <c r="AL97" i="3"/>
  <c r="AM97" i="3"/>
  <c r="AN97" i="3"/>
  <c r="AO97" i="3"/>
  <c r="AC98" i="3"/>
  <c r="AH98" i="3"/>
  <c r="AI98" i="3"/>
  <c r="AJ98" i="3"/>
  <c r="AK98" i="3"/>
  <c r="AL98" i="3"/>
  <c r="AM98" i="3"/>
  <c r="AQ98" i="3" s="1"/>
  <c r="AN98" i="3"/>
  <c r="AO98" i="3"/>
  <c r="AC99" i="3"/>
  <c r="AD99" i="3" s="1"/>
  <c r="AH99" i="3"/>
  <c r="AI99" i="3"/>
  <c r="AJ99" i="3"/>
  <c r="AK99" i="3"/>
  <c r="AL99" i="3"/>
  <c r="T99" i="3" s="1"/>
  <c r="U99" i="3" s="1"/>
  <c r="AG99" i="3" s="1"/>
  <c r="AM99" i="3"/>
  <c r="AQ99" i="3" s="1"/>
  <c r="AN99" i="3"/>
  <c r="AO99" i="3"/>
  <c r="AC100" i="3"/>
  <c r="AH100" i="3"/>
  <c r="AI100" i="3"/>
  <c r="AJ100" i="3"/>
  <c r="AK100" i="3"/>
  <c r="AL100" i="3"/>
  <c r="T100" i="3" s="1"/>
  <c r="U100" i="3" s="1"/>
  <c r="AG100" i="3" s="1"/>
  <c r="AM100" i="3"/>
  <c r="AN100" i="3"/>
  <c r="AO100" i="3"/>
  <c r="AC101" i="3"/>
  <c r="AD101" i="3" s="1"/>
  <c r="AH101" i="3"/>
  <c r="AI101" i="3"/>
  <c r="AJ101" i="3"/>
  <c r="AK101" i="3"/>
  <c r="AL101" i="3"/>
  <c r="AM101" i="3"/>
  <c r="AR101" i="3" s="1"/>
  <c r="AN101" i="3"/>
  <c r="AO101" i="3"/>
  <c r="AC102" i="3"/>
  <c r="AH102" i="3"/>
  <c r="AI102" i="3"/>
  <c r="AJ102" i="3"/>
  <c r="AK102" i="3"/>
  <c r="AL102" i="3"/>
  <c r="AM102" i="3"/>
  <c r="AQ102" i="3" s="1"/>
  <c r="AN102" i="3"/>
  <c r="AO102" i="3"/>
  <c r="AC103" i="3"/>
  <c r="AH103" i="3"/>
  <c r="AI103" i="3"/>
  <c r="AJ103" i="3"/>
  <c r="AK103" i="3"/>
  <c r="AL103" i="3"/>
  <c r="AM103" i="3"/>
  <c r="AQ103" i="3" s="1"/>
  <c r="AN103" i="3"/>
  <c r="AO103" i="3"/>
  <c r="AC104" i="3"/>
  <c r="AF104" i="3" s="1"/>
  <c r="AH104" i="3"/>
  <c r="AI104" i="3"/>
  <c r="AJ104" i="3"/>
  <c r="AK104" i="3"/>
  <c r="AL104" i="3"/>
  <c r="AM104" i="3"/>
  <c r="AR104" i="3" s="1"/>
  <c r="AN104" i="3"/>
  <c r="AO104" i="3"/>
  <c r="AC105" i="3"/>
  <c r="AH105" i="3"/>
  <c r="AI105" i="3"/>
  <c r="AJ105" i="3"/>
  <c r="AK105" i="3"/>
  <c r="AL105" i="3"/>
  <c r="AM105" i="3"/>
  <c r="AN105" i="3"/>
  <c r="AO105" i="3"/>
  <c r="AC106" i="3"/>
  <c r="AF106" i="3" s="1"/>
  <c r="AH106" i="3"/>
  <c r="AI106" i="3"/>
  <c r="AJ106" i="3"/>
  <c r="AK106" i="3"/>
  <c r="AL106" i="3"/>
  <c r="AM106" i="3"/>
  <c r="AQ106" i="3" s="1"/>
  <c r="AN106" i="3"/>
  <c r="AO106" i="3"/>
  <c r="AC107" i="3"/>
  <c r="AD107" i="3" s="1"/>
  <c r="AH107" i="3"/>
  <c r="AI107" i="3"/>
  <c r="AJ107" i="3"/>
  <c r="AK107" i="3"/>
  <c r="AL107" i="3"/>
  <c r="AM107" i="3"/>
  <c r="AR107" i="3" s="1"/>
  <c r="AN107" i="3"/>
  <c r="AO107" i="3"/>
  <c r="AC108" i="3"/>
  <c r="AH108" i="3"/>
  <c r="AI108" i="3"/>
  <c r="AJ108" i="3"/>
  <c r="AK108" i="3"/>
  <c r="AL108" i="3"/>
  <c r="AM108" i="3"/>
  <c r="AQ108" i="3" s="1"/>
  <c r="AN108" i="3"/>
  <c r="AO108" i="3"/>
  <c r="AC109" i="3"/>
  <c r="AD109" i="3" s="1"/>
  <c r="AH109" i="3"/>
  <c r="AI109" i="3"/>
  <c r="AJ109" i="3"/>
  <c r="AK109" i="3"/>
  <c r="AL109" i="3"/>
  <c r="AM109" i="3"/>
  <c r="AN109" i="3"/>
  <c r="AO109" i="3"/>
  <c r="AC110" i="3"/>
  <c r="AD110" i="3" s="1"/>
  <c r="AH110" i="3"/>
  <c r="AI110" i="3"/>
  <c r="AJ110" i="3"/>
  <c r="AK110" i="3"/>
  <c r="AL110" i="3"/>
  <c r="AM110" i="3"/>
  <c r="AN110" i="3"/>
  <c r="AO110" i="3"/>
  <c r="AC111" i="3"/>
  <c r="AH111" i="3"/>
  <c r="AI111" i="3"/>
  <c r="AJ111" i="3"/>
  <c r="AK111" i="3"/>
  <c r="AL111" i="3"/>
  <c r="AM111" i="3"/>
  <c r="AS111" i="3" s="1"/>
  <c r="AN111" i="3"/>
  <c r="AO111" i="3"/>
  <c r="AC112" i="3"/>
  <c r="AH112" i="3"/>
  <c r="AI112" i="3"/>
  <c r="AJ112" i="3"/>
  <c r="AK112" i="3"/>
  <c r="AL112" i="3"/>
  <c r="T112" i="3" s="1"/>
  <c r="U112" i="3" s="1"/>
  <c r="AG112" i="3" s="1"/>
  <c r="AM112" i="3"/>
  <c r="AR112" i="3" s="1"/>
  <c r="AN112" i="3"/>
  <c r="AO112" i="3"/>
  <c r="AC113" i="3"/>
  <c r="AH113" i="3"/>
  <c r="AI113" i="3"/>
  <c r="AJ113" i="3"/>
  <c r="AK113" i="3"/>
  <c r="AL113" i="3"/>
  <c r="AM113" i="3"/>
  <c r="AS113" i="3" s="1"/>
  <c r="AN113" i="3"/>
  <c r="AO113" i="3"/>
  <c r="AC114" i="3"/>
  <c r="AH114" i="3"/>
  <c r="AI114" i="3"/>
  <c r="AJ114" i="3"/>
  <c r="AK114" i="3"/>
  <c r="AL114" i="3"/>
  <c r="AM114" i="3"/>
  <c r="AN114" i="3"/>
  <c r="AO114" i="3"/>
  <c r="AC115" i="3"/>
  <c r="AD115" i="3" s="1"/>
  <c r="AH115" i="3"/>
  <c r="AI115" i="3"/>
  <c r="AJ115" i="3"/>
  <c r="AK115" i="3"/>
  <c r="AL115" i="3"/>
  <c r="AM115" i="3"/>
  <c r="AQ115" i="3" s="1"/>
  <c r="AN115" i="3"/>
  <c r="AO115" i="3"/>
  <c r="AC116" i="3"/>
  <c r="AH116" i="3"/>
  <c r="AI116" i="3"/>
  <c r="AJ116" i="3"/>
  <c r="AK116" i="3"/>
  <c r="AL116" i="3"/>
  <c r="AM116" i="3"/>
  <c r="AR116" i="3" s="1"/>
  <c r="AN116" i="3"/>
  <c r="AO116" i="3"/>
  <c r="AC117" i="3"/>
  <c r="AH117" i="3"/>
  <c r="AI117" i="3"/>
  <c r="AJ117" i="3"/>
  <c r="AK117" i="3"/>
  <c r="AL117" i="3"/>
  <c r="T117" i="3" s="1"/>
  <c r="U117" i="3" s="1"/>
  <c r="AM117" i="3"/>
  <c r="AQ117" i="3" s="1"/>
  <c r="AN117" i="3"/>
  <c r="AO117" i="3"/>
  <c r="AC118" i="3"/>
  <c r="AF118" i="3" s="1"/>
  <c r="AH118" i="3"/>
  <c r="AI118" i="3"/>
  <c r="AJ118" i="3"/>
  <c r="AK118" i="3"/>
  <c r="AL118" i="3"/>
  <c r="T118" i="3" s="1"/>
  <c r="U118" i="3" s="1"/>
  <c r="AG118" i="3" s="1"/>
  <c r="AM118" i="3"/>
  <c r="AQ118" i="3" s="1"/>
  <c r="AN118" i="3"/>
  <c r="AO118" i="3"/>
  <c r="AC119" i="3"/>
  <c r="AD119" i="3" s="1"/>
  <c r="AH119" i="3"/>
  <c r="AI119" i="3"/>
  <c r="AJ119" i="3"/>
  <c r="AK119" i="3"/>
  <c r="AL119" i="3"/>
  <c r="AM119" i="3"/>
  <c r="AQ119" i="3" s="1"/>
  <c r="AN119" i="3"/>
  <c r="AO119" i="3"/>
  <c r="AC120" i="3"/>
  <c r="AF120" i="3" s="1"/>
  <c r="AH120" i="3"/>
  <c r="AI120" i="3"/>
  <c r="AJ120" i="3"/>
  <c r="AK120" i="3"/>
  <c r="AL120" i="3"/>
  <c r="AM120" i="3"/>
  <c r="AR120" i="3" s="1"/>
  <c r="AN120" i="3"/>
  <c r="AO120" i="3"/>
  <c r="AC121" i="3"/>
  <c r="AD121" i="3" s="1"/>
  <c r="AH121" i="3"/>
  <c r="AI121" i="3"/>
  <c r="AJ121" i="3"/>
  <c r="AK121" i="3"/>
  <c r="AL121" i="3"/>
  <c r="AM121" i="3"/>
  <c r="AN121" i="3"/>
  <c r="AO121" i="3"/>
  <c r="AC122" i="3"/>
  <c r="AH122" i="3"/>
  <c r="AI122" i="3"/>
  <c r="AJ122" i="3"/>
  <c r="AK122" i="3"/>
  <c r="AL122" i="3"/>
  <c r="AM122" i="3"/>
  <c r="AN122" i="3"/>
  <c r="AO122" i="3"/>
  <c r="AC123" i="3"/>
  <c r="AH123" i="3"/>
  <c r="AI123" i="3"/>
  <c r="AJ123" i="3"/>
  <c r="AK123" i="3"/>
  <c r="AL123" i="3"/>
  <c r="T123" i="3" s="1"/>
  <c r="U123" i="3" s="1"/>
  <c r="AM123" i="3"/>
  <c r="AQ123" i="3" s="1"/>
  <c r="AN123" i="3"/>
  <c r="AO123" i="3"/>
  <c r="AC124" i="3"/>
  <c r="AH124" i="3"/>
  <c r="AI124" i="3"/>
  <c r="AJ124" i="3"/>
  <c r="AK124" i="3"/>
  <c r="AL124" i="3"/>
  <c r="T124" i="3" s="1"/>
  <c r="U124" i="3" s="1"/>
  <c r="AG124" i="3" s="1"/>
  <c r="AM124" i="3"/>
  <c r="AR124" i="3" s="1"/>
  <c r="AN124" i="3"/>
  <c r="AO124" i="3"/>
  <c r="AC125" i="3"/>
  <c r="AF125" i="3" s="1"/>
  <c r="AH125" i="3"/>
  <c r="AI125" i="3"/>
  <c r="AJ125" i="3"/>
  <c r="AK125" i="3"/>
  <c r="AL125" i="3"/>
  <c r="AM125" i="3"/>
  <c r="AN125" i="3"/>
  <c r="AO125" i="3"/>
  <c r="AC126" i="3"/>
  <c r="AD126" i="3" s="1"/>
  <c r="AH126" i="3"/>
  <c r="AI126" i="3"/>
  <c r="AJ126" i="3"/>
  <c r="AK126" i="3"/>
  <c r="AL126" i="3"/>
  <c r="AM126" i="3"/>
  <c r="AQ126" i="3" s="1"/>
  <c r="AN126" i="3"/>
  <c r="AO126" i="3"/>
  <c r="AC127" i="3"/>
  <c r="AH127" i="3"/>
  <c r="AI127" i="3"/>
  <c r="AJ127" i="3"/>
  <c r="AK127" i="3"/>
  <c r="AL127" i="3"/>
  <c r="AM127" i="3"/>
  <c r="AN127" i="3"/>
  <c r="AO127" i="3"/>
  <c r="AC128" i="3"/>
  <c r="AF128" i="3" s="1"/>
  <c r="AH128" i="3"/>
  <c r="AI128" i="3"/>
  <c r="AJ128" i="3"/>
  <c r="AK128" i="3"/>
  <c r="AL128" i="3"/>
  <c r="AM128" i="3"/>
  <c r="AN128" i="3"/>
  <c r="AO128" i="3"/>
  <c r="AC129" i="3"/>
  <c r="AE129" i="3" s="1"/>
  <c r="AH129" i="3"/>
  <c r="AI129" i="3"/>
  <c r="AJ129" i="3"/>
  <c r="AK129" i="3"/>
  <c r="AL129" i="3"/>
  <c r="AM129" i="3"/>
  <c r="AR129" i="3" s="1"/>
  <c r="AN129" i="3"/>
  <c r="AO129" i="3"/>
  <c r="AC130" i="3"/>
  <c r="AF130" i="3" s="1"/>
  <c r="AH130" i="3"/>
  <c r="AI130" i="3"/>
  <c r="AJ130" i="3"/>
  <c r="AK130" i="3"/>
  <c r="AL130" i="3"/>
  <c r="AM130" i="3"/>
  <c r="AN130" i="3"/>
  <c r="AO130" i="3"/>
  <c r="AC131" i="3"/>
  <c r="AD131" i="3" s="1"/>
  <c r="AH131" i="3"/>
  <c r="AI131" i="3"/>
  <c r="AJ131" i="3"/>
  <c r="AK131" i="3"/>
  <c r="AL131" i="3"/>
  <c r="AM131" i="3"/>
  <c r="AN131" i="3"/>
  <c r="AO131" i="3"/>
  <c r="AC132" i="3"/>
  <c r="AH132" i="3"/>
  <c r="AI132" i="3"/>
  <c r="AJ132" i="3"/>
  <c r="AK132" i="3"/>
  <c r="AL132" i="3"/>
  <c r="AM132" i="3"/>
  <c r="AS132" i="3" s="1"/>
  <c r="AN132" i="3"/>
  <c r="AO132" i="3"/>
  <c r="AC133" i="3"/>
  <c r="AD133" i="3" s="1"/>
  <c r="AH133" i="3"/>
  <c r="AI133" i="3"/>
  <c r="AJ133" i="3"/>
  <c r="AK133" i="3"/>
  <c r="AL133" i="3"/>
  <c r="AM133" i="3"/>
  <c r="AQ133" i="3" s="1"/>
  <c r="AN133" i="3"/>
  <c r="AO133" i="3"/>
  <c r="AC134" i="3"/>
  <c r="AH134" i="3"/>
  <c r="AI134" i="3"/>
  <c r="AJ134" i="3"/>
  <c r="AK134" i="3"/>
  <c r="AL134" i="3"/>
  <c r="T134" i="3" s="1"/>
  <c r="U134" i="3" s="1"/>
  <c r="AG134" i="3" s="1"/>
  <c r="AM134" i="3"/>
  <c r="AS134" i="3" s="1"/>
  <c r="AN134" i="3"/>
  <c r="AO134" i="3"/>
  <c r="AC135" i="3"/>
  <c r="AD135" i="3" s="1"/>
  <c r="AH135" i="3"/>
  <c r="AI135" i="3"/>
  <c r="AJ135" i="3"/>
  <c r="AK135" i="3"/>
  <c r="AL135" i="3"/>
  <c r="T135" i="3" s="1"/>
  <c r="U135" i="3" s="1"/>
  <c r="AM135" i="3"/>
  <c r="AN135" i="3"/>
  <c r="AO135" i="3"/>
  <c r="AC136" i="3"/>
  <c r="AF136" i="3" s="1"/>
  <c r="AH136" i="3"/>
  <c r="AI136" i="3"/>
  <c r="AJ136" i="3"/>
  <c r="AK136" i="3"/>
  <c r="AL136" i="3"/>
  <c r="T136" i="3" s="1"/>
  <c r="U136" i="3" s="1"/>
  <c r="AM136" i="3"/>
  <c r="AR136" i="3" s="1"/>
  <c r="AN136" i="3"/>
  <c r="AO136" i="3"/>
  <c r="AC137" i="3"/>
  <c r="AD137" i="3" s="1"/>
  <c r="AH137" i="3"/>
  <c r="AI137" i="3"/>
  <c r="AJ137" i="3"/>
  <c r="AK137" i="3"/>
  <c r="AL137" i="3"/>
  <c r="AM137" i="3"/>
  <c r="AN137" i="3"/>
  <c r="AO137" i="3"/>
  <c r="AC138" i="3"/>
  <c r="AF138" i="3" s="1"/>
  <c r="AH138" i="3"/>
  <c r="AI138" i="3"/>
  <c r="AJ138" i="3"/>
  <c r="AK138" i="3"/>
  <c r="AL138" i="3"/>
  <c r="AM138" i="3"/>
  <c r="AQ138" i="3" s="1"/>
  <c r="AN138" i="3"/>
  <c r="AO138" i="3"/>
  <c r="AC139" i="3"/>
  <c r="AH139" i="3"/>
  <c r="AI139" i="3"/>
  <c r="AJ139" i="3"/>
  <c r="AK139" i="3"/>
  <c r="AL139" i="3"/>
  <c r="AM139" i="3"/>
  <c r="AQ139" i="3" s="1"/>
  <c r="AN139" i="3"/>
  <c r="AO139" i="3"/>
  <c r="AC140" i="3"/>
  <c r="AD140" i="3" s="1"/>
  <c r="AH140" i="3"/>
  <c r="AI140" i="3"/>
  <c r="AJ140" i="3"/>
  <c r="AK140" i="3"/>
  <c r="AL140" i="3"/>
  <c r="AM140" i="3"/>
  <c r="AS140" i="3" s="1"/>
  <c r="AN140" i="3"/>
  <c r="AO140" i="3"/>
  <c r="AC141" i="3"/>
  <c r="AH141" i="3"/>
  <c r="AI141" i="3"/>
  <c r="AJ141" i="3"/>
  <c r="AK141" i="3"/>
  <c r="AL141" i="3"/>
  <c r="AM141" i="3"/>
  <c r="AS141" i="3" s="1"/>
  <c r="AN141" i="3"/>
  <c r="AO141" i="3"/>
  <c r="AC142" i="3"/>
  <c r="AD142" i="3" s="1"/>
  <c r="AH142" i="3"/>
  <c r="AI142" i="3"/>
  <c r="AJ142" i="3"/>
  <c r="AK142" i="3"/>
  <c r="AL142" i="3"/>
  <c r="AM142" i="3"/>
  <c r="AN142" i="3"/>
  <c r="AO142" i="3"/>
  <c r="AC143" i="3"/>
  <c r="AH143" i="3"/>
  <c r="AI143" i="3"/>
  <c r="AJ143" i="3"/>
  <c r="AK143" i="3"/>
  <c r="AL143" i="3"/>
  <c r="AM143" i="3"/>
  <c r="AN143" i="3"/>
  <c r="AO143" i="3"/>
  <c r="AC144" i="3"/>
  <c r="AH144" i="3"/>
  <c r="AI144" i="3"/>
  <c r="AJ144" i="3"/>
  <c r="AK144" i="3"/>
  <c r="AL144" i="3"/>
  <c r="AM144" i="3"/>
  <c r="AQ144" i="3" s="1"/>
  <c r="AN144" i="3"/>
  <c r="AO144" i="3"/>
  <c r="AC145" i="3"/>
  <c r="AF145" i="3" s="1"/>
  <c r="AH145" i="3"/>
  <c r="AI145" i="3"/>
  <c r="AJ145" i="3"/>
  <c r="AK145" i="3"/>
  <c r="AL145" i="3"/>
  <c r="AM145" i="3"/>
  <c r="AS145" i="3" s="1"/>
  <c r="AN145" i="3"/>
  <c r="AO145" i="3"/>
  <c r="AC146" i="3"/>
  <c r="AH146" i="3"/>
  <c r="AI146" i="3"/>
  <c r="AJ146" i="3"/>
  <c r="AK146" i="3"/>
  <c r="AL146" i="3"/>
  <c r="AM146" i="3"/>
  <c r="AN146" i="3"/>
  <c r="AO146" i="3"/>
  <c r="AC147" i="3"/>
  <c r="AD147" i="3" s="1"/>
  <c r="AH147" i="3"/>
  <c r="AI147" i="3"/>
  <c r="AJ147" i="3"/>
  <c r="AK147" i="3"/>
  <c r="AL147" i="3"/>
  <c r="AM147" i="3"/>
  <c r="AS147" i="3" s="1"/>
  <c r="AN147" i="3"/>
  <c r="AO147" i="3"/>
  <c r="AC148" i="3"/>
  <c r="AE148" i="3" s="1"/>
  <c r="AH148" i="3"/>
  <c r="AI148" i="3"/>
  <c r="AJ148" i="3"/>
  <c r="AK148" i="3"/>
  <c r="AL148" i="3"/>
  <c r="AM148" i="3"/>
  <c r="AS148" i="3" s="1"/>
  <c r="AN148" i="3"/>
  <c r="AO148" i="3"/>
  <c r="AC149" i="3"/>
  <c r="AE149" i="3" s="1"/>
  <c r="AH149" i="3"/>
  <c r="AI149" i="3"/>
  <c r="AJ149" i="3"/>
  <c r="AK149" i="3"/>
  <c r="AL149" i="3"/>
  <c r="AM149" i="3"/>
  <c r="AN149" i="3"/>
  <c r="AO149" i="3"/>
  <c r="AC150" i="3"/>
  <c r="AH150" i="3"/>
  <c r="AI150" i="3"/>
  <c r="AJ150" i="3"/>
  <c r="AK150" i="3"/>
  <c r="AL150" i="3"/>
  <c r="AM150" i="3"/>
  <c r="AN150" i="3"/>
  <c r="AO150" i="3"/>
  <c r="AC151" i="3"/>
  <c r="AH151" i="3"/>
  <c r="AI151" i="3"/>
  <c r="AJ151" i="3"/>
  <c r="AK151" i="3"/>
  <c r="AL151" i="3"/>
  <c r="AM151" i="3"/>
  <c r="AS151" i="3" s="1"/>
  <c r="AN151" i="3"/>
  <c r="AO151" i="3"/>
  <c r="AC152" i="3"/>
  <c r="AF152" i="3" s="1"/>
  <c r="AH152" i="3"/>
  <c r="AI152" i="3"/>
  <c r="AJ152" i="3"/>
  <c r="AK152" i="3"/>
  <c r="AL152" i="3"/>
  <c r="AM152" i="3"/>
  <c r="AN152" i="3"/>
  <c r="AO152" i="3"/>
  <c r="AC153" i="3"/>
  <c r="AD153" i="3" s="1"/>
  <c r="AH153" i="3"/>
  <c r="AI153" i="3"/>
  <c r="AJ153" i="3"/>
  <c r="AK153" i="3"/>
  <c r="AL153" i="3"/>
  <c r="AM153" i="3"/>
  <c r="AS153" i="3" s="1"/>
  <c r="AN153" i="3"/>
  <c r="AO153" i="3"/>
  <c r="AC154" i="3"/>
  <c r="AF154" i="3" s="1"/>
  <c r="AH154" i="3"/>
  <c r="AI154" i="3"/>
  <c r="AJ154" i="3"/>
  <c r="AK154" i="3"/>
  <c r="AL154" i="3"/>
  <c r="T154" i="3" s="1"/>
  <c r="U154" i="3" s="1"/>
  <c r="AG154" i="3" s="1"/>
  <c r="AM154" i="3"/>
  <c r="AS154" i="3" s="1"/>
  <c r="AN154" i="3"/>
  <c r="AO154" i="3"/>
  <c r="AC155" i="3"/>
  <c r="AH155" i="3"/>
  <c r="AI155" i="3"/>
  <c r="AJ155" i="3"/>
  <c r="AK155" i="3"/>
  <c r="AL155" i="3"/>
  <c r="AM155" i="3"/>
  <c r="AS155" i="3" s="1"/>
  <c r="AN155" i="3"/>
  <c r="AO155" i="3"/>
  <c r="AC156" i="3"/>
  <c r="AH156" i="3"/>
  <c r="AI156" i="3"/>
  <c r="AJ156" i="3"/>
  <c r="AK156" i="3"/>
  <c r="AL156" i="3"/>
  <c r="AM156" i="3"/>
  <c r="AS156" i="3" s="1"/>
  <c r="AN156" i="3"/>
  <c r="AO156" i="3"/>
  <c r="AC157" i="3"/>
  <c r="AF157" i="3" s="1"/>
  <c r="AH157" i="3"/>
  <c r="AI157" i="3"/>
  <c r="AJ157" i="3"/>
  <c r="AK157" i="3"/>
  <c r="AL157" i="3"/>
  <c r="AM157" i="3"/>
  <c r="AN157" i="3"/>
  <c r="AO157" i="3"/>
  <c r="AC158" i="3"/>
  <c r="AH158" i="3"/>
  <c r="AI158" i="3"/>
  <c r="AJ158" i="3"/>
  <c r="AK158" i="3"/>
  <c r="AL158" i="3"/>
  <c r="AM158" i="3"/>
  <c r="AN158" i="3"/>
  <c r="AO158" i="3"/>
  <c r="AC159" i="3"/>
  <c r="AH159" i="3"/>
  <c r="AI159" i="3"/>
  <c r="AJ159" i="3"/>
  <c r="AK159" i="3"/>
  <c r="AL159" i="3"/>
  <c r="T159" i="3" s="1"/>
  <c r="U159" i="3" s="1"/>
  <c r="AG159" i="3" s="1"/>
  <c r="AM159" i="3"/>
  <c r="AS159" i="3" s="1"/>
  <c r="AN159" i="3"/>
  <c r="AO159" i="3"/>
  <c r="AC160" i="3"/>
  <c r="AF160" i="3" s="1"/>
  <c r="AH160" i="3"/>
  <c r="AI160" i="3"/>
  <c r="AJ160" i="3"/>
  <c r="AK160" i="3"/>
  <c r="AL160" i="3"/>
  <c r="T160" i="3" s="1"/>
  <c r="U160" i="3" s="1"/>
  <c r="AG160" i="3" s="1"/>
  <c r="AM160" i="3"/>
  <c r="AN160" i="3"/>
  <c r="AO160" i="3"/>
  <c r="AC161" i="3"/>
  <c r="AD161" i="3" s="1"/>
  <c r="AH161" i="3"/>
  <c r="AI161" i="3"/>
  <c r="AJ161" i="3"/>
  <c r="AK161" i="3"/>
  <c r="AL161" i="3"/>
  <c r="T161" i="3" s="1"/>
  <c r="U161" i="3" s="1"/>
  <c r="AM161" i="3"/>
  <c r="AS161" i="3" s="1"/>
  <c r="AN161" i="3"/>
  <c r="AO161" i="3"/>
  <c r="AC162" i="3"/>
  <c r="AF162" i="3" s="1"/>
  <c r="AH162" i="3"/>
  <c r="AI162" i="3"/>
  <c r="AJ162" i="3"/>
  <c r="AK162" i="3"/>
  <c r="AL162" i="3"/>
  <c r="T162" i="3" s="1"/>
  <c r="U162" i="3" s="1"/>
  <c r="AG162" i="3" s="1"/>
  <c r="AM162" i="3"/>
  <c r="AQ162" i="3" s="1"/>
  <c r="AN162" i="3"/>
  <c r="AO162" i="3"/>
  <c r="AC163" i="3"/>
  <c r="AH163" i="3"/>
  <c r="AI163" i="3"/>
  <c r="AJ163" i="3"/>
  <c r="AK163" i="3"/>
  <c r="AL163" i="3"/>
  <c r="AM163" i="3"/>
  <c r="AS163" i="3" s="1"/>
  <c r="AN163" i="3"/>
  <c r="AO163" i="3"/>
  <c r="AC164" i="3"/>
  <c r="AH164" i="3"/>
  <c r="AI164" i="3"/>
  <c r="AJ164" i="3"/>
  <c r="AK164" i="3"/>
  <c r="AL164" i="3"/>
  <c r="AM164" i="3"/>
  <c r="AQ164" i="3" s="1"/>
  <c r="AN164" i="3"/>
  <c r="AO164" i="3"/>
  <c r="AC165" i="3"/>
  <c r="AD165" i="3" s="1"/>
  <c r="AH165" i="3"/>
  <c r="AI165" i="3"/>
  <c r="AJ165" i="3"/>
  <c r="AK165" i="3"/>
  <c r="AL165" i="3"/>
  <c r="AM165" i="3"/>
  <c r="AN165" i="3"/>
  <c r="AO165" i="3"/>
  <c r="AC166" i="3"/>
  <c r="AF166" i="3" s="1"/>
  <c r="AH166" i="3"/>
  <c r="AI166" i="3"/>
  <c r="AJ166" i="3"/>
  <c r="AK166" i="3"/>
  <c r="AL166" i="3"/>
  <c r="AM166" i="3"/>
  <c r="AR166" i="3" s="1"/>
  <c r="AN166" i="3"/>
  <c r="AO166" i="3"/>
  <c r="AC167" i="3"/>
  <c r="AD167" i="3" s="1"/>
  <c r="AH167" i="3"/>
  <c r="AI167" i="3"/>
  <c r="AJ167" i="3"/>
  <c r="AK167" i="3"/>
  <c r="AL167" i="3"/>
  <c r="AM167" i="3"/>
  <c r="AN167" i="3"/>
  <c r="AO167" i="3"/>
  <c r="AC168" i="3"/>
  <c r="AD168" i="3" s="1"/>
  <c r="AH168" i="3"/>
  <c r="AI168" i="3"/>
  <c r="AJ168" i="3"/>
  <c r="AK168" i="3"/>
  <c r="AL168" i="3"/>
  <c r="AM168" i="3"/>
  <c r="AQ168" i="3" s="1"/>
  <c r="AN168" i="3"/>
  <c r="AO168" i="3"/>
  <c r="AC169" i="3"/>
  <c r="AD169" i="3" s="1"/>
  <c r="AH169" i="3"/>
  <c r="AI169" i="3"/>
  <c r="AJ169" i="3"/>
  <c r="AK169" i="3"/>
  <c r="AL169" i="3"/>
  <c r="AM169" i="3"/>
  <c r="AS169" i="3" s="1"/>
  <c r="AN169" i="3"/>
  <c r="AO169" i="3"/>
  <c r="AC170" i="3"/>
  <c r="AF170" i="3" s="1"/>
  <c r="AH170" i="3"/>
  <c r="AI170" i="3"/>
  <c r="AJ170" i="3"/>
  <c r="AK170" i="3"/>
  <c r="AL170" i="3"/>
  <c r="AM170" i="3"/>
  <c r="AS170" i="3" s="1"/>
  <c r="AN170" i="3"/>
  <c r="AO170" i="3"/>
  <c r="AC171" i="3"/>
  <c r="AH171" i="3"/>
  <c r="AI171" i="3"/>
  <c r="AJ171" i="3"/>
  <c r="AK171" i="3"/>
  <c r="AL171" i="3"/>
  <c r="AM171" i="3"/>
  <c r="AN171" i="3"/>
  <c r="AO171" i="3"/>
  <c r="AC172" i="3"/>
  <c r="AH172" i="3"/>
  <c r="AI172" i="3"/>
  <c r="AJ172" i="3"/>
  <c r="AK172" i="3"/>
  <c r="AL172" i="3"/>
  <c r="AM172" i="3"/>
  <c r="AS172" i="3" s="1"/>
  <c r="AN172" i="3"/>
  <c r="AO172" i="3"/>
  <c r="AC173" i="3"/>
  <c r="AD173" i="3" s="1"/>
  <c r="AH173" i="3"/>
  <c r="AI173" i="3"/>
  <c r="AJ173" i="3"/>
  <c r="AK173" i="3"/>
  <c r="AL173" i="3"/>
  <c r="AM173" i="3"/>
  <c r="AR173" i="3" s="1"/>
  <c r="AN173" i="3"/>
  <c r="AO173" i="3"/>
  <c r="AC174" i="3"/>
  <c r="AF174" i="3" s="1"/>
  <c r="AH174" i="3"/>
  <c r="AI174" i="3"/>
  <c r="AJ174" i="3"/>
  <c r="AK174" i="3"/>
  <c r="AL174" i="3"/>
  <c r="AM174" i="3"/>
  <c r="AQ174" i="3" s="1"/>
  <c r="AN174" i="3"/>
  <c r="AO174" i="3"/>
  <c r="AC175" i="3"/>
  <c r="AD175" i="3" s="1"/>
  <c r="AH175" i="3"/>
  <c r="AI175" i="3"/>
  <c r="AJ175" i="3"/>
  <c r="AK175" i="3"/>
  <c r="AL175" i="3"/>
  <c r="AM175" i="3"/>
  <c r="AQ175" i="3" s="1"/>
  <c r="AN175" i="3"/>
  <c r="AO175" i="3"/>
  <c r="AC176" i="3"/>
  <c r="AF176" i="3" s="1"/>
  <c r="AH176" i="3"/>
  <c r="AI176" i="3"/>
  <c r="AJ176" i="3"/>
  <c r="AK176" i="3"/>
  <c r="AL176" i="3"/>
  <c r="AM176" i="3"/>
  <c r="AN176" i="3"/>
  <c r="AO176" i="3"/>
  <c r="AC177" i="3"/>
  <c r="AH177" i="3"/>
  <c r="AI177" i="3"/>
  <c r="AJ177" i="3"/>
  <c r="AK177" i="3"/>
  <c r="AL177" i="3"/>
  <c r="AM177" i="3"/>
  <c r="AN177" i="3"/>
  <c r="AO177" i="3"/>
  <c r="AC178" i="3"/>
  <c r="AE178" i="3" s="1"/>
  <c r="AH178" i="3"/>
  <c r="AI178" i="3"/>
  <c r="AJ178" i="3"/>
  <c r="AK178" i="3"/>
  <c r="AL178" i="3"/>
  <c r="T178" i="3" s="1"/>
  <c r="U178" i="3" s="1"/>
  <c r="AG178" i="3" s="1"/>
  <c r="AM178" i="3"/>
  <c r="AS178" i="3" s="1"/>
  <c r="AN178" i="3"/>
  <c r="AO178" i="3"/>
  <c r="AC179" i="3"/>
  <c r="AH179" i="3"/>
  <c r="AI179" i="3"/>
  <c r="AJ179" i="3"/>
  <c r="AK179" i="3"/>
  <c r="AL179" i="3"/>
  <c r="AM179" i="3"/>
  <c r="AS179" i="3" s="1"/>
  <c r="AN179" i="3"/>
  <c r="AO179" i="3"/>
  <c r="AC180" i="3"/>
  <c r="AD180" i="3" s="1"/>
  <c r="AH180" i="3"/>
  <c r="AI180" i="3"/>
  <c r="AJ180" i="3"/>
  <c r="AK180" i="3"/>
  <c r="AL180" i="3"/>
  <c r="T180" i="3" s="1"/>
  <c r="U180" i="3" s="1"/>
  <c r="AM180" i="3"/>
  <c r="AQ180" i="3" s="1"/>
  <c r="AN180" i="3"/>
  <c r="AO180" i="3"/>
  <c r="AC181" i="3"/>
  <c r="AD181" i="3" s="1"/>
  <c r="AH181" i="3"/>
  <c r="AI181" i="3"/>
  <c r="AJ181" i="3"/>
  <c r="AK181" i="3"/>
  <c r="AL181" i="3"/>
  <c r="AM181" i="3"/>
  <c r="AN181" i="3"/>
  <c r="AO181" i="3"/>
  <c r="AC182" i="3"/>
  <c r="AH182" i="3"/>
  <c r="AI182" i="3"/>
  <c r="AJ182" i="3"/>
  <c r="AK182" i="3"/>
  <c r="AL182" i="3"/>
  <c r="AM182" i="3"/>
  <c r="AQ182" i="3" s="1"/>
  <c r="AN182" i="3"/>
  <c r="AO182" i="3"/>
  <c r="AC183" i="3"/>
  <c r="AH183" i="3"/>
  <c r="AI183" i="3"/>
  <c r="AJ183" i="3"/>
  <c r="AK183" i="3"/>
  <c r="AL183" i="3"/>
  <c r="AM183" i="3"/>
  <c r="AN183" i="3"/>
  <c r="AO183" i="3"/>
  <c r="AC184" i="3"/>
  <c r="AF184" i="3" s="1"/>
  <c r="AH184" i="3"/>
  <c r="AI184" i="3"/>
  <c r="AJ184" i="3"/>
  <c r="AK184" i="3"/>
  <c r="AL184" i="3"/>
  <c r="AM184" i="3"/>
  <c r="AQ184" i="3" s="1"/>
  <c r="AN184" i="3"/>
  <c r="AO184" i="3"/>
  <c r="AC185" i="3"/>
  <c r="AD185" i="3" s="1"/>
  <c r="AH185" i="3"/>
  <c r="AI185" i="3"/>
  <c r="AJ185" i="3"/>
  <c r="AK185" i="3"/>
  <c r="AL185" i="3"/>
  <c r="AM185" i="3"/>
  <c r="AS185" i="3" s="1"/>
  <c r="AN185" i="3"/>
  <c r="AO185" i="3"/>
  <c r="AC186" i="3"/>
  <c r="AH186" i="3"/>
  <c r="AI186" i="3"/>
  <c r="AJ186" i="3"/>
  <c r="AK186" i="3"/>
  <c r="AL186" i="3"/>
  <c r="AM186" i="3"/>
  <c r="AR186" i="3" s="1"/>
  <c r="AN186" i="3"/>
  <c r="AO186" i="3"/>
  <c r="AC187" i="3"/>
  <c r="AH187" i="3"/>
  <c r="AI187" i="3"/>
  <c r="AJ187" i="3"/>
  <c r="AK187" i="3"/>
  <c r="AL187" i="3"/>
  <c r="AM187" i="3"/>
  <c r="AQ187" i="3" s="1"/>
  <c r="AN187" i="3"/>
  <c r="AO187" i="3"/>
  <c r="AC188" i="3"/>
  <c r="AH188" i="3"/>
  <c r="AI188" i="3"/>
  <c r="AJ188" i="3"/>
  <c r="AK188" i="3"/>
  <c r="AL188" i="3"/>
  <c r="AM188" i="3"/>
  <c r="AR188" i="3" s="1"/>
  <c r="AN188" i="3"/>
  <c r="AO188" i="3"/>
  <c r="AC189" i="3"/>
  <c r="AD189" i="3" s="1"/>
  <c r="AH189" i="3"/>
  <c r="AI189" i="3"/>
  <c r="AJ189" i="3"/>
  <c r="AK189" i="3"/>
  <c r="AL189" i="3"/>
  <c r="AM189" i="3"/>
  <c r="AQ189" i="3" s="1"/>
  <c r="AN189" i="3"/>
  <c r="AO189" i="3"/>
  <c r="AC190" i="3"/>
  <c r="AH190" i="3"/>
  <c r="AI190" i="3"/>
  <c r="AJ190" i="3"/>
  <c r="AK190" i="3"/>
  <c r="AL190" i="3"/>
  <c r="AM190" i="3"/>
  <c r="AN190" i="3"/>
  <c r="AO190" i="3"/>
  <c r="AC191" i="3"/>
  <c r="AH191" i="3"/>
  <c r="AI191" i="3"/>
  <c r="AJ191" i="3"/>
  <c r="AK191" i="3"/>
  <c r="AL191" i="3"/>
  <c r="AM191" i="3"/>
  <c r="AQ191" i="3" s="1"/>
  <c r="AN191" i="3"/>
  <c r="AO191" i="3"/>
  <c r="AC192" i="3"/>
  <c r="AH192" i="3"/>
  <c r="AI192" i="3"/>
  <c r="AJ192" i="3"/>
  <c r="AK192" i="3"/>
  <c r="AL192" i="3"/>
  <c r="AM192" i="3"/>
  <c r="AN192" i="3"/>
  <c r="AO192" i="3"/>
  <c r="AC193" i="3"/>
  <c r="AD193" i="3" s="1"/>
  <c r="AH193" i="3"/>
  <c r="AI193" i="3"/>
  <c r="AJ193" i="3"/>
  <c r="AK193" i="3"/>
  <c r="AL193" i="3"/>
  <c r="AM193" i="3"/>
  <c r="AQ193" i="3" s="1"/>
  <c r="AN193" i="3"/>
  <c r="AO193" i="3"/>
  <c r="AC194" i="3"/>
  <c r="AD194" i="3" s="1"/>
  <c r="AH194" i="3"/>
  <c r="AI194" i="3"/>
  <c r="AJ194" i="3"/>
  <c r="AK194" i="3"/>
  <c r="AL194" i="3"/>
  <c r="AM194" i="3"/>
  <c r="AS194" i="3" s="1"/>
  <c r="AN194" i="3"/>
  <c r="AO194" i="3"/>
  <c r="AC195" i="3"/>
  <c r="AH195" i="3"/>
  <c r="AI195" i="3"/>
  <c r="AJ195" i="3"/>
  <c r="AK195" i="3"/>
  <c r="AL195" i="3"/>
  <c r="T195" i="3" s="1"/>
  <c r="U195" i="3" s="1"/>
  <c r="AM195" i="3"/>
  <c r="AN195" i="3"/>
  <c r="AO195" i="3"/>
  <c r="AC196" i="3"/>
  <c r="AH196" i="3"/>
  <c r="AI196" i="3"/>
  <c r="AJ196" i="3"/>
  <c r="AK196" i="3"/>
  <c r="AL196" i="3"/>
  <c r="T196" i="3" s="1"/>
  <c r="U196" i="3" s="1"/>
  <c r="AG196" i="3" s="1"/>
  <c r="AM196" i="3"/>
  <c r="AN196" i="3"/>
  <c r="AO196" i="3"/>
  <c r="AC197" i="3"/>
  <c r="AF197" i="3" s="1"/>
  <c r="AH197" i="3"/>
  <c r="AI197" i="3"/>
  <c r="AJ197" i="3"/>
  <c r="AK197" i="3"/>
  <c r="AL197" i="3"/>
  <c r="T197" i="3" s="1"/>
  <c r="U197" i="3" s="1"/>
  <c r="AM197" i="3"/>
  <c r="AN197" i="3"/>
  <c r="AO197" i="3"/>
  <c r="AC198" i="3"/>
  <c r="AH198" i="3"/>
  <c r="AI198" i="3"/>
  <c r="AJ198" i="3"/>
  <c r="AK198" i="3"/>
  <c r="AL198" i="3"/>
  <c r="T198" i="3" s="1"/>
  <c r="U198" i="3" s="1"/>
  <c r="AG198" i="3" s="1"/>
  <c r="AM198" i="3"/>
  <c r="AR198" i="3" s="1"/>
  <c r="AN198" i="3"/>
  <c r="AO198" i="3"/>
  <c r="AC199" i="3"/>
  <c r="AF199" i="3" s="1"/>
  <c r="AH199" i="3"/>
  <c r="AI199" i="3"/>
  <c r="AJ199" i="3"/>
  <c r="AK199" i="3"/>
  <c r="AL199" i="3"/>
  <c r="AM199" i="3"/>
  <c r="AN199" i="3"/>
  <c r="AO199" i="3"/>
  <c r="AC200" i="3"/>
  <c r="AF200" i="3" s="1"/>
  <c r="AH200" i="3"/>
  <c r="AI200" i="3"/>
  <c r="AJ200" i="3"/>
  <c r="AK200" i="3"/>
  <c r="AL200" i="3"/>
  <c r="AM200" i="3"/>
  <c r="AQ200" i="3" s="1"/>
  <c r="AN200" i="3"/>
  <c r="AO200" i="3"/>
  <c r="AC201" i="3"/>
  <c r="AH201" i="3"/>
  <c r="AI201" i="3"/>
  <c r="AJ201" i="3"/>
  <c r="AK201" i="3"/>
  <c r="AL201" i="3"/>
  <c r="AM201" i="3"/>
  <c r="AQ201" i="3" s="1"/>
  <c r="AN201" i="3"/>
  <c r="AO201" i="3"/>
  <c r="AC202" i="3"/>
  <c r="AD202" i="3" s="1"/>
  <c r="AH202" i="3"/>
  <c r="AI202" i="3"/>
  <c r="AJ202" i="3"/>
  <c r="AK202" i="3"/>
  <c r="AL202" i="3"/>
  <c r="AM202" i="3"/>
  <c r="AQ202" i="3" s="1"/>
  <c r="AN202" i="3"/>
  <c r="AO202" i="3"/>
  <c r="AC203" i="3"/>
  <c r="AE203" i="3" s="1"/>
  <c r="AH203" i="3"/>
  <c r="AI203" i="3"/>
  <c r="AJ203" i="3"/>
  <c r="AK203" i="3"/>
  <c r="AL203" i="3"/>
  <c r="AM203" i="3"/>
  <c r="AQ203" i="3" s="1"/>
  <c r="AN203" i="3"/>
  <c r="AO203" i="3"/>
  <c r="AC204" i="3"/>
  <c r="AF204" i="3" s="1"/>
  <c r="AH204" i="3"/>
  <c r="AI204" i="3"/>
  <c r="AJ204" i="3"/>
  <c r="AK204" i="3"/>
  <c r="AL204" i="3"/>
  <c r="AM204" i="3"/>
  <c r="AR204" i="3" s="1"/>
  <c r="AN204" i="3"/>
  <c r="AO204" i="3"/>
  <c r="AC205" i="3"/>
  <c r="AH205" i="3"/>
  <c r="AI205" i="3"/>
  <c r="AJ205" i="3"/>
  <c r="AK205" i="3"/>
  <c r="AL205" i="3"/>
  <c r="AM205" i="3"/>
  <c r="AN205" i="3"/>
  <c r="AO205" i="3"/>
  <c r="AC206" i="3"/>
  <c r="AF206" i="3" s="1"/>
  <c r="AH206" i="3"/>
  <c r="AI206" i="3"/>
  <c r="AJ206" i="3"/>
  <c r="AK206" i="3"/>
  <c r="AL206" i="3"/>
  <c r="AM206" i="3"/>
  <c r="AQ206" i="3" s="1"/>
  <c r="AN206" i="3"/>
  <c r="AO206" i="3"/>
  <c r="AC207" i="3"/>
  <c r="AD207" i="3" s="1"/>
  <c r="AH207" i="3"/>
  <c r="AI207" i="3"/>
  <c r="AJ207" i="3"/>
  <c r="AK207" i="3"/>
  <c r="AL207" i="3"/>
  <c r="AM207" i="3"/>
  <c r="AS207" i="3" s="1"/>
  <c r="AN207" i="3"/>
  <c r="AO207" i="3"/>
  <c r="AC208" i="3"/>
  <c r="AF208" i="3" s="1"/>
  <c r="AH208" i="3"/>
  <c r="AI208" i="3"/>
  <c r="AJ208" i="3"/>
  <c r="AK208" i="3"/>
  <c r="AL208" i="3"/>
  <c r="AM208" i="3"/>
  <c r="AQ208" i="3" s="1"/>
  <c r="AN208" i="3"/>
  <c r="AO208" i="3"/>
  <c r="AC209" i="3"/>
  <c r="AH209" i="3"/>
  <c r="AI209" i="3"/>
  <c r="AJ209" i="3"/>
  <c r="AK209" i="3"/>
  <c r="AL209" i="3"/>
  <c r="AM209" i="3"/>
  <c r="AN209" i="3"/>
  <c r="AO209" i="3"/>
  <c r="AC210" i="3"/>
  <c r="AE210" i="3" s="1"/>
  <c r="AH210" i="3"/>
  <c r="AI210" i="3"/>
  <c r="AJ210" i="3"/>
  <c r="AK210" i="3"/>
  <c r="AL210" i="3"/>
  <c r="AM210" i="3"/>
  <c r="AN210" i="3"/>
  <c r="AO210" i="3"/>
  <c r="AC211" i="3"/>
  <c r="AD211" i="3" s="1"/>
  <c r="AH211" i="3"/>
  <c r="AI211" i="3"/>
  <c r="AJ211" i="3"/>
  <c r="AK211" i="3"/>
  <c r="AL211" i="3"/>
  <c r="AM211" i="3"/>
  <c r="AN211" i="3"/>
  <c r="AO211" i="3"/>
  <c r="AC212" i="3"/>
  <c r="AH212" i="3"/>
  <c r="AI212" i="3"/>
  <c r="AJ212" i="3"/>
  <c r="AK212" i="3"/>
  <c r="AL212" i="3"/>
  <c r="AM212" i="3"/>
  <c r="AQ212" i="3" s="1"/>
  <c r="AN212" i="3"/>
  <c r="AO212" i="3"/>
  <c r="AC213" i="3"/>
  <c r="AH213" i="3"/>
  <c r="AI213" i="3"/>
  <c r="AJ213" i="3"/>
  <c r="AK213" i="3"/>
  <c r="AL213" i="3"/>
  <c r="T213" i="3" s="1"/>
  <c r="U213" i="3" s="1"/>
  <c r="AM213" i="3"/>
  <c r="AQ213" i="3" s="1"/>
  <c r="AN213" i="3"/>
  <c r="AO213" i="3"/>
  <c r="AC214" i="3"/>
  <c r="AF214" i="3" s="1"/>
  <c r="AH214" i="3"/>
  <c r="AI214" i="3"/>
  <c r="AJ214" i="3"/>
  <c r="AK214" i="3"/>
  <c r="AL214" i="3"/>
  <c r="AM214" i="3"/>
  <c r="AN214" i="3"/>
  <c r="AO214" i="3"/>
  <c r="AC215" i="3"/>
  <c r="AD215" i="3" s="1"/>
  <c r="AH215" i="3"/>
  <c r="AI215" i="3"/>
  <c r="AJ215" i="3"/>
  <c r="AK215" i="3"/>
  <c r="AL215" i="3"/>
  <c r="AM215" i="3"/>
  <c r="AN215" i="3"/>
  <c r="AO215" i="3"/>
  <c r="AC216" i="3"/>
  <c r="AD216" i="3" s="1"/>
  <c r="AH216" i="3"/>
  <c r="AI216" i="3"/>
  <c r="AJ216" i="3"/>
  <c r="AK216" i="3"/>
  <c r="AL216" i="3"/>
  <c r="AM216" i="3"/>
  <c r="AN216" i="3"/>
  <c r="AO216" i="3"/>
  <c r="AC217" i="3"/>
  <c r="AD217" i="3" s="1"/>
  <c r="AH217" i="3"/>
  <c r="AI217" i="3"/>
  <c r="AJ217" i="3"/>
  <c r="AK217" i="3"/>
  <c r="AL217" i="3"/>
  <c r="AM217" i="3"/>
  <c r="AN217" i="3"/>
  <c r="AO217" i="3"/>
  <c r="AC218" i="3"/>
  <c r="AF218" i="3" s="1"/>
  <c r="AH218" i="3"/>
  <c r="AI218" i="3"/>
  <c r="AJ218" i="3"/>
  <c r="AK218" i="3"/>
  <c r="AL218" i="3"/>
  <c r="T218" i="3" s="1"/>
  <c r="U218" i="3" s="1"/>
  <c r="AM218" i="3"/>
  <c r="AS218" i="3" s="1"/>
  <c r="AN218" i="3"/>
  <c r="AO218" i="3"/>
  <c r="AC219" i="3"/>
  <c r="AD219" i="3" s="1"/>
  <c r="AH219" i="3"/>
  <c r="AI219" i="3"/>
  <c r="AJ219" i="3"/>
  <c r="AK219" i="3"/>
  <c r="AL219" i="3"/>
  <c r="AM219" i="3"/>
  <c r="AS219" i="3" s="1"/>
  <c r="AN219" i="3"/>
  <c r="AO219" i="3"/>
  <c r="AC220" i="3"/>
  <c r="AH220" i="3"/>
  <c r="AI220" i="3"/>
  <c r="AJ220" i="3"/>
  <c r="AK220" i="3"/>
  <c r="AL220" i="3"/>
  <c r="AM220" i="3"/>
  <c r="AN220" i="3"/>
  <c r="AO220" i="3"/>
  <c r="AC221" i="3"/>
  <c r="AH221" i="3"/>
  <c r="AI221" i="3"/>
  <c r="AJ221" i="3"/>
  <c r="AK221" i="3"/>
  <c r="AL221" i="3"/>
  <c r="AM221" i="3"/>
  <c r="AN221" i="3"/>
  <c r="AO221" i="3"/>
  <c r="AC222" i="3"/>
  <c r="AF222" i="3" s="1"/>
  <c r="AH222" i="3"/>
  <c r="AI222" i="3"/>
  <c r="AJ222" i="3"/>
  <c r="AK222" i="3"/>
  <c r="AL222" i="3"/>
  <c r="AM222" i="3"/>
  <c r="AQ222" i="3" s="1"/>
  <c r="AN222" i="3"/>
  <c r="AO222" i="3"/>
  <c r="AC223" i="3"/>
  <c r="AF223" i="3" s="1"/>
  <c r="AH223" i="3"/>
  <c r="AI223" i="3"/>
  <c r="AJ223" i="3"/>
  <c r="AK223" i="3"/>
  <c r="AL223" i="3"/>
  <c r="AM223" i="3"/>
  <c r="AS223" i="3" s="1"/>
  <c r="AN223" i="3"/>
  <c r="AO223" i="3"/>
  <c r="AC224" i="3"/>
  <c r="AH224" i="3"/>
  <c r="AI224" i="3"/>
  <c r="AJ224" i="3"/>
  <c r="AK224" i="3"/>
  <c r="AL224" i="3"/>
  <c r="AM224" i="3"/>
  <c r="AN224" i="3"/>
  <c r="AO224" i="3"/>
  <c r="AC225" i="3"/>
  <c r="AH225" i="3"/>
  <c r="AI225" i="3"/>
  <c r="AJ225" i="3"/>
  <c r="AK225" i="3"/>
  <c r="AL225" i="3"/>
  <c r="AM225" i="3"/>
  <c r="AS225" i="3" s="1"/>
  <c r="AN225" i="3"/>
  <c r="AO225" i="3"/>
  <c r="AC226" i="3"/>
  <c r="AD226" i="3" s="1"/>
  <c r="AH226" i="3"/>
  <c r="AI226" i="3"/>
  <c r="AJ226" i="3"/>
  <c r="AK226" i="3"/>
  <c r="AL226" i="3"/>
  <c r="AM226" i="3"/>
  <c r="AQ226" i="3" s="1"/>
  <c r="AN226" i="3"/>
  <c r="AO226" i="3"/>
  <c r="AC227" i="3"/>
  <c r="AD227" i="3" s="1"/>
  <c r="AH227" i="3"/>
  <c r="AI227" i="3"/>
  <c r="AJ227" i="3"/>
  <c r="AK227" i="3"/>
  <c r="AL227" i="3"/>
  <c r="AM227" i="3"/>
  <c r="AN227" i="3"/>
  <c r="AO227" i="3"/>
  <c r="AC228" i="3"/>
  <c r="AF228" i="3" s="1"/>
  <c r="AH228" i="3"/>
  <c r="AI228" i="3"/>
  <c r="AJ228" i="3"/>
  <c r="AK228" i="3"/>
  <c r="AL228" i="3"/>
  <c r="AM228" i="3"/>
  <c r="AQ228" i="3" s="1"/>
  <c r="AN228" i="3"/>
  <c r="AO228" i="3"/>
  <c r="AC229" i="3"/>
  <c r="AF229" i="3" s="1"/>
  <c r="AH229" i="3"/>
  <c r="AI229" i="3"/>
  <c r="AJ229" i="3"/>
  <c r="AK229" i="3"/>
  <c r="AL229" i="3"/>
  <c r="AM229" i="3"/>
  <c r="AN229" i="3"/>
  <c r="AO229" i="3"/>
  <c r="AC230" i="3"/>
  <c r="AH230" i="3"/>
  <c r="AI230" i="3"/>
  <c r="AJ230" i="3"/>
  <c r="AK230" i="3"/>
  <c r="AL230" i="3"/>
  <c r="AM230" i="3"/>
  <c r="AQ230" i="3" s="1"/>
  <c r="AN230" i="3"/>
  <c r="AO230" i="3"/>
  <c r="AC231" i="3"/>
  <c r="AF231" i="3" s="1"/>
  <c r="AH231" i="3"/>
  <c r="AI231" i="3"/>
  <c r="AJ231" i="3"/>
  <c r="AK231" i="3"/>
  <c r="AL231" i="3"/>
  <c r="AM231" i="3"/>
  <c r="AN231" i="3"/>
  <c r="AO231" i="3"/>
  <c r="AC232" i="3"/>
  <c r="AH232" i="3"/>
  <c r="AI232" i="3"/>
  <c r="AJ232" i="3"/>
  <c r="AK232" i="3"/>
  <c r="AL232" i="3"/>
  <c r="AM232" i="3"/>
  <c r="AN232" i="3"/>
  <c r="AO232" i="3"/>
  <c r="AC233" i="3"/>
  <c r="AD233" i="3" s="1"/>
  <c r="AH233" i="3"/>
  <c r="AI233" i="3"/>
  <c r="AJ233" i="3"/>
  <c r="AK233" i="3"/>
  <c r="AL233" i="3"/>
  <c r="AM233" i="3"/>
  <c r="AS233" i="3" s="1"/>
  <c r="AN233" i="3"/>
  <c r="AO233" i="3"/>
  <c r="AC234" i="3"/>
  <c r="AD234" i="3" s="1"/>
  <c r="AH234" i="3"/>
  <c r="AI234" i="3"/>
  <c r="AJ234" i="3"/>
  <c r="AK234" i="3"/>
  <c r="AL234" i="3"/>
  <c r="AM234" i="3"/>
  <c r="AN234" i="3"/>
  <c r="AO234" i="3"/>
  <c r="AC235" i="3"/>
  <c r="AF235" i="3" s="1"/>
  <c r="AH235" i="3"/>
  <c r="AI235" i="3"/>
  <c r="AJ235" i="3"/>
  <c r="AK235" i="3"/>
  <c r="AL235" i="3"/>
  <c r="AM235" i="3"/>
  <c r="AS235" i="3" s="1"/>
  <c r="AN235" i="3"/>
  <c r="AO235" i="3"/>
  <c r="AC236" i="3"/>
  <c r="AH236" i="3"/>
  <c r="AI236" i="3"/>
  <c r="AJ236" i="3"/>
  <c r="AK236" i="3"/>
  <c r="AL236" i="3"/>
  <c r="AM236" i="3"/>
  <c r="AN236" i="3"/>
  <c r="AO236" i="3"/>
  <c r="AC237" i="3"/>
  <c r="AH237" i="3"/>
  <c r="AI237" i="3"/>
  <c r="AJ237" i="3"/>
  <c r="AK237" i="3"/>
  <c r="AL237" i="3"/>
  <c r="AM237" i="3"/>
  <c r="AN237" i="3"/>
  <c r="AO237" i="3"/>
  <c r="AC238" i="3"/>
  <c r="AF238" i="3" s="1"/>
  <c r="AH238" i="3"/>
  <c r="AI238" i="3"/>
  <c r="AJ238" i="3"/>
  <c r="AK238" i="3"/>
  <c r="AL238" i="3"/>
  <c r="AM238" i="3"/>
  <c r="AQ238" i="3" s="1"/>
  <c r="AN238" i="3"/>
  <c r="AO238" i="3"/>
  <c r="AC239" i="3"/>
  <c r="AD239" i="3" s="1"/>
  <c r="AH239" i="3"/>
  <c r="AI239" i="3"/>
  <c r="AJ239" i="3"/>
  <c r="AK239" i="3"/>
  <c r="AL239" i="3"/>
  <c r="AM239" i="3"/>
  <c r="AN239" i="3"/>
  <c r="AO239" i="3"/>
  <c r="AC240" i="3"/>
  <c r="AH240" i="3"/>
  <c r="AI240" i="3"/>
  <c r="AJ240" i="3"/>
  <c r="AK240" i="3"/>
  <c r="AL240" i="3"/>
  <c r="T240" i="3" s="1"/>
  <c r="U240" i="3" s="1"/>
  <c r="AM240" i="3"/>
  <c r="AN240" i="3"/>
  <c r="AO240" i="3"/>
  <c r="AC241" i="3"/>
  <c r="AH241" i="3"/>
  <c r="AI241" i="3"/>
  <c r="AJ241" i="3"/>
  <c r="AK241" i="3"/>
  <c r="AL241" i="3"/>
  <c r="AM241" i="3"/>
  <c r="AS241" i="3" s="1"/>
  <c r="AN241" i="3"/>
  <c r="AO241" i="3"/>
  <c r="AC242" i="3"/>
  <c r="AH242" i="3"/>
  <c r="AI242" i="3"/>
  <c r="AJ242" i="3"/>
  <c r="AK242" i="3"/>
  <c r="AL242" i="3"/>
  <c r="AM242" i="3"/>
  <c r="AQ242" i="3" s="1"/>
  <c r="AN242" i="3"/>
  <c r="AO242" i="3"/>
  <c r="AC243" i="3"/>
  <c r="AH243" i="3"/>
  <c r="AI243" i="3"/>
  <c r="AJ243" i="3"/>
  <c r="AK243" i="3"/>
  <c r="AL243" i="3"/>
  <c r="AM243" i="3"/>
  <c r="AQ243" i="3" s="1"/>
  <c r="AN243" i="3"/>
  <c r="AO243" i="3"/>
  <c r="AC244" i="3"/>
  <c r="AH244" i="3"/>
  <c r="AI244" i="3"/>
  <c r="AJ244" i="3"/>
  <c r="AK244" i="3"/>
  <c r="AL244" i="3"/>
  <c r="T244" i="3" s="1"/>
  <c r="U244" i="3" s="1"/>
  <c r="AM244" i="3"/>
  <c r="AN244" i="3"/>
  <c r="AO244" i="3"/>
  <c r="AC245" i="3"/>
  <c r="AH245" i="3"/>
  <c r="AI245" i="3"/>
  <c r="AJ245" i="3"/>
  <c r="AK245" i="3"/>
  <c r="AL245" i="3"/>
  <c r="T245" i="3" s="1"/>
  <c r="U245" i="3" s="1"/>
  <c r="AG245" i="3" s="1"/>
  <c r="AM245" i="3"/>
  <c r="AS245" i="3" s="1"/>
  <c r="AN245" i="3"/>
  <c r="AO245" i="3"/>
  <c r="AC246" i="3"/>
  <c r="AF246" i="3" s="1"/>
  <c r="AH246" i="3"/>
  <c r="AI246" i="3"/>
  <c r="AJ246" i="3"/>
  <c r="AK246" i="3"/>
  <c r="AL246" i="3"/>
  <c r="AM246" i="3"/>
  <c r="AQ246" i="3" s="1"/>
  <c r="AN246" i="3"/>
  <c r="AO246" i="3"/>
  <c r="AC247" i="3"/>
  <c r="AH247" i="3"/>
  <c r="AI247" i="3"/>
  <c r="AJ247" i="3"/>
  <c r="AK247" i="3"/>
  <c r="AL247" i="3"/>
  <c r="AM247" i="3"/>
  <c r="AN247" i="3"/>
  <c r="AO247" i="3"/>
  <c r="AC248" i="3"/>
  <c r="AD248" i="3" s="1"/>
  <c r="AH248" i="3"/>
  <c r="AI248" i="3"/>
  <c r="AJ248" i="3"/>
  <c r="AK248" i="3"/>
  <c r="AL248" i="3"/>
  <c r="AM248" i="3"/>
  <c r="AS248" i="3" s="1"/>
  <c r="AN248" i="3"/>
  <c r="AO248" i="3"/>
  <c r="AC249" i="3"/>
  <c r="AF249" i="3" s="1"/>
  <c r="AH249" i="3"/>
  <c r="AI249" i="3"/>
  <c r="AJ249" i="3"/>
  <c r="AK249" i="3"/>
  <c r="AL249" i="3"/>
  <c r="AM249" i="3"/>
  <c r="AS249" i="3" s="1"/>
  <c r="AN249" i="3"/>
  <c r="AO249" i="3"/>
  <c r="AC250" i="3"/>
  <c r="AD250" i="3" s="1"/>
  <c r="AH250" i="3"/>
  <c r="AI250" i="3"/>
  <c r="AJ250" i="3"/>
  <c r="AK250" i="3"/>
  <c r="AL250" i="3"/>
  <c r="AM250" i="3"/>
  <c r="AN250" i="3"/>
  <c r="AO250" i="3"/>
  <c r="AC251" i="3"/>
  <c r="AH251" i="3"/>
  <c r="AI251" i="3"/>
  <c r="AJ251" i="3"/>
  <c r="AK251" i="3"/>
  <c r="AL251" i="3"/>
  <c r="AM251" i="3"/>
  <c r="AN251" i="3"/>
  <c r="AO251" i="3"/>
  <c r="AC252" i="3"/>
  <c r="AH252" i="3"/>
  <c r="AI252" i="3"/>
  <c r="AJ252" i="3"/>
  <c r="AK252" i="3"/>
  <c r="AL252" i="3"/>
  <c r="T252" i="3" s="1"/>
  <c r="U252" i="3" s="1"/>
  <c r="AM252" i="3"/>
  <c r="AN252" i="3"/>
  <c r="AO252" i="3"/>
  <c r="AC253" i="3"/>
  <c r="AH253" i="3"/>
  <c r="AI253" i="3"/>
  <c r="AJ253" i="3"/>
  <c r="AK253" i="3"/>
  <c r="AL253" i="3"/>
  <c r="AM253" i="3"/>
  <c r="AQ253" i="3" s="1"/>
  <c r="AN253" i="3"/>
  <c r="AO253" i="3"/>
  <c r="AC254" i="3"/>
  <c r="AF254" i="3" s="1"/>
  <c r="AH254" i="3"/>
  <c r="AI254" i="3"/>
  <c r="AJ254" i="3"/>
  <c r="AK254" i="3"/>
  <c r="AL254" i="3"/>
  <c r="T254" i="3" s="1"/>
  <c r="U254" i="3" s="1"/>
  <c r="AM254" i="3"/>
  <c r="AS254" i="3" s="1"/>
  <c r="AN254" i="3"/>
  <c r="AO254" i="3"/>
  <c r="AC255" i="3"/>
  <c r="AH255" i="3"/>
  <c r="AI255" i="3"/>
  <c r="AJ255" i="3"/>
  <c r="AK255" i="3"/>
  <c r="AL255" i="3"/>
  <c r="T255" i="3" s="1"/>
  <c r="U255" i="3" s="1"/>
  <c r="AG255" i="3" s="1"/>
  <c r="AM255" i="3"/>
  <c r="AQ255" i="3" s="1"/>
  <c r="AN255" i="3"/>
  <c r="AO255" i="3"/>
  <c r="AC256" i="3"/>
  <c r="AH256" i="3"/>
  <c r="AI256" i="3"/>
  <c r="AJ256" i="3"/>
  <c r="AK256" i="3"/>
  <c r="AL256" i="3"/>
  <c r="T256" i="3" s="1"/>
  <c r="U256" i="3" s="1"/>
  <c r="AM256" i="3"/>
  <c r="AS256" i="3" s="1"/>
  <c r="AN256" i="3"/>
  <c r="AO256" i="3"/>
  <c r="AC257" i="3"/>
  <c r="AD257" i="3" s="1"/>
  <c r="AH257" i="3"/>
  <c r="AI257" i="3"/>
  <c r="AJ257" i="3"/>
  <c r="AK257" i="3"/>
  <c r="AL257" i="3"/>
  <c r="T257" i="3" s="1"/>
  <c r="U257" i="3" s="1"/>
  <c r="AG257" i="3" s="1"/>
  <c r="AM257" i="3"/>
  <c r="AN257" i="3"/>
  <c r="AO257" i="3"/>
  <c r="AC258" i="3"/>
  <c r="AH258" i="3"/>
  <c r="AI258" i="3"/>
  <c r="AJ258" i="3"/>
  <c r="AK258" i="3"/>
  <c r="AL258" i="3"/>
  <c r="AM258" i="3"/>
  <c r="AN258" i="3"/>
  <c r="AO258" i="3"/>
  <c r="AC259" i="3"/>
  <c r="AF259" i="3" s="1"/>
  <c r="AH259" i="3"/>
  <c r="AI259" i="3"/>
  <c r="AJ259" i="3"/>
  <c r="AK259" i="3"/>
  <c r="AL259" i="3"/>
  <c r="T259" i="3" s="1"/>
  <c r="U259" i="3" s="1"/>
  <c r="AG259" i="3" s="1"/>
  <c r="AM259" i="3"/>
  <c r="AS259" i="3" s="1"/>
  <c r="AN259" i="3"/>
  <c r="AO259" i="3"/>
  <c r="AC260" i="3"/>
  <c r="AF260" i="3" s="1"/>
  <c r="AH260" i="3"/>
  <c r="AI260" i="3"/>
  <c r="AJ260" i="3"/>
  <c r="AK260" i="3"/>
  <c r="AL260" i="3"/>
  <c r="T260" i="3" s="1"/>
  <c r="U260" i="3" s="1"/>
  <c r="AM260" i="3"/>
  <c r="AN260" i="3"/>
  <c r="AO260" i="3"/>
  <c r="AC261" i="3"/>
  <c r="AH261" i="3"/>
  <c r="AI261" i="3"/>
  <c r="AJ261" i="3"/>
  <c r="AK261" i="3"/>
  <c r="AL261" i="3"/>
  <c r="AM261" i="3"/>
  <c r="AN261" i="3"/>
  <c r="AO261" i="3"/>
  <c r="AC262" i="3"/>
  <c r="AD262" i="3" s="1"/>
  <c r="AH262" i="3"/>
  <c r="AI262" i="3"/>
  <c r="AJ262" i="3"/>
  <c r="AK262" i="3"/>
  <c r="AL262" i="3"/>
  <c r="AM262" i="3"/>
  <c r="AN262" i="3"/>
  <c r="AO262" i="3"/>
  <c r="AC263" i="3"/>
  <c r="AH263" i="3"/>
  <c r="AI263" i="3"/>
  <c r="AJ263" i="3"/>
  <c r="AK263" i="3"/>
  <c r="AL263" i="3"/>
  <c r="AM263" i="3"/>
  <c r="AN263" i="3"/>
  <c r="AO263" i="3"/>
  <c r="AC264" i="3"/>
  <c r="AF264" i="3" s="1"/>
  <c r="AH264" i="3"/>
  <c r="AI264" i="3"/>
  <c r="AJ264" i="3"/>
  <c r="AK264" i="3"/>
  <c r="AL264" i="3"/>
  <c r="AM264" i="3"/>
  <c r="AQ264" i="3" s="1"/>
  <c r="AN264" i="3"/>
  <c r="AO264" i="3"/>
  <c r="AC265" i="3"/>
  <c r="AF265" i="3" s="1"/>
  <c r="AH265" i="3"/>
  <c r="AI265" i="3"/>
  <c r="AJ265" i="3"/>
  <c r="AK265" i="3"/>
  <c r="AL265" i="3"/>
  <c r="AM265" i="3"/>
  <c r="AN265" i="3"/>
  <c r="AO265" i="3"/>
  <c r="AC266" i="3"/>
  <c r="AD266" i="3" s="1"/>
  <c r="AH266" i="3"/>
  <c r="AI266" i="3"/>
  <c r="AJ266" i="3"/>
  <c r="AK266" i="3"/>
  <c r="AL266" i="3"/>
  <c r="AM266" i="3"/>
  <c r="AN266" i="3"/>
  <c r="AO266" i="3"/>
  <c r="AC267" i="3"/>
  <c r="AH267" i="3"/>
  <c r="AI267" i="3"/>
  <c r="AJ267" i="3"/>
  <c r="AK267" i="3"/>
  <c r="AL267" i="3"/>
  <c r="AM267" i="3"/>
  <c r="AQ267" i="3" s="1"/>
  <c r="AN267" i="3"/>
  <c r="AO267" i="3"/>
  <c r="AC268" i="3"/>
  <c r="AF268" i="3" s="1"/>
  <c r="AH268" i="3"/>
  <c r="AI268" i="3"/>
  <c r="AJ268" i="3"/>
  <c r="AK268" i="3"/>
  <c r="AL268" i="3"/>
  <c r="AM268" i="3"/>
  <c r="AR268" i="3" s="1"/>
  <c r="AN268" i="3"/>
  <c r="AO268" i="3"/>
  <c r="AC269" i="3"/>
  <c r="AH269" i="3"/>
  <c r="AI269" i="3"/>
  <c r="AJ269" i="3"/>
  <c r="AK269" i="3"/>
  <c r="AL269" i="3"/>
  <c r="AM269" i="3"/>
  <c r="AN269" i="3"/>
  <c r="AO269" i="3"/>
  <c r="AC270" i="3"/>
  <c r="AF270" i="3" s="1"/>
  <c r="AH270" i="3"/>
  <c r="AI270" i="3"/>
  <c r="AJ270" i="3"/>
  <c r="AK270" i="3"/>
  <c r="AL270" i="3"/>
  <c r="AM270" i="3"/>
  <c r="AS270" i="3" s="1"/>
  <c r="AN270" i="3"/>
  <c r="AO270" i="3"/>
  <c r="AC271" i="3"/>
  <c r="AE271" i="3" s="1"/>
  <c r="AH271" i="3"/>
  <c r="AI271" i="3"/>
  <c r="AJ271" i="3"/>
  <c r="AK271" i="3"/>
  <c r="AL271" i="3"/>
  <c r="AM271" i="3"/>
  <c r="AN271" i="3"/>
  <c r="AO271" i="3"/>
  <c r="AC272" i="3"/>
  <c r="AH272" i="3"/>
  <c r="AI272" i="3"/>
  <c r="AJ272" i="3"/>
  <c r="AK272" i="3"/>
  <c r="AL272" i="3"/>
  <c r="AM272" i="3"/>
  <c r="AS272" i="3" s="1"/>
  <c r="AN272" i="3"/>
  <c r="AO272" i="3"/>
  <c r="AC273" i="3"/>
  <c r="AH273" i="3"/>
  <c r="AI273" i="3"/>
  <c r="AJ273" i="3"/>
  <c r="AK273" i="3"/>
  <c r="AL273" i="3"/>
  <c r="T273" i="3" s="1"/>
  <c r="U273" i="3" s="1"/>
  <c r="AG273" i="3" s="1"/>
  <c r="AM273" i="3"/>
  <c r="AS273" i="3" s="1"/>
  <c r="AN273" i="3"/>
  <c r="AO273" i="3"/>
  <c r="AC274" i="3"/>
  <c r="AD274" i="3" s="1"/>
  <c r="AH274" i="3"/>
  <c r="AI274" i="3"/>
  <c r="AJ274" i="3"/>
  <c r="AK274" i="3"/>
  <c r="AL274" i="3"/>
  <c r="AM274" i="3"/>
  <c r="AN274" i="3"/>
  <c r="AO274" i="3"/>
  <c r="AC275" i="3"/>
  <c r="AH275" i="3"/>
  <c r="AI275" i="3"/>
  <c r="AJ275" i="3"/>
  <c r="AK275" i="3"/>
  <c r="AL275" i="3"/>
  <c r="AM275" i="3"/>
  <c r="AQ275" i="3" s="1"/>
  <c r="AN275" i="3"/>
  <c r="AO275" i="3"/>
  <c r="AC276" i="3"/>
  <c r="AF276" i="3" s="1"/>
  <c r="AH276" i="3"/>
  <c r="AI276" i="3"/>
  <c r="AJ276" i="3"/>
  <c r="AK276" i="3"/>
  <c r="AL276" i="3"/>
  <c r="AM276" i="3"/>
  <c r="AN276" i="3"/>
  <c r="AO276" i="3"/>
  <c r="AC277" i="3"/>
  <c r="AH277" i="3"/>
  <c r="AI277" i="3"/>
  <c r="AJ277" i="3"/>
  <c r="AK277" i="3"/>
  <c r="AL277" i="3"/>
  <c r="AM277" i="3"/>
  <c r="AQ277" i="3" s="1"/>
  <c r="AN277" i="3"/>
  <c r="AO277" i="3"/>
  <c r="AC278" i="3"/>
  <c r="AH278" i="3"/>
  <c r="AI278" i="3"/>
  <c r="AJ278" i="3"/>
  <c r="AK278" i="3"/>
  <c r="AL278" i="3"/>
  <c r="AM278" i="3"/>
  <c r="AN278" i="3"/>
  <c r="AO278" i="3"/>
  <c r="AC279" i="3"/>
  <c r="AF279" i="3" s="1"/>
  <c r="AH279" i="3"/>
  <c r="AI279" i="3"/>
  <c r="AJ279" i="3"/>
  <c r="AK279" i="3"/>
  <c r="AL279" i="3"/>
  <c r="AM279" i="3"/>
  <c r="AQ279" i="3" s="1"/>
  <c r="AN279" i="3"/>
  <c r="AO279" i="3"/>
  <c r="AC280" i="3"/>
  <c r="AH280" i="3"/>
  <c r="AI280" i="3"/>
  <c r="AJ280" i="3"/>
  <c r="AK280" i="3"/>
  <c r="AL280" i="3"/>
  <c r="AM280" i="3"/>
  <c r="AR280" i="3" s="1"/>
  <c r="AN280" i="3"/>
  <c r="AO280" i="3"/>
  <c r="AC281" i="3"/>
  <c r="AH281" i="3"/>
  <c r="AI281" i="3"/>
  <c r="AJ281" i="3"/>
  <c r="AK281" i="3"/>
  <c r="AL281" i="3"/>
  <c r="AM281" i="3"/>
  <c r="AN281" i="3"/>
  <c r="AO281" i="3"/>
  <c r="AC282" i="3"/>
  <c r="AH282" i="3"/>
  <c r="AI282" i="3"/>
  <c r="AJ282" i="3"/>
  <c r="AK282" i="3"/>
  <c r="AL282" i="3"/>
  <c r="AM282" i="3"/>
  <c r="AQ282" i="3" s="1"/>
  <c r="AN282" i="3"/>
  <c r="AO282" i="3"/>
  <c r="AC283" i="3"/>
  <c r="AH283" i="3"/>
  <c r="AI283" i="3"/>
  <c r="AJ283" i="3"/>
  <c r="AK283" i="3"/>
  <c r="AL283" i="3"/>
  <c r="AM283" i="3"/>
  <c r="AS283" i="3" s="1"/>
  <c r="AN283" i="3"/>
  <c r="AO283" i="3"/>
  <c r="AC284" i="3"/>
  <c r="AD284" i="3" s="1"/>
  <c r="AH284" i="3"/>
  <c r="AI284" i="3"/>
  <c r="AJ284" i="3"/>
  <c r="AK284" i="3"/>
  <c r="AL284" i="3"/>
  <c r="AM284" i="3"/>
  <c r="AQ284" i="3" s="1"/>
  <c r="AN284" i="3"/>
  <c r="AO284" i="3"/>
  <c r="AC285" i="3"/>
  <c r="AH285" i="3"/>
  <c r="AI285" i="3"/>
  <c r="AJ285" i="3"/>
  <c r="AK285" i="3"/>
  <c r="AL285" i="3"/>
  <c r="T285" i="3" s="1"/>
  <c r="U285" i="3" s="1"/>
  <c r="AG285" i="3" s="1"/>
  <c r="AM285" i="3"/>
  <c r="AQ285" i="3" s="1"/>
  <c r="AN285" i="3"/>
  <c r="AO285" i="3"/>
  <c r="AC286" i="3"/>
  <c r="AH286" i="3"/>
  <c r="AI286" i="3"/>
  <c r="AJ286" i="3"/>
  <c r="AK286" i="3"/>
  <c r="AL286" i="3"/>
  <c r="T286" i="3" s="1"/>
  <c r="U286" i="3" s="1"/>
  <c r="AM286" i="3"/>
  <c r="AS286" i="3" s="1"/>
  <c r="AN286" i="3"/>
  <c r="AO286" i="3"/>
  <c r="AC287" i="3"/>
  <c r="AH287" i="3"/>
  <c r="AI287" i="3"/>
  <c r="AJ287" i="3"/>
  <c r="AK287" i="3"/>
  <c r="AL287" i="3"/>
  <c r="AM287" i="3"/>
  <c r="AQ287" i="3" s="1"/>
  <c r="AN287" i="3"/>
  <c r="AO287" i="3"/>
  <c r="AC288" i="3"/>
  <c r="AH288" i="3"/>
  <c r="AI288" i="3"/>
  <c r="AJ288" i="3"/>
  <c r="AK288" i="3"/>
  <c r="AL288" i="3"/>
  <c r="T288" i="3" s="1"/>
  <c r="U288" i="3" s="1"/>
  <c r="AM288" i="3"/>
  <c r="AQ288" i="3" s="1"/>
  <c r="AN288" i="3"/>
  <c r="AO288" i="3"/>
  <c r="AC289" i="3"/>
  <c r="AD289" i="3" s="1"/>
  <c r="AH289" i="3"/>
  <c r="AI289" i="3"/>
  <c r="AJ289" i="3"/>
  <c r="AK289" i="3"/>
  <c r="AL289" i="3"/>
  <c r="T289" i="3" s="1"/>
  <c r="U289" i="3" s="1"/>
  <c r="AM289" i="3"/>
  <c r="AN289" i="3"/>
  <c r="AO289" i="3"/>
  <c r="AC290" i="3"/>
  <c r="AH290" i="3"/>
  <c r="AI290" i="3"/>
  <c r="AJ290" i="3"/>
  <c r="AK290" i="3"/>
  <c r="AL290" i="3"/>
  <c r="T290" i="3" s="1"/>
  <c r="U290" i="3" s="1"/>
  <c r="AM290" i="3"/>
  <c r="AN290" i="3"/>
  <c r="AO290" i="3"/>
  <c r="AC291" i="3"/>
  <c r="AD291" i="3" s="1"/>
  <c r="AH291" i="3"/>
  <c r="AI291" i="3"/>
  <c r="AJ291" i="3"/>
  <c r="AK291" i="3"/>
  <c r="AL291" i="3"/>
  <c r="AM291" i="3"/>
  <c r="AS291" i="3" s="1"/>
  <c r="AN291" i="3"/>
  <c r="AO291" i="3"/>
  <c r="AC292" i="3"/>
  <c r="AF292" i="3" s="1"/>
  <c r="AH292" i="3"/>
  <c r="AI292" i="3"/>
  <c r="AJ292" i="3"/>
  <c r="AK292" i="3"/>
  <c r="AL292" i="3"/>
  <c r="AM292" i="3"/>
  <c r="AN292" i="3"/>
  <c r="AO292" i="3"/>
  <c r="AC293" i="3"/>
  <c r="AH293" i="3"/>
  <c r="AI293" i="3"/>
  <c r="AJ293" i="3"/>
  <c r="AK293" i="3"/>
  <c r="AL293" i="3"/>
  <c r="AM293" i="3"/>
  <c r="AN293" i="3"/>
  <c r="AO293" i="3"/>
  <c r="AC294" i="3"/>
  <c r="AE294" i="3" s="1"/>
  <c r="AH294" i="3"/>
  <c r="AI294" i="3"/>
  <c r="AJ294" i="3"/>
  <c r="AK294" i="3"/>
  <c r="AL294" i="3"/>
  <c r="AM294" i="3"/>
  <c r="AQ294" i="3" s="1"/>
  <c r="AN294" i="3"/>
  <c r="AO294" i="3"/>
  <c r="AC295" i="3"/>
  <c r="AD295" i="3" s="1"/>
  <c r="AH295" i="3"/>
  <c r="AI295" i="3"/>
  <c r="AJ295" i="3"/>
  <c r="AK295" i="3"/>
  <c r="AL295" i="3"/>
  <c r="AM295" i="3"/>
  <c r="AN295" i="3"/>
  <c r="AO295" i="3"/>
  <c r="AC296" i="3"/>
  <c r="AH296" i="3"/>
  <c r="AI296" i="3"/>
  <c r="AJ296" i="3"/>
  <c r="AK296" i="3"/>
  <c r="AL296" i="3"/>
  <c r="AM296" i="3"/>
  <c r="AS296" i="3" s="1"/>
  <c r="AN296" i="3"/>
  <c r="AO296" i="3"/>
  <c r="AC297" i="3"/>
  <c r="AH297" i="3"/>
  <c r="AI297" i="3"/>
  <c r="AJ297" i="3"/>
  <c r="AK297" i="3"/>
  <c r="AL297" i="3"/>
  <c r="AM297" i="3"/>
  <c r="AS297" i="3" s="1"/>
  <c r="AN297" i="3"/>
  <c r="AO297" i="3"/>
  <c r="AC298" i="3"/>
  <c r="AH298" i="3"/>
  <c r="AI298" i="3"/>
  <c r="AJ298" i="3"/>
  <c r="AK298" i="3"/>
  <c r="AL298" i="3"/>
  <c r="AM298" i="3"/>
  <c r="AS298" i="3" s="1"/>
  <c r="AN298" i="3"/>
  <c r="AO298" i="3"/>
  <c r="AC299" i="3"/>
  <c r="AD299" i="3" s="1"/>
  <c r="AH299" i="3"/>
  <c r="AI299" i="3"/>
  <c r="AJ299" i="3"/>
  <c r="AK299" i="3"/>
  <c r="AL299" i="3"/>
  <c r="AM299" i="3"/>
  <c r="AN299" i="3"/>
  <c r="AO299" i="3"/>
  <c r="AC300" i="3"/>
  <c r="AH300" i="3"/>
  <c r="AI300" i="3"/>
  <c r="AJ300" i="3"/>
  <c r="AK300" i="3"/>
  <c r="AL300" i="3"/>
  <c r="AM300" i="3"/>
  <c r="AN300" i="3"/>
  <c r="AO300" i="3"/>
  <c r="AC301" i="3"/>
  <c r="AD301" i="3" s="1"/>
  <c r="AH301" i="3"/>
  <c r="AI301" i="3"/>
  <c r="AJ301" i="3"/>
  <c r="AK301" i="3"/>
  <c r="AL301" i="3"/>
  <c r="AM301" i="3"/>
  <c r="AQ301" i="3" s="1"/>
  <c r="AN301" i="3"/>
  <c r="AO301" i="3"/>
  <c r="AC302" i="3"/>
  <c r="AH302" i="3"/>
  <c r="AI302" i="3"/>
  <c r="AJ302" i="3"/>
  <c r="AK302" i="3"/>
  <c r="AL302" i="3"/>
  <c r="AM302" i="3"/>
  <c r="AQ302" i="3" s="1"/>
  <c r="AN302" i="3"/>
  <c r="AO302" i="3"/>
  <c r="AC303" i="3"/>
  <c r="AD303" i="3" s="1"/>
  <c r="AH303" i="3"/>
  <c r="AI303" i="3"/>
  <c r="AJ303" i="3"/>
  <c r="AK303" i="3"/>
  <c r="AL303" i="3"/>
  <c r="AM303" i="3"/>
  <c r="AQ303" i="3" s="1"/>
  <c r="AN303" i="3"/>
  <c r="AO303" i="3"/>
  <c r="AC304" i="3"/>
  <c r="AH304" i="3"/>
  <c r="AI304" i="3"/>
  <c r="AJ304" i="3"/>
  <c r="AK304" i="3"/>
  <c r="AL304" i="3"/>
  <c r="AM304" i="3"/>
  <c r="AN304" i="3"/>
  <c r="AO304" i="3"/>
  <c r="AC305" i="3"/>
  <c r="AD305" i="3" s="1"/>
  <c r="AH305" i="3"/>
  <c r="AI305" i="3"/>
  <c r="AJ305" i="3"/>
  <c r="AK305" i="3"/>
  <c r="AL305" i="3"/>
  <c r="AM305" i="3"/>
  <c r="AN305" i="3"/>
  <c r="AO305" i="3"/>
  <c r="AC306" i="3"/>
  <c r="AD306" i="3" s="1"/>
  <c r="AH306" i="3"/>
  <c r="AI306" i="3"/>
  <c r="AJ306" i="3"/>
  <c r="AK306" i="3"/>
  <c r="AL306" i="3"/>
  <c r="AM306" i="3"/>
  <c r="AQ306" i="3" s="1"/>
  <c r="AN306" i="3"/>
  <c r="AO306" i="3"/>
  <c r="AC307" i="3"/>
  <c r="AD307" i="3" s="1"/>
  <c r="AH307" i="3"/>
  <c r="AI307" i="3"/>
  <c r="AJ307" i="3"/>
  <c r="AK307" i="3"/>
  <c r="AL307" i="3"/>
  <c r="AM307" i="3"/>
  <c r="AN307" i="3"/>
  <c r="AO307" i="3"/>
  <c r="AC308" i="3"/>
  <c r="AH308" i="3"/>
  <c r="AI308" i="3"/>
  <c r="AJ308" i="3"/>
  <c r="AK308" i="3"/>
  <c r="AL308" i="3"/>
  <c r="AM308" i="3"/>
  <c r="AN308" i="3"/>
  <c r="AO308" i="3"/>
  <c r="AC309" i="3"/>
  <c r="AH309" i="3"/>
  <c r="AI309" i="3"/>
  <c r="AJ309" i="3"/>
  <c r="AK309" i="3"/>
  <c r="AL309" i="3"/>
  <c r="AM309" i="3"/>
  <c r="AQ309" i="3" s="1"/>
  <c r="AN309" i="3"/>
  <c r="AO309" i="3"/>
  <c r="AC310" i="3"/>
  <c r="AH310" i="3"/>
  <c r="AI310" i="3"/>
  <c r="AJ310" i="3"/>
  <c r="AK310" i="3"/>
  <c r="AL310" i="3"/>
  <c r="AM310" i="3"/>
  <c r="AR310" i="3" s="1"/>
  <c r="AN310" i="3"/>
  <c r="AO310" i="3"/>
  <c r="AC311" i="3"/>
  <c r="AF311" i="3" s="1"/>
  <c r="AH311" i="3"/>
  <c r="AI311" i="3"/>
  <c r="AJ311" i="3"/>
  <c r="AK311" i="3"/>
  <c r="AL311" i="3"/>
  <c r="AM311" i="3"/>
  <c r="AN311" i="3"/>
  <c r="AO311" i="3"/>
  <c r="AC312" i="3"/>
  <c r="AF312" i="3" s="1"/>
  <c r="AH312" i="3"/>
  <c r="AI312" i="3"/>
  <c r="AJ312" i="3"/>
  <c r="AK312" i="3"/>
  <c r="AL312" i="3"/>
  <c r="AM312" i="3"/>
  <c r="AN312" i="3"/>
  <c r="AO312" i="3"/>
  <c r="AC313" i="3"/>
  <c r="AE313" i="3" s="1"/>
  <c r="AH313" i="3"/>
  <c r="AI313" i="3"/>
  <c r="AJ313" i="3"/>
  <c r="AK313" i="3"/>
  <c r="AL313" i="3"/>
  <c r="AM313" i="3"/>
  <c r="AR313" i="3" s="1"/>
  <c r="AN313" i="3"/>
  <c r="AO313" i="3"/>
  <c r="AC314" i="3"/>
  <c r="AH314" i="3"/>
  <c r="AI314" i="3"/>
  <c r="AJ314" i="3"/>
  <c r="AK314" i="3"/>
  <c r="AL314" i="3"/>
  <c r="AM314" i="3"/>
  <c r="AS314" i="3" s="1"/>
  <c r="AN314" i="3"/>
  <c r="AO314" i="3"/>
  <c r="AC315" i="3"/>
  <c r="AE315" i="3" s="1"/>
  <c r="AH315" i="3"/>
  <c r="AI315" i="3"/>
  <c r="AJ315" i="3"/>
  <c r="AK315" i="3"/>
  <c r="AL315" i="3"/>
  <c r="AM315" i="3"/>
  <c r="AS315" i="3" s="1"/>
  <c r="AN315" i="3"/>
  <c r="AO315" i="3"/>
  <c r="AC316" i="3"/>
  <c r="AD316" i="3" s="1"/>
  <c r="AH316" i="3"/>
  <c r="AI316" i="3"/>
  <c r="AJ316" i="3"/>
  <c r="AK316" i="3"/>
  <c r="AL316" i="3"/>
  <c r="AM316" i="3"/>
  <c r="AQ316" i="3" s="1"/>
  <c r="AN316" i="3"/>
  <c r="AO316" i="3"/>
  <c r="AC317" i="3"/>
  <c r="AH317" i="3"/>
  <c r="AI317" i="3"/>
  <c r="AJ317" i="3"/>
  <c r="AK317" i="3"/>
  <c r="AL317" i="3"/>
  <c r="AM317" i="3"/>
  <c r="AN317" i="3"/>
  <c r="AO317" i="3"/>
  <c r="AC318" i="3"/>
  <c r="AD318" i="3" s="1"/>
  <c r="AH318" i="3"/>
  <c r="AI318" i="3"/>
  <c r="AJ318" i="3"/>
  <c r="AK318" i="3"/>
  <c r="AL318" i="3"/>
  <c r="AM318" i="3"/>
  <c r="AS318" i="3" s="1"/>
  <c r="AN318" i="3"/>
  <c r="AO318" i="3"/>
  <c r="AC319" i="3"/>
  <c r="AH319" i="3"/>
  <c r="AI319" i="3"/>
  <c r="AJ319" i="3"/>
  <c r="AK319" i="3"/>
  <c r="AL319" i="3"/>
  <c r="AM319" i="3"/>
  <c r="AN319" i="3"/>
  <c r="AO319" i="3"/>
  <c r="AC320" i="3"/>
  <c r="AH320" i="3"/>
  <c r="AI320" i="3"/>
  <c r="AJ320" i="3"/>
  <c r="AK320" i="3"/>
  <c r="AL320" i="3"/>
  <c r="AM320" i="3"/>
  <c r="AN320" i="3"/>
  <c r="AO320" i="3"/>
  <c r="AC321" i="3"/>
  <c r="AH321" i="3"/>
  <c r="AI321" i="3"/>
  <c r="AJ321" i="3"/>
  <c r="AK321" i="3"/>
  <c r="AL321" i="3"/>
  <c r="AM321" i="3"/>
  <c r="AN321" i="3"/>
  <c r="AO321" i="3"/>
  <c r="AC322" i="3"/>
  <c r="AH322" i="3"/>
  <c r="AI322" i="3"/>
  <c r="AJ322" i="3"/>
  <c r="AK322" i="3"/>
  <c r="AL322" i="3"/>
  <c r="AM322" i="3"/>
  <c r="AQ322" i="3" s="1"/>
  <c r="AN322" i="3"/>
  <c r="AO322" i="3"/>
  <c r="AC323" i="3"/>
  <c r="AH323" i="3"/>
  <c r="AI323" i="3"/>
  <c r="AJ323" i="3"/>
  <c r="AK323" i="3"/>
  <c r="AL323" i="3"/>
  <c r="AM323" i="3"/>
  <c r="AR323" i="3" s="1"/>
  <c r="AN323" i="3"/>
  <c r="AO323" i="3"/>
  <c r="AC324" i="3"/>
  <c r="AF324" i="3" s="1"/>
  <c r="AH324" i="3"/>
  <c r="AI324" i="3"/>
  <c r="AJ324" i="3"/>
  <c r="AK324" i="3"/>
  <c r="AL324" i="3"/>
  <c r="AM324" i="3"/>
  <c r="AR324" i="3" s="1"/>
  <c r="AN324" i="3"/>
  <c r="AO324" i="3"/>
  <c r="AC325" i="3"/>
  <c r="AH325" i="3"/>
  <c r="AI325" i="3"/>
  <c r="AJ325" i="3"/>
  <c r="AK325" i="3"/>
  <c r="AL325" i="3"/>
  <c r="AM325" i="3"/>
  <c r="AQ325" i="3" s="1"/>
  <c r="AN325" i="3"/>
  <c r="AO325" i="3"/>
  <c r="AC326" i="3"/>
  <c r="AE326" i="3" s="1"/>
  <c r="AH326" i="3"/>
  <c r="AI326" i="3"/>
  <c r="AJ326" i="3"/>
  <c r="AK326" i="3"/>
  <c r="AL326" i="3"/>
  <c r="AM326" i="3"/>
  <c r="AQ326" i="3" s="1"/>
  <c r="AN326" i="3"/>
  <c r="AO326" i="3"/>
  <c r="AC327" i="3"/>
  <c r="AH327" i="3"/>
  <c r="AI327" i="3"/>
  <c r="AJ327" i="3"/>
  <c r="AK327" i="3"/>
  <c r="AL327" i="3"/>
  <c r="AM327" i="3"/>
  <c r="AQ327" i="3" s="1"/>
  <c r="AN327" i="3"/>
  <c r="AO327" i="3"/>
  <c r="AC328" i="3"/>
  <c r="AH328" i="3"/>
  <c r="AI328" i="3"/>
  <c r="AJ328" i="3"/>
  <c r="AK328" i="3"/>
  <c r="AL328" i="3"/>
  <c r="AM328" i="3"/>
  <c r="AR328" i="3" s="1"/>
  <c r="AN328" i="3"/>
  <c r="AO328" i="3"/>
  <c r="AC329" i="3"/>
  <c r="AD329" i="3" s="1"/>
  <c r="AH329" i="3"/>
  <c r="AI329" i="3"/>
  <c r="AJ329" i="3"/>
  <c r="AK329" i="3"/>
  <c r="AL329" i="3"/>
  <c r="AM329" i="3"/>
  <c r="AN329" i="3"/>
  <c r="AO329" i="3"/>
  <c r="AC330" i="3"/>
  <c r="AH330" i="3"/>
  <c r="AI330" i="3"/>
  <c r="AJ330" i="3"/>
  <c r="AK330" i="3"/>
  <c r="AL330" i="3"/>
  <c r="AM330" i="3"/>
  <c r="AN330" i="3"/>
  <c r="AO330" i="3"/>
  <c r="AC331" i="3"/>
  <c r="AD331" i="3" s="1"/>
  <c r="AH331" i="3"/>
  <c r="AI331" i="3"/>
  <c r="AJ331" i="3"/>
  <c r="AK331" i="3"/>
  <c r="AL331" i="3"/>
  <c r="AM331" i="3"/>
  <c r="AN331" i="3"/>
  <c r="AO331" i="3"/>
  <c r="AC332" i="3"/>
  <c r="AD332" i="3" s="1"/>
  <c r="AH332" i="3"/>
  <c r="AI332" i="3"/>
  <c r="AJ332" i="3"/>
  <c r="AK332" i="3"/>
  <c r="AL332" i="3"/>
  <c r="AM332" i="3"/>
  <c r="AQ332" i="3" s="1"/>
  <c r="AN332" i="3"/>
  <c r="AO332" i="3"/>
  <c r="AC333" i="3"/>
  <c r="AH333" i="3"/>
  <c r="AI333" i="3"/>
  <c r="AJ333" i="3"/>
  <c r="AK333" i="3"/>
  <c r="AL333" i="3"/>
  <c r="AM333" i="3"/>
  <c r="AN333" i="3"/>
  <c r="AO333" i="3"/>
  <c r="AC334" i="3"/>
  <c r="AD334" i="3" s="1"/>
  <c r="AH334" i="3"/>
  <c r="AI334" i="3"/>
  <c r="AJ334" i="3"/>
  <c r="AK334" i="3"/>
  <c r="AL334" i="3"/>
  <c r="AM334" i="3"/>
  <c r="AS334" i="3" s="1"/>
  <c r="AN334" i="3"/>
  <c r="AO334" i="3"/>
  <c r="AC335" i="3"/>
  <c r="AD335" i="3" s="1"/>
  <c r="AH335" i="3"/>
  <c r="AI335" i="3"/>
  <c r="AJ335" i="3"/>
  <c r="AK335" i="3"/>
  <c r="AL335" i="3"/>
  <c r="AM335" i="3"/>
  <c r="AN335" i="3"/>
  <c r="AO335" i="3"/>
  <c r="AC336" i="3"/>
  <c r="AH336" i="3"/>
  <c r="AI336" i="3"/>
  <c r="AJ336" i="3"/>
  <c r="AK336" i="3"/>
  <c r="AL336" i="3"/>
  <c r="AM336" i="3"/>
  <c r="AN336" i="3"/>
  <c r="AO336" i="3"/>
  <c r="AC337" i="3"/>
  <c r="AD337" i="3" s="1"/>
  <c r="AH337" i="3"/>
  <c r="AI337" i="3"/>
  <c r="AJ337" i="3"/>
  <c r="AK337" i="3"/>
  <c r="AL337" i="3"/>
  <c r="AM337" i="3"/>
  <c r="AN337" i="3"/>
  <c r="AO337" i="3"/>
  <c r="AC338" i="3"/>
  <c r="AD338" i="3" s="1"/>
  <c r="AH338" i="3"/>
  <c r="AI338" i="3"/>
  <c r="AJ338" i="3"/>
  <c r="AK338" i="3"/>
  <c r="AL338" i="3"/>
  <c r="AM338" i="3"/>
  <c r="AN338" i="3"/>
  <c r="AO338" i="3"/>
  <c r="AC339" i="3"/>
  <c r="AD339" i="3" s="1"/>
  <c r="AH339" i="3"/>
  <c r="AI339" i="3"/>
  <c r="AJ339" i="3"/>
  <c r="AK339" i="3"/>
  <c r="AL339" i="3"/>
  <c r="T339" i="3" s="1"/>
  <c r="U339" i="3" s="1"/>
  <c r="AM339" i="3"/>
  <c r="AR339" i="3" s="1"/>
  <c r="AN339" i="3"/>
  <c r="AO339" i="3"/>
  <c r="AC340" i="3"/>
  <c r="AH340" i="3"/>
  <c r="AI340" i="3"/>
  <c r="AJ340" i="3"/>
  <c r="AK340" i="3"/>
  <c r="AL340" i="3"/>
  <c r="AM340" i="3"/>
  <c r="AN340" i="3"/>
  <c r="AO340" i="3"/>
  <c r="AC341" i="3"/>
  <c r="AH341" i="3"/>
  <c r="AI341" i="3"/>
  <c r="AJ341" i="3"/>
  <c r="AK341" i="3"/>
  <c r="AL341" i="3"/>
  <c r="AM341" i="3"/>
  <c r="AN341" i="3"/>
  <c r="AO341" i="3"/>
  <c r="AC342" i="3"/>
  <c r="AH342" i="3"/>
  <c r="AI342" i="3"/>
  <c r="AJ342" i="3"/>
  <c r="AK342" i="3"/>
  <c r="AL342" i="3"/>
  <c r="T342" i="3" s="1"/>
  <c r="U342" i="3" s="1"/>
  <c r="AM342" i="3"/>
  <c r="AQ342" i="3" s="1"/>
  <c r="AN342" i="3"/>
  <c r="AO342" i="3"/>
  <c r="AC343" i="3"/>
  <c r="AH343" i="3"/>
  <c r="AI343" i="3"/>
  <c r="AJ343" i="3"/>
  <c r="AK343" i="3"/>
  <c r="AL343" i="3"/>
  <c r="AM343" i="3"/>
  <c r="AQ343" i="3" s="1"/>
  <c r="AN343" i="3"/>
  <c r="AO343" i="3"/>
  <c r="AC344" i="3"/>
  <c r="AF344" i="3" s="1"/>
  <c r="AH344" i="3"/>
  <c r="AI344" i="3"/>
  <c r="AJ344" i="3"/>
  <c r="AK344" i="3"/>
  <c r="AL344" i="3"/>
  <c r="AM344" i="3"/>
  <c r="AN344" i="3"/>
  <c r="AO344" i="3"/>
  <c r="AC345" i="3"/>
  <c r="AH345" i="3"/>
  <c r="AI345" i="3"/>
  <c r="AJ345" i="3"/>
  <c r="AK345" i="3"/>
  <c r="AL345" i="3"/>
  <c r="AM345" i="3"/>
  <c r="AS345" i="3" s="1"/>
  <c r="AN345" i="3"/>
  <c r="AO345" i="3"/>
  <c r="AC346" i="3"/>
  <c r="AH346" i="3"/>
  <c r="AI346" i="3"/>
  <c r="AJ346" i="3"/>
  <c r="AK346" i="3"/>
  <c r="AL346" i="3"/>
  <c r="AM346" i="3"/>
  <c r="AQ346" i="3" s="1"/>
  <c r="AN346" i="3"/>
  <c r="AO346" i="3"/>
  <c r="AC347" i="3"/>
  <c r="AH347" i="3"/>
  <c r="AI347" i="3"/>
  <c r="AJ347" i="3"/>
  <c r="AK347" i="3"/>
  <c r="AL347" i="3"/>
  <c r="AM347" i="3"/>
  <c r="AS347" i="3" s="1"/>
  <c r="AN347" i="3"/>
  <c r="AO347" i="3"/>
  <c r="AC348" i="3"/>
  <c r="AD348" i="3" s="1"/>
  <c r="AH348" i="3"/>
  <c r="AI348" i="3"/>
  <c r="AJ348" i="3"/>
  <c r="AK348" i="3"/>
  <c r="AL348" i="3"/>
  <c r="AM348" i="3"/>
  <c r="AQ348" i="3" s="1"/>
  <c r="AN348" i="3"/>
  <c r="AO348" i="3"/>
  <c r="AC349" i="3"/>
  <c r="AH349" i="3"/>
  <c r="AI349" i="3"/>
  <c r="AJ349" i="3"/>
  <c r="AK349" i="3"/>
  <c r="AL349" i="3"/>
  <c r="AM349" i="3"/>
  <c r="AQ349" i="3" s="1"/>
  <c r="AN349" i="3"/>
  <c r="AO349" i="3"/>
  <c r="AC350" i="3"/>
  <c r="AD350" i="3" s="1"/>
  <c r="AH350" i="3"/>
  <c r="AI350" i="3"/>
  <c r="AJ350" i="3"/>
  <c r="AK350" i="3"/>
  <c r="AL350" i="3"/>
  <c r="AM350" i="3"/>
  <c r="AS350" i="3" s="1"/>
  <c r="AN350" i="3"/>
  <c r="AO350" i="3"/>
  <c r="AC351" i="3"/>
  <c r="AE351" i="3" s="1"/>
  <c r="AH351" i="3"/>
  <c r="AI351" i="3"/>
  <c r="AJ351" i="3"/>
  <c r="AK351" i="3"/>
  <c r="AL351" i="3"/>
  <c r="T351" i="3" s="1"/>
  <c r="U351" i="3" s="1"/>
  <c r="AM351" i="3"/>
  <c r="AQ351" i="3" s="1"/>
  <c r="AN351" i="3"/>
  <c r="AO351" i="3"/>
  <c r="AC352" i="3"/>
  <c r="AH352" i="3"/>
  <c r="AI352" i="3"/>
  <c r="AJ352" i="3"/>
  <c r="AK352" i="3"/>
  <c r="AL352" i="3"/>
  <c r="T352" i="3" s="1"/>
  <c r="U352" i="3" s="1"/>
  <c r="AM352" i="3"/>
  <c r="AQ352" i="3" s="1"/>
  <c r="AN352" i="3"/>
  <c r="AO352" i="3"/>
  <c r="AC353" i="3"/>
  <c r="AD353" i="3" s="1"/>
  <c r="AH353" i="3"/>
  <c r="AI353" i="3"/>
  <c r="AJ353" i="3"/>
  <c r="AK353" i="3"/>
  <c r="AL353" i="3"/>
  <c r="AM353" i="3"/>
  <c r="AN353" i="3"/>
  <c r="AO353" i="3"/>
  <c r="AC354" i="3"/>
  <c r="AH354" i="3"/>
  <c r="AI354" i="3"/>
  <c r="AJ354" i="3"/>
  <c r="AK354" i="3"/>
  <c r="AL354" i="3"/>
  <c r="AM354" i="3"/>
  <c r="AS354" i="3" s="1"/>
  <c r="AN354" i="3"/>
  <c r="AO354" i="3"/>
  <c r="AC355" i="3"/>
  <c r="AH355" i="3"/>
  <c r="AI355" i="3"/>
  <c r="AJ355" i="3"/>
  <c r="AK355" i="3"/>
  <c r="AL355" i="3"/>
  <c r="AM355" i="3"/>
  <c r="AN355" i="3"/>
  <c r="AO355" i="3"/>
  <c r="AC356" i="3"/>
  <c r="AH356" i="3"/>
  <c r="AI356" i="3"/>
  <c r="AJ356" i="3"/>
  <c r="AK356" i="3"/>
  <c r="AL356" i="3"/>
  <c r="AM356" i="3"/>
  <c r="AN356" i="3"/>
  <c r="AO356" i="3"/>
  <c r="AC357" i="3"/>
  <c r="AH357" i="3"/>
  <c r="AI357" i="3"/>
  <c r="AJ357" i="3"/>
  <c r="AK357" i="3"/>
  <c r="AL357" i="3"/>
  <c r="AM357" i="3"/>
  <c r="AN357" i="3"/>
  <c r="AO357" i="3"/>
  <c r="AC358" i="3"/>
  <c r="AE358" i="3" s="1"/>
  <c r="AH358" i="3"/>
  <c r="AI358" i="3"/>
  <c r="AJ358" i="3"/>
  <c r="AK358" i="3"/>
  <c r="AL358" i="3"/>
  <c r="AM358" i="3"/>
  <c r="AN358" i="3"/>
  <c r="AO358" i="3"/>
  <c r="AC359" i="3"/>
  <c r="AD359" i="3" s="1"/>
  <c r="AH359" i="3"/>
  <c r="AI359" i="3"/>
  <c r="AJ359" i="3"/>
  <c r="AK359" i="3"/>
  <c r="AL359" i="3"/>
  <c r="AM359" i="3"/>
  <c r="AN359" i="3"/>
  <c r="AO359" i="3"/>
  <c r="AC360" i="3"/>
  <c r="AF360" i="3" s="1"/>
  <c r="AH360" i="3"/>
  <c r="AI360" i="3"/>
  <c r="AJ360" i="3"/>
  <c r="AK360" i="3"/>
  <c r="AL360" i="3"/>
  <c r="AM360" i="3"/>
  <c r="AQ360" i="3" s="1"/>
  <c r="AN360" i="3"/>
  <c r="AO360" i="3"/>
  <c r="AC361" i="3"/>
  <c r="AE361" i="3" s="1"/>
  <c r="AH361" i="3"/>
  <c r="AI361" i="3"/>
  <c r="AJ361" i="3"/>
  <c r="AK361" i="3"/>
  <c r="AL361" i="3"/>
  <c r="AM361" i="3"/>
  <c r="AS361" i="3" s="1"/>
  <c r="AN361" i="3"/>
  <c r="AO361" i="3"/>
  <c r="AC362" i="3"/>
  <c r="AH362" i="3"/>
  <c r="AI362" i="3"/>
  <c r="AJ362" i="3"/>
  <c r="AK362" i="3"/>
  <c r="AL362" i="3"/>
  <c r="AM362" i="3"/>
  <c r="AN362" i="3"/>
  <c r="AO362" i="3"/>
  <c r="AC363" i="3"/>
  <c r="AH363" i="3"/>
  <c r="AI363" i="3"/>
  <c r="AJ363" i="3"/>
  <c r="AK363" i="3"/>
  <c r="AL363" i="3"/>
  <c r="AM363" i="3"/>
  <c r="AN363" i="3"/>
  <c r="AO363" i="3"/>
  <c r="AC364" i="3"/>
  <c r="AH364" i="3"/>
  <c r="AI364" i="3"/>
  <c r="AJ364" i="3"/>
  <c r="AK364" i="3"/>
  <c r="AL364" i="3"/>
  <c r="AM364" i="3"/>
  <c r="AR364" i="3" s="1"/>
  <c r="AN364" i="3"/>
  <c r="AO364" i="3"/>
  <c r="AC365" i="3"/>
  <c r="AH365" i="3"/>
  <c r="AI365" i="3"/>
  <c r="AJ365" i="3"/>
  <c r="AK365" i="3"/>
  <c r="AL365" i="3"/>
  <c r="AM365" i="3"/>
  <c r="AQ365" i="3" s="1"/>
  <c r="AN365" i="3"/>
  <c r="AO365" i="3"/>
  <c r="AC366" i="3"/>
  <c r="AH366" i="3"/>
  <c r="AI366" i="3"/>
  <c r="AJ366" i="3"/>
  <c r="AK366" i="3"/>
  <c r="AL366" i="3"/>
  <c r="AM366" i="3"/>
  <c r="AQ366" i="3" s="1"/>
  <c r="AN366" i="3"/>
  <c r="AO366" i="3"/>
  <c r="AC367" i="3"/>
  <c r="AF367" i="3" s="1"/>
  <c r="AH367" i="3"/>
  <c r="AI367" i="3"/>
  <c r="AJ367" i="3"/>
  <c r="AK367" i="3"/>
  <c r="AL367" i="3"/>
  <c r="AM367" i="3"/>
  <c r="AN367" i="3"/>
  <c r="AO367" i="3"/>
  <c r="AC368" i="3"/>
  <c r="AH368" i="3"/>
  <c r="AI368" i="3"/>
  <c r="AJ368" i="3"/>
  <c r="AK368" i="3"/>
  <c r="AL368" i="3"/>
  <c r="T368" i="3" s="1"/>
  <c r="U368" i="3" s="1"/>
  <c r="AM368" i="3"/>
  <c r="AQ368" i="3" s="1"/>
  <c r="AN368" i="3"/>
  <c r="AO368" i="3"/>
  <c r="AC369" i="3"/>
  <c r="AD369" i="3" s="1"/>
  <c r="AH369" i="3"/>
  <c r="AI369" i="3"/>
  <c r="AJ369" i="3"/>
  <c r="AK369" i="3"/>
  <c r="AL369" i="3"/>
  <c r="T369" i="3" s="1"/>
  <c r="U369" i="3" s="1"/>
  <c r="AG369" i="3" s="1"/>
  <c r="AM369" i="3"/>
  <c r="AS369" i="3" s="1"/>
  <c r="AN369" i="3"/>
  <c r="AO369" i="3"/>
  <c r="AC370" i="3"/>
  <c r="AD370" i="3" s="1"/>
  <c r="AH370" i="3"/>
  <c r="AI370" i="3"/>
  <c r="AJ370" i="3"/>
  <c r="AK370" i="3"/>
  <c r="AL370" i="3"/>
  <c r="AM370" i="3"/>
  <c r="AQ370" i="3" s="1"/>
  <c r="AN370" i="3"/>
  <c r="AO370" i="3"/>
  <c r="AC371" i="3"/>
  <c r="AD371" i="3" s="1"/>
  <c r="AH371" i="3"/>
  <c r="AI371" i="3"/>
  <c r="AJ371" i="3"/>
  <c r="AK371" i="3"/>
  <c r="AL371" i="3"/>
  <c r="AM371" i="3"/>
  <c r="AN371" i="3"/>
  <c r="AO371" i="3"/>
  <c r="AC372" i="3"/>
  <c r="AF372" i="3" s="1"/>
  <c r="AH372" i="3"/>
  <c r="AI372" i="3"/>
  <c r="AJ372" i="3"/>
  <c r="AK372" i="3"/>
  <c r="AL372" i="3"/>
  <c r="AM372" i="3"/>
  <c r="AR372" i="3" s="1"/>
  <c r="AN372" i="3"/>
  <c r="AO372" i="3"/>
  <c r="AC373" i="3"/>
  <c r="AH373" i="3"/>
  <c r="AI373" i="3"/>
  <c r="AJ373" i="3"/>
  <c r="AK373" i="3"/>
  <c r="AL373" i="3"/>
  <c r="AM373" i="3"/>
  <c r="AN373" i="3"/>
  <c r="AO373" i="3"/>
  <c r="AC374" i="3"/>
  <c r="AH374" i="3"/>
  <c r="AI374" i="3"/>
  <c r="AJ374" i="3"/>
  <c r="AK374" i="3"/>
  <c r="AL374" i="3"/>
  <c r="AM374" i="3"/>
  <c r="AN374" i="3"/>
  <c r="AO374" i="3"/>
  <c r="AC375" i="3"/>
  <c r="AH375" i="3"/>
  <c r="AI375" i="3"/>
  <c r="AJ375" i="3"/>
  <c r="AK375" i="3"/>
  <c r="AL375" i="3"/>
  <c r="AM375" i="3"/>
  <c r="AN375" i="3"/>
  <c r="AO375" i="3"/>
  <c r="AC376" i="3"/>
  <c r="AF376" i="3" s="1"/>
  <c r="AH376" i="3"/>
  <c r="AI376" i="3"/>
  <c r="AJ376" i="3"/>
  <c r="AK376" i="3"/>
  <c r="AL376" i="3"/>
  <c r="AM376" i="3"/>
  <c r="AQ376" i="3" s="1"/>
  <c r="AN376" i="3"/>
  <c r="AO376" i="3"/>
  <c r="AC377" i="3"/>
  <c r="AH377" i="3"/>
  <c r="AI377" i="3"/>
  <c r="AJ377" i="3"/>
  <c r="AK377" i="3"/>
  <c r="AL377" i="3"/>
  <c r="AM377" i="3"/>
  <c r="AN377" i="3"/>
  <c r="AO377" i="3"/>
  <c r="AC378" i="3"/>
  <c r="AH378" i="3"/>
  <c r="AI378" i="3"/>
  <c r="AJ378" i="3"/>
  <c r="AK378" i="3"/>
  <c r="AL378" i="3"/>
  <c r="AM378" i="3"/>
  <c r="AN378" i="3"/>
  <c r="AO378" i="3"/>
  <c r="AC379" i="3"/>
  <c r="AF379" i="3" s="1"/>
  <c r="AH379" i="3"/>
  <c r="AI379" i="3"/>
  <c r="AJ379" i="3"/>
  <c r="AK379" i="3"/>
  <c r="AL379" i="3"/>
  <c r="AM379" i="3"/>
  <c r="AN379" i="3"/>
  <c r="AO379" i="3"/>
  <c r="AC380" i="3"/>
  <c r="AD380" i="3" s="1"/>
  <c r="AH380" i="3"/>
  <c r="AI380" i="3"/>
  <c r="AJ380" i="3"/>
  <c r="AK380" i="3"/>
  <c r="AL380" i="3"/>
  <c r="AM380" i="3"/>
  <c r="AN380" i="3"/>
  <c r="AO380" i="3"/>
  <c r="AC381" i="3"/>
  <c r="AH381" i="3"/>
  <c r="AI381" i="3"/>
  <c r="AJ381" i="3"/>
  <c r="AK381" i="3"/>
  <c r="AL381" i="3"/>
  <c r="AM381" i="3"/>
  <c r="AN381" i="3"/>
  <c r="AO381" i="3"/>
  <c r="AC382" i="3"/>
  <c r="AD382" i="3" s="1"/>
  <c r="AH382" i="3"/>
  <c r="AI382" i="3"/>
  <c r="AJ382" i="3"/>
  <c r="AK382" i="3"/>
  <c r="AL382" i="3"/>
  <c r="AM382" i="3"/>
  <c r="AN382" i="3"/>
  <c r="AO382" i="3"/>
  <c r="AC383" i="3"/>
  <c r="AF383" i="3" s="1"/>
  <c r="AH383" i="3"/>
  <c r="AI383" i="3"/>
  <c r="AJ383" i="3"/>
  <c r="AK383" i="3"/>
  <c r="AL383" i="3"/>
  <c r="AM383" i="3"/>
  <c r="AN383" i="3"/>
  <c r="AO383" i="3"/>
  <c r="AC384" i="3"/>
  <c r="AH384" i="3"/>
  <c r="AI384" i="3"/>
  <c r="AJ384" i="3"/>
  <c r="AK384" i="3"/>
  <c r="AL384" i="3"/>
  <c r="AM384" i="3"/>
  <c r="AR384" i="3" s="1"/>
  <c r="AN384" i="3"/>
  <c r="AO384" i="3"/>
  <c r="AC385" i="3"/>
  <c r="AH385" i="3"/>
  <c r="AI385" i="3"/>
  <c r="AJ385" i="3"/>
  <c r="AK385" i="3"/>
  <c r="AL385" i="3"/>
  <c r="AM385" i="3"/>
  <c r="AS385" i="3" s="1"/>
  <c r="AN385" i="3"/>
  <c r="AO385" i="3"/>
  <c r="AC386" i="3"/>
  <c r="AD386" i="3" s="1"/>
  <c r="AH386" i="3"/>
  <c r="AI386" i="3"/>
  <c r="AJ386" i="3"/>
  <c r="AK386" i="3"/>
  <c r="AL386" i="3"/>
  <c r="AM386" i="3"/>
  <c r="AS386" i="3" s="1"/>
  <c r="AN386" i="3"/>
  <c r="AO386" i="3"/>
  <c r="AC387" i="3"/>
  <c r="AD387" i="3" s="1"/>
  <c r="AH387" i="3"/>
  <c r="AI387" i="3"/>
  <c r="AJ387" i="3"/>
  <c r="AK387" i="3"/>
  <c r="AL387" i="3"/>
  <c r="AM387" i="3"/>
  <c r="AN387" i="3"/>
  <c r="AO387" i="3"/>
  <c r="AC388" i="3"/>
  <c r="AF388" i="3" s="1"/>
  <c r="AH388" i="3"/>
  <c r="AI388" i="3"/>
  <c r="AJ388" i="3"/>
  <c r="AK388" i="3"/>
  <c r="AL388" i="3"/>
  <c r="AM388" i="3"/>
  <c r="AR388" i="3" s="1"/>
  <c r="AN388" i="3"/>
  <c r="AO388" i="3"/>
  <c r="AC389" i="3"/>
  <c r="AH389" i="3"/>
  <c r="AI389" i="3"/>
  <c r="AJ389" i="3"/>
  <c r="AK389" i="3"/>
  <c r="AL389" i="3"/>
  <c r="AM389" i="3"/>
  <c r="AN389" i="3"/>
  <c r="AO389" i="3"/>
  <c r="AC390" i="3"/>
  <c r="AH390" i="3"/>
  <c r="AI390" i="3"/>
  <c r="AJ390" i="3"/>
  <c r="AK390" i="3"/>
  <c r="AL390" i="3"/>
  <c r="AM390" i="3"/>
  <c r="AQ390" i="3" s="1"/>
  <c r="AN390" i="3"/>
  <c r="AO390" i="3"/>
  <c r="AC391" i="3"/>
  <c r="AH391" i="3"/>
  <c r="AI391" i="3"/>
  <c r="AJ391" i="3"/>
  <c r="AK391" i="3"/>
  <c r="AL391" i="3"/>
  <c r="AM391" i="3"/>
  <c r="AQ391" i="3" s="1"/>
  <c r="AN391" i="3"/>
  <c r="AO391" i="3"/>
  <c r="AC392" i="3"/>
  <c r="AH392" i="3"/>
  <c r="AI392" i="3"/>
  <c r="AJ392" i="3"/>
  <c r="AK392" i="3"/>
  <c r="AL392" i="3"/>
  <c r="AM392" i="3"/>
  <c r="AQ392" i="3" s="1"/>
  <c r="AN392" i="3"/>
  <c r="AO392" i="3"/>
  <c r="AC393" i="3"/>
  <c r="AE393" i="3" s="1"/>
  <c r="AH393" i="3"/>
  <c r="AI393" i="3"/>
  <c r="AJ393" i="3"/>
  <c r="AK393" i="3"/>
  <c r="AL393" i="3"/>
  <c r="AM393" i="3"/>
  <c r="AQ393" i="3" s="1"/>
  <c r="AN393" i="3"/>
  <c r="AO393" i="3"/>
  <c r="AC394" i="3"/>
  <c r="AH394" i="3"/>
  <c r="AI394" i="3"/>
  <c r="AJ394" i="3"/>
  <c r="AK394" i="3"/>
  <c r="AL394" i="3"/>
  <c r="AM394" i="3"/>
  <c r="AN394" i="3"/>
  <c r="AO394" i="3"/>
  <c r="AC395" i="3"/>
  <c r="AD395" i="3" s="1"/>
  <c r="AH395" i="3"/>
  <c r="AI395" i="3"/>
  <c r="AJ395" i="3"/>
  <c r="AK395" i="3"/>
  <c r="AL395" i="3"/>
  <c r="AM395" i="3"/>
  <c r="AN395" i="3"/>
  <c r="AO395" i="3"/>
  <c r="AC396" i="3"/>
  <c r="AH396" i="3"/>
  <c r="AI396" i="3"/>
  <c r="AJ396" i="3"/>
  <c r="AK396" i="3"/>
  <c r="AL396" i="3"/>
  <c r="AM396" i="3"/>
  <c r="AN396" i="3"/>
  <c r="AO396" i="3"/>
  <c r="AC397" i="3"/>
  <c r="AH397" i="3"/>
  <c r="AI397" i="3"/>
  <c r="AJ397" i="3"/>
  <c r="AK397" i="3"/>
  <c r="AL397" i="3"/>
  <c r="AM397" i="3"/>
  <c r="AQ397" i="3" s="1"/>
  <c r="AN397" i="3"/>
  <c r="AO397" i="3"/>
  <c r="AC398" i="3"/>
  <c r="AH398" i="3"/>
  <c r="AI398" i="3"/>
  <c r="AJ398" i="3"/>
  <c r="AK398" i="3"/>
  <c r="AL398" i="3"/>
  <c r="AM398" i="3"/>
  <c r="AQ398" i="3" s="1"/>
  <c r="AN398" i="3"/>
  <c r="AO398" i="3"/>
  <c r="AC399" i="3"/>
  <c r="AH399" i="3"/>
  <c r="AI399" i="3"/>
  <c r="AJ399" i="3"/>
  <c r="AK399" i="3"/>
  <c r="AL399" i="3"/>
  <c r="AM399" i="3"/>
  <c r="AN399" i="3"/>
  <c r="AO399" i="3"/>
  <c r="AC400" i="3"/>
  <c r="AH400" i="3"/>
  <c r="AI400" i="3"/>
  <c r="AJ400" i="3"/>
  <c r="AK400" i="3"/>
  <c r="AL400" i="3"/>
  <c r="AM400" i="3"/>
  <c r="AN400" i="3"/>
  <c r="AO400" i="3"/>
  <c r="AC401" i="3"/>
  <c r="AH401" i="3"/>
  <c r="AI401" i="3"/>
  <c r="AJ401" i="3"/>
  <c r="AK401" i="3"/>
  <c r="AL401" i="3"/>
  <c r="AM401" i="3"/>
  <c r="AS401" i="3" s="1"/>
  <c r="AN401" i="3"/>
  <c r="AO401" i="3"/>
  <c r="AC402" i="3"/>
  <c r="AH402" i="3"/>
  <c r="AI402" i="3"/>
  <c r="AJ402" i="3"/>
  <c r="AK402" i="3"/>
  <c r="AL402" i="3"/>
  <c r="AM402" i="3"/>
  <c r="AN402" i="3"/>
  <c r="AO402" i="3"/>
  <c r="AC403" i="3"/>
  <c r="AH403" i="3"/>
  <c r="AI403" i="3"/>
  <c r="AJ403" i="3"/>
  <c r="AK403" i="3"/>
  <c r="AL403" i="3"/>
  <c r="AM403" i="3"/>
  <c r="AQ403" i="3" s="1"/>
  <c r="AN403" i="3"/>
  <c r="AO403" i="3"/>
  <c r="AC404" i="3"/>
  <c r="AF404" i="3" s="1"/>
  <c r="AH404" i="3"/>
  <c r="AI404" i="3"/>
  <c r="AJ404" i="3"/>
  <c r="AK404" i="3"/>
  <c r="AL404" i="3"/>
  <c r="AM404" i="3"/>
  <c r="AR404" i="3" s="1"/>
  <c r="AN404" i="3"/>
  <c r="AO404" i="3"/>
  <c r="AC405" i="3"/>
  <c r="AH405" i="3"/>
  <c r="AI405" i="3"/>
  <c r="AJ405" i="3"/>
  <c r="AK405" i="3"/>
  <c r="AL405" i="3"/>
  <c r="AM405" i="3"/>
  <c r="AQ405" i="3" s="1"/>
  <c r="AN405" i="3"/>
  <c r="AO405" i="3"/>
  <c r="AC406" i="3"/>
  <c r="AH406" i="3"/>
  <c r="AI406" i="3"/>
  <c r="AJ406" i="3"/>
  <c r="AK406" i="3"/>
  <c r="AL406" i="3"/>
  <c r="AM406" i="3"/>
  <c r="AN406" i="3"/>
  <c r="AO406" i="3"/>
  <c r="AC407" i="3"/>
  <c r="AH407" i="3"/>
  <c r="AI407" i="3"/>
  <c r="AJ407" i="3"/>
  <c r="AK407" i="3"/>
  <c r="AL407" i="3"/>
  <c r="AM407" i="3"/>
  <c r="AQ407" i="3" s="1"/>
  <c r="AN407" i="3"/>
  <c r="AO407" i="3"/>
  <c r="AC408" i="3"/>
  <c r="AF408" i="3" s="1"/>
  <c r="AH408" i="3"/>
  <c r="AI408" i="3"/>
  <c r="AJ408" i="3"/>
  <c r="AK408" i="3"/>
  <c r="AL408" i="3"/>
  <c r="AM408" i="3"/>
  <c r="AQ408" i="3" s="1"/>
  <c r="AN408" i="3"/>
  <c r="AO408" i="3"/>
  <c r="AC409" i="3"/>
  <c r="AH409" i="3"/>
  <c r="AI409" i="3"/>
  <c r="AJ409" i="3"/>
  <c r="AK409" i="3"/>
  <c r="AL409" i="3"/>
  <c r="AM409" i="3"/>
  <c r="AS409" i="3" s="1"/>
  <c r="AN409" i="3"/>
  <c r="AO409" i="3"/>
  <c r="AC410" i="3"/>
  <c r="AH410" i="3"/>
  <c r="AI410" i="3"/>
  <c r="AJ410" i="3"/>
  <c r="AK410" i="3"/>
  <c r="AL410" i="3"/>
  <c r="AM410" i="3"/>
  <c r="AQ410" i="3" s="1"/>
  <c r="AN410" i="3"/>
  <c r="AO410" i="3"/>
  <c r="AC411" i="3"/>
  <c r="AH411" i="3"/>
  <c r="AI411" i="3"/>
  <c r="AJ411" i="3"/>
  <c r="AK411" i="3"/>
  <c r="AL411" i="3"/>
  <c r="AM411" i="3"/>
  <c r="AS411" i="3" s="1"/>
  <c r="AN411" i="3"/>
  <c r="AO411" i="3"/>
  <c r="AC412" i="3"/>
  <c r="AH412" i="3"/>
  <c r="AI412" i="3"/>
  <c r="AJ412" i="3"/>
  <c r="AK412" i="3"/>
  <c r="AL412" i="3"/>
  <c r="AM412" i="3"/>
  <c r="AQ412" i="3" s="1"/>
  <c r="AN412" i="3"/>
  <c r="AO412" i="3"/>
  <c r="AC413" i="3"/>
  <c r="AH413" i="3"/>
  <c r="AI413" i="3"/>
  <c r="AJ413" i="3"/>
  <c r="AK413" i="3"/>
  <c r="AL413" i="3"/>
  <c r="AM413" i="3"/>
  <c r="AN413" i="3"/>
  <c r="AO413" i="3"/>
  <c r="AC414" i="3"/>
  <c r="AH414" i="3"/>
  <c r="AI414" i="3"/>
  <c r="AJ414" i="3"/>
  <c r="AK414" i="3"/>
  <c r="AL414" i="3"/>
  <c r="AM414" i="3"/>
  <c r="AS414" i="3" s="1"/>
  <c r="AN414" i="3"/>
  <c r="AO414" i="3"/>
  <c r="AC415" i="3"/>
  <c r="AH415" i="3"/>
  <c r="AI415" i="3"/>
  <c r="AJ415" i="3"/>
  <c r="AK415" i="3"/>
  <c r="AL415" i="3"/>
  <c r="AM415" i="3"/>
  <c r="AQ415" i="3" s="1"/>
  <c r="AN415" i="3"/>
  <c r="AO415" i="3"/>
  <c r="AC416" i="3"/>
  <c r="AH416" i="3"/>
  <c r="AI416" i="3"/>
  <c r="AJ416" i="3"/>
  <c r="AK416" i="3"/>
  <c r="AL416" i="3"/>
  <c r="AM416" i="3"/>
  <c r="AS416" i="3" s="1"/>
  <c r="AN416" i="3"/>
  <c r="AO416" i="3"/>
  <c r="AC417" i="3"/>
  <c r="AD417" i="3" s="1"/>
  <c r="AH417" i="3"/>
  <c r="AI417" i="3"/>
  <c r="AJ417" i="3"/>
  <c r="AK417" i="3"/>
  <c r="AL417" i="3"/>
  <c r="AM417" i="3"/>
  <c r="AS417" i="3" s="1"/>
  <c r="AN417" i="3"/>
  <c r="AO417" i="3"/>
  <c r="AC418" i="3"/>
  <c r="AH418" i="3"/>
  <c r="AI418" i="3"/>
  <c r="AJ418" i="3"/>
  <c r="AK418" i="3"/>
  <c r="AL418" i="3"/>
  <c r="AM418" i="3"/>
  <c r="AN418" i="3"/>
  <c r="AO418" i="3"/>
  <c r="AC419" i="3"/>
  <c r="AH419" i="3"/>
  <c r="AI419" i="3"/>
  <c r="AJ419" i="3"/>
  <c r="AK419" i="3"/>
  <c r="AL419" i="3"/>
  <c r="AM419" i="3"/>
  <c r="AQ419" i="3" s="1"/>
  <c r="AN419" i="3"/>
  <c r="AO419" i="3"/>
  <c r="AC420" i="3"/>
  <c r="AD420" i="3" s="1"/>
  <c r="AH420" i="3"/>
  <c r="AI420" i="3"/>
  <c r="AJ420" i="3"/>
  <c r="AK420" i="3"/>
  <c r="AL420" i="3"/>
  <c r="AM420" i="3"/>
  <c r="AQ420" i="3" s="1"/>
  <c r="AN420" i="3"/>
  <c r="AO420" i="3"/>
  <c r="AC421" i="3"/>
  <c r="AF421" i="3" s="1"/>
  <c r="AH421" i="3"/>
  <c r="AI421" i="3"/>
  <c r="AJ421" i="3"/>
  <c r="AK421" i="3"/>
  <c r="AL421" i="3"/>
  <c r="AM421" i="3"/>
  <c r="AQ421" i="3" s="1"/>
  <c r="AN421" i="3"/>
  <c r="AO421" i="3"/>
  <c r="AC422" i="3"/>
  <c r="AE422" i="3" s="1"/>
  <c r="AH422" i="3"/>
  <c r="AI422" i="3"/>
  <c r="AJ422" i="3"/>
  <c r="AK422" i="3"/>
  <c r="AL422" i="3"/>
  <c r="T422" i="3" s="1"/>
  <c r="U422" i="3" s="1"/>
  <c r="AM422" i="3"/>
  <c r="AQ422" i="3" s="1"/>
  <c r="AN422" i="3"/>
  <c r="AO422" i="3"/>
  <c r="AC423" i="3"/>
  <c r="AF423" i="3" s="1"/>
  <c r="AH423" i="3"/>
  <c r="AI423" i="3"/>
  <c r="AJ423" i="3"/>
  <c r="AK423" i="3"/>
  <c r="AL423" i="3"/>
  <c r="T423" i="3" s="1"/>
  <c r="U423" i="3" s="1"/>
  <c r="AG423" i="3" s="1"/>
  <c r="AM423" i="3"/>
  <c r="AN423" i="3"/>
  <c r="AO423" i="3"/>
  <c r="AC424" i="3"/>
  <c r="AF424" i="3" s="1"/>
  <c r="AH424" i="3"/>
  <c r="AI424" i="3"/>
  <c r="AJ424" i="3"/>
  <c r="AK424" i="3"/>
  <c r="AL424" i="3"/>
  <c r="AM424" i="3"/>
  <c r="AQ424" i="3" s="1"/>
  <c r="AN424" i="3"/>
  <c r="AO424" i="3"/>
  <c r="AC425" i="3"/>
  <c r="AE425" i="3" s="1"/>
  <c r="AH425" i="3"/>
  <c r="AI425" i="3"/>
  <c r="AJ425" i="3"/>
  <c r="AK425" i="3"/>
  <c r="AL425" i="3"/>
  <c r="AM425" i="3"/>
  <c r="AS425" i="3" s="1"/>
  <c r="AN425" i="3"/>
  <c r="AO425" i="3"/>
  <c r="AC426" i="3"/>
  <c r="AF426" i="3" s="1"/>
  <c r="AH426" i="3"/>
  <c r="AI426" i="3"/>
  <c r="AJ426" i="3"/>
  <c r="AK426" i="3"/>
  <c r="AL426" i="3"/>
  <c r="AM426" i="3"/>
  <c r="AS426" i="3" s="1"/>
  <c r="AN426" i="3"/>
  <c r="AO426" i="3"/>
  <c r="AC427" i="3"/>
  <c r="AD427" i="3" s="1"/>
  <c r="AH427" i="3"/>
  <c r="AI427" i="3"/>
  <c r="AJ427" i="3"/>
  <c r="AK427" i="3"/>
  <c r="AL427" i="3"/>
  <c r="AM427" i="3"/>
  <c r="AQ427" i="3" s="1"/>
  <c r="AN427" i="3"/>
  <c r="AO427" i="3"/>
  <c r="AC428" i="3"/>
  <c r="AD428" i="3" s="1"/>
  <c r="AH428" i="3"/>
  <c r="AI428" i="3"/>
  <c r="AJ428" i="3"/>
  <c r="AK428" i="3"/>
  <c r="AL428" i="3"/>
  <c r="AM428" i="3"/>
  <c r="AN428" i="3"/>
  <c r="AO428" i="3"/>
  <c r="AC429" i="3"/>
  <c r="AH429" i="3"/>
  <c r="AI429" i="3"/>
  <c r="AJ429" i="3"/>
  <c r="AK429" i="3"/>
  <c r="AL429" i="3"/>
  <c r="AM429" i="3"/>
  <c r="AQ429" i="3" s="1"/>
  <c r="AN429" i="3"/>
  <c r="AO429" i="3"/>
  <c r="AC430" i="3"/>
  <c r="AD430" i="3" s="1"/>
  <c r="AH430" i="3"/>
  <c r="AI430" i="3"/>
  <c r="AJ430" i="3"/>
  <c r="AK430" i="3"/>
  <c r="AL430" i="3"/>
  <c r="AM430" i="3"/>
  <c r="AR430" i="3" s="1"/>
  <c r="AN430" i="3"/>
  <c r="AO430" i="3"/>
  <c r="AC431" i="3"/>
  <c r="AD431" i="3" s="1"/>
  <c r="AH431" i="3"/>
  <c r="AI431" i="3"/>
  <c r="AJ431" i="3"/>
  <c r="AK431" i="3"/>
  <c r="AL431" i="3"/>
  <c r="AM431" i="3"/>
  <c r="AN431" i="3"/>
  <c r="AO431" i="3"/>
  <c r="AC432" i="3"/>
  <c r="AH432" i="3"/>
  <c r="AI432" i="3"/>
  <c r="AJ432" i="3"/>
  <c r="AK432" i="3"/>
  <c r="AL432" i="3"/>
  <c r="AM432" i="3"/>
  <c r="AQ432" i="3" s="1"/>
  <c r="AN432" i="3"/>
  <c r="AO432" i="3"/>
  <c r="AC433" i="3"/>
  <c r="AD433" i="3" s="1"/>
  <c r="AH433" i="3"/>
  <c r="AI433" i="3"/>
  <c r="AJ433" i="3"/>
  <c r="AK433" i="3"/>
  <c r="AL433" i="3"/>
  <c r="AM433" i="3"/>
  <c r="AR433" i="3" s="1"/>
  <c r="AN433" i="3"/>
  <c r="AO433" i="3"/>
  <c r="AC434" i="3"/>
  <c r="AH434" i="3"/>
  <c r="AI434" i="3"/>
  <c r="AJ434" i="3"/>
  <c r="AK434" i="3"/>
  <c r="AL434" i="3"/>
  <c r="AM434" i="3"/>
  <c r="AN434" i="3"/>
  <c r="AO434" i="3"/>
  <c r="AC435" i="3"/>
  <c r="AH435" i="3"/>
  <c r="AI435" i="3"/>
  <c r="AJ435" i="3"/>
  <c r="AK435" i="3"/>
  <c r="AL435" i="3"/>
  <c r="AM435" i="3"/>
  <c r="AQ435" i="3" s="1"/>
  <c r="AN435" i="3"/>
  <c r="AO435" i="3"/>
  <c r="AC436" i="3"/>
  <c r="AF436" i="3" s="1"/>
  <c r="AH436" i="3"/>
  <c r="AI436" i="3"/>
  <c r="AJ436" i="3"/>
  <c r="AK436" i="3"/>
  <c r="AL436" i="3"/>
  <c r="AM436" i="3"/>
  <c r="AR436" i="3" s="1"/>
  <c r="AN436" i="3"/>
  <c r="AO436" i="3"/>
  <c r="AC437" i="3"/>
  <c r="AH437" i="3"/>
  <c r="AI437" i="3"/>
  <c r="AJ437" i="3"/>
  <c r="AK437" i="3"/>
  <c r="AL437" i="3"/>
  <c r="AM437" i="3"/>
  <c r="AN437" i="3"/>
  <c r="AO437" i="3"/>
  <c r="AC438" i="3"/>
  <c r="AH438" i="3"/>
  <c r="AI438" i="3"/>
  <c r="AJ438" i="3"/>
  <c r="AK438" i="3"/>
  <c r="AL438" i="3"/>
  <c r="AM438" i="3"/>
  <c r="AS438" i="3" s="1"/>
  <c r="AN438" i="3"/>
  <c r="AO438" i="3"/>
  <c r="AC439" i="3"/>
  <c r="AD439" i="3" s="1"/>
  <c r="AH439" i="3"/>
  <c r="AI439" i="3"/>
  <c r="AJ439" i="3"/>
  <c r="AK439" i="3"/>
  <c r="AL439" i="3"/>
  <c r="AM439" i="3"/>
  <c r="AN439" i="3"/>
  <c r="AO439" i="3"/>
  <c r="AC440" i="3"/>
  <c r="AF440" i="3" s="1"/>
  <c r="AH440" i="3"/>
  <c r="AI440" i="3"/>
  <c r="AJ440" i="3"/>
  <c r="AK440" i="3"/>
  <c r="AL440" i="3"/>
  <c r="AM440" i="3"/>
  <c r="AQ440" i="3" s="1"/>
  <c r="AN440" i="3"/>
  <c r="AO440" i="3"/>
  <c r="AC441" i="3"/>
  <c r="AH441" i="3"/>
  <c r="AI441" i="3"/>
  <c r="AJ441" i="3"/>
  <c r="AK441" i="3"/>
  <c r="AL441" i="3"/>
  <c r="AM441" i="3"/>
  <c r="AN441" i="3"/>
  <c r="AO441" i="3"/>
  <c r="AC442" i="3"/>
  <c r="AH442" i="3"/>
  <c r="AI442" i="3"/>
  <c r="AJ442" i="3"/>
  <c r="AK442" i="3"/>
  <c r="AL442" i="3"/>
  <c r="AM442" i="3"/>
  <c r="AN442" i="3"/>
  <c r="AO442" i="3"/>
  <c r="AC443" i="3"/>
  <c r="AD443" i="3" s="1"/>
  <c r="AH443" i="3"/>
  <c r="AI443" i="3"/>
  <c r="AJ443" i="3"/>
  <c r="AK443" i="3"/>
  <c r="AL443" i="3"/>
  <c r="AM443" i="3"/>
  <c r="AQ443" i="3" s="1"/>
  <c r="AN443" i="3"/>
  <c r="AO443" i="3"/>
  <c r="AC444" i="3"/>
  <c r="AH444" i="3"/>
  <c r="AI444" i="3"/>
  <c r="AJ444" i="3"/>
  <c r="AK444" i="3"/>
  <c r="AL444" i="3"/>
  <c r="AM444" i="3"/>
  <c r="AN444" i="3"/>
  <c r="AO444" i="3"/>
  <c r="AC445" i="3"/>
  <c r="AD445" i="3" s="1"/>
  <c r="AH445" i="3"/>
  <c r="AI445" i="3"/>
  <c r="AJ445" i="3"/>
  <c r="AK445" i="3"/>
  <c r="AL445" i="3"/>
  <c r="AM445" i="3"/>
  <c r="AN445" i="3"/>
  <c r="AO445" i="3"/>
  <c r="AC446" i="3"/>
  <c r="AD446" i="3" s="1"/>
  <c r="AH446" i="3"/>
  <c r="AI446" i="3"/>
  <c r="AJ446" i="3"/>
  <c r="AK446" i="3"/>
  <c r="AL446" i="3"/>
  <c r="AM446" i="3"/>
  <c r="AN446" i="3"/>
  <c r="AO446" i="3"/>
  <c r="AC447" i="3"/>
  <c r="AH447" i="3"/>
  <c r="AI447" i="3"/>
  <c r="AJ447" i="3"/>
  <c r="AK447" i="3"/>
  <c r="AL447" i="3"/>
  <c r="AM447" i="3"/>
  <c r="AN447" i="3"/>
  <c r="AO447" i="3"/>
  <c r="AC448" i="3"/>
  <c r="AH448" i="3"/>
  <c r="AI448" i="3"/>
  <c r="AJ448" i="3"/>
  <c r="AK448" i="3"/>
  <c r="AL448" i="3"/>
  <c r="AM448" i="3"/>
  <c r="AQ448" i="3" s="1"/>
  <c r="AN448" i="3"/>
  <c r="AO448" i="3"/>
  <c r="AC449" i="3"/>
  <c r="AD449" i="3" s="1"/>
  <c r="AH449" i="3"/>
  <c r="AI449" i="3"/>
  <c r="AJ449" i="3"/>
  <c r="AK449" i="3"/>
  <c r="AL449" i="3"/>
  <c r="AM449" i="3"/>
  <c r="AS449" i="3" s="1"/>
  <c r="AN449" i="3"/>
  <c r="AO449" i="3"/>
  <c r="AC450" i="3"/>
  <c r="AD450" i="3" s="1"/>
  <c r="AH450" i="3"/>
  <c r="AI450" i="3"/>
  <c r="AJ450" i="3"/>
  <c r="AK450" i="3"/>
  <c r="AL450" i="3"/>
  <c r="AM450" i="3"/>
  <c r="AN450" i="3"/>
  <c r="AO450" i="3"/>
  <c r="AC451" i="3"/>
  <c r="AD451" i="3" s="1"/>
  <c r="AH451" i="3"/>
  <c r="AI451" i="3"/>
  <c r="AJ451" i="3"/>
  <c r="AK451" i="3"/>
  <c r="AL451" i="3"/>
  <c r="AM451" i="3"/>
  <c r="AQ451" i="3" s="1"/>
  <c r="AN451" i="3"/>
  <c r="AO451" i="3"/>
  <c r="AC452" i="3"/>
  <c r="AF452" i="3" s="1"/>
  <c r="AH452" i="3"/>
  <c r="AI452" i="3"/>
  <c r="AJ452" i="3"/>
  <c r="AK452" i="3"/>
  <c r="AL452" i="3"/>
  <c r="AM452" i="3"/>
  <c r="AN452" i="3"/>
  <c r="AO452" i="3"/>
  <c r="AC453" i="3"/>
  <c r="AF453" i="3" s="1"/>
  <c r="AH453" i="3"/>
  <c r="AI453" i="3"/>
  <c r="AJ453" i="3"/>
  <c r="AK453" i="3"/>
  <c r="AL453" i="3"/>
  <c r="AM453" i="3"/>
  <c r="AR453" i="3" s="1"/>
  <c r="AN453" i="3"/>
  <c r="AO453" i="3"/>
  <c r="AC454" i="3"/>
  <c r="AH454" i="3"/>
  <c r="AI454" i="3"/>
  <c r="AJ454" i="3"/>
  <c r="AK454" i="3"/>
  <c r="AL454" i="3"/>
  <c r="AM454" i="3"/>
  <c r="AQ454" i="3" s="1"/>
  <c r="AN454" i="3"/>
  <c r="AO454" i="3"/>
  <c r="AC455" i="3"/>
  <c r="AD455" i="3" s="1"/>
  <c r="AH455" i="3"/>
  <c r="AI455" i="3"/>
  <c r="AJ455" i="3"/>
  <c r="AK455" i="3"/>
  <c r="AL455" i="3"/>
  <c r="AM455" i="3"/>
  <c r="AS455" i="3" s="1"/>
  <c r="AN455" i="3"/>
  <c r="AO455" i="3"/>
  <c r="AC456" i="3"/>
  <c r="AD456" i="3" s="1"/>
  <c r="AH456" i="3"/>
  <c r="AI456" i="3"/>
  <c r="AJ456" i="3"/>
  <c r="AK456" i="3"/>
  <c r="AL456" i="3"/>
  <c r="AM456" i="3"/>
  <c r="AQ456" i="3" s="1"/>
  <c r="AN456" i="3"/>
  <c r="AO456" i="3"/>
  <c r="AC457" i="3"/>
  <c r="AH457" i="3"/>
  <c r="AI457" i="3"/>
  <c r="AJ457" i="3"/>
  <c r="AK457" i="3"/>
  <c r="AL457" i="3"/>
  <c r="T457" i="3" s="1"/>
  <c r="U457" i="3" s="1"/>
  <c r="AG457" i="3" s="1"/>
  <c r="AM457" i="3"/>
  <c r="AQ457" i="3" s="1"/>
  <c r="AN457" i="3"/>
  <c r="AO457" i="3"/>
  <c r="AC458" i="3"/>
  <c r="AD458" i="3" s="1"/>
  <c r="AH458" i="3"/>
  <c r="AI458" i="3"/>
  <c r="AJ458" i="3"/>
  <c r="AK458" i="3"/>
  <c r="AL458" i="3"/>
  <c r="AM458" i="3"/>
  <c r="AR458" i="3" s="1"/>
  <c r="AN458" i="3"/>
  <c r="AO458" i="3"/>
  <c r="AC459" i="3"/>
  <c r="AH459" i="3"/>
  <c r="AI459" i="3"/>
  <c r="AJ459" i="3"/>
  <c r="AK459" i="3"/>
  <c r="AL459" i="3"/>
  <c r="AM459" i="3"/>
  <c r="AN459" i="3"/>
  <c r="AO459" i="3"/>
  <c r="AC460" i="3"/>
  <c r="AH460" i="3"/>
  <c r="AI460" i="3"/>
  <c r="AJ460" i="3"/>
  <c r="AK460" i="3"/>
  <c r="AL460" i="3"/>
  <c r="T460" i="3" s="1"/>
  <c r="U460" i="3" s="1"/>
  <c r="AG460" i="3" s="1"/>
  <c r="AM460" i="3"/>
  <c r="AR460" i="3" s="1"/>
  <c r="AN460" i="3"/>
  <c r="AO460" i="3"/>
  <c r="AC461" i="3"/>
  <c r="AH461" i="3"/>
  <c r="AI461" i="3"/>
  <c r="AJ461" i="3"/>
  <c r="AK461" i="3"/>
  <c r="AL461" i="3"/>
  <c r="AM461" i="3"/>
  <c r="AS461" i="3" s="1"/>
  <c r="AN461" i="3"/>
  <c r="AO461" i="3"/>
  <c r="AC462" i="3"/>
  <c r="AH462" i="3"/>
  <c r="AI462" i="3"/>
  <c r="AJ462" i="3"/>
  <c r="AK462" i="3"/>
  <c r="AL462" i="3"/>
  <c r="AM462" i="3"/>
  <c r="AN462" i="3"/>
  <c r="AO462" i="3"/>
  <c r="AC463" i="3"/>
  <c r="AH463" i="3"/>
  <c r="AI463" i="3"/>
  <c r="AJ463" i="3"/>
  <c r="AK463" i="3"/>
  <c r="AL463" i="3"/>
  <c r="AM463" i="3"/>
  <c r="AQ463" i="3" s="1"/>
  <c r="AN463" i="3"/>
  <c r="AO463" i="3"/>
  <c r="AC464" i="3"/>
  <c r="AF464" i="3" s="1"/>
  <c r="AH464" i="3"/>
  <c r="AI464" i="3"/>
  <c r="AJ464" i="3"/>
  <c r="AK464" i="3"/>
  <c r="AL464" i="3"/>
  <c r="AM464" i="3"/>
  <c r="AQ464" i="3" s="1"/>
  <c r="AN464" i="3"/>
  <c r="AO464" i="3"/>
  <c r="AC465" i="3"/>
  <c r="AH465" i="3"/>
  <c r="AI465" i="3"/>
  <c r="AJ465" i="3"/>
  <c r="AK465" i="3"/>
  <c r="AL465" i="3"/>
  <c r="AM465" i="3"/>
  <c r="AQ465" i="3" s="1"/>
  <c r="AN465" i="3"/>
  <c r="AO465" i="3"/>
  <c r="AC466" i="3"/>
  <c r="AH466" i="3"/>
  <c r="AI466" i="3"/>
  <c r="AJ466" i="3"/>
  <c r="AK466" i="3"/>
  <c r="AL466" i="3"/>
  <c r="AM466" i="3"/>
  <c r="AN466" i="3"/>
  <c r="AO466" i="3"/>
  <c r="AC467" i="3"/>
  <c r="AH467" i="3"/>
  <c r="AI467" i="3"/>
  <c r="AJ467" i="3"/>
  <c r="AK467" i="3"/>
  <c r="AL467" i="3"/>
  <c r="AM467" i="3"/>
  <c r="AQ467" i="3" s="1"/>
  <c r="AN467" i="3"/>
  <c r="AO467" i="3"/>
  <c r="AC468" i="3"/>
  <c r="AF468" i="3" s="1"/>
  <c r="AH468" i="3"/>
  <c r="AI468" i="3"/>
  <c r="AJ468" i="3"/>
  <c r="AK468" i="3"/>
  <c r="AL468" i="3"/>
  <c r="AM468" i="3"/>
  <c r="AQ468" i="3" s="1"/>
  <c r="AN468" i="3"/>
  <c r="AO468" i="3"/>
  <c r="AC469" i="3"/>
  <c r="AH469" i="3"/>
  <c r="AI469" i="3"/>
  <c r="AJ469" i="3"/>
  <c r="AK469" i="3"/>
  <c r="AL469" i="3"/>
  <c r="AM469" i="3"/>
  <c r="AS469" i="3" s="1"/>
  <c r="AN469" i="3"/>
  <c r="AO469" i="3"/>
  <c r="AC470" i="3"/>
  <c r="AH470" i="3"/>
  <c r="AI470" i="3"/>
  <c r="AJ470" i="3"/>
  <c r="AK470" i="3"/>
  <c r="AL470" i="3"/>
  <c r="AM470" i="3"/>
  <c r="AQ470" i="3" s="1"/>
  <c r="AN470" i="3"/>
  <c r="AO470" i="3"/>
  <c r="AC471" i="3"/>
  <c r="AH471" i="3"/>
  <c r="AI471" i="3"/>
  <c r="AJ471" i="3"/>
  <c r="AK471" i="3"/>
  <c r="AL471" i="3"/>
  <c r="AM471" i="3"/>
  <c r="AS471" i="3" s="1"/>
  <c r="AN471" i="3"/>
  <c r="AO471" i="3"/>
  <c r="AC472" i="3"/>
  <c r="AD472" i="3" s="1"/>
  <c r="AH472" i="3"/>
  <c r="AI472" i="3"/>
  <c r="AJ472" i="3"/>
  <c r="AK472" i="3"/>
  <c r="AL472" i="3"/>
  <c r="AM472" i="3"/>
  <c r="AQ472" i="3" s="1"/>
  <c r="AN472" i="3"/>
  <c r="AO472" i="3"/>
  <c r="AC473" i="3"/>
  <c r="AH473" i="3"/>
  <c r="AI473" i="3"/>
  <c r="AJ473" i="3"/>
  <c r="AK473" i="3"/>
  <c r="AL473" i="3"/>
  <c r="AM473" i="3"/>
  <c r="AQ473" i="3" s="1"/>
  <c r="AN473" i="3"/>
  <c r="AO473" i="3"/>
  <c r="AC474" i="3"/>
  <c r="AH474" i="3"/>
  <c r="AI474" i="3"/>
  <c r="AJ474" i="3"/>
  <c r="AK474" i="3"/>
  <c r="AL474" i="3"/>
  <c r="AM474" i="3"/>
  <c r="AS474" i="3" s="1"/>
  <c r="AN474" i="3"/>
  <c r="AO474" i="3"/>
  <c r="AC475" i="3"/>
  <c r="AH475" i="3"/>
  <c r="AI475" i="3"/>
  <c r="AJ475" i="3"/>
  <c r="AK475" i="3"/>
  <c r="AL475" i="3"/>
  <c r="AM475" i="3"/>
  <c r="AQ475" i="3" s="1"/>
  <c r="AN475" i="3"/>
  <c r="AO475" i="3"/>
  <c r="AC476" i="3"/>
  <c r="AE476" i="3" s="1"/>
  <c r="AH476" i="3"/>
  <c r="AI476" i="3"/>
  <c r="AJ476" i="3"/>
  <c r="AK476" i="3"/>
  <c r="AL476" i="3"/>
  <c r="AM476" i="3"/>
  <c r="AN476" i="3"/>
  <c r="AO476" i="3"/>
  <c r="AC477" i="3"/>
  <c r="AH477" i="3"/>
  <c r="AI477" i="3"/>
  <c r="AJ477" i="3"/>
  <c r="AK477" i="3"/>
  <c r="AL477" i="3"/>
  <c r="AM477" i="3"/>
  <c r="AS477" i="3" s="1"/>
  <c r="AN477" i="3"/>
  <c r="AO477" i="3"/>
  <c r="AC478" i="3"/>
  <c r="AH478" i="3"/>
  <c r="AI478" i="3"/>
  <c r="AJ478" i="3"/>
  <c r="AK478" i="3"/>
  <c r="AL478" i="3"/>
  <c r="AM478" i="3"/>
  <c r="AN478" i="3"/>
  <c r="AO478" i="3"/>
  <c r="AC479" i="3"/>
  <c r="AH479" i="3"/>
  <c r="AI479" i="3"/>
  <c r="AJ479" i="3"/>
  <c r="AK479" i="3"/>
  <c r="AL479" i="3"/>
  <c r="AM479" i="3"/>
  <c r="AQ479" i="3" s="1"/>
  <c r="AN479" i="3"/>
  <c r="AO479" i="3"/>
  <c r="AC480" i="3"/>
  <c r="AH480" i="3"/>
  <c r="AI480" i="3"/>
  <c r="AJ480" i="3"/>
  <c r="AK480" i="3"/>
  <c r="AL480" i="3"/>
  <c r="AM480" i="3"/>
  <c r="AQ480" i="3" s="1"/>
  <c r="AN480" i="3"/>
  <c r="AO480" i="3"/>
  <c r="AC481" i="3"/>
  <c r="AF481" i="3" s="1"/>
  <c r="AH481" i="3"/>
  <c r="AI481" i="3"/>
  <c r="AJ481" i="3"/>
  <c r="AK481" i="3"/>
  <c r="AL481" i="3"/>
  <c r="AM481" i="3"/>
  <c r="AQ481" i="3" s="1"/>
  <c r="AN481" i="3"/>
  <c r="AO481" i="3"/>
  <c r="AC482" i="3"/>
  <c r="AH482" i="3"/>
  <c r="AI482" i="3"/>
  <c r="AJ482" i="3"/>
  <c r="AK482" i="3"/>
  <c r="AL482" i="3"/>
  <c r="AM482" i="3"/>
  <c r="AQ482" i="3" s="1"/>
  <c r="AN482" i="3"/>
  <c r="AO482" i="3"/>
  <c r="AC483" i="3"/>
  <c r="AF483" i="3" s="1"/>
  <c r="AH483" i="3"/>
  <c r="AI483" i="3"/>
  <c r="AJ483" i="3"/>
  <c r="AK483" i="3"/>
  <c r="AL483" i="3"/>
  <c r="AM483" i="3"/>
  <c r="AN483" i="3"/>
  <c r="AO483" i="3"/>
  <c r="AC484" i="3"/>
  <c r="AF484" i="3" s="1"/>
  <c r="AH484" i="3"/>
  <c r="AI484" i="3"/>
  <c r="AJ484" i="3"/>
  <c r="AK484" i="3"/>
  <c r="AL484" i="3"/>
  <c r="AM484" i="3"/>
  <c r="AQ484" i="3" s="1"/>
  <c r="AN484" i="3"/>
  <c r="AO484" i="3"/>
  <c r="AC485" i="3"/>
  <c r="AD485" i="3" s="1"/>
  <c r="AH485" i="3"/>
  <c r="AI485" i="3"/>
  <c r="AJ485" i="3"/>
  <c r="AK485" i="3"/>
  <c r="AL485" i="3"/>
  <c r="AM485" i="3"/>
  <c r="AQ485" i="3" s="1"/>
  <c r="AN485" i="3"/>
  <c r="AO485" i="3"/>
  <c r="AC486" i="3"/>
  <c r="AF486" i="3" s="1"/>
  <c r="AH486" i="3"/>
  <c r="AI486" i="3"/>
  <c r="AJ486" i="3"/>
  <c r="AK486" i="3"/>
  <c r="AL486" i="3"/>
  <c r="AM486" i="3"/>
  <c r="AS486" i="3" s="1"/>
  <c r="AN486" i="3"/>
  <c r="AO486" i="3"/>
  <c r="AC487" i="3"/>
  <c r="AD487" i="3" s="1"/>
  <c r="AH487" i="3"/>
  <c r="AI487" i="3"/>
  <c r="AJ487" i="3"/>
  <c r="AK487" i="3"/>
  <c r="AL487" i="3"/>
  <c r="AM487" i="3"/>
  <c r="AQ487" i="3" s="1"/>
  <c r="AN487" i="3"/>
  <c r="AO487" i="3"/>
  <c r="AC488" i="3"/>
  <c r="AD488" i="3" s="1"/>
  <c r="AH488" i="3"/>
  <c r="AI488" i="3"/>
  <c r="AJ488" i="3"/>
  <c r="AK488" i="3"/>
  <c r="AL488" i="3"/>
  <c r="AM488" i="3"/>
  <c r="AN488" i="3"/>
  <c r="AO488" i="3"/>
  <c r="AC489" i="3"/>
  <c r="AD489" i="3" s="1"/>
  <c r="AH489" i="3"/>
  <c r="AI489" i="3"/>
  <c r="AJ489" i="3"/>
  <c r="AK489" i="3"/>
  <c r="AL489" i="3"/>
  <c r="AM489" i="3"/>
  <c r="AN489" i="3"/>
  <c r="AO489" i="3"/>
  <c r="AC490" i="3"/>
  <c r="AD490" i="3" s="1"/>
  <c r="AH490" i="3"/>
  <c r="AI490" i="3"/>
  <c r="AJ490" i="3"/>
  <c r="AK490" i="3"/>
  <c r="AL490" i="3"/>
  <c r="AM490" i="3"/>
  <c r="AQ490" i="3" s="1"/>
  <c r="AN490" i="3"/>
  <c r="AO490" i="3"/>
  <c r="AC491" i="3"/>
  <c r="AD491" i="3" s="1"/>
  <c r="AH491" i="3"/>
  <c r="AI491" i="3"/>
  <c r="AJ491" i="3"/>
  <c r="AK491" i="3"/>
  <c r="AL491" i="3"/>
  <c r="AM491" i="3"/>
  <c r="AS491" i="3" s="1"/>
  <c r="AN491" i="3"/>
  <c r="AO491" i="3"/>
  <c r="AC492" i="3"/>
  <c r="AF492" i="3" s="1"/>
  <c r="T494" i="3"/>
  <c r="U494" i="3" s="1"/>
  <c r="X5" i="3"/>
  <c r="BD5" i="3" s="1"/>
  <c r="Y5" i="3"/>
  <c r="Z5" i="3" s="1"/>
  <c r="X6" i="3"/>
  <c r="Y6" i="3"/>
  <c r="X7" i="3"/>
  <c r="BD7" i="3" s="1"/>
  <c r="Y7" i="3"/>
  <c r="Z7" i="3" s="1"/>
  <c r="X8" i="3"/>
  <c r="BD8" i="3" s="1"/>
  <c r="Y8" i="3"/>
  <c r="Z8" i="3" s="1"/>
  <c r="X9" i="3"/>
  <c r="BD9" i="3" s="1"/>
  <c r="Y9" i="3"/>
  <c r="Z9" i="3" s="1"/>
  <c r="X10" i="3"/>
  <c r="BD10" i="3" s="1"/>
  <c r="Y10" i="3"/>
  <c r="Z10" i="3" s="1"/>
  <c r="X11" i="3"/>
  <c r="BD11" i="3" s="1"/>
  <c r="Y11" i="3"/>
  <c r="X12" i="3"/>
  <c r="BD12" i="3" s="1"/>
  <c r="Y12" i="3"/>
  <c r="Z12" i="3" s="1"/>
  <c r="X13" i="3"/>
  <c r="BD13" i="3" s="1"/>
  <c r="Y13" i="3"/>
  <c r="Z13" i="3" s="1"/>
  <c r="X14" i="3"/>
  <c r="BD14" i="3" s="1"/>
  <c r="Y14" i="3"/>
  <c r="Z14" i="3" s="1"/>
  <c r="X15" i="3"/>
  <c r="BD15" i="3" s="1"/>
  <c r="Y15" i="3"/>
  <c r="BG15" i="3" s="1"/>
  <c r="X16" i="3"/>
  <c r="BD16" i="3" s="1"/>
  <c r="Y16" i="3"/>
  <c r="Z16" i="3" s="1"/>
  <c r="X17" i="3"/>
  <c r="BD17" i="3" s="1"/>
  <c r="Y17" i="3"/>
  <c r="Z17" i="3" s="1"/>
  <c r="X18" i="3"/>
  <c r="BD18" i="3" s="1"/>
  <c r="Y18" i="3"/>
  <c r="Z18" i="3" s="1"/>
  <c r="X19" i="3"/>
  <c r="BD19" i="3" s="1"/>
  <c r="Y19" i="3"/>
  <c r="X20" i="3"/>
  <c r="BD20" i="3" s="1"/>
  <c r="Y20" i="3"/>
  <c r="Z20" i="3" s="1"/>
  <c r="X21" i="3"/>
  <c r="BD21" i="3" s="1"/>
  <c r="Y21" i="3"/>
  <c r="Z21" i="3" s="1"/>
  <c r="X22" i="3"/>
  <c r="BD22" i="3" s="1"/>
  <c r="Y22" i="3"/>
  <c r="Z22" i="3" s="1"/>
  <c r="X23" i="3"/>
  <c r="Y23" i="3"/>
  <c r="Z23" i="3" s="1"/>
  <c r="X24" i="3"/>
  <c r="BD24" i="3" s="1"/>
  <c r="Y24" i="3"/>
  <c r="Z24" i="3" s="1"/>
  <c r="X25" i="3"/>
  <c r="BD25" i="3" s="1"/>
  <c r="Y25" i="3"/>
  <c r="Z25" i="3" s="1"/>
  <c r="X26" i="3"/>
  <c r="Y26" i="3"/>
  <c r="Z26" i="3" s="1"/>
  <c r="X27" i="3"/>
  <c r="BD27" i="3" s="1"/>
  <c r="Y27" i="3"/>
  <c r="X28" i="3"/>
  <c r="BD28" i="3" s="1"/>
  <c r="Y28" i="3"/>
  <c r="Z28" i="3" s="1"/>
  <c r="X29" i="3"/>
  <c r="BD29" i="3" s="1"/>
  <c r="Y29" i="3"/>
  <c r="Z29" i="3" s="1"/>
  <c r="X30" i="3"/>
  <c r="Y30" i="3"/>
  <c r="Z30" i="3" s="1"/>
  <c r="X31" i="3"/>
  <c r="Y31" i="3"/>
  <c r="X32" i="3"/>
  <c r="BD32" i="3" s="1"/>
  <c r="Y32" i="3"/>
  <c r="Z32" i="3" s="1"/>
  <c r="X33" i="3"/>
  <c r="BD33" i="3" s="1"/>
  <c r="Y33" i="3"/>
  <c r="Z33" i="3" s="1"/>
  <c r="X34" i="3"/>
  <c r="BD34" i="3" s="1"/>
  <c r="Y34" i="3"/>
  <c r="X35" i="3"/>
  <c r="Y35" i="3"/>
  <c r="X36" i="3"/>
  <c r="BD36" i="3" s="1"/>
  <c r="Y36" i="3"/>
  <c r="Z36" i="3" s="1"/>
  <c r="X37" i="3"/>
  <c r="Y37" i="3"/>
  <c r="X38" i="3"/>
  <c r="BD38" i="3" s="1"/>
  <c r="Y38" i="3"/>
  <c r="BG38" i="3" s="1"/>
  <c r="X39" i="3"/>
  <c r="Y39" i="3"/>
  <c r="Z39" i="3" s="1"/>
  <c r="X40" i="3"/>
  <c r="Y40" i="3"/>
  <c r="X41" i="3"/>
  <c r="BD41" i="3" s="1"/>
  <c r="Y41" i="3"/>
  <c r="Z41" i="3" s="1"/>
  <c r="X42" i="3"/>
  <c r="BD42" i="3" s="1"/>
  <c r="Y42" i="3"/>
  <c r="X43" i="3"/>
  <c r="BD43" i="3" s="1"/>
  <c r="Y43" i="3"/>
  <c r="Z43" i="3" s="1"/>
  <c r="X44" i="3"/>
  <c r="Y44" i="3"/>
  <c r="Z44" i="3" s="1"/>
  <c r="X45" i="3"/>
  <c r="BD45" i="3" s="1"/>
  <c r="Y45" i="3"/>
  <c r="X46" i="3"/>
  <c r="BD46" i="3" s="1"/>
  <c r="Y46" i="3"/>
  <c r="Z46" i="3" s="1"/>
  <c r="X47" i="3"/>
  <c r="Y47" i="3"/>
  <c r="Z47" i="3" s="1"/>
  <c r="X48" i="3"/>
  <c r="BD48" i="3" s="1"/>
  <c r="Y48" i="3"/>
  <c r="X49" i="3"/>
  <c r="BD49" i="3" s="1"/>
  <c r="Y49" i="3"/>
  <c r="Z49" i="3" s="1"/>
  <c r="X50" i="3"/>
  <c r="BD50" i="3" s="1"/>
  <c r="Y50" i="3"/>
  <c r="Z50" i="3" s="1"/>
  <c r="X51" i="3"/>
  <c r="Y51" i="3"/>
  <c r="Z51" i="3" s="1"/>
  <c r="X52" i="3"/>
  <c r="BD52" i="3" s="1"/>
  <c r="Y52" i="3"/>
  <c r="Z52" i="3" s="1"/>
  <c r="X53" i="3"/>
  <c r="BD53" i="3" s="1"/>
  <c r="Y53" i="3"/>
  <c r="X54" i="3"/>
  <c r="Y54" i="3"/>
  <c r="Z54" i="3" s="1"/>
  <c r="X55" i="3"/>
  <c r="Y55" i="3"/>
  <c r="Z55" i="3" s="1"/>
  <c r="X56" i="3"/>
  <c r="BD56" i="3" s="1"/>
  <c r="Y56" i="3"/>
  <c r="Z56" i="3" s="1"/>
  <c r="X57" i="3"/>
  <c r="BD57" i="3" s="1"/>
  <c r="Y57" i="3"/>
  <c r="Z57" i="3" s="1"/>
  <c r="X58" i="3"/>
  <c r="Y58" i="3"/>
  <c r="Z58" i="3" s="1"/>
  <c r="X59" i="3"/>
  <c r="BD59" i="3" s="1"/>
  <c r="Y59" i="3"/>
  <c r="Z59" i="3" s="1"/>
  <c r="X60" i="3"/>
  <c r="BD60" i="3" s="1"/>
  <c r="Y60" i="3"/>
  <c r="Z60" i="3" s="1"/>
  <c r="X61" i="3"/>
  <c r="BD61" i="3" s="1"/>
  <c r="Y61" i="3"/>
  <c r="X62" i="3"/>
  <c r="Y62" i="3"/>
  <c r="Z62" i="3" s="1"/>
  <c r="X63" i="3"/>
  <c r="Y63" i="3"/>
  <c r="Z63" i="3" s="1"/>
  <c r="X64" i="3"/>
  <c r="BD64" i="3" s="1"/>
  <c r="Y64" i="3"/>
  <c r="Z64" i="3" s="1"/>
  <c r="X65" i="3"/>
  <c r="Y65" i="3"/>
  <c r="Z65" i="3" s="1"/>
  <c r="X66" i="3"/>
  <c r="BD66" i="3" s="1"/>
  <c r="Y66" i="3"/>
  <c r="Z66" i="3" s="1"/>
  <c r="X67" i="3"/>
  <c r="BD67" i="3" s="1"/>
  <c r="Y67" i="3"/>
  <c r="Z67" i="3" s="1"/>
  <c r="X68" i="3"/>
  <c r="Y68" i="3"/>
  <c r="Z68" i="3" s="1"/>
  <c r="X69" i="3"/>
  <c r="Y69" i="3"/>
  <c r="X70" i="3"/>
  <c r="BD70" i="3" s="1"/>
  <c r="Y70" i="3"/>
  <c r="Z70" i="3" s="1"/>
  <c r="X71" i="3"/>
  <c r="Y71" i="3"/>
  <c r="Z71" i="3" s="1"/>
  <c r="X72" i="3"/>
  <c r="Y72" i="3"/>
  <c r="Z72" i="3" s="1"/>
  <c r="X73" i="3"/>
  <c r="BD73" i="3" s="1"/>
  <c r="Y73" i="3"/>
  <c r="Z73" i="3" s="1"/>
  <c r="X74" i="3"/>
  <c r="BD74" i="3" s="1"/>
  <c r="Y74" i="3"/>
  <c r="X75" i="3"/>
  <c r="BD75" i="3" s="1"/>
  <c r="Y75" i="3"/>
  <c r="Z75" i="3" s="1"/>
  <c r="X76" i="3"/>
  <c r="Y76" i="3"/>
  <c r="Z76" i="3" s="1"/>
  <c r="X77" i="3"/>
  <c r="BD77" i="3" s="1"/>
  <c r="Y77" i="3"/>
  <c r="X78" i="3"/>
  <c r="BD78" i="3" s="1"/>
  <c r="Y78" i="3"/>
  <c r="Z78" i="3" s="1"/>
  <c r="X79" i="3"/>
  <c r="Y79" i="3"/>
  <c r="Z79" i="3" s="1"/>
  <c r="X80" i="3"/>
  <c r="BD80" i="3" s="1"/>
  <c r="Y80" i="3"/>
  <c r="Z80" i="3" s="1"/>
  <c r="X81" i="3"/>
  <c r="BD81" i="3" s="1"/>
  <c r="Y81" i="3"/>
  <c r="Z81" i="3" s="1"/>
  <c r="X82" i="3"/>
  <c r="Y82" i="3"/>
  <c r="X83" i="3"/>
  <c r="Y83" i="3"/>
  <c r="X84" i="3"/>
  <c r="BD84" i="3" s="1"/>
  <c r="Y84" i="3"/>
  <c r="Z84" i="3" s="1"/>
  <c r="X85" i="3"/>
  <c r="BD85" i="3" s="1"/>
  <c r="Y85" i="3"/>
  <c r="X86" i="3"/>
  <c r="BD86" i="3" s="1"/>
  <c r="Y86" i="3"/>
  <c r="Z86" i="3" s="1"/>
  <c r="X87" i="3"/>
  <c r="Y87" i="3"/>
  <c r="Z87" i="3" s="1"/>
  <c r="X88" i="3"/>
  <c r="BD88" i="3" s="1"/>
  <c r="Y88" i="3"/>
  <c r="Z88" i="3" s="1"/>
  <c r="X89" i="3"/>
  <c r="BD89" i="3" s="1"/>
  <c r="Y89" i="3"/>
  <c r="Z89" i="3" s="1"/>
  <c r="X90" i="3"/>
  <c r="Y90" i="3"/>
  <c r="X91" i="3"/>
  <c r="BD91" i="3" s="1"/>
  <c r="Y91" i="3"/>
  <c r="Z91" i="3" s="1"/>
  <c r="X92" i="3"/>
  <c r="BD92" i="3" s="1"/>
  <c r="Y92" i="3"/>
  <c r="Z92" i="3" s="1"/>
  <c r="X93" i="3"/>
  <c r="BD93" i="3" s="1"/>
  <c r="Y93" i="3"/>
  <c r="Z93" i="3" s="1"/>
  <c r="X94" i="3"/>
  <c r="Y94" i="3"/>
  <c r="Z94" i="3" s="1"/>
  <c r="X95" i="3"/>
  <c r="Y95" i="3"/>
  <c r="Z95" i="3" s="1"/>
  <c r="X96" i="3"/>
  <c r="Y96" i="3"/>
  <c r="X97" i="3"/>
  <c r="Y97" i="3"/>
  <c r="Z97" i="3" s="1"/>
  <c r="X98" i="3"/>
  <c r="BD98" i="3" s="1"/>
  <c r="Y98" i="3"/>
  <c r="X99" i="3"/>
  <c r="BD99" i="3" s="1"/>
  <c r="Y99" i="3"/>
  <c r="Z99" i="3" s="1"/>
  <c r="X100" i="3"/>
  <c r="Y100" i="3"/>
  <c r="Z100" i="3" s="1"/>
  <c r="X101" i="3"/>
  <c r="Y101" i="3"/>
  <c r="Z101" i="3" s="1"/>
  <c r="X102" i="3"/>
  <c r="BD102" i="3" s="1"/>
  <c r="Y102" i="3"/>
  <c r="Z102" i="3" s="1"/>
  <c r="X103" i="3"/>
  <c r="Y103" i="3"/>
  <c r="X104" i="3"/>
  <c r="Y104" i="3"/>
  <c r="X105" i="3"/>
  <c r="BD105" i="3" s="1"/>
  <c r="Y105" i="3"/>
  <c r="Z105" i="3" s="1"/>
  <c r="X106" i="3"/>
  <c r="Y106" i="3"/>
  <c r="X107" i="3"/>
  <c r="BD107" i="3" s="1"/>
  <c r="Y107" i="3"/>
  <c r="Z107" i="3" s="1"/>
  <c r="X108" i="3"/>
  <c r="Y108" i="3"/>
  <c r="Z108" i="3" s="1"/>
  <c r="X109" i="3"/>
  <c r="Y109" i="3"/>
  <c r="Z109" i="3" s="1"/>
  <c r="X110" i="3"/>
  <c r="BD110" i="3" s="1"/>
  <c r="Y110" i="3"/>
  <c r="Z110" i="3" s="1"/>
  <c r="X111" i="3"/>
  <c r="Y111" i="3"/>
  <c r="Z111" i="3" s="1"/>
  <c r="X112" i="3"/>
  <c r="BD112" i="3" s="1"/>
  <c r="Y112" i="3"/>
  <c r="X113" i="3"/>
  <c r="BD113" i="3" s="1"/>
  <c r="Y113" i="3"/>
  <c r="Z113" i="3" s="1"/>
  <c r="X114" i="3"/>
  <c r="BD114" i="3" s="1"/>
  <c r="Y114" i="3"/>
  <c r="X115" i="3"/>
  <c r="Y115" i="3"/>
  <c r="Z115" i="3" s="1"/>
  <c r="X116" i="3"/>
  <c r="BD116" i="3" s="1"/>
  <c r="Y116" i="3"/>
  <c r="Z116" i="3" s="1"/>
  <c r="X117" i="3"/>
  <c r="BD117" i="3" s="1"/>
  <c r="Y117" i="3"/>
  <c r="X118" i="3"/>
  <c r="Y118" i="3"/>
  <c r="Z118" i="3" s="1"/>
  <c r="X119" i="3"/>
  <c r="Y119" i="3"/>
  <c r="BH119" i="3" s="1"/>
  <c r="BI119" i="3" s="1"/>
  <c r="X120" i="3"/>
  <c r="BD120" i="3" s="1"/>
  <c r="Y120" i="3"/>
  <c r="X121" i="3"/>
  <c r="BD121" i="3" s="1"/>
  <c r="Y121" i="3"/>
  <c r="Z121" i="3" s="1"/>
  <c r="X122" i="3"/>
  <c r="Y122" i="3"/>
  <c r="X123" i="3"/>
  <c r="BD123" i="3" s="1"/>
  <c r="Y123" i="3"/>
  <c r="X124" i="3"/>
  <c r="BD124" i="3" s="1"/>
  <c r="Y124" i="3"/>
  <c r="X125" i="3"/>
  <c r="BD125" i="3" s="1"/>
  <c r="Y125" i="3"/>
  <c r="BG125" i="3" s="1"/>
  <c r="X126" i="3"/>
  <c r="Y126" i="3"/>
  <c r="Z126" i="3" s="1"/>
  <c r="X127" i="3"/>
  <c r="Y127" i="3"/>
  <c r="X128" i="3"/>
  <c r="BD128" i="3" s="1"/>
  <c r="Y128" i="3"/>
  <c r="X129" i="3"/>
  <c r="Y129" i="3"/>
  <c r="X130" i="3"/>
  <c r="BD130" i="3" s="1"/>
  <c r="Y130" i="3"/>
  <c r="Z130" i="3" s="1"/>
  <c r="X131" i="3"/>
  <c r="BD131" i="3" s="1"/>
  <c r="Y131" i="3"/>
  <c r="Z131" i="3" s="1"/>
  <c r="X132" i="3"/>
  <c r="Y132" i="3"/>
  <c r="X133" i="3"/>
  <c r="Y133" i="3"/>
  <c r="Z133" i="3" s="1"/>
  <c r="X134" i="3"/>
  <c r="Y134" i="3"/>
  <c r="X135" i="3"/>
  <c r="Y135" i="3"/>
  <c r="Z135" i="3" s="1"/>
  <c r="X136" i="3"/>
  <c r="Y136" i="3"/>
  <c r="Z136" i="3" s="1"/>
  <c r="X137" i="3"/>
  <c r="Y137" i="3"/>
  <c r="Z137" i="3" s="1"/>
  <c r="X138" i="3"/>
  <c r="N138" i="3" s="1"/>
  <c r="Y138" i="3"/>
  <c r="Z138" i="3" s="1"/>
  <c r="X139" i="3"/>
  <c r="BD139" i="3" s="1"/>
  <c r="Y139" i="3"/>
  <c r="X140" i="3"/>
  <c r="Y140" i="3"/>
  <c r="Z140" i="3" s="1"/>
  <c r="X141" i="3"/>
  <c r="BD141" i="3" s="1"/>
  <c r="Y141" i="3"/>
  <c r="Z141" i="3" s="1"/>
  <c r="X142" i="3"/>
  <c r="BD142" i="3" s="1"/>
  <c r="Y142" i="3"/>
  <c r="BH142" i="3" s="1"/>
  <c r="BI142" i="3" s="1"/>
  <c r="X143" i="3"/>
  <c r="Y143" i="3"/>
  <c r="X144" i="3"/>
  <c r="BD144" i="3" s="1"/>
  <c r="Y144" i="3"/>
  <c r="Z144" i="3" s="1"/>
  <c r="X145" i="3"/>
  <c r="BD145" i="3" s="1"/>
  <c r="Y145" i="3"/>
  <c r="Z145" i="3" s="1"/>
  <c r="X146" i="3"/>
  <c r="Y146" i="3"/>
  <c r="Z146" i="3" s="1"/>
  <c r="X147" i="3"/>
  <c r="Y147" i="3"/>
  <c r="X148" i="3"/>
  <c r="BD148" i="3" s="1"/>
  <c r="Y148" i="3"/>
  <c r="Z148" i="3" s="1"/>
  <c r="X149" i="3"/>
  <c r="Y149" i="3"/>
  <c r="Z149" i="3" s="1"/>
  <c r="X150" i="3"/>
  <c r="BD150" i="3" s="1"/>
  <c r="Y150" i="3"/>
  <c r="Z150" i="3" s="1"/>
  <c r="X151" i="3"/>
  <c r="Y151" i="3"/>
  <c r="Z151" i="3" s="1"/>
  <c r="X152" i="3"/>
  <c r="BD152" i="3" s="1"/>
  <c r="Y152" i="3"/>
  <c r="Z152" i="3" s="1"/>
  <c r="X153" i="3"/>
  <c r="BD153" i="3" s="1"/>
  <c r="Y153" i="3"/>
  <c r="Z153" i="3" s="1"/>
  <c r="X154" i="3"/>
  <c r="Y154" i="3"/>
  <c r="X155" i="3"/>
  <c r="BD155" i="3" s="1"/>
  <c r="Y155" i="3"/>
  <c r="X156" i="3"/>
  <c r="BD156" i="3" s="1"/>
  <c r="Y156" i="3"/>
  <c r="Z156" i="3" s="1"/>
  <c r="X157" i="3"/>
  <c r="Y157" i="3"/>
  <c r="X158" i="3"/>
  <c r="Y158" i="3"/>
  <c r="Z158" i="3" s="1"/>
  <c r="X159" i="3"/>
  <c r="Y159" i="3"/>
  <c r="X160" i="3"/>
  <c r="Y160" i="3"/>
  <c r="X161" i="3"/>
  <c r="Y161" i="3"/>
  <c r="Z161" i="3" s="1"/>
  <c r="X162" i="3"/>
  <c r="Y162" i="3"/>
  <c r="X163" i="3"/>
  <c r="BD163" i="3" s="1"/>
  <c r="Y163" i="3"/>
  <c r="Z163" i="3" s="1"/>
  <c r="X164" i="3"/>
  <c r="BD164" i="3" s="1"/>
  <c r="Y164" i="3"/>
  <c r="Z164" i="3" s="1"/>
  <c r="X165" i="3"/>
  <c r="Y165" i="3"/>
  <c r="X166" i="3"/>
  <c r="BD166" i="3" s="1"/>
  <c r="Y166" i="3"/>
  <c r="Z166" i="3" s="1"/>
  <c r="X167" i="3"/>
  <c r="Y167" i="3"/>
  <c r="Z167" i="3" s="1"/>
  <c r="X168" i="3"/>
  <c r="Y168" i="3"/>
  <c r="Z168" i="3" s="1"/>
  <c r="X169" i="3"/>
  <c r="BD169" i="3" s="1"/>
  <c r="Y169" i="3"/>
  <c r="Z169" i="3" s="1"/>
  <c r="X170" i="3"/>
  <c r="Y170" i="3"/>
  <c r="X171" i="3"/>
  <c r="BD171" i="3" s="1"/>
  <c r="Y171" i="3"/>
  <c r="Z171" i="3" s="1"/>
  <c r="X172" i="3"/>
  <c r="Y172" i="3"/>
  <c r="Z172" i="3" s="1"/>
  <c r="X173" i="3"/>
  <c r="Y173" i="3"/>
  <c r="Z173" i="3" s="1"/>
  <c r="X174" i="3"/>
  <c r="BD174" i="3" s="1"/>
  <c r="Y174" i="3"/>
  <c r="Z174" i="3" s="1"/>
  <c r="X175" i="3"/>
  <c r="Y175" i="3"/>
  <c r="Z175" i="3" s="1"/>
  <c r="X176" i="3"/>
  <c r="Y176" i="3"/>
  <c r="Z176" i="3" s="1"/>
  <c r="X177" i="3"/>
  <c r="BD177" i="3" s="1"/>
  <c r="Y177" i="3"/>
  <c r="Z177" i="3" s="1"/>
  <c r="X178" i="3"/>
  <c r="BD178" i="3" s="1"/>
  <c r="Y178" i="3"/>
  <c r="Z178" i="3" s="1"/>
  <c r="X179" i="3"/>
  <c r="Y179" i="3"/>
  <c r="Z179" i="3" s="1"/>
  <c r="X180" i="3"/>
  <c r="BD180" i="3" s="1"/>
  <c r="Y180" i="3"/>
  <c r="Z180" i="3" s="1"/>
  <c r="X181" i="3"/>
  <c r="BD181" i="3" s="1"/>
  <c r="Y181" i="3"/>
  <c r="Z181" i="3" s="1"/>
  <c r="X182" i="3"/>
  <c r="Y182" i="3"/>
  <c r="Z182" i="3" s="1"/>
  <c r="X183" i="3"/>
  <c r="Y183" i="3"/>
  <c r="Z183" i="3" s="1"/>
  <c r="X184" i="3"/>
  <c r="BD184" i="3" s="1"/>
  <c r="Y184" i="3"/>
  <c r="Z184" i="3" s="1"/>
  <c r="X185" i="3"/>
  <c r="BD185" i="3" s="1"/>
  <c r="Y185" i="3"/>
  <c r="Z185" i="3" s="1"/>
  <c r="X186" i="3"/>
  <c r="Y186" i="3"/>
  <c r="X187" i="3"/>
  <c r="BD187" i="3" s="1"/>
  <c r="Y187" i="3"/>
  <c r="Z187" i="3" s="1"/>
  <c r="X188" i="3"/>
  <c r="BD188" i="3" s="1"/>
  <c r="Y188" i="3"/>
  <c r="Z188" i="3" s="1"/>
  <c r="X189" i="3"/>
  <c r="Y189" i="3"/>
  <c r="Z189" i="3" s="1"/>
  <c r="X190" i="3"/>
  <c r="Y190" i="3"/>
  <c r="Z190" i="3" s="1"/>
  <c r="X191" i="3"/>
  <c r="Y191" i="3"/>
  <c r="Z191" i="3" s="1"/>
  <c r="X192" i="3"/>
  <c r="BD192" i="3" s="1"/>
  <c r="Y192" i="3"/>
  <c r="Z192" i="3" s="1"/>
  <c r="X193" i="3"/>
  <c r="Y193" i="3"/>
  <c r="Z193" i="3" s="1"/>
  <c r="X194" i="3"/>
  <c r="BD194" i="3" s="1"/>
  <c r="Y194" i="3"/>
  <c r="X195" i="3"/>
  <c r="BD195" i="3" s="1"/>
  <c r="Y195" i="3"/>
  <c r="Z195" i="3" s="1"/>
  <c r="X196" i="3"/>
  <c r="Y196" i="3"/>
  <c r="Z196" i="3" s="1"/>
  <c r="X197" i="3"/>
  <c r="Y197" i="3"/>
  <c r="BH197" i="3" s="1"/>
  <c r="BI197" i="3" s="1"/>
  <c r="X198" i="3"/>
  <c r="BD198" i="3" s="1"/>
  <c r="Y198" i="3"/>
  <c r="Z198" i="3" s="1"/>
  <c r="X199" i="3"/>
  <c r="Y199" i="3"/>
  <c r="X200" i="3"/>
  <c r="Y200" i="3"/>
  <c r="Z200" i="3" s="1"/>
  <c r="X201" i="3"/>
  <c r="BD201" i="3" s="1"/>
  <c r="Y201" i="3"/>
  <c r="Z201" i="3" s="1"/>
  <c r="X202" i="3"/>
  <c r="Y202" i="3"/>
  <c r="Z202" i="3" s="1"/>
  <c r="X203" i="3"/>
  <c r="BD203" i="3" s="1"/>
  <c r="Y203" i="3"/>
  <c r="Z203" i="3" s="1"/>
  <c r="X204" i="3"/>
  <c r="Y204" i="3"/>
  <c r="Z204" i="3" s="1"/>
  <c r="X205" i="3"/>
  <c r="BD205" i="3" s="1"/>
  <c r="Y205" i="3"/>
  <c r="BG205" i="3" s="1"/>
  <c r="X206" i="3"/>
  <c r="BD206" i="3" s="1"/>
  <c r="Y206" i="3"/>
  <c r="Z206" i="3" s="1"/>
  <c r="X207" i="3"/>
  <c r="Y207" i="3"/>
  <c r="X208" i="3"/>
  <c r="BD208" i="3" s="1"/>
  <c r="Y208" i="3"/>
  <c r="Z208" i="3" s="1"/>
  <c r="X209" i="3"/>
  <c r="BD209" i="3" s="1"/>
  <c r="Y209" i="3"/>
  <c r="Z209" i="3" s="1"/>
  <c r="X210" i="3"/>
  <c r="Y210" i="3"/>
  <c r="Z210" i="3" s="1"/>
  <c r="X211" i="3"/>
  <c r="Y211" i="3"/>
  <c r="Z211" i="3" s="1"/>
  <c r="X212" i="3"/>
  <c r="BD212" i="3" s="1"/>
  <c r="Y212" i="3"/>
  <c r="Z212" i="3" s="1"/>
  <c r="X213" i="3"/>
  <c r="BD213" i="3" s="1"/>
  <c r="Y213" i="3"/>
  <c r="Z213" i="3" s="1"/>
  <c r="X214" i="3"/>
  <c r="BD214" i="3" s="1"/>
  <c r="Y214" i="3"/>
  <c r="Z214" i="3" s="1"/>
  <c r="X215" i="3"/>
  <c r="Y215" i="3"/>
  <c r="X216" i="3"/>
  <c r="BD216" i="3" s="1"/>
  <c r="Y216" i="3"/>
  <c r="Z216" i="3" s="1"/>
  <c r="X217" i="3"/>
  <c r="BD217" i="3" s="1"/>
  <c r="Y217" i="3"/>
  <c r="X218" i="3"/>
  <c r="Y218" i="3"/>
  <c r="BH218" i="3" s="1"/>
  <c r="BI218" i="3" s="1"/>
  <c r="X219" i="3"/>
  <c r="BD219" i="3" s="1"/>
  <c r="Y219" i="3"/>
  <c r="Z219" i="3" s="1"/>
  <c r="X220" i="3"/>
  <c r="Y220" i="3"/>
  <c r="X221" i="3"/>
  <c r="BD221" i="3" s="1"/>
  <c r="Y221" i="3"/>
  <c r="Z221" i="3" s="1"/>
  <c r="X222" i="3"/>
  <c r="Y222" i="3"/>
  <c r="Z222" i="3" s="1"/>
  <c r="X223" i="3"/>
  <c r="Y223" i="3"/>
  <c r="Z223" i="3" s="1"/>
  <c r="X224" i="3"/>
  <c r="Y224" i="3"/>
  <c r="Z224" i="3" s="1"/>
  <c r="X225" i="3"/>
  <c r="Y225" i="3"/>
  <c r="X226" i="3"/>
  <c r="BD226" i="3" s="1"/>
  <c r="Y226" i="3"/>
  <c r="Z226" i="3" s="1"/>
  <c r="X227" i="3"/>
  <c r="BD227" i="3" s="1"/>
  <c r="Y227" i="3"/>
  <c r="Z227" i="3" s="1"/>
  <c r="X228" i="3"/>
  <c r="BD228" i="3" s="1"/>
  <c r="Y228" i="3"/>
  <c r="Z228" i="3" s="1"/>
  <c r="X229" i="3"/>
  <c r="Y229" i="3"/>
  <c r="BH229" i="3" s="1"/>
  <c r="BI229" i="3" s="1"/>
  <c r="X230" i="3"/>
  <c r="BD230" i="3" s="1"/>
  <c r="Y230" i="3"/>
  <c r="X231" i="3"/>
  <c r="Y231" i="3"/>
  <c r="Z231" i="3" s="1"/>
  <c r="X232" i="3"/>
  <c r="Y232" i="3"/>
  <c r="X233" i="3"/>
  <c r="Y233" i="3"/>
  <c r="Z233" i="3" s="1"/>
  <c r="X234" i="3"/>
  <c r="BD234" i="3" s="1"/>
  <c r="Y234" i="3"/>
  <c r="Z234" i="3" s="1"/>
  <c r="X235" i="3"/>
  <c r="Y235" i="3"/>
  <c r="X236" i="3"/>
  <c r="Y236" i="3"/>
  <c r="BG236" i="3" s="1"/>
  <c r="X237" i="3"/>
  <c r="BD237" i="3" s="1"/>
  <c r="Y237" i="3"/>
  <c r="Z237" i="3" s="1"/>
  <c r="X238" i="3"/>
  <c r="Y238" i="3"/>
  <c r="Z238" i="3" s="1"/>
  <c r="X239" i="3"/>
  <c r="N239" i="3" s="1"/>
  <c r="Y239" i="3"/>
  <c r="Z239" i="3" s="1"/>
  <c r="X240" i="3"/>
  <c r="BD240" i="3" s="1"/>
  <c r="Y240" i="3"/>
  <c r="Z240" i="3" s="1"/>
  <c r="X241" i="3"/>
  <c r="BD241" i="3" s="1"/>
  <c r="Y241" i="3"/>
  <c r="Z241" i="3" s="1"/>
  <c r="X242" i="3"/>
  <c r="Y242" i="3"/>
  <c r="Z242" i="3" s="1"/>
  <c r="X243" i="3"/>
  <c r="BD243" i="3" s="1"/>
  <c r="Y243" i="3"/>
  <c r="BH243" i="3" s="1"/>
  <c r="BI243" i="3" s="1"/>
  <c r="X244" i="3"/>
  <c r="BD244" i="3" s="1"/>
  <c r="Y244" i="3"/>
  <c r="X245" i="3"/>
  <c r="Y245" i="3"/>
  <c r="Z245" i="3" s="1"/>
  <c r="X246" i="3"/>
  <c r="Y246" i="3"/>
  <c r="X247" i="3"/>
  <c r="Y247" i="3"/>
  <c r="Z247" i="3" s="1"/>
  <c r="X248" i="3"/>
  <c r="BD248" i="3" s="1"/>
  <c r="Y248" i="3"/>
  <c r="Z248" i="3" s="1"/>
  <c r="X249" i="3"/>
  <c r="Y249" i="3"/>
  <c r="BH249" i="3" s="1"/>
  <c r="BI249" i="3" s="1"/>
  <c r="X250" i="3"/>
  <c r="BD250" i="3" s="1"/>
  <c r="Y250" i="3"/>
  <c r="Z250" i="3" s="1"/>
  <c r="X251" i="3"/>
  <c r="BD251" i="3" s="1"/>
  <c r="Y251" i="3"/>
  <c r="Z251" i="3" s="1"/>
  <c r="X252" i="3"/>
  <c r="Y252" i="3"/>
  <c r="Z252" i="3" s="1"/>
  <c r="X253" i="3"/>
  <c r="Y253" i="3"/>
  <c r="Z253" i="3" s="1"/>
  <c r="X254" i="3"/>
  <c r="Y254" i="3"/>
  <c r="Z254" i="3" s="1"/>
  <c r="X255" i="3"/>
  <c r="BD255" i="3" s="1"/>
  <c r="Y255" i="3"/>
  <c r="Z255" i="3" s="1"/>
  <c r="X256" i="3"/>
  <c r="Y256" i="3"/>
  <c r="Z256" i="3" s="1"/>
  <c r="X257" i="3"/>
  <c r="BD257" i="3" s="1"/>
  <c r="Y257" i="3"/>
  <c r="X258" i="3"/>
  <c r="BD258" i="3" s="1"/>
  <c r="Y258" i="3"/>
  <c r="Z258" i="3" s="1"/>
  <c r="X259" i="3"/>
  <c r="Y259" i="3"/>
  <c r="Z259" i="3" s="1"/>
  <c r="X260" i="3"/>
  <c r="Y260" i="3"/>
  <c r="Z260" i="3" s="1"/>
  <c r="X261" i="3"/>
  <c r="BD261" i="3" s="1"/>
  <c r="Y261" i="3"/>
  <c r="BG261" i="3" s="1"/>
  <c r="X262" i="3"/>
  <c r="Y262" i="3"/>
  <c r="X263" i="3"/>
  <c r="Y263" i="3"/>
  <c r="Z263" i="3" s="1"/>
  <c r="X264" i="3"/>
  <c r="BD264" i="3" s="1"/>
  <c r="Y264" i="3"/>
  <c r="Z264" i="3" s="1"/>
  <c r="X265" i="3"/>
  <c r="Y265" i="3"/>
  <c r="Z265" i="3" s="1"/>
  <c r="X266" i="3"/>
  <c r="BD266" i="3" s="1"/>
  <c r="Y266" i="3"/>
  <c r="BH266" i="3" s="1"/>
  <c r="BI266" i="3" s="1"/>
  <c r="X267" i="3"/>
  <c r="Y267" i="3"/>
  <c r="X268" i="3"/>
  <c r="BD268" i="3" s="1"/>
  <c r="Y268" i="3"/>
  <c r="Z268" i="3" s="1"/>
  <c r="X269" i="3"/>
  <c r="BD269" i="3" s="1"/>
  <c r="Y269" i="3"/>
  <c r="Z269" i="3" s="1"/>
  <c r="X270" i="3"/>
  <c r="Y270" i="3"/>
  <c r="BH270" i="3" s="1"/>
  <c r="BI270" i="3" s="1"/>
  <c r="X271" i="3"/>
  <c r="BD271" i="3" s="1"/>
  <c r="Y271" i="3"/>
  <c r="Z271" i="3" s="1"/>
  <c r="X272" i="3"/>
  <c r="BD272" i="3" s="1"/>
  <c r="Y272" i="3"/>
  <c r="X273" i="3"/>
  <c r="Y273" i="3"/>
  <c r="Z273" i="3" s="1"/>
  <c r="X274" i="3"/>
  <c r="N274" i="3" s="1"/>
  <c r="Y274" i="3"/>
  <c r="Z274" i="3" s="1"/>
  <c r="X275" i="3"/>
  <c r="Y275" i="3"/>
  <c r="Z275" i="3" s="1"/>
  <c r="X276" i="3"/>
  <c r="BD276" i="3" s="1"/>
  <c r="Y276" i="3"/>
  <c r="Z276" i="3" s="1"/>
  <c r="X277" i="3"/>
  <c r="Y277" i="3"/>
  <c r="Z277" i="3" s="1"/>
  <c r="X278" i="3"/>
  <c r="Y278" i="3"/>
  <c r="Z278" i="3" s="1"/>
  <c r="X279" i="3"/>
  <c r="Y279" i="3"/>
  <c r="Z279" i="3" s="1"/>
  <c r="X280" i="3"/>
  <c r="Y280" i="3"/>
  <c r="X281" i="3"/>
  <c r="Y281" i="3"/>
  <c r="BG281" i="3" s="1"/>
  <c r="X282" i="3"/>
  <c r="BD282" i="3" s="1"/>
  <c r="Y282" i="3"/>
  <c r="Z282" i="3" s="1"/>
  <c r="X283" i="3"/>
  <c r="Y283" i="3"/>
  <c r="Z283" i="3" s="1"/>
  <c r="X284" i="3"/>
  <c r="BD284" i="3" s="1"/>
  <c r="Y284" i="3"/>
  <c r="Z284" i="3" s="1"/>
  <c r="X285" i="3"/>
  <c r="Y285" i="3"/>
  <c r="Z285" i="3" s="1"/>
  <c r="X286" i="3"/>
  <c r="Y286" i="3"/>
  <c r="Z286" i="3" s="1"/>
  <c r="X287" i="3"/>
  <c r="Y287" i="3"/>
  <c r="Z287" i="3" s="1"/>
  <c r="X288" i="3"/>
  <c r="Y288" i="3"/>
  <c r="X289" i="3"/>
  <c r="BD289" i="3" s="1"/>
  <c r="Y289" i="3"/>
  <c r="Z289" i="3" s="1"/>
  <c r="X290" i="3"/>
  <c r="Y290" i="3"/>
  <c r="Z290" i="3" s="1"/>
  <c r="X291" i="3"/>
  <c r="BD291" i="3" s="1"/>
  <c r="Y291" i="3"/>
  <c r="Z291" i="3" s="1"/>
  <c r="X292" i="3"/>
  <c r="Y292" i="3"/>
  <c r="Z292" i="3" s="1"/>
  <c r="X293" i="3"/>
  <c r="Y293" i="3"/>
  <c r="X294" i="3"/>
  <c r="Y294" i="3"/>
  <c r="Z294" i="3" s="1"/>
  <c r="X295" i="3"/>
  <c r="Y295" i="3"/>
  <c r="X296" i="3"/>
  <c r="BD296" i="3" s="1"/>
  <c r="Y296" i="3"/>
  <c r="Z296" i="3" s="1"/>
  <c r="X297" i="3"/>
  <c r="BD297" i="3" s="1"/>
  <c r="Y297" i="3"/>
  <c r="Z297" i="3" s="1"/>
  <c r="X298" i="3"/>
  <c r="BD298" i="3" s="1"/>
  <c r="Y298" i="3"/>
  <c r="X299" i="3"/>
  <c r="Y299" i="3"/>
  <c r="Z299" i="3" s="1"/>
  <c r="X300" i="3"/>
  <c r="BD300" i="3" s="1"/>
  <c r="Y300" i="3"/>
  <c r="Z300" i="3" s="1"/>
  <c r="X301" i="3"/>
  <c r="Y301" i="3"/>
  <c r="Z301" i="3" s="1"/>
  <c r="X302" i="3"/>
  <c r="Y302" i="3"/>
  <c r="Z302" i="3" s="1"/>
  <c r="X303" i="3"/>
  <c r="Y303" i="3"/>
  <c r="Z303" i="3" s="1"/>
  <c r="X304" i="3"/>
  <c r="BD304" i="3" s="1"/>
  <c r="Y304" i="3"/>
  <c r="Z304" i="3" s="1"/>
  <c r="X305" i="3"/>
  <c r="BD305" i="3" s="1"/>
  <c r="Y305" i="3"/>
  <c r="Z305" i="3" s="1"/>
  <c r="X306" i="3"/>
  <c r="Y306" i="3"/>
  <c r="Z306" i="3" s="1"/>
  <c r="X307" i="3"/>
  <c r="BD307" i="3" s="1"/>
  <c r="Y307" i="3"/>
  <c r="Z307" i="3" s="1"/>
  <c r="X308" i="3"/>
  <c r="Y308" i="3"/>
  <c r="Z308" i="3" s="1"/>
  <c r="X309" i="3"/>
  <c r="Y309" i="3"/>
  <c r="Z309" i="3" s="1"/>
  <c r="X310" i="3"/>
  <c r="N310" i="3" s="1"/>
  <c r="Y310" i="3"/>
  <c r="Z310" i="3" s="1"/>
  <c r="X311" i="3"/>
  <c r="BD311" i="3" s="1"/>
  <c r="Y311" i="3"/>
  <c r="X312" i="3"/>
  <c r="BD312" i="3" s="1"/>
  <c r="Y312" i="3"/>
  <c r="Z312" i="3" s="1"/>
  <c r="X313" i="3"/>
  <c r="Y313" i="3"/>
  <c r="Z313" i="3" s="1"/>
  <c r="X314" i="3"/>
  <c r="BD314" i="3" s="1"/>
  <c r="Y314" i="3"/>
  <c r="Z314" i="3" s="1"/>
  <c r="X315" i="3"/>
  <c r="Y315" i="3"/>
  <c r="Z315" i="3" s="1"/>
  <c r="X316" i="3"/>
  <c r="BD316" i="3" s="1"/>
  <c r="Y316" i="3"/>
  <c r="Z316" i="3" s="1"/>
  <c r="X317" i="3"/>
  <c r="Y317" i="3"/>
  <c r="Z317" i="3" s="1"/>
  <c r="X318" i="3"/>
  <c r="Y318" i="3"/>
  <c r="X319" i="3"/>
  <c r="Y319" i="3"/>
  <c r="Z319" i="3" s="1"/>
  <c r="X320" i="3"/>
  <c r="Y320" i="3"/>
  <c r="Z320" i="3" s="1"/>
  <c r="X321" i="3"/>
  <c r="Y321" i="3"/>
  <c r="X322" i="3"/>
  <c r="BD322" i="3" s="1"/>
  <c r="Y322" i="3"/>
  <c r="Z322" i="3" s="1"/>
  <c r="X323" i="3"/>
  <c r="Y323" i="3"/>
  <c r="Z323" i="3" s="1"/>
  <c r="X324" i="3"/>
  <c r="Y324" i="3"/>
  <c r="Z324" i="3" s="1"/>
  <c r="X325" i="3"/>
  <c r="BD325" i="3" s="1"/>
  <c r="Y325" i="3"/>
  <c r="BH325" i="3" s="1"/>
  <c r="BI325" i="3" s="1"/>
  <c r="X326" i="3"/>
  <c r="Y326" i="3"/>
  <c r="Z326" i="3" s="1"/>
  <c r="X327" i="3"/>
  <c r="N327" i="3" s="1"/>
  <c r="Y327" i="3"/>
  <c r="Z327" i="3" s="1"/>
  <c r="X328" i="3"/>
  <c r="BD328" i="3" s="1"/>
  <c r="Y328" i="3"/>
  <c r="Z328" i="3" s="1"/>
  <c r="X329" i="3"/>
  <c r="Y329" i="3"/>
  <c r="Z329" i="3" s="1"/>
  <c r="X330" i="3"/>
  <c r="BD330" i="3" s="1"/>
  <c r="Y330" i="3"/>
  <c r="BH330" i="3" s="1"/>
  <c r="BI330" i="3" s="1"/>
  <c r="X331" i="3"/>
  <c r="Y331" i="3"/>
  <c r="BG331" i="3" s="1"/>
  <c r="X332" i="3"/>
  <c r="BD332" i="3" s="1"/>
  <c r="Y332" i="3"/>
  <c r="Z332" i="3" s="1"/>
  <c r="X333" i="3"/>
  <c r="BD333" i="3" s="1"/>
  <c r="Y333" i="3"/>
  <c r="BH333" i="3" s="1"/>
  <c r="BI333" i="3" s="1"/>
  <c r="X334" i="3"/>
  <c r="Y334" i="3"/>
  <c r="Z334" i="3" s="1"/>
  <c r="X335" i="3"/>
  <c r="BD335" i="3" s="1"/>
  <c r="Y335" i="3"/>
  <c r="BG335" i="3" s="1"/>
  <c r="X336" i="3"/>
  <c r="BD336" i="3" s="1"/>
  <c r="Y336" i="3"/>
  <c r="X337" i="3"/>
  <c r="Y337" i="3"/>
  <c r="Z337" i="3" s="1"/>
  <c r="X338" i="3"/>
  <c r="Y338" i="3"/>
  <c r="Z338" i="3" s="1"/>
  <c r="X339" i="3"/>
  <c r="BD339" i="3" s="1"/>
  <c r="Y339" i="3"/>
  <c r="Z339" i="3" s="1"/>
  <c r="X340" i="3"/>
  <c r="BD340" i="3" s="1"/>
  <c r="Y340" i="3"/>
  <c r="Z340" i="3" s="1"/>
  <c r="X341" i="3"/>
  <c r="Y341" i="3"/>
  <c r="Z341" i="3" s="1"/>
  <c r="X342" i="3"/>
  <c r="Y342" i="3"/>
  <c r="Z342" i="3" s="1"/>
  <c r="X343" i="3"/>
  <c r="N343" i="3" s="1"/>
  <c r="Y343" i="3"/>
  <c r="Z343" i="3" s="1"/>
  <c r="X344" i="3"/>
  <c r="Y344" i="3"/>
  <c r="X345" i="3"/>
  <c r="Y345" i="3"/>
  <c r="Z345" i="3" s="1"/>
  <c r="X346" i="3"/>
  <c r="BD346" i="3" s="1"/>
  <c r="Y346" i="3"/>
  <c r="Z346" i="3" s="1"/>
  <c r="X347" i="3"/>
  <c r="Y347" i="3"/>
  <c r="Z347" i="3" s="1"/>
  <c r="X348" i="3"/>
  <c r="BD348" i="3" s="1"/>
  <c r="Y348" i="3"/>
  <c r="Z348" i="3" s="1"/>
  <c r="X349" i="3"/>
  <c r="Y349" i="3"/>
  <c r="X350" i="3"/>
  <c r="Y350" i="3"/>
  <c r="Z350" i="3" s="1"/>
  <c r="X351" i="3"/>
  <c r="Y351" i="3"/>
  <c r="X352" i="3"/>
  <c r="Y352" i="3"/>
  <c r="Z352" i="3" s="1"/>
  <c r="X353" i="3"/>
  <c r="BD353" i="3" s="1"/>
  <c r="Y353" i="3"/>
  <c r="Z353" i="3" s="1"/>
  <c r="X354" i="3"/>
  <c r="Y354" i="3"/>
  <c r="X355" i="3"/>
  <c r="BD355" i="3" s="1"/>
  <c r="Y355" i="3"/>
  <c r="Z355" i="3" s="1"/>
  <c r="X356" i="3"/>
  <c r="Y356" i="3"/>
  <c r="Z356" i="3" s="1"/>
  <c r="X357" i="3"/>
  <c r="Y357" i="3"/>
  <c r="Z357" i="3" s="1"/>
  <c r="X358" i="3"/>
  <c r="Y358" i="3"/>
  <c r="Z358" i="3" s="1"/>
  <c r="X359" i="3"/>
  <c r="Y359" i="3"/>
  <c r="Z359" i="3" s="1"/>
  <c r="X360" i="3"/>
  <c r="BD360" i="3" s="1"/>
  <c r="Y360" i="3"/>
  <c r="Z360" i="3" s="1"/>
  <c r="X361" i="3"/>
  <c r="BD361" i="3" s="1"/>
  <c r="Y361" i="3"/>
  <c r="BG361" i="3" s="1"/>
  <c r="X362" i="3"/>
  <c r="Y362" i="3"/>
  <c r="X363" i="3"/>
  <c r="Y363" i="3"/>
  <c r="Z363" i="3" s="1"/>
  <c r="X364" i="3"/>
  <c r="BD364" i="3" s="1"/>
  <c r="Y364" i="3"/>
  <c r="Z364" i="3" s="1"/>
  <c r="X365" i="3"/>
  <c r="Y365" i="3"/>
  <c r="Z365" i="3" s="1"/>
  <c r="X366" i="3"/>
  <c r="Y366" i="3"/>
  <c r="Z366" i="3" s="1"/>
  <c r="X367" i="3"/>
  <c r="BD367" i="3" s="1"/>
  <c r="Y367" i="3"/>
  <c r="X368" i="3"/>
  <c r="BD368" i="3" s="1"/>
  <c r="Y368" i="3"/>
  <c r="Z368" i="3" s="1"/>
  <c r="X369" i="3"/>
  <c r="BD369" i="3" s="1"/>
  <c r="Y369" i="3"/>
  <c r="Z369" i="3" s="1"/>
  <c r="X370" i="3"/>
  <c r="Y370" i="3"/>
  <c r="Z370" i="3" s="1"/>
  <c r="X371" i="3"/>
  <c r="BD371" i="3" s="1"/>
  <c r="Y371" i="3"/>
  <c r="BH371" i="3" s="1"/>
  <c r="BI371" i="3" s="1"/>
  <c r="X372" i="3"/>
  <c r="Y372" i="3"/>
  <c r="BG372" i="3" s="1"/>
  <c r="X373" i="3"/>
  <c r="N373" i="3" s="1"/>
  <c r="Y373" i="3"/>
  <c r="Z373" i="3" s="1"/>
  <c r="X374" i="3"/>
  <c r="Y374" i="3"/>
  <c r="Z374" i="3" s="1"/>
  <c r="X375" i="3"/>
  <c r="Y375" i="3"/>
  <c r="X376" i="3"/>
  <c r="BD376" i="3" s="1"/>
  <c r="Y376" i="3"/>
  <c r="Z376" i="3" s="1"/>
  <c r="X377" i="3"/>
  <c r="N377" i="3" s="1"/>
  <c r="Y377" i="3"/>
  <c r="Z377" i="3" s="1"/>
  <c r="X378" i="3"/>
  <c r="Y378" i="3"/>
  <c r="Z378" i="3" s="1"/>
  <c r="X379" i="3"/>
  <c r="Y379" i="3"/>
  <c r="Z379" i="3" s="1"/>
  <c r="X380" i="3"/>
  <c r="BD380" i="3" s="1"/>
  <c r="Y380" i="3"/>
  <c r="Z380" i="3" s="1"/>
  <c r="X381" i="3"/>
  <c r="Y381" i="3"/>
  <c r="Z381" i="3" s="1"/>
  <c r="X382" i="3"/>
  <c r="Y382" i="3"/>
  <c r="Z382" i="3" s="1"/>
  <c r="X383" i="3"/>
  <c r="BD383" i="3" s="1"/>
  <c r="Y383" i="3"/>
  <c r="Z383" i="3" s="1"/>
  <c r="X384" i="3"/>
  <c r="N384" i="3" s="1"/>
  <c r="Y384" i="3"/>
  <c r="Z384" i="3" s="1"/>
  <c r="X385" i="3"/>
  <c r="Y385" i="3"/>
  <c r="Z385" i="3" s="1"/>
  <c r="X386" i="3"/>
  <c r="BD386" i="3" s="1"/>
  <c r="Y386" i="3"/>
  <c r="Z386" i="3" s="1"/>
  <c r="X387" i="3"/>
  <c r="N387" i="3" s="1"/>
  <c r="Y387" i="3"/>
  <c r="Z387" i="3" s="1"/>
  <c r="X388" i="3"/>
  <c r="Y388" i="3"/>
  <c r="X389" i="3"/>
  <c r="BD389" i="3" s="1"/>
  <c r="Y389" i="3"/>
  <c r="Z389" i="3" s="1"/>
  <c r="X390" i="3"/>
  <c r="Y390" i="3"/>
  <c r="Z390" i="3" s="1"/>
  <c r="X391" i="3"/>
  <c r="Y391" i="3"/>
  <c r="Z391" i="3" s="1"/>
  <c r="X392" i="3"/>
  <c r="BD392" i="3" s="1"/>
  <c r="Y392" i="3"/>
  <c r="Z392" i="3" s="1"/>
  <c r="X393" i="3"/>
  <c r="Y393" i="3"/>
  <c r="X394" i="3"/>
  <c r="BD394" i="3" s="1"/>
  <c r="Y394" i="3"/>
  <c r="Z394" i="3" s="1"/>
  <c r="X395" i="3"/>
  <c r="Y395" i="3"/>
  <c r="Z395" i="3" s="1"/>
  <c r="X396" i="3"/>
  <c r="BD396" i="3" s="1"/>
  <c r="Y396" i="3"/>
  <c r="BG396" i="3" s="1"/>
  <c r="X397" i="3"/>
  <c r="BD397" i="3" s="1"/>
  <c r="Y397" i="3"/>
  <c r="BG397" i="3" s="1"/>
  <c r="X398" i="3"/>
  <c r="Y398" i="3"/>
  <c r="Z398" i="3" s="1"/>
  <c r="X399" i="3"/>
  <c r="BD399" i="3" s="1"/>
  <c r="Y399" i="3"/>
  <c r="BG399" i="3" s="1"/>
  <c r="X400" i="3"/>
  <c r="BD400" i="3" s="1"/>
  <c r="Y400" i="3"/>
  <c r="Z400" i="3" s="1"/>
  <c r="X401" i="3"/>
  <c r="Y401" i="3"/>
  <c r="X402" i="3"/>
  <c r="Y402" i="3"/>
  <c r="Z402" i="3" s="1"/>
  <c r="X403" i="3"/>
  <c r="BD403" i="3" s="1"/>
  <c r="Y403" i="3"/>
  <c r="Z403" i="3" s="1"/>
  <c r="X404" i="3"/>
  <c r="Y404" i="3"/>
  <c r="BG404" i="3" s="1"/>
  <c r="X405" i="3"/>
  <c r="BD405" i="3" s="1"/>
  <c r="Y405" i="3"/>
  <c r="BG405" i="3" s="1"/>
  <c r="X406" i="3"/>
  <c r="Y406" i="3"/>
  <c r="BH406" i="3" s="1"/>
  <c r="BI406" i="3" s="1"/>
  <c r="X407" i="3"/>
  <c r="Y407" i="3"/>
  <c r="Z407" i="3" s="1"/>
  <c r="X408" i="3"/>
  <c r="BD408" i="3" s="1"/>
  <c r="Y408" i="3"/>
  <c r="BG408" i="3" s="1"/>
  <c r="X409" i="3"/>
  <c r="Y409" i="3"/>
  <c r="X410" i="3"/>
  <c r="BD410" i="3" s="1"/>
  <c r="Y410" i="3"/>
  <c r="BG410" i="3" s="1"/>
  <c r="X411" i="3"/>
  <c r="BD411" i="3" s="1"/>
  <c r="Y411" i="3"/>
  <c r="Z411" i="3" s="1"/>
  <c r="X412" i="3"/>
  <c r="BD412" i="3" s="1"/>
  <c r="Y412" i="3"/>
  <c r="BG412" i="3" s="1"/>
  <c r="X413" i="3"/>
  <c r="Y413" i="3"/>
  <c r="BH413" i="3" s="1"/>
  <c r="BI413" i="3" s="1"/>
  <c r="X414" i="3"/>
  <c r="Y414" i="3"/>
  <c r="X415" i="3"/>
  <c r="N415" i="3" s="1"/>
  <c r="Y415" i="3"/>
  <c r="Z415" i="3" s="1"/>
  <c r="X416" i="3"/>
  <c r="Y416" i="3"/>
  <c r="BG416" i="3" s="1"/>
  <c r="X417" i="3"/>
  <c r="Y417" i="3"/>
  <c r="BH417" i="3" s="1"/>
  <c r="BI417" i="3" s="1"/>
  <c r="X418" i="3"/>
  <c r="BD418" i="3" s="1"/>
  <c r="Y418" i="3"/>
  <c r="Z418" i="3" s="1"/>
  <c r="X419" i="3"/>
  <c r="Y419" i="3"/>
  <c r="Z419" i="3" s="1"/>
  <c r="X420" i="3"/>
  <c r="Y420" i="3"/>
  <c r="Z420" i="3" s="1"/>
  <c r="X421" i="3"/>
  <c r="BD421" i="3" s="1"/>
  <c r="Y421" i="3"/>
  <c r="BG421" i="3" s="1"/>
  <c r="X422" i="3"/>
  <c r="Y422" i="3"/>
  <c r="BH422" i="3" s="1"/>
  <c r="BI422" i="3" s="1"/>
  <c r="X423" i="3"/>
  <c r="N423" i="3" s="1"/>
  <c r="Y423" i="3"/>
  <c r="Z423" i="3" s="1"/>
  <c r="X424" i="3"/>
  <c r="BD424" i="3" s="1"/>
  <c r="Y424" i="3"/>
  <c r="X425" i="3"/>
  <c r="BD425" i="3" s="1"/>
  <c r="Y425" i="3"/>
  <c r="BG425" i="3" s="1"/>
  <c r="X426" i="3"/>
  <c r="BD426" i="3" s="1"/>
  <c r="Y426" i="3"/>
  <c r="Z426" i="3" s="1"/>
  <c r="X427" i="3"/>
  <c r="Y427" i="3"/>
  <c r="BG427" i="3" s="1"/>
  <c r="X428" i="3"/>
  <c r="BD428" i="3" s="1"/>
  <c r="Y428" i="3"/>
  <c r="Z428" i="3" s="1"/>
  <c r="X429" i="3"/>
  <c r="Y429" i="3"/>
  <c r="Z429" i="3" s="1"/>
  <c r="X430" i="3"/>
  <c r="Y430" i="3"/>
  <c r="Z430" i="3" s="1"/>
  <c r="X431" i="3"/>
  <c r="BD431" i="3" s="1"/>
  <c r="Y431" i="3"/>
  <c r="Z431" i="3" s="1"/>
  <c r="X432" i="3"/>
  <c r="Y432" i="3"/>
  <c r="Z432" i="3" s="1"/>
  <c r="X433" i="3"/>
  <c r="BD433" i="3" s="1"/>
  <c r="Y433" i="3"/>
  <c r="Z433" i="3" s="1"/>
  <c r="X434" i="3"/>
  <c r="Y434" i="3"/>
  <c r="BH434" i="3" s="1"/>
  <c r="BI434" i="3" s="1"/>
  <c r="X435" i="3"/>
  <c r="BD435" i="3" s="1"/>
  <c r="Y435" i="3"/>
  <c r="Z435" i="3" s="1"/>
  <c r="X436" i="3"/>
  <c r="BD436" i="3" s="1"/>
  <c r="Y436" i="3"/>
  <c r="BH436" i="3" s="1"/>
  <c r="BI436" i="3" s="1"/>
  <c r="X437" i="3"/>
  <c r="Y437" i="3"/>
  <c r="X438" i="3"/>
  <c r="Y438" i="3"/>
  <c r="Z438" i="3" s="1"/>
  <c r="X439" i="3"/>
  <c r="Y439" i="3"/>
  <c r="Z439" i="3" s="1"/>
  <c r="X440" i="3"/>
  <c r="BD440" i="3" s="1"/>
  <c r="Y440" i="3"/>
  <c r="Z440" i="3" s="1"/>
  <c r="X441" i="3"/>
  <c r="Y441" i="3"/>
  <c r="X442" i="3"/>
  <c r="Y442" i="3"/>
  <c r="Z442" i="3" s="1"/>
  <c r="X443" i="3"/>
  <c r="N443" i="3" s="1"/>
  <c r="Y443" i="3"/>
  <c r="Z443" i="3" s="1"/>
  <c r="X444" i="3"/>
  <c r="Y444" i="3"/>
  <c r="X445" i="3"/>
  <c r="Y445" i="3"/>
  <c r="Z445" i="3" s="1"/>
  <c r="X446" i="3"/>
  <c r="Y446" i="3"/>
  <c r="Z446" i="3" s="1"/>
  <c r="X447" i="3"/>
  <c r="BD447" i="3" s="1"/>
  <c r="Y447" i="3"/>
  <c r="Z447" i="3" s="1"/>
  <c r="X448" i="3"/>
  <c r="Y448" i="3"/>
  <c r="Z448" i="3" s="1"/>
  <c r="X449" i="3"/>
  <c r="BD449" i="3" s="1"/>
  <c r="Y449" i="3"/>
  <c r="X450" i="3"/>
  <c r="BD450" i="3" s="1"/>
  <c r="Y450" i="3"/>
  <c r="Z450" i="3" s="1"/>
  <c r="X451" i="3"/>
  <c r="N451" i="3" s="1"/>
  <c r="Y451" i="3"/>
  <c r="Z451" i="3" s="1"/>
  <c r="X452" i="3"/>
  <c r="Y452" i="3"/>
  <c r="Z452" i="3" s="1"/>
  <c r="X453" i="3"/>
  <c r="BD453" i="3" s="1"/>
  <c r="Y453" i="3"/>
  <c r="Z453" i="3" s="1"/>
  <c r="X454" i="3"/>
  <c r="Y454" i="3"/>
  <c r="Z454" i="3" s="1"/>
  <c r="X455" i="3"/>
  <c r="N455" i="3" s="1"/>
  <c r="Y455" i="3"/>
  <c r="Z455" i="3" s="1"/>
  <c r="X456" i="3"/>
  <c r="BD456" i="3" s="1"/>
  <c r="Y456" i="3"/>
  <c r="Z456" i="3" s="1"/>
  <c r="X457" i="3"/>
  <c r="N457" i="3" s="1"/>
  <c r="Y457" i="3"/>
  <c r="Z457" i="3" s="1"/>
  <c r="X458" i="3"/>
  <c r="Y458" i="3"/>
  <c r="BG458" i="3" s="1"/>
  <c r="X459" i="3"/>
  <c r="BD459" i="3" s="1"/>
  <c r="Y459" i="3"/>
  <c r="Z459" i="3" s="1"/>
  <c r="X460" i="3"/>
  <c r="Y460" i="3"/>
  <c r="X461" i="3"/>
  <c r="Y461" i="3"/>
  <c r="BG461" i="3" s="1"/>
  <c r="X462" i="3"/>
  <c r="Y462" i="3"/>
  <c r="Z462" i="3" s="1"/>
  <c r="X463" i="3"/>
  <c r="Y463" i="3"/>
  <c r="Z463" i="3" s="1"/>
  <c r="X464" i="3"/>
  <c r="BD464" i="3" s="1"/>
  <c r="Y464" i="3"/>
  <c r="Z464" i="3" s="1"/>
  <c r="X465" i="3"/>
  <c r="BD465" i="3" s="1"/>
  <c r="Y465" i="3"/>
  <c r="BH465" i="3" s="1"/>
  <c r="BI465" i="3" s="1"/>
  <c r="X466" i="3"/>
  <c r="Y466" i="3"/>
  <c r="Z466" i="3" s="1"/>
  <c r="X467" i="3"/>
  <c r="Y467" i="3"/>
  <c r="Z467" i="3" s="1"/>
  <c r="X468" i="3"/>
  <c r="BD468" i="3" s="1"/>
  <c r="Y468" i="3"/>
  <c r="BG468" i="3" s="1"/>
  <c r="X469" i="3"/>
  <c r="Y469" i="3"/>
  <c r="BH469" i="3" s="1"/>
  <c r="BI469" i="3" s="1"/>
  <c r="X470" i="3"/>
  <c r="Y470" i="3"/>
  <c r="Z470" i="3" s="1"/>
  <c r="X471" i="3"/>
  <c r="BD471" i="3" s="1"/>
  <c r="Y471" i="3"/>
  <c r="Z471" i="3" s="1"/>
  <c r="X472" i="3"/>
  <c r="BD472" i="3" s="1"/>
  <c r="Y472" i="3"/>
  <c r="Z472" i="3" s="1"/>
  <c r="X473" i="3"/>
  <c r="Y473" i="3"/>
  <c r="X474" i="3"/>
  <c r="Y474" i="3"/>
  <c r="Z474" i="3" s="1"/>
  <c r="X475" i="3"/>
  <c r="Y475" i="3"/>
  <c r="Z475" i="3" s="1"/>
  <c r="X476" i="3"/>
  <c r="Y476" i="3"/>
  <c r="Z476" i="3" s="1"/>
  <c r="X477" i="3"/>
  <c r="BD477" i="3" s="1"/>
  <c r="Y477" i="3"/>
  <c r="X478" i="3"/>
  <c r="BD478" i="3" s="1"/>
  <c r="Y478" i="3"/>
  <c r="Z478" i="3" s="1"/>
  <c r="X479" i="3"/>
  <c r="BD479" i="3" s="1"/>
  <c r="Y479" i="3"/>
  <c r="Z479" i="3" s="1"/>
  <c r="X480" i="3"/>
  <c r="Y480" i="3"/>
  <c r="X481" i="3"/>
  <c r="BD481" i="3" s="1"/>
  <c r="Y481" i="3"/>
  <c r="Z481" i="3" s="1"/>
  <c r="X482" i="3"/>
  <c r="Y482" i="3"/>
  <c r="Z482" i="3" s="1"/>
  <c r="X483" i="3"/>
  <c r="N483" i="3" s="1"/>
  <c r="Y483" i="3"/>
  <c r="BH483" i="3" s="1"/>
  <c r="BI483" i="3" s="1"/>
  <c r="X484" i="3"/>
  <c r="BD484" i="3" s="1"/>
  <c r="Y484" i="3"/>
  <c r="Z484" i="3" s="1"/>
  <c r="X485" i="3"/>
  <c r="Y485" i="3"/>
  <c r="Z485" i="3" s="1"/>
  <c r="X486" i="3"/>
  <c r="BD486" i="3" s="1"/>
  <c r="Y486" i="3"/>
  <c r="Z486" i="3" s="1"/>
  <c r="X487" i="3"/>
  <c r="Y487" i="3"/>
  <c r="Z487" i="3" s="1"/>
  <c r="X488" i="3"/>
  <c r="Y488" i="3"/>
  <c r="BH488" i="3" s="1"/>
  <c r="BI488" i="3" s="1"/>
  <c r="X489" i="3"/>
  <c r="Y489" i="3"/>
  <c r="X490" i="3"/>
  <c r="Y490" i="3"/>
  <c r="X491" i="3"/>
  <c r="BD491" i="3" s="1"/>
  <c r="Y491" i="3"/>
  <c r="X492" i="3"/>
  <c r="Y492" i="3"/>
  <c r="X493" i="3"/>
  <c r="BD493" i="3" s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M5" i="3"/>
  <c r="O5" i="3"/>
  <c r="M6" i="3"/>
  <c r="O6" i="3"/>
  <c r="M7" i="3"/>
  <c r="O7" i="3"/>
  <c r="M8" i="3"/>
  <c r="O8" i="3"/>
  <c r="M9" i="3"/>
  <c r="O9" i="3"/>
  <c r="M10" i="3"/>
  <c r="O10" i="3"/>
  <c r="M11" i="3"/>
  <c r="O11" i="3"/>
  <c r="M12" i="3"/>
  <c r="O12" i="3"/>
  <c r="M13" i="3"/>
  <c r="O13" i="3"/>
  <c r="M14" i="3"/>
  <c r="O14" i="3"/>
  <c r="M15" i="3"/>
  <c r="O15" i="3"/>
  <c r="M16" i="3"/>
  <c r="O16" i="3"/>
  <c r="M17" i="3"/>
  <c r="O17" i="3"/>
  <c r="M18" i="3"/>
  <c r="O18" i="3"/>
  <c r="M19" i="3"/>
  <c r="O19" i="3"/>
  <c r="M20" i="3"/>
  <c r="O20" i="3"/>
  <c r="M21" i="3"/>
  <c r="O21" i="3"/>
  <c r="M22" i="3"/>
  <c r="O22" i="3"/>
  <c r="M23" i="3"/>
  <c r="O23" i="3"/>
  <c r="M24" i="3"/>
  <c r="O24" i="3"/>
  <c r="M25" i="3"/>
  <c r="O25" i="3"/>
  <c r="M26" i="3"/>
  <c r="O26" i="3"/>
  <c r="M27" i="3"/>
  <c r="O27" i="3"/>
  <c r="M28" i="3"/>
  <c r="O28" i="3"/>
  <c r="M29" i="3"/>
  <c r="O29" i="3"/>
  <c r="M30" i="3"/>
  <c r="O30" i="3"/>
  <c r="M31" i="3"/>
  <c r="O31" i="3"/>
  <c r="M32" i="3"/>
  <c r="O32" i="3"/>
  <c r="M33" i="3"/>
  <c r="O33" i="3"/>
  <c r="M34" i="3"/>
  <c r="O34" i="3"/>
  <c r="M35" i="3"/>
  <c r="O35" i="3"/>
  <c r="M36" i="3"/>
  <c r="O36" i="3"/>
  <c r="M37" i="3"/>
  <c r="O37" i="3"/>
  <c r="M38" i="3"/>
  <c r="O38" i="3"/>
  <c r="M39" i="3"/>
  <c r="O39" i="3"/>
  <c r="M40" i="3"/>
  <c r="O40" i="3"/>
  <c r="M41" i="3"/>
  <c r="O41" i="3"/>
  <c r="M42" i="3"/>
  <c r="O42" i="3"/>
  <c r="M43" i="3"/>
  <c r="O43" i="3"/>
  <c r="M44" i="3"/>
  <c r="O44" i="3"/>
  <c r="M45" i="3"/>
  <c r="O45" i="3"/>
  <c r="M46" i="3"/>
  <c r="O46" i="3"/>
  <c r="M47" i="3"/>
  <c r="O47" i="3"/>
  <c r="M48" i="3"/>
  <c r="O48" i="3"/>
  <c r="M49" i="3"/>
  <c r="O49" i="3"/>
  <c r="M50" i="3"/>
  <c r="O50" i="3"/>
  <c r="M51" i="3"/>
  <c r="O51" i="3"/>
  <c r="M52" i="3"/>
  <c r="O52" i="3"/>
  <c r="M53" i="3"/>
  <c r="O53" i="3"/>
  <c r="M54" i="3"/>
  <c r="O54" i="3"/>
  <c r="M55" i="3"/>
  <c r="O55" i="3"/>
  <c r="M56" i="3"/>
  <c r="O56" i="3"/>
  <c r="M57" i="3"/>
  <c r="O57" i="3"/>
  <c r="M58" i="3"/>
  <c r="O58" i="3"/>
  <c r="M59" i="3"/>
  <c r="O59" i="3"/>
  <c r="M60" i="3"/>
  <c r="O60" i="3"/>
  <c r="M61" i="3"/>
  <c r="O61" i="3"/>
  <c r="M62" i="3"/>
  <c r="O62" i="3"/>
  <c r="M63" i="3"/>
  <c r="O63" i="3"/>
  <c r="M64" i="3"/>
  <c r="O64" i="3"/>
  <c r="M65" i="3"/>
  <c r="O65" i="3"/>
  <c r="M66" i="3"/>
  <c r="O66" i="3"/>
  <c r="M67" i="3"/>
  <c r="O67" i="3"/>
  <c r="M68" i="3"/>
  <c r="O68" i="3"/>
  <c r="M69" i="3"/>
  <c r="O69" i="3"/>
  <c r="M70" i="3"/>
  <c r="O70" i="3"/>
  <c r="M71" i="3"/>
  <c r="O71" i="3"/>
  <c r="M72" i="3"/>
  <c r="O72" i="3"/>
  <c r="M73" i="3"/>
  <c r="O73" i="3"/>
  <c r="M74" i="3"/>
  <c r="O74" i="3"/>
  <c r="M75" i="3"/>
  <c r="O75" i="3"/>
  <c r="M76" i="3"/>
  <c r="O76" i="3"/>
  <c r="M77" i="3"/>
  <c r="O77" i="3"/>
  <c r="M78" i="3"/>
  <c r="O78" i="3"/>
  <c r="M79" i="3"/>
  <c r="O79" i="3"/>
  <c r="M80" i="3"/>
  <c r="O80" i="3"/>
  <c r="M81" i="3"/>
  <c r="O81" i="3"/>
  <c r="M82" i="3"/>
  <c r="O82" i="3"/>
  <c r="M83" i="3"/>
  <c r="O83" i="3"/>
  <c r="M84" i="3"/>
  <c r="O84" i="3"/>
  <c r="M85" i="3"/>
  <c r="O85" i="3"/>
  <c r="M86" i="3"/>
  <c r="O86" i="3"/>
  <c r="M87" i="3"/>
  <c r="O87" i="3"/>
  <c r="M88" i="3"/>
  <c r="O88" i="3"/>
  <c r="M89" i="3"/>
  <c r="O89" i="3"/>
  <c r="M90" i="3"/>
  <c r="O90" i="3"/>
  <c r="M91" i="3"/>
  <c r="O91" i="3"/>
  <c r="M92" i="3"/>
  <c r="O92" i="3"/>
  <c r="M93" i="3"/>
  <c r="O93" i="3"/>
  <c r="M94" i="3"/>
  <c r="O94" i="3"/>
  <c r="M95" i="3"/>
  <c r="O95" i="3"/>
  <c r="M96" i="3"/>
  <c r="O96" i="3"/>
  <c r="M97" i="3"/>
  <c r="O97" i="3"/>
  <c r="M98" i="3"/>
  <c r="O98" i="3"/>
  <c r="M99" i="3"/>
  <c r="O99" i="3"/>
  <c r="M100" i="3"/>
  <c r="O100" i="3"/>
  <c r="M101" i="3"/>
  <c r="O101" i="3"/>
  <c r="M102" i="3"/>
  <c r="O102" i="3"/>
  <c r="M103" i="3"/>
  <c r="O103" i="3"/>
  <c r="M104" i="3"/>
  <c r="O104" i="3"/>
  <c r="M105" i="3"/>
  <c r="O105" i="3"/>
  <c r="M106" i="3"/>
  <c r="O106" i="3"/>
  <c r="M107" i="3"/>
  <c r="O107" i="3"/>
  <c r="M108" i="3"/>
  <c r="O108" i="3"/>
  <c r="M109" i="3"/>
  <c r="O109" i="3"/>
  <c r="M110" i="3"/>
  <c r="O110" i="3"/>
  <c r="M111" i="3"/>
  <c r="O111" i="3"/>
  <c r="M112" i="3"/>
  <c r="O112" i="3"/>
  <c r="M113" i="3"/>
  <c r="O113" i="3"/>
  <c r="M114" i="3"/>
  <c r="O114" i="3"/>
  <c r="M115" i="3"/>
  <c r="O115" i="3"/>
  <c r="M116" i="3"/>
  <c r="O116" i="3"/>
  <c r="M117" i="3"/>
  <c r="O117" i="3"/>
  <c r="M118" i="3"/>
  <c r="O118" i="3"/>
  <c r="M119" i="3"/>
  <c r="O119" i="3"/>
  <c r="M120" i="3"/>
  <c r="O120" i="3"/>
  <c r="M121" i="3"/>
  <c r="O121" i="3"/>
  <c r="M122" i="3"/>
  <c r="O122" i="3"/>
  <c r="M123" i="3"/>
  <c r="O123" i="3"/>
  <c r="M124" i="3"/>
  <c r="O124" i="3"/>
  <c r="M125" i="3"/>
  <c r="O125" i="3"/>
  <c r="M126" i="3"/>
  <c r="O126" i="3"/>
  <c r="M127" i="3"/>
  <c r="O127" i="3"/>
  <c r="M128" i="3"/>
  <c r="O128" i="3"/>
  <c r="M129" i="3"/>
  <c r="O129" i="3"/>
  <c r="M130" i="3"/>
  <c r="O130" i="3"/>
  <c r="M131" i="3"/>
  <c r="O131" i="3"/>
  <c r="M132" i="3"/>
  <c r="O132" i="3"/>
  <c r="M133" i="3"/>
  <c r="O133" i="3"/>
  <c r="M134" i="3"/>
  <c r="O134" i="3"/>
  <c r="M135" i="3"/>
  <c r="O135" i="3"/>
  <c r="M136" i="3"/>
  <c r="O136" i="3"/>
  <c r="M137" i="3"/>
  <c r="O137" i="3"/>
  <c r="M138" i="3"/>
  <c r="O138" i="3"/>
  <c r="M139" i="3"/>
  <c r="O139" i="3"/>
  <c r="M140" i="3"/>
  <c r="O140" i="3"/>
  <c r="M141" i="3"/>
  <c r="O141" i="3"/>
  <c r="M142" i="3"/>
  <c r="O142" i="3"/>
  <c r="M143" i="3"/>
  <c r="O143" i="3"/>
  <c r="M144" i="3"/>
  <c r="O144" i="3"/>
  <c r="M145" i="3"/>
  <c r="O145" i="3"/>
  <c r="M146" i="3"/>
  <c r="O146" i="3"/>
  <c r="M147" i="3"/>
  <c r="O147" i="3"/>
  <c r="M148" i="3"/>
  <c r="O148" i="3"/>
  <c r="M149" i="3"/>
  <c r="O149" i="3"/>
  <c r="M150" i="3"/>
  <c r="O150" i="3"/>
  <c r="M151" i="3"/>
  <c r="O151" i="3"/>
  <c r="M152" i="3"/>
  <c r="O152" i="3"/>
  <c r="M153" i="3"/>
  <c r="O153" i="3"/>
  <c r="M154" i="3"/>
  <c r="O154" i="3"/>
  <c r="M155" i="3"/>
  <c r="O155" i="3"/>
  <c r="M156" i="3"/>
  <c r="O156" i="3"/>
  <c r="M157" i="3"/>
  <c r="O157" i="3"/>
  <c r="M158" i="3"/>
  <c r="O158" i="3"/>
  <c r="M159" i="3"/>
  <c r="O159" i="3"/>
  <c r="M160" i="3"/>
  <c r="O160" i="3"/>
  <c r="M161" i="3"/>
  <c r="O161" i="3"/>
  <c r="M162" i="3"/>
  <c r="O162" i="3"/>
  <c r="M163" i="3"/>
  <c r="O163" i="3"/>
  <c r="M164" i="3"/>
  <c r="O164" i="3"/>
  <c r="M165" i="3"/>
  <c r="O165" i="3"/>
  <c r="M166" i="3"/>
  <c r="O166" i="3"/>
  <c r="M167" i="3"/>
  <c r="O167" i="3"/>
  <c r="M168" i="3"/>
  <c r="O168" i="3"/>
  <c r="M169" i="3"/>
  <c r="O169" i="3"/>
  <c r="M170" i="3"/>
  <c r="O170" i="3"/>
  <c r="M171" i="3"/>
  <c r="O171" i="3"/>
  <c r="M172" i="3"/>
  <c r="O172" i="3"/>
  <c r="M173" i="3"/>
  <c r="O173" i="3"/>
  <c r="M174" i="3"/>
  <c r="O174" i="3"/>
  <c r="M175" i="3"/>
  <c r="O175" i="3"/>
  <c r="M176" i="3"/>
  <c r="O176" i="3"/>
  <c r="M177" i="3"/>
  <c r="O177" i="3"/>
  <c r="M178" i="3"/>
  <c r="O178" i="3"/>
  <c r="M179" i="3"/>
  <c r="O179" i="3"/>
  <c r="M180" i="3"/>
  <c r="O180" i="3"/>
  <c r="M181" i="3"/>
  <c r="O181" i="3"/>
  <c r="M182" i="3"/>
  <c r="O182" i="3"/>
  <c r="M183" i="3"/>
  <c r="O183" i="3"/>
  <c r="M184" i="3"/>
  <c r="O184" i="3"/>
  <c r="M185" i="3"/>
  <c r="O185" i="3"/>
  <c r="M186" i="3"/>
  <c r="O186" i="3"/>
  <c r="M187" i="3"/>
  <c r="O187" i="3"/>
  <c r="M188" i="3"/>
  <c r="O188" i="3"/>
  <c r="M189" i="3"/>
  <c r="O189" i="3"/>
  <c r="M190" i="3"/>
  <c r="O190" i="3"/>
  <c r="M191" i="3"/>
  <c r="O191" i="3"/>
  <c r="M192" i="3"/>
  <c r="O192" i="3"/>
  <c r="M193" i="3"/>
  <c r="O193" i="3"/>
  <c r="M194" i="3"/>
  <c r="O194" i="3"/>
  <c r="M195" i="3"/>
  <c r="O195" i="3"/>
  <c r="M196" i="3"/>
  <c r="O196" i="3"/>
  <c r="M197" i="3"/>
  <c r="O197" i="3"/>
  <c r="M198" i="3"/>
  <c r="O198" i="3"/>
  <c r="M199" i="3"/>
  <c r="O199" i="3"/>
  <c r="M200" i="3"/>
  <c r="O200" i="3"/>
  <c r="M201" i="3"/>
  <c r="O201" i="3"/>
  <c r="M202" i="3"/>
  <c r="O202" i="3"/>
  <c r="M203" i="3"/>
  <c r="O203" i="3"/>
  <c r="M204" i="3"/>
  <c r="O204" i="3"/>
  <c r="M205" i="3"/>
  <c r="O205" i="3"/>
  <c r="M206" i="3"/>
  <c r="O206" i="3"/>
  <c r="M207" i="3"/>
  <c r="O207" i="3"/>
  <c r="M208" i="3"/>
  <c r="O208" i="3"/>
  <c r="M209" i="3"/>
  <c r="O209" i="3"/>
  <c r="M210" i="3"/>
  <c r="O210" i="3"/>
  <c r="M211" i="3"/>
  <c r="O211" i="3"/>
  <c r="M212" i="3"/>
  <c r="O212" i="3"/>
  <c r="M213" i="3"/>
  <c r="O213" i="3"/>
  <c r="M214" i="3"/>
  <c r="O214" i="3"/>
  <c r="M215" i="3"/>
  <c r="O215" i="3"/>
  <c r="M216" i="3"/>
  <c r="O216" i="3"/>
  <c r="M217" i="3"/>
  <c r="O217" i="3"/>
  <c r="M218" i="3"/>
  <c r="O218" i="3"/>
  <c r="M219" i="3"/>
  <c r="O219" i="3"/>
  <c r="M220" i="3"/>
  <c r="O220" i="3"/>
  <c r="M221" i="3"/>
  <c r="O221" i="3"/>
  <c r="M222" i="3"/>
  <c r="O222" i="3"/>
  <c r="M223" i="3"/>
  <c r="O223" i="3"/>
  <c r="M224" i="3"/>
  <c r="O224" i="3"/>
  <c r="M225" i="3"/>
  <c r="O225" i="3"/>
  <c r="M226" i="3"/>
  <c r="O226" i="3"/>
  <c r="M227" i="3"/>
  <c r="O227" i="3"/>
  <c r="M228" i="3"/>
  <c r="O228" i="3"/>
  <c r="M229" i="3"/>
  <c r="O229" i="3"/>
  <c r="M230" i="3"/>
  <c r="O230" i="3"/>
  <c r="M231" i="3"/>
  <c r="O231" i="3"/>
  <c r="M232" i="3"/>
  <c r="O232" i="3"/>
  <c r="M233" i="3"/>
  <c r="O233" i="3"/>
  <c r="M234" i="3"/>
  <c r="O234" i="3"/>
  <c r="M235" i="3"/>
  <c r="O235" i="3"/>
  <c r="M236" i="3"/>
  <c r="O236" i="3"/>
  <c r="M237" i="3"/>
  <c r="O237" i="3"/>
  <c r="M238" i="3"/>
  <c r="O238" i="3"/>
  <c r="M239" i="3"/>
  <c r="O239" i="3"/>
  <c r="M240" i="3"/>
  <c r="O240" i="3"/>
  <c r="M241" i="3"/>
  <c r="O241" i="3"/>
  <c r="M242" i="3"/>
  <c r="O242" i="3"/>
  <c r="M243" i="3"/>
  <c r="O243" i="3"/>
  <c r="M244" i="3"/>
  <c r="O244" i="3"/>
  <c r="M245" i="3"/>
  <c r="O245" i="3"/>
  <c r="M246" i="3"/>
  <c r="O246" i="3"/>
  <c r="M247" i="3"/>
  <c r="O247" i="3"/>
  <c r="M248" i="3"/>
  <c r="O248" i="3"/>
  <c r="M249" i="3"/>
  <c r="O249" i="3"/>
  <c r="M250" i="3"/>
  <c r="O250" i="3"/>
  <c r="M251" i="3"/>
  <c r="O251" i="3"/>
  <c r="M252" i="3"/>
  <c r="O252" i="3"/>
  <c r="M253" i="3"/>
  <c r="O253" i="3"/>
  <c r="M254" i="3"/>
  <c r="O254" i="3"/>
  <c r="M255" i="3"/>
  <c r="O255" i="3"/>
  <c r="M256" i="3"/>
  <c r="O256" i="3"/>
  <c r="M257" i="3"/>
  <c r="O257" i="3"/>
  <c r="M258" i="3"/>
  <c r="O258" i="3"/>
  <c r="M259" i="3"/>
  <c r="O259" i="3"/>
  <c r="M260" i="3"/>
  <c r="O260" i="3"/>
  <c r="M261" i="3"/>
  <c r="O261" i="3"/>
  <c r="M262" i="3"/>
  <c r="O262" i="3"/>
  <c r="M263" i="3"/>
  <c r="O263" i="3"/>
  <c r="M264" i="3"/>
  <c r="O264" i="3"/>
  <c r="M265" i="3"/>
  <c r="O265" i="3"/>
  <c r="M266" i="3"/>
  <c r="O266" i="3"/>
  <c r="M267" i="3"/>
  <c r="O267" i="3"/>
  <c r="M268" i="3"/>
  <c r="O268" i="3"/>
  <c r="M269" i="3"/>
  <c r="O269" i="3"/>
  <c r="M270" i="3"/>
  <c r="O270" i="3"/>
  <c r="M271" i="3"/>
  <c r="O271" i="3"/>
  <c r="M272" i="3"/>
  <c r="O272" i="3"/>
  <c r="M273" i="3"/>
  <c r="O273" i="3"/>
  <c r="M274" i="3"/>
  <c r="O274" i="3"/>
  <c r="M275" i="3"/>
  <c r="O275" i="3"/>
  <c r="M276" i="3"/>
  <c r="O276" i="3"/>
  <c r="M277" i="3"/>
  <c r="O277" i="3"/>
  <c r="M278" i="3"/>
  <c r="O278" i="3"/>
  <c r="M279" i="3"/>
  <c r="O279" i="3"/>
  <c r="M280" i="3"/>
  <c r="O280" i="3"/>
  <c r="M281" i="3"/>
  <c r="O281" i="3"/>
  <c r="M282" i="3"/>
  <c r="O282" i="3"/>
  <c r="M283" i="3"/>
  <c r="O283" i="3"/>
  <c r="M284" i="3"/>
  <c r="O284" i="3"/>
  <c r="M285" i="3"/>
  <c r="O285" i="3"/>
  <c r="M286" i="3"/>
  <c r="O286" i="3"/>
  <c r="M287" i="3"/>
  <c r="O287" i="3"/>
  <c r="M288" i="3"/>
  <c r="O288" i="3"/>
  <c r="M289" i="3"/>
  <c r="O289" i="3"/>
  <c r="M290" i="3"/>
  <c r="O290" i="3"/>
  <c r="M291" i="3"/>
  <c r="O291" i="3"/>
  <c r="M292" i="3"/>
  <c r="O292" i="3"/>
  <c r="M293" i="3"/>
  <c r="O293" i="3"/>
  <c r="M294" i="3"/>
  <c r="O294" i="3"/>
  <c r="M295" i="3"/>
  <c r="O295" i="3"/>
  <c r="M296" i="3"/>
  <c r="O296" i="3"/>
  <c r="M297" i="3"/>
  <c r="O297" i="3"/>
  <c r="M298" i="3"/>
  <c r="O298" i="3"/>
  <c r="M299" i="3"/>
  <c r="O299" i="3"/>
  <c r="M300" i="3"/>
  <c r="O300" i="3"/>
  <c r="M301" i="3"/>
  <c r="O301" i="3"/>
  <c r="M302" i="3"/>
  <c r="O302" i="3"/>
  <c r="M303" i="3"/>
  <c r="O303" i="3"/>
  <c r="M304" i="3"/>
  <c r="O304" i="3"/>
  <c r="M305" i="3"/>
  <c r="O305" i="3"/>
  <c r="M306" i="3"/>
  <c r="O306" i="3"/>
  <c r="M307" i="3"/>
  <c r="O307" i="3"/>
  <c r="M308" i="3"/>
  <c r="O308" i="3"/>
  <c r="M309" i="3"/>
  <c r="O309" i="3"/>
  <c r="M310" i="3"/>
  <c r="O310" i="3"/>
  <c r="M311" i="3"/>
  <c r="O311" i="3"/>
  <c r="M312" i="3"/>
  <c r="O312" i="3"/>
  <c r="M313" i="3"/>
  <c r="O313" i="3"/>
  <c r="M314" i="3"/>
  <c r="O314" i="3"/>
  <c r="M315" i="3"/>
  <c r="O315" i="3"/>
  <c r="M316" i="3"/>
  <c r="O316" i="3"/>
  <c r="M317" i="3"/>
  <c r="O317" i="3"/>
  <c r="M318" i="3"/>
  <c r="O318" i="3"/>
  <c r="M319" i="3"/>
  <c r="O319" i="3"/>
  <c r="M320" i="3"/>
  <c r="O320" i="3"/>
  <c r="M321" i="3"/>
  <c r="O321" i="3"/>
  <c r="M322" i="3"/>
  <c r="O322" i="3"/>
  <c r="M323" i="3"/>
  <c r="O323" i="3"/>
  <c r="M324" i="3"/>
  <c r="O324" i="3"/>
  <c r="M325" i="3"/>
  <c r="O325" i="3"/>
  <c r="M326" i="3"/>
  <c r="O326" i="3"/>
  <c r="M327" i="3"/>
  <c r="O327" i="3"/>
  <c r="M328" i="3"/>
  <c r="O328" i="3"/>
  <c r="M329" i="3"/>
  <c r="O329" i="3"/>
  <c r="M330" i="3"/>
  <c r="O330" i="3"/>
  <c r="M331" i="3"/>
  <c r="O331" i="3"/>
  <c r="M332" i="3"/>
  <c r="O332" i="3"/>
  <c r="M333" i="3"/>
  <c r="O333" i="3"/>
  <c r="M334" i="3"/>
  <c r="O334" i="3"/>
  <c r="M335" i="3"/>
  <c r="O335" i="3"/>
  <c r="M336" i="3"/>
  <c r="O336" i="3"/>
  <c r="M337" i="3"/>
  <c r="O337" i="3"/>
  <c r="M338" i="3"/>
  <c r="O338" i="3"/>
  <c r="M339" i="3"/>
  <c r="O339" i="3"/>
  <c r="M340" i="3"/>
  <c r="O340" i="3"/>
  <c r="M341" i="3"/>
  <c r="O341" i="3"/>
  <c r="M342" i="3"/>
  <c r="O342" i="3"/>
  <c r="M343" i="3"/>
  <c r="O343" i="3"/>
  <c r="M344" i="3"/>
  <c r="O344" i="3"/>
  <c r="M345" i="3"/>
  <c r="O345" i="3"/>
  <c r="M346" i="3"/>
  <c r="O346" i="3"/>
  <c r="M347" i="3"/>
  <c r="O347" i="3"/>
  <c r="M348" i="3"/>
  <c r="O348" i="3"/>
  <c r="M349" i="3"/>
  <c r="O349" i="3"/>
  <c r="M350" i="3"/>
  <c r="O350" i="3"/>
  <c r="M351" i="3"/>
  <c r="O351" i="3"/>
  <c r="M352" i="3"/>
  <c r="O352" i="3"/>
  <c r="M353" i="3"/>
  <c r="O353" i="3"/>
  <c r="M354" i="3"/>
  <c r="O354" i="3"/>
  <c r="M355" i="3"/>
  <c r="O355" i="3"/>
  <c r="M356" i="3"/>
  <c r="O356" i="3"/>
  <c r="M357" i="3"/>
  <c r="O357" i="3"/>
  <c r="M358" i="3"/>
  <c r="O358" i="3"/>
  <c r="M359" i="3"/>
  <c r="O359" i="3"/>
  <c r="M360" i="3"/>
  <c r="O360" i="3"/>
  <c r="M361" i="3"/>
  <c r="O361" i="3"/>
  <c r="M362" i="3"/>
  <c r="O362" i="3"/>
  <c r="M363" i="3"/>
  <c r="O363" i="3"/>
  <c r="M364" i="3"/>
  <c r="O364" i="3"/>
  <c r="M365" i="3"/>
  <c r="O365" i="3"/>
  <c r="M366" i="3"/>
  <c r="O366" i="3"/>
  <c r="M367" i="3"/>
  <c r="O367" i="3"/>
  <c r="M368" i="3"/>
  <c r="O368" i="3"/>
  <c r="M369" i="3"/>
  <c r="O369" i="3"/>
  <c r="M370" i="3"/>
  <c r="O370" i="3"/>
  <c r="M371" i="3"/>
  <c r="O371" i="3"/>
  <c r="M372" i="3"/>
  <c r="O372" i="3"/>
  <c r="M373" i="3"/>
  <c r="O373" i="3"/>
  <c r="M374" i="3"/>
  <c r="O374" i="3"/>
  <c r="M375" i="3"/>
  <c r="O375" i="3"/>
  <c r="M376" i="3"/>
  <c r="O376" i="3"/>
  <c r="M377" i="3"/>
  <c r="O377" i="3"/>
  <c r="M378" i="3"/>
  <c r="O378" i="3"/>
  <c r="M379" i="3"/>
  <c r="O379" i="3"/>
  <c r="M380" i="3"/>
  <c r="O380" i="3"/>
  <c r="M381" i="3"/>
  <c r="O381" i="3"/>
  <c r="M382" i="3"/>
  <c r="O382" i="3"/>
  <c r="M383" i="3"/>
  <c r="O383" i="3"/>
  <c r="M384" i="3"/>
  <c r="O384" i="3"/>
  <c r="M385" i="3"/>
  <c r="O385" i="3"/>
  <c r="M386" i="3"/>
  <c r="O386" i="3"/>
  <c r="M387" i="3"/>
  <c r="O387" i="3"/>
  <c r="M388" i="3"/>
  <c r="O388" i="3"/>
  <c r="M389" i="3"/>
  <c r="O389" i="3"/>
  <c r="M390" i="3"/>
  <c r="O390" i="3"/>
  <c r="M391" i="3"/>
  <c r="O391" i="3"/>
  <c r="M392" i="3"/>
  <c r="O392" i="3"/>
  <c r="M393" i="3"/>
  <c r="O393" i="3"/>
  <c r="M394" i="3"/>
  <c r="O394" i="3"/>
  <c r="M395" i="3"/>
  <c r="O395" i="3"/>
  <c r="M396" i="3"/>
  <c r="O396" i="3"/>
  <c r="M397" i="3"/>
  <c r="O397" i="3"/>
  <c r="M398" i="3"/>
  <c r="O398" i="3"/>
  <c r="M399" i="3"/>
  <c r="O399" i="3"/>
  <c r="M400" i="3"/>
  <c r="O400" i="3"/>
  <c r="M401" i="3"/>
  <c r="O401" i="3"/>
  <c r="M402" i="3"/>
  <c r="O402" i="3"/>
  <c r="M403" i="3"/>
  <c r="O403" i="3"/>
  <c r="M404" i="3"/>
  <c r="O404" i="3"/>
  <c r="M405" i="3"/>
  <c r="O405" i="3"/>
  <c r="M406" i="3"/>
  <c r="O406" i="3"/>
  <c r="M407" i="3"/>
  <c r="O407" i="3"/>
  <c r="M408" i="3"/>
  <c r="O408" i="3"/>
  <c r="M409" i="3"/>
  <c r="O409" i="3"/>
  <c r="M410" i="3"/>
  <c r="O410" i="3"/>
  <c r="M411" i="3"/>
  <c r="O411" i="3"/>
  <c r="M412" i="3"/>
  <c r="O412" i="3"/>
  <c r="M413" i="3"/>
  <c r="O413" i="3"/>
  <c r="M414" i="3"/>
  <c r="O414" i="3"/>
  <c r="M415" i="3"/>
  <c r="O415" i="3"/>
  <c r="M416" i="3"/>
  <c r="O416" i="3"/>
  <c r="M417" i="3"/>
  <c r="O417" i="3"/>
  <c r="M418" i="3"/>
  <c r="O418" i="3"/>
  <c r="M419" i="3"/>
  <c r="O419" i="3"/>
  <c r="M420" i="3"/>
  <c r="O420" i="3"/>
  <c r="M421" i="3"/>
  <c r="O421" i="3"/>
  <c r="M422" i="3"/>
  <c r="O422" i="3"/>
  <c r="M423" i="3"/>
  <c r="O423" i="3"/>
  <c r="M424" i="3"/>
  <c r="O424" i="3"/>
  <c r="M425" i="3"/>
  <c r="O425" i="3"/>
  <c r="M426" i="3"/>
  <c r="O426" i="3"/>
  <c r="M427" i="3"/>
  <c r="O427" i="3"/>
  <c r="M428" i="3"/>
  <c r="O428" i="3"/>
  <c r="M429" i="3"/>
  <c r="O429" i="3"/>
  <c r="M430" i="3"/>
  <c r="O430" i="3"/>
  <c r="M431" i="3"/>
  <c r="O431" i="3"/>
  <c r="M432" i="3"/>
  <c r="O432" i="3"/>
  <c r="M433" i="3"/>
  <c r="O433" i="3"/>
  <c r="M434" i="3"/>
  <c r="O434" i="3"/>
  <c r="M435" i="3"/>
  <c r="O435" i="3"/>
  <c r="M436" i="3"/>
  <c r="O436" i="3"/>
  <c r="M437" i="3"/>
  <c r="O437" i="3"/>
  <c r="M438" i="3"/>
  <c r="O438" i="3"/>
  <c r="M439" i="3"/>
  <c r="O439" i="3"/>
  <c r="M440" i="3"/>
  <c r="O440" i="3"/>
  <c r="M441" i="3"/>
  <c r="O441" i="3"/>
  <c r="M442" i="3"/>
  <c r="O442" i="3"/>
  <c r="M443" i="3"/>
  <c r="O443" i="3"/>
  <c r="M444" i="3"/>
  <c r="O444" i="3"/>
  <c r="M445" i="3"/>
  <c r="O445" i="3"/>
  <c r="M446" i="3"/>
  <c r="O446" i="3"/>
  <c r="M447" i="3"/>
  <c r="O447" i="3"/>
  <c r="M448" i="3"/>
  <c r="O448" i="3"/>
  <c r="M449" i="3"/>
  <c r="O449" i="3"/>
  <c r="M450" i="3"/>
  <c r="O450" i="3"/>
  <c r="M451" i="3"/>
  <c r="O451" i="3"/>
  <c r="M452" i="3"/>
  <c r="O452" i="3"/>
  <c r="M453" i="3"/>
  <c r="O453" i="3"/>
  <c r="M454" i="3"/>
  <c r="O454" i="3"/>
  <c r="M455" i="3"/>
  <c r="O455" i="3"/>
  <c r="M456" i="3"/>
  <c r="O456" i="3"/>
  <c r="M457" i="3"/>
  <c r="O457" i="3"/>
  <c r="M458" i="3"/>
  <c r="O458" i="3"/>
  <c r="M459" i="3"/>
  <c r="O459" i="3"/>
  <c r="M460" i="3"/>
  <c r="O460" i="3"/>
  <c r="M461" i="3"/>
  <c r="O461" i="3"/>
  <c r="M462" i="3"/>
  <c r="O462" i="3"/>
  <c r="M463" i="3"/>
  <c r="O463" i="3"/>
  <c r="M464" i="3"/>
  <c r="O464" i="3"/>
  <c r="M465" i="3"/>
  <c r="O465" i="3"/>
  <c r="M466" i="3"/>
  <c r="O466" i="3"/>
  <c r="M467" i="3"/>
  <c r="O467" i="3"/>
  <c r="M468" i="3"/>
  <c r="O468" i="3"/>
  <c r="M469" i="3"/>
  <c r="O469" i="3"/>
  <c r="M470" i="3"/>
  <c r="O470" i="3"/>
  <c r="M471" i="3"/>
  <c r="O471" i="3"/>
  <c r="M472" i="3"/>
  <c r="O472" i="3"/>
  <c r="M473" i="3"/>
  <c r="O473" i="3"/>
  <c r="M474" i="3"/>
  <c r="O474" i="3"/>
  <c r="M475" i="3"/>
  <c r="O475" i="3"/>
  <c r="M476" i="3"/>
  <c r="O476" i="3"/>
  <c r="M477" i="3"/>
  <c r="O477" i="3"/>
  <c r="M478" i="3"/>
  <c r="O478" i="3"/>
  <c r="M479" i="3"/>
  <c r="O479" i="3"/>
  <c r="M480" i="3"/>
  <c r="O480" i="3"/>
  <c r="M481" i="3"/>
  <c r="O481" i="3"/>
  <c r="M482" i="3"/>
  <c r="O482" i="3"/>
  <c r="M483" i="3"/>
  <c r="O483" i="3"/>
  <c r="M484" i="3"/>
  <c r="O484" i="3"/>
  <c r="M485" i="3"/>
  <c r="O485" i="3"/>
  <c r="M486" i="3"/>
  <c r="O486" i="3"/>
  <c r="M487" i="3"/>
  <c r="O487" i="3"/>
  <c r="M488" i="3"/>
  <c r="O488" i="3"/>
  <c r="M489" i="3"/>
  <c r="O489" i="3"/>
  <c r="M490" i="3"/>
  <c r="O490" i="3"/>
  <c r="M491" i="3"/>
  <c r="O491" i="3"/>
  <c r="M492" i="3"/>
  <c r="O492" i="3"/>
  <c r="M493" i="3"/>
  <c r="O493" i="3"/>
  <c r="M494" i="3"/>
  <c r="O494" i="3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4" i="1"/>
  <c r="AN555" i="1"/>
  <c r="AN556" i="1"/>
  <c r="AN557" i="1"/>
  <c r="AN558" i="1"/>
  <c r="AN559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T819" i="1"/>
  <c r="BP5" i="3" l="1"/>
  <c r="BP9" i="3"/>
  <c r="BK13" i="3"/>
  <c r="BL291" i="3"/>
  <c r="BP467" i="3"/>
  <c r="BK483" i="3"/>
  <c r="BP246" i="3"/>
  <c r="BM388" i="3"/>
  <c r="BM423" i="3"/>
  <c r="BK423" i="3"/>
  <c r="BL144" i="3"/>
  <c r="BL47" i="3"/>
  <c r="BM84" i="3"/>
  <c r="BM66" i="3"/>
  <c r="BP45" i="3"/>
  <c r="BP42" i="3"/>
  <c r="BL269" i="3"/>
  <c r="BL468" i="3"/>
  <c r="BL29" i="3"/>
  <c r="BP292" i="3"/>
  <c r="BM82" i="3"/>
  <c r="BK225" i="3"/>
  <c r="BK122" i="3"/>
  <c r="BP280" i="3"/>
  <c r="BK240" i="3"/>
  <c r="BL218" i="3"/>
  <c r="BM102" i="3"/>
  <c r="BP99" i="3"/>
  <c r="BL296" i="3"/>
  <c r="BM225" i="3"/>
  <c r="BL112" i="3"/>
  <c r="BM90" i="3"/>
  <c r="BP63" i="3"/>
  <c r="BP60" i="3"/>
  <c r="BP472" i="3"/>
  <c r="BK405" i="3"/>
  <c r="BM282" i="3"/>
  <c r="BP428" i="3"/>
  <c r="BK157" i="3"/>
  <c r="BL376" i="3"/>
  <c r="BM208" i="3"/>
  <c r="BP38" i="3"/>
  <c r="BP6" i="3"/>
  <c r="BL396" i="3"/>
  <c r="BK396" i="3"/>
  <c r="BP281" i="3"/>
  <c r="BL259" i="3"/>
  <c r="BK454" i="3"/>
  <c r="BP413" i="3"/>
  <c r="BK397" i="3"/>
  <c r="BM269" i="3"/>
  <c r="BL64" i="3"/>
  <c r="BP49" i="3"/>
  <c r="BP480" i="3"/>
  <c r="BM451" i="3"/>
  <c r="BP143" i="3"/>
  <c r="BK451" i="3"/>
  <c r="BK320" i="3"/>
  <c r="BL279" i="3"/>
  <c r="BM140" i="3"/>
  <c r="BP461" i="3"/>
  <c r="BL432" i="3"/>
  <c r="BP423" i="3"/>
  <c r="BK373" i="3"/>
  <c r="BP339" i="3"/>
  <c r="BP327" i="3"/>
  <c r="BP270" i="3"/>
  <c r="BM248" i="3"/>
  <c r="BP191" i="3"/>
  <c r="BP289" i="3"/>
  <c r="BK468" i="3"/>
  <c r="BP233" i="3"/>
  <c r="BK167" i="3"/>
  <c r="BL23" i="3"/>
  <c r="BP17" i="3"/>
  <c r="BM13" i="3"/>
  <c r="BP279" i="3"/>
  <c r="AE151" i="3"/>
  <c r="AE31" i="3"/>
  <c r="AD19" i="3"/>
  <c r="BP487" i="3"/>
  <c r="BP443" i="3"/>
  <c r="BM414" i="3"/>
  <c r="BL387" i="3"/>
  <c r="BK362" i="3"/>
  <c r="BP353" i="3"/>
  <c r="BK63" i="3"/>
  <c r="BP50" i="3"/>
  <c r="BL14" i="3"/>
  <c r="BP22" i="3"/>
  <c r="BP231" i="3"/>
  <c r="BP351" i="3"/>
  <c r="BK473" i="3"/>
  <c r="BP470" i="3"/>
  <c r="BP412" i="3"/>
  <c r="BP316" i="3"/>
  <c r="BP307" i="3"/>
  <c r="BP193" i="3"/>
  <c r="BL162" i="3"/>
  <c r="BM60" i="3"/>
  <c r="BK44" i="3"/>
  <c r="BK474" i="3"/>
  <c r="BL430" i="3"/>
  <c r="BK409" i="3"/>
  <c r="BK388" i="3"/>
  <c r="BP192" i="3"/>
  <c r="BM167" i="3"/>
  <c r="BL157" i="3"/>
  <c r="BK150" i="3"/>
  <c r="BP144" i="3"/>
  <c r="BM112" i="3"/>
  <c r="BP105" i="3"/>
  <c r="BL66" i="3"/>
  <c r="BK40" i="3"/>
  <c r="AE39" i="3"/>
  <c r="BP478" i="3"/>
  <c r="BP475" i="3"/>
  <c r="BP464" i="3"/>
  <c r="BL431" i="3"/>
  <c r="BP417" i="3"/>
  <c r="BK410" i="3"/>
  <c r="BK372" i="3"/>
  <c r="BP344" i="3"/>
  <c r="BL315" i="3"/>
  <c r="BP312" i="3"/>
  <c r="BK296" i="3"/>
  <c r="BP293" i="3"/>
  <c r="BM283" i="3"/>
  <c r="BP196" i="3"/>
  <c r="BP395" i="3"/>
  <c r="BP262" i="3"/>
  <c r="BP121" i="3"/>
  <c r="BP47" i="3"/>
  <c r="BP76" i="3"/>
  <c r="BP30" i="3"/>
  <c r="AD51" i="3"/>
  <c r="BP247" i="3"/>
  <c r="BP330" i="3"/>
  <c r="BP176" i="3"/>
  <c r="BP115" i="3"/>
  <c r="AF195" i="3"/>
  <c r="AE171" i="3"/>
  <c r="AE63" i="3"/>
  <c r="BP260" i="3"/>
  <c r="BP180" i="3"/>
  <c r="BP432" i="3"/>
  <c r="BK421" i="3"/>
  <c r="BK414" i="3"/>
  <c r="BP212" i="3"/>
  <c r="BP184" i="3"/>
  <c r="BP91" i="3"/>
  <c r="BL63" i="3"/>
  <c r="BK14" i="3"/>
  <c r="BM483" i="3"/>
  <c r="BP459" i="3"/>
  <c r="BP367" i="3"/>
  <c r="BL78" i="3"/>
  <c r="BK64" i="3"/>
  <c r="BL18" i="3"/>
  <c r="BP259" i="3"/>
  <c r="BP343" i="3"/>
  <c r="BP220" i="3"/>
  <c r="BP408" i="3"/>
  <c r="BP391" i="3"/>
  <c r="BM291" i="3"/>
  <c r="BL255" i="3"/>
  <c r="BP252" i="3"/>
  <c r="BP188" i="3"/>
  <c r="BL139" i="3"/>
  <c r="BL50" i="3"/>
  <c r="BK22" i="3"/>
  <c r="BP474" i="3"/>
  <c r="BP375" i="3"/>
  <c r="BP358" i="3"/>
  <c r="BP348" i="3"/>
  <c r="BL344" i="3"/>
  <c r="BL320" i="3"/>
  <c r="BP303" i="3"/>
  <c r="BP283" i="3"/>
  <c r="BK208" i="3"/>
  <c r="BP190" i="3"/>
  <c r="BM153" i="3"/>
  <c r="BM146" i="3"/>
  <c r="BP94" i="3"/>
  <c r="BL90" i="3"/>
  <c r="BP80" i="3"/>
  <c r="BP73" i="3"/>
  <c r="BP66" i="3"/>
  <c r="BL38" i="3"/>
  <c r="BM26" i="3"/>
  <c r="BK21" i="3"/>
  <c r="BM455" i="3"/>
  <c r="BP442" i="3"/>
  <c r="BK430" i="3"/>
  <c r="BP269" i="3"/>
  <c r="BM201" i="3"/>
  <c r="BK146" i="3"/>
  <c r="BP119" i="3"/>
  <c r="BM73" i="3"/>
  <c r="BK38" i="3"/>
  <c r="BK26" i="3"/>
  <c r="AD479" i="3"/>
  <c r="AE467" i="3"/>
  <c r="AF192" i="3"/>
  <c r="AE172" i="3"/>
  <c r="AD164" i="3"/>
  <c r="BL455" i="3"/>
  <c r="BM454" i="3"/>
  <c r="BM407" i="3"/>
  <c r="BP368" i="3"/>
  <c r="BP427" i="3"/>
  <c r="BL415" i="3"/>
  <c r="BL407" i="3"/>
  <c r="BP393" i="3"/>
  <c r="BP379" i="3"/>
  <c r="BP372" i="3"/>
  <c r="BM352" i="3"/>
  <c r="BP328" i="3"/>
  <c r="BK262" i="3"/>
  <c r="BP248" i="3"/>
  <c r="BK247" i="3"/>
  <c r="BP243" i="3"/>
  <c r="BP234" i="3"/>
  <c r="BP227" i="3"/>
  <c r="BP168" i="3"/>
  <c r="BP109" i="3"/>
  <c r="BP102" i="3"/>
  <c r="BK84" i="3"/>
  <c r="BK70" i="3"/>
  <c r="BK47" i="3"/>
  <c r="BM18" i="3"/>
  <c r="BM240" i="3"/>
  <c r="BM463" i="3"/>
  <c r="BP450" i="3"/>
  <c r="BP447" i="3"/>
  <c r="BP401" i="3"/>
  <c r="BP394" i="3"/>
  <c r="BP325" i="3"/>
  <c r="BP308" i="3"/>
  <c r="BP288" i="3"/>
  <c r="BP216" i="3"/>
  <c r="BP213" i="3"/>
  <c r="BM139" i="3"/>
  <c r="BP132" i="3"/>
  <c r="BP123" i="3"/>
  <c r="BL102" i="3"/>
  <c r="BP52" i="3"/>
  <c r="BM44" i="3"/>
  <c r="BL40" i="3"/>
  <c r="BP24" i="3"/>
  <c r="BK23" i="3"/>
  <c r="BP479" i="3"/>
  <c r="BL463" i="3"/>
  <c r="BK447" i="3"/>
  <c r="BM394" i="3"/>
  <c r="BP332" i="3"/>
  <c r="BM308" i="3"/>
  <c r="BP263" i="3"/>
  <c r="BP444" i="3"/>
  <c r="BK436" i="3"/>
  <c r="BK394" i="3"/>
  <c r="BK346" i="3"/>
  <c r="BM315" i="3"/>
  <c r="BK308" i="3"/>
  <c r="BP295" i="3"/>
  <c r="BK285" i="3"/>
  <c r="BP256" i="3"/>
  <c r="BL235" i="3"/>
  <c r="BP225" i="3"/>
  <c r="BP162" i="3"/>
  <c r="BM144" i="3"/>
  <c r="BK140" i="3"/>
  <c r="BP114" i="3"/>
  <c r="BP107" i="3"/>
  <c r="BP75" i="3"/>
  <c r="AE441" i="3"/>
  <c r="AE377" i="3"/>
  <c r="AE365" i="3"/>
  <c r="AF98" i="3"/>
  <c r="AE86" i="3"/>
  <c r="BM256" i="3"/>
  <c r="BL484" i="3"/>
  <c r="BL417" i="3"/>
  <c r="BM347" i="3"/>
  <c r="BP340" i="3"/>
  <c r="BP319" i="3"/>
  <c r="BP296" i="3"/>
  <c r="BP264" i="3"/>
  <c r="BP229" i="3"/>
  <c r="BP186" i="3"/>
  <c r="BP37" i="3"/>
  <c r="BP20" i="3"/>
  <c r="BK484" i="3"/>
  <c r="BK452" i="3"/>
  <c r="BK418" i="3"/>
  <c r="BK417" i="3"/>
  <c r="BP396" i="3"/>
  <c r="BL391" i="3"/>
  <c r="BL347" i="3"/>
  <c r="BP257" i="3"/>
  <c r="BM245" i="3"/>
  <c r="BM239" i="3"/>
  <c r="BP146" i="3"/>
  <c r="BM145" i="3"/>
  <c r="BP111" i="3"/>
  <c r="BP46" i="3"/>
  <c r="BM29" i="3"/>
  <c r="T327" i="3"/>
  <c r="U327" i="3" s="1"/>
  <c r="AG327" i="3" s="1"/>
  <c r="BG490" i="3"/>
  <c r="BH490" i="3"/>
  <c r="BI490" i="3" s="1"/>
  <c r="CA490" i="3" s="1"/>
  <c r="T490" i="3"/>
  <c r="U490" i="3" s="1"/>
  <c r="T470" i="3"/>
  <c r="U470" i="3" s="1"/>
  <c r="AG470" i="3" s="1"/>
  <c r="T454" i="3"/>
  <c r="U454" i="3" s="1"/>
  <c r="AG454" i="3" s="1"/>
  <c r="T410" i="3"/>
  <c r="U410" i="3" s="1"/>
  <c r="AG410" i="3" s="1"/>
  <c r="T398" i="3"/>
  <c r="U398" i="3" s="1"/>
  <c r="AG398" i="3" s="1"/>
  <c r="T390" i="3"/>
  <c r="U390" i="3" s="1"/>
  <c r="W390" i="3" s="1"/>
  <c r="T370" i="3"/>
  <c r="U370" i="3" s="1"/>
  <c r="AG370" i="3" s="1"/>
  <c r="T366" i="3"/>
  <c r="U366" i="3" s="1"/>
  <c r="AG366" i="3" s="1"/>
  <c r="T326" i="3"/>
  <c r="U326" i="3" s="1"/>
  <c r="W326" i="3" s="1"/>
  <c r="T318" i="3"/>
  <c r="U318" i="3" s="1"/>
  <c r="W318" i="3" s="1"/>
  <c r="T314" i="3"/>
  <c r="U314" i="3" s="1"/>
  <c r="AG314" i="3" s="1"/>
  <c r="T306" i="3"/>
  <c r="U306" i="3" s="1"/>
  <c r="AG306" i="3" s="1"/>
  <c r="T302" i="3"/>
  <c r="U302" i="3" s="1"/>
  <c r="AG302" i="3" s="1"/>
  <c r="T294" i="3"/>
  <c r="U294" i="3" s="1"/>
  <c r="AG294" i="3" s="1"/>
  <c r="T282" i="3"/>
  <c r="U282" i="3" s="1"/>
  <c r="AG282" i="3" s="1"/>
  <c r="T246" i="3"/>
  <c r="U246" i="3" s="1"/>
  <c r="AG246" i="3" s="1"/>
  <c r="T242" i="3"/>
  <c r="U242" i="3" s="1"/>
  <c r="W242" i="3" s="1"/>
  <c r="T187" i="3"/>
  <c r="U187" i="3" s="1"/>
  <c r="AG187" i="3" s="1"/>
  <c r="T175" i="3"/>
  <c r="U175" i="3" s="1"/>
  <c r="AG175" i="3" s="1"/>
  <c r="T139" i="3"/>
  <c r="U139" i="3" s="1"/>
  <c r="AG139" i="3" s="1"/>
  <c r="T119" i="3"/>
  <c r="U119" i="3" s="1"/>
  <c r="W119" i="3" s="1"/>
  <c r="T115" i="3"/>
  <c r="U115" i="3" s="1"/>
  <c r="AG115" i="3" s="1"/>
  <c r="T103" i="3"/>
  <c r="U103" i="3" s="1"/>
  <c r="W103" i="3" s="1"/>
  <c r="T87" i="3"/>
  <c r="U87" i="3" s="1"/>
  <c r="AG87" i="3" s="1"/>
  <c r="Z489" i="3"/>
  <c r="BG489" i="3"/>
  <c r="BH489" i="3"/>
  <c r="BI489" i="3" s="1"/>
  <c r="T419" i="3"/>
  <c r="U419" i="3" s="1"/>
  <c r="AG419" i="3" s="1"/>
  <c r="T415" i="3"/>
  <c r="U415" i="3" s="1"/>
  <c r="AG415" i="3" s="1"/>
  <c r="T407" i="3"/>
  <c r="U407" i="3" s="1"/>
  <c r="AG407" i="3" s="1"/>
  <c r="T403" i="3"/>
  <c r="U403" i="3" s="1"/>
  <c r="AG403" i="3" s="1"/>
  <c r="T391" i="3"/>
  <c r="U391" i="3" s="1"/>
  <c r="W391" i="3" s="1"/>
  <c r="T343" i="3"/>
  <c r="U343" i="3" s="1"/>
  <c r="AG343" i="3" s="1"/>
  <c r="T315" i="3"/>
  <c r="U315" i="3" s="1"/>
  <c r="W315" i="3" s="1"/>
  <c r="T303" i="3"/>
  <c r="U303" i="3" s="1"/>
  <c r="T287" i="3"/>
  <c r="U287" i="3" s="1"/>
  <c r="AG287" i="3" s="1"/>
  <c r="T279" i="3"/>
  <c r="U279" i="3" s="1"/>
  <c r="AG279" i="3" s="1"/>
  <c r="T275" i="3"/>
  <c r="U275" i="3" s="1"/>
  <c r="AG275" i="3" s="1"/>
  <c r="T267" i="3"/>
  <c r="U267" i="3" s="1"/>
  <c r="AG267" i="3" s="1"/>
  <c r="T212" i="3"/>
  <c r="U212" i="3" s="1"/>
  <c r="AG212" i="3" s="1"/>
  <c r="T164" i="3"/>
  <c r="U164" i="3" s="1"/>
  <c r="AG164" i="3" s="1"/>
  <c r="T144" i="3"/>
  <c r="U144" i="3" s="1"/>
  <c r="AG144" i="3" s="1"/>
  <c r="T108" i="3"/>
  <c r="U108" i="3" s="1"/>
  <c r="AG108" i="3" s="1"/>
  <c r="T68" i="3"/>
  <c r="U68" i="3" s="1"/>
  <c r="AG68" i="3" s="1"/>
  <c r="T60" i="3"/>
  <c r="U60" i="3" s="1"/>
  <c r="AG60" i="3" s="1"/>
  <c r="T484" i="3"/>
  <c r="U484" i="3" s="1"/>
  <c r="AG484" i="3" s="1"/>
  <c r="T480" i="3"/>
  <c r="U480" i="3" s="1"/>
  <c r="AG480" i="3" s="1"/>
  <c r="T472" i="3"/>
  <c r="U472" i="3" s="1"/>
  <c r="AG472" i="3" s="1"/>
  <c r="T468" i="3"/>
  <c r="U468" i="3" s="1"/>
  <c r="AG468" i="3" s="1"/>
  <c r="T464" i="3"/>
  <c r="U464" i="3" s="1"/>
  <c r="AG464" i="3" s="1"/>
  <c r="T456" i="3"/>
  <c r="U456" i="3" s="1"/>
  <c r="AG456" i="3" s="1"/>
  <c r="T448" i="3"/>
  <c r="U448" i="3" s="1"/>
  <c r="AG448" i="3" s="1"/>
  <c r="T440" i="3"/>
  <c r="U440" i="3" s="1"/>
  <c r="W440" i="3" s="1"/>
  <c r="T432" i="3"/>
  <c r="U432" i="3" s="1"/>
  <c r="W432" i="3" s="1"/>
  <c r="T424" i="3"/>
  <c r="U424" i="3" s="1"/>
  <c r="W424" i="3" s="1"/>
  <c r="T376" i="3"/>
  <c r="U376" i="3" s="1"/>
  <c r="AG376" i="3" s="1"/>
  <c r="T264" i="3"/>
  <c r="U264" i="3" s="1"/>
  <c r="AG264" i="3" s="1"/>
  <c r="T201" i="3"/>
  <c r="U201" i="3" s="1"/>
  <c r="AG201" i="3" s="1"/>
  <c r="T193" i="3"/>
  <c r="U193" i="3" s="1"/>
  <c r="AG193" i="3" s="1"/>
  <c r="T189" i="3"/>
  <c r="U189" i="3" s="1"/>
  <c r="AG189" i="3" s="1"/>
  <c r="N492" i="3"/>
  <c r="BD492" i="3"/>
  <c r="T429" i="3"/>
  <c r="U429" i="3" s="1"/>
  <c r="AG429" i="3" s="1"/>
  <c r="T405" i="3"/>
  <c r="U405" i="3" s="1"/>
  <c r="AG405" i="3" s="1"/>
  <c r="T397" i="3"/>
  <c r="U397" i="3" s="1"/>
  <c r="AG397" i="3" s="1"/>
  <c r="T393" i="3"/>
  <c r="U393" i="3" s="1"/>
  <c r="AG393" i="3" s="1"/>
  <c r="T365" i="3"/>
  <c r="U365" i="3" s="1"/>
  <c r="W365" i="3" s="1"/>
  <c r="T349" i="3"/>
  <c r="U349" i="3" s="1"/>
  <c r="AG349" i="3" s="1"/>
  <c r="T325" i="3"/>
  <c r="U325" i="3" s="1"/>
  <c r="AG325" i="3" s="1"/>
  <c r="T309" i="3"/>
  <c r="U309" i="3" s="1"/>
  <c r="AG309" i="3" s="1"/>
  <c r="T277" i="3"/>
  <c r="U277" i="3" s="1"/>
  <c r="W277" i="3" s="1"/>
  <c r="T182" i="3"/>
  <c r="U182" i="3" s="1"/>
  <c r="AG182" i="3" s="1"/>
  <c r="T174" i="3"/>
  <c r="U174" i="3" s="1"/>
  <c r="AG174" i="3" s="1"/>
  <c r="T138" i="3"/>
  <c r="U138" i="3" s="1"/>
  <c r="AG138" i="3" s="1"/>
  <c r="T106" i="3"/>
  <c r="U106" i="3" s="1"/>
  <c r="AG106" i="3" s="1"/>
  <c r="T102" i="3"/>
  <c r="U102" i="3" s="1"/>
  <c r="AG102" i="3" s="1"/>
  <c r="T98" i="3"/>
  <c r="U98" i="3" s="1"/>
  <c r="AG98" i="3" s="1"/>
  <c r="T86" i="3"/>
  <c r="U86" i="3" s="1"/>
  <c r="AG86" i="3" s="1"/>
  <c r="T74" i="3"/>
  <c r="U74" i="3" s="1"/>
  <c r="AG74" i="3" s="1"/>
  <c r="T42" i="3"/>
  <c r="U42" i="3" s="1"/>
  <c r="AG42" i="3" s="1"/>
  <c r="Z492" i="3"/>
  <c r="BH492" i="3"/>
  <c r="BI492" i="3" s="1"/>
  <c r="BG492" i="3"/>
  <c r="BH491" i="3"/>
  <c r="BI491" i="3" s="1"/>
  <c r="BG491" i="3"/>
  <c r="AG494" i="3"/>
  <c r="W494" i="3"/>
  <c r="AD477" i="3"/>
  <c r="AE473" i="3"/>
  <c r="AD461" i="3"/>
  <c r="AE482" i="3"/>
  <c r="AD462" i="3"/>
  <c r="AD480" i="3"/>
  <c r="BM458" i="3"/>
  <c r="T487" i="3"/>
  <c r="U487" i="3" s="1"/>
  <c r="AG487" i="3" s="1"/>
  <c r="T479" i="3"/>
  <c r="U479" i="3" s="1"/>
  <c r="AG479" i="3" s="1"/>
  <c r="T475" i="3"/>
  <c r="U475" i="3" s="1"/>
  <c r="AG475" i="3" s="1"/>
  <c r="T467" i="3"/>
  <c r="U467" i="3" s="1"/>
  <c r="AG467" i="3" s="1"/>
  <c r="T463" i="3"/>
  <c r="U463" i="3" s="1"/>
  <c r="AG463" i="3" s="1"/>
  <c r="BL460" i="3"/>
  <c r="BL458" i="3"/>
  <c r="BP477" i="3"/>
  <c r="BK460" i="3"/>
  <c r="BP469" i="3"/>
  <c r="BP463" i="3"/>
  <c r="T485" i="3"/>
  <c r="U485" i="3" s="1"/>
  <c r="AG485" i="3" s="1"/>
  <c r="T481" i="3"/>
  <c r="U481" i="3" s="1"/>
  <c r="AG481" i="3" s="1"/>
  <c r="T477" i="3"/>
  <c r="U477" i="3" s="1"/>
  <c r="AG477" i="3" s="1"/>
  <c r="T473" i="3"/>
  <c r="U473" i="3" s="1"/>
  <c r="AG473" i="3" s="1"/>
  <c r="T465" i="3"/>
  <c r="U465" i="3" s="1"/>
  <c r="AG465" i="3" s="1"/>
  <c r="BP471" i="3"/>
  <c r="BP483" i="3"/>
  <c r="BL474" i="3"/>
  <c r="BP473" i="3"/>
  <c r="BK472" i="3"/>
  <c r="BK456" i="3"/>
  <c r="BP458" i="3"/>
  <c r="AE438" i="3"/>
  <c r="AE447" i="3"/>
  <c r="AD435" i="3"/>
  <c r="BM447" i="3"/>
  <c r="BP445" i="3"/>
  <c r="BP435" i="3"/>
  <c r="BK444" i="3"/>
  <c r="BP436" i="3"/>
  <c r="BP437" i="3"/>
  <c r="BP431" i="3"/>
  <c r="T451" i="3"/>
  <c r="U451" i="3" s="1"/>
  <c r="AG451" i="3" s="1"/>
  <c r="T443" i="3"/>
  <c r="U443" i="3" s="1"/>
  <c r="AG443" i="3" s="1"/>
  <c r="T435" i="3"/>
  <c r="U435" i="3" s="1"/>
  <c r="AG435" i="3" s="1"/>
  <c r="T427" i="3"/>
  <c r="U427" i="3" s="1"/>
  <c r="AG427" i="3" s="1"/>
  <c r="BM431" i="3"/>
  <c r="BK428" i="3"/>
  <c r="BP452" i="3"/>
  <c r="BK432" i="3"/>
  <c r="BP424" i="3"/>
  <c r="BL424" i="3"/>
  <c r="BK424" i="3"/>
  <c r="BP441" i="3"/>
  <c r="BP434" i="3"/>
  <c r="AE416" i="3"/>
  <c r="AD412" i="3"/>
  <c r="AE413" i="3"/>
  <c r="AD401" i="3"/>
  <c r="AE406" i="3"/>
  <c r="AD402" i="3"/>
  <c r="AD398" i="3"/>
  <c r="AF394" i="3"/>
  <c r="AE390" i="3"/>
  <c r="AE419" i="3"/>
  <c r="AE407" i="3"/>
  <c r="AD399" i="3"/>
  <c r="AD391" i="3"/>
  <c r="T421" i="3"/>
  <c r="U421" i="3" s="1"/>
  <c r="AG421" i="3" s="1"/>
  <c r="BP419" i="3"/>
  <c r="BL418" i="3"/>
  <c r="BP415" i="3"/>
  <c r="BP407" i="3"/>
  <c r="BM416" i="3"/>
  <c r="BM400" i="3"/>
  <c r="BP420" i="3"/>
  <c r="BL416" i="3"/>
  <c r="BL400" i="3"/>
  <c r="BK420" i="3"/>
  <c r="BL409" i="3"/>
  <c r="BP422" i="3"/>
  <c r="T420" i="3"/>
  <c r="U420" i="3" s="1"/>
  <c r="AG420" i="3" s="1"/>
  <c r="T412" i="3"/>
  <c r="U412" i="3" s="1"/>
  <c r="W412" i="3" s="1"/>
  <c r="T408" i="3"/>
  <c r="U408" i="3" s="1"/>
  <c r="AG408" i="3" s="1"/>
  <c r="T392" i="3"/>
  <c r="U392" i="3" s="1"/>
  <c r="AG392" i="3" s="1"/>
  <c r="BP400" i="3"/>
  <c r="BP399" i="3"/>
  <c r="AE374" i="3"/>
  <c r="AD375" i="3"/>
  <c r="BP388" i="3"/>
  <c r="BP387" i="3"/>
  <c r="BP369" i="3"/>
  <c r="BP378" i="3"/>
  <c r="BP377" i="3"/>
  <c r="BM378" i="3"/>
  <c r="BK378" i="3"/>
  <c r="BM372" i="3"/>
  <c r="BP362" i="3"/>
  <c r="BP364" i="3"/>
  <c r="BM383" i="3"/>
  <c r="BL383" i="3"/>
  <c r="BL373" i="3"/>
  <c r="BP380" i="3"/>
  <c r="BP376" i="3"/>
  <c r="BL375" i="3"/>
  <c r="BM380" i="3"/>
  <c r="BL379" i="3"/>
  <c r="BK376" i="3"/>
  <c r="BL389" i="3"/>
  <c r="BM386" i="3"/>
  <c r="BK389" i="3"/>
  <c r="BM387" i="3"/>
  <c r="BK386" i="3"/>
  <c r="BK381" i="3"/>
  <c r="BM362" i="3"/>
  <c r="AE349" i="3"/>
  <c r="AF355" i="3"/>
  <c r="T360" i="3"/>
  <c r="U360" i="3" s="1"/>
  <c r="AG360" i="3" s="1"/>
  <c r="T348" i="3"/>
  <c r="U348" i="3" s="1"/>
  <c r="W348" i="3" s="1"/>
  <c r="BK354" i="3"/>
  <c r="BP356" i="3"/>
  <c r="BM355" i="3"/>
  <c r="BM348" i="3"/>
  <c r="BP357" i="3"/>
  <c r="BL349" i="3"/>
  <c r="BL348" i="3"/>
  <c r="BL357" i="3"/>
  <c r="BK349" i="3"/>
  <c r="BK357" i="3"/>
  <c r="AE345" i="3"/>
  <c r="AE333" i="3"/>
  <c r="AE343" i="3"/>
  <c r="BP336" i="3"/>
  <c r="BM344" i="3"/>
  <c r="BL343" i="3"/>
  <c r="BP346" i="3"/>
  <c r="BL333" i="3"/>
  <c r="T346" i="3"/>
  <c r="U346" i="3" s="1"/>
  <c r="AG346" i="3" s="1"/>
  <c r="BK333" i="3"/>
  <c r="AD317" i="3"/>
  <c r="AE297" i="3"/>
  <c r="AE285" i="3"/>
  <c r="AD322" i="3"/>
  <c r="AE310" i="3"/>
  <c r="AE302" i="3"/>
  <c r="AE290" i="3"/>
  <c r="AF323" i="3"/>
  <c r="AF328" i="3"/>
  <c r="AF280" i="3"/>
  <c r="BM300" i="3"/>
  <c r="BP298" i="3"/>
  <c r="BL283" i="3"/>
  <c r="BK282" i="3"/>
  <c r="BL309" i="3"/>
  <c r="BL301" i="3"/>
  <c r="BL300" i="3"/>
  <c r="BM298" i="3"/>
  <c r="BK309" i="3"/>
  <c r="BK301" i="3"/>
  <c r="BK298" i="3"/>
  <c r="BP287" i="3"/>
  <c r="BL285" i="3"/>
  <c r="BM287" i="3"/>
  <c r="T332" i="3"/>
  <c r="U332" i="3" s="1"/>
  <c r="AG332" i="3" s="1"/>
  <c r="T284" i="3"/>
  <c r="U284" i="3" s="1"/>
  <c r="AG284" i="3" s="1"/>
  <c r="BP321" i="3"/>
  <c r="BP311" i="3"/>
  <c r="BP304" i="3"/>
  <c r="BL287" i="3"/>
  <c r="BP331" i="3"/>
  <c r="BM330" i="3"/>
  <c r="BP305" i="3"/>
  <c r="T301" i="3"/>
  <c r="U301" i="3" s="1"/>
  <c r="AG301" i="3" s="1"/>
  <c r="BK330" i="3"/>
  <c r="BP324" i="3"/>
  <c r="BK322" i="3"/>
  <c r="BP313" i="3"/>
  <c r="BM324" i="3"/>
  <c r="BL325" i="3"/>
  <c r="BL324" i="3"/>
  <c r="BL316" i="3"/>
  <c r="BP315" i="3"/>
  <c r="BP314" i="3"/>
  <c r="BP291" i="3"/>
  <c r="BK290" i="3"/>
  <c r="BK325" i="3"/>
  <c r="BK316" i="3"/>
  <c r="AF253" i="3"/>
  <c r="AF255" i="3"/>
  <c r="AE251" i="3"/>
  <c r="AE237" i="3"/>
  <c r="BM259" i="3"/>
  <c r="BM251" i="3"/>
  <c r="BP239" i="3"/>
  <c r="BM233" i="3"/>
  <c r="BL233" i="3"/>
  <c r="T253" i="3"/>
  <c r="U253" i="3" s="1"/>
  <c r="AG253" i="3" s="1"/>
  <c r="T238" i="3"/>
  <c r="U238" i="3" s="1"/>
  <c r="AG238" i="3" s="1"/>
  <c r="T230" i="3"/>
  <c r="U230" i="3" s="1"/>
  <c r="AG230" i="3" s="1"/>
  <c r="BP267" i="3"/>
  <c r="BP245" i="3"/>
  <c r="BM235" i="3"/>
  <c r="BP268" i="3"/>
  <c r="BM262" i="3"/>
  <c r="BL245" i="3"/>
  <c r="BP241" i="3"/>
  <c r="BP236" i="3"/>
  <c r="BP255" i="3"/>
  <c r="BP249" i="3"/>
  <c r="BP237" i="3"/>
  <c r="T243" i="3"/>
  <c r="U243" i="3" s="1"/>
  <c r="AG243" i="3" s="1"/>
  <c r="T228" i="3"/>
  <c r="U228" i="3" s="1"/>
  <c r="AG228" i="3" s="1"/>
  <c r="BL271" i="3"/>
  <c r="BM264" i="3"/>
  <c r="BL256" i="3"/>
  <c r="BM255" i="3"/>
  <c r="BP250" i="3"/>
  <c r="BP238" i="3"/>
  <c r="AE213" i="3"/>
  <c r="AF182" i="3"/>
  <c r="T226" i="3"/>
  <c r="U226" i="3" s="1"/>
  <c r="AG226" i="3" s="1"/>
  <c r="T222" i="3"/>
  <c r="U222" i="3" s="1"/>
  <c r="AG222" i="3" s="1"/>
  <c r="T206" i="3"/>
  <c r="U206" i="3" s="1"/>
  <c r="AG206" i="3" s="1"/>
  <c r="T202" i="3"/>
  <c r="U202" i="3" s="1"/>
  <c r="AG202" i="3" s="1"/>
  <c r="BL214" i="3"/>
  <c r="BM209" i="3"/>
  <c r="BL201" i="3"/>
  <c r="BP182" i="3"/>
  <c r="BP215" i="3"/>
  <c r="BK214" i="3"/>
  <c r="BL209" i="3"/>
  <c r="BP183" i="3"/>
  <c r="BP178" i="3"/>
  <c r="BP163" i="3"/>
  <c r="T208" i="3"/>
  <c r="U208" i="3" s="1"/>
  <c r="AG208" i="3" s="1"/>
  <c r="T200" i="3"/>
  <c r="U200" i="3" s="1"/>
  <c r="AG200" i="3" s="1"/>
  <c r="T203" i="3"/>
  <c r="U203" i="3" s="1"/>
  <c r="AG203" i="3" s="1"/>
  <c r="T191" i="3"/>
  <c r="U191" i="3" s="1"/>
  <c r="AG191" i="3" s="1"/>
  <c r="BP169" i="3"/>
  <c r="T184" i="3"/>
  <c r="U184" i="3" s="1"/>
  <c r="AG184" i="3" s="1"/>
  <c r="T168" i="3"/>
  <c r="U168" i="3" s="1"/>
  <c r="AG168" i="3" s="1"/>
  <c r="BP185" i="3"/>
  <c r="BM185" i="3"/>
  <c r="BP174" i="3"/>
  <c r="BP206" i="3"/>
  <c r="BK185" i="3"/>
  <c r="BM193" i="3"/>
  <c r="BM206" i="3"/>
  <c r="BL193" i="3"/>
  <c r="BP214" i="3"/>
  <c r="BL206" i="3"/>
  <c r="BP201" i="3"/>
  <c r="BP200" i="3"/>
  <c r="AD150" i="3"/>
  <c r="AE156" i="3"/>
  <c r="BP160" i="3"/>
  <c r="BL150" i="3"/>
  <c r="BP151" i="3"/>
  <c r="BP145" i="3"/>
  <c r="BP154" i="3"/>
  <c r="BL153" i="3"/>
  <c r="BP147" i="3"/>
  <c r="AE124" i="3"/>
  <c r="AE116" i="3"/>
  <c r="AE134" i="3"/>
  <c r="AE127" i="3"/>
  <c r="BP136" i="3"/>
  <c r="BP131" i="3"/>
  <c r="BM121" i="3"/>
  <c r="BM122" i="3"/>
  <c r="BL121" i="3"/>
  <c r="BM110" i="3"/>
  <c r="BP112" i="3"/>
  <c r="BL110" i="3"/>
  <c r="BP139" i="3"/>
  <c r="BP134" i="3"/>
  <c r="BP129" i="3"/>
  <c r="T133" i="3"/>
  <c r="U133" i="3" s="1"/>
  <c r="AG133" i="3" s="1"/>
  <c r="BP130" i="3"/>
  <c r="BP120" i="3"/>
  <c r="BM115" i="3"/>
  <c r="T126" i="3"/>
  <c r="U126" i="3" s="1"/>
  <c r="AG126" i="3" s="1"/>
  <c r="BP116" i="3"/>
  <c r="AF95" i="3"/>
  <c r="AF96" i="3"/>
  <c r="AE92" i="3"/>
  <c r="AD84" i="3"/>
  <c r="BL101" i="3"/>
  <c r="BK94" i="3"/>
  <c r="BK86" i="3"/>
  <c r="BK101" i="3"/>
  <c r="BM88" i="3"/>
  <c r="BP97" i="3"/>
  <c r="BP90" i="3"/>
  <c r="T84" i="3"/>
  <c r="U84" i="3" s="1"/>
  <c r="AG84" i="3" s="1"/>
  <c r="BP83" i="3"/>
  <c r="BL82" i="3"/>
  <c r="BP84" i="3"/>
  <c r="T89" i="3"/>
  <c r="U89" i="3" s="1"/>
  <c r="AG89" i="3" s="1"/>
  <c r="BM86" i="3"/>
  <c r="BM100" i="3"/>
  <c r="BP95" i="3"/>
  <c r="BM94" i="3"/>
  <c r="AE70" i="3"/>
  <c r="BP77" i="3"/>
  <c r="BP71" i="3"/>
  <c r="BL70" i="3"/>
  <c r="BP79" i="3"/>
  <c r="BK78" i="3"/>
  <c r="T75" i="3"/>
  <c r="U75" i="3" s="1"/>
  <c r="AG75" i="3" s="1"/>
  <c r="BL73" i="3"/>
  <c r="AE60" i="3"/>
  <c r="AD52" i="3"/>
  <c r="AE28" i="3"/>
  <c r="AD53" i="3"/>
  <c r="AD45" i="3"/>
  <c r="AE33" i="3"/>
  <c r="AD21" i="3"/>
  <c r="AD13" i="3"/>
  <c r="AD5" i="3"/>
  <c r="AE62" i="3"/>
  <c r="AE26" i="3"/>
  <c r="BP19" i="3"/>
  <c r="BP59" i="3"/>
  <c r="BP53" i="3"/>
  <c r="BP36" i="3"/>
  <c r="BP14" i="3"/>
  <c r="BK60" i="3"/>
  <c r="BP39" i="3"/>
  <c r="BP29" i="3"/>
  <c r="BP23" i="3"/>
  <c r="BL22" i="3"/>
  <c r="BM21" i="3"/>
  <c r="BP12" i="3"/>
  <c r="BL5" i="3"/>
  <c r="T59" i="3"/>
  <c r="U59" i="3" s="1"/>
  <c r="W59" i="3" s="1"/>
  <c r="BK5" i="3"/>
  <c r="BP31" i="3"/>
  <c r="BP33" i="3"/>
  <c r="BM32" i="3"/>
  <c r="T24" i="3"/>
  <c r="U24" i="3" s="1"/>
  <c r="AG24" i="3" s="1"/>
  <c r="T20" i="3"/>
  <c r="U20" i="3" s="1"/>
  <c r="AG20" i="3" s="1"/>
  <c r="BP67" i="3"/>
  <c r="BP57" i="3"/>
  <c r="BL32" i="3"/>
  <c r="BP25" i="3"/>
  <c r="BM9" i="3"/>
  <c r="BP8" i="3"/>
  <c r="BP7" i="3"/>
  <c r="BM50" i="3"/>
  <c r="BP43" i="3"/>
  <c r="BP18" i="3"/>
  <c r="BP10" i="3"/>
  <c r="BL9" i="3"/>
  <c r="BL8" i="3"/>
  <c r="BK8" i="3"/>
  <c r="T65" i="3"/>
  <c r="U65" i="3" s="1"/>
  <c r="AG65" i="3" s="1"/>
  <c r="T41" i="3"/>
  <c r="U41" i="3" s="1"/>
  <c r="BP51" i="3"/>
  <c r="AF175" i="3"/>
  <c r="AD467" i="3"/>
  <c r="AF365" i="3"/>
  <c r="AE194" i="3"/>
  <c r="AD315" i="3"/>
  <c r="AD157" i="3"/>
  <c r="AD383" i="3"/>
  <c r="AD468" i="3"/>
  <c r="AD154" i="3"/>
  <c r="AD204" i="3"/>
  <c r="W423" i="3"/>
  <c r="L423" i="3" s="1"/>
  <c r="AF194" i="3"/>
  <c r="AE173" i="3"/>
  <c r="AD333" i="3"/>
  <c r="AD367" i="3"/>
  <c r="AD404" i="3"/>
  <c r="AD246" i="3"/>
  <c r="AF467" i="3"/>
  <c r="AD228" i="3"/>
  <c r="AD149" i="3"/>
  <c r="AF12" i="3"/>
  <c r="AE468" i="3"/>
  <c r="AE137" i="3"/>
  <c r="BK16" i="3"/>
  <c r="AF237" i="3"/>
  <c r="AD413" i="3"/>
  <c r="AE306" i="3"/>
  <c r="AE246" i="3"/>
  <c r="BM16" i="3"/>
  <c r="AF285" i="3"/>
  <c r="AD483" i="3"/>
  <c r="AF315" i="3"/>
  <c r="AD285" i="3"/>
  <c r="AE157" i="3"/>
  <c r="AD118" i="3"/>
  <c r="AE81" i="3"/>
  <c r="AE370" i="3"/>
  <c r="AF127" i="3"/>
  <c r="AD18" i="3"/>
  <c r="AD447" i="3"/>
  <c r="AF322" i="3"/>
  <c r="AE322" i="3"/>
  <c r="AF297" i="3"/>
  <c r="AF151" i="3"/>
  <c r="AE130" i="3"/>
  <c r="AE402" i="3"/>
  <c r="AD297" i="3"/>
  <c r="AD223" i="3"/>
  <c r="AD130" i="3"/>
  <c r="AD419" i="3"/>
  <c r="AF318" i="3"/>
  <c r="AE223" i="3"/>
  <c r="AD192" i="3"/>
  <c r="AE44" i="3"/>
  <c r="AE376" i="3"/>
  <c r="AE254" i="3"/>
  <c r="AF215" i="3"/>
  <c r="AF140" i="3"/>
  <c r="AE464" i="3"/>
  <c r="AF447" i="3"/>
  <c r="AD407" i="3"/>
  <c r="AD376" i="3"/>
  <c r="AE367" i="3"/>
  <c r="AD254" i="3"/>
  <c r="AE215" i="3"/>
  <c r="AE154" i="3"/>
  <c r="AF149" i="3"/>
  <c r="AE140" i="3"/>
  <c r="AE10" i="3"/>
  <c r="AF443" i="3"/>
  <c r="AF430" i="3"/>
  <c r="AD408" i="3"/>
  <c r="AE66" i="3"/>
  <c r="AD33" i="3"/>
  <c r="AE443" i="3"/>
  <c r="AE430" i="3"/>
  <c r="AE311" i="3"/>
  <c r="AD280" i="3"/>
  <c r="AD203" i="3"/>
  <c r="AF164" i="3"/>
  <c r="AF89" i="3"/>
  <c r="AF137" i="3"/>
  <c r="AD98" i="3"/>
  <c r="AE89" i="3"/>
  <c r="AE84" i="3"/>
  <c r="AE21" i="3"/>
  <c r="AD355" i="3"/>
  <c r="AF303" i="3"/>
  <c r="AD388" i="3"/>
  <c r="AE379" i="3"/>
  <c r="AE360" i="3"/>
  <c r="AF351" i="3"/>
  <c r="AD231" i="3"/>
  <c r="AE174" i="3"/>
  <c r="AE133" i="3"/>
  <c r="AE17" i="3"/>
  <c r="AE462" i="3"/>
  <c r="AD379" i="3"/>
  <c r="AD343" i="3"/>
  <c r="AD174" i="3"/>
  <c r="AF450" i="3"/>
  <c r="AF382" i="3"/>
  <c r="AD351" i="3"/>
  <c r="AE295" i="3"/>
  <c r="AE255" i="3"/>
  <c r="AE184" i="3"/>
  <c r="AE175" i="3"/>
  <c r="AE164" i="3"/>
  <c r="AE145" i="3"/>
  <c r="AF26" i="3"/>
  <c r="AF295" i="3"/>
  <c r="AE450" i="3"/>
  <c r="AD424" i="3"/>
  <c r="AF419" i="3"/>
  <c r="AE388" i="3"/>
  <c r="AE383" i="3"/>
  <c r="AE382" i="3"/>
  <c r="AF377" i="3"/>
  <c r="AD255" i="3"/>
  <c r="AF203" i="3"/>
  <c r="AD145" i="3"/>
  <c r="AD129" i="3"/>
  <c r="AE53" i="3"/>
  <c r="AD26" i="3"/>
  <c r="AD440" i="3"/>
  <c r="AD311" i="3"/>
  <c r="AE195" i="3"/>
  <c r="AE76" i="3"/>
  <c r="AE18" i="3"/>
  <c r="AF446" i="3"/>
  <c r="AE312" i="3"/>
  <c r="AF234" i="3"/>
  <c r="AD171" i="3"/>
  <c r="AF33" i="3"/>
  <c r="AE446" i="3"/>
  <c r="AF359" i="3"/>
  <c r="AD63" i="3"/>
  <c r="AF427" i="3"/>
  <c r="AE359" i="3"/>
  <c r="AD349" i="3"/>
  <c r="AF313" i="3"/>
  <c r="AE303" i="3"/>
  <c r="AE270" i="3"/>
  <c r="AE235" i="3"/>
  <c r="AD138" i="3"/>
  <c r="AE82" i="3"/>
  <c r="AE427" i="3"/>
  <c r="AE279" i="3"/>
  <c r="AD82" i="3"/>
  <c r="AD14" i="3"/>
  <c r="AF413" i="3"/>
  <c r="AF370" i="3"/>
  <c r="AE355" i="3"/>
  <c r="AF333" i="3"/>
  <c r="AE328" i="3"/>
  <c r="AE280" i="3"/>
  <c r="AD279" i="3"/>
  <c r="AE231" i="3"/>
  <c r="AF173" i="3"/>
  <c r="AF168" i="3"/>
  <c r="AF133" i="3"/>
  <c r="AE98" i="3"/>
  <c r="AE69" i="3"/>
  <c r="N32" i="3"/>
  <c r="N20" i="3"/>
  <c r="N25" i="3"/>
  <c r="N13" i="3"/>
  <c r="N48" i="3"/>
  <c r="N66" i="3"/>
  <c r="N60" i="3"/>
  <c r="N42" i="3"/>
  <c r="N61" i="3"/>
  <c r="N88" i="3"/>
  <c r="N43" i="3"/>
  <c r="N7" i="3"/>
  <c r="N244" i="3"/>
  <c r="Z399" i="3"/>
  <c r="AQ328" i="3"/>
  <c r="T328" i="3" s="1"/>
  <c r="U328" i="3" s="1"/>
  <c r="AR392" i="3"/>
  <c r="W123" i="3"/>
  <c r="L123" i="3" s="1"/>
  <c r="AQ409" i="3"/>
  <c r="T409" i="3" s="1"/>
  <c r="U409" i="3" s="1"/>
  <c r="AR272" i="3"/>
  <c r="AQ26" i="3"/>
  <c r="T26" i="3" s="1"/>
  <c r="U26" i="3" s="1"/>
  <c r="AS188" i="3"/>
  <c r="AQ438" i="3"/>
  <c r="T438" i="3" s="1"/>
  <c r="U438" i="3" s="1"/>
  <c r="AR294" i="3"/>
  <c r="N85" i="3"/>
  <c r="AR401" i="3"/>
  <c r="AQ272" i="3"/>
  <c r="T272" i="3" s="1"/>
  <c r="U272" i="3" s="1"/>
  <c r="AR256" i="3"/>
  <c r="AS376" i="3"/>
  <c r="AQ188" i="3"/>
  <c r="T188" i="3" s="1"/>
  <c r="U188" i="3" s="1"/>
  <c r="AS346" i="3"/>
  <c r="AR473" i="3"/>
  <c r="AS174" i="3"/>
  <c r="AR469" i="3"/>
  <c r="AR326" i="3"/>
  <c r="AQ124" i="3"/>
  <c r="AS458" i="3"/>
  <c r="AR315" i="3"/>
  <c r="AR99" i="3"/>
  <c r="AQ458" i="3"/>
  <c r="T458" i="3" s="1"/>
  <c r="U458" i="3" s="1"/>
  <c r="AG458" i="3" s="1"/>
  <c r="AQ315" i="3"/>
  <c r="AQ268" i="3"/>
  <c r="T268" i="3" s="1"/>
  <c r="U268" i="3" s="1"/>
  <c r="AQ173" i="3"/>
  <c r="T173" i="3" s="1"/>
  <c r="U173" i="3" s="1"/>
  <c r="AQ148" i="3"/>
  <c r="T148" i="3" s="1"/>
  <c r="U148" i="3" s="1"/>
  <c r="AR141" i="3"/>
  <c r="AR454" i="3"/>
  <c r="AR376" i="3"/>
  <c r="AQ310" i="3"/>
  <c r="T310" i="3" s="1"/>
  <c r="U310" i="3" s="1"/>
  <c r="AR230" i="3"/>
  <c r="AS138" i="3"/>
  <c r="AQ449" i="3"/>
  <c r="T449" i="3" s="1"/>
  <c r="U449" i="3" s="1"/>
  <c r="AR309" i="3"/>
  <c r="AR223" i="3"/>
  <c r="AQ129" i="3"/>
  <c r="T129" i="3" s="1"/>
  <c r="U129" i="3" s="1"/>
  <c r="AR438" i="3"/>
  <c r="AQ369" i="3"/>
  <c r="AS301" i="3"/>
  <c r="AQ194" i="3"/>
  <c r="T194" i="3" s="1"/>
  <c r="U194" i="3" s="1"/>
  <c r="AS366" i="3"/>
  <c r="AR301" i="3"/>
  <c r="AS191" i="3"/>
  <c r="AS102" i="3"/>
  <c r="AS487" i="3"/>
  <c r="AQ430" i="3"/>
  <c r="T430" i="3" s="1"/>
  <c r="U430" i="3" s="1"/>
  <c r="AG430" i="3" s="1"/>
  <c r="AR366" i="3"/>
  <c r="N174" i="3"/>
  <c r="AR482" i="3"/>
  <c r="AR429" i="3"/>
  <c r="AQ95" i="3"/>
  <c r="T95" i="3" s="1"/>
  <c r="U95" i="3" s="1"/>
  <c r="AS481" i="3"/>
  <c r="AR424" i="3"/>
  <c r="AQ339" i="3"/>
  <c r="AS282" i="3"/>
  <c r="N181" i="3"/>
  <c r="AR408" i="3"/>
  <c r="AS243" i="3"/>
  <c r="AR206" i="3"/>
  <c r="AR178" i="3"/>
  <c r="N169" i="3"/>
  <c r="N52" i="3"/>
  <c r="N36" i="3"/>
  <c r="AS482" i="3"/>
  <c r="T482" i="3" s="1"/>
  <c r="U482" i="3" s="1"/>
  <c r="AS457" i="3"/>
  <c r="AS429" i="3"/>
  <c r="AQ404" i="3"/>
  <c r="T404" i="3" s="1"/>
  <c r="U404" i="3" s="1"/>
  <c r="AQ372" i="3"/>
  <c r="T372" i="3" s="1"/>
  <c r="U372" i="3" s="1"/>
  <c r="AG372" i="3" s="1"/>
  <c r="AQ345" i="3"/>
  <c r="T345" i="3" s="1"/>
  <c r="U345" i="3" s="1"/>
  <c r="AS309" i="3"/>
  <c r="AR275" i="3"/>
  <c r="AS242" i="3"/>
  <c r="AQ178" i="3"/>
  <c r="AQ141" i="3"/>
  <c r="T141" i="3" s="1"/>
  <c r="U141" i="3" s="1"/>
  <c r="AS98" i="3"/>
  <c r="AQ66" i="3"/>
  <c r="T66" i="3" s="1"/>
  <c r="U66" i="3" s="1"/>
  <c r="AS20" i="3"/>
  <c r="AR63" i="3"/>
  <c r="AR427" i="3"/>
  <c r="AS398" i="3"/>
  <c r="AR138" i="3"/>
  <c r="AR92" i="3"/>
  <c r="AR225" i="3"/>
  <c r="AR191" i="3"/>
  <c r="AS89" i="3"/>
  <c r="N440" i="3"/>
  <c r="AS470" i="3"/>
  <c r="AR449" i="3"/>
  <c r="AS422" i="3"/>
  <c r="AS392" i="3"/>
  <c r="AQ364" i="3"/>
  <c r="T364" i="3" s="1"/>
  <c r="U364" i="3" s="1"/>
  <c r="AS326" i="3"/>
  <c r="AS294" i="3"/>
  <c r="AS267" i="3"/>
  <c r="AQ225" i="3"/>
  <c r="T225" i="3" s="1"/>
  <c r="U225" i="3" s="1"/>
  <c r="AS126" i="3"/>
  <c r="AR89" i="3"/>
  <c r="AR55" i="3"/>
  <c r="AR422" i="3"/>
  <c r="AS360" i="3"/>
  <c r="AQ55" i="3"/>
  <c r="T55" i="3" s="1"/>
  <c r="U55" i="3" s="1"/>
  <c r="AG55" i="3" s="1"/>
  <c r="Z371" i="3"/>
  <c r="AS468" i="3"/>
  <c r="AR448" i="3"/>
  <c r="AS390" i="3"/>
  <c r="AR360" i="3"/>
  <c r="AR325" i="3"/>
  <c r="AQ256" i="3"/>
  <c r="AS222" i="3"/>
  <c r="AR154" i="3"/>
  <c r="AS120" i="3"/>
  <c r="AR443" i="3"/>
  <c r="AQ388" i="3"/>
  <c r="T388" i="3" s="1"/>
  <c r="U388" i="3" s="1"/>
  <c r="AS322" i="3"/>
  <c r="T322" i="3" s="1"/>
  <c r="U322" i="3" s="1"/>
  <c r="AR291" i="3"/>
  <c r="AR253" i="3"/>
  <c r="AR222" i="3"/>
  <c r="AQ154" i="3"/>
  <c r="AQ81" i="3"/>
  <c r="T81" i="3" s="1"/>
  <c r="U81" i="3" s="1"/>
  <c r="AR461" i="3"/>
  <c r="AQ384" i="3"/>
  <c r="T384" i="3" s="1"/>
  <c r="U384" i="3" s="1"/>
  <c r="AQ291" i="3"/>
  <c r="T291" i="3" s="1"/>
  <c r="U291" i="3" s="1"/>
  <c r="AS246" i="3"/>
  <c r="AR218" i="3"/>
  <c r="AR185" i="3"/>
  <c r="AR151" i="3"/>
  <c r="AR77" i="3"/>
  <c r="AQ461" i="3"/>
  <c r="T461" i="3" s="1"/>
  <c r="U461" i="3" s="1"/>
  <c r="AS352" i="3"/>
  <c r="AS288" i="3"/>
  <c r="AR246" i="3"/>
  <c r="AS212" i="3"/>
  <c r="AR182" i="3"/>
  <c r="AQ151" i="3"/>
  <c r="T151" i="3" s="1"/>
  <c r="U151" i="3" s="1"/>
  <c r="AR108" i="3"/>
  <c r="AQ77" i="3"/>
  <c r="T77" i="3" s="1"/>
  <c r="U77" i="3" s="1"/>
  <c r="AS408" i="3"/>
  <c r="AS206" i="3"/>
  <c r="AS71" i="3"/>
  <c r="AS26" i="3"/>
  <c r="AR358" i="3"/>
  <c r="AS358" i="3"/>
  <c r="AS234" i="3"/>
  <c r="AQ234" i="3"/>
  <c r="T234" i="3" s="1"/>
  <c r="U234" i="3" s="1"/>
  <c r="AR157" i="3"/>
  <c r="AQ157" i="3"/>
  <c r="T157" i="3" s="1"/>
  <c r="U157" i="3" s="1"/>
  <c r="AS86" i="3"/>
  <c r="W198" i="3"/>
  <c r="CJ198" i="3" s="1"/>
  <c r="AQ460" i="3"/>
  <c r="AR86" i="3"/>
  <c r="N41" i="3"/>
  <c r="AQ158" i="3"/>
  <c r="T158" i="3" s="1"/>
  <c r="U158" i="3" s="1"/>
  <c r="AR158" i="3"/>
  <c r="AS114" i="3"/>
  <c r="AQ114" i="3"/>
  <c r="T114" i="3" s="1"/>
  <c r="U114" i="3" s="1"/>
  <c r="AR114" i="3"/>
  <c r="AQ47" i="3"/>
  <c r="T47" i="3" s="1"/>
  <c r="U47" i="3" s="1"/>
  <c r="AS47" i="3"/>
  <c r="AS421" i="3"/>
  <c r="AQ373" i="3"/>
  <c r="T373" i="3" s="1"/>
  <c r="U373" i="3" s="1"/>
  <c r="AR373" i="3"/>
  <c r="AS373" i="3"/>
  <c r="AQ312" i="3"/>
  <c r="AR312" i="3"/>
  <c r="AQ209" i="3"/>
  <c r="T209" i="3" s="1"/>
  <c r="U209" i="3" s="1"/>
  <c r="AS209" i="3"/>
  <c r="AR96" i="3"/>
  <c r="AQ96" i="3"/>
  <c r="AQ23" i="3"/>
  <c r="T23" i="3" s="1"/>
  <c r="U23" i="3" s="1"/>
  <c r="AS23" i="3"/>
  <c r="AR452" i="3"/>
  <c r="AQ452" i="3"/>
  <c r="T452" i="3" s="1"/>
  <c r="U452" i="3" s="1"/>
  <c r="AG452" i="3" s="1"/>
  <c r="AQ336" i="3"/>
  <c r="T336" i="3" s="1"/>
  <c r="U336" i="3" s="1"/>
  <c r="AS336" i="3"/>
  <c r="AQ489" i="3"/>
  <c r="T489" i="3" s="1"/>
  <c r="U489" i="3" s="1"/>
  <c r="AR489" i="3"/>
  <c r="AS489" i="3"/>
  <c r="AS337" i="3"/>
  <c r="AQ337" i="3"/>
  <c r="T337" i="3" s="1"/>
  <c r="U337" i="3" s="1"/>
  <c r="AS299" i="3"/>
  <c r="AQ299" i="3"/>
  <c r="T299" i="3" s="1"/>
  <c r="U299" i="3" s="1"/>
  <c r="AQ258" i="3"/>
  <c r="T258" i="3" s="1"/>
  <c r="U258" i="3" s="1"/>
  <c r="AS258" i="3"/>
  <c r="AR421" i="3"/>
  <c r="AR299" i="3"/>
  <c r="AR175" i="3"/>
  <c r="AS175" i="3"/>
  <c r="AS84" i="3"/>
  <c r="AR84" i="3"/>
  <c r="AS48" i="3"/>
  <c r="AQ48" i="3"/>
  <c r="T48" i="3" s="1"/>
  <c r="U48" i="3" s="1"/>
  <c r="AG48" i="3" s="1"/>
  <c r="AS44" i="3"/>
  <c r="AQ44" i="3"/>
  <c r="T44" i="3" s="1"/>
  <c r="U44" i="3" s="1"/>
  <c r="AR44" i="3"/>
  <c r="AR318" i="3"/>
  <c r="AR212" i="3"/>
  <c r="AR47" i="3"/>
  <c r="AQ379" i="3"/>
  <c r="AR379" i="3"/>
  <c r="T379" i="3" s="1"/>
  <c r="U379" i="3" s="1"/>
  <c r="AQ215" i="3"/>
  <c r="T215" i="3" s="1"/>
  <c r="U215" i="3" s="1"/>
  <c r="AG215" i="3" s="1"/>
  <c r="AR215" i="3"/>
  <c r="AS215" i="3"/>
  <c r="AQ280" i="3"/>
  <c r="T280" i="3" s="1"/>
  <c r="U280" i="3" s="1"/>
  <c r="AG280" i="3" s="1"/>
  <c r="AS280" i="3"/>
  <c r="AQ434" i="3"/>
  <c r="T434" i="3" s="1"/>
  <c r="U434" i="3" s="1"/>
  <c r="AS434" i="3"/>
  <c r="AQ387" i="3"/>
  <c r="T387" i="3" s="1"/>
  <c r="U387" i="3" s="1"/>
  <c r="AS387" i="3"/>
  <c r="AQ382" i="3"/>
  <c r="AR382" i="3"/>
  <c r="T382" i="3" s="1"/>
  <c r="U382" i="3" s="1"/>
  <c r="AG351" i="3"/>
  <c r="W351" i="3"/>
  <c r="L351" i="3" s="1"/>
  <c r="AQ320" i="3"/>
  <c r="AR320" i="3"/>
  <c r="AS320" i="3"/>
  <c r="T320" i="3" s="1"/>
  <c r="U320" i="3" s="1"/>
  <c r="AR300" i="3"/>
  <c r="AQ300" i="3"/>
  <c r="T300" i="3" s="1"/>
  <c r="U300" i="3" s="1"/>
  <c r="AS281" i="3"/>
  <c r="AQ281" i="3"/>
  <c r="T281" i="3" s="1"/>
  <c r="U281" i="3" s="1"/>
  <c r="AR237" i="3"/>
  <c r="AQ237" i="3"/>
  <c r="T237" i="3" s="1"/>
  <c r="U237" i="3" s="1"/>
  <c r="AQ198" i="3"/>
  <c r="AS198" i="3"/>
  <c r="AR414" i="3"/>
  <c r="AQ318" i="3"/>
  <c r="AR209" i="3"/>
  <c r="AQ136" i="3"/>
  <c r="AS96" i="3"/>
  <c r="AS353" i="3"/>
  <c r="AR353" i="3"/>
  <c r="AS344" i="3"/>
  <c r="AQ344" i="3"/>
  <c r="T344" i="3" s="1"/>
  <c r="U344" i="3" s="1"/>
  <c r="AR344" i="3"/>
  <c r="AQ331" i="3"/>
  <c r="T331" i="3" s="1"/>
  <c r="U331" i="3" s="1"/>
  <c r="AR331" i="3"/>
  <c r="AS331" i="3"/>
  <c r="AS265" i="3"/>
  <c r="AR265" i="3"/>
  <c r="AR181" i="3"/>
  <c r="AQ181" i="3"/>
  <c r="T181" i="3" s="1"/>
  <c r="U181" i="3" s="1"/>
  <c r="AG181" i="3" s="1"/>
  <c r="AS8" i="3"/>
  <c r="AQ8" i="3"/>
  <c r="T8" i="3" s="1"/>
  <c r="U8" i="3" s="1"/>
  <c r="BD35" i="3"/>
  <c r="N35" i="3"/>
  <c r="AQ416" i="3"/>
  <c r="T416" i="3" s="1"/>
  <c r="U416" i="3" s="1"/>
  <c r="AR416" i="3"/>
  <c r="AS433" i="3"/>
  <c r="AQ433" i="3"/>
  <c r="T433" i="3" s="1"/>
  <c r="U433" i="3" s="1"/>
  <c r="AQ333" i="3"/>
  <c r="T333" i="3" s="1"/>
  <c r="U333" i="3" s="1"/>
  <c r="AS333" i="3"/>
  <c r="AR197" i="3"/>
  <c r="AQ197" i="3"/>
  <c r="AR490" i="3"/>
  <c r="AS490" i="3"/>
  <c r="AR387" i="3"/>
  <c r="AQ265" i="3"/>
  <c r="T265" i="3" s="1"/>
  <c r="U265" i="3" s="1"/>
  <c r="AR234" i="3"/>
  <c r="AQ446" i="3"/>
  <c r="T446" i="3" s="1"/>
  <c r="U446" i="3" s="1"/>
  <c r="AS446" i="3"/>
  <c r="AR446" i="3"/>
  <c r="AQ358" i="3"/>
  <c r="T358" i="3" s="1"/>
  <c r="U358" i="3" s="1"/>
  <c r="AS239" i="3"/>
  <c r="AQ239" i="3"/>
  <c r="T239" i="3" s="1"/>
  <c r="U239" i="3" s="1"/>
  <c r="AR239" i="3"/>
  <c r="AQ231" i="3"/>
  <c r="T231" i="3" s="1"/>
  <c r="U231" i="3" s="1"/>
  <c r="AR231" i="3"/>
  <c r="AQ436" i="3"/>
  <c r="T436" i="3" s="1"/>
  <c r="U436" i="3" s="1"/>
  <c r="AS370" i="3"/>
  <c r="AR337" i="3"/>
  <c r="AR259" i="3"/>
  <c r="AS231" i="3"/>
  <c r="AS158" i="3"/>
  <c r="AQ363" i="3"/>
  <c r="T363" i="3" s="1"/>
  <c r="U363" i="3" s="1"/>
  <c r="AR363" i="3"/>
  <c r="AS363" i="3"/>
  <c r="AQ437" i="3"/>
  <c r="T437" i="3" s="1"/>
  <c r="U437" i="3" s="1"/>
  <c r="AG437" i="3" s="1"/>
  <c r="AR437" i="3"/>
  <c r="AS437" i="3"/>
  <c r="AQ413" i="3"/>
  <c r="T413" i="3" s="1"/>
  <c r="U413" i="3" s="1"/>
  <c r="AG413" i="3" s="1"/>
  <c r="AR413" i="3"/>
  <c r="AS413" i="3"/>
  <c r="AQ341" i="3"/>
  <c r="T341" i="3" s="1"/>
  <c r="U341" i="3" s="1"/>
  <c r="AR341" i="3"/>
  <c r="AS341" i="3"/>
  <c r="N38" i="3"/>
  <c r="AS382" i="3"/>
  <c r="AR336" i="3"/>
  <c r="AQ259" i="3"/>
  <c r="AS201" i="3"/>
  <c r="AQ269" i="3"/>
  <c r="T269" i="3" s="1"/>
  <c r="U269" i="3" s="1"/>
  <c r="AR269" i="3"/>
  <c r="AS269" i="3"/>
  <c r="W118" i="3"/>
  <c r="L118" i="3" s="1"/>
  <c r="AR484" i="3"/>
  <c r="AS484" i="3"/>
  <c r="AQ476" i="3"/>
  <c r="AR476" i="3"/>
  <c r="AS476" i="3"/>
  <c r="T476" i="3" s="1"/>
  <c r="U476" i="3" s="1"/>
  <c r="AS289" i="3"/>
  <c r="AR289" i="3"/>
  <c r="N16" i="3"/>
  <c r="AQ166" i="3"/>
  <c r="T166" i="3" s="1"/>
  <c r="U166" i="3" s="1"/>
  <c r="AS166" i="3"/>
  <c r="AQ161" i="3"/>
  <c r="AR161" i="3"/>
  <c r="AS117" i="3"/>
  <c r="AR117" i="3"/>
  <c r="AQ58" i="3"/>
  <c r="T58" i="3" s="1"/>
  <c r="U58" i="3" s="1"/>
  <c r="AR58" i="3"/>
  <c r="T493" i="3"/>
  <c r="U493" i="3" s="1"/>
  <c r="AG493" i="3" s="1"/>
  <c r="AS379" i="3"/>
  <c r="AR333" i="3"/>
  <c r="AS312" i="3"/>
  <c r="T312" i="3" s="1"/>
  <c r="U312" i="3" s="1"/>
  <c r="AR201" i="3"/>
  <c r="AR153" i="3"/>
  <c r="AR126" i="3"/>
  <c r="AR98" i="3"/>
  <c r="AQ69" i="3"/>
  <c r="T69" i="3" s="1"/>
  <c r="U69" i="3" s="1"/>
  <c r="AQ469" i="3"/>
  <c r="T469" i="3" s="1"/>
  <c r="U469" i="3" s="1"/>
  <c r="AS427" i="3"/>
  <c r="AR345" i="3"/>
  <c r="AS325" i="3"/>
  <c r="AS306" i="3"/>
  <c r="AQ223" i="3"/>
  <c r="T223" i="3" s="1"/>
  <c r="U223" i="3" s="1"/>
  <c r="AS187" i="3"/>
  <c r="AQ153" i="3"/>
  <c r="T153" i="3" s="1"/>
  <c r="U153" i="3" s="1"/>
  <c r="AR139" i="3"/>
  <c r="W457" i="3"/>
  <c r="CJ457" i="3" s="1"/>
  <c r="AR481" i="3"/>
  <c r="AR468" i="3"/>
  <c r="AQ324" i="3"/>
  <c r="T324" i="3" s="1"/>
  <c r="U324" i="3" s="1"/>
  <c r="AR243" i="3"/>
  <c r="AS123" i="3"/>
  <c r="N93" i="3"/>
  <c r="AS443" i="3"/>
  <c r="AS424" i="3"/>
  <c r="AQ401" i="3"/>
  <c r="T401" i="3" s="1"/>
  <c r="U401" i="3" s="1"/>
  <c r="AQ323" i="3"/>
  <c r="T323" i="3" s="1"/>
  <c r="U323" i="3" s="1"/>
  <c r="AS275" i="3"/>
  <c r="AS253" i="3"/>
  <c r="AR194" i="3"/>
  <c r="AS182" i="3"/>
  <c r="AR174" i="3"/>
  <c r="AR148" i="3"/>
  <c r="AR123" i="3"/>
  <c r="AR95" i="3"/>
  <c r="AR81" i="3"/>
  <c r="AR487" i="3"/>
  <c r="AS463" i="3"/>
  <c r="AR398" i="3"/>
  <c r="AR352" i="3"/>
  <c r="AR288" i="3"/>
  <c r="AS264" i="3"/>
  <c r="AR249" i="3"/>
  <c r="AS228" i="3"/>
  <c r="AQ218" i="3"/>
  <c r="AS193" i="3"/>
  <c r="AR170" i="3"/>
  <c r="AQ120" i="3"/>
  <c r="T120" i="3" s="1"/>
  <c r="U120" i="3" s="1"/>
  <c r="AR102" i="3"/>
  <c r="AS41" i="3"/>
  <c r="AR20" i="3"/>
  <c r="AR463" i="3"/>
  <c r="AS440" i="3"/>
  <c r="AR297" i="3"/>
  <c r="AR273" i="3"/>
  <c r="AR264" i="3"/>
  <c r="AQ249" i="3"/>
  <c r="T249" i="3" s="1"/>
  <c r="U249" i="3" s="1"/>
  <c r="AR228" i="3"/>
  <c r="AQ204" i="3"/>
  <c r="T204" i="3" s="1"/>
  <c r="U204" i="3" s="1"/>
  <c r="AS180" i="3"/>
  <c r="AQ170" i="3"/>
  <c r="T170" i="3" s="1"/>
  <c r="U170" i="3" s="1"/>
  <c r="AR145" i="3"/>
  <c r="AS119" i="3"/>
  <c r="AQ37" i="3"/>
  <c r="T37" i="3" s="1"/>
  <c r="U37" i="3" s="1"/>
  <c r="AR440" i="3"/>
  <c r="AS430" i="3"/>
  <c r="AS397" i="3"/>
  <c r="AR385" i="3"/>
  <c r="AS349" i="3"/>
  <c r="AS339" i="3"/>
  <c r="AS310" i="3"/>
  <c r="AQ297" i="3"/>
  <c r="T297" i="3" s="1"/>
  <c r="U297" i="3" s="1"/>
  <c r="AS285" i="3"/>
  <c r="AQ273" i="3"/>
  <c r="AR248" i="3"/>
  <c r="AS238" i="3"/>
  <c r="AS203" i="3"/>
  <c r="AR180" i="3"/>
  <c r="AQ145" i="3"/>
  <c r="T145" i="3" s="1"/>
  <c r="U145" i="3" s="1"/>
  <c r="AS129" i="3"/>
  <c r="AR75" i="3"/>
  <c r="AR13" i="3"/>
  <c r="AS473" i="3"/>
  <c r="AS410" i="3"/>
  <c r="AR397" i="3"/>
  <c r="AQ385" i="3"/>
  <c r="T385" i="3" s="1"/>
  <c r="U385" i="3" s="1"/>
  <c r="AR349" i="3"/>
  <c r="AR285" i="3"/>
  <c r="AQ248" i="3"/>
  <c r="T248" i="3" s="1"/>
  <c r="U248" i="3" s="1"/>
  <c r="AS99" i="3"/>
  <c r="AQ72" i="3"/>
  <c r="T72" i="3" s="1"/>
  <c r="U72" i="3" s="1"/>
  <c r="AQ13" i="3"/>
  <c r="T13" i="3" s="1"/>
  <c r="U13" i="3" s="1"/>
  <c r="N124" i="3"/>
  <c r="N123" i="3"/>
  <c r="N228" i="3"/>
  <c r="N289" i="3"/>
  <c r="N89" i="3"/>
  <c r="N316" i="3"/>
  <c r="N77" i="3"/>
  <c r="Z491" i="3"/>
  <c r="Z405" i="3"/>
  <c r="Z490" i="3"/>
  <c r="N178" i="3"/>
  <c r="N75" i="3"/>
  <c r="N86" i="3"/>
  <c r="N314" i="3"/>
  <c r="N80" i="3"/>
  <c r="N192" i="3"/>
  <c r="N27" i="3"/>
  <c r="N486" i="3"/>
  <c r="N425" i="3"/>
  <c r="N307" i="3"/>
  <c r="N84" i="3"/>
  <c r="N74" i="3"/>
  <c r="Z261" i="3"/>
  <c r="N98" i="3"/>
  <c r="N346" i="3"/>
  <c r="N184" i="3"/>
  <c r="N258" i="3"/>
  <c r="N230" i="3"/>
  <c r="N248" i="3"/>
  <c r="N456" i="3"/>
  <c r="N403" i="3"/>
  <c r="N332" i="3"/>
  <c r="N64" i="3"/>
  <c r="N408" i="3"/>
  <c r="N28" i="3"/>
  <c r="N18" i="3"/>
  <c r="N435" i="3"/>
  <c r="N325" i="3"/>
  <c r="N194" i="3"/>
  <c r="N17" i="3"/>
  <c r="N411" i="3"/>
  <c r="N234" i="3"/>
  <c r="N131" i="3"/>
  <c r="N46" i="3"/>
  <c r="N284" i="3"/>
  <c r="N120" i="3"/>
  <c r="N410" i="3"/>
  <c r="N312" i="3"/>
  <c r="N130" i="3"/>
  <c r="N5" i="3"/>
  <c r="N251" i="3"/>
  <c r="N195" i="3"/>
  <c r="N450" i="3"/>
  <c r="N99" i="3"/>
  <c r="N376" i="3"/>
  <c r="N266" i="3"/>
  <c r="Z413" i="3"/>
  <c r="N447" i="3"/>
  <c r="Z465" i="3"/>
  <c r="N336" i="3"/>
  <c r="Z333" i="3"/>
  <c r="Z229" i="3"/>
  <c r="N405" i="3"/>
  <c r="BD443" i="3"/>
  <c r="N453" i="3"/>
  <c r="N261" i="3"/>
  <c r="Z425" i="3"/>
  <c r="Z410" i="3"/>
  <c r="N311" i="3"/>
  <c r="Z361" i="3"/>
  <c r="N205" i="3"/>
  <c r="N102" i="3"/>
  <c r="N291" i="3"/>
  <c r="N227" i="3"/>
  <c r="N156" i="3"/>
  <c r="N107" i="3"/>
  <c r="N471" i="3"/>
  <c r="N389" i="3"/>
  <c r="N367" i="3"/>
  <c r="N296" i="3"/>
  <c r="N268" i="3"/>
  <c r="N112" i="3"/>
  <c r="N394" i="3"/>
  <c r="N355" i="3"/>
  <c r="N209" i="3"/>
  <c r="N144" i="3"/>
  <c r="N117" i="3"/>
  <c r="N481" i="3"/>
  <c r="N459" i="3"/>
  <c r="N399" i="3"/>
  <c r="N371" i="3"/>
  <c r="N322" i="3"/>
  <c r="N257" i="3"/>
  <c r="N214" i="3"/>
  <c r="N187" i="3"/>
  <c r="N177" i="3"/>
  <c r="N81" i="3"/>
  <c r="Z335" i="3"/>
  <c r="N148" i="3"/>
  <c r="N49" i="3"/>
  <c r="N70" i="3"/>
  <c r="N412" i="3"/>
  <c r="Z412" i="3"/>
  <c r="Z325" i="3"/>
  <c r="Z266" i="3"/>
  <c r="Z205" i="3"/>
  <c r="BH458" i="3"/>
  <c r="BI458" i="3" s="1"/>
  <c r="BG270" i="3"/>
  <c r="N468" i="3"/>
  <c r="Z119" i="3"/>
  <c r="BH468" i="3"/>
  <c r="BI468" i="3" s="1"/>
  <c r="N478" i="3"/>
  <c r="N368" i="3"/>
  <c r="N335" i="3"/>
  <c r="N34" i="3"/>
  <c r="N340" i="3"/>
  <c r="N92" i="3"/>
  <c r="Z15" i="3"/>
  <c r="BH425" i="3"/>
  <c r="BI425" i="3" s="1"/>
  <c r="AF391" i="3"/>
  <c r="AF161" i="3"/>
  <c r="AE487" i="3"/>
  <c r="AE436" i="3"/>
  <c r="AE391" i="3"/>
  <c r="AF345" i="3"/>
  <c r="AE339" i="3"/>
  <c r="AF202" i="3"/>
  <c r="AE170" i="3"/>
  <c r="AE169" i="3"/>
  <c r="AE162" i="3"/>
  <c r="AE161" i="3"/>
  <c r="AF45" i="3"/>
  <c r="AF487" i="3"/>
  <c r="AF339" i="3"/>
  <c r="AF169" i="3"/>
  <c r="AD436" i="3"/>
  <c r="AD345" i="3"/>
  <c r="AF307" i="3"/>
  <c r="AF306" i="3"/>
  <c r="AE204" i="3"/>
  <c r="AE202" i="3"/>
  <c r="AE192" i="3"/>
  <c r="AF171" i="3"/>
  <c r="AD170" i="3"/>
  <c r="AD162" i="3"/>
  <c r="AF121" i="3"/>
  <c r="AF84" i="3"/>
  <c r="AF77" i="3"/>
  <c r="AF76" i="3"/>
  <c r="AE45" i="3"/>
  <c r="AF39" i="3"/>
  <c r="AF398" i="3"/>
  <c r="AE307" i="3"/>
  <c r="AE106" i="3"/>
  <c r="AE85" i="3"/>
  <c r="AE78" i="3"/>
  <c r="AE77" i="3"/>
  <c r="AE65" i="3"/>
  <c r="AE483" i="3"/>
  <c r="AE404" i="3"/>
  <c r="AE398" i="3"/>
  <c r="AE324" i="3"/>
  <c r="AE228" i="3"/>
  <c r="AD106" i="3"/>
  <c r="AD85" i="3"/>
  <c r="AD78" i="3"/>
  <c r="AF66" i="3"/>
  <c r="AD65" i="3"/>
  <c r="AF17" i="3"/>
  <c r="AD6" i="3"/>
  <c r="AF490" i="3"/>
  <c r="AF473" i="3"/>
  <c r="AF291" i="3"/>
  <c r="AF219" i="3"/>
  <c r="AF207" i="3"/>
  <c r="AD127" i="3"/>
  <c r="AE118" i="3"/>
  <c r="AF93" i="3"/>
  <c r="AF61" i="3"/>
  <c r="AE490" i="3"/>
  <c r="AF479" i="3"/>
  <c r="AD473" i="3"/>
  <c r="AF458" i="3"/>
  <c r="AF395" i="3"/>
  <c r="AE372" i="3"/>
  <c r="AF361" i="3"/>
  <c r="AD360" i="3"/>
  <c r="AF331" i="3"/>
  <c r="AE292" i="3"/>
  <c r="AE291" i="3"/>
  <c r="AF262" i="3"/>
  <c r="AF250" i="3"/>
  <c r="AD235" i="3"/>
  <c r="AE219" i="3"/>
  <c r="AE208" i="3"/>
  <c r="AE207" i="3"/>
  <c r="AE176" i="3"/>
  <c r="AE166" i="3"/>
  <c r="AF109" i="3"/>
  <c r="AE93" i="3"/>
  <c r="AE73" i="3"/>
  <c r="AE61" i="3"/>
  <c r="AF42" i="3"/>
  <c r="AE30" i="3"/>
  <c r="AE12" i="3"/>
  <c r="AE479" i="3"/>
  <c r="AE458" i="3"/>
  <c r="AE452" i="3"/>
  <c r="AE423" i="3"/>
  <c r="AF407" i="3"/>
  <c r="AE395" i="3"/>
  <c r="AD372" i="3"/>
  <c r="AD361" i="3"/>
  <c r="AF343" i="3"/>
  <c r="AE331" i="3"/>
  <c r="AD292" i="3"/>
  <c r="AE262" i="3"/>
  <c r="AF257" i="3"/>
  <c r="AE250" i="3"/>
  <c r="AD208" i="3"/>
  <c r="AE200" i="3"/>
  <c r="AD176" i="3"/>
  <c r="AD166" i="3"/>
  <c r="AE109" i="3"/>
  <c r="AD73" i="3"/>
  <c r="AF57" i="3"/>
  <c r="AF52" i="3"/>
  <c r="AE42" i="3"/>
  <c r="AF31" i="3"/>
  <c r="AD30" i="3"/>
  <c r="AE13" i="3"/>
  <c r="AD452" i="3"/>
  <c r="AE440" i="3"/>
  <c r="AE424" i="3"/>
  <c r="AD423" i="3"/>
  <c r="AE408" i="3"/>
  <c r="AF349" i="3"/>
  <c r="AE276" i="3"/>
  <c r="AE257" i="3"/>
  <c r="AF129" i="3"/>
  <c r="AF81" i="3"/>
  <c r="AF69" i="3"/>
  <c r="AD57" i="3"/>
  <c r="AD31" i="3"/>
  <c r="AF21" i="3"/>
  <c r="AE14" i="3"/>
  <c r="N128" i="3"/>
  <c r="N24" i="3"/>
  <c r="N15" i="3"/>
  <c r="N392" i="3"/>
  <c r="N339" i="3"/>
  <c r="N241" i="3"/>
  <c r="N237" i="3"/>
  <c r="N212" i="3"/>
  <c r="BG417" i="3"/>
  <c r="BG413" i="3"/>
  <c r="BH397" i="3"/>
  <c r="BI397" i="3" s="1"/>
  <c r="N464" i="3"/>
  <c r="N360" i="3"/>
  <c r="N282" i="3"/>
  <c r="N216" i="3"/>
  <c r="N171" i="3"/>
  <c r="N166" i="3"/>
  <c r="N141" i="3"/>
  <c r="N121" i="3"/>
  <c r="N78" i="3"/>
  <c r="BD384" i="3"/>
  <c r="BG325" i="3"/>
  <c r="N436" i="3"/>
  <c r="N421" i="3"/>
  <c r="N396" i="3"/>
  <c r="N386" i="3"/>
  <c r="N297" i="3"/>
  <c r="N276" i="3"/>
  <c r="N221" i="3"/>
  <c r="N155" i="3"/>
  <c r="N125" i="3"/>
  <c r="N116" i="3"/>
  <c r="N59" i="3"/>
  <c r="N21" i="3"/>
  <c r="BG434" i="3"/>
  <c r="BH416" i="3"/>
  <c r="BI416" i="3" s="1"/>
  <c r="BH405" i="3"/>
  <c r="BI405" i="3" s="1"/>
  <c r="BD373" i="3"/>
  <c r="BG371" i="3"/>
  <c r="BH205" i="3"/>
  <c r="BI205" i="3" s="1"/>
  <c r="BH38" i="3"/>
  <c r="BI38" i="3" s="1"/>
  <c r="N484" i="3"/>
  <c r="N479" i="3"/>
  <c r="N431" i="3"/>
  <c r="N364" i="3"/>
  <c r="N348" i="3"/>
  <c r="N333" i="3"/>
  <c r="N255" i="3"/>
  <c r="N250" i="3"/>
  <c r="N240" i="3"/>
  <c r="N226" i="3"/>
  <c r="N206" i="3"/>
  <c r="N150" i="3"/>
  <c r="N145" i="3"/>
  <c r="N91" i="3"/>
  <c r="N73" i="3"/>
  <c r="N12" i="3"/>
  <c r="Z461" i="3"/>
  <c r="Z406" i="3"/>
  <c r="Z397" i="3"/>
  <c r="Z330" i="3"/>
  <c r="BD457" i="3"/>
  <c r="BD455" i="3"/>
  <c r="BH372" i="3"/>
  <c r="BI372" i="3" s="1"/>
  <c r="BD138" i="3"/>
  <c r="N264" i="3"/>
  <c r="N110" i="3"/>
  <c r="N105" i="3"/>
  <c r="N67" i="3"/>
  <c r="N29" i="3"/>
  <c r="Z469" i="3"/>
  <c r="Z436" i="3"/>
  <c r="Z281" i="3"/>
  <c r="Z236" i="3"/>
  <c r="Z142" i="3"/>
  <c r="Z38" i="3"/>
  <c r="BG436" i="3"/>
  <c r="BD423" i="3"/>
  <c r="BH408" i="3"/>
  <c r="BI408" i="3" s="1"/>
  <c r="BH236" i="3"/>
  <c r="BI236" i="3" s="1"/>
  <c r="BG142" i="3"/>
  <c r="BG488" i="3"/>
  <c r="BH410" i="3"/>
  <c r="BI410" i="3" s="1"/>
  <c r="BH125" i="3"/>
  <c r="BI125" i="3" s="1"/>
  <c r="BD387" i="3"/>
  <c r="BD343" i="3"/>
  <c r="BD310" i="3"/>
  <c r="N418" i="3"/>
  <c r="N213" i="3"/>
  <c r="N113" i="3"/>
  <c r="Z408" i="3"/>
  <c r="Z243" i="3"/>
  <c r="BH427" i="3"/>
  <c r="BI427" i="3" s="1"/>
  <c r="BH15" i="3"/>
  <c r="BI15" i="3" s="1"/>
  <c r="N163" i="3"/>
  <c r="N433" i="3"/>
  <c r="N361" i="3"/>
  <c r="N208" i="3"/>
  <c r="N9" i="3"/>
  <c r="BG465" i="3"/>
  <c r="BH412" i="3"/>
  <c r="BI412" i="3" s="1"/>
  <c r="N153" i="3"/>
  <c r="N57" i="3"/>
  <c r="N33" i="3"/>
  <c r="N428" i="3"/>
  <c r="N152" i="3"/>
  <c r="N491" i="3"/>
  <c r="N397" i="3"/>
  <c r="N330" i="3"/>
  <c r="N304" i="3"/>
  <c r="N203" i="3"/>
  <c r="Z434" i="3"/>
  <c r="Z416" i="3"/>
  <c r="Z270" i="3"/>
  <c r="Z125" i="3"/>
  <c r="BG266" i="3"/>
  <c r="BG243" i="3"/>
  <c r="BG197" i="3"/>
  <c r="BD488" i="3"/>
  <c r="N488" i="3"/>
  <c r="BG441" i="3"/>
  <c r="BH441" i="3"/>
  <c r="BI441" i="3" s="1"/>
  <c r="BD357" i="3"/>
  <c r="N357" i="3"/>
  <c r="BD321" i="3"/>
  <c r="N321" i="3"/>
  <c r="BH217" i="3"/>
  <c r="BI217" i="3" s="1"/>
  <c r="BG217" i="3"/>
  <c r="N191" i="3"/>
  <c r="BD191" i="3"/>
  <c r="BG162" i="3"/>
  <c r="BG143" i="3"/>
  <c r="BH143" i="3"/>
  <c r="BI143" i="3" s="1"/>
  <c r="Z143" i="3"/>
  <c r="BG128" i="3"/>
  <c r="BH128" i="3"/>
  <c r="BI128" i="3" s="1"/>
  <c r="BG82" i="3"/>
  <c r="BH82" i="3"/>
  <c r="BI82" i="3" s="1"/>
  <c r="BH48" i="3"/>
  <c r="BI48" i="3" s="1"/>
  <c r="BG48" i="3"/>
  <c r="Z48" i="3"/>
  <c r="AD478" i="3"/>
  <c r="AE478" i="3"/>
  <c r="AF478" i="3"/>
  <c r="AS371" i="3"/>
  <c r="AQ371" i="3"/>
  <c r="T371" i="3" s="1"/>
  <c r="U371" i="3" s="1"/>
  <c r="AR371" i="3"/>
  <c r="AF90" i="3"/>
  <c r="AD90" i="3"/>
  <c r="AE90" i="3"/>
  <c r="AQ9" i="3"/>
  <c r="T9" i="3" s="1"/>
  <c r="U9" i="3" s="1"/>
  <c r="AG9" i="3" s="1"/>
  <c r="AR9" i="3"/>
  <c r="AS9" i="3"/>
  <c r="BD460" i="3"/>
  <c r="N460" i="3"/>
  <c r="BH449" i="3"/>
  <c r="BI449" i="3" s="1"/>
  <c r="BG449" i="3"/>
  <c r="Z449" i="3"/>
  <c r="BH403" i="3"/>
  <c r="BI403" i="3" s="1"/>
  <c r="BG403" i="3"/>
  <c r="BG362" i="3"/>
  <c r="BH362" i="3"/>
  <c r="BI362" i="3" s="1"/>
  <c r="Z362" i="3"/>
  <c r="N351" i="3"/>
  <c r="BD351" i="3"/>
  <c r="N223" i="3"/>
  <c r="BD223" i="3"/>
  <c r="BG196" i="3"/>
  <c r="BH196" i="3"/>
  <c r="BI196" i="3" s="1"/>
  <c r="BG170" i="3"/>
  <c r="BH170" i="3"/>
  <c r="BI170" i="3" s="1"/>
  <c r="Z170" i="3"/>
  <c r="BH103" i="3"/>
  <c r="BI103" i="3" s="1"/>
  <c r="BG103" i="3"/>
  <c r="Z103" i="3"/>
  <c r="AF146" i="3"/>
  <c r="AD146" i="3"/>
  <c r="AE146" i="3"/>
  <c r="AF142" i="3"/>
  <c r="AE142" i="3"/>
  <c r="AD49" i="3"/>
  <c r="AE49" i="3"/>
  <c r="AF49" i="3"/>
  <c r="BD432" i="3"/>
  <c r="N432" i="3"/>
  <c r="BH414" i="3"/>
  <c r="BI414" i="3" s="1"/>
  <c r="Z414" i="3"/>
  <c r="BG414" i="3"/>
  <c r="N406" i="3"/>
  <c r="BD406" i="3"/>
  <c r="BG388" i="3"/>
  <c r="BH388" i="3"/>
  <c r="BI388" i="3" s="1"/>
  <c r="Z388" i="3"/>
  <c r="N365" i="3"/>
  <c r="BD365" i="3"/>
  <c r="BH359" i="3"/>
  <c r="BI359" i="3" s="1"/>
  <c r="BG359" i="3"/>
  <c r="BG356" i="3"/>
  <c r="BH356" i="3"/>
  <c r="BI356" i="3" s="1"/>
  <c r="BH336" i="3"/>
  <c r="BI336" i="3" s="1"/>
  <c r="Z336" i="3"/>
  <c r="BG336" i="3"/>
  <c r="BG326" i="3"/>
  <c r="BH326" i="3"/>
  <c r="BI326" i="3" s="1"/>
  <c r="BG323" i="3"/>
  <c r="BH323" i="3"/>
  <c r="BI323" i="3" s="1"/>
  <c r="N306" i="3"/>
  <c r="BD306" i="3"/>
  <c r="BH303" i="3"/>
  <c r="BI303" i="3" s="1"/>
  <c r="BG303" i="3"/>
  <c r="BG300" i="3"/>
  <c r="BH300" i="3"/>
  <c r="BI300" i="3" s="1"/>
  <c r="BG280" i="3"/>
  <c r="BH280" i="3"/>
  <c r="BI280" i="3" s="1"/>
  <c r="Z280" i="3"/>
  <c r="N260" i="3"/>
  <c r="BD260" i="3"/>
  <c r="BG254" i="3"/>
  <c r="BH254" i="3"/>
  <c r="BI254" i="3" s="1"/>
  <c r="BG251" i="3"/>
  <c r="BH251" i="3"/>
  <c r="BI251" i="3" s="1"/>
  <c r="BD202" i="3"/>
  <c r="N202" i="3"/>
  <c r="N199" i="3"/>
  <c r="BD199" i="3"/>
  <c r="BD173" i="3"/>
  <c r="N173" i="3"/>
  <c r="BD170" i="3"/>
  <c r="N170" i="3"/>
  <c r="BG167" i="3"/>
  <c r="BH167" i="3"/>
  <c r="BI167" i="3" s="1"/>
  <c r="BH164" i="3"/>
  <c r="BI164" i="3" s="1"/>
  <c r="BG164" i="3"/>
  <c r="BD149" i="3"/>
  <c r="N149" i="3"/>
  <c r="BH106" i="3"/>
  <c r="BI106" i="3" s="1"/>
  <c r="BG106" i="3"/>
  <c r="Z106" i="3"/>
  <c r="N103" i="3"/>
  <c r="BD103" i="3"/>
  <c r="BG100" i="3"/>
  <c r="BH100" i="3"/>
  <c r="BI100" i="3" s="1"/>
  <c r="BH97" i="3"/>
  <c r="BI97" i="3" s="1"/>
  <c r="BG97" i="3"/>
  <c r="BG19" i="3"/>
  <c r="BH19" i="3"/>
  <c r="BI19" i="3" s="1"/>
  <c r="Z19" i="3"/>
  <c r="BG16" i="3"/>
  <c r="BH16" i="3"/>
  <c r="BI16" i="3" s="1"/>
  <c r="BG7" i="3"/>
  <c r="BH7" i="3"/>
  <c r="BI7" i="3" s="1"/>
  <c r="AE485" i="3"/>
  <c r="AF485" i="3"/>
  <c r="AQ478" i="3"/>
  <c r="AR478" i="3"/>
  <c r="AS478" i="3"/>
  <c r="T478" i="3" s="1"/>
  <c r="U478" i="3" s="1"/>
  <c r="AF462" i="3"/>
  <c r="AQ459" i="3"/>
  <c r="T459" i="3" s="1"/>
  <c r="U459" i="3" s="1"/>
  <c r="AR459" i="3"/>
  <c r="AS459" i="3"/>
  <c r="AQ431" i="3"/>
  <c r="T431" i="3" s="1"/>
  <c r="U431" i="3" s="1"/>
  <c r="AR431" i="3"/>
  <c r="AS431" i="3"/>
  <c r="AD414" i="3"/>
  <c r="AE414" i="3"/>
  <c r="AF414" i="3"/>
  <c r="AQ378" i="3"/>
  <c r="AR378" i="3"/>
  <c r="T378" i="3" s="1"/>
  <c r="U378" i="3" s="1"/>
  <c r="AD377" i="3"/>
  <c r="AQ374" i="3"/>
  <c r="T374" i="3" s="1"/>
  <c r="U374" i="3" s="1"/>
  <c r="AR374" i="3"/>
  <c r="AS374" i="3"/>
  <c r="AF340" i="3"/>
  <c r="AD340" i="3"/>
  <c r="AE340" i="3"/>
  <c r="AQ262" i="3"/>
  <c r="T262" i="3" s="1"/>
  <c r="U262" i="3" s="1"/>
  <c r="AS262" i="3"/>
  <c r="AR262" i="3"/>
  <c r="AQ250" i="3"/>
  <c r="T250" i="3" s="1"/>
  <c r="U250" i="3" s="1"/>
  <c r="AR250" i="3"/>
  <c r="AD187" i="3"/>
  <c r="AE187" i="3"/>
  <c r="AF187" i="3"/>
  <c r="AS183" i="3"/>
  <c r="AQ183" i="3"/>
  <c r="T183" i="3" s="1"/>
  <c r="U183" i="3" s="1"/>
  <c r="AR183" i="3"/>
  <c r="AS142" i="3"/>
  <c r="AQ142" i="3"/>
  <c r="T142" i="3" s="1"/>
  <c r="U142" i="3" s="1"/>
  <c r="AR142" i="3"/>
  <c r="AD141" i="3"/>
  <c r="AE141" i="3"/>
  <c r="AF141" i="3"/>
  <c r="AQ131" i="3"/>
  <c r="T131" i="3" s="1"/>
  <c r="U131" i="3" s="1"/>
  <c r="AR131" i="3"/>
  <c r="AS131" i="3"/>
  <c r="AD97" i="3"/>
  <c r="AE97" i="3"/>
  <c r="AF97" i="3"/>
  <c r="AS90" i="3"/>
  <c r="AR90" i="3"/>
  <c r="AQ90" i="3"/>
  <c r="T90" i="3" s="1"/>
  <c r="U90" i="3" s="1"/>
  <c r="AS378" i="3"/>
  <c r="AS250" i="3"/>
  <c r="BL480" i="3"/>
  <c r="BK480" i="3"/>
  <c r="BH421" i="3"/>
  <c r="BI421" i="3" s="1"/>
  <c r="BG406" i="3"/>
  <c r="BK380" i="3"/>
  <c r="BK340" i="3"/>
  <c r="BL340" i="3"/>
  <c r="BM340" i="3"/>
  <c r="BH480" i="3"/>
  <c r="BI480" i="3" s="1"/>
  <c r="BG480" i="3"/>
  <c r="N475" i="3"/>
  <c r="BD475" i="3"/>
  <c r="BG444" i="3"/>
  <c r="BH444" i="3"/>
  <c r="BI444" i="3" s="1"/>
  <c r="BD372" i="3"/>
  <c r="N372" i="3"/>
  <c r="N324" i="3"/>
  <c r="BD324" i="3"/>
  <c r="N301" i="3"/>
  <c r="BD301" i="3"/>
  <c r="AQ399" i="3"/>
  <c r="T399" i="3" s="1"/>
  <c r="U399" i="3" s="1"/>
  <c r="AR399" i="3"/>
  <c r="AS399" i="3"/>
  <c r="AD319" i="3"/>
  <c r="AE319" i="3"/>
  <c r="AF319" i="3"/>
  <c r="AR307" i="3"/>
  <c r="AS307" i="3"/>
  <c r="T307" i="3" s="1"/>
  <c r="U307" i="3" s="1"/>
  <c r="AE281" i="3"/>
  <c r="AD281" i="3"/>
  <c r="AF281" i="3"/>
  <c r="AQ247" i="3"/>
  <c r="T247" i="3" s="1"/>
  <c r="U247" i="3" s="1"/>
  <c r="AG247" i="3" s="1"/>
  <c r="AR247" i="3"/>
  <c r="AS247" i="3"/>
  <c r="AD108" i="3"/>
  <c r="AE108" i="3"/>
  <c r="AF108" i="3"/>
  <c r="AE87" i="3"/>
  <c r="AF87" i="3"/>
  <c r="AQ25" i="3"/>
  <c r="T25" i="3" s="1"/>
  <c r="U25" i="3" s="1"/>
  <c r="AR25" i="3"/>
  <c r="AS25" i="3"/>
  <c r="AR474" i="3"/>
  <c r="AR74" i="3"/>
  <c r="N298" i="3"/>
  <c r="N444" i="3"/>
  <c r="BD444" i="3"/>
  <c r="BD275" i="3"/>
  <c r="N275" i="3"/>
  <c r="BH269" i="3"/>
  <c r="BI269" i="3" s="1"/>
  <c r="BG269" i="3"/>
  <c r="BH257" i="3"/>
  <c r="BI257" i="3" s="1"/>
  <c r="BG257" i="3"/>
  <c r="Z257" i="3"/>
  <c r="BD238" i="3"/>
  <c r="N238" i="3"/>
  <c r="BD220" i="3"/>
  <c r="N220" i="3"/>
  <c r="N159" i="3"/>
  <c r="BD159" i="3"/>
  <c r="N140" i="3"/>
  <c r="BD140" i="3"/>
  <c r="AE431" i="3"/>
  <c r="AF431" i="3"/>
  <c r="AE381" i="3"/>
  <c r="AD381" i="3"/>
  <c r="AF381" i="3"/>
  <c r="AQ375" i="3"/>
  <c r="T375" i="3" s="1"/>
  <c r="U375" i="3" s="1"/>
  <c r="AR375" i="3"/>
  <c r="AS375" i="3"/>
  <c r="AQ251" i="3"/>
  <c r="T251" i="3" s="1"/>
  <c r="U251" i="3" s="1"/>
  <c r="AG251" i="3" s="1"/>
  <c r="AR251" i="3"/>
  <c r="AS251" i="3"/>
  <c r="AF232" i="3"/>
  <c r="AD232" i="3"/>
  <c r="AE232" i="3"/>
  <c r="AR229" i="3"/>
  <c r="AS229" i="3"/>
  <c r="AQ143" i="3"/>
  <c r="T143" i="3" s="1"/>
  <c r="U143" i="3" s="1"/>
  <c r="AR143" i="3"/>
  <c r="AS143" i="3"/>
  <c r="AQ135" i="3"/>
  <c r="AR135" i="3"/>
  <c r="AS135" i="3"/>
  <c r="AQ132" i="3"/>
  <c r="T132" i="3" s="1"/>
  <c r="U132" i="3" s="1"/>
  <c r="AR132" i="3"/>
  <c r="AR128" i="3"/>
  <c r="AQ128" i="3"/>
  <c r="T128" i="3" s="1"/>
  <c r="U128" i="3" s="1"/>
  <c r="AQ474" i="3"/>
  <c r="T474" i="3" s="1"/>
  <c r="U474" i="3" s="1"/>
  <c r="BG482" i="3"/>
  <c r="BH482" i="3"/>
  <c r="BI482" i="3" s="1"/>
  <c r="BG446" i="3"/>
  <c r="BH446" i="3"/>
  <c r="BI446" i="3" s="1"/>
  <c r="BH426" i="3"/>
  <c r="BI426" i="3" s="1"/>
  <c r="BG426" i="3"/>
  <c r="N490" i="3"/>
  <c r="BD490" i="3"/>
  <c r="BH462" i="3"/>
  <c r="BI462" i="3" s="1"/>
  <c r="BG462" i="3"/>
  <c r="BG437" i="3"/>
  <c r="BH437" i="3"/>
  <c r="BI437" i="3" s="1"/>
  <c r="Z437" i="3"/>
  <c r="N429" i="3"/>
  <c r="BD429" i="3"/>
  <c r="N414" i="3"/>
  <c r="BD414" i="3"/>
  <c r="N326" i="3"/>
  <c r="BD326" i="3"/>
  <c r="BG277" i="3"/>
  <c r="BH277" i="3"/>
  <c r="BI277" i="3" s="1"/>
  <c r="BG274" i="3"/>
  <c r="BH274" i="3"/>
  <c r="BI274" i="3" s="1"/>
  <c r="N254" i="3"/>
  <c r="BD254" i="3"/>
  <c r="BH225" i="3"/>
  <c r="BI225" i="3" s="1"/>
  <c r="BG225" i="3"/>
  <c r="Z225" i="3"/>
  <c r="BG178" i="3"/>
  <c r="N167" i="3"/>
  <c r="BD167" i="3"/>
  <c r="BG145" i="3"/>
  <c r="BH145" i="3"/>
  <c r="BI145" i="3" s="1"/>
  <c r="BD109" i="3"/>
  <c r="N109" i="3"/>
  <c r="BG53" i="3"/>
  <c r="BH53" i="3"/>
  <c r="BI53" i="3" s="1"/>
  <c r="Z53" i="3"/>
  <c r="BG13" i="3"/>
  <c r="BH13" i="3"/>
  <c r="BI13" i="3" s="1"/>
  <c r="AE435" i="3"/>
  <c r="AF435" i="3"/>
  <c r="AS377" i="3"/>
  <c r="AQ377" i="3"/>
  <c r="T377" i="3" s="1"/>
  <c r="U377" i="3" s="1"/>
  <c r="AQ232" i="3"/>
  <c r="T232" i="3" s="1"/>
  <c r="U232" i="3" s="1"/>
  <c r="AR232" i="3"/>
  <c r="AS232" i="3"/>
  <c r="BK446" i="3"/>
  <c r="BL446" i="3"/>
  <c r="BM446" i="3"/>
  <c r="BG249" i="3"/>
  <c r="N462" i="3"/>
  <c r="BD462" i="3"/>
  <c r="BG451" i="3"/>
  <c r="BH451" i="3"/>
  <c r="BI451" i="3" s="1"/>
  <c r="N437" i="3"/>
  <c r="BD437" i="3"/>
  <c r="N207" i="3"/>
  <c r="BD207" i="3"/>
  <c r="BH201" i="3"/>
  <c r="BI201" i="3" s="1"/>
  <c r="BG201" i="3"/>
  <c r="BG154" i="3"/>
  <c r="Z154" i="3"/>
  <c r="BH151" i="3"/>
  <c r="BI151" i="3" s="1"/>
  <c r="BG151" i="3"/>
  <c r="BH148" i="3"/>
  <c r="BI148" i="3" s="1"/>
  <c r="BG148" i="3"/>
  <c r="BG123" i="3"/>
  <c r="BH123" i="3"/>
  <c r="BI123" i="3" s="1"/>
  <c r="Z123" i="3"/>
  <c r="BH114" i="3"/>
  <c r="BI114" i="3" s="1"/>
  <c r="BG114" i="3"/>
  <c r="Z114" i="3"/>
  <c r="AR340" i="3"/>
  <c r="AS340" i="3"/>
  <c r="AQ340" i="3"/>
  <c r="T340" i="3" s="1"/>
  <c r="U340" i="3" s="1"/>
  <c r="AF296" i="3"/>
  <c r="AD296" i="3"/>
  <c r="AE296" i="3"/>
  <c r="AD290" i="3"/>
  <c r="AF290" i="3"/>
  <c r="AQ266" i="3"/>
  <c r="T266" i="3" s="1"/>
  <c r="U266" i="3" s="1"/>
  <c r="AR266" i="3"/>
  <c r="AS266" i="3"/>
  <c r="AS236" i="3"/>
  <c r="AQ236" i="3"/>
  <c r="T236" i="3" s="1"/>
  <c r="U236" i="3" s="1"/>
  <c r="AR236" i="3"/>
  <c r="AQ414" i="3"/>
  <c r="T414" i="3" s="1"/>
  <c r="U414" i="3" s="1"/>
  <c r="AQ286" i="3"/>
  <c r="AQ229" i="3"/>
  <c r="T229" i="3" s="1"/>
  <c r="U229" i="3" s="1"/>
  <c r="BM448" i="3"/>
  <c r="BL448" i="3"/>
  <c r="BK448" i="3"/>
  <c r="N493" i="3"/>
  <c r="N272" i="3"/>
  <c r="W159" i="3"/>
  <c r="N473" i="3"/>
  <c r="BD473" i="3"/>
  <c r="BG470" i="3"/>
  <c r="BH470" i="3"/>
  <c r="BI470" i="3" s="1"/>
  <c r="BG467" i="3"/>
  <c r="BH467" i="3"/>
  <c r="BI467" i="3" s="1"/>
  <c r="N454" i="3"/>
  <c r="BD454" i="3"/>
  <c r="N434" i="3"/>
  <c r="BD434" i="3"/>
  <c r="N422" i="3"/>
  <c r="BD422" i="3"/>
  <c r="BG419" i="3"/>
  <c r="BH419" i="3"/>
  <c r="BI419" i="3" s="1"/>
  <c r="N393" i="3"/>
  <c r="BD393" i="3"/>
  <c r="BG390" i="3"/>
  <c r="BH390" i="3"/>
  <c r="BI390" i="3" s="1"/>
  <c r="N370" i="3"/>
  <c r="BD370" i="3"/>
  <c r="BD347" i="3"/>
  <c r="N347" i="3"/>
  <c r="BD344" i="3"/>
  <c r="N344" i="3"/>
  <c r="BH341" i="3"/>
  <c r="BI341" i="3" s="1"/>
  <c r="BG341" i="3"/>
  <c r="BH338" i="3"/>
  <c r="BI338" i="3" s="1"/>
  <c r="BG338" i="3"/>
  <c r="BD308" i="3"/>
  <c r="N308" i="3"/>
  <c r="N288" i="3"/>
  <c r="BD288" i="3"/>
  <c r="BG285" i="3"/>
  <c r="BH285" i="3"/>
  <c r="BI285" i="3" s="1"/>
  <c r="BG282" i="3"/>
  <c r="BH282" i="3"/>
  <c r="BI282" i="3" s="1"/>
  <c r="BD265" i="3"/>
  <c r="N265" i="3"/>
  <c r="N262" i="3"/>
  <c r="BD262" i="3"/>
  <c r="BG244" i="3"/>
  <c r="BH244" i="3"/>
  <c r="BI244" i="3" s="1"/>
  <c r="Z244" i="3"/>
  <c r="BG230" i="3"/>
  <c r="BH230" i="3"/>
  <c r="BI230" i="3" s="1"/>
  <c r="Z230" i="3"/>
  <c r="BG215" i="3"/>
  <c r="BH215" i="3"/>
  <c r="BI215" i="3" s="1"/>
  <c r="Z215" i="3"/>
  <c r="N204" i="3"/>
  <c r="BD204" i="3"/>
  <c r="BD189" i="3"/>
  <c r="N189" i="3"/>
  <c r="N186" i="3"/>
  <c r="BD186" i="3"/>
  <c r="BH183" i="3"/>
  <c r="BI183" i="3" s="1"/>
  <c r="BG183" i="3"/>
  <c r="BG180" i="3"/>
  <c r="BH180" i="3"/>
  <c r="BI180" i="3" s="1"/>
  <c r="BH157" i="3"/>
  <c r="BI157" i="3" s="1"/>
  <c r="BG157" i="3"/>
  <c r="Z157" i="3"/>
  <c r="N154" i="3"/>
  <c r="BD154" i="3"/>
  <c r="N151" i="3"/>
  <c r="BD151" i="3"/>
  <c r="N126" i="3"/>
  <c r="BD126" i="3"/>
  <c r="BG74" i="3"/>
  <c r="BH74" i="3"/>
  <c r="BI74" i="3" s="1"/>
  <c r="Z74" i="3"/>
  <c r="BG65" i="3"/>
  <c r="BH65" i="3"/>
  <c r="BI65" i="3" s="1"/>
  <c r="BH34" i="3"/>
  <c r="BI34" i="3" s="1"/>
  <c r="BG34" i="3"/>
  <c r="Z34" i="3"/>
  <c r="AR488" i="3"/>
  <c r="AS488" i="3"/>
  <c r="AQ488" i="3"/>
  <c r="T488" i="3" s="1"/>
  <c r="U488" i="3" s="1"/>
  <c r="AE469" i="3"/>
  <c r="AD469" i="3"/>
  <c r="AF469" i="3"/>
  <c r="AF441" i="3"/>
  <c r="AQ439" i="3"/>
  <c r="T439" i="3" s="1"/>
  <c r="U439" i="3" s="1"/>
  <c r="AR439" i="3"/>
  <c r="AS439" i="3"/>
  <c r="AD363" i="3"/>
  <c r="AE363" i="3"/>
  <c r="AF363" i="3"/>
  <c r="AQ357" i="3"/>
  <c r="T357" i="3" s="1"/>
  <c r="U357" i="3" s="1"/>
  <c r="AG357" i="3" s="1"/>
  <c r="AR357" i="3"/>
  <c r="AS357" i="3"/>
  <c r="AQ293" i="3"/>
  <c r="T293" i="3" s="1"/>
  <c r="U293" i="3" s="1"/>
  <c r="AR293" i="3"/>
  <c r="AS293" i="3"/>
  <c r="AQ290" i="3"/>
  <c r="AR290" i="3"/>
  <c r="AF274" i="3"/>
  <c r="AD270" i="3"/>
  <c r="AE239" i="3"/>
  <c r="AF239" i="3"/>
  <c r="AQ235" i="3"/>
  <c r="T235" i="3" s="1"/>
  <c r="U235" i="3" s="1"/>
  <c r="AR235" i="3"/>
  <c r="AQ214" i="3"/>
  <c r="T214" i="3" s="1"/>
  <c r="U214" i="3" s="1"/>
  <c r="AR214" i="3"/>
  <c r="AF213" i="3"/>
  <c r="AS210" i="3"/>
  <c r="AQ210" i="3"/>
  <c r="T210" i="3" s="1"/>
  <c r="U210" i="3" s="1"/>
  <c r="AR210" i="3"/>
  <c r="AE199" i="3"/>
  <c r="AS196" i="3"/>
  <c r="AQ196" i="3"/>
  <c r="AR196" i="3"/>
  <c r="AD195" i="3"/>
  <c r="AQ192" i="3"/>
  <c r="T192" i="3" s="1"/>
  <c r="U192" i="3" s="1"/>
  <c r="AR192" i="3"/>
  <c r="AS192" i="3"/>
  <c r="AD179" i="3"/>
  <c r="AE179" i="3"/>
  <c r="AF179" i="3"/>
  <c r="AE167" i="3"/>
  <c r="AF167" i="3"/>
  <c r="AR164" i="3"/>
  <c r="AS164" i="3"/>
  <c r="AE153" i="3"/>
  <c r="AF153" i="3"/>
  <c r="AS149" i="3"/>
  <c r="AQ149" i="3"/>
  <c r="T149" i="3" s="1"/>
  <c r="U149" i="3" s="1"/>
  <c r="AR149" i="3"/>
  <c r="AE119" i="3"/>
  <c r="AF119" i="3"/>
  <c r="AE52" i="3"/>
  <c r="AR455" i="3"/>
  <c r="AQ307" i="3"/>
  <c r="AS214" i="3"/>
  <c r="BD483" i="3"/>
  <c r="BG333" i="3"/>
  <c r="BH409" i="3"/>
  <c r="BI409" i="3" s="1"/>
  <c r="BG409" i="3"/>
  <c r="Z409" i="3"/>
  <c r="N398" i="3"/>
  <c r="BD398" i="3"/>
  <c r="BH351" i="3"/>
  <c r="BI351" i="3" s="1"/>
  <c r="BG351" i="3"/>
  <c r="BD252" i="3"/>
  <c r="N252" i="3"/>
  <c r="BH235" i="3"/>
  <c r="BI235" i="3" s="1"/>
  <c r="BG235" i="3"/>
  <c r="Z235" i="3"/>
  <c r="N165" i="3"/>
  <c r="BD165" i="3"/>
  <c r="BD137" i="3"/>
  <c r="N137" i="3"/>
  <c r="BH42" i="3"/>
  <c r="BI42" i="3" s="1"/>
  <c r="BG42" i="3"/>
  <c r="AF459" i="3"/>
  <c r="AD459" i="3"/>
  <c r="AE459" i="3"/>
  <c r="AR428" i="3"/>
  <c r="AS428" i="3"/>
  <c r="AQ428" i="3"/>
  <c r="T428" i="3" s="1"/>
  <c r="U428" i="3" s="1"/>
  <c r="AD258" i="3"/>
  <c r="AE258" i="3"/>
  <c r="AF258" i="3"/>
  <c r="AR252" i="3"/>
  <c r="AS252" i="3"/>
  <c r="AQ252" i="3"/>
  <c r="AR105" i="3"/>
  <c r="AQ105" i="3"/>
  <c r="T105" i="3" s="1"/>
  <c r="U105" i="3" s="1"/>
  <c r="AE41" i="3"/>
  <c r="AF41" i="3"/>
  <c r="AD41" i="3"/>
  <c r="BL429" i="3"/>
  <c r="BK429" i="3"/>
  <c r="N45" i="3"/>
  <c r="BG485" i="3"/>
  <c r="BH485" i="3"/>
  <c r="BI485" i="3" s="1"/>
  <c r="BD463" i="3"/>
  <c r="N463" i="3"/>
  <c r="N409" i="3"/>
  <c r="BD409" i="3"/>
  <c r="BG380" i="3"/>
  <c r="BH380" i="3"/>
  <c r="BI380" i="3" s="1"/>
  <c r="BD162" i="3"/>
  <c r="N162" i="3"/>
  <c r="N146" i="3"/>
  <c r="BD146" i="3"/>
  <c r="AD286" i="3"/>
  <c r="AE286" i="3"/>
  <c r="AF286" i="3"/>
  <c r="AS87" i="3"/>
  <c r="AR87" i="3"/>
  <c r="AS105" i="3"/>
  <c r="BM427" i="3"/>
  <c r="BL427" i="3"/>
  <c r="BM277" i="3"/>
  <c r="BL277" i="3"/>
  <c r="BK277" i="3"/>
  <c r="BD485" i="3"/>
  <c r="N485" i="3"/>
  <c r="N452" i="3"/>
  <c r="BD452" i="3"/>
  <c r="BG429" i="3"/>
  <c r="BH429" i="3"/>
  <c r="BI429" i="3" s="1"/>
  <c r="N380" i="3"/>
  <c r="BG487" i="3"/>
  <c r="BH487" i="3"/>
  <c r="BI487" i="3" s="1"/>
  <c r="BG459" i="3"/>
  <c r="BH459" i="3"/>
  <c r="BI459" i="3" s="1"/>
  <c r="BD417" i="3"/>
  <c r="N417" i="3"/>
  <c r="BG411" i="3"/>
  <c r="BH411" i="3"/>
  <c r="BI411" i="3" s="1"/>
  <c r="BG385" i="3"/>
  <c r="BH385" i="3"/>
  <c r="BI385" i="3" s="1"/>
  <c r="BG382" i="3"/>
  <c r="BH382" i="3"/>
  <c r="BI382" i="3" s="1"/>
  <c r="N359" i="3"/>
  <c r="BD359" i="3"/>
  <c r="BG311" i="3"/>
  <c r="BH311" i="3"/>
  <c r="BI311" i="3" s="1"/>
  <c r="Z311" i="3"/>
  <c r="BD303" i="3"/>
  <c r="N303" i="3"/>
  <c r="BD280" i="3"/>
  <c r="N280" i="3"/>
  <c r="BG237" i="3"/>
  <c r="BH237" i="3"/>
  <c r="BI237" i="3" s="1"/>
  <c r="BH222" i="3"/>
  <c r="BI222" i="3" s="1"/>
  <c r="BG222" i="3"/>
  <c r="BH207" i="3"/>
  <c r="BI207" i="3" s="1"/>
  <c r="BG207" i="3"/>
  <c r="Z207" i="3"/>
  <c r="BG175" i="3"/>
  <c r="BH175" i="3"/>
  <c r="BI175" i="3" s="1"/>
  <c r="BG120" i="3"/>
  <c r="BH120" i="3"/>
  <c r="BI120" i="3" s="1"/>
  <c r="Z120" i="3"/>
  <c r="N97" i="3"/>
  <c r="BD97" i="3"/>
  <c r="AD471" i="3"/>
  <c r="AE471" i="3"/>
  <c r="AF471" i="3"/>
  <c r="AQ381" i="3"/>
  <c r="T381" i="3" s="1"/>
  <c r="U381" i="3" s="1"/>
  <c r="AR381" i="3"/>
  <c r="AS381" i="3"/>
  <c r="AE266" i="3"/>
  <c r="AF266" i="3"/>
  <c r="AQ146" i="3"/>
  <c r="T146" i="3" s="1"/>
  <c r="U146" i="3" s="1"/>
  <c r="AR146" i="3"/>
  <c r="AS146" i="3"/>
  <c r="AD116" i="3"/>
  <c r="AF116" i="3"/>
  <c r="AS93" i="3"/>
  <c r="AQ93" i="3"/>
  <c r="T93" i="3" s="1"/>
  <c r="U93" i="3" s="1"/>
  <c r="AR93" i="3"/>
  <c r="AR377" i="3"/>
  <c r="N477" i="3"/>
  <c r="N383" i="3"/>
  <c r="N269" i="3"/>
  <c r="BG473" i="3"/>
  <c r="Z473" i="3"/>
  <c r="BH473" i="3"/>
  <c r="BI473" i="3" s="1"/>
  <c r="BH454" i="3"/>
  <c r="BI454" i="3" s="1"/>
  <c r="BG454" i="3"/>
  <c r="BG448" i="3"/>
  <c r="BH448" i="3" s="1"/>
  <c r="BH431" i="3"/>
  <c r="BI431" i="3" s="1"/>
  <c r="BG431" i="3"/>
  <c r="BH393" i="3"/>
  <c r="BI393" i="3" s="1"/>
  <c r="BG393" i="3"/>
  <c r="Z393" i="3"/>
  <c r="BH364" i="3"/>
  <c r="BI364" i="3" s="1"/>
  <c r="BG364" i="3"/>
  <c r="BH308" i="3"/>
  <c r="BI308" i="3" s="1"/>
  <c r="BG308" i="3"/>
  <c r="BG288" i="3"/>
  <c r="Z288" i="3"/>
  <c r="BH288" i="3"/>
  <c r="BI288" i="3" s="1"/>
  <c r="BG262" i="3"/>
  <c r="BH262" i="3"/>
  <c r="BI262" i="3" s="1"/>
  <c r="Z262" i="3"/>
  <c r="N225" i="3"/>
  <c r="BD225" i="3"/>
  <c r="BH117" i="3"/>
  <c r="BI117" i="3" s="1"/>
  <c r="BG117" i="3"/>
  <c r="Z117" i="3"/>
  <c r="BG111" i="3"/>
  <c r="BH111" i="3"/>
  <c r="BI111" i="3" s="1"/>
  <c r="BG31" i="3"/>
  <c r="BH31" i="3"/>
  <c r="BI31" i="3" s="1"/>
  <c r="Z31" i="3"/>
  <c r="AD418" i="3"/>
  <c r="AE418" i="3"/>
  <c r="AF418" i="3"/>
  <c r="AQ389" i="3"/>
  <c r="T389" i="3" s="1"/>
  <c r="U389" i="3" s="1"/>
  <c r="AS389" i="3"/>
  <c r="AR389" i="3"/>
  <c r="AF356" i="3"/>
  <c r="AE356" i="3"/>
  <c r="AD356" i="3"/>
  <c r="AQ116" i="3"/>
  <c r="T116" i="3" s="1"/>
  <c r="U116" i="3" s="1"/>
  <c r="AS116" i="3"/>
  <c r="AQ353" i="3"/>
  <c r="T353" i="3" s="1"/>
  <c r="U353" i="3" s="1"/>
  <c r="AR193" i="3"/>
  <c r="BL215" i="3"/>
  <c r="BK215" i="3"/>
  <c r="BM215" i="3"/>
  <c r="N22" i="3"/>
  <c r="N14" i="3"/>
  <c r="BD470" i="3"/>
  <c r="N470" i="3"/>
  <c r="N467" i="3"/>
  <c r="BD467" i="3"/>
  <c r="N458" i="3"/>
  <c r="BD458" i="3"/>
  <c r="BH455" i="3"/>
  <c r="BI455" i="3" s="1"/>
  <c r="BG455" i="3"/>
  <c r="BD442" i="3"/>
  <c r="N442" i="3"/>
  <c r="BH439" i="3"/>
  <c r="BI439" i="3" s="1"/>
  <c r="BG439" i="3"/>
  <c r="Z421" i="3"/>
  <c r="BD419" i="3"/>
  <c r="N419" i="3"/>
  <c r="BG401" i="3"/>
  <c r="BH401" i="3"/>
  <c r="BI401" i="3" s="1"/>
  <c r="Z401" i="3"/>
  <c r="N390" i="3"/>
  <c r="BD390" i="3"/>
  <c r="BG375" i="3"/>
  <c r="BH375" i="3"/>
  <c r="BI375" i="3" s="1"/>
  <c r="Z375" i="3"/>
  <c r="Z372" i="3"/>
  <c r="BG349" i="3"/>
  <c r="BH349" i="3"/>
  <c r="BI349" i="3" s="1"/>
  <c r="Z349" i="3"/>
  <c r="BD341" i="3"/>
  <c r="N341" i="3"/>
  <c r="BD319" i="3"/>
  <c r="N319" i="3"/>
  <c r="BH316" i="3"/>
  <c r="BI316" i="3" s="1"/>
  <c r="BG316" i="3"/>
  <c r="BG313" i="3"/>
  <c r="BH313" i="3"/>
  <c r="BI313" i="3" s="1"/>
  <c r="BH293" i="3"/>
  <c r="BI293" i="3" s="1"/>
  <c r="BG293" i="3"/>
  <c r="Z293" i="3"/>
  <c r="N285" i="3"/>
  <c r="BD285" i="3"/>
  <c r="BH267" i="3"/>
  <c r="BI267" i="3" s="1"/>
  <c r="BG267" i="3"/>
  <c r="Z267" i="3"/>
  <c r="BD247" i="3"/>
  <c r="N247" i="3"/>
  <c r="BG241" i="3"/>
  <c r="BH241" i="3"/>
  <c r="BI241" i="3" s="1"/>
  <c r="BD233" i="3"/>
  <c r="N233" i="3"/>
  <c r="BG227" i="3"/>
  <c r="BH227" i="3"/>
  <c r="BI227" i="3" s="1"/>
  <c r="N218" i="3"/>
  <c r="BD218" i="3"/>
  <c r="N215" i="3"/>
  <c r="BD215" i="3"/>
  <c r="BG212" i="3"/>
  <c r="BH212" i="3"/>
  <c r="BI212" i="3" s="1"/>
  <c r="BH209" i="3"/>
  <c r="BI209" i="3" s="1"/>
  <c r="BG209" i="3"/>
  <c r="BG194" i="3"/>
  <c r="BH194" i="3"/>
  <c r="BI194" i="3" s="1"/>
  <c r="Z194" i="3"/>
  <c r="N183" i="3"/>
  <c r="BD183" i="3"/>
  <c r="BD157" i="3"/>
  <c r="N157" i="3"/>
  <c r="N135" i="3"/>
  <c r="BD135" i="3"/>
  <c r="N129" i="3"/>
  <c r="BD129" i="3"/>
  <c r="BH122" i="3"/>
  <c r="BI122" i="3" s="1"/>
  <c r="BG122" i="3"/>
  <c r="Z122" i="3"/>
  <c r="BH77" i="3"/>
  <c r="BI77" i="3" s="1"/>
  <c r="BG77" i="3"/>
  <c r="Z77" i="3"/>
  <c r="BH71" i="3"/>
  <c r="BI71" i="3" s="1"/>
  <c r="BG71" i="3"/>
  <c r="BG68" i="3"/>
  <c r="BH68" i="3"/>
  <c r="BI68" i="3" s="1"/>
  <c r="BG37" i="3"/>
  <c r="BH37" i="3"/>
  <c r="BI37" i="3" s="1"/>
  <c r="Z37" i="3"/>
  <c r="AE491" i="3"/>
  <c r="AF491" i="3"/>
  <c r="AD474" i="3"/>
  <c r="AE474" i="3"/>
  <c r="AF474" i="3"/>
  <c r="AE445" i="3"/>
  <c r="AF445" i="3"/>
  <c r="AQ442" i="3"/>
  <c r="T442" i="3" s="1"/>
  <c r="U442" i="3" s="1"/>
  <c r="AR442" i="3"/>
  <c r="AS442" i="3"/>
  <c r="AD441" i="3"/>
  <c r="AQ418" i="3"/>
  <c r="T418" i="3" s="1"/>
  <c r="U418" i="3" s="1"/>
  <c r="AR418" i="3"/>
  <c r="AR396" i="3"/>
  <c r="AS396" i="3"/>
  <c r="AQ396" i="3"/>
  <c r="T396" i="3" s="1"/>
  <c r="U396" i="3" s="1"/>
  <c r="AR368" i="3"/>
  <c r="AS368" i="3"/>
  <c r="AR356" i="3"/>
  <c r="AS356" i="3"/>
  <c r="AQ356" i="3"/>
  <c r="T356" i="3" s="1"/>
  <c r="U356" i="3" s="1"/>
  <c r="AD347" i="3"/>
  <c r="AE347" i="3"/>
  <c r="AF347" i="3"/>
  <c r="AG290" i="3"/>
  <c r="W290" i="3"/>
  <c r="AD283" i="3"/>
  <c r="AE283" i="3"/>
  <c r="AF283" i="3"/>
  <c r="AE274" i="3"/>
  <c r="AQ270" i="3"/>
  <c r="T270" i="3" s="1"/>
  <c r="U270" i="3" s="1"/>
  <c r="AR270" i="3"/>
  <c r="AF247" i="3"/>
  <c r="AD247" i="3"/>
  <c r="AE247" i="3"/>
  <c r="AR244" i="3"/>
  <c r="AS244" i="3"/>
  <c r="AQ244" i="3"/>
  <c r="AD242" i="3"/>
  <c r="AE242" i="3"/>
  <c r="AF242" i="3"/>
  <c r="AS217" i="3"/>
  <c r="AR217" i="3"/>
  <c r="AQ217" i="3"/>
  <c r="T217" i="3" s="1"/>
  <c r="U217" i="3" s="1"/>
  <c r="AF216" i="3"/>
  <c r="AE216" i="3"/>
  <c r="AD213" i="3"/>
  <c r="AD199" i="3"/>
  <c r="AQ195" i="3"/>
  <c r="AR195" i="3"/>
  <c r="AS195" i="3"/>
  <c r="AQ167" i="3"/>
  <c r="T167" i="3" s="1"/>
  <c r="U167" i="3" s="1"/>
  <c r="AR167" i="3"/>
  <c r="AS167" i="3"/>
  <c r="AE105" i="3"/>
  <c r="AF105" i="3"/>
  <c r="AD105" i="3"/>
  <c r="AQ100" i="3"/>
  <c r="AR100" i="3"/>
  <c r="AS100" i="3"/>
  <c r="AF74" i="3"/>
  <c r="AD74" i="3"/>
  <c r="AE74" i="3"/>
  <c r="AQ52" i="3"/>
  <c r="T52" i="3" s="1"/>
  <c r="U52" i="3" s="1"/>
  <c r="AG52" i="3" s="1"/>
  <c r="AS52" i="3"/>
  <c r="AR52" i="3"/>
  <c r="AE9" i="3"/>
  <c r="AF5" i="3"/>
  <c r="AE5" i="3"/>
  <c r="AQ455" i="3"/>
  <c r="T455" i="3" s="1"/>
  <c r="U455" i="3" s="1"/>
  <c r="AS403" i="3"/>
  <c r="AS290" i="3"/>
  <c r="AR254" i="3"/>
  <c r="AS128" i="3"/>
  <c r="BG477" i="3"/>
  <c r="BH477" i="3"/>
  <c r="BI477" i="3" s="1"/>
  <c r="BG460" i="3"/>
  <c r="BH460" i="3"/>
  <c r="BI460" i="3" s="1"/>
  <c r="Z460" i="3"/>
  <c r="N427" i="3"/>
  <c r="BD427" i="3"/>
  <c r="BD354" i="3"/>
  <c r="N354" i="3"/>
  <c r="BG318" i="3"/>
  <c r="BH318" i="3"/>
  <c r="BI318" i="3" s="1"/>
  <c r="BH295" i="3"/>
  <c r="BI295" i="3" s="1"/>
  <c r="BG295" i="3"/>
  <c r="BD290" i="3"/>
  <c r="N290" i="3"/>
  <c r="BG272" i="3"/>
  <c r="BH272" i="3"/>
  <c r="BI272" i="3" s="1"/>
  <c r="Z272" i="3"/>
  <c r="BG246" i="3"/>
  <c r="BH246" i="3"/>
  <c r="BI246" i="3" s="1"/>
  <c r="BG232" i="3"/>
  <c r="BH232" i="3"/>
  <c r="BI232" i="3" s="1"/>
  <c r="BG220" i="3"/>
  <c r="BH220" i="3"/>
  <c r="BI220" i="3" s="1"/>
  <c r="Z220" i="3"/>
  <c r="BG159" i="3"/>
  <c r="BD134" i="3"/>
  <c r="N134" i="3"/>
  <c r="BG85" i="3"/>
  <c r="BH85" i="3"/>
  <c r="BI85" i="3" s="1"/>
  <c r="Z85" i="3"/>
  <c r="AE403" i="3"/>
  <c r="AF403" i="3"/>
  <c r="AQ220" i="3"/>
  <c r="T220" i="3" s="1"/>
  <c r="U220" i="3" s="1"/>
  <c r="AG220" i="3" s="1"/>
  <c r="AR220" i="3"/>
  <c r="AS220" i="3"/>
  <c r="AF183" i="3"/>
  <c r="AD183" i="3"/>
  <c r="AE183" i="3"/>
  <c r="N480" i="3"/>
  <c r="BD480" i="3"/>
  <c r="BG457" i="3"/>
  <c r="BH457" i="3"/>
  <c r="BI457" i="3" s="1"/>
  <c r="BH377" i="3"/>
  <c r="BI377" i="3" s="1"/>
  <c r="BG377" i="3"/>
  <c r="N331" i="3"/>
  <c r="BD331" i="3"/>
  <c r="N295" i="3"/>
  <c r="BD295" i="3"/>
  <c r="N249" i="3"/>
  <c r="BD249" i="3"/>
  <c r="BD235" i="3"/>
  <c r="N235" i="3"/>
  <c r="BH199" i="3"/>
  <c r="BI199" i="3" s="1"/>
  <c r="BG199" i="3"/>
  <c r="Z199" i="3"/>
  <c r="BD176" i="3"/>
  <c r="N176" i="3"/>
  <c r="BH94" i="3"/>
  <c r="BI94" i="3" s="1"/>
  <c r="BG94" i="3"/>
  <c r="BG39" i="3"/>
  <c r="BH39" i="3"/>
  <c r="BI39" i="3" s="1"/>
  <c r="AE409" i="3"/>
  <c r="AD409" i="3"/>
  <c r="AF409" i="3"/>
  <c r="BM293" i="3"/>
  <c r="BL293" i="3"/>
  <c r="BK293" i="3"/>
  <c r="N424" i="3"/>
  <c r="N362" i="3"/>
  <c r="BD362" i="3"/>
  <c r="N388" i="3"/>
  <c r="BD388" i="3"/>
  <c r="BG328" i="3"/>
  <c r="BH328" i="3"/>
  <c r="BI328" i="3" s="1"/>
  <c r="BD283" i="3"/>
  <c r="N283" i="3"/>
  <c r="BD106" i="3"/>
  <c r="N106" i="3"/>
  <c r="BD100" i="3"/>
  <c r="N100" i="3"/>
  <c r="N63" i="3"/>
  <c r="BD63" i="3"/>
  <c r="BH50" i="3"/>
  <c r="BI50" i="3" s="1"/>
  <c r="BG50" i="3"/>
  <c r="BG10" i="3"/>
  <c r="BH10" i="3"/>
  <c r="BI10" i="3" s="1"/>
  <c r="AS485" i="3"/>
  <c r="AR485" i="3"/>
  <c r="AR286" i="3"/>
  <c r="BD385" i="3"/>
  <c r="N385" i="3"/>
  <c r="BG367" i="3"/>
  <c r="Z367" i="3"/>
  <c r="BH367" i="3"/>
  <c r="BI367" i="3" s="1"/>
  <c r="BG344" i="3"/>
  <c r="BH344" i="3"/>
  <c r="BI344" i="3" s="1"/>
  <c r="Z344" i="3"/>
  <c r="BG305" i="3"/>
  <c r="BH305" i="3"/>
  <c r="BI305" i="3" s="1"/>
  <c r="BD277" i="3"/>
  <c r="N277" i="3"/>
  <c r="BH259" i="3"/>
  <c r="BI259" i="3" s="1"/>
  <c r="BG259" i="3"/>
  <c r="N210" i="3"/>
  <c r="BD210" i="3"/>
  <c r="BG204" i="3"/>
  <c r="BH204" i="3"/>
  <c r="BI204" i="3" s="1"/>
  <c r="BG186" i="3"/>
  <c r="BH186" i="3"/>
  <c r="BI186" i="3" s="1"/>
  <c r="Z186" i="3"/>
  <c r="AQ462" i="3"/>
  <c r="T462" i="3" s="1"/>
  <c r="U462" i="3" s="1"/>
  <c r="AR462" i="3"/>
  <c r="AS462" i="3"/>
  <c r="AR435" i="3"/>
  <c r="AS435" i="3"/>
  <c r="AE301" i="3"/>
  <c r="AF301" i="3"/>
  <c r="AE244" i="3"/>
  <c r="AD244" i="3"/>
  <c r="AF244" i="3"/>
  <c r="AQ150" i="3"/>
  <c r="T150" i="3" s="1"/>
  <c r="U150" i="3" s="1"/>
  <c r="AS150" i="3"/>
  <c r="AR150" i="3"/>
  <c r="N465" i="3"/>
  <c r="N449" i="3"/>
  <c r="N19" i="3"/>
  <c r="N11" i="3"/>
  <c r="N8" i="3"/>
  <c r="BG483" i="3"/>
  <c r="Z483" i="3"/>
  <c r="Z480" i="3"/>
  <c r="Z477" i="3"/>
  <c r="BG475" i="3"/>
  <c r="BH475" i="3"/>
  <c r="BI475" i="3" s="1"/>
  <c r="BG472" i="3"/>
  <c r="BH472" i="3"/>
  <c r="BI472" i="3" s="1"/>
  <c r="Z444" i="3"/>
  <c r="Z441" i="3"/>
  <c r="BD439" i="3"/>
  <c r="N439" i="3"/>
  <c r="BG424" i="3"/>
  <c r="BH424" i="3"/>
  <c r="BI424" i="3" s="1"/>
  <c r="Z424" i="3"/>
  <c r="BD404" i="3"/>
  <c r="N404" i="3"/>
  <c r="N401" i="3"/>
  <c r="BD401" i="3"/>
  <c r="BG398" i="3"/>
  <c r="BH398" i="3"/>
  <c r="BI398" i="3" s="1"/>
  <c r="BH395" i="3"/>
  <c r="BI395" i="3" s="1"/>
  <c r="BG395" i="3"/>
  <c r="BD378" i="3"/>
  <c r="N378" i="3"/>
  <c r="BD375" i="3"/>
  <c r="N375" i="3"/>
  <c r="BG369" i="3"/>
  <c r="BH369" i="3"/>
  <c r="BI369" i="3" s="1"/>
  <c r="BH354" i="3"/>
  <c r="BI354" i="3" s="1"/>
  <c r="BG354" i="3"/>
  <c r="Z354" i="3"/>
  <c r="Z351" i="3"/>
  <c r="N349" i="3"/>
  <c r="BD349" i="3"/>
  <c r="BH346" i="3"/>
  <c r="BI346" i="3" s="1"/>
  <c r="BG346" i="3"/>
  <c r="BG321" i="3"/>
  <c r="BH321" i="3"/>
  <c r="BI321" i="3" s="1"/>
  <c r="Z321" i="3"/>
  <c r="Z318" i="3"/>
  <c r="BH298" i="3"/>
  <c r="BI298" i="3" s="1"/>
  <c r="BG298" i="3"/>
  <c r="Z298" i="3"/>
  <c r="Z295" i="3"/>
  <c r="BD293" i="3"/>
  <c r="N293" i="3"/>
  <c r="BG290" i="3"/>
  <c r="BH290" i="3"/>
  <c r="BI290" i="3" s="1"/>
  <c r="N267" i="3"/>
  <c r="BD267" i="3"/>
  <c r="BG264" i="3"/>
  <c r="BH264" i="3"/>
  <c r="BI264" i="3" s="1"/>
  <c r="Z249" i="3"/>
  <c r="Z246" i="3"/>
  <c r="Z232" i="3"/>
  <c r="Z217" i="3"/>
  <c r="N197" i="3"/>
  <c r="BD197" i="3"/>
  <c r="BG191" i="3"/>
  <c r="BH191" i="3"/>
  <c r="BI191" i="3" s="1"/>
  <c r="BG188" i="3"/>
  <c r="BH188" i="3"/>
  <c r="BI188" i="3" s="1"/>
  <c r="Z162" i="3"/>
  <c r="Z159" i="3"/>
  <c r="BG134" i="3"/>
  <c r="BH134" i="3"/>
  <c r="BI134" i="3" s="1"/>
  <c r="Z134" i="3"/>
  <c r="BH131" i="3"/>
  <c r="BI131" i="3" s="1"/>
  <c r="BG131" i="3"/>
  <c r="Z128" i="3"/>
  <c r="Z82" i="3"/>
  <c r="N71" i="3"/>
  <c r="BD71" i="3"/>
  <c r="N68" i="3"/>
  <c r="BD68" i="3"/>
  <c r="BH45" i="3"/>
  <c r="BI45" i="3" s="1"/>
  <c r="BG45" i="3"/>
  <c r="Z45" i="3"/>
  <c r="Z42" i="3"/>
  <c r="N37" i="3"/>
  <c r="BD37" i="3"/>
  <c r="AQ491" i="3"/>
  <c r="T491" i="3" s="1"/>
  <c r="AR491" i="3"/>
  <c r="AE455" i="3"/>
  <c r="AF455" i="3"/>
  <c r="AE451" i="3"/>
  <c r="AF451" i="3"/>
  <c r="AQ445" i="3"/>
  <c r="T445" i="3" s="1"/>
  <c r="U445" i="3" s="1"/>
  <c r="AR445" i="3"/>
  <c r="AS445" i="3"/>
  <c r="AS441" i="3"/>
  <c r="AQ441" i="3"/>
  <c r="T441" i="3" s="1"/>
  <c r="U441" i="3" s="1"/>
  <c r="AR441" i="3"/>
  <c r="AD411" i="3"/>
  <c r="AE411" i="3"/>
  <c r="AF411" i="3"/>
  <c r="AD403" i="3"/>
  <c r="AS400" i="3"/>
  <c r="AQ400" i="3"/>
  <c r="T400" i="3" s="1"/>
  <c r="U400" i="3" s="1"/>
  <c r="AR400" i="3"/>
  <c r="AF399" i="3"/>
  <c r="AE399" i="3"/>
  <c r="AQ395" i="3"/>
  <c r="T395" i="3" s="1"/>
  <c r="U395" i="3" s="1"/>
  <c r="AR395" i="3"/>
  <c r="AS395" i="3"/>
  <c r="AE371" i="3"/>
  <c r="AF371" i="3"/>
  <c r="AQ367" i="3"/>
  <c r="T367" i="3" s="1"/>
  <c r="U367" i="3" s="1"/>
  <c r="AR367" i="3"/>
  <c r="AS367" i="3"/>
  <c r="AQ359" i="3"/>
  <c r="T359" i="3" s="1"/>
  <c r="U359" i="3" s="1"/>
  <c r="AR359" i="3"/>
  <c r="AS359" i="3"/>
  <c r="AR308" i="3"/>
  <c r="AS308" i="3"/>
  <c r="AQ308" i="3"/>
  <c r="T308" i="3" s="1"/>
  <c r="U308" i="3" s="1"/>
  <c r="AG308" i="3" s="1"/>
  <c r="AS305" i="3"/>
  <c r="AQ305" i="3"/>
  <c r="T305" i="3" s="1"/>
  <c r="U305" i="3" s="1"/>
  <c r="AQ274" i="3"/>
  <c r="T274" i="3" s="1"/>
  <c r="U274" i="3" s="1"/>
  <c r="AR274" i="3"/>
  <c r="AS274" i="3"/>
  <c r="AF224" i="3"/>
  <c r="AD224" i="3"/>
  <c r="AE224" i="3"/>
  <c r="AR221" i="3"/>
  <c r="AS221" i="3"/>
  <c r="AQ221" i="3"/>
  <c r="T221" i="3" s="1"/>
  <c r="U221" i="3" s="1"/>
  <c r="AQ216" i="3"/>
  <c r="T216" i="3" s="1"/>
  <c r="U216" i="3" s="1"/>
  <c r="AR216" i="3"/>
  <c r="AS216" i="3"/>
  <c r="AR213" i="3"/>
  <c r="AS213" i="3"/>
  <c r="AE205" i="3"/>
  <c r="AD205" i="3"/>
  <c r="AF205" i="3"/>
  <c r="AQ199" i="3"/>
  <c r="T199" i="3" s="1"/>
  <c r="U199" i="3" s="1"/>
  <c r="AG199" i="3" s="1"/>
  <c r="AR199" i="3"/>
  <c r="AS199" i="3"/>
  <c r="AD172" i="3"/>
  <c r="AF172" i="3"/>
  <c r="AD113" i="3"/>
  <c r="AE113" i="3"/>
  <c r="AF113" i="3"/>
  <c r="AD87" i="3"/>
  <c r="AQ62" i="3"/>
  <c r="T62" i="3" s="1"/>
  <c r="U62" i="3" s="1"/>
  <c r="AR62" i="3"/>
  <c r="AS62" i="3"/>
  <c r="AE25" i="3"/>
  <c r="AF25" i="3"/>
  <c r="AD9" i="3"/>
  <c r="AR5" i="3"/>
  <c r="AS5" i="3"/>
  <c r="AQ5" i="3"/>
  <c r="T5" i="3" s="1"/>
  <c r="U5" i="3" s="1"/>
  <c r="AS448" i="3"/>
  <c r="AS418" i="3"/>
  <c r="AR403" i="3"/>
  <c r="AR305" i="3"/>
  <c r="AQ254" i="3"/>
  <c r="AS74" i="3"/>
  <c r="BK475" i="3"/>
  <c r="BL475" i="3"/>
  <c r="BM475" i="3"/>
  <c r="BD451" i="3"/>
  <c r="BG400" i="3"/>
  <c r="BH400" i="3"/>
  <c r="BI400" i="3" s="1"/>
  <c r="N395" i="3"/>
  <c r="BD395" i="3"/>
  <c r="BG392" i="3"/>
  <c r="BH392" i="3"/>
  <c r="BI392" i="3" s="1"/>
  <c r="BG387" i="3"/>
  <c r="BH387" i="3"/>
  <c r="BI387" i="3" s="1"/>
  <c r="N382" i="3"/>
  <c r="BD382" i="3"/>
  <c r="BH343" i="3"/>
  <c r="BI343" i="3" s="1"/>
  <c r="BG343" i="3"/>
  <c r="N323" i="3"/>
  <c r="BD323" i="3"/>
  <c r="N318" i="3"/>
  <c r="BD318" i="3"/>
  <c r="BG297" i="3"/>
  <c r="BH297" i="3"/>
  <c r="BI297" i="3" s="1"/>
  <c r="BG279" i="3"/>
  <c r="BH279" i="3"/>
  <c r="BI279" i="3" s="1"/>
  <c r="BG256" i="3"/>
  <c r="BH256" i="3"/>
  <c r="BI256" i="3" s="1"/>
  <c r="BH224" i="3"/>
  <c r="BI224" i="3" s="1"/>
  <c r="BG224" i="3"/>
  <c r="BG219" i="3"/>
  <c r="BH219" i="3"/>
  <c r="BI219" i="3" s="1"/>
  <c r="BG214" i="3"/>
  <c r="BH214" i="3"/>
  <c r="BI214" i="3" s="1"/>
  <c r="N196" i="3"/>
  <c r="BD196" i="3"/>
  <c r="BG185" i="3"/>
  <c r="BH185" i="3"/>
  <c r="BI185" i="3" s="1"/>
  <c r="BH172" i="3"/>
  <c r="BI172" i="3" s="1"/>
  <c r="BG172" i="3"/>
  <c r="BG156" i="3"/>
  <c r="BH156" i="3"/>
  <c r="BI156" i="3" s="1"/>
  <c r="BH139" i="3"/>
  <c r="BI139" i="3" s="1"/>
  <c r="BG139" i="3"/>
  <c r="Z139" i="3"/>
  <c r="BG108" i="3"/>
  <c r="BH108" i="3"/>
  <c r="BI108" i="3" s="1"/>
  <c r="BH76" i="3"/>
  <c r="BI76" i="3" s="1"/>
  <c r="BG76" i="3"/>
  <c r="BH47" i="3"/>
  <c r="BI47" i="3" s="1"/>
  <c r="BG47" i="3"/>
  <c r="AF420" i="3"/>
  <c r="AE420" i="3"/>
  <c r="AE329" i="3"/>
  <c r="AF329" i="3"/>
  <c r="AR304" i="3"/>
  <c r="AS304" i="3"/>
  <c r="AR292" i="3"/>
  <c r="AS292" i="3"/>
  <c r="AQ169" i="3"/>
  <c r="T169" i="3" s="1"/>
  <c r="U169" i="3" s="1"/>
  <c r="AR169" i="3"/>
  <c r="AE163" i="3"/>
  <c r="AD163" i="3"/>
  <c r="AF163" i="3"/>
  <c r="AR130" i="3"/>
  <c r="AS130" i="3"/>
  <c r="AF122" i="3"/>
  <c r="AD122" i="3"/>
  <c r="AE122" i="3"/>
  <c r="AQ83" i="3"/>
  <c r="T83" i="3" s="1"/>
  <c r="U83" i="3" s="1"/>
  <c r="AR83" i="3"/>
  <c r="AS83" i="3"/>
  <c r="AS32" i="3"/>
  <c r="AQ32" i="3"/>
  <c r="T32" i="3" s="1"/>
  <c r="U32" i="3" s="1"/>
  <c r="AR32" i="3"/>
  <c r="AS451" i="3"/>
  <c r="AS65" i="3"/>
  <c r="BH433" i="3"/>
  <c r="BI433" i="3" s="1"/>
  <c r="BG433" i="3"/>
  <c r="BG418" i="3"/>
  <c r="BH418" i="3"/>
  <c r="BI418" i="3" s="1"/>
  <c r="N413" i="3"/>
  <c r="BD413" i="3"/>
  <c r="BH389" i="3"/>
  <c r="BI389" i="3" s="1"/>
  <c r="BG389" i="3"/>
  <c r="BG384" i="3"/>
  <c r="BH384" i="3"/>
  <c r="BI384" i="3" s="1"/>
  <c r="BG379" i="3"/>
  <c r="BH379" i="3"/>
  <c r="BI379" i="3" s="1"/>
  <c r="N374" i="3"/>
  <c r="BD374" i="3"/>
  <c r="BG358" i="3"/>
  <c r="BH358" i="3"/>
  <c r="BI358" i="3" s="1"/>
  <c r="BG348" i="3"/>
  <c r="BH348" i="3"/>
  <c r="BI348" i="3" s="1"/>
  <c r="BG276" i="3"/>
  <c r="BH253" i="3"/>
  <c r="BI253" i="3" s="1"/>
  <c r="BG253" i="3"/>
  <c r="BG190" i="3"/>
  <c r="BH190" i="3"/>
  <c r="BI190" i="3" s="1"/>
  <c r="BG161" i="3"/>
  <c r="N119" i="3"/>
  <c r="BD119" i="3"/>
  <c r="BH116" i="3"/>
  <c r="BI116" i="3" s="1"/>
  <c r="BG116" i="3"/>
  <c r="N108" i="3"/>
  <c r="BD108" i="3"/>
  <c r="BH90" i="3"/>
  <c r="BI90" i="3" s="1"/>
  <c r="BG90" i="3"/>
  <c r="Z90" i="3"/>
  <c r="N76" i="3"/>
  <c r="BD76" i="3"/>
  <c r="BH58" i="3"/>
  <c r="BI58" i="3" s="1"/>
  <c r="BG58" i="3"/>
  <c r="AR480" i="3"/>
  <c r="AS480" i="3"/>
  <c r="AR466" i="3"/>
  <c r="AS466" i="3"/>
  <c r="AR444" i="3"/>
  <c r="AS444" i="3"/>
  <c r="AE387" i="3"/>
  <c r="AF387" i="3"/>
  <c r="AS329" i="3"/>
  <c r="AR329" i="3"/>
  <c r="AQ261" i="3"/>
  <c r="T261" i="3" s="1"/>
  <c r="U261" i="3" s="1"/>
  <c r="AS261" i="3"/>
  <c r="AE227" i="3"/>
  <c r="AF227" i="3"/>
  <c r="AR205" i="3"/>
  <c r="AS205" i="3"/>
  <c r="AQ205" i="3"/>
  <c r="T205" i="3" s="1"/>
  <c r="U205" i="3" s="1"/>
  <c r="AR177" i="3"/>
  <c r="AS177" i="3"/>
  <c r="AF110" i="3"/>
  <c r="AE110" i="3"/>
  <c r="AQ107" i="3"/>
  <c r="T107" i="3" s="1"/>
  <c r="U107" i="3" s="1"/>
  <c r="AG107" i="3" s="1"/>
  <c r="AS107" i="3"/>
  <c r="AR451" i="3"/>
  <c r="AQ289" i="3"/>
  <c r="AR238" i="3"/>
  <c r="BL437" i="3"/>
  <c r="BK437" i="3"/>
  <c r="BM419" i="3"/>
  <c r="BK419" i="3"/>
  <c r="BL419" i="3"/>
  <c r="N426" i="3"/>
  <c r="N53" i="3"/>
  <c r="N50" i="3"/>
  <c r="N489" i="3"/>
  <c r="BD489" i="3"/>
  <c r="BG484" i="3"/>
  <c r="BH484" i="3"/>
  <c r="BI484" i="3" s="1"/>
  <c r="BG474" i="3"/>
  <c r="BH474" i="3"/>
  <c r="BI474" i="3" s="1"/>
  <c r="N469" i="3"/>
  <c r="BD469" i="3"/>
  <c r="BG450" i="3"/>
  <c r="BH450" i="3"/>
  <c r="BI450" i="3" s="1"/>
  <c r="BG438" i="3"/>
  <c r="BH438" i="3"/>
  <c r="BI438" i="3" s="1"/>
  <c r="BG415" i="3"/>
  <c r="BH415" i="3"/>
  <c r="BI415" i="3" s="1"/>
  <c r="BG402" i="3"/>
  <c r="BH402" i="3"/>
  <c r="BI402" i="3" s="1"/>
  <c r="BG394" i="3"/>
  <c r="BH394" i="3"/>
  <c r="BI394" i="3" s="1"/>
  <c r="N379" i="3"/>
  <c r="BD379" i="3"/>
  <c r="BG376" i="3"/>
  <c r="BH376" i="3"/>
  <c r="BI376" i="3" s="1"/>
  <c r="BG368" i="3"/>
  <c r="BH368" i="3"/>
  <c r="BI368" i="3" s="1"/>
  <c r="BG363" i="3"/>
  <c r="BH363" i="3"/>
  <c r="BI363" i="3" s="1"/>
  <c r="N358" i="3"/>
  <c r="BD358" i="3"/>
  <c r="BG355" i="3"/>
  <c r="BH355" i="3"/>
  <c r="BI355" i="3" s="1"/>
  <c r="BH350" i="3"/>
  <c r="BI350" i="3" s="1"/>
  <c r="BG350" i="3"/>
  <c r="BG345" i="3"/>
  <c r="BH345" i="3"/>
  <c r="BI345" i="3" s="1"/>
  <c r="BG337" i="3"/>
  <c r="BH337" i="3"/>
  <c r="BI337" i="3" s="1"/>
  <c r="BH322" i="3"/>
  <c r="BI322" i="3" s="1"/>
  <c r="BG322" i="3"/>
  <c r="N320" i="3"/>
  <c r="BD320" i="3"/>
  <c r="BG317" i="3"/>
  <c r="BH317" i="3"/>
  <c r="BI317" i="3" s="1"/>
  <c r="N315" i="3"/>
  <c r="BD315" i="3"/>
  <c r="BH312" i="3"/>
  <c r="BI312" i="3" s="1"/>
  <c r="BG312" i="3"/>
  <c r="N302" i="3"/>
  <c r="BD302" i="3"/>
  <c r="BH299" i="3"/>
  <c r="BI299" i="3" s="1"/>
  <c r="BG299" i="3"/>
  <c r="BH294" i="3"/>
  <c r="BI294" i="3" s="1"/>
  <c r="BG294" i="3"/>
  <c r="BG289" i="3"/>
  <c r="BH289" i="3"/>
  <c r="BI289" i="3" s="1"/>
  <c r="BG273" i="3"/>
  <c r="BH273" i="3"/>
  <c r="BI273" i="3" s="1"/>
  <c r="BH268" i="3"/>
  <c r="BI268" i="3" s="1"/>
  <c r="BG268" i="3"/>
  <c r="BG263" i="3"/>
  <c r="BH263" i="3"/>
  <c r="BI263" i="3" s="1"/>
  <c r="BG258" i="3"/>
  <c r="BH258" i="3"/>
  <c r="BI258" i="3" s="1"/>
  <c r="N253" i="3"/>
  <c r="BD253" i="3"/>
  <c r="BH245" i="3"/>
  <c r="BI245" i="3" s="1"/>
  <c r="BG245" i="3"/>
  <c r="BG240" i="3"/>
  <c r="BH240" i="3"/>
  <c r="BI240" i="3" s="1"/>
  <c r="BG231" i="3"/>
  <c r="BH231" i="3"/>
  <c r="BI231" i="3" s="1"/>
  <c r="BH221" i="3"/>
  <c r="BI221" i="3" s="1"/>
  <c r="BG221" i="3"/>
  <c r="BH216" i="3"/>
  <c r="BI216" i="3" s="1"/>
  <c r="BG216" i="3"/>
  <c r="N211" i="3"/>
  <c r="BD211" i="3"/>
  <c r="BH208" i="3"/>
  <c r="BI208" i="3" s="1"/>
  <c r="BG208" i="3"/>
  <c r="BG200" i="3"/>
  <c r="BH200" i="3"/>
  <c r="BI200" i="3" s="1"/>
  <c r="BG195" i="3"/>
  <c r="BH195" i="3"/>
  <c r="BI195" i="3" s="1"/>
  <c r="N190" i="3"/>
  <c r="BD190" i="3"/>
  <c r="BH187" i="3"/>
  <c r="BI187" i="3" s="1"/>
  <c r="BG187" i="3"/>
  <c r="N182" i="3"/>
  <c r="BD182" i="3"/>
  <c r="BG179" i="3"/>
  <c r="BH179" i="3"/>
  <c r="BI179" i="3" s="1"/>
  <c r="BG174" i="3"/>
  <c r="BH174" i="3"/>
  <c r="BI174" i="3" s="1"/>
  <c r="N161" i="3"/>
  <c r="BD161" i="3"/>
  <c r="BH155" i="3"/>
  <c r="BI155" i="3" s="1"/>
  <c r="Z155" i="3"/>
  <c r="N147" i="3"/>
  <c r="BD147" i="3"/>
  <c r="BH144" i="3"/>
  <c r="BI144" i="3" s="1"/>
  <c r="BG144" i="3"/>
  <c r="N136" i="3"/>
  <c r="BD136" i="3"/>
  <c r="N133" i="3"/>
  <c r="BD133" i="3"/>
  <c r="BG124" i="3"/>
  <c r="BH124" i="3"/>
  <c r="BI124" i="3" s="1"/>
  <c r="Z124" i="3"/>
  <c r="BH121" i="3"/>
  <c r="BI121" i="3" s="1"/>
  <c r="BG121" i="3"/>
  <c r="BG113" i="3"/>
  <c r="BH113" i="3"/>
  <c r="BI113" i="3" s="1"/>
  <c r="BG110" i="3"/>
  <c r="BH110" i="3"/>
  <c r="BI110" i="3" s="1"/>
  <c r="BG104" i="3"/>
  <c r="BH104" i="3"/>
  <c r="BI104" i="3" s="1"/>
  <c r="Z104" i="3"/>
  <c r="N90" i="3"/>
  <c r="BD90" i="3"/>
  <c r="BG87" i="3"/>
  <c r="BH87" i="3"/>
  <c r="BI87" i="3" s="1"/>
  <c r="BG84" i="3"/>
  <c r="BH84" i="3"/>
  <c r="BI84" i="3" s="1"/>
  <c r="BH81" i="3"/>
  <c r="BI81" i="3" s="1"/>
  <c r="BG81" i="3"/>
  <c r="N58" i="3"/>
  <c r="BD58" i="3"/>
  <c r="BG55" i="3"/>
  <c r="BH55" i="3"/>
  <c r="BI55" i="3" s="1"/>
  <c r="BG52" i="3"/>
  <c r="BH52" i="3"/>
  <c r="BI52" i="3" s="1"/>
  <c r="BH35" i="3"/>
  <c r="BI35" i="3" s="1"/>
  <c r="BG35" i="3"/>
  <c r="Z35" i="3"/>
  <c r="BG32" i="3"/>
  <c r="BH32" i="3"/>
  <c r="BI32" i="3" s="1"/>
  <c r="AQ483" i="3"/>
  <c r="T483" i="3" s="1"/>
  <c r="U483" i="3" s="1"/>
  <c r="AR483" i="3"/>
  <c r="AS483" i="3"/>
  <c r="AD475" i="3"/>
  <c r="AE475" i="3"/>
  <c r="AF475" i="3"/>
  <c r="AD464" i="3"/>
  <c r="AQ450" i="3"/>
  <c r="T450" i="3" s="1"/>
  <c r="U450" i="3" s="1"/>
  <c r="AR450" i="3"/>
  <c r="AE429" i="3"/>
  <c r="AD429" i="3"/>
  <c r="AF425" i="3"/>
  <c r="AQ423" i="3"/>
  <c r="AR423" i="3"/>
  <c r="AS423" i="3"/>
  <c r="AD415" i="3"/>
  <c r="AE415" i="3"/>
  <c r="AF415" i="3"/>
  <c r="AE397" i="3"/>
  <c r="AD397" i="3"/>
  <c r="AF397" i="3"/>
  <c r="AQ394" i="3"/>
  <c r="T394" i="3" s="1"/>
  <c r="U394" i="3" s="1"/>
  <c r="AR394" i="3"/>
  <c r="AS394" i="3"/>
  <c r="AF393" i="3"/>
  <c r="AF386" i="3"/>
  <c r="AD365" i="3"/>
  <c r="AD354" i="3"/>
  <c r="AE354" i="3"/>
  <c r="AF354" i="3"/>
  <c r="AF350" i="3"/>
  <c r="AR348" i="3"/>
  <c r="AS348" i="3"/>
  <c r="AE344" i="3"/>
  <c r="AF338" i="3"/>
  <c r="AQ335" i="3"/>
  <c r="T335" i="3" s="1"/>
  <c r="U335" i="3" s="1"/>
  <c r="AR335" i="3"/>
  <c r="AS335" i="3"/>
  <c r="AF334" i="3"/>
  <c r="AR332" i="3"/>
  <c r="AS332" i="3"/>
  <c r="AD328" i="3"/>
  <c r="AE323" i="3"/>
  <c r="AS321" i="3"/>
  <c r="T321" i="3" s="1"/>
  <c r="U321" i="3" s="1"/>
  <c r="AQ321" i="3"/>
  <c r="AR321" i="3"/>
  <c r="AQ317" i="3"/>
  <c r="AR317" i="3"/>
  <c r="AS317" i="3"/>
  <c r="T317" i="3" s="1"/>
  <c r="U317" i="3" s="1"/>
  <c r="AQ314" i="3"/>
  <c r="AR314" i="3"/>
  <c r="AD313" i="3"/>
  <c r="AD287" i="3"/>
  <c r="AE287" i="3"/>
  <c r="AF287" i="3"/>
  <c r="AD276" i="3"/>
  <c r="AR260" i="3"/>
  <c r="AS260" i="3"/>
  <c r="AE259" i="3"/>
  <c r="AQ227" i="3"/>
  <c r="T227" i="3" s="1"/>
  <c r="U227" i="3" s="1"/>
  <c r="AR227" i="3"/>
  <c r="AF226" i="3"/>
  <c r="AE211" i="3"/>
  <c r="AF211" i="3"/>
  <c r="W178" i="3"/>
  <c r="AQ176" i="3"/>
  <c r="T176" i="3" s="1"/>
  <c r="U176" i="3" s="1"/>
  <c r="AR176" i="3"/>
  <c r="AS176" i="3"/>
  <c r="AQ171" i="3"/>
  <c r="T171" i="3" s="1"/>
  <c r="U171" i="3" s="1"/>
  <c r="AR171" i="3"/>
  <c r="AS171" i="3"/>
  <c r="AQ163" i="3"/>
  <c r="T163" i="3" s="1"/>
  <c r="U163" i="3" s="1"/>
  <c r="AR163" i="3"/>
  <c r="AQ160" i="3"/>
  <c r="AR160" i="3"/>
  <c r="AS160" i="3"/>
  <c r="AQ156" i="3"/>
  <c r="T156" i="3" s="1"/>
  <c r="U156" i="3" s="1"/>
  <c r="AR156" i="3"/>
  <c r="AR152" i="3"/>
  <c r="AQ152" i="3"/>
  <c r="T152" i="3" s="1"/>
  <c r="U152" i="3" s="1"/>
  <c r="AS152" i="3"/>
  <c r="AQ140" i="3"/>
  <c r="T140" i="3" s="1"/>
  <c r="U140" i="3" s="1"/>
  <c r="AG140" i="3" s="1"/>
  <c r="AR140" i="3"/>
  <c r="AS133" i="3"/>
  <c r="AR133" i="3"/>
  <c r="AE125" i="3"/>
  <c r="AQ122" i="3"/>
  <c r="T122" i="3" s="1"/>
  <c r="U122" i="3" s="1"/>
  <c r="AR122" i="3"/>
  <c r="AS122" i="3"/>
  <c r="AE121" i="3"/>
  <c r="AR118" i="3"/>
  <c r="AS118" i="3"/>
  <c r="AQ110" i="3"/>
  <c r="T110" i="3" s="1"/>
  <c r="U110" i="3" s="1"/>
  <c r="AS110" i="3"/>
  <c r="AS85" i="3"/>
  <c r="AQ85" i="3"/>
  <c r="T85" i="3" s="1"/>
  <c r="U85" i="3" s="1"/>
  <c r="AR85" i="3"/>
  <c r="AQ82" i="3"/>
  <c r="T82" i="3" s="1"/>
  <c r="U82" i="3" s="1"/>
  <c r="AR82" i="3"/>
  <c r="AS78" i="3"/>
  <c r="AQ78" i="3"/>
  <c r="T78" i="3" s="1"/>
  <c r="U78" i="3" s="1"/>
  <c r="AR78" i="3"/>
  <c r="AR68" i="3"/>
  <c r="AS68" i="3"/>
  <c r="AF54" i="3"/>
  <c r="AD54" i="3"/>
  <c r="AE54" i="3"/>
  <c r="AQ46" i="3"/>
  <c r="T46" i="3" s="1"/>
  <c r="U46" i="3" s="1"/>
  <c r="AR46" i="3"/>
  <c r="AS46" i="3"/>
  <c r="AR42" i="3"/>
  <c r="AS42" i="3"/>
  <c r="AF37" i="3"/>
  <c r="AQ34" i="3"/>
  <c r="T34" i="3" s="1"/>
  <c r="U34" i="3" s="1"/>
  <c r="AR34" i="3"/>
  <c r="AS34" i="3"/>
  <c r="AS31" i="3"/>
  <c r="AQ31" i="3"/>
  <c r="T31" i="3" s="1"/>
  <c r="U31" i="3" s="1"/>
  <c r="AG31" i="3" s="1"/>
  <c r="AQ15" i="3"/>
  <c r="T15" i="3" s="1"/>
  <c r="U15" i="3" s="1"/>
  <c r="AS15" i="3"/>
  <c r="AQ477" i="3"/>
  <c r="AQ466" i="3"/>
  <c r="T466" i="3" s="1"/>
  <c r="U466" i="3" s="1"/>
  <c r="AR457" i="3"/>
  <c r="AS405" i="3"/>
  <c r="AR390" i="3"/>
  <c r="AS365" i="3"/>
  <c r="AQ361" i="3"/>
  <c r="T361" i="3" s="1"/>
  <c r="U361" i="3" s="1"/>
  <c r="AQ329" i="3"/>
  <c r="T329" i="3" s="1"/>
  <c r="U329" i="3" s="1"/>
  <c r="AG329" i="3" s="1"/>
  <c r="AS302" i="3"/>
  <c r="AS277" i="3"/>
  <c r="AR267" i="3"/>
  <c r="AR241" i="3"/>
  <c r="AS227" i="3"/>
  <c r="AQ111" i="3"/>
  <c r="T111" i="3" s="1"/>
  <c r="U111" i="3" s="1"/>
  <c r="AQ104" i="3"/>
  <c r="T104" i="3" s="1"/>
  <c r="U104" i="3" s="1"/>
  <c r="AQ92" i="3"/>
  <c r="T92" i="3" s="1"/>
  <c r="U92" i="3" s="1"/>
  <c r="AQ71" i="3"/>
  <c r="T71" i="3" s="1"/>
  <c r="U71" i="3" s="1"/>
  <c r="BL471" i="3"/>
  <c r="BM471" i="3"/>
  <c r="BG422" i="3"/>
  <c r="BK367" i="3"/>
  <c r="BM367" i="3"/>
  <c r="BL367" i="3"/>
  <c r="BH361" i="3"/>
  <c r="BI361" i="3" s="1"/>
  <c r="BM341" i="3"/>
  <c r="BL341" i="3"/>
  <c r="BG330" i="3"/>
  <c r="BD327" i="3"/>
  <c r="BP326" i="3"/>
  <c r="BD274" i="3"/>
  <c r="BG155" i="3"/>
  <c r="BK59" i="3"/>
  <c r="BL59" i="3"/>
  <c r="BM59" i="3"/>
  <c r="N441" i="3"/>
  <c r="BD441" i="3"/>
  <c r="BG423" i="3"/>
  <c r="BH423" i="3"/>
  <c r="BI423" i="3" s="1"/>
  <c r="BG374" i="3"/>
  <c r="BH374" i="3"/>
  <c r="BI374" i="3" s="1"/>
  <c r="BG366" i="3"/>
  <c r="BH366" i="3"/>
  <c r="BI366" i="3" s="1"/>
  <c r="BH353" i="3"/>
  <c r="BI353" i="3" s="1"/>
  <c r="BG353" i="3"/>
  <c r="BG310" i="3"/>
  <c r="BH310" i="3" s="1"/>
  <c r="BH292" i="3"/>
  <c r="BI292" i="3" s="1"/>
  <c r="BG292" i="3"/>
  <c r="N246" i="3"/>
  <c r="BD246" i="3"/>
  <c r="BH239" i="3"/>
  <c r="BI239" i="3" s="1"/>
  <c r="BG239" i="3"/>
  <c r="BG234" i="3"/>
  <c r="BH234" i="3"/>
  <c r="BI234" i="3" s="1"/>
  <c r="N232" i="3"/>
  <c r="BD232" i="3"/>
  <c r="N222" i="3"/>
  <c r="BD222" i="3"/>
  <c r="BG206" i="3"/>
  <c r="BH206" i="3"/>
  <c r="BI206" i="3" s="1"/>
  <c r="BH198" i="3"/>
  <c r="BI198" i="3" s="1"/>
  <c r="BG198" i="3"/>
  <c r="BG193" i="3"/>
  <c r="BH193" i="3"/>
  <c r="BI193" i="3" s="1"/>
  <c r="N175" i="3"/>
  <c r="BD175" i="3"/>
  <c r="BG169" i="3"/>
  <c r="BH169" i="3"/>
  <c r="BI169" i="3" s="1"/>
  <c r="BG153" i="3"/>
  <c r="BH153" i="3"/>
  <c r="BI153" i="3" s="1"/>
  <c r="N82" i="3"/>
  <c r="BD82" i="3"/>
  <c r="BH24" i="3"/>
  <c r="BI24" i="3" s="1"/>
  <c r="BG24" i="3"/>
  <c r="AF480" i="3"/>
  <c r="AE480" i="3"/>
  <c r="AR380" i="3"/>
  <c r="AS380" i="3"/>
  <c r="AD366" i="3"/>
  <c r="AE366" i="3"/>
  <c r="AF366" i="3"/>
  <c r="AQ362" i="3"/>
  <c r="T362" i="3" s="1"/>
  <c r="U362" i="3" s="1"/>
  <c r="AR362" i="3"/>
  <c r="AR355" i="3"/>
  <c r="AS355" i="3"/>
  <c r="AQ311" i="3"/>
  <c r="AR311" i="3"/>
  <c r="AS311" i="3"/>
  <c r="T311" i="3" s="1"/>
  <c r="U311" i="3" s="1"/>
  <c r="AQ296" i="3"/>
  <c r="T296" i="3" s="1"/>
  <c r="U296" i="3" s="1"/>
  <c r="AR296" i="3"/>
  <c r="AS257" i="3"/>
  <c r="AQ257" i="3"/>
  <c r="AR257" i="3"/>
  <c r="AQ224" i="3"/>
  <c r="T224" i="3" s="1"/>
  <c r="U224" i="3" s="1"/>
  <c r="AR224" i="3"/>
  <c r="AS224" i="3"/>
  <c r="AQ219" i="3"/>
  <c r="T219" i="3" s="1"/>
  <c r="U219" i="3" s="1"/>
  <c r="AG219" i="3" s="1"/>
  <c r="AR219" i="3"/>
  <c r="AD191" i="3"/>
  <c r="AE191" i="3"/>
  <c r="AF191" i="3"/>
  <c r="AS186" i="3"/>
  <c r="AQ186" i="3"/>
  <c r="T186" i="3" s="1"/>
  <c r="U186" i="3" s="1"/>
  <c r="AQ134" i="3"/>
  <c r="AR134" i="3"/>
  <c r="AQ61" i="3"/>
  <c r="T61" i="3" s="1"/>
  <c r="U61" i="3" s="1"/>
  <c r="AS61" i="3"/>
  <c r="AR61" i="3"/>
  <c r="AR417" i="3"/>
  <c r="AS362" i="3"/>
  <c r="AR119" i="3"/>
  <c r="AS80" i="3"/>
  <c r="BP462" i="3"/>
  <c r="N217" i="3"/>
  <c r="N10" i="3"/>
  <c r="BG479" i="3"/>
  <c r="BH479" i="3"/>
  <c r="BI479" i="3" s="1"/>
  <c r="BG464" i="3"/>
  <c r="BH464" i="3"/>
  <c r="BI464" i="3" s="1"/>
  <c r="N446" i="3"/>
  <c r="BD446" i="3"/>
  <c r="BH320" i="3"/>
  <c r="BI320" i="3" s="1"/>
  <c r="BG320" i="3"/>
  <c r="BG315" i="3"/>
  <c r="BH315" i="3"/>
  <c r="BI315" i="3" s="1"/>
  <c r="BG284" i="3"/>
  <c r="BH284" i="3"/>
  <c r="BI284" i="3" s="1"/>
  <c r="N279" i="3"/>
  <c r="BD279" i="3"/>
  <c r="N229" i="3"/>
  <c r="BD229" i="3"/>
  <c r="N224" i="3"/>
  <c r="BD224" i="3"/>
  <c r="BH203" i="3"/>
  <c r="BI203" i="3" s="1"/>
  <c r="BG203" i="3"/>
  <c r="N193" i="3"/>
  <c r="BD193" i="3"/>
  <c r="BG147" i="3"/>
  <c r="BH147" i="3"/>
  <c r="BI147" i="3" s="1"/>
  <c r="Z147" i="3"/>
  <c r="BG133" i="3"/>
  <c r="BH133" i="3"/>
  <c r="BI133" i="3" s="1"/>
  <c r="BH127" i="3"/>
  <c r="BI127" i="3" s="1"/>
  <c r="BG127" i="3"/>
  <c r="Z127" i="3"/>
  <c r="BG21" i="3"/>
  <c r="BH21" i="3"/>
  <c r="BI21" i="3" s="1"/>
  <c r="AR420" i="3"/>
  <c r="AS420" i="3"/>
  <c r="AR406" i="3"/>
  <c r="AS406" i="3"/>
  <c r="AQ383" i="3"/>
  <c r="AR383" i="3"/>
  <c r="T383" i="3" s="1"/>
  <c r="U383" i="3" s="1"/>
  <c r="AS383" i="3"/>
  <c r="AE335" i="3"/>
  <c r="AF335" i="3"/>
  <c r="AR278" i="3"/>
  <c r="AS278" i="3"/>
  <c r="AS202" i="3"/>
  <c r="AR202" i="3"/>
  <c r="AF114" i="3"/>
  <c r="AD114" i="3"/>
  <c r="AE114" i="3"/>
  <c r="AD50" i="3"/>
  <c r="AE50" i="3"/>
  <c r="AF50" i="3"/>
  <c r="AE34" i="3"/>
  <c r="AF34" i="3"/>
  <c r="AR28" i="3"/>
  <c r="AS28" i="3"/>
  <c r="AQ28" i="3"/>
  <c r="T28" i="3" s="1"/>
  <c r="U28" i="3" s="1"/>
  <c r="AR19" i="3"/>
  <c r="AS19" i="3"/>
  <c r="AQ12" i="3"/>
  <c r="T12" i="3" s="1"/>
  <c r="U12" i="3" s="1"/>
  <c r="AR12" i="3"/>
  <c r="AQ417" i="3"/>
  <c r="T417" i="3" s="1"/>
  <c r="U417" i="3" s="1"/>
  <c r="AQ278" i="3"/>
  <c r="T278" i="3" s="1"/>
  <c r="U278" i="3" s="1"/>
  <c r="BK422" i="3"/>
  <c r="BL422" i="3"/>
  <c r="BD377" i="3"/>
  <c r="BL46" i="3"/>
  <c r="BM46" i="3"/>
  <c r="BK46" i="3"/>
  <c r="N472" i="3"/>
  <c r="N328" i="3"/>
  <c r="N271" i="3"/>
  <c r="N243" i="3"/>
  <c r="N198" i="3"/>
  <c r="N164" i="3"/>
  <c r="N56" i="3"/>
  <c r="Z488" i="3"/>
  <c r="BG486" i="3"/>
  <c r="BH486" i="3"/>
  <c r="BI486" i="3" s="1"/>
  <c r="BH481" i="3"/>
  <c r="BI481" i="3" s="1"/>
  <c r="BG481" i="3"/>
  <c r="BH476" i="3"/>
  <c r="BI476" i="3" s="1"/>
  <c r="BG476" i="3"/>
  <c r="N474" i="3"/>
  <c r="BD474" i="3"/>
  <c r="BG471" i="3"/>
  <c r="BH471" i="3"/>
  <c r="BI471" i="3" s="1"/>
  <c r="Z468" i="3"/>
  <c r="BH466" i="3"/>
  <c r="BI466" i="3" s="1"/>
  <c r="BG466" i="3"/>
  <c r="N461" i="3"/>
  <c r="BD461" i="3"/>
  <c r="Z458" i="3"/>
  <c r="BG445" i="3"/>
  <c r="BH445" i="3"/>
  <c r="BI445" i="3" s="1"/>
  <c r="BG440" i="3"/>
  <c r="BH440" i="3"/>
  <c r="BI440" i="3" s="1"/>
  <c r="N438" i="3"/>
  <c r="BD438" i="3"/>
  <c r="BG435" i="3"/>
  <c r="BH435" i="3"/>
  <c r="BI435" i="3" s="1"/>
  <c r="BG430" i="3"/>
  <c r="BH430" i="3"/>
  <c r="BI430" i="3" s="1"/>
  <c r="Z427" i="3"/>
  <c r="Z422" i="3"/>
  <c r="BG420" i="3"/>
  <c r="BH420" i="3"/>
  <c r="BI420" i="3" s="1"/>
  <c r="Z417" i="3"/>
  <c r="BG407" i="3"/>
  <c r="BH407" i="3"/>
  <c r="BI407" i="3" s="1"/>
  <c r="Z404" i="3"/>
  <c r="N402" i="3"/>
  <c r="BD402" i="3"/>
  <c r="Z396" i="3"/>
  <c r="BG391" i="3"/>
  <c r="BH391" i="3"/>
  <c r="BI391" i="3" s="1"/>
  <c r="BG386" i="3"/>
  <c r="BH386" i="3"/>
  <c r="BI386" i="3" s="1"/>
  <c r="BG381" i="3"/>
  <c r="BH381" i="3"/>
  <c r="BI381" i="3" s="1"/>
  <c r="BG373" i="3"/>
  <c r="BH373" i="3"/>
  <c r="BI373" i="3" s="1"/>
  <c r="N363" i="3"/>
  <c r="BD363" i="3"/>
  <c r="BG360" i="3"/>
  <c r="BH360" i="3"/>
  <c r="BI360" i="3" s="1"/>
  <c r="BH352" i="3"/>
  <c r="BI352" i="3" s="1"/>
  <c r="BG352" i="3"/>
  <c r="N350" i="3"/>
  <c r="BD350" i="3"/>
  <c r="N345" i="3"/>
  <c r="BD345" i="3"/>
  <c r="BG342" i="3"/>
  <c r="BH342" i="3"/>
  <c r="BI342" i="3" s="1"/>
  <c r="N337" i="3"/>
  <c r="BD337" i="3"/>
  <c r="BH334" i="3"/>
  <c r="BI334" i="3" s="1"/>
  <c r="BG334" i="3"/>
  <c r="Z331" i="3"/>
  <c r="BH329" i="3"/>
  <c r="BI329" i="3" s="1"/>
  <c r="BG329" i="3"/>
  <c r="BH327" i="3"/>
  <c r="BI327" i="3" s="1"/>
  <c r="BG327" i="3"/>
  <c r="N317" i="3"/>
  <c r="BD317" i="3"/>
  <c r="BG309" i="3"/>
  <c r="BG304" i="3"/>
  <c r="BH304" i="3"/>
  <c r="BI304" i="3" s="1"/>
  <c r="N299" i="3"/>
  <c r="BD299" i="3"/>
  <c r="BH296" i="3"/>
  <c r="BI296" i="3" s="1"/>
  <c r="BG296" i="3"/>
  <c r="N294" i="3"/>
  <c r="BD294" i="3"/>
  <c r="BG291" i="3"/>
  <c r="BH291" i="3"/>
  <c r="BI291" i="3" s="1"/>
  <c r="BH286" i="3"/>
  <c r="BI286" i="3" s="1"/>
  <c r="BG286" i="3"/>
  <c r="N281" i="3"/>
  <c r="BD281" i="3"/>
  <c r="BG278" i="3"/>
  <c r="BH278" i="3"/>
  <c r="BI278" i="3" s="1"/>
  <c r="N273" i="3"/>
  <c r="BD273" i="3"/>
  <c r="N263" i="3"/>
  <c r="BD263" i="3"/>
  <c r="BG255" i="3"/>
  <c r="BH255" i="3"/>
  <c r="BI255" i="3" s="1"/>
  <c r="BG250" i="3"/>
  <c r="BH250" i="3"/>
  <c r="BI250" i="3" s="1"/>
  <c r="N245" i="3"/>
  <c r="BD245" i="3"/>
  <c r="BG242" i="3"/>
  <c r="BH242" i="3"/>
  <c r="BI242" i="3" s="1"/>
  <c r="N236" i="3"/>
  <c r="BD236" i="3"/>
  <c r="N231" i="3"/>
  <c r="BD231" i="3"/>
  <c r="BG228" i="3"/>
  <c r="BH228" i="3"/>
  <c r="BI228" i="3" s="1"/>
  <c r="Z218" i="3"/>
  <c r="BH213" i="3"/>
  <c r="BI213" i="3" s="1"/>
  <c r="CA213" i="3" s="1"/>
  <c r="BG213" i="3"/>
  <c r="N200" i="3"/>
  <c r="BD200" i="3"/>
  <c r="Z197" i="3"/>
  <c r="BH192" i="3"/>
  <c r="BI192" i="3" s="1"/>
  <c r="BG192" i="3"/>
  <c r="BH184" i="3"/>
  <c r="BI184" i="3" s="1"/>
  <c r="BG184" i="3"/>
  <c r="N179" i="3"/>
  <c r="BD179" i="3"/>
  <c r="BG171" i="3"/>
  <c r="BH171" i="3"/>
  <c r="BI171" i="3" s="1"/>
  <c r="BG168" i="3"/>
  <c r="BH168" i="3"/>
  <c r="BI168" i="3" s="1"/>
  <c r="BG160" i="3"/>
  <c r="Z160" i="3"/>
  <c r="N158" i="3"/>
  <c r="BD158" i="3"/>
  <c r="BH152" i="3"/>
  <c r="BI152" i="3" s="1"/>
  <c r="BG152" i="3"/>
  <c r="BG141" i="3"/>
  <c r="BH141" i="3"/>
  <c r="BI141" i="3" s="1"/>
  <c r="BH138" i="3"/>
  <c r="BI138" i="3" s="1"/>
  <c r="BG138" i="3"/>
  <c r="BG132" i="3"/>
  <c r="BH132" i="3"/>
  <c r="BI132" i="3" s="1"/>
  <c r="Z132" i="3"/>
  <c r="BG118" i="3"/>
  <c r="BH118" i="3"/>
  <c r="BI118" i="3" s="1"/>
  <c r="BH98" i="3"/>
  <c r="BI98" i="3" s="1"/>
  <c r="BG98" i="3"/>
  <c r="Z98" i="3"/>
  <c r="BH95" i="3"/>
  <c r="BI95" i="3" s="1"/>
  <c r="BG95" i="3"/>
  <c r="N87" i="3"/>
  <c r="BD87" i="3"/>
  <c r="BG69" i="3"/>
  <c r="BH69" i="3"/>
  <c r="BI69" i="3" s="1"/>
  <c r="Z69" i="3"/>
  <c r="BG66" i="3"/>
  <c r="BH66" i="3"/>
  <c r="BI66" i="3" s="1"/>
  <c r="N55" i="3"/>
  <c r="BD55" i="3"/>
  <c r="BH40" i="3"/>
  <c r="BI40" i="3" s="1"/>
  <c r="BG40" i="3"/>
  <c r="Z40" i="3"/>
  <c r="BH29" i="3"/>
  <c r="BI29" i="3" s="1"/>
  <c r="BG29" i="3"/>
  <c r="BH26" i="3"/>
  <c r="BI26" i="3" s="1"/>
  <c r="BG26" i="3"/>
  <c r="BG23" i="3"/>
  <c r="BH23" i="3"/>
  <c r="BI23" i="3" s="1"/>
  <c r="AE489" i="3"/>
  <c r="AF489" i="3"/>
  <c r="AR479" i="3"/>
  <c r="AS479" i="3"/>
  <c r="AR472" i="3"/>
  <c r="AS472" i="3"/>
  <c r="AR464" i="3"/>
  <c r="AS464" i="3"/>
  <c r="AQ453" i="3"/>
  <c r="T453" i="3" s="1"/>
  <c r="U453" i="3" s="1"/>
  <c r="AS453" i="3"/>
  <c r="AQ426" i="3"/>
  <c r="T426" i="3" s="1"/>
  <c r="U426" i="3" s="1"/>
  <c r="AR426" i="3"/>
  <c r="AD425" i="3"/>
  <c r="AR419" i="3"/>
  <c r="AS419" i="3"/>
  <c r="AR412" i="3"/>
  <c r="AS412" i="3"/>
  <c r="AD393" i="3"/>
  <c r="AE386" i="3"/>
  <c r="AE350" i="3"/>
  <c r="AD344" i="3"/>
  <c r="AR342" i="3"/>
  <c r="AS342" i="3"/>
  <c r="AE338" i="3"/>
  <c r="AE334" i="3"/>
  <c r="AD323" i="3"/>
  <c r="AS313" i="3"/>
  <c r="T313" i="3" s="1"/>
  <c r="U313" i="3" s="1"/>
  <c r="AQ313" i="3"/>
  <c r="AD302" i="3"/>
  <c r="AF302" i="3"/>
  <c r="AR284" i="3"/>
  <c r="AS284" i="3"/>
  <c r="AR276" i="3"/>
  <c r="AS276" i="3"/>
  <c r="AD259" i="3"/>
  <c r="AR240" i="3"/>
  <c r="AS240" i="3"/>
  <c r="AE226" i="3"/>
  <c r="AQ211" i="3"/>
  <c r="T211" i="3" s="1"/>
  <c r="U211" i="3" s="1"/>
  <c r="AR211" i="3"/>
  <c r="AS211" i="3"/>
  <c r="AQ207" i="3"/>
  <c r="T207" i="3" s="1"/>
  <c r="U207" i="3" s="1"/>
  <c r="AR207" i="3"/>
  <c r="AF196" i="3"/>
  <c r="AD196" i="3"/>
  <c r="AE196" i="3"/>
  <c r="AQ190" i="3"/>
  <c r="T190" i="3" s="1"/>
  <c r="U190" i="3" s="1"/>
  <c r="AR190" i="3"/>
  <c r="AS190" i="3"/>
  <c r="AE165" i="3"/>
  <c r="AF165" i="3"/>
  <c r="AS162" i="3"/>
  <c r="AR162" i="3"/>
  <c r="AD125" i="3"/>
  <c r="AR121" i="3"/>
  <c r="AS121" i="3"/>
  <c r="AD117" i="3"/>
  <c r="AE117" i="3"/>
  <c r="AF117" i="3"/>
  <c r="AE101" i="3"/>
  <c r="AF101" i="3"/>
  <c r="AQ67" i="3"/>
  <c r="T67" i="3" s="1"/>
  <c r="U67" i="3" s="1"/>
  <c r="AR67" i="3"/>
  <c r="AS45" i="3"/>
  <c r="AQ45" i="3"/>
  <c r="T45" i="3" s="1"/>
  <c r="U45" i="3" s="1"/>
  <c r="AR45" i="3"/>
  <c r="AQ38" i="3"/>
  <c r="T38" i="3" s="1"/>
  <c r="U38" i="3" s="1"/>
  <c r="AR38" i="3"/>
  <c r="AS38" i="3"/>
  <c r="AE37" i="3"/>
  <c r="AS465" i="3"/>
  <c r="AS460" i="3"/>
  <c r="AS450" i="3"/>
  <c r="AR425" i="3"/>
  <c r="AR405" i="3"/>
  <c r="AS384" i="3"/>
  <c r="AR365" i="3"/>
  <c r="AR350" i="3"/>
  <c r="AS328" i="3"/>
  <c r="AS323" i="3"/>
  <c r="AR302" i="3"/>
  <c r="AQ292" i="3"/>
  <c r="T292" i="3" s="1"/>
  <c r="U292" i="3" s="1"/>
  <c r="AR277" i="3"/>
  <c r="AR261" i="3"/>
  <c r="AQ241" i="3"/>
  <c r="T241" i="3" s="1"/>
  <c r="U241" i="3" s="1"/>
  <c r="AS204" i="3"/>
  <c r="AR172" i="3"/>
  <c r="AR159" i="3"/>
  <c r="AR110" i="3"/>
  <c r="AS37" i="3"/>
  <c r="AQ19" i="3"/>
  <c r="T19" i="3" s="1"/>
  <c r="U19" i="3" s="1"/>
  <c r="BH461" i="3"/>
  <c r="BI461" i="3" s="1"/>
  <c r="BD415" i="3"/>
  <c r="BH281" i="3"/>
  <c r="BI281" i="3" s="1"/>
  <c r="BD239" i="3"/>
  <c r="BG229" i="3"/>
  <c r="N416" i="3"/>
  <c r="BD416" i="3"/>
  <c r="N356" i="3"/>
  <c r="BD356" i="3"/>
  <c r="N338" i="3"/>
  <c r="BD338" i="3"/>
  <c r="N313" i="3"/>
  <c r="BD313" i="3"/>
  <c r="BG287" i="3"/>
  <c r="BH287" i="3"/>
  <c r="BI287" i="3" s="1"/>
  <c r="BG271" i="3"/>
  <c r="BH271" i="3"/>
  <c r="BI271" i="3" s="1"/>
  <c r="N259" i="3"/>
  <c r="BD259" i="3"/>
  <c r="N111" i="3"/>
  <c r="BD111" i="3"/>
  <c r="BH105" i="3"/>
  <c r="BI105" i="3" s="1"/>
  <c r="BG105" i="3"/>
  <c r="BG102" i="3"/>
  <c r="BH102" i="3"/>
  <c r="BI102" i="3" s="1"/>
  <c r="BH96" i="3"/>
  <c r="BI96" i="3" s="1"/>
  <c r="BG96" i="3"/>
  <c r="Z96" i="3"/>
  <c r="BH79" i="3"/>
  <c r="BI79" i="3" s="1"/>
  <c r="BG79" i="3"/>
  <c r="BH73" i="3"/>
  <c r="BI73" i="3" s="1"/>
  <c r="BG73" i="3"/>
  <c r="BH44" i="3"/>
  <c r="BI44" i="3" s="1"/>
  <c r="BG44" i="3"/>
  <c r="BG27" i="3"/>
  <c r="BH27" i="3"/>
  <c r="BI27" i="3" s="1"/>
  <c r="Z27" i="3"/>
  <c r="AQ447" i="3"/>
  <c r="T447" i="3" s="1"/>
  <c r="U447" i="3" s="1"/>
  <c r="AR447" i="3"/>
  <c r="AS447" i="3"/>
  <c r="AQ330" i="3"/>
  <c r="T330" i="3" s="1"/>
  <c r="U330" i="3" s="1"/>
  <c r="AR330" i="3"/>
  <c r="AS330" i="3"/>
  <c r="AQ137" i="3"/>
  <c r="T137" i="3" s="1"/>
  <c r="U137" i="3" s="1"/>
  <c r="AR137" i="3"/>
  <c r="AS137" i="3"/>
  <c r="AR127" i="3"/>
  <c r="AS127" i="3"/>
  <c r="AQ127" i="3"/>
  <c r="T127" i="3" s="1"/>
  <c r="U127" i="3" s="1"/>
  <c r="AQ73" i="3"/>
  <c r="T73" i="3" s="1"/>
  <c r="U73" i="3" s="1"/>
  <c r="AR73" i="3"/>
  <c r="AS73" i="3"/>
  <c r="AR43" i="3"/>
  <c r="AS43" i="3"/>
  <c r="AQ43" i="3"/>
  <c r="T43" i="3" s="1"/>
  <c r="U43" i="3" s="1"/>
  <c r="AS40" i="3"/>
  <c r="AQ40" i="3"/>
  <c r="T40" i="3" s="1"/>
  <c r="U40" i="3" s="1"/>
  <c r="AG40" i="3" s="1"/>
  <c r="AR40" i="3"/>
  <c r="AQ29" i="3"/>
  <c r="T29" i="3" s="1"/>
  <c r="U29" i="3" s="1"/>
  <c r="W29" i="3" s="1"/>
  <c r="L29" i="3" s="1"/>
  <c r="AR29" i="3"/>
  <c r="BM487" i="3"/>
  <c r="BL487" i="3"/>
  <c r="BL445" i="3"/>
  <c r="BK445" i="3"/>
  <c r="BM440" i="3"/>
  <c r="BL440" i="3"/>
  <c r="BK368" i="3"/>
  <c r="BL368" i="3"/>
  <c r="BM368" i="3"/>
  <c r="BM336" i="3"/>
  <c r="BK336" i="3"/>
  <c r="N300" i="3"/>
  <c r="N180" i="3"/>
  <c r="N487" i="3"/>
  <c r="BD487" i="3"/>
  <c r="N482" i="3"/>
  <c r="BD482" i="3"/>
  <c r="BG453" i="3"/>
  <c r="BH453" i="3"/>
  <c r="BI453" i="3" s="1"/>
  <c r="N448" i="3"/>
  <c r="BD448" i="3"/>
  <c r="BG443" i="3"/>
  <c r="BH443" i="3"/>
  <c r="BI443" i="3" s="1"/>
  <c r="BG428" i="3"/>
  <c r="BH428" i="3"/>
  <c r="BI428" i="3" s="1"/>
  <c r="N366" i="3"/>
  <c r="BD366" i="3"/>
  <c r="BH340" i="3"/>
  <c r="BI340" i="3" s="1"/>
  <c r="BG340" i="3"/>
  <c r="BH332" i="3"/>
  <c r="BI332" i="3" s="1"/>
  <c r="BG332" i="3"/>
  <c r="BG307" i="3"/>
  <c r="BH307" i="3"/>
  <c r="BI307" i="3" s="1"/>
  <c r="BH302" i="3"/>
  <c r="BI302" i="3" s="1"/>
  <c r="BG302" i="3"/>
  <c r="N292" i="3"/>
  <c r="BD292" i="3"/>
  <c r="N287" i="3"/>
  <c r="BD287" i="3"/>
  <c r="N256" i="3"/>
  <c r="BD256" i="3"/>
  <c r="BH248" i="3"/>
  <c r="BI248" i="3" s="1"/>
  <c r="BG248" i="3"/>
  <c r="BG226" i="3"/>
  <c r="BH226" i="3"/>
  <c r="BI226" i="3" s="1"/>
  <c r="BG211" i="3"/>
  <c r="BH211" i="3"/>
  <c r="BI211" i="3" s="1"/>
  <c r="BG182" i="3"/>
  <c r="BH182" i="3"/>
  <c r="BI182" i="3" s="1"/>
  <c r="BG177" i="3"/>
  <c r="BH177" i="3"/>
  <c r="BI177" i="3" s="1"/>
  <c r="N172" i="3"/>
  <c r="BD172" i="3"/>
  <c r="BG166" i="3"/>
  <c r="BH166" i="3"/>
  <c r="BI166" i="3" s="1"/>
  <c r="BH136" i="3"/>
  <c r="BI136" i="3" s="1"/>
  <c r="BG136" i="3"/>
  <c r="N79" i="3"/>
  <c r="BD79" i="3"/>
  <c r="BG61" i="3"/>
  <c r="Z61" i="3"/>
  <c r="BH61" i="3"/>
  <c r="BI61" i="3" s="1"/>
  <c r="N47" i="3"/>
  <c r="BD47" i="3"/>
  <c r="N30" i="3"/>
  <c r="BD30" i="3"/>
  <c r="BG18" i="3"/>
  <c r="BH18" i="3"/>
  <c r="BI18" i="3" s="1"/>
  <c r="AQ402" i="3"/>
  <c r="T402" i="3" s="1"/>
  <c r="U402" i="3" s="1"/>
  <c r="AR402" i="3"/>
  <c r="AS402" i="3"/>
  <c r="AE317" i="3"/>
  <c r="AF317" i="3"/>
  <c r="AE299" i="3"/>
  <c r="AF299" i="3"/>
  <c r="AQ295" i="3"/>
  <c r="T295" i="3" s="1"/>
  <c r="U295" i="3" s="1"/>
  <c r="AR295" i="3"/>
  <c r="AS295" i="3"/>
  <c r="AQ79" i="3"/>
  <c r="T79" i="3" s="1"/>
  <c r="U79" i="3" s="1"/>
  <c r="AR79" i="3"/>
  <c r="AQ76" i="3"/>
  <c r="T76" i="3" s="1"/>
  <c r="U76" i="3" s="1"/>
  <c r="AR76" i="3"/>
  <c r="AS76" i="3"/>
  <c r="AF22" i="3"/>
  <c r="AD22" i="3"/>
  <c r="AE22" i="3"/>
  <c r="AS16" i="3"/>
  <c r="AQ16" i="3"/>
  <c r="T16" i="3" s="1"/>
  <c r="U16" i="3" s="1"/>
  <c r="AG16" i="3" s="1"/>
  <c r="AR16" i="3"/>
  <c r="AR477" i="3"/>
  <c r="AQ406" i="3"/>
  <c r="T406" i="3" s="1"/>
  <c r="U406" i="3" s="1"/>
  <c r="AQ380" i="3"/>
  <c r="T380" i="3" s="1"/>
  <c r="U380" i="3" s="1"/>
  <c r="AR361" i="3"/>
  <c r="AQ304" i="3"/>
  <c r="T304" i="3" s="1"/>
  <c r="U304" i="3" s="1"/>
  <c r="AQ185" i="3"/>
  <c r="T185" i="3" s="1"/>
  <c r="U185" i="3" s="1"/>
  <c r="AQ130" i="3"/>
  <c r="T130" i="3" s="1"/>
  <c r="U130" i="3" s="1"/>
  <c r="AR111" i="3"/>
  <c r="AS104" i="3"/>
  <c r="AQ80" i="3"/>
  <c r="T80" i="3" s="1"/>
  <c r="U80" i="3" s="1"/>
  <c r="AR65" i="3"/>
  <c r="BG469" i="3"/>
  <c r="BM459" i="3"/>
  <c r="BL459" i="3"/>
  <c r="BM288" i="3"/>
  <c r="BK288" i="3"/>
  <c r="BL288" i="3"/>
  <c r="BP273" i="3"/>
  <c r="N369" i="3"/>
  <c r="N400" i="3"/>
  <c r="N353" i="3"/>
  <c r="N305" i="3"/>
  <c r="N219" i="3"/>
  <c r="N201" i="3"/>
  <c r="N188" i="3"/>
  <c r="N185" i="3"/>
  <c r="N142" i="3"/>
  <c r="N139" i="3"/>
  <c r="N114" i="3"/>
  <c r="BG478" i="3"/>
  <c r="BH478" i="3"/>
  <c r="BI478" i="3" s="1"/>
  <c r="N476" i="3"/>
  <c r="BD476" i="3"/>
  <c r="N466" i="3"/>
  <c r="BD466" i="3"/>
  <c r="BG463" i="3"/>
  <c r="BH463" i="3"/>
  <c r="BI463" i="3" s="1"/>
  <c r="BH456" i="3"/>
  <c r="BI456" i="3" s="1"/>
  <c r="BG456" i="3"/>
  <c r="BG452" i="3"/>
  <c r="BH452" i="3"/>
  <c r="BI452" i="3" s="1"/>
  <c r="BG447" i="3"/>
  <c r="BH447" i="3"/>
  <c r="BI447" i="3" s="1"/>
  <c r="N445" i="3"/>
  <c r="BD445" i="3"/>
  <c r="BH442" i="3"/>
  <c r="BI442" i="3" s="1"/>
  <c r="BG442" i="3"/>
  <c r="BG432" i="3"/>
  <c r="BH432" i="3"/>
  <c r="BI432" i="3" s="1"/>
  <c r="N430" i="3"/>
  <c r="BD430" i="3"/>
  <c r="N420" i="3"/>
  <c r="BD420" i="3"/>
  <c r="N407" i="3"/>
  <c r="BD407" i="3"/>
  <c r="N391" i="3"/>
  <c r="BD391" i="3"/>
  <c r="BG383" i="3"/>
  <c r="BH383" i="3"/>
  <c r="BI383" i="3" s="1"/>
  <c r="N381" i="3"/>
  <c r="BD381" i="3"/>
  <c r="BH378" i="3"/>
  <c r="BI378" i="3" s="1"/>
  <c r="BG378" i="3"/>
  <c r="BH370" i="3"/>
  <c r="BI370" i="3" s="1"/>
  <c r="BG370" i="3"/>
  <c r="BG365" i="3"/>
  <c r="BH365" i="3"/>
  <c r="BI365" i="3" s="1"/>
  <c r="BG357" i="3"/>
  <c r="BH357" i="3"/>
  <c r="BI357" i="3" s="1"/>
  <c r="N352" i="3"/>
  <c r="BD352" i="3"/>
  <c r="BG347" i="3"/>
  <c r="BH347" i="3"/>
  <c r="BI347" i="3" s="1"/>
  <c r="N342" i="3"/>
  <c r="BD342" i="3"/>
  <c r="BH339" i="3"/>
  <c r="BI339" i="3" s="1"/>
  <c r="BG339" i="3"/>
  <c r="N334" i="3"/>
  <c r="BD334" i="3"/>
  <c r="N329" i="3"/>
  <c r="BD329" i="3"/>
  <c r="BH324" i="3"/>
  <c r="BI324" i="3" s="1"/>
  <c r="BG324" i="3"/>
  <c r="BG319" i="3"/>
  <c r="BH319" i="3"/>
  <c r="BI319" i="3" s="1"/>
  <c r="BH314" i="3"/>
  <c r="BI314" i="3" s="1"/>
  <c r="BG314" i="3"/>
  <c r="N309" i="3"/>
  <c r="BD309" i="3"/>
  <c r="BG306" i="3"/>
  <c r="BH306" i="3"/>
  <c r="BI306" i="3" s="1"/>
  <c r="BG301" i="3"/>
  <c r="BH301" i="3"/>
  <c r="BI301" i="3" s="1"/>
  <c r="N286" i="3"/>
  <c r="BD286" i="3"/>
  <c r="BG283" i="3"/>
  <c r="BH283" i="3"/>
  <c r="BI283" i="3" s="1"/>
  <c r="N278" i="3"/>
  <c r="BD278" i="3"/>
  <c r="BG275" i="3"/>
  <c r="N270" i="3"/>
  <c r="BD270" i="3"/>
  <c r="BG265" i="3"/>
  <c r="BH265" i="3"/>
  <c r="BI265" i="3" s="1"/>
  <c r="BG260" i="3"/>
  <c r="BH260" i="3"/>
  <c r="BI260" i="3" s="1"/>
  <c r="BG252" i="3"/>
  <c r="BH252" i="3"/>
  <c r="BI252" i="3" s="1"/>
  <c r="BH247" i="3"/>
  <c r="BI247" i="3" s="1"/>
  <c r="BG247" i="3"/>
  <c r="N242" i="3"/>
  <c r="BD242" i="3"/>
  <c r="BH238" i="3"/>
  <c r="BI238" i="3" s="1"/>
  <c r="BG238" i="3"/>
  <c r="BG233" i="3"/>
  <c r="BH233" i="3"/>
  <c r="BI233" i="3" s="1"/>
  <c r="BG223" i="3"/>
  <c r="BH223" i="3"/>
  <c r="BI223" i="3" s="1"/>
  <c r="BH210" i="3"/>
  <c r="BI210" i="3" s="1"/>
  <c r="BG210" i="3"/>
  <c r="BH202" i="3"/>
  <c r="BI202" i="3" s="1"/>
  <c r="BG202" i="3"/>
  <c r="BG189" i="3"/>
  <c r="BH189" i="3"/>
  <c r="BI189" i="3" s="1"/>
  <c r="BG181" i="3"/>
  <c r="BH181" i="3"/>
  <c r="BI181" i="3" s="1"/>
  <c r="BG176" i="3"/>
  <c r="BH176" i="3"/>
  <c r="BI176" i="3" s="1"/>
  <c r="BG165" i="3"/>
  <c r="BH165" i="3"/>
  <c r="BI165" i="3" s="1"/>
  <c r="Z165" i="3"/>
  <c r="N160" i="3"/>
  <c r="BD160" i="3"/>
  <c r="BH149" i="3"/>
  <c r="BI149" i="3" s="1"/>
  <c r="BG149" i="3"/>
  <c r="BG146" i="3"/>
  <c r="BH146" i="3"/>
  <c r="BI146" i="3" s="1"/>
  <c r="BG129" i="3"/>
  <c r="Z129" i="3"/>
  <c r="BH129" i="3"/>
  <c r="BI129" i="3" s="1"/>
  <c r="BG126" i="3"/>
  <c r="BH126" i="3"/>
  <c r="BI126" i="3" s="1"/>
  <c r="N118" i="3"/>
  <c r="BD118" i="3"/>
  <c r="BG115" i="3"/>
  <c r="BH115" i="3"/>
  <c r="BI115" i="3" s="1"/>
  <c r="BG112" i="3"/>
  <c r="BH112" i="3"/>
  <c r="BI112" i="3" s="1"/>
  <c r="Z112" i="3"/>
  <c r="N101" i="3"/>
  <c r="BD101" i="3"/>
  <c r="N95" i="3"/>
  <c r="BD95" i="3"/>
  <c r="BG92" i="3"/>
  <c r="BH92" i="3"/>
  <c r="BI92" i="3" s="1"/>
  <c r="BG89" i="3"/>
  <c r="BH89" i="3"/>
  <c r="BI89" i="3" s="1"/>
  <c r="BG83" i="3"/>
  <c r="BH83" i="3"/>
  <c r="BI83" i="3" s="1"/>
  <c r="Z83" i="3"/>
  <c r="N72" i="3"/>
  <c r="BD72" i="3"/>
  <c r="N69" i="3"/>
  <c r="BD69" i="3"/>
  <c r="BH63" i="3"/>
  <c r="BI63" i="3" s="1"/>
  <c r="BG63" i="3"/>
  <c r="BH60" i="3"/>
  <c r="BI60" i="3" s="1"/>
  <c r="BG60" i="3"/>
  <c r="BH57" i="3"/>
  <c r="BI57" i="3" s="1"/>
  <c r="BG57" i="3"/>
  <c r="N40" i="3"/>
  <c r="BD40" i="3"/>
  <c r="N26" i="3"/>
  <c r="BD26" i="3"/>
  <c r="BG11" i="3"/>
  <c r="BH11" i="3"/>
  <c r="BI11" i="3" s="1"/>
  <c r="Z11" i="3"/>
  <c r="BG8" i="3"/>
  <c r="BH8" i="3"/>
  <c r="BI8" i="3" s="1"/>
  <c r="BG5" i="3"/>
  <c r="BH5" i="3"/>
  <c r="BI5" i="3" s="1"/>
  <c r="AQ486" i="3"/>
  <c r="T486" i="3" s="1"/>
  <c r="U486" i="3" s="1"/>
  <c r="AR486" i="3"/>
  <c r="AQ471" i="3"/>
  <c r="T471" i="3" s="1"/>
  <c r="U471" i="3" s="1"/>
  <c r="AR471" i="3"/>
  <c r="AD463" i="3"/>
  <c r="AE463" i="3"/>
  <c r="AF463" i="3"/>
  <c r="AR456" i="3"/>
  <c r="AS456" i="3"/>
  <c r="AE439" i="3"/>
  <c r="AF439" i="3"/>
  <c r="AR432" i="3"/>
  <c r="AS432" i="3"/>
  <c r="AQ411" i="3"/>
  <c r="T411" i="3" s="1"/>
  <c r="U411" i="3" s="1"/>
  <c r="AR411" i="3"/>
  <c r="AS393" i="3"/>
  <c r="AR393" i="3"/>
  <c r="AQ386" i="3"/>
  <c r="T386" i="3" s="1"/>
  <c r="U386" i="3" s="1"/>
  <c r="AR386" i="3"/>
  <c r="AE375" i="3"/>
  <c r="AF375" i="3"/>
  <c r="AQ354" i="3"/>
  <c r="T354" i="3" s="1"/>
  <c r="U354" i="3" s="1"/>
  <c r="AR354" i="3"/>
  <c r="AQ347" i="3"/>
  <c r="T347" i="3" s="1"/>
  <c r="U347" i="3" s="1"/>
  <c r="AR347" i="3"/>
  <c r="AQ338" i="3"/>
  <c r="T338" i="3" s="1"/>
  <c r="U338" i="3" s="1"/>
  <c r="AR338" i="3"/>
  <c r="AS338" i="3"/>
  <c r="AQ334" i="3"/>
  <c r="T334" i="3" s="1"/>
  <c r="U334" i="3" s="1"/>
  <c r="AR334" i="3"/>
  <c r="AD327" i="3"/>
  <c r="AE327" i="3"/>
  <c r="AF327" i="3"/>
  <c r="AQ319" i="3"/>
  <c r="AR319" i="3"/>
  <c r="AS319" i="3"/>
  <c r="T319" i="3" s="1"/>
  <c r="U319" i="3" s="1"/>
  <c r="AR316" i="3"/>
  <c r="AS316" i="3"/>
  <c r="T316" i="3" s="1"/>
  <c r="U316" i="3" s="1"/>
  <c r="AF308" i="3"/>
  <c r="AD308" i="3"/>
  <c r="AE308" i="3"/>
  <c r="AQ298" i="3"/>
  <c r="T298" i="3" s="1"/>
  <c r="U298" i="3" s="1"/>
  <c r="AR298" i="3"/>
  <c r="AQ283" i="3"/>
  <c r="T283" i="3" s="1"/>
  <c r="U283" i="3" s="1"/>
  <c r="AR283" i="3"/>
  <c r="AD275" i="3"/>
  <c r="AE275" i="3"/>
  <c r="AF275" i="3"/>
  <c r="AQ271" i="3"/>
  <c r="T271" i="3" s="1"/>
  <c r="U271" i="3" s="1"/>
  <c r="AR271" i="3"/>
  <c r="AS271" i="3"/>
  <c r="AQ263" i="3"/>
  <c r="T263" i="3" s="1"/>
  <c r="U263" i="3" s="1"/>
  <c r="AR263" i="3"/>
  <c r="AS263" i="3"/>
  <c r="AQ245" i="3"/>
  <c r="AR245" i="3"/>
  <c r="AQ233" i="3"/>
  <c r="T233" i="3" s="1"/>
  <c r="U233" i="3" s="1"/>
  <c r="AR233" i="3"/>
  <c r="AS226" i="3"/>
  <c r="AR226" i="3"/>
  <c r="AR189" i="3"/>
  <c r="AS189" i="3"/>
  <c r="AQ179" i="3"/>
  <c r="T179" i="3" s="1"/>
  <c r="U179" i="3" s="1"/>
  <c r="AR179" i="3"/>
  <c r="AR165" i="3"/>
  <c r="AS165" i="3"/>
  <c r="AQ155" i="3"/>
  <c r="T155" i="3" s="1"/>
  <c r="U155" i="3" s="1"/>
  <c r="AG155" i="3" s="1"/>
  <c r="AR155" i="3"/>
  <c r="AQ147" i="3"/>
  <c r="T147" i="3" s="1"/>
  <c r="U147" i="3" s="1"/>
  <c r="AR147" i="3"/>
  <c r="AR144" i="3"/>
  <c r="AS144" i="3"/>
  <c r="AS125" i="3"/>
  <c r="AQ125" i="3"/>
  <c r="T125" i="3" s="1"/>
  <c r="U125" i="3" s="1"/>
  <c r="AR125" i="3"/>
  <c r="AQ113" i="3"/>
  <c r="T113" i="3" s="1"/>
  <c r="U113" i="3" s="1"/>
  <c r="AR113" i="3"/>
  <c r="AS109" i="3"/>
  <c r="AQ109" i="3"/>
  <c r="T109" i="3" s="1"/>
  <c r="U109" i="3" s="1"/>
  <c r="AR109" i="3"/>
  <c r="AS101" i="3"/>
  <c r="AQ101" i="3"/>
  <c r="T101" i="3" s="1"/>
  <c r="U101" i="3" s="1"/>
  <c r="AQ97" i="3"/>
  <c r="T97" i="3" s="1"/>
  <c r="U97" i="3" s="1"/>
  <c r="AR97" i="3"/>
  <c r="AS97" i="3"/>
  <c r="AQ94" i="3"/>
  <c r="AR94" i="3"/>
  <c r="AS94" i="3"/>
  <c r="AQ91" i="3"/>
  <c r="T91" i="3" s="1"/>
  <c r="U91" i="3" s="1"/>
  <c r="AR91" i="3"/>
  <c r="AS91" i="3"/>
  <c r="AR88" i="3"/>
  <c r="AQ88" i="3"/>
  <c r="T88" i="3" s="1"/>
  <c r="U88" i="3" s="1"/>
  <c r="AS88" i="3"/>
  <c r="AD58" i="3"/>
  <c r="AE58" i="3"/>
  <c r="AQ54" i="3"/>
  <c r="AR54" i="3"/>
  <c r="AS54" i="3"/>
  <c r="AQ49" i="3"/>
  <c r="T49" i="3" s="1"/>
  <c r="U49" i="3" s="1"/>
  <c r="AS49" i="3"/>
  <c r="AQ33" i="3"/>
  <c r="T33" i="3" s="1"/>
  <c r="U33" i="3" s="1"/>
  <c r="AG33" i="3" s="1"/>
  <c r="AS33" i="3"/>
  <c r="AR465" i="3"/>
  <c r="AS454" i="3"/>
  <c r="AQ444" i="3"/>
  <c r="T444" i="3" s="1"/>
  <c r="U444" i="3" s="1"/>
  <c r="AQ425" i="3"/>
  <c r="T425" i="3" s="1"/>
  <c r="U425" i="3" s="1"/>
  <c r="AR409" i="3"/>
  <c r="AR369" i="3"/>
  <c r="AQ355" i="3"/>
  <c r="T355" i="3" s="1"/>
  <c r="U355" i="3" s="1"/>
  <c r="AG355" i="3" s="1"/>
  <c r="AQ350" i="3"/>
  <c r="T350" i="3" s="1"/>
  <c r="U350" i="3" s="1"/>
  <c r="AR281" i="3"/>
  <c r="AQ276" i="3"/>
  <c r="T276" i="3" s="1"/>
  <c r="U276" i="3" s="1"/>
  <c r="AQ260" i="3"/>
  <c r="AQ240" i="3"/>
  <c r="AS230" i="3"/>
  <c r="AQ177" i="3"/>
  <c r="T177" i="3" s="1"/>
  <c r="U177" i="3" s="1"/>
  <c r="AQ172" i="3"/>
  <c r="T172" i="3" s="1"/>
  <c r="U172" i="3" s="1"/>
  <c r="AQ165" i="3"/>
  <c r="T165" i="3" s="1"/>
  <c r="U165" i="3" s="1"/>
  <c r="AQ159" i="3"/>
  <c r="AQ121" i="3"/>
  <c r="T121" i="3" s="1"/>
  <c r="U121" i="3" s="1"/>
  <c r="AG121" i="3" s="1"/>
  <c r="AS108" i="3"/>
  <c r="AR15" i="3"/>
  <c r="BH404" i="3"/>
  <c r="BI404" i="3" s="1"/>
  <c r="BH399" i="3"/>
  <c r="BI399" i="3" s="1"/>
  <c r="BH396" i="3"/>
  <c r="BI396" i="3" s="1"/>
  <c r="BH335" i="3"/>
  <c r="BI335" i="3" s="1"/>
  <c r="BH331" i="3"/>
  <c r="BI331" i="3" s="1"/>
  <c r="BK304" i="3"/>
  <c r="BL304" i="3"/>
  <c r="BM304" i="3"/>
  <c r="BH261" i="3"/>
  <c r="BI261" i="3" s="1"/>
  <c r="BM249" i="3"/>
  <c r="BK249" i="3"/>
  <c r="BL249" i="3"/>
  <c r="BK232" i="3"/>
  <c r="BL232" i="3"/>
  <c r="BM232" i="3"/>
  <c r="BG218" i="3"/>
  <c r="BP226" i="3"/>
  <c r="BL192" i="3"/>
  <c r="BK192" i="3"/>
  <c r="BM192" i="3"/>
  <c r="BM142" i="3"/>
  <c r="BL142" i="3"/>
  <c r="BK142" i="3"/>
  <c r="AS58" i="3"/>
  <c r="AR41" i="3"/>
  <c r="BM482" i="3"/>
  <c r="BK482" i="3"/>
  <c r="BL482" i="3"/>
  <c r="BP456" i="3"/>
  <c r="BL438" i="3"/>
  <c r="BM438" i="3"/>
  <c r="BP409" i="3"/>
  <c r="BK319" i="3"/>
  <c r="BL319" i="3"/>
  <c r="BM319" i="3"/>
  <c r="BL159" i="3"/>
  <c r="BK159" i="3"/>
  <c r="BM159" i="3"/>
  <c r="AQ70" i="3"/>
  <c r="T70" i="3" s="1"/>
  <c r="U70" i="3" s="1"/>
  <c r="AR70" i="3"/>
  <c r="AR59" i="3"/>
  <c r="AS59" i="3"/>
  <c r="AS56" i="3"/>
  <c r="AR56" i="3"/>
  <c r="AQ56" i="3"/>
  <c r="T56" i="3" s="1"/>
  <c r="U56" i="3" s="1"/>
  <c r="AQ22" i="3"/>
  <c r="T22" i="3" s="1"/>
  <c r="U22" i="3" s="1"/>
  <c r="AG22" i="3" s="1"/>
  <c r="AR22" i="3"/>
  <c r="AS22" i="3"/>
  <c r="AQ18" i="3"/>
  <c r="T18" i="3" s="1"/>
  <c r="U18" i="3" s="1"/>
  <c r="AR18" i="3"/>
  <c r="AS18" i="3"/>
  <c r="BP481" i="3"/>
  <c r="BL479" i="3"/>
  <c r="BM479" i="3"/>
  <c r="BL466" i="3"/>
  <c r="BM466" i="3"/>
  <c r="BP455" i="3"/>
  <c r="BP446" i="3"/>
  <c r="BP402" i="3"/>
  <c r="AD29" i="3"/>
  <c r="AE29" i="3"/>
  <c r="AF29" i="3"/>
  <c r="AQ21" i="3"/>
  <c r="T21" i="3" s="1"/>
  <c r="U21" i="3" s="1"/>
  <c r="AR21" i="3"/>
  <c r="AS21" i="3"/>
  <c r="AQ14" i="3"/>
  <c r="T14" i="3" s="1"/>
  <c r="U14" i="3" s="1"/>
  <c r="AR14" i="3"/>
  <c r="AS14" i="3"/>
  <c r="BL439" i="3"/>
  <c r="BM439" i="3"/>
  <c r="BK408" i="3"/>
  <c r="BM408" i="3"/>
  <c r="BL404" i="3"/>
  <c r="BM404" i="3"/>
  <c r="BM365" i="3"/>
  <c r="BL365" i="3"/>
  <c r="BK365" i="3"/>
  <c r="BK360" i="3"/>
  <c r="BL360" i="3"/>
  <c r="BM360" i="3"/>
  <c r="BK351" i="3"/>
  <c r="BL351" i="3"/>
  <c r="BM351" i="3"/>
  <c r="BL328" i="3"/>
  <c r="BK328" i="3"/>
  <c r="BM328" i="3"/>
  <c r="BK243" i="3"/>
  <c r="BL243" i="3"/>
  <c r="BM243" i="3"/>
  <c r="BK227" i="3"/>
  <c r="BL227" i="3"/>
  <c r="BM227" i="3"/>
  <c r="N143" i="3"/>
  <c r="BD143" i="3"/>
  <c r="BG140" i="3"/>
  <c r="BH140" i="3"/>
  <c r="BI140" i="3" s="1"/>
  <c r="BH135" i="3"/>
  <c r="BI135" i="3" s="1"/>
  <c r="BG135" i="3"/>
  <c r="BH130" i="3"/>
  <c r="BI130" i="3" s="1"/>
  <c r="BG130" i="3"/>
  <c r="N115" i="3"/>
  <c r="BD115" i="3"/>
  <c r="BG107" i="3"/>
  <c r="BH107" i="3"/>
  <c r="BI107" i="3" s="1"/>
  <c r="BH99" i="3"/>
  <c r="BI99" i="3" s="1"/>
  <c r="BG99" i="3"/>
  <c r="N94" i="3"/>
  <c r="BD94" i="3"/>
  <c r="BG91" i="3"/>
  <c r="BH91" i="3"/>
  <c r="BI91" i="3" s="1"/>
  <c r="BG86" i="3"/>
  <c r="BH86" i="3"/>
  <c r="BI86" i="3" s="1"/>
  <c r="BH78" i="3"/>
  <c r="BI78" i="3" s="1"/>
  <c r="BG78" i="3"/>
  <c r="BH70" i="3"/>
  <c r="BI70" i="3" s="1"/>
  <c r="BG70" i="3"/>
  <c r="N65" i="3"/>
  <c r="BD65" i="3"/>
  <c r="BG62" i="3"/>
  <c r="BH62" i="3"/>
  <c r="BI62" i="3" s="1"/>
  <c r="BH54" i="3"/>
  <c r="BI54" i="3" s="1"/>
  <c r="BG54" i="3"/>
  <c r="BH49" i="3"/>
  <c r="BI49" i="3" s="1"/>
  <c r="BG49" i="3"/>
  <c r="N44" i="3"/>
  <c r="BD44" i="3"/>
  <c r="BH41" i="3"/>
  <c r="BI41" i="3" s="1"/>
  <c r="BG41" i="3"/>
  <c r="N39" i="3"/>
  <c r="BD39" i="3"/>
  <c r="BG36" i="3"/>
  <c r="BH36" i="3"/>
  <c r="BI36" i="3" s="1"/>
  <c r="N31" i="3"/>
  <c r="BD31" i="3"/>
  <c r="BG28" i="3"/>
  <c r="BH28" i="3"/>
  <c r="BI28" i="3" s="1"/>
  <c r="N23" i="3"/>
  <c r="BD23" i="3"/>
  <c r="BH20" i="3"/>
  <c r="BI20" i="3" s="1"/>
  <c r="BG20" i="3"/>
  <c r="BG12" i="3"/>
  <c r="BH12" i="3"/>
  <c r="BI12" i="3" s="1"/>
  <c r="AD484" i="3"/>
  <c r="AD324" i="3"/>
  <c r="AE318" i="3"/>
  <c r="AD312" i="3"/>
  <c r="AD237" i="3"/>
  <c r="AE234" i="3"/>
  <c r="AD200" i="3"/>
  <c r="AD184" i="3"/>
  <c r="AE168" i="3"/>
  <c r="AD151" i="3"/>
  <c r="AE138" i="3"/>
  <c r="AS64" i="3"/>
  <c r="AQ64" i="3"/>
  <c r="T64" i="3" s="1"/>
  <c r="U64" i="3" s="1"/>
  <c r="AF63" i="3"/>
  <c r="AF53" i="3"/>
  <c r="AR51" i="3"/>
  <c r="AS51" i="3"/>
  <c r="AF44" i="3"/>
  <c r="AD39" i="3"/>
  <c r="AQ36" i="3"/>
  <c r="T36" i="3" s="1"/>
  <c r="U36" i="3" s="1"/>
  <c r="AR36" i="3"/>
  <c r="AQ30" i="3"/>
  <c r="AR30" i="3"/>
  <c r="AR27" i="3"/>
  <c r="AS27" i="3"/>
  <c r="AQ17" i="3"/>
  <c r="T17" i="3" s="1"/>
  <c r="U17" i="3" s="1"/>
  <c r="AS17" i="3"/>
  <c r="AF13" i="3"/>
  <c r="AR11" i="3"/>
  <c r="AS11" i="3"/>
  <c r="AQ11" i="3"/>
  <c r="T11" i="3" s="1"/>
  <c r="U11" i="3" s="1"/>
  <c r="AD10" i="3"/>
  <c r="AE6" i="3"/>
  <c r="AS475" i="3"/>
  <c r="AR470" i="3"/>
  <c r="AS467" i="3"/>
  <c r="AR434" i="3"/>
  <c r="AS415" i="3"/>
  <c r="AR410" i="3"/>
  <c r="AS407" i="3"/>
  <c r="AS391" i="3"/>
  <c r="AR370" i="3"/>
  <c r="AS351" i="3"/>
  <c r="AR346" i="3"/>
  <c r="AS343" i="3"/>
  <c r="AS327" i="3"/>
  <c r="AR322" i="3"/>
  <c r="AR306" i="3"/>
  <c r="AS303" i="3"/>
  <c r="AS287" i="3"/>
  <c r="AR282" i="3"/>
  <c r="AS279" i="3"/>
  <c r="AR258" i="3"/>
  <c r="AS255" i="3"/>
  <c r="AR242" i="3"/>
  <c r="AS208" i="3"/>
  <c r="AR203" i="3"/>
  <c r="AS200" i="3"/>
  <c r="AR187" i="3"/>
  <c r="AS184" i="3"/>
  <c r="AS168" i="3"/>
  <c r="AS106" i="3"/>
  <c r="AS103" i="3"/>
  <c r="AQ63" i="3"/>
  <c r="T63" i="3" s="1"/>
  <c r="U63" i="3" s="1"/>
  <c r="AR23" i="3"/>
  <c r="AR17" i="3"/>
  <c r="BP484" i="3"/>
  <c r="BK481" i="3"/>
  <c r="BM476" i="3"/>
  <c r="BL476" i="3"/>
  <c r="BK453" i="3"/>
  <c r="BP451" i="3"/>
  <c r="BL435" i="3"/>
  <c r="BM435" i="3"/>
  <c r="BK411" i="3"/>
  <c r="BL411" i="3"/>
  <c r="BL402" i="3"/>
  <c r="BK402" i="3"/>
  <c r="BM402" i="3"/>
  <c r="BL352" i="3"/>
  <c r="BM346" i="3"/>
  <c r="BP300" i="3"/>
  <c r="BP290" i="3"/>
  <c r="BL284" i="3"/>
  <c r="BM284" i="3"/>
  <c r="BK258" i="3"/>
  <c r="BL258" i="3"/>
  <c r="BM258" i="3"/>
  <c r="BP244" i="3"/>
  <c r="BP150" i="3"/>
  <c r="BH75" i="3"/>
  <c r="BI75" i="3" s="1"/>
  <c r="BG75" i="3"/>
  <c r="BG67" i="3"/>
  <c r="BH67" i="3"/>
  <c r="BI67" i="3" s="1"/>
  <c r="N62" i="3"/>
  <c r="BD62" i="3"/>
  <c r="BH59" i="3"/>
  <c r="BI59" i="3" s="1"/>
  <c r="BG59" i="3"/>
  <c r="N54" i="3"/>
  <c r="BD54" i="3"/>
  <c r="BG51" i="3"/>
  <c r="BH51" i="3"/>
  <c r="BI51" i="3" s="1"/>
  <c r="BG46" i="3"/>
  <c r="BH46" i="3"/>
  <c r="BI46" i="3" s="1"/>
  <c r="BG33" i="3"/>
  <c r="BH33" i="3"/>
  <c r="BI33" i="3" s="1"/>
  <c r="BH25" i="3"/>
  <c r="BI25" i="3" s="1"/>
  <c r="BG25" i="3"/>
  <c r="BG17" i="3"/>
  <c r="BH17" i="3"/>
  <c r="BI17" i="3" s="1"/>
  <c r="BH9" i="3"/>
  <c r="BI9" i="3" s="1"/>
  <c r="BG9" i="3"/>
  <c r="Z6" i="3"/>
  <c r="BH6" i="3"/>
  <c r="BI6" i="3" s="1"/>
  <c r="BG6" i="3"/>
  <c r="AQ57" i="3"/>
  <c r="T57" i="3" s="1"/>
  <c r="U57" i="3" s="1"/>
  <c r="AR57" i="3"/>
  <c r="AS57" i="3"/>
  <c r="AQ39" i="3"/>
  <c r="T39" i="3" s="1"/>
  <c r="U39" i="3" s="1"/>
  <c r="AR39" i="3"/>
  <c r="AS39" i="3"/>
  <c r="AR35" i="3"/>
  <c r="AS35" i="3"/>
  <c r="AQ35" i="3"/>
  <c r="T35" i="3" s="1"/>
  <c r="U35" i="3" s="1"/>
  <c r="AS24" i="3"/>
  <c r="AR24" i="3"/>
  <c r="AR10" i="3"/>
  <c r="AS10" i="3"/>
  <c r="AR7" i="3"/>
  <c r="AQ7" i="3"/>
  <c r="T7" i="3" s="1"/>
  <c r="U7" i="3" s="1"/>
  <c r="AR475" i="3"/>
  <c r="AR467" i="3"/>
  <c r="AS452" i="3"/>
  <c r="AS436" i="3"/>
  <c r="AR415" i="3"/>
  <c r="AR407" i="3"/>
  <c r="AS404" i="3"/>
  <c r="AR391" i="3"/>
  <c r="AS388" i="3"/>
  <c r="AS372" i="3"/>
  <c r="AS364" i="3"/>
  <c r="AR351" i="3"/>
  <c r="AR343" i="3"/>
  <c r="AR327" i="3"/>
  <c r="AS324" i="3"/>
  <c r="AR303" i="3"/>
  <c r="AS300" i="3"/>
  <c r="AR287" i="3"/>
  <c r="AR279" i="3"/>
  <c r="AS268" i="3"/>
  <c r="AR255" i="3"/>
  <c r="AS237" i="3"/>
  <c r="AR208" i="3"/>
  <c r="AR200" i="3"/>
  <c r="AS197" i="3"/>
  <c r="AR184" i="3"/>
  <c r="AS181" i="3"/>
  <c r="AS173" i="3"/>
  <c r="AR168" i="3"/>
  <c r="AS157" i="3"/>
  <c r="AS124" i="3"/>
  <c r="AS115" i="3"/>
  <c r="AS112" i="3"/>
  <c r="AR106" i="3"/>
  <c r="AR103" i="3"/>
  <c r="AS66" i="3"/>
  <c r="AQ51" i="3"/>
  <c r="T51" i="3" s="1"/>
  <c r="U51" i="3" s="1"/>
  <c r="BL467" i="3"/>
  <c r="BM467" i="3"/>
  <c r="BK467" i="3"/>
  <c r="BM413" i="3"/>
  <c r="BL413" i="3"/>
  <c r="BL392" i="3"/>
  <c r="BK392" i="3"/>
  <c r="BM392" i="3"/>
  <c r="BK371" i="3"/>
  <c r="BL371" i="3"/>
  <c r="BM371" i="3"/>
  <c r="BM257" i="3"/>
  <c r="BL257" i="3"/>
  <c r="BK257" i="3"/>
  <c r="BG119" i="3"/>
  <c r="BK111" i="3"/>
  <c r="BL111" i="3"/>
  <c r="BM111" i="3"/>
  <c r="BG173" i="3"/>
  <c r="BH173" i="3"/>
  <c r="BI173" i="3" s="1"/>
  <c r="N168" i="3"/>
  <c r="BD168" i="3"/>
  <c r="BG163" i="3"/>
  <c r="BH163" i="3"/>
  <c r="BI163" i="3" s="1"/>
  <c r="BG158" i="3"/>
  <c r="BH158" i="3"/>
  <c r="BI158" i="3" s="1"/>
  <c r="BH150" i="3"/>
  <c r="BI150" i="3" s="1"/>
  <c r="BG150" i="3"/>
  <c r="BH137" i="3"/>
  <c r="BI137" i="3" s="1"/>
  <c r="BG137" i="3"/>
  <c r="N132" i="3"/>
  <c r="BD132" i="3"/>
  <c r="N127" i="3"/>
  <c r="BD127" i="3"/>
  <c r="N122" i="3"/>
  <c r="BD122" i="3"/>
  <c r="BG109" i="3"/>
  <c r="BH109" i="3"/>
  <c r="BI109" i="3" s="1"/>
  <c r="N104" i="3"/>
  <c r="BD104" i="3"/>
  <c r="BG101" i="3"/>
  <c r="BH101" i="3"/>
  <c r="BI101" i="3" s="1"/>
  <c r="N96" i="3"/>
  <c r="BD96" i="3"/>
  <c r="BG93" i="3"/>
  <c r="BH93" i="3"/>
  <c r="BI93" i="3" s="1"/>
  <c r="BH88" i="3"/>
  <c r="BI88" i="3" s="1"/>
  <c r="BG88" i="3"/>
  <c r="N83" i="3"/>
  <c r="BD83" i="3"/>
  <c r="BH80" i="3"/>
  <c r="BI80" i="3" s="1"/>
  <c r="BG80" i="3"/>
  <c r="BH72" i="3"/>
  <c r="BI72" i="3" s="1"/>
  <c r="BG72" i="3"/>
  <c r="BG64" i="3"/>
  <c r="BH64" i="3"/>
  <c r="BI64" i="3" s="1"/>
  <c r="BH56" i="3"/>
  <c r="BI56" i="3" s="1"/>
  <c r="BG56" i="3"/>
  <c r="N51" i="3"/>
  <c r="BD51" i="3"/>
  <c r="BH43" i="3"/>
  <c r="BI43" i="3" s="1"/>
  <c r="BG43" i="3"/>
  <c r="BG30" i="3"/>
  <c r="BH30" i="3"/>
  <c r="BI30" i="3" s="1"/>
  <c r="BH22" i="3"/>
  <c r="BI22" i="3" s="1"/>
  <c r="BG22" i="3"/>
  <c r="BH14" i="3"/>
  <c r="BI14" i="3" s="1"/>
  <c r="BG14" i="3"/>
  <c r="N6" i="3"/>
  <c r="BD6" i="3"/>
  <c r="W99" i="3"/>
  <c r="W75" i="3"/>
  <c r="L75" i="3" s="1"/>
  <c r="AR60" i="3"/>
  <c r="AS60" i="3"/>
  <c r="AQ53" i="3"/>
  <c r="T53" i="3" s="1"/>
  <c r="U53" i="3" s="1"/>
  <c r="AR53" i="3"/>
  <c r="AS53" i="3"/>
  <c r="AQ50" i="3"/>
  <c r="T50" i="3" s="1"/>
  <c r="U50" i="3" s="1"/>
  <c r="AR50" i="3"/>
  <c r="AS139" i="3"/>
  <c r="AS136" i="3"/>
  <c r="AR115" i="3"/>
  <c r="AQ112" i="3"/>
  <c r="AS75" i="3"/>
  <c r="AS72" i="3"/>
  <c r="AR69" i="3"/>
  <c r="AS50" i="3"/>
  <c r="AQ27" i="3"/>
  <c r="T27" i="3" s="1"/>
  <c r="U27" i="3" s="1"/>
  <c r="AQ10" i="3"/>
  <c r="T10" i="3" s="1"/>
  <c r="U10" i="3" s="1"/>
  <c r="BL464" i="3"/>
  <c r="BK464" i="3"/>
  <c r="BP383" i="3"/>
  <c r="BP361" i="3"/>
  <c r="BL356" i="3"/>
  <c r="BK356" i="3"/>
  <c r="BM356" i="3"/>
  <c r="BK331" i="3"/>
  <c r="BL331" i="3"/>
  <c r="BM331" i="3"/>
  <c r="BP323" i="3"/>
  <c r="BK237" i="3"/>
  <c r="BL237" i="3"/>
  <c r="BM237" i="3"/>
  <c r="BP222" i="3"/>
  <c r="BM202" i="3"/>
  <c r="BL202" i="3"/>
  <c r="BP486" i="3"/>
  <c r="BP485" i="3"/>
  <c r="BP468" i="3"/>
  <c r="BP466" i="3"/>
  <c r="BP465" i="3"/>
  <c r="BP454" i="3"/>
  <c r="BK443" i="3"/>
  <c r="BL443" i="3"/>
  <c r="BP433" i="3"/>
  <c r="BP426" i="3"/>
  <c r="BP425" i="3"/>
  <c r="BK406" i="3"/>
  <c r="BP392" i="3"/>
  <c r="BM379" i="3"/>
  <c r="BL370" i="3"/>
  <c r="BK370" i="3"/>
  <c r="BL355" i="3"/>
  <c r="BP337" i="3"/>
  <c r="BL332" i="3"/>
  <c r="BK332" i="3"/>
  <c r="BM332" i="3"/>
  <c r="BL314" i="3"/>
  <c r="BM314" i="3"/>
  <c r="BP282" i="3"/>
  <c r="BM280" i="3"/>
  <c r="BK280" i="3"/>
  <c r="BL280" i="3"/>
  <c r="BK271" i="3"/>
  <c r="BL247" i="3"/>
  <c r="BL197" i="3"/>
  <c r="BK197" i="3"/>
  <c r="BM197" i="3"/>
  <c r="BL163" i="3"/>
  <c r="BM163" i="3"/>
  <c r="BK163" i="3"/>
  <c r="BP476" i="3"/>
  <c r="BL457" i="3"/>
  <c r="BK457" i="3"/>
  <c r="BP429" i="3"/>
  <c r="BL412" i="3"/>
  <c r="BM412" i="3"/>
  <c r="BL384" i="3"/>
  <c r="BM384" i="3"/>
  <c r="BK303" i="3"/>
  <c r="BM303" i="3"/>
  <c r="BK292" i="3"/>
  <c r="BL292" i="3"/>
  <c r="BM292" i="3"/>
  <c r="BK267" i="3"/>
  <c r="BL267" i="3"/>
  <c r="BM267" i="3"/>
  <c r="BK263" i="3"/>
  <c r="BL263" i="3"/>
  <c r="BP460" i="3"/>
  <c r="BP439" i="3"/>
  <c r="BP438" i="3"/>
  <c r="BP404" i="3"/>
  <c r="BK403" i="3"/>
  <c r="BM403" i="3"/>
  <c r="BL403" i="3"/>
  <c r="BL312" i="3"/>
  <c r="BM312" i="3"/>
  <c r="BL190" i="3"/>
  <c r="BM190" i="3"/>
  <c r="BK177" i="3"/>
  <c r="BM177" i="3"/>
  <c r="BL148" i="3"/>
  <c r="BK148" i="3"/>
  <c r="BM148" i="3"/>
  <c r="BP137" i="3"/>
  <c r="BL124" i="3"/>
  <c r="BK124" i="3"/>
  <c r="BM124" i="3"/>
  <c r="BL48" i="3"/>
  <c r="BK48" i="3"/>
  <c r="BM48" i="3"/>
  <c r="BK45" i="3"/>
  <c r="BL45" i="3"/>
  <c r="BM45" i="3"/>
  <c r="BL42" i="3"/>
  <c r="BM42" i="3"/>
  <c r="BK42" i="3"/>
  <c r="BP338" i="3"/>
  <c r="BK323" i="3"/>
  <c r="BM323" i="3"/>
  <c r="BM317" i="3"/>
  <c r="BL317" i="3"/>
  <c r="BK317" i="3"/>
  <c r="BK299" i="3"/>
  <c r="BM299" i="3"/>
  <c r="BK272" i="3"/>
  <c r="BM272" i="3"/>
  <c r="BK250" i="3"/>
  <c r="BL250" i="3"/>
  <c r="BL217" i="3"/>
  <c r="BM217" i="3"/>
  <c r="BP208" i="3"/>
  <c r="BK196" i="3"/>
  <c r="BL196" i="3"/>
  <c r="BM196" i="3"/>
  <c r="BL191" i="3"/>
  <c r="BK191" i="3"/>
  <c r="BK131" i="3"/>
  <c r="BL131" i="3"/>
  <c r="BM131" i="3"/>
  <c r="BK488" i="3"/>
  <c r="BK465" i="3"/>
  <c r="BP457" i="3"/>
  <c r="BP448" i="3"/>
  <c r="BP430" i="3"/>
  <c r="BP421" i="3"/>
  <c r="BP411" i="3"/>
  <c r="BP403" i="3"/>
  <c r="BK395" i="3"/>
  <c r="BM395" i="3"/>
  <c r="BL364" i="3"/>
  <c r="BM364" i="3"/>
  <c r="BK363" i="3"/>
  <c r="BL363" i="3"/>
  <c r="BP345" i="3"/>
  <c r="BP284" i="3"/>
  <c r="BK252" i="3"/>
  <c r="BL252" i="3"/>
  <c r="BP240" i="3"/>
  <c r="BM226" i="3"/>
  <c r="BK226" i="3"/>
  <c r="BM184" i="3"/>
  <c r="BL184" i="3"/>
  <c r="BK143" i="3"/>
  <c r="BL143" i="3"/>
  <c r="BK136" i="3"/>
  <c r="BL136" i="3"/>
  <c r="BM136" i="3"/>
  <c r="BP482" i="3"/>
  <c r="BP453" i="3"/>
  <c r="BP449" i="3"/>
  <c r="BP440" i="3"/>
  <c r="BP405" i="3"/>
  <c r="BK399" i="3"/>
  <c r="BM399" i="3"/>
  <c r="BL399" i="3"/>
  <c r="BP385" i="3"/>
  <c r="BP370" i="3"/>
  <c r="BP359" i="3"/>
  <c r="BP355" i="3"/>
  <c r="BK339" i="3"/>
  <c r="BL339" i="3"/>
  <c r="BK335" i="3"/>
  <c r="BL335" i="3"/>
  <c r="BP306" i="3"/>
  <c r="BL260" i="3"/>
  <c r="BM260" i="3"/>
  <c r="BM234" i="3"/>
  <c r="BK234" i="3"/>
  <c r="BL234" i="3"/>
  <c r="BM211" i="3"/>
  <c r="BK211" i="3"/>
  <c r="BL211" i="3"/>
  <c r="BK205" i="3"/>
  <c r="BL205" i="3"/>
  <c r="BP93" i="3"/>
  <c r="BL151" i="3"/>
  <c r="BK151" i="3"/>
  <c r="BM151" i="3"/>
  <c r="BL92" i="3"/>
  <c r="BK92" i="3"/>
  <c r="BP354" i="3"/>
  <c r="BP335" i="3"/>
  <c r="BL311" i="3"/>
  <c r="BK307" i="3"/>
  <c r="BM307" i="3"/>
  <c r="BP297" i="3"/>
  <c r="BK264" i="3"/>
  <c r="BP261" i="3"/>
  <c r="BL248" i="3"/>
  <c r="BK239" i="3"/>
  <c r="BP221" i="3"/>
  <c r="BL219" i="3"/>
  <c r="BK219" i="3"/>
  <c r="BM219" i="3"/>
  <c r="BP217" i="3"/>
  <c r="BP199" i="3"/>
  <c r="BM152" i="3"/>
  <c r="BL152" i="3"/>
  <c r="BP140" i="3"/>
  <c r="BM132" i="3"/>
  <c r="BL132" i="3"/>
  <c r="BP329" i="3"/>
  <c r="BK236" i="3"/>
  <c r="BM236" i="3"/>
  <c r="BK228" i="3"/>
  <c r="BM228" i="3"/>
  <c r="BM213" i="3"/>
  <c r="BL213" i="3"/>
  <c r="BM194" i="3"/>
  <c r="BK194" i="3"/>
  <c r="BL194" i="3"/>
  <c r="BK173" i="3"/>
  <c r="BL173" i="3"/>
  <c r="BM173" i="3"/>
  <c r="BK129" i="3"/>
  <c r="BL129" i="3"/>
  <c r="BM129" i="3"/>
  <c r="BK119" i="3"/>
  <c r="BM119" i="3"/>
  <c r="BK97" i="3"/>
  <c r="BM97" i="3"/>
  <c r="BL97" i="3"/>
  <c r="BK182" i="3"/>
  <c r="BL182" i="3"/>
  <c r="BP172" i="3"/>
  <c r="BK169" i="3"/>
  <c r="BM169" i="3"/>
  <c r="BL169" i="3"/>
  <c r="BM133" i="3"/>
  <c r="BL133" i="3"/>
  <c r="BL126" i="3"/>
  <c r="BM126" i="3"/>
  <c r="BL115" i="3"/>
  <c r="BP100" i="3"/>
  <c r="BP194" i="3"/>
  <c r="BK176" i="3"/>
  <c r="BM176" i="3"/>
  <c r="BM172" i="3"/>
  <c r="BP158" i="3"/>
  <c r="BP141" i="3"/>
  <c r="BP135" i="3"/>
  <c r="BP224" i="3"/>
  <c r="BL207" i="3"/>
  <c r="BM207" i="3"/>
  <c r="BP202" i="3"/>
  <c r="BM170" i="3"/>
  <c r="BK170" i="3"/>
  <c r="BK116" i="3"/>
  <c r="BM116" i="3"/>
  <c r="BK108" i="3"/>
  <c r="BL108" i="3"/>
  <c r="BM95" i="3"/>
  <c r="BK95" i="3"/>
  <c r="BL95" i="3"/>
  <c r="BL74" i="3"/>
  <c r="BK74" i="3"/>
  <c r="BK37" i="3"/>
  <c r="BM37" i="3"/>
  <c r="BP384" i="3"/>
  <c r="BP363" i="3"/>
  <c r="BP360" i="3"/>
  <c r="BP352" i="3"/>
  <c r="BP276" i="3"/>
  <c r="BP265" i="3"/>
  <c r="BK261" i="3"/>
  <c r="BM261" i="3"/>
  <c r="BP197" i="3"/>
  <c r="BK180" i="3"/>
  <c r="BL180" i="3"/>
  <c r="BM180" i="3"/>
  <c r="BP166" i="3"/>
  <c r="BL161" i="3"/>
  <c r="BM161" i="3"/>
  <c r="BP122" i="3"/>
  <c r="BP106" i="3"/>
  <c r="BP101" i="3"/>
  <c r="BP88" i="3"/>
  <c r="BL68" i="3"/>
  <c r="BK68" i="3"/>
  <c r="BP108" i="3"/>
  <c r="BL98" i="3"/>
  <c r="BM98" i="3"/>
  <c r="BP65" i="3"/>
  <c r="BL54" i="3"/>
  <c r="BK54" i="3"/>
  <c r="BK30" i="3"/>
  <c r="BL30" i="3"/>
  <c r="BM30" i="3"/>
  <c r="BL62" i="3"/>
  <c r="BM62" i="3"/>
  <c r="BM10" i="3"/>
  <c r="BL10" i="3"/>
  <c r="BK10" i="3"/>
  <c r="BP416" i="3"/>
  <c r="BP386" i="3"/>
  <c r="BP371" i="3"/>
  <c r="BP347" i="3"/>
  <c r="BP322" i="3"/>
  <c r="BP320" i="3"/>
  <c r="BP299" i="3"/>
  <c r="BP294" i="3"/>
  <c r="BP271" i="3"/>
  <c r="BP254" i="3"/>
  <c r="BP232" i="3"/>
  <c r="BP219" i="3"/>
  <c r="BP207" i="3"/>
  <c r="BP181" i="3"/>
  <c r="BP156" i="3"/>
  <c r="BP92" i="3"/>
  <c r="BP34" i="3"/>
  <c r="BL7" i="3"/>
  <c r="BK7" i="3"/>
  <c r="BP211" i="3"/>
  <c r="BP210" i="3"/>
  <c r="BP205" i="3"/>
  <c r="BP189" i="3"/>
  <c r="BP177" i="3"/>
  <c r="BP173" i="3"/>
  <c r="BP171" i="3"/>
  <c r="BP161" i="3"/>
  <c r="BP159" i="3"/>
  <c r="BP152" i="3"/>
  <c r="BP148" i="3"/>
  <c r="BP113" i="3"/>
  <c r="BP98" i="3"/>
  <c r="BL76" i="3"/>
  <c r="BK76" i="3"/>
  <c r="BM76" i="3"/>
  <c r="BM55" i="3"/>
  <c r="BK55" i="3"/>
  <c r="BL55" i="3"/>
  <c r="BP55" i="3"/>
  <c r="BL53" i="3"/>
  <c r="BM53" i="3"/>
  <c r="BL24" i="3"/>
  <c r="BK24" i="3"/>
  <c r="BP15" i="3"/>
  <c r="BP28" i="3"/>
  <c r="BM15" i="3"/>
  <c r="BL15" i="3"/>
  <c r="BK15" i="3"/>
  <c r="BP81" i="3"/>
  <c r="BM77" i="3"/>
  <c r="BK77" i="3"/>
  <c r="BL77" i="3"/>
  <c r="BL56" i="3"/>
  <c r="BM56" i="3"/>
  <c r="BM34" i="3"/>
  <c r="BK34" i="3"/>
  <c r="BM6" i="3"/>
  <c r="BL6" i="3"/>
  <c r="BP128" i="3"/>
  <c r="BP117" i="3"/>
  <c r="BM87" i="3"/>
  <c r="BL87" i="3"/>
  <c r="BL72" i="3"/>
  <c r="BM72" i="3"/>
  <c r="BP175" i="3"/>
  <c r="BP165" i="3"/>
  <c r="BP157" i="3"/>
  <c r="BP138" i="3"/>
  <c r="BP133" i="3"/>
  <c r="BP127" i="3"/>
  <c r="BP85" i="3"/>
  <c r="BP82" i="3"/>
  <c r="BP78" i="3"/>
  <c r="BP69" i="3"/>
  <c r="BK65" i="3"/>
  <c r="BM65" i="3"/>
  <c r="BP62" i="3"/>
  <c r="BP27" i="3"/>
  <c r="BP21" i="3"/>
  <c r="BP86" i="3"/>
  <c r="BK80" i="3"/>
  <c r="BM80" i="3"/>
  <c r="BP74" i="3"/>
  <c r="BP58" i="3"/>
  <c r="BP54" i="3"/>
  <c r="BP41" i="3"/>
  <c r="BM31" i="3"/>
  <c r="BL31" i="3"/>
  <c r="BL28" i="3"/>
  <c r="BK28" i="3"/>
  <c r="BP26" i="3"/>
  <c r="BP61" i="3"/>
  <c r="BP44" i="3"/>
  <c r="BP35" i="3"/>
  <c r="BP16" i="3"/>
  <c r="BP13" i="3"/>
  <c r="BP11" i="3"/>
  <c r="BK390" i="3"/>
  <c r="BL390" i="3"/>
  <c r="BK318" i="3"/>
  <c r="BL318" i="3"/>
  <c r="BM318" i="3"/>
  <c r="BM187" i="3"/>
  <c r="BL187" i="3"/>
  <c r="BL165" i="3"/>
  <c r="BM165" i="3"/>
  <c r="BK165" i="3"/>
  <c r="BK43" i="3"/>
  <c r="BM43" i="3"/>
  <c r="BL43" i="3"/>
  <c r="BP414" i="3"/>
  <c r="BM478" i="3"/>
  <c r="BM470" i="3"/>
  <c r="BM462" i="3"/>
  <c r="BM434" i="3"/>
  <c r="BM426" i="3"/>
  <c r="BL401" i="3"/>
  <c r="BM401" i="3"/>
  <c r="BL385" i="3"/>
  <c r="BM385" i="3"/>
  <c r="BL183" i="3"/>
  <c r="BM183" i="3"/>
  <c r="BK183" i="3"/>
  <c r="BL36" i="3"/>
  <c r="BK36" i="3"/>
  <c r="BM36" i="3"/>
  <c r="BM481" i="3"/>
  <c r="BL478" i="3"/>
  <c r="BM473" i="3"/>
  <c r="BL470" i="3"/>
  <c r="BM465" i="3"/>
  <c r="BL462" i="3"/>
  <c r="BM457" i="3"/>
  <c r="BM453" i="3"/>
  <c r="BL450" i="3"/>
  <c r="BM445" i="3"/>
  <c r="BL442" i="3"/>
  <c r="BM437" i="3"/>
  <c r="BL434" i="3"/>
  <c r="BM429" i="3"/>
  <c r="BL426" i="3"/>
  <c r="BM421" i="3"/>
  <c r="BP410" i="3"/>
  <c r="BP390" i="3"/>
  <c r="BP374" i="3"/>
  <c r="BK358" i="3"/>
  <c r="BL358" i="3"/>
  <c r="BM358" i="3"/>
  <c r="BL337" i="3"/>
  <c r="BM337" i="3"/>
  <c r="BK326" i="3"/>
  <c r="BL326" i="3"/>
  <c r="BM326" i="3"/>
  <c r="BL305" i="3"/>
  <c r="BM305" i="3"/>
  <c r="BK294" i="3"/>
  <c r="BL294" i="3"/>
  <c r="BM294" i="3"/>
  <c r="BL268" i="3"/>
  <c r="BM268" i="3"/>
  <c r="BL254" i="3"/>
  <c r="BK254" i="3"/>
  <c r="BP253" i="3"/>
  <c r="BL246" i="3"/>
  <c r="BK246" i="3"/>
  <c r="BM246" i="3"/>
  <c r="BL223" i="3"/>
  <c r="BM223" i="3"/>
  <c r="BK223" i="3"/>
  <c r="BK203" i="3"/>
  <c r="BM203" i="3"/>
  <c r="BL203" i="3"/>
  <c r="BL195" i="3"/>
  <c r="BK195" i="3"/>
  <c r="BM195" i="3"/>
  <c r="BK181" i="3"/>
  <c r="BL181" i="3"/>
  <c r="BM181" i="3"/>
  <c r="BM178" i="3"/>
  <c r="BK178" i="3"/>
  <c r="BL178" i="3"/>
  <c r="BP164" i="3"/>
  <c r="BM83" i="3"/>
  <c r="BL83" i="3"/>
  <c r="BK83" i="3"/>
  <c r="BK67" i="3"/>
  <c r="BL67" i="3"/>
  <c r="BM67" i="3"/>
  <c r="BK25" i="3"/>
  <c r="BM25" i="3"/>
  <c r="BL25" i="3"/>
  <c r="BK350" i="3"/>
  <c r="BL350" i="3"/>
  <c r="BM350" i="3"/>
  <c r="BL329" i="3"/>
  <c r="BM329" i="3"/>
  <c r="BM244" i="3"/>
  <c r="BL244" i="3"/>
  <c r="BM241" i="3"/>
  <c r="BL241" i="3"/>
  <c r="BK241" i="3"/>
  <c r="BM186" i="3"/>
  <c r="BL186" i="3"/>
  <c r="BM486" i="3"/>
  <c r="BM450" i="3"/>
  <c r="BM442" i="3"/>
  <c r="BL369" i="3"/>
  <c r="BM369" i="3"/>
  <c r="BM149" i="3"/>
  <c r="BL149" i="3"/>
  <c r="BK99" i="3"/>
  <c r="BM99" i="3"/>
  <c r="BL99" i="3"/>
  <c r="BM489" i="3"/>
  <c r="BL486" i="3"/>
  <c r="BM415" i="3"/>
  <c r="BM410" i="3"/>
  <c r="BL405" i="3"/>
  <c r="BM390" i="3"/>
  <c r="BP389" i="3"/>
  <c r="BP373" i="3"/>
  <c r="BM354" i="3"/>
  <c r="BP350" i="3"/>
  <c r="BP349" i="3"/>
  <c r="BM343" i="3"/>
  <c r="BK329" i="3"/>
  <c r="BM322" i="3"/>
  <c r="BP318" i="3"/>
  <c r="BP317" i="3"/>
  <c r="BM311" i="3"/>
  <c r="BM290" i="3"/>
  <c r="BP286" i="3"/>
  <c r="BP285" i="3"/>
  <c r="BM279" i="3"/>
  <c r="BL266" i="3"/>
  <c r="BM266" i="3"/>
  <c r="BM265" i="3"/>
  <c r="BL265" i="3"/>
  <c r="BK253" i="3"/>
  <c r="BL253" i="3"/>
  <c r="BM253" i="3"/>
  <c r="BM252" i="3"/>
  <c r="BK244" i="3"/>
  <c r="BP242" i="3"/>
  <c r="BL221" i="3"/>
  <c r="BK221" i="3"/>
  <c r="BK204" i="3"/>
  <c r="BM204" i="3"/>
  <c r="BL204" i="3"/>
  <c r="BK187" i="3"/>
  <c r="BK186" i="3"/>
  <c r="BK374" i="3"/>
  <c r="BL374" i="3"/>
  <c r="BL361" i="3"/>
  <c r="BM361" i="3"/>
  <c r="BL297" i="3"/>
  <c r="BM297" i="3"/>
  <c r="BK220" i="3"/>
  <c r="BL220" i="3"/>
  <c r="BM220" i="3"/>
  <c r="BK200" i="3"/>
  <c r="BL200" i="3"/>
  <c r="BM200" i="3"/>
  <c r="BL128" i="3"/>
  <c r="BM128" i="3"/>
  <c r="BK128" i="3"/>
  <c r="BM120" i="3"/>
  <c r="BL120" i="3"/>
  <c r="BL393" i="3"/>
  <c r="BM393" i="3"/>
  <c r="BL377" i="3"/>
  <c r="BM377" i="3"/>
  <c r="BP342" i="3"/>
  <c r="BP309" i="3"/>
  <c r="BP278" i="3"/>
  <c r="BP251" i="3"/>
  <c r="BM189" i="3"/>
  <c r="BL189" i="3"/>
  <c r="BL96" i="3"/>
  <c r="BM96" i="3"/>
  <c r="BM477" i="3"/>
  <c r="BM469" i="3"/>
  <c r="BM441" i="3"/>
  <c r="BP398" i="3"/>
  <c r="BP382" i="3"/>
  <c r="BP366" i="3"/>
  <c r="BL353" i="3"/>
  <c r="BM353" i="3"/>
  <c r="BK310" i="3"/>
  <c r="BL310" i="3"/>
  <c r="BM310" i="3"/>
  <c r="BP275" i="3"/>
  <c r="BL147" i="3"/>
  <c r="BK147" i="3"/>
  <c r="BM147" i="3"/>
  <c r="BM488" i="3"/>
  <c r="BL485" i="3"/>
  <c r="BM480" i="3"/>
  <c r="BL477" i="3"/>
  <c r="BM472" i="3"/>
  <c r="BL469" i="3"/>
  <c r="BM464" i="3"/>
  <c r="BL461" i="3"/>
  <c r="BM456" i="3"/>
  <c r="BM452" i="3"/>
  <c r="BL449" i="3"/>
  <c r="BM444" i="3"/>
  <c r="BL441" i="3"/>
  <c r="BM436" i="3"/>
  <c r="BL433" i="3"/>
  <c r="BM428" i="3"/>
  <c r="BL425" i="3"/>
  <c r="BM420" i="3"/>
  <c r="BP418" i="3"/>
  <c r="BP406" i="3"/>
  <c r="BP397" i="3"/>
  <c r="BP381" i="3"/>
  <c r="BP365" i="3"/>
  <c r="BM359" i="3"/>
  <c r="BM338" i="3"/>
  <c r="BP334" i="3"/>
  <c r="BP333" i="3"/>
  <c r="BM327" i="3"/>
  <c r="BM306" i="3"/>
  <c r="BP302" i="3"/>
  <c r="BP301" i="3"/>
  <c r="BM295" i="3"/>
  <c r="BK276" i="3"/>
  <c r="BL276" i="3"/>
  <c r="BM276" i="3"/>
  <c r="BK274" i="3"/>
  <c r="BL274" i="3"/>
  <c r="BM274" i="3"/>
  <c r="BL270" i="3"/>
  <c r="BM270" i="3"/>
  <c r="BK229" i="3"/>
  <c r="BM229" i="3"/>
  <c r="BP209" i="3"/>
  <c r="BL171" i="3"/>
  <c r="BM171" i="3"/>
  <c r="BK171" i="3"/>
  <c r="BK286" i="3"/>
  <c r="BL286" i="3"/>
  <c r="BM286" i="3"/>
  <c r="BK188" i="3"/>
  <c r="BL188" i="3"/>
  <c r="BM188" i="3"/>
  <c r="BM154" i="3"/>
  <c r="BK154" i="3"/>
  <c r="BL154" i="3"/>
  <c r="BP341" i="3"/>
  <c r="BP310" i="3"/>
  <c r="BP277" i="3"/>
  <c r="BP228" i="3"/>
  <c r="BP170" i="3"/>
  <c r="BK134" i="3"/>
  <c r="BL134" i="3"/>
  <c r="BM71" i="3"/>
  <c r="BL71" i="3"/>
  <c r="BK71" i="3"/>
  <c r="BM485" i="3"/>
  <c r="BM461" i="3"/>
  <c r="BM449" i="3"/>
  <c r="BM433" i="3"/>
  <c r="BM425" i="3"/>
  <c r="BK342" i="3"/>
  <c r="BL342" i="3"/>
  <c r="BM342" i="3"/>
  <c r="BL321" i="3"/>
  <c r="BM321" i="3"/>
  <c r="BL289" i="3"/>
  <c r="BM289" i="3"/>
  <c r="BK278" i="3"/>
  <c r="BL278" i="3"/>
  <c r="BM278" i="3"/>
  <c r="BP274" i="3"/>
  <c r="BM411" i="3"/>
  <c r="BM406" i="3"/>
  <c r="BK401" i="3"/>
  <c r="BK398" i="3"/>
  <c r="BL398" i="3"/>
  <c r="BL397" i="3"/>
  <c r="BM391" i="3"/>
  <c r="BK385" i="3"/>
  <c r="BK382" i="3"/>
  <c r="BL382" i="3"/>
  <c r="BL381" i="3"/>
  <c r="BM375" i="3"/>
  <c r="BK369" i="3"/>
  <c r="BK366" i="3"/>
  <c r="BL366" i="3"/>
  <c r="BL359" i="3"/>
  <c r="BL345" i="3"/>
  <c r="BM345" i="3"/>
  <c r="BK338" i="3"/>
  <c r="BK334" i="3"/>
  <c r="BL334" i="3"/>
  <c r="BM334" i="3"/>
  <c r="BL327" i="3"/>
  <c r="BL313" i="3"/>
  <c r="BM313" i="3"/>
  <c r="BK306" i="3"/>
  <c r="BK302" i="3"/>
  <c r="BL302" i="3"/>
  <c r="BM302" i="3"/>
  <c r="BL295" i="3"/>
  <c r="BL281" i="3"/>
  <c r="BM281" i="3"/>
  <c r="BK275" i="3"/>
  <c r="BM275" i="3"/>
  <c r="BM273" i="3"/>
  <c r="BK273" i="3"/>
  <c r="BP272" i="3"/>
  <c r="BM250" i="3"/>
  <c r="BK212" i="3"/>
  <c r="BM212" i="3"/>
  <c r="BK149" i="3"/>
  <c r="BM141" i="3"/>
  <c r="BL141" i="3"/>
  <c r="BL222" i="3"/>
  <c r="BM222" i="3"/>
  <c r="BM210" i="3"/>
  <c r="BK210" i="3"/>
  <c r="BL210" i="3"/>
  <c r="BK179" i="3"/>
  <c r="BL179" i="3"/>
  <c r="BM179" i="3"/>
  <c r="BP153" i="3"/>
  <c r="BM125" i="3"/>
  <c r="BL125" i="3"/>
  <c r="BK125" i="3"/>
  <c r="BP124" i="3"/>
  <c r="BL114" i="3"/>
  <c r="BK114" i="3"/>
  <c r="BM114" i="3"/>
  <c r="BK113" i="3"/>
  <c r="BM113" i="3"/>
  <c r="BK107" i="3"/>
  <c r="BM107" i="3"/>
  <c r="BL106" i="3"/>
  <c r="BM106" i="3"/>
  <c r="BM103" i="3"/>
  <c r="BK103" i="3"/>
  <c r="BL103" i="3"/>
  <c r="BP266" i="3"/>
  <c r="BL242" i="3"/>
  <c r="BM238" i="3"/>
  <c r="BL231" i="3"/>
  <c r="BK231" i="3"/>
  <c r="BP230" i="3"/>
  <c r="BP218" i="3"/>
  <c r="BL216" i="3"/>
  <c r="BM216" i="3"/>
  <c r="BL199" i="3"/>
  <c r="BM199" i="3"/>
  <c r="BK199" i="3"/>
  <c r="BP198" i="3"/>
  <c r="BL175" i="3"/>
  <c r="BM175" i="3"/>
  <c r="BM158" i="3"/>
  <c r="BK158" i="3"/>
  <c r="BL155" i="3"/>
  <c r="BM155" i="3"/>
  <c r="BK145" i="3"/>
  <c r="BP258" i="3"/>
  <c r="BL251" i="3"/>
  <c r="BK242" i="3"/>
  <c r="BL238" i="3"/>
  <c r="BK224" i="3"/>
  <c r="BL224" i="3"/>
  <c r="BP223" i="3"/>
  <c r="BP203" i="3"/>
  <c r="BK198" i="3"/>
  <c r="BL198" i="3"/>
  <c r="BM198" i="3"/>
  <c r="BK123" i="3"/>
  <c r="BL123" i="3"/>
  <c r="BM123" i="3"/>
  <c r="BL91" i="3"/>
  <c r="BM91" i="3"/>
  <c r="BK91" i="3"/>
  <c r="BK230" i="3"/>
  <c r="BL230" i="3"/>
  <c r="BK137" i="3"/>
  <c r="BL137" i="3"/>
  <c r="BM137" i="3"/>
  <c r="BK135" i="3"/>
  <c r="BL135" i="3"/>
  <c r="BM135" i="3"/>
  <c r="BK168" i="3"/>
  <c r="BL168" i="3"/>
  <c r="BP167" i="3"/>
  <c r="BK164" i="3"/>
  <c r="BL164" i="3"/>
  <c r="BM164" i="3"/>
  <c r="BP149" i="3"/>
  <c r="BP142" i="3"/>
  <c r="BP70" i="3"/>
  <c r="BP195" i="3"/>
  <c r="BK156" i="3"/>
  <c r="BM156" i="3"/>
  <c r="BP155" i="3"/>
  <c r="BM127" i="3"/>
  <c r="BP126" i="3"/>
  <c r="BM118" i="3"/>
  <c r="BK118" i="3"/>
  <c r="BL118" i="3"/>
  <c r="BL117" i="3"/>
  <c r="BL109" i="3"/>
  <c r="BP103" i="3"/>
  <c r="BL61" i="3"/>
  <c r="BM61" i="3"/>
  <c r="BP235" i="3"/>
  <c r="BL228" i="3"/>
  <c r="BK218" i="3"/>
  <c r="BP204" i="3"/>
  <c r="BK202" i="3"/>
  <c r="BP187" i="3"/>
  <c r="BL160" i="3"/>
  <c r="BM160" i="3"/>
  <c r="BL130" i="3"/>
  <c r="BM130" i="3"/>
  <c r="BL127" i="3"/>
  <c r="BK117" i="3"/>
  <c r="BK109" i="3"/>
  <c r="BL105" i="3"/>
  <c r="BK105" i="3"/>
  <c r="BM105" i="3"/>
  <c r="BM104" i="3"/>
  <c r="BL104" i="3"/>
  <c r="BP89" i="3"/>
  <c r="BM79" i="3"/>
  <c r="BK79" i="3"/>
  <c r="BL79" i="3"/>
  <c r="BK75" i="3"/>
  <c r="BL75" i="3"/>
  <c r="BM75" i="3"/>
  <c r="BK174" i="3"/>
  <c r="BL174" i="3"/>
  <c r="BL166" i="3"/>
  <c r="BM166" i="3"/>
  <c r="BK93" i="3"/>
  <c r="BL93" i="3"/>
  <c r="BM93" i="3"/>
  <c r="BL12" i="3"/>
  <c r="BM12" i="3"/>
  <c r="BK12" i="3"/>
  <c r="BP118" i="3"/>
  <c r="BK89" i="3"/>
  <c r="BL89" i="3"/>
  <c r="BM89" i="3"/>
  <c r="BP72" i="3"/>
  <c r="BK51" i="3"/>
  <c r="BM51" i="3"/>
  <c r="BL51" i="3"/>
  <c r="BP179" i="3"/>
  <c r="BL172" i="3"/>
  <c r="BK162" i="3"/>
  <c r="BK126" i="3"/>
  <c r="BP125" i="3"/>
  <c r="BL119" i="3"/>
  <c r="BK100" i="3"/>
  <c r="BK88" i="3"/>
  <c r="BP87" i="3"/>
  <c r="BK69" i="3"/>
  <c r="BL69" i="3"/>
  <c r="BP68" i="3"/>
  <c r="BL58" i="3"/>
  <c r="BM58" i="3"/>
  <c r="BL52" i="3"/>
  <c r="BM52" i="3"/>
  <c r="BL138" i="3"/>
  <c r="BK138" i="3"/>
  <c r="BL85" i="3"/>
  <c r="BM85" i="3"/>
  <c r="BK81" i="3"/>
  <c r="BM81" i="3"/>
  <c r="BM39" i="3"/>
  <c r="BK39" i="3"/>
  <c r="BK11" i="3"/>
  <c r="BL11" i="3"/>
  <c r="BM11" i="3"/>
  <c r="BP64" i="3"/>
  <c r="BK41" i="3"/>
  <c r="BM41" i="3"/>
  <c r="BP40" i="3"/>
  <c r="BL20" i="3"/>
  <c r="BK20" i="3"/>
  <c r="BM20" i="3"/>
  <c r="BK19" i="3"/>
  <c r="BL19" i="3"/>
  <c r="BM19" i="3"/>
  <c r="BP110" i="3"/>
  <c r="BP104" i="3"/>
  <c r="BK17" i="3"/>
  <c r="BM17" i="3"/>
  <c r="BL17" i="3"/>
  <c r="BK35" i="3"/>
  <c r="BL35" i="3"/>
  <c r="BM35" i="3"/>
  <c r="BK27" i="3"/>
  <c r="BL27" i="3"/>
  <c r="BM27" i="3"/>
  <c r="BK57" i="3"/>
  <c r="BM57" i="3"/>
  <c r="BP56" i="3"/>
  <c r="BP96" i="3"/>
  <c r="BK49" i="3"/>
  <c r="BM49" i="3"/>
  <c r="BP48" i="3"/>
  <c r="BK33" i="3"/>
  <c r="BM33" i="3"/>
  <c r="BP32" i="3"/>
  <c r="BM7" i="3"/>
  <c r="AS7" i="3"/>
  <c r="AQ6" i="3"/>
  <c r="T6" i="3" s="1"/>
  <c r="U6" i="3" s="1"/>
  <c r="AS6" i="3"/>
  <c r="AG136" i="3"/>
  <c r="W136" i="3"/>
  <c r="AG339" i="3"/>
  <c r="W339" i="3"/>
  <c r="W360" i="3"/>
  <c r="W259" i="3"/>
  <c r="W245" i="3"/>
  <c r="W96" i="3"/>
  <c r="W481" i="3"/>
  <c r="W285" i="3"/>
  <c r="W273" i="3"/>
  <c r="W369" i="3"/>
  <c r="W314" i="3"/>
  <c r="W112" i="3"/>
  <c r="AG41" i="3"/>
  <c r="W41" i="3"/>
  <c r="AG260" i="3"/>
  <c r="W260" i="3"/>
  <c r="AG94" i="3"/>
  <c r="W94" i="3"/>
  <c r="AD454" i="3"/>
  <c r="AF454" i="3"/>
  <c r="AE454" i="3"/>
  <c r="AD278" i="3"/>
  <c r="AF278" i="3"/>
  <c r="AE278" i="3"/>
  <c r="AG286" i="3"/>
  <c r="W286" i="3"/>
  <c r="AF396" i="3"/>
  <c r="AE396" i="3"/>
  <c r="AD396" i="3"/>
  <c r="AF368" i="3"/>
  <c r="AD368" i="3"/>
  <c r="AE368" i="3"/>
  <c r="AG197" i="3"/>
  <c r="W197" i="3"/>
  <c r="AE477" i="3"/>
  <c r="AF477" i="3"/>
  <c r="AF444" i="3"/>
  <c r="AE444" i="3"/>
  <c r="AD444" i="3"/>
  <c r="AE389" i="3"/>
  <c r="AD389" i="3"/>
  <c r="AF389" i="3"/>
  <c r="AF304" i="3"/>
  <c r="AD304" i="3"/>
  <c r="AE304" i="3"/>
  <c r="AF263" i="3"/>
  <c r="AD263" i="3"/>
  <c r="AE263" i="3"/>
  <c r="AE159" i="3"/>
  <c r="AF159" i="3"/>
  <c r="AD159" i="3"/>
  <c r="AG368" i="3"/>
  <c r="W368" i="3"/>
  <c r="W196" i="3"/>
  <c r="AF488" i="3"/>
  <c r="AE488" i="3"/>
  <c r="AF392" i="3"/>
  <c r="AD392" i="3"/>
  <c r="AE392" i="3"/>
  <c r="AE325" i="3"/>
  <c r="AD325" i="3"/>
  <c r="AF325" i="3"/>
  <c r="W162" i="3"/>
  <c r="W160" i="3"/>
  <c r="AE256" i="3"/>
  <c r="AF256" i="3"/>
  <c r="AD256" i="3"/>
  <c r="AF243" i="3"/>
  <c r="AE243" i="3"/>
  <c r="AD243" i="3"/>
  <c r="AD466" i="3"/>
  <c r="AF466" i="3"/>
  <c r="AE466" i="3"/>
  <c r="AD24" i="3"/>
  <c r="AE24" i="3"/>
  <c r="AF24" i="3"/>
  <c r="AE7" i="3"/>
  <c r="AD7" i="3"/>
  <c r="AF7" i="3"/>
  <c r="AG218" i="3"/>
  <c r="W218" i="3"/>
  <c r="AD434" i="3"/>
  <c r="AE434" i="3"/>
  <c r="AF434" i="3"/>
  <c r="AF364" i="3"/>
  <c r="AE364" i="3"/>
  <c r="AD364" i="3"/>
  <c r="AD346" i="3"/>
  <c r="AE346" i="3"/>
  <c r="AF346" i="3"/>
  <c r="AG303" i="3"/>
  <c r="W303" i="3"/>
  <c r="AG240" i="3"/>
  <c r="W240" i="3"/>
  <c r="W134" i="3"/>
  <c r="AD470" i="3"/>
  <c r="AE470" i="3"/>
  <c r="AF470" i="3"/>
  <c r="AE385" i="3"/>
  <c r="AF385" i="3"/>
  <c r="AD385" i="3"/>
  <c r="AF300" i="3"/>
  <c r="AE300" i="3"/>
  <c r="AD300" i="3"/>
  <c r="AG289" i="3"/>
  <c r="W289" i="3"/>
  <c r="AD282" i="3"/>
  <c r="AE282" i="3"/>
  <c r="AF282" i="3"/>
  <c r="AG180" i="3"/>
  <c r="W180" i="3"/>
  <c r="AG117" i="3"/>
  <c r="W117" i="3"/>
  <c r="W255" i="3"/>
  <c r="AE457" i="3"/>
  <c r="AD457" i="3"/>
  <c r="AF457" i="3"/>
  <c r="AF400" i="3"/>
  <c r="AD400" i="3"/>
  <c r="AE400" i="3"/>
  <c r="AE321" i="3"/>
  <c r="AF321" i="3"/>
  <c r="AD321" i="3"/>
  <c r="W100" i="3"/>
  <c r="W154" i="3"/>
  <c r="AG54" i="3"/>
  <c r="W54" i="3"/>
  <c r="AG277" i="3"/>
  <c r="AD273" i="3"/>
  <c r="AE273" i="3"/>
  <c r="AF273" i="3"/>
  <c r="AF220" i="3"/>
  <c r="AD220" i="3"/>
  <c r="AE220" i="3"/>
  <c r="AG252" i="3"/>
  <c r="W252" i="3"/>
  <c r="W492" i="3"/>
  <c r="W460" i="3"/>
  <c r="W124" i="3"/>
  <c r="AF448" i="3"/>
  <c r="AD448" i="3"/>
  <c r="AE448" i="3"/>
  <c r="AD342" i="3"/>
  <c r="AF342" i="3"/>
  <c r="AE342" i="3"/>
  <c r="AG342" i="3"/>
  <c r="W342" i="3"/>
  <c r="AD492" i="3"/>
  <c r="AE492" i="3"/>
  <c r="AE481" i="3"/>
  <c r="AD481" i="3"/>
  <c r="AD442" i="3"/>
  <c r="AE442" i="3"/>
  <c r="AF442" i="3"/>
  <c r="AD422" i="3"/>
  <c r="AF422" i="3"/>
  <c r="AF384" i="3"/>
  <c r="AD384" i="3"/>
  <c r="AE384" i="3"/>
  <c r="AD358" i="3"/>
  <c r="AF358" i="3"/>
  <c r="AE337" i="3"/>
  <c r="AF337" i="3"/>
  <c r="AF316" i="3"/>
  <c r="AE316" i="3"/>
  <c r="AF267" i="3"/>
  <c r="AD267" i="3"/>
  <c r="AE267" i="3"/>
  <c r="AG256" i="3"/>
  <c r="W256" i="3"/>
  <c r="AG161" i="3"/>
  <c r="W161" i="3"/>
  <c r="AF460" i="3"/>
  <c r="AD460" i="3"/>
  <c r="AE460" i="3"/>
  <c r="AE453" i="3"/>
  <c r="AD453" i="3"/>
  <c r="AE433" i="3"/>
  <c r="AF433" i="3"/>
  <c r="AD410" i="3"/>
  <c r="AE410" i="3"/>
  <c r="AF410" i="3"/>
  <c r="AD390" i="3"/>
  <c r="AF390" i="3"/>
  <c r="AD378" i="3"/>
  <c r="AE378" i="3"/>
  <c r="AF378" i="3"/>
  <c r="AE357" i="3"/>
  <c r="AD357" i="3"/>
  <c r="AF357" i="3"/>
  <c r="AF336" i="3"/>
  <c r="AD336" i="3"/>
  <c r="AE336" i="3"/>
  <c r="AD310" i="3"/>
  <c r="AF310" i="3"/>
  <c r="AE289" i="3"/>
  <c r="AF289" i="3"/>
  <c r="AE252" i="3"/>
  <c r="AF252" i="3"/>
  <c r="AD252" i="3"/>
  <c r="AD249" i="3"/>
  <c r="AE249" i="3"/>
  <c r="W189" i="3"/>
  <c r="AG103" i="3"/>
  <c r="AF62" i="3"/>
  <c r="AD62" i="3"/>
  <c r="W257" i="3"/>
  <c r="AE461" i="3"/>
  <c r="AF461" i="3"/>
  <c r="AF416" i="3"/>
  <c r="AD416" i="3"/>
  <c r="AD298" i="3"/>
  <c r="AE298" i="3"/>
  <c r="AF298" i="3"/>
  <c r="AE277" i="3"/>
  <c r="AD277" i="3"/>
  <c r="AF277" i="3"/>
  <c r="AF188" i="3"/>
  <c r="AD188" i="3"/>
  <c r="AE188" i="3"/>
  <c r="AF38" i="3"/>
  <c r="AE38" i="3"/>
  <c r="AD38" i="3"/>
  <c r="AG422" i="3"/>
  <c r="W422" i="3"/>
  <c r="AG348" i="3"/>
  <c r="AD486" i="3"/>
  <c r="AE486" i="3"/>
  <c r="AF472" i="3"/>
  <c r="AE472" i="3"/>
  <c r="AF432" i="3"/>
  <c r="AD432" i="3"/>
  <c r="AE432" i="3"/>
  <c r="AF429" i="3"/>
  <c r="AE421" i="3"/>
  <c r="AD421" i="3"/>
  <c r="AE401" i="3"/>
  <c r="AF401" i="3"/>
  <c r="AE369" i="3"/>
  <c r="AF369" i="3"/>
  <c r="AF348" i="3"/>
  <c r="AE348" i="3"/>
  <c r="AD330" i="3"/>
  <c r="AE330" i="3"/>
  <c r="AF330" i="3"/>
  <c r="AE309" i="3"/>
  <c r="AD309" i="3"/>
  <c r="AF309" i="3"/>
  <c r="AF288" i="3"/>
  <c r="AD288" i="3"/>
  <c r="AE288" i="3"/>
  <c r="AG135" i="3"/>
  <c r="W135" i="3"/>
  <c r="AF134" i="3"/>
  <c r="AD134" i="3"/>
  <c r="AE465" i="3"/>
  <c r="AD465" i="3"/>
  <c r="AF465" i="3"/>
  <c r="AF412" i="3"/>
  <c r="AE412" i="3"/>
  <c r="AD362" i="3"/>
  <c r="AE362" i="3"/>
  <c r="AF362" i="3"/>
  <c r="AE341" i="3"/>
  <c r="AD341" i="3"/>
  <c r="AF341" i="3"/>
  <c r="AF320" i="3"/>
  <c r="AD320" i="3"/>
  <c r="AE320" i="3"/>
  <c r="AD294" i="3"/>
  <c r="AF294" i="3"/>
  <c r="AE225" i="3"/>
  <c r="AF225" i="3"/>
  <c r="AD225" i="3"/>
  <c r="AE79" i="3"/>
  <c r="AD79" i="3"/>
  <c r="AF79" i="3"/>
  <c r="AG213" i="3"/>
  <c r="W213" i="3"/>
  <c r="AF456" i="3"/>
  <c r="AE456" i="3"/>
  <c r="AE449" i="3"/>
  <c r="AF449" i="3"/>
  <c r="AE437" i="3"/>
  <c r="AD437" i="3"/>
  <c r="AF437" i="3"/>
  <c r="AD406" i="3"/>
  <c r="AF406" i="3"/>
  <c r="AD394" i="3"/>
  <c r="AE394" i="3"/>
  <c r="AD374" i="3"/>
  <c r="AF374" i="3"/>
  <c r="AE353" i="3"/>
  <c r="AF353" i="3"/>
  <c r="AF332" i="3"/>
  <c r="AE332" i="3"/>
  <c r="AD314" i="3"/>
  <c r="AE314" i="3"/>
  <c r="AF314" i="3"/>
  <c r="AE293" i="3"/>
  <c r="AD293" i="3"/>
  <c r="AF293" i="3"/>
  <c r="AD269" i="3"/>
  <c r="AE269" i="3"/>
  <c r="AF269" i="3"/>
  <c r="AD222" i="3"/>
  <c r="AE222" i="3"/>
  <c r="AE209" i="3"/>
  <c r="AF209" i="3"/>
  <c r="AD209" i="3"/>
  <c r="AD186" i="3"/>
  <c r="AE186" i="3"/>
  <c r="AF186" i="3"/>
  <c r="AE139" i="3"/>
  <c r="AF139" i="3"/>
  <c r="AD139" i="3"/>
  <c r="AE71" i="3"/>
  <c r="AF71" i="3"/>
  <c r="AD28" i="3"/>
  <c r="AF28" i="3"/>
  <c r="AD438" i="3"/>
  <c r="AF438" i="3"/>
  <c r="AD426" i="3"/>
  <c r="AE426" i="3"/>
  <c r="AF380" i="3"/>
  <c r="AE380" i="3"/>
  <c r="AF212" i="3"/>
  <c r="AE212" i="3"/>
  <c r="AD212" i="3"/>
  <c r="AE201" i="3"/>
  <c r="AF201" i="3"/>
  <c r="AD201" i="3"/>
  <c r="AE181" i="3"/>
  <c r="AF181" i="3"/>
  <c r="AG352" i="3"/>
  <c r="W352" i="3"/>
  <c r="AG288" i="3"/>
  <c r="W288" i="3"/>
  <c r="AG195" i="3"/>
  <c r="W195" i="3"/>
  <c r="AG244" i="3"/>
  <c r="W244" i="3"/>
  <c r="W427" i="3"/>
  <c r="AE484" i="3"/>
  <c r="AD482" i="3"/>
  <c r="AF482" i="3"/>
  <c r="AF476" i="3"/>
  <c r="AD476" i="3"/>
  <c r="AF428" i="3"/>
  <c r="AE428" i="3"/>
  <c r="AE417" i="3"/>
  <c r="AF417" i="3"/>
  <c r="AE405" i="3"/>
  <c r="AD405" i="3"/>
  <c r="AF405" i="3"/>
  <c r="AF402" i="3"/>
  <c r="AE373" i="3"/>
  <c r="AD373" i="3"/>
  <c r="AF373" i="3"/>
  <c r="AF352" i="3"/>
  <c r="AD352" i="3"/>
  <c r="AE352" i="3"/>
  <c r="AD326" i="3"/>
  <c r="AF326" i="3"/>
  <c r="AE305" i="3"/>
  <c r="AF305" i="3"/>
  <c r="AF284" i="3"/>
  <c r="AE284" i="3"/>
  <c r="AG254" i="3"/>
  <c r="W254" i="3"/>
  <c r="AE197" i="3"/>
  <c r="AD197" i="3"/>
  <c r="W193" i="3"/>
  <c r="AG123" i="3"/>
  <c r="AD68" i="3"/>
  <c r="AE68" i="3"/>
  <c r="AD60" i="3"/>
  <c r="AF60" i="3"/>
  <c r="AE272" i="3"/>
  <c r="AD272" i="3"/>
  <c r="AF272" i="3"/>
  <c r="AE264" i="3"/>
  <c r="AD264" i="3"/>
  <c r="AD261" i="3"/>
  <c r="AE261" i="3"/>
  <c r="AF261" i="3"/>
  <c r="AD241" i="3"/>
  <c r="AF241" i="3"/>
  <c r="AE241" i="3"/>
  <c r="AF236" i="3"/>
  <c r="AD236" i="3"/>
  <c r="AE236" i="3"/>
  <c r="AE103" i="3"/>
  <c r="AF103" i="3"/>
  <c r="AD103" i="3"/>
  <c r="AE233" i="3"/>
  <c r="AF233" i="3"/>
  <c r="AD198" i="3"/>
  <c r="AE198" i="3"/>
  <c r="AF198" i="3"/>
  <c r="AD190" i="3"/>
  <c r="AE190" i="3"/>
  <c r="AF190" i="3"/>
  <c r="AE115" i="3"/>
  <c r="AF115" i="3"/>
  <c r="AD112" i="3"/>
  <c r="AE112" i="3"/>
  <c r="AF112" i="3"/>
  <c r="AF102" i="3"/>
  <c r="AD102" i="3"/>
  <c r="AE102" i="3"/>
  <c r="AE19" i="3"/>
  <c r="AF19" i="3"/>
  <c r="AD16" i="3"/>
  <c r="AE16" i="3"/>
  <c r="AF16" i="3"/>
  <c r="AE268" i="3"/>
  <c r="AD268" i="3"/>
  <c r="AE221" i="3"/>
  <c r="AF221" i="3"/>
  <c r="AD221" i="3"/>
  <c r="AD218" i="3"/>
  <c r="AE218" i="3"/>
  <c r="AD178" i="3"/>
  <c r="AF178" i="3"/>
  <c r="AF150" i="3"/>
  <c r="AE150" i="3"/>
  <c r="AD132" i="3"/>
  <c r="AE132" i="3"/>
  <c r="AF132" i="3"/>
  <c r="AE95" i="3"/>
  <c r="AD95" i="3"/>
  <c r="AD92" i="3"/>
  <c r="AF92" i="3"/>
  <c r="AF86" i="3"/>
  <c r="AD86" i="3"/>
  <c r="AE55" i="3"/>
  <c r="AD55" i="3"/>
  <c r="AF55" i="3"/>
  <c r="AD245" i="3"/>
  <c r="AE245" i="3"/>
  <c r="AF245" i="3"/>
  <c r="AE177" i="3"/>
  <c r="AF177" i="3"/>
  <c r="AD177" i="3"/>
  <c r="AE143" i="3"/>
  <c r="AD143" i="3"/>
  <c r="AF143" i="3"/>
  <c r="AD124" i="3"/>
  <c r="AF124" i="3"/>
  <c r="AF46" i="3"/>
  <c r="AD46" i="3"/>
  <c r="AE11" i="3"/>
  <c r="AF11" i="3"/>
  <c r="AD11" i="3"/>
  <c r="AF271" i="3"/>
  <c r="AD271" i="3"/>
  <c r="AF251" i="3"/>
  <c r="AD251" i="3"/>
  <c r="AD230" i="3"/>
  <c r="AE230" i="3"/>
  <c r="AF230" i="3"/>
  <c r="AD210" i="3"/>
  <c r="AF210" i="3"/>
  <c r="AE193" i="3"/>
  <c r="AF193" i="3"/>
  <c r="AF180" i="3"/>
  <c r="AE180" i="3"/>
  <c r="AF158" i="3"/>
  <c r="AE158" i="3"/>
  <c r="AD158" i="3"/>
  <c r="AE155" i="3"/>
  <c r="AF155" i="3"/>
  <c r="AD155" i="3"/>
  <c r="AD148" i="3"/>
  <c r="AF148" i="3"/>
  <c r="AE27" i="3"/>
  <c r="AF27" i="3"/>
  <c r="AD27" i="3"/>
  <c r="AE15" i="3"/>
  <c r="AD15" i="3"/>
  <c r="AD253" i="3"/>
  <c r="AE253" i="3"/>
  <c r="AE240" i="3"/>
  <c r="AF240" i="3"/>
  <c r="AD240" i="3"/>
  <c r="AE229" i="3"/>
  <c r="AD229" i="3"/>
  <c r="AD182" i="3"/>
  <c r="AE182" i="3"/>
  <c r="AD136" i="3"/>
  <c r="AE136" i="3"/>
  <c r="AD128" i="3"/>
  <c r="AE128" i="3"/>
  <c r="AD104" i="3"/>
  <c r="AE104" i="3"/>
  <c r="AE91" i="3"/>
  <c r="AF91" i="3"/>
  <c r="AD91" i="3"/>
  <c r="AE83" i="3"/>
  <c r="AF83" i="3"/>
  <c r="AD80" i="3"/>
  <c r="AE80" i="3"/>
  <c r="AF80" i="3"/>
  <c r="AE75" i="3"/>
  <c r="AF75" i="3"/>
  <c r="AD56" i="3"/>
  <c r="AE56" i="3"/>
  <c r="AF56" i="3"/>
  <c r="AD48" i="3"/>
  <c r="AE48" i="3"/>
  <c r="AD265" i="3"/>
  <c r="AE265" i="3"/>
  <c r="AE260" i="3"/>
  <c r="AD260" i="3"/>
  <c r="AD214" i="3"/>
  <c r="AE214" i="3"/>
  <c r="AE189" i="3"/>
  <c r="AF189" i="3"/>
  <c r="AE111" i="3"/>
  <c r="AD111" i="3"/>
  <c r="AF111" i="3"/>
  <c r="AF94" i="3"/>
  <c r="AE94" i="3"/>
  <c r="AE47" i="3"/>
  <c r="AF47" i="3"/>
  <c r="AD47" i="3"/>
  <c r="AD36" i="3"/>
  <c r="AE36" i="3"/>
  <c r="AF36" i="3"/>
  <c r="W30" i="3"/>
  <c r="AD20" i="3"/>
  <c r="AE20" i="3"/>
  <c r="AD8" i="3"/>
  <c r="AE8" i="3"/>
  <c r="AF8" i="3"/>
  <c r="AE248" i="3"/>
  <c r="AF248" i="3"/>
  <c r="AD238" i="3"/>
  <c r="AE238" i="3"/>
  <c r="AE185" i="3"/>
  <c r="AF185" i="3"/>
  <c r="AE147" i="3"/>
  <c r="AF147" i="3"/>
  <c r="AD144" i="3"/>
  <c r="AE144" i="3"/>
  <c r="AF144" i="3"/>
  <c r="AF126" i="3"/>
  <c r="AE126" i="3"/>
  <c r="AE123" i="3"/>
  <c r="AF123" i="3"/>
  <c r="AD123" i="3"/>
  <c r="AD100" i="3"/>
  <c r="AE100" i="3"/>
  <c r="AF100" i="3"/>
  <c r="AD72" i="3"/>
  <c r="AE72" i="3"/>
  <c r="AE59" i="3"/>
  <c r="AF59" i="3"/>
  <c r="AD59" i="3"/>
  <c r="AE51" i="3"/>
  <c r="AF51" i="3"/>
  <c r="AE23" i="3"/>
  <c r="AD23" i="3"/>
  <c r="AF23" i="3"/>
  <c r="AE217" i="3"/>
  <c r="AF217" i="3"/>
  <c r="AD206" i="3"/>
  <c r="AE206" i="3"/>
  <c r="AD156" i="3"/>
  <c r="AF156" i="3"/>
  <c r="AE135" i="3"/>
  <c r="AF135" i="3"/>
  <c r="AF70" i="3"/>
  <c r="AD70" i="3"/>
  <c r="AD40" i="3"/>
  <c r="AE40" i="3"/>
  <c r="AD152" i="3"/>
  <c r="AE152" i="3"/>
  <c r="AE99" i="3"/>
  <c r="AF99" i="3"/>
  <c r="AD88" i="3"/>
  <c r="AE88" i="3"/>
  <c r="AD64" i="3"/>
  <c r="AE64" i="3"/>
  <c r="AE35" i="3"/>
  <c r="AF35" i="3"/>
  <c r="AD160" i="3"/>
  <c r="AE160" i="3"/>
  <c r="AE107" i="3"/>
  <c r="AF107" i="3"/>
  <c r="AD96" i="3"/>
  <c r="AE96" i="3"/>
  <c r="AE43" i="3"/>
  <c r="AF43" i="3"/>
  <c r="AE131" i="3"/>
  <c r="AF131" i="3"/>
  <c r="AD120" i="3"/>
  <c r="AE120" i="3"/>
  <c r="AE67" i="3"/>
  <c r="AF67" i="3"/>
  <c r="AD32" i="3"/>
  <c r="AE32" i="3"/>
  <c r="W480" i="3" l="1"/>
  <c r="W420" i="3"/>
  <c r="W487" i="3"/>
  <c r="AG318" i="3"/>
  <c r="W435" i="3"/>
  <c r="CJ435" i="3" s="1"/>
  <c r="AG315" i="3"/>
  <c r="W201" i="3"/>
  <c r="L201" i="3" s="1"/>
  <c r="AG412" i="3"/>
  <c r="W472" i="3"/>
  <c r="L472" i="3" s="1"/>
  <c r="W463" i="3"/>
  <c r="BR463" i="3" s="1"/>
  <c r="W473" i="3"/>
  <c r="L473" i="3" s="1"/>
  <c r="W87" i="3"/>
  <c r="CJ87" i="3" s="1"/>
  <c r="W306" i="3"/>
  <c r="L306" i="3" s="1"/>
  <c r="AG59" i="3"/>
  <c r="W279" i="3"/>
  <c r="L279" i="3" s="1"/>
  <c r="W182" i="3"/>
  <c r="BR182" i="3" s="1"/>
  <c r="W287" i="3"/>
  <c r="L287" i="3" s="1"/>
  <c r="W419" i="3"/>
  <c r="BR419" i="3" s="1"/>
  <c r="W454" i="3"/>
  <c r="BR454" i="3" s="1"/>
  <c r="AG242" i="3"/>
  <c r="W475" i="3"/>
  <c r="CJ475" i="3" s="1"/>
  <c r="W468" i="3"/>
  <c r="L468" i="3" s="1"/>
  <c r="W408" i="3"/>
  <c r="CJ408" i="3" s="1"/>
  <c r="W421" i="3"/>
  <c r="L421" i="3" s="1"/>
  <c r="W327" i="3"/>
  <c r="CJ327" i="3" s="1"/>
  <c r="W203" i="3"/>
  <c r="BR203" i="3" s="1"/>
  <c r="W484" i="3"/>
  <c r="CJ484" i="3" s="1"/>
  <c r="W302" i="3"/>
  <c r="L302" i="3" s="1"/>
  <c r="W115" i="3"/>
  <c r="CJ115" i="3" s="1"/>
  <c r="W309" i="3"/>
  <c r="L309" i="3" s="1"/>
  <c r="W284" i="3"/>
  <c r="BR284" i="3" s="1"/>
  <c r="W174" i="3"/>
  <c r="BR174" i="3" s="1"/>
  <c r="W106" i="3"/>
  <c r="L106" i="3" s="1"/>
  <c r="W133" i="3"/>
  <c r="L133" i="3" s="1"/>
  <c r="W456" i="3"/>
  <c r="L456" i="3" s="1"/>
  <c r="W477" i="3"/>
  <c r="L477" i="3" s="1"/>
  <c r="W282" i="3"/>
  <c r="BR282" i="3" s="1"/>
  <c r="W429" i="3"/>
  <c r="CJ429" i="3" s="1"/>
  <c r="W187" i="3"/>
  <c r="BR187" i="3" s="1"/>
  <c r="W253" i="3"/>
  <c r="L253" i="3" s="1"/>
  <c r="W467" i="3"/>
  <c r="CJ467" i="3" s="1"/>
  <c r="W294" i="3"/>
  <c r="L294" i="3" s="1"/>
  <c r="W20" i="3"/>
  <c r="L20" i="3" s="1"/>
  <c r="W275" i="3"/>
  <c r="L275" i="3" s="1"/>
  <c r="W175" i="3"/>
  <c r="CJ175" i="3" s="1"/>
  <c r="W206" i="3"/>
  <c r="BR206" i="3" s="1"/>
  <c r="W139" i="3"/>
  <c r="CJ139" i="3" s="1"/>
  <c r="W243" i="3"/>
  <c r="BR243" i="3" s="1"/>
  <c r="W84" i="3"/>
  <c r="L84" i="3" s="1"/>
  <c r="W208" i="3"/>
  <c r="L208" i="3" s="1"/>
  <c r="W212" i="3"/>
  <c r="CJ212" i="3" s="1"/>
  <c r="AG390" i="3"/>
  <c r="AG432" i="3"/>
  <c r="W407" i="3"/>
  <c r="L407" i="3" s="1"/>
  <c r="W346" i="3"/>
  <c r="L346" i="3" s="1"/>
  <c r="W470" i="3"/>
  <c r="L470" i="3" s="1"/>
  <c r="W464" i="3"/>
  <c r="L464" i="3" s="1"/>
  <c r="W86" i="3"/>
  <c r="BR86" i="3" s="1"/>
  <c r="W393" i="3"/>
  <c r="L393" i="3" s="1"/>
  <c r="W301" i="3"/>
  <c r="BR301" i="3" s="1"/>
  <c r="W24" i="3"/>
  <c r="CJ24" i="3" s="1"/>
  <c r="W222" i="3"/>
  <c r="L222" i="3" s="1"/>
  <c r="W168" i="3"/>
  <c r="L168" i="3" s="1"/>
  <c r="W138" i="3"/>
  <c r="BR138" i="3" s="1"/>
  <c r="W226" i="3"/>
  <c r="L226" i="3" s="1"/>
  <c r="W238" i="3"/>
  <c r="BR238" i="3" s="1"/>
  <c r="W465" i="3"/>
  <c r="L465" i="3" s="1"/>
  <c r="W144" i="3"/>
  <c r="L144" i="3" s="1"/>
  <c r="W98" i="3"/>
  <c r="CJ98" i="3" s="1"/>
  <c r="AG440" i="3"/>
  <c r="W398" i="3"/>
  <c r="L398" i="3" s="1"/>
  <c r="W102" i="3"/>
  <c r="L102" i="3" s="1"/>
  <c r="W405" i="3"/>
  <c r="L405" i="3" s="1"/>
  <c r="W415" i="3"/>
  <c r="BR415" i="3" s="1"/>
  <c r="W48" i="3"/>
  <c r="L48" i="3" s="1"/>
  <c r="W246" i="3"/>
  <c r="L246" i="3" s="1"/>
  <c r="W397" i="3"/>
  <c r="BR397" i="3" s="1"/>
  <c r="W448" i="3"/>
  <c r="BR448" i="3" s="1"/>
  <c r="W267" i="3"/>
  <c r="CJ267" i="3" s="1"/>
  <c r="W410" i="3"/>
  <c r="CJ410" i="3" s="1"/>
  <c r="W164" i="3"/>
  <c r="L164" i="3" s="1"/>
  <c r="W343" i="3"/>
  <c r="L343" i="3" s="1"/>
  <c r="W228" i="3"/>
  <c r="BR228" i="3" s="1"/>
  <c r="W264" i="3"/>
  <c r="CJ264" i="3" s="1"/>
  <c r="W60" i="3"/>
  <c r="L60" i="3" s="1"/>
  <c r="W325" i="3"/>
  <c r="CJ325" i="3" s="1"/>
  <c r="W200" i="3"/>
  <c r="L200" i="3" s="1"/>
  <c r="W443" i="3"/>
  <c r="L443" i="3" s="1"/>
  <c r="W332" i="3"/>
  <c r="BR332" i="3" s="1"/>
  <c r="AG26" i="3"/>
  <c r="W26" i="3"/>
  <c r="CJ26" i="3" s="1"/>
  <c r="AG490" i="3"/>
  <c r="W490" i="3"/>
  <c r="CJ490" i="3" s="1"/>
  <c r="AG250" i="3"/>
  <c r="W250" i="3"/>
  <c r="L250" i="3" s="1"/>
  <c r="AG310" i="3"/>
  <c r="W310" i="3"/>
  <c r="L310" i="3" s="1"/>
  <c r="W65" i="3"/>
  <c r="BR65" i="3" s="1"/>
  <c r="W184" i="3"/>
  <c r="L184" i="3" s="1"/>
  <c r="W89" i="3"/>
  <c r="CJ89" i="3" s="1"/>
  <c r="AG365" i="3"/>
  <c r="AG424" i="3"/>
  <c r="W74" i="3"/>
  <c r="L74" i="3" s="1"/>
  <c r="W370" i="3"/>
  <c r="CJ370" i="3" s="1"/>
  <c r="W108" i="3"/>
  <c r="L108" i="3" s="1"/>
  <c r="W403" i="3"/>
  <c r="L403" i="3" s="1"/>
  <c r="AG120" i="3"/>
  <c r="W120" i="3"/>
  <c r="L120" i="3" s="1"/>
  <c r="AG364" i="3"/>
  <c r="W364" i="3"/>
  <c r="L364" i="3" s="1"/>
  <c r="W387" i="3"/>
  <c r="L387" i="3" s="1"/>
  <c r="AG387" i="3"/>
  <c r="AG373" i="3"/>
  <c r="W373" i="3"/>
  <c r="L373" i="3" s="1"/>
  <c r="W322" i="3"/>
  <c r="L322" i="3" s="1"/>
  <c r="AG322" i="3"/>
  <c r="AG371" i="3"/>
  <c r="W371" i="3"/>
  <c r="BR371" i="3" s="1"/>
  <c r="W231" i="3"/>
  <c r="L231" i="3" s="1"/>
  <c r="AG231" i="3"/>
  <c r="AG300" i="3"/>
  <c r="W300" i="3"/>
  <c r="BR300" i="3" s="1"/>
  <c r="W194" i="3"/>
  <c r="L194" i="3" s="1"/>
  <c r="AG194" i="3"/>
  <c r="AG476" i="3"/>
  <c r="W476" i="3"/>
  <c r="BR476" i="3" s="1"/>
  <c r="W47" i="3"/>
  <c r="CJ47" i="3" s="1"/>
  <c r="AG47" i="3"/>
  <c r="AG337" i="3"/>
  <c r="W337" i="3"/>
  <c r="L337" i="3" s="1"/>
  <c r="AG361" i="3"/>
  <c r="W361" i="3"/>
  <c r="CJ361" i="3" s="1"/>
  <c r="AG235" i="3"/>
  <c r="W235" i="3"/>
  <c r="L235" i="3" s="1"/>
  <c r="AG333" i="3"/>
  <c r="W333" i="3"/>
  <c r="L333" i="3" s="1"/>
  <c r="W51" i="3"/>
  <c r="L51" i="3" s="1"/>
  <c r="AG51" i="3"/>
  <c r="W7" i="3"/>
  <c r="CJ7" i="3" s="1"/>
  <c r="AG7" i="3"/>
  <c r="AG433" i="3"/>
  <c r="W433" i="3"/>
  <c r="L433" i="3" s="1"/>
  <c r="AG323" i="3"/>
  <c r="W323" i="3"/>
  <c r="L323" i="3" s="1"/>
  <c r="W341" i="3"/>
  <c r="L341" i="3" s="1"/>
  <c r="AG341" i="3"/>
  <c r="AG401" i="3"/>
  <c r="W401" i="3"/>
  <c r="BR401" i="3" s="1"/>
  <c r="W40" i="3"/>
  <c r="L40" i="3" s="1"/>
  <c r="W191" i="3"/>
  <c r="CJ191" i="3" s="1"/>
  <c r="AG119" i="3"/>
  <c r="W355" i="3"/>
  <c r="L355" i="3" s="1"/>
  <c r="W366" i="3"/>
  <c r="L366" i="3" s="1"/>
  <c r="W52" i="3"/>
  <c r="L52" i="3" s="1"/>
  <c r="W55" i="3"/>
  <c r="L55" i="3" s="1"/>
  <c r="W349" i="3"/>
  <c r="BR349" i="3" s="1"/>
  <c r="AG326" i="3"/>
  <c r="W42" i="3"/>
  <c r="BR42" i="3" s="1"/>
  <c r="BR494" i="3"/>
  <c r="CJ494" i="3"/>
  <c r="W392" i="3"/>
  <c r="L392" i="3" s="1"/>
  <c r="AG391" i="3"/>
  <c r="W22" i="3"/>
  <c r="CJ22" i="3" s="1"/>
  <c r="W430" i="3"/>
  <c r="L430" i="3" s="1"/>
  <c r="W376" i="3"/>
  <c r="CJ376" i="3" s="1"/>
  <c r="W68" i="3"/>
  <c r="L68" i="3" s="1"/>
  <c r="BR492" i="3"/>
  <c r="CJ492" i="3"/>
  <c r="W280" i="3"/>
  <c r="BR280" i="3" s="1"/>
  <c r="U491" i="3"/>
  <c r="AG491" i="3" s="1"/>
  <c r="AG489" i="3"/>
  <c r="W489" i="3"/>
  <c r="L489" i="3" s="1"/>
  <c r="AG488" i="3"/>
  <c r="W488" i="3"/>
  <c r="CJ488" i="3" s="1"/>
  <c r="W493" i="3"/>
  <c r="AG461" i="3"/>
  <c r="W461" i="3"/>
  <c r="BR461" i="3" s="1"/>
  <c r="AG462" i="3"/>
  <c r="W462" i="3"/>
  <c r="CJ462" i="3" s="1"/>
  <c r="AG486" i="3"/>
  <c r="W486" i="3"/>
  <c r="L486" i="3" s="1"/>
  <c r="AG466" i="3"/>
  <c r="W466" i="3"/>
  <c r="L466" i="3" s="1"/>
  <c r="AG482" i="3"/>
  <c r="W482" i="3"/>
  <c r="L482" i="3" s="1"/>
  <c r="AG459" i="3"/>
  <c r="W459" i="3"/>
  <c r="L459" i="3" s="1"/>
  <c r="AG474" i="3"/>
  <c r="W474" i="3"/>
  <c r="L474" i="3" s="1"/>
  <c r="AG469" i="3"/>
  <c r="W469" i="3"/>
  <c r="L469" i="3" s="1"/>
  <c r="AG478" i="3"/>
  <c r="W478" i="3"/>
  <c r="BR478" i="3" s="1"/>
  <c r="AG471" i="3"/>
  <c r="W471" i="3"/>
  <c r="L471" i="3" s="1"/>
  <c r="AG483" i="3"/>
  <c r="W483" i="3"/>
  <c r="BR483" i="3" s="1"/>
  <c r="W485" i="3"/>
  <c r="BR485" i="3" s="1"/>
  <c r="W458" i="3"/>
  <c r="BR458" i="3" s="1"/>
  <c r="W479" i="3"/>
  <c r="CJ479" i="3" s="1"/>
  <c r="W451" i="3"/>
  <c r="BR451" i="3" s="1"/>
  <c r="AG450" i="3"/>
  <c r="W450" i="3"/>
  <c r="L450" i="3" s="1"/>
  <c r="W442" i="3"/>
  <c r="L442" i="3" s="1"/>
  <c r="AG442" i="3"/>
  <c r="AG453" i="3"/>
  <c r="W453" i="3"/>
  <c r="L453" i="3" s="1"/>
  <c r="AG438" i="3"/>
  <c r="W438" i="3"/>
  <c r="BR438" i="3" s="1"/>
  <c r="AG445" i="3"/>
  <c r="W445" i="3"/>
  <c r="BR445" i="3" s="1"/>
  <c r="AG446" i="3"/>
  <c r="W446" i="3"/>
  <c r="L446" i="3" s="1"/>
  <c r="AG425" i="3"/>
  <c r="W425" i="3"/>
  <c r="BR425" i="3" s="1"/>
  <c r="AG444" i="3"/>
  <c r="W444" i="3"/>
  <c r="CJ444" i="3" s="1"/>
  <c r="AG428" i="3"/>
  <c r="W428" i="3"/>
  <c r="CJ428" i="3" s="1"/>
  <c r="AG431" i="3"/>
  <c r="W431" i="3"/>
  <c r="L431" i="3" s="1"/>
  <c r="AG436" i="3"/>
  <c r="W436" i="3"/>
  <c r="L436" i="3" s="1"/>
  <c r="AG449" i="3"/>
  <c r="W449" i="3"/>
  <c r="L449" i="3" s="1"/>
  <c r="AG439" i="3"/>
  <c r="W439" i="3"/>
  <c r="L439" i="3" s="1"/>
  <c r="AG434" i="3"/>
  <c r="W434" i="3"/>
  <c r="BR434" i="3" s="1"/>
  <c r="W426" i="3"/>
  <c r="BR426" i="3" s="1"/>
  <c r="AG426" i="3"/>
  <c r="AG441" i="3"/>
  <c r="W441" i="3"/>
  <c r="L441" i="3" s="1"/>
  <c r="AG447" i="3"/>
  <c r="W447" i="3"/>
  <c r="L447" i="3" s="1"/>
  <c r="AG455" i="3"/>
  <c r="W455" i="3"/>
  <c r="CJ455" i="3" s="1"/>
  <c r="W437" i="3"/>
  <c r="L437" i="3" s="1"/>
  <c r="W452" i="3"/>
  <c r="BR452" i="3" s="1"/>
  <c r="AG402" i="3"/>
  <c r="W402" i="3"/>
  <c r="L402" i="3" s="1"/>
  <c r="AG400" i="3"/>
  <c r="W400" i="3"/>
  <c r="L400" i="3" s="1"/>
  <c r="AG399" i="3"/>
  <c r="W399" i="3"/>
  <c r="L399" i="3" s="1"/>
  <c r="AG406" i="3"/>
  <c r="W406" i="3"/>
  <c r="CJ406" i="3" s="1"/>
  <c r="AG417" i="3"/>
  <c r="W417" i="3"/>
  <c r="L417" i="3" s="1"/>
  <c r="AG416" i="3"/>
  <c r="W416" i="3"/>
  <c r="BR416" i="3" s="1"/>
  <c r="AG396" i="3"/>
  <c r="W396" i="3"/>
  <c r="CJ396" i="3" s="1"/>
  <c r="AG409" i="3"/>
  <c r="W409" i="3"/>
  <c r="BR409" i="3" s="1"/>
  <c r="W404" i="3"/>
  <c r="CJ404" i="3" s="1"/>
  <c r="AG404" i="3"/>
  <c r="AG414" i="3"/>
  <c r="W414" i="3"/>
  <c r="CJ414" i="3" s="1"/>
  <c r="AG418" i="3"/>
  <c r="W418" i="3"/>
  <c r="BR418" i="3" s="1"/>
  <c r="AG411" i="3"/>
  <c r="W411" i="3"/>
  <c r="L411" i="3" s="1"/>
  <c r="AG394" i="3"/>
  <c r="W394" i="3"/>
  <c r="BR394" i="3" s="1"/>
  <c r="W395" i="3"/>
  <c r="CJ395" i="3" s="1"/>
  <c r="AG395" i="3"/>
  <c r="W413" i="3"/>
  <c r="CJ413" i="3" s="1"/>
  <c r="W372" i="3"/>
  <c r="L372" i="3" s="1"/>
  <c r="AG380" i="3"/>
  <c r="W380" i="3"/>
  <c r="BR380" i="3" s="1"/>
  <c r="W383" i="3"/>
  <c r="CJ383" i="3" s="1"/>
  <c r="AG383" i="3"/>
  <c r="AG375" i="3"/>
  <c r="W375" i="3"/>
  <c r="L375" i="3" s="1"/>
  <c r="AG379" i="3"/>
  <c r="W379" i="3"/>
  <c r="L379" i="3" s="1"/>
  <c r="AG362" i="3"/>
  <c r="W362" i="3"/>
  <c r="BR362" i="3" s="1"/>
  <c r="AG367" i="3"/>
  <c r="W367" i="3"/>
  <c r="L367" i="3" s="1"/>
  <c r="AG381" i="3"/>
  <c r="W381" i="3"/>
  <c r="L381" i="3" s="1"/>
  <c r="AG382" i="3"/>
  <c r="W382" i="3"/>
  <c r="L382" i="3" s="1"/>
  <c r="AG386" i="3"/>
  <c r="W386" i="3"/>
  <c r="L386" i="3" s="1"/>
  <c r="AG377" i="3"/>
  <c r="W377" i="3"/>
  <c r="L377" i="3" s="1"/>
  <c r="AG374" i="3"/>
  <c r="W374" i="3"/>
  <c r="BR374" i="3" s="1"/>
  <c r="AG388" i="3"/>
  <c r="W388" i="3"/>
  <c r="L388" i="3" s="1"/>
  <c r="AG378" i="3"/>
  <c r="W378" i="3"/>
  <c r="BR378" i="3" s="1"/>
  <c r="AG363" i="3"/>
  <c r="W363" i="3"/>
  <c r="CJ363" i="3" s="1"/>
  <c r="AG385" i="3"/>
  <c r="W385" i="3"/>
  <c r="BR385" i="3" s="1"/>
  <c r="AG389" i="3"/>
  <c r="W389" i="3"/>
  <c r="L389" i="3" s="1"/>
  <c r="AG384" i="3"/>
  <c r="W384" i="3"/>
  <c r="L384" i="3" s="1"/>
  <c r="AG350" i="3"/>
  <c r="W350" i="3"/>
  <c r="BR350" i="3" s="1"/>
  <c r="AG358" i="3"/>
  <c r="W358" i="3"/>
  <c r="L358" i="3" s="1"/>
  <c r="W356" i="3"/>
  <c r="CJ356" i="3" s="1"/>
  <c r="AG356" i="3"/>
  <c r="AG354" i="3"/>
  <c r="W354" i="3"/>
  <c r="L354" i="3" s="1"/>
  <c r="AG359" i="3"/>
  <c r="W359" i="3"/>
  <c r="L359" i="3" s="1"/>
  <c r="AG353" i="3"/>
  <c r="W353" i="3"/>
  <c r="CJ353" i="3" s="1"/>
  <c r="W357" i="3"/>
  <c r="L357" i="3" s="1"/>
  <c r="AG335" i="3"/>
  <c r="W335" i="3"/>
  <c r="L335" i="3" s="1"/>
  <c r="AG344" i="3"/>
  <c r="W344" i="3"/>
  <c r="L344" i="3" s="1"/>
  <c r="AG336" i="3"/>
  <c r="W336" i="3"/>
  <c r="L336" i="3" s="1"/>
  <c r="W345" i="3"/>
  <c r="CJ345" i="3" s="1"/>
  <c r="AG345" i="3"/>
  <c r="W340" i="3"/>
  <c r="BR340" i="3" s="1"/>
  <c r="AG340" i="3"/>
  <c r="AG338" i="3"/>
  <c r="W338" i="3"/>
  <c r="L338" i="3" s="1"/>
  <c r="W347" i="3"/>
  <c r="L347" i="3" s="1"/>
  <c r="AG347" i="3"/>
  <c r="AG334" i="3"/>
  <c r="W334" i="3"/>
  <c r="L334" i="3" s="1"/>
  <c r="W276" i="3"/>
  <c r="CJ276" i="3" s="1"/>
  <c r="AG276" i="3"/>
  <c r="AG295" i="3"/>
  <c r="W295" i="3"/>
  <c r="AG317" i="3"/>
  <c r="W317" i="3"/>
  <c r="CJ317" i="3" s="1"/>
  <c r="AG305" i="3"/>
  <c r="W305" i="3"/>
  <c r="CJ305" i="3" s="1"/>
  <c r="AG292" i="3"/>
  <c r="W292" i="3"/>
  <c r="BR292" i="3" s="1"/>
  <c r="AG307" i="3"/>
  <c r="W307" i="3"/>
  <c r="L307" i="3" s="1"/>
  <c r="AG281" i="3"/>
  <c r="W281" i="3"/>
  <c r="L281" i="3" s="1"/>
  <c r="W316" i="3"/>
  <c r="CJ316" i="3" s="1"/>
  <c r="AG316" i="3"/>
  <c r="AG296" i="3"/>
  <c r="W296" i="3"/>
  <c r="L296" i="3" s="1"/>
  <c r="AG311" i="3"/>
  <c r="W311" i="3"/>
  <c r="L311" i="3" s="1"/>
  <c r="AG324" i="3"/>
  <c r="W324" i="3"/>
  <c r="L324" i="3" s="1"/>
  <c r="AG319" i="3"/>
  <c r="W319" i="3"/>
  <c r="L319" i="3" s="1"/>
  <c r="AG321" i="3"/>
  <c r="W321" i="3"/>
  <c r="L321" i="3" s="1"/>
  <c r="W293" i="3"/>
  <c r="CJ293" i="3" s="1"/>
  <c r="AG293" i="3"/>
  <c r="W299" i="3"/>
  <c r="BR299" i="3" s="1"/>
  <c r="AG299" i="3"/>
  <c r="AG328" i="3"/>
  <c r="W328" i="3"/>
  <c r="L328" i="3" s="1"/>
  <c r="AG320" i="3"/>
  <c r="W320" i="3"/>
  <c r="CJ320" i="3" s="1"/>
  <c r="AG278" i="3"/>
  <c r="W278" i="3"/>
  <c r="CJ278" i="3" s="1"/>
  <c r="AG291" i="3"/>
  <c r="W291" i="3"/>
  <c r="L291" i="3" s="1"/>
  <c r="AG297" i="3"/>
  <c r="W297" i="3"/>
  <c r="BR297" i="3" s="1"/>
  <c r="AG283" i="3"/>
  <c r="W283" i="3"/>
  <c r="L283" i="3" s="1"/>
  <c r="W304" i="3"/>
  <c r="BR304" i="3" s="1"/>
  <c r="AG304" i="3"/>
  <c r="AG313" i="3"/>
  <c r="W313" i="3"/>
  <c r="CJ313" i="3" s="1"/>
  <c r="W298" i="3"/>
  <c r="L298" i="3" s="1"/>
  <c r="AG298" i="3"/>
  <c r="W330" i="3"/>
  <c r="L330" i="3" s="1"/>
  <c r="AG330" i="3"/>
  <c r="AG274" i="3"/>
  <c r="W274" i="3"/>
  <c r="BR274" i="3" s="1"/>
  <c r="AG312" i="3"/>
  <c r="W312" i="3"/>
  <c r="L312" i="3" s="1"/>
  <c r="AG331" i="3"/>
  <c r="W331" i="3"/>
  <c r="BR331" i="3" s="1"/>
  <c r="W329" i="3"/>
  <c r="CJ329" i="3" s="1"/>
  <c r="W308" i="3"/>
  <c r="L308" i="3" s="1"/>
  <c r="W270" i="3"/>
  <c r="L270" i="3" s="1"/>
  <c r="AG270" i="3"/>
  <c r="AG239" i="3"/>
  <c r="W239" i="3"/>
  <c r="CJ239" i="3" s="1"/>
  <c r="AG258" i="3"/>
  <c r="W258" i="3"/>
  <c r="L258" i="3" s="1"/>
  <c r="AG268" i="3"/>
  <c r="W268" i="3"/>
  <c r="CJ268" i="3" s="1"/>
  <c r="AG263" i="3"/>
  <c r="W263" i="3"/>
  <c r="BR263" i="3" s="1"/>
  <c r="AG261" i="3"/>
  <c r="W261" i="3"/>
  <c r="CJ261" i="3" s="1"/>
  <c r="AG266" i="3"/>
  <c r="W266" i="3"/>
  <c r="BR266" i="3" s="1"/>
  <c r="AG241" i="3"/>
  <c r="W241" i="3"/>
  <c r="BR241" i="3" s="1"/>
  <c r="W262" i="3"/>
  <c r="BR262" i="3" s="1"/>
  <c r="AG262" i="3"/>
  <c r="AG271" i="3"/>
  <c r="W271" i="3"/>
  <c r="L271" i="3" s="1"/>
  <c r="AG227" i="3"/>
  <c r="W227" i="3"/>
  <c r="L227" i="3" s="1"/>
  <c r="AG234" i="3"/>
  <c r="W234" i="3"/>
  <c r="L234" i="3" s="1"/>
  <c r="AG272" i="3"/>
  <c r="W272" i="3"/>
  <c r="L272" i="3" s="1"/>
  <c r="AG269" i="3"/>
  <c r="W269" i="3"/>
  <c r="L269" i="3" s="1"/>
  <c r="AG249" i="3"/>
  <c r="W249" i="3"/>
  <c r="L249" i="3" s="1"/>
  <c r="AG265" i="3"/>
  <c r="W265" i="3"/>
  <c r="L265" i="3" s="1"/>
  <c r="AG232" i="3"/>
  <c r="W232" i="3"/>
  <c r="L232" i="3" s="1"/>
  <c r="AG233" i="3"/>
  <c r="W233" i="3"/>
  <c r="L233" i="3" s="1"/>
  <c r="AG237" i="3"/>
  <c r="W237" i="3"/>
  <c r="L237" i="3" s="1"/>
  <c r="AG236" i="3"/>
  <c r="W236" i="3"/>
  <c r="CJ236" i="3" s="1"/>
  <c r="AG229" i="3"/>
  <c r="W229" i="3"/>
  <c r="L229" i="3" s="1"/>
  <c r="AG248" i="3"/>
  <c r="W248" i="3"/>
  <c r="L248" i="3" s="1"/>
  <c r="W230" i="3"/>
  <c r="L230" i="3" s="1"/>
  <c r="W251" i="3"/>
  <c r="BR251" i="3" s="1"/>
  <c r="W247" i="3"/>
  <c r="L247" i="3" s="1"/>
  <c r="AG188" i="3"/>
  <c r="W188" i="3"/>
  <c r="L188" i="3" s="1"/>
  <c r="AG207" i="3"/>
  <c r="W207" i="3"/>
  <c r="L207" i="3" s="1"/>
  <c r="W210" i="3"/>
  <c r="L210" i="3" s="1"/>
  <c r="AG210" i="3"/>
  <c r="AG204" i="3"/>
  <c r="W204" i="3"/>
  <c r="L204" i="3" s="1"/>
  <c r="AG176" i="3"/>
  <c r="W176" i="3"/>
  <c r="L176" i="3" s="1"/>
  <c r="AG177" i="3"/>
  <c r="W177" i="3"/>
  <c r="L177" i="3" s="1"/>
  <c r="W223" i="3"/>
  <c r="L223" i="3" s="1"/>
  <c r="AG223" i="3"/>
  <c r="AG166" i="3"/>
  <c r="W166" i="3"/>
  <c r="L166" i="3" s="1"/>
  <c r="AG209" i="3"/>
  <c r="W209" i="3"/>
  <c r="CJ209" i="3" s="1"/>
  <c r="W169" i="3"/>
  <c r="L169" i="3" s="1"/>
  <c r="AG169" i="3"/>
  <c r="AG217" i="3"/>
  <c r="W217" i="3"/>
  <c r="BR217" i="3" s="1"/>
  <c r="AG211" i="3"/>
  <c r="W211" i="3"/>
  <c r="CJ211" i="3" s="1"/>
  <c r="AG224" i="3"/>
  <c r="W224" i="3"/>
  <c r="CJ224" i="3" s="1"/>
  <c r="AG214" i="3"/>
  <c r="W214" i="3"/>
  <c r="CJ214" i="3" s="1"/>
  <c r="AG179" i="3"/>
  <c r="W179" i="3"/>
  <c r="L179" i="3" s="1"/>
  <c r="AG192" i="3"/>
  <c r="W192" i="3"/>
  <c r="L192" i="3" s="1"/>
  <c r="AG225" i="3"/>
  <c r="W225" i="3"/>
  <c r="BR225" i="3" s="1"/>
  <c r="AG190" i="3"/>
  <c r="W190" i="3"/>
  <c r="L190" i="3" s="1"/>
  <c r="AG186" i="3"/>
  <c r="W186" i="3"/>
  <c r="L186" i="3" s="1"/>
  <c r="AG163" i="3"/>
  <c r="W163" i="3"/>
  <c r="CJ163" i="3" s="1"/>
  <c r="AG167" i="3"/>
  <c r="W167" i="3"/>
  <c r="BR167" i="3" s="1"/>
  <c r="W185" i="3"/>
  <c r="L185" i="3" s="1"/>
  <c r="AG185" i="3"/>
  <c r="AG216" i="3"/>
  <c r="W216" i="3"/>
  <c r="L216" i="3" s="1"/>
  <c r="AG165" i="3"/>
  <c r="W165" i="3"/>
  <c r="L165" i="3" s="1"/>
  <c r="AG221" i="3"/>
  <c r="W221" i="3"/>
  <c r="L221" i="3" s="1"/>
  <c r="AG173" i="3"/>
  <c r="W173" i="3"/>
  <c r="L173" i="3" s="1"/>
  <c r="AG172" i="3"/>
  <c r="W172" i="3"/>
  <c r="CJ172" i="3" s="1"/>
  <c r="AG171" i="3"/>
  <c r="W171" i="3"/>
  <c r="CJ171" i="3" s="1"/>
  <c r="AG205" i="3"/>
  <c r="W205" i="3"/>
  <c r="L205" i="3" s="1"/>
  <c r="AG183" i="3"/>
  <c r="W183" i="3"/>
  <c r="BR183" i="3" s="1"/>
  <c r="AG170" i="3"/>
  <c r="W170" i="3"/>
  <c r="L170" i="3" s="1"/>
  <c r="W181" i="3"/>
  <c r="L181" i="3" s="1"/>
  <c r="W202" i="3"/>
  <c r="L202" i="3" s="1"/>
  <c r="W199" i="3"/>
  <c r="CJ199" i="3" s="1"/>
  <c r="W220" i="3"/>
  <c r="L220" i="3" s="1"/>
  <c r="W219" i="3"/>
  <c r="L219" i="3" s="1"/>
  <c r="W215" i="3"/>
  <c r="CJ215" i="3" s="1"/>
  <c r="AG146" i="3"/>
  <c r="W146" i="3"/>
  <c r="CJ146" i="3" s="1"/>
  <c r="AG148" i="3"/>
  <c r="W148" i="3"/>
  <c r="CJ148" i="3" s="1"/>
  <c r="W149" i="3"/>
  <c r="L149" i="3" s="1"/>
  <c r="AG149" i="3"/>
  <c r="AG153" i="3"/>
  <c r="W153" i="3"/>
  <c r="L153" i="3" s="1"/>
  <c r="AG157" i="3"/>
  <c r="W157" i="3"/>
  <c r="CJ157" i="3" s="1"/>
  <c r="W145" i="3"/>
  <c r="BR145" i="3" s="1"/>
  <c r="AG145" i="3"/>
  <c r="AG158" i="3"/>
  <c r="W158" i="3"/>
  <c r="L158" i="3" s="1"/>
  <c r="AG151" i="3"/>
  <c r="W151" i="3"/>
  <c r="BR151" i="3" s="1"/>
  <c r="AG141" i="3"/>
  <c r="W141" i="3"/>
  <c r="BR141" i="3" s="1"/>
  <c r="AG147" i="3"/>
  <c r="W147" i="3"/>
  <c r="CJ147" i="3" s="1"/>
  <c r="AG152" i="3"/>
  <c r="W152" i="3"/>
  <c r="L152" i="3" s="1"/>
  <c r="AG142" i="3"/>
  <c r="W142" i="3"/>
  <c r="L142" i="3" s="1"/>
  <c r="AG143" i="3"/>
  <c r="W143" i="3"/>
  <c r="CJ143" i="3" s="1"/>
  <c r="AG156" i="3"/>
  <c r="W156" i="3"/>
  <c r="L156" i="3" s="1"/>
  <c r="AG150" i="3"/>
  <c r="W150" i="3"/>
  <c r="L150" i="3" s="1"/>
  <c r="W155" i="3"/>
  <c r="BR155" i="3" s="1"/>
  <c r="W126" i="3"/>
  <c r="L126" i="3" s="1"/>
  <c r="W128" i="3"/>
  <c r="L128" i="3" s="1"/>
  <c r="AG128" i="3"/>
  <c r="AG125" i="3"/>
  <c r="W125" i="3"/>
  <c r="BR125" i="3" s="1"/>
  <c r="AG127" i="3"/>
  <c r="W127" i="3"/>
  <c r="L127" i="3" s="1"/>
  <c r="W130" i="3"/>
  <c r="L130" i="3" s="1"/>
  <c r="AG130" i="3"/>
  <c r="AG131" i="3"/>
  <c r="W131" i="3"/>
  <c r="L131" i="3" s="1"/>
  <c r="AG114" i="3"/>
  <c r="W114" i="3"/>
  <c r="BR114" i="3" s="1"/>
  <c r="AG129" i="3"/>
  <c r="W129" i="3"/>
  <c r="L129" i="3" s="1"/>
  <c r="AG122" i="3"/>
  <c r="W122" i="3"/>
  <c r="L122" i="3" s="1"/>
  <c r="AG132" i="3"/>
  <c r="W132" i="3"/>
  <c r="L132" i="3" s="1"/>
  <c r="AG137" i="3"/>
  <c r="W137" i="3"/>
  <c r="L137" i="3" s="1"/>
  <c r="AG110" i="3"/>
  <c r="W110" i="3"/>
  <c r="L110" i="3" s="1"/>
  <c r="AG116" i="3"/>
  <c r="W116" i="3"/>
  <c r="CJ116" i="3" s="1"/>
  <c r="W109" i="3"/>
  <c r="CJ109" i="3" s="1"/>
  <c r="AG109" i="3"/>
  <c r="AG113" i="3"/>
  <c r="W113" i="3"/>
  <c r="L113" i="3" s="1"/>
  <c r="AG111" i="3"/>
  <c r="W111" i="3"/>
  <c r="L111" i="3" s="1"/>
  <c r="W140" i="3"/>
  <c r="L140" i="3" s="1"/>
  <c r="W121" i="3"/>
  <c r="L121" i="3" s="1"/>
  <c r="AG85" i="3"/>
  <c r="W85" i="3"/>
  <c r="L85" i="3" s="1"/>
  <c r="AG83" i="3"/>
  <c r="W83" i="3"/>
  <c r="BR83" i="3" s="1"/>
  <c r="AG97" i="3"/>
  <c r="W97" i="3"/>
  <c r="L97" i="3" s="1"/>
  <c r="W101" i="3"/>
  <c r="L101" i="3" s="1"/>
  <c r="AG101" i="3"/>
  <c r="AG88" i="3"/>
  <c r="W88" i="3"/>
  <c r="L88" i="3" s="1"/>
  <c r="W93" i="3"/>
  <c r="CJ93" i="3" s="1"/>
  <c r="AG93" i="3"/>
  <c r="AG90" i="3"/>
  <c r="W90" i="3"/>
  <c r="L90" i="3" s="1"/>
  <c r="AG105" i="3"/>
  <c r="W105" i="3"/>
  <c r="L105" i="3" s="1"/>
  <c r="AG81" i="3"/>
  <c r="W81" i="3"/>
  <c r="CJ81" i="3" s="1"/>
  <c r="AG92" i="3"/>
  <c r="W92" i="3"/>
  <c r="BR92" i="3" s="1"/>
  <c r="AG91" i="3"/>
  <c r="W91" i="3"/>
  <c r="L91" i="3" s="1"/>
  <c r="AG104" i="3"/>
  <c r="W104" i="3"/>
  <c r="CJ104" i="3" s="1"/>
  <c r="AG80" i="3"/>
  <c r="W80" i="3"/>
  <c r="BR80" i="3" s="1"/>
  <c r="AG95" i="3"/>
  <c r="W95" i="3"/>
  <c r="CJ95" i="3" s="1"/>
  <c r="AG82" i="3"/>
  <c r="W82" i="3"/>
  <c r="L82" i="3" s="1"/>
  <c r="W107" i="3"/>
  <c r="BR107" i="3" s="1"/>
  <c r="AG79" i="3"/>
  <c r="W79" i="3"/>
  <c r="BR79" i="3" s="1"/>
  <c r="AG71" i="3"/>
  <c r="W71" i="3"/>
  <c r="CJ71" i="3" s="1"/>
  <c r="W78" i="3"/>
  <c r="CJ78" i="3" s="1"/>
  <c r="AG78" i="3"/>
  <c r="AG73" i="3"/>
  <c r="W73" i="3"/>
  <c r="L73" i="3" s="1"/>
  <c r="W69" i="3"/>
  <c r="BR69" i="3" s="1"/>
  <c r="AG69" i="3"/>
  <c r="AG77" i="3"/>
  <c r="W77" i="3"/>
  <c r="CJ77" i="3" s="1"/>
  <c r="AG72" i="3"/>
  <c r="W72" i="3"/>
  <c r="L72" i="3" s="1"/>
  <c r="AG76" i="3"/>
  <c r="W76" i="3"/>
  <c r="L76" i="3" s="1"/>
  <c r="AG70" i="3"/>
  <c r="W70" i="3"/>
  <c r="L70" i="3" s="1"/>
  <c r="W10" i="3"/>
  <c r="L10" i="3" s="1"/>
  <c r="AG10" i="3"/>
  <c r="AG12" i="3"/>
  <c r="W12" i="3"/>
  <c r="BR12" i="3" s="1"/>
  <c r="AG27" i="3"/>
  <c r="W27" i="3"/>
  <c r="L27" i="3" s="1"/>
  <c r="AG46" i="3"/>
  <c r="W46" i="3"/>
  <c r="L46" i="3" s="1"/>
  <c r="AG11" i="3"/>
  <c r="W11" i="3"/>
  <c r="CJ11" i="3" s="1"/>
  <c r="AG53" i="3"/>
  <c r="W53" i="3"/>
  <c r="L53" i="3" s="1"/>
  <c r="AG21" i="3"/>
  <c r="W21" i="3"/>
  <c r="CJ21" i="3" s="1"/>
  <c r="AG19" i="3"/>
  <c r="W19" i="3"/>
  <c r="BR19" i="3" s="1"/>
  <c r="AG38" i="3"/>
  <c r="W38" i="3"/>
  <c r="L38" i="3" s="1"/>
  <c r="W43" i="3"/>
  <c r="L43" i="3" s="1"/>
  <c r="AG43" i="3"/>
  <c r="AG39" i="3"/>
  <c r="W39" i="3"/>
  <c r="L39" i="3" s="1"/>
  <c r="AG18" i="3"/>
  <c r="W18" i="3"/>
  <c r="L18" i="3" s="1"/>
  <c r="W45" i="3"/>
  <c r="L45" i="3" s="1"/>
  <c r="AG45" i="3"/>
  <c r="W34" i="3"/>
  <c r="BR34" i="3" s="1"/>
  <c r="AG34" i="3"/>
  <c r="AG37" i="3"/>
  <c r="W37" i="3"/>
  <c r="L37" i="3" s="1"/>
  <c r="AG36" i="3"/>
  <c r="W36" i="3"/>
  <c r="L36" i="3" s="1"/>
  <c r="AG17" i="3"/>
  <c r="W17" i="3"/>
  <c r="L17" i="3" s="1"/>
  <c r="AG32" i="3"/>
  <c r="W32" i="3"/>
  <c r="L32" i="3" s="1"/>
  <c r="AG63" i="3"/>
  <c r="W63" i="3"/>
  <c r="L63" i="3" s="1"/>
  <c r="AG66" i="3"/>
  <c r="W66" i="3"/>
  <c r="L66" i="3" s="1"/>
  <c r="AG64" i="3"/>
  <c r="W64" i="3"/>
  <c r="CJ64" i="3" s="1"/>
  <c r="W58" i="3"/>
  <c r="L58" i="3" s="1"/>
  <c r="AG58" i="3"/>
  <c r="W8" i="3"/>
  <c r="CJ8" i="3" s="1"/>
  <c r="AG8" i="3"/>
  <c r="AG6" i="3"/>
  <c r="W6" i="3"/>
  <c r="CJ6" i="3" s="1"/>
  <c r="AG57" i="3"/>
  <c r="W57" i="3"/>
  <c r="BR57" i="3" s="1"/>
  <c r="AG49" i="3"/>
  <c r="W49" i="3"/>
  <c r="L49" i="3" s="1"/>
  <c r="W67" i="3"/>
  <c r="L67" i="3" s="1"/>
  <c r="AG67" i="3"/>
  <c r="AG61" i="3"/>
  <c r="W61" i="3"/>
  <c r="L61" i="3" s="1"/>
  <c r="AG62" i="3"/>
  <c r="W62" i="3"/>
  <c r="L62" i="3" s="1"/>
  <c r="AG44" i="3"/>
  <c r="W44" i="3"/>
  <c r="L44" i="3" s="1"/>
  <c r="AG35" i="3"/>
  <c r="W35" i="3"/>
  <c r="BR35" i="3" s="1"/>
  <c r="AG14" i="3"/>
  <c r="W14" i="3"/>
  <c r="BR14" i="3" s="1"/>
  <c r="W15" i="3"/>
  <c r="L15" i="3" s="1"/>
  <c r="AG15" i="3"/>
  <c r="W5" i="3"/>
  <c r="L5" i="3" s="1"/>
  <c r="AG5" i="3"/>
  <c r="AG13" i="3"/>
  <c r="W13" i="3"/>
  <c r="BR13" i="3" s="1"/>
  <c r="AG50" i="3"/>
  <c r="W50" i="3"/>
  <c r="CJ50" i="3" s="1"/>
  <c r="W56" i="3"/>
  <c r="L56" i="3" s="1"/>
  <c r="AG56" i="3"/>
  <c r="W25" i="3"/>
  <c r="BR25" i="3" s="1"/>
  <c r="AG25" i="3"/>
  <c r="AG23" i="3"/>
  <c r="W23" i="3"/>
  <c r="L23" i="3" s="1"/>
  <c r="AG29" i="3"/>
  <c r="W31" i="3"/>
  <c r="CJ31" i="3" s="1"/>
  <c r="W33" i="3"/>
  <c r="BR33" i="3" s="1"/>
  <c r="W9" i="3"/>
  <c r="L9" i="3" s="1"/>
  <c r="W28" i="3"/>
  <c r="L28" i="3" s="1"/>
  <c r="AG28" i="3"/>
  <c r="CJ351" i="3"/>
  <c r="CJ423" i="3"/>
  <c r="BR423" i="3"/>
  <c r="BR351" i="3"/>
  <c r="W16" i="3"/>
  <c r="L16" i="3" s="1"/>
  <c r="L457" i="3"/>
  <c r="BR457" i="3"/>
  <c r="L198" i="3"/>
  <c r="BR198" i="3"/>
  <c r="CJ123" i="3"/>
  <c r="BR123" i="3"/>
  <c r="CJ118" i="3"/>
  <c r="BR118" i="3"/>
  <c r="L256" i="3"/>
  <c r="CJ256" i="3"/>
  <c r="BR256" i="3"/>
  <c r="L460" i="3"/>
  <c r="CJ460" i="3"/>
  <c r="BR460" i="3"/>
  <c r="L54" i="3"/>
  <c r="BR54" i="3"/>
  <c r="CJ54" i="3"/>
  <c r="L178" i="3"/>
  <c r="CJ178" i="3"/>
  <c r="BR178" i="3"/>
  <c r="L257" i="3"/>
  <c r="BR257" i="3"/>
  <c r="CJ257" i="3"/>
  <c r="L360" i="3"/>
  <c r="CJ360" i="3"/>
  <c r="BR360" i="3"/>
  <c r="L30" i="3"/>
  <c r="CJ30" i="3"/>
  <c r="BR30" i="3"/>
  <c r="L326" i="3"/>
  <c r="BR326" i="3"/>
  <c r="CJ326" i="3"/>
  <c r="L189" i="3"/>
  <c r="CJ189" i="3"/>
  <c r="BR189" i="3"/>
  <c r="L342" i="3"/>
  <c r="CJ342" i="3"/>
  <c r="BR342" i="3"/>
  <c r="BR29" i="3"/>
  <c r="CJ29" i="3"/>
  <c r="L277" i="3"/>
  <c r="CJ277" i="3"/>
  <c r="BR277" i="3"/>
  <c r="L390" i="3"/>
  <c r="CJ390" i="3"/>
  <c r="BR390" i="3"/>
  <c r="L100" i="3"/>
  <c r="CJ100" i="3"/>
  <c r="BR100" i="3"/>
  <c r="BR201" i="3"/>
  <c r="CJ201" i="3"/>
  <c r="L94" i="3"/>
  <c r="CJ94" i="3"/>
  <c r="BR94" i="3"/>
  <c r="L41" i="3"/>
  <c r="CJ41" i="3"/>
  <c r="BR41" i="3"/>
  <c r="L314" i="3"/>
  <c r="BR314" i="3"/>
  <c r="CJ314" i="3"/>
  <c r="L339" i="3"/>
  <c r="BR339" i="3"/>
  <c r="CJ339" i="3"/>
  <c r="L136" i="3"/>
  <c r="CJ136" i="3"/>
  <c r="BR136" i="3"/>
  <c r="CJ75" i="3"/>
  <c r="BR75" i="3"/>
  <c r="L492" i="3"/>
  <c r="L427" i="3"/>
  <c r="CJ427" i="3"/>
  <c r="BR427" i="3"/>
  <c r="L422" i="3"/>
  <c r="BR422" i="3"/>
  <c r="CJ422" i="3"/>
  <c r="L424" i="3"/>
  <c r="BR424" i="3"/>
  <c r="CJ424" i="3"/>
  <c r="L289" i="3"/>
  <c r="BR289" i="3"/>
  <c r="CJ289" i="3"/>
  <c r="L59" i="3"/>
  <c r="CJ59" i="3"/>
  <c r="BR59" i="3"/>
  <c r="L160" i="3"/>
  <c r="CJ160" i="3"/>
  <c r="BR160" i="3"/>
  <c r="L196" i="3"/>
  <c r="BR196" i="3"/>
  <c r="CJ196" i="3"/>
  <c r="L369" i="3"/>
  <c r="CJ369" i="3"/>
  <c r="BR369" i="3"/>
  <c r="L494" i="3"/>
  <c r="L99" i="3"/>
  <c r="BR99" i="3"/>
  <c r="CJ99" i="3"/>
  <c r="L193" i="3"/>
  <c r="CJ193" i="3"/>
  <c r="BR193" i="3"/>
  <c r="L480" i="3"/>
  <c r="CJ480" i="3"/>
  <c r="BR480" i="3"/>
  <c r="L252" i="3"/>
  <c r="CJ252" i="3"/>
  <c r="BR252" i="3"/>
  <c r="L162" i="3"/>
  <c r="CJ162" i="3"/>
  <c r="BR162" i="3"/>
  <c r="L420" i="3"/>
  <c r="BR420" i="3"/>
  <c r="CJ420" i="3"/>
  <c r="L432" i="3"/>
  <c r="BR432" i="3"/>
  <c r="CJ432" i="3"/>
  <c r="L124" i="3"/>
  <c r="BR124" i="3"/>
  <c r="CJ124" i="3"/>
  <c r="L159" i="3"/>
  <c r="CJ159" i="3"/>
  <c r="BR159" i="3"/>
  <c r="L352" i="3"/>
  <c r="CJ352" i="3"/>
  <c r="BR352" i="3"/>
  <c r="L180" i="3"/>
  <c r="CJ180" i="3"/>
  <c r="BR180" i="3"/>
  <c r="L273" i="3"/>
  <c r="BR273" i="3"/>
  <c r="CJ273" i="3"/>
  <c r="L481" i="3"/>
  <c r="BR481" i="3"/>
  <c r="CJ481" i="3"/>
  <c r="L412" i="3"/>
  <c r="CJ412" i="3"/>
  <c r="BR412" i="3"/>
  <c r="L195" i="3"/>
  <c r="BR195" i="3"/>
  <c r="CJ195" i="3"/>
  <c r="L255" i="3"/>
  <c r="CJ255" i="3"/>
  <c r="BR255" i="3"/>
  <c r="L245" i="3"/>
  <c r="BR245" i="3"/>
  <c r="CJ245" i="3"/>
  <c r="L288" i="3"/>
  <c r="BR288" i="3"/>
  <c r="CJ288" i="3"/>
  <c r="L213" i="3"/>
  <c r="CJ213" i="3"/>
  <c r="BR213" i="3"/>
  <c r="L135" i="3"/>
  <c r="BR135" i="3"/>
  <c r="CJ135" i="3"/>
  <c r="L242" i="3"/>
  <c r="CJ242" i="3"/>
  <c r="BR242" i="3"/>
  <c r="L117" i="3"/>
  <c r="CJ117" i="3"/>
  <c r="BR117" i="3"/>
  <c r="L365" i="3"/>
  <c r="CJ365" i="3"/>
  <c r="BR365" i="3"/>
  <c r="L240" i="3"/>
  <c r="CJ240" i="3"/>
  <c r="BR240" i="3"/>
  <c r="L318" i="3"/>
  <c r="CJ318" i="3"/>
  <c r="BR318" i="3"/>
  <c r="L368" i="3"/>
  <c r="CJ368" i="3"/>
  <c r="BR368" i="3"/>
  <c r="L487" i="3"/>
  <c r="CJ487" i="3"/>
  <c r="BR487" i="3"/>
  <c r="L259" i="3"/>
  <c r="BR259" i="3"/>
  <c r="CJ259" i="3"/>
  <c r="BR477" i="3"/>
  <c r="L290" i="3"/>
  <c r="BR290" i="3"/>
  <c r="CJ290" i="3"/>
  <c r="L254" i="3"/>
  <c r="BR254" i="3"/>
  <c r="CJ254" i="3"/>
  <c r="L391" i="3"/>
  <c r="BR391" i="3"/>
  <c r="CJ391" i="3"/>
  <c r="L103" i="3"/>
  <c r="CJ103" i="3"/>
  <c r="BR103" i="3"/>
  <c r="L315" i="3"/>
  <c r="BR315" i="3"/>
  <c r="CJ315" i="3"/>
  <c r="L244" i="3"/>
  <c r="BR244" i="3"/>
  <c r="CJ244" i="3"/>
  <c r="L161" i="3"/>
  <c r="CJ161" i="3"/>
  <c r="BR161" i="3"/>
  <c r="L303" i="3"/>
  <c r="BR303" i="3"/>
  <c r="CJ303" i="3"/>
  <c r="L348" i="3"/>
  <c r="CJ348" i="3"/>
  <c r="BR348" i="3"/>
  <c r="L119" i="3"/>
  <c r="BR119" i="3"/>
  <c r="CJ119" i="3"/>
  <c r="L154" i="3"/>
  <c r="CJ154" i="3"/>
  <c r="BR154" i="3"/>
  <c r="L134" i="3"/>
  <c r="CJ134" i="3"/>
  <c r="BR134" i="3"/>
  <c r="L218" i="3"/>
  <c r="BR218" i="3"/>
  <c r="CJ218" i="3"/>
  <c r="L440" i="3"/>
  <c r="CJ440" i="3"/>
  <c r="BR440" i="3"/>
  <c r="L197" i="3"/>
  <c r="CJ197" i="3"/>
  <c r="BR197" i="3"/>
  <c r="L286" i="3"/>
  <c r="BR286" i="3"/>
  <c r="CJ286" i="3"/>
  <c r="L260" i="3"/>
  <c r="CJ260" i="3"/>
  <c r="BR260" i="3"/>
  <c r="L112" i="3"/>
  <c r="BR112" i="3"/>
  <c r="CJ112" i="3"/>
  <c r="L285" i="3"/>
  <c r="BR285" i="3"/>
  <c r="CJ285" i="3"/>
  <c r="L96" i="3"/>
  <c r="CJ96" i="3"/>
  <c r="BR96" i="3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L435" i="3" l="1"/>
  <c r="BR408" i="3"/>
  <c r="BR435" i="3"/>
  <c r="L429" i="3"/>
  <c r="BR429" i="3"/>
  <c r="CJ456" i="3"/>
  <c r="CJ473" i="3"/>
  <c r="BR456" i="3"/>
  <c r="BR473" i="3"/>
  <c r="BR484" i="3"/>
  <c r="L484" i="3"/>
  <c r="L454" i="3"/>
  <c r="CJ203" i="3"/>
  <c r="BR472" i="3"/>
  <c r="CJ472" i="3"/>
  <c r="BR287" i="3"/>
  <c r="BR208" i="3"/>
  <c r="L203" i="3"/>
  <c r="L463" i="3"/>
  <c r="CJ463" i="3"/>
  <c r="BR87" i="3"/>
  <c r="L87" i="3"/>
  <c r="BR302" i="3"/>
  <c r="BR279" i="3"/>
  <c r="L408" i="3"/>
  <c r="BR306" i="3"/>
  <c r="CJ306" i="3"/>
  <c r="CJ454" i="3"/>
  <c r="CJ182" i="3"/>
  <c r="L182" i="3"/>
  <c r="CJ477" i="3"/>
  <c r="L98" i="3"/>
  <c r="BR490" i="3"/>
  <c r="L175" i="3"/>
  <c r="L475" i="3"/>
  <c r="BR175" i="3"/>
  <c r="CJ468" i="3"/>
  <c r="BR475" i="3"/>
  <c r="CJ287" i="3"/>
  <c r="BR468" i="3"/>
  <c r="CJ302" i="3"/>
  <c r="CJ419" i="3"/>
  <c r="L419" i="3"/>
  <c r="CJ106" i="3"/>
  <c r="BR133" i="3"/>
  <c r="CJ133" i="3"/>
  <c r="BR106" i="3"/>
  <c r="CJ279" i="3"/>
  <c r="CJ421" i="3"/>
  <c r="L327" i="3"/>
  <c r="BR421" i="3"/>
  <c r="BR115" i="3"/>
  <c r="CJ226" i="3"/>
  <c r="CJ138" i="3"/>
  <c r="CJ174" i="3"/>
  <c r="BR20" i="3"/>
  <c r="BR309" i="3"/>
  <c r="CJ284" i="3"/>
  <c r="BR407" i="3"/>
  <c r="L115" i="3"/>
  <c r="L174" i="3"/>
  <c r="L284" i="3"/>
  <c r="CJ309" i="3"/>
  <c r="L238" i="3"/>
  <c r="BR327" i="3"/>
  <c r="L187" i="3"/>
  <c r="BR467" i="3"/>
  <c r="L282" i="3"/>
  <c r="CJ187" i="3"/>
  <c r="L138" i="3"/>
  <c r="BR212" i="3"/>
  <c r="BR253" i="3"/>
  <c r="L212" i="3"/>
  <c r="CJ282" i="3"/>
  <c r="CJ253" i="3"/>
  <c r="CJ401" i="3"/>
  <c r="L467" i="3"/>
  <c r="L401" i="3"/>
  <c r="CJ208" i="3"/>
  <c r="BR226" i="3"/>
  <c r="CJ206" i="3"/>
  <c r="L206" i="3"/>
  <c r="CJ20" i="3"/>
  <c r="L139" i="3"/>
  <c r="BR294" i="3"/>
  <c r="CJ294" i="3"/>
  <c r="BR275" i="3"/>
  <c r="CJ275" i="3"/>
  <c r="CJ238" i="3"/>
  <c r="CJ407" i="3"/>
  <c r="BR139" i="3"/>
  <c r="L243" i="3"/>
  <c r="CJ243" i="3"/>
  <c r="BR376" i="3"/>
  <c r="CJ84" i="3"/>
  <c r="CJ393" i="3"/>
  <c r="CJ346" i="3"/>
  <c r="BR84" i="3"/>
  <c r="BR393" i="3"/>
  <c r="CJ464" i="3"/>
  <c r="CJ448" i="3"/>
  <c r="CJ51" i="3"/>
  <c r="BR98" i="3"/>
  <c r="BR346" i="3"/>
  <c r="L267" i="3"/>
  <c r="CJ74" i="3"/>
  <c r="BR465" i="3"/>
  <c r="CJ465" i="3"/>
  <c r="BR7" i="3"/>
  <c r="L7" i="3"/>
  <c r="BR95" i="3"/>
  <c r="CJ461" i="3"/>
  <c r="L147" i="3"/>
  <c r="BR343" i="3"/>
  <c r="L461" i="3"/>
  <c r="L228" i="3"/>
  <c r="CJ86" i="3"/>
  <c r="L325" i="3"/>
  <c r="CJ433" i="3"/>
  <c r="BR188" i="3"/>
  <c r="L371" i="3"/>
  <c r="CJ35" i="3"/>
  <c r="CJ83" i="3"/>
  <c r="L293" i="3"/>
  <c r="BR464" i="3"/>
  <c r="CJ188" i="3"/>
  <c r="BR358" i="3"/>
  <c r="BR122" i="3"/>
  <c r="CJ48" i="3"/>
  <c r="BR48" i="3"/>
  <c r="CJ66" i="3"/>
  <c r="L114" i="3"/>
  <c r="BR181" i="3"/>
  <c r="L21" i="3"/>
  <c r="CJ364" i="3"/>
  <c r="BR470" i="3"/>
  <c r="CJ310" i="3"/>
  <c r="CJ470" i="3"/>
  <c r="CJ437" i="3"/>
  <c r="BR235" i="3"/>
  <c r="L406" i="3"/>
  <c r="BR322" i="3"/>
  <c r="L35" i="3"/>
  <c r="L86" i="3"/>
  <c r="L416" i="3"/>
  <c r="CJ434" i="3"/>
  <c r="BR74" i="3"/>
  <c r="L155" i="3"/>
  <c r="CJ222" i="3"/>
  <c r="BR24" i="3"/>
  <c r="BR264" i="3"/>
  <c r="CJ241" i="3"/>
  <c r="CJ416" i="3"/>
  <c r="L24" i="3"/>
  <c r="L264" i="3"/>
  <c r="L109" i="3"/>
  <c r="CJ102" i="3"/>
  <c r="BR442" i="3"/>
  <c r="L95" i="3"/>
  <c r="CJ301" i="3"/>
  <c r="BR250" i="3"/>
  <c r="CJ425" i="3"/>
  <c r="CJ405" i="3"/>
  <c r="L300" i="3"/>
  <c r="BR102" i="3"/>
  <c r="BR239" i="3"/>
  <c r="CJ442" i="3"/>
  <c r="L301" i="3"/>
  <c r="CJ250" i="3"/>
  <c r="L425" i="3"/>
  <c r="BR405" i="3"/>
  <c r="L239" i="3"/>
  <c r="BR172" i="3"/>
  <c r="BR215" i="3"/>
  <c r="CJ90" i="3"/>
  <c r="CJ184" i="3"/>
  <c r="CJ452" i="3"/>
  <c r="BR222" i="3"/>
  <c r="BR345" i="3"/>
  <c r="L345" i="3"/>
  <c r="CJ25" i="3"/>
  <c r="L19" i="3"/>
  <c r="BR469" i="3"/>
  <c r="CJ398" i="3"/>
  <c r="CJ266" i="3"/>
  <c r="L25" i="3"/>
  <c r="CJ14" i="3"/>
  <c r="L215" i="3"/>
  <c r="BR90" i="3"/>
  <c r="BR410" i="3"/>
  <c r="CJ168" i="3"/>
  <c r="CJ181" i="3"/>
  <c r="CJ469" i="3"/>
  <c r="CJ144" i="3"/>
  <c r="BR184" i="3"/>
  <c r="BR361" i="3"/>
  <c r="L452" i="3"/>
  <c r="L376" i="3"/>
  <c r="L14" i="3"/>
  <c r="BR168" i="3"/>
  <c r="BR144" i="3"/>
  <c r="BR462" i="3"/>
  <c r="BR21" i="3"/>
  <c r="L426" i="3"/>
  <c r="CJ297" i="3"/>
  <c r="L297" i="3"/>
  <c r="CJ68" i="3"/>
  <c r="BR153" i="3"/>
  <c r="BR398" i="3"/>
  <c r="CJ228" i="3"/>
  <c r="L34" i="3"/>
  <c r="BR325" i="3"/>
  <c r="L462" i="3"/>
  <c r="BR78" i="3"/>
  <c r="CJ358" i="3"/>
  <c r="CJ122" i="3"/>
  <c r="BR85" i="3"/>
  <c r="BR22" i="3"/>
  <c r="L415" i="3"/>
  <c r="BR270" i="3"/>
  <c r="CJ343" i="3"/>
  <c r="BR26" i="3"/>
  <c r="CJ164" i="3"/>
  <c r="L224" i="3"/>
  <c r="CJ194" i="3"/>
  <c r="L410" i="3"/>
  <c r="L22" i="3"/>
  <c r="BR224" i="3"/>
  <c r="BR381" i="3"/>
  <c r="CJ366" i="3"/>
  <c r="CJ381" i="3"/>
  <c r="BR223" i="3"/>
  <c r="L378" i="3"/>
  <c r="BR403" i="3"/>
  <c r="BR387" i="3"/>
  <c r="BR364" i="3"/>
  <c r="L26" i="3"/>
  <c r="L444" i="3"/>
  <c r="L395" i="3"/>
  <c r="CJ223" i="3"/>
  <c r="L183" i="3"/>
  <c r="CJ403" i="3"/>
  <c r="CJ387" i="3"/>
  <c r="CJ15" i="3"/>
  <c r="CJ200" i="3"/>
  <c r="L148" i="3"/>
  <c r="L80" i="3"/>
  <c r="BR47" i="3"/>
  <c r="L42" i="3"/>
  <c r="CJ167" i="3"/>
  <c r="CJ322" i="3"/>
  <c r="BR164" i="3"/>
  <c r="CJ176" i="3"/>
  <c r="CJ332" i="3"/>
  <c r="CJ129" i="3"/>
  <c r="BR392" i="3"/>
  <c r="CJ397" i="3"/>
  <c r="BR146" i="3"/>
  <c r="L332" i="3"/>
  <c r="L397" i="3"/>
  <c r="BR466" i="3"/>
  <c r="L172" i="3"/>
  <c r="L146" i="3"/>
  <c r="CJ443" i="3"/>
  <c r="BR205" i="3"/>
  <c r="CJ125" i="3"/>
  <c r="CJ373" i="3"/>
  <c r="BR209" i="3"/>
  <c r="L191" i="3"/>
  <c r="L125" i="3"/>
  <c r="CJ359" i="3"/>
  <c r="BR31" i="3"/>
  <c r="BR486" i="3"/>
  <c r="CJ42" i="3"/>
  <c r="CJ380" i="3"/>
  <c r="CJ270" i="3"/>
  <c r="BR113" i="3"/>
  <c r="BR200" i="3"/>
  <c r="CJ246" i="3"/>
  <c r="L409" i="3"/>
  <c r="CJ72" i="3"/>
  <c r="BR40" i="3"/>
  <c r="BR373" i="3"/>
  <c r="BR60" i="3"/>
  <c r="BR171" i="3"/>
  <c r="L380" i="3"/>
  <c r="BR246" i="3"/>
  <c r="BR414" i="3"/>
  <c r="L448" i="3"/>
  <c r="BR191" i="3"/>
  <c r="BR443" i="3"/>
  <c r="L167" i="3"/>
  <c r="CJ205" i="3"/>
  <c r="CJ378" i="3"/>
  <c r="L209" i="3"/>
  <c r="L353" i="3"/>
  <c r="CJ486" i="3"/>
  <c r="BR310" i="3"/>
  <c r="CJ280" i="3"/>
  <c r="CJ60" i="3"/>
  <c r="L57" i="3"/>
  <c r="CJ415" i="3"/>
  <c r="CJ300" i="3"/>
  <c r="L65" i="3"/>
  <c r="L414" i="3"/>
  <c r="BR267" i="3"/>
  <c r="L280" i="3"/>
  <c r="CJ392" i="3"/>
  <c r="BR406" i="3"/>
  <c r="BR444" i="3"/>
  <c r="CJ113" i="3"/>
  <c r="CJ347" i="3"/>
  <c r="L47" i="3"/>
  <c r="BR347" i="3"/>
  <c r="L31" i="3"/>
  <c r="CJ79" i="3"/>
  <c r="L361" i="3"/>
  <c r="BR55" i="3"/>
  <c r="BR63" i="3"/>
  <c r="CJ274" i="3"/>
  <c r="CJ36" i="3"/>
  <c r="CJ108" i="3"/>
  <c r="L79" i="3"/>
  <c r="CJ63" i="3"/>
  <c r="L274" i="3"/>
  <c r="L350" i="3"/>
  <c r="CJ155" i="3"/>
  <c r="BR324" i="3"/>
  <c r="CJ158" i="3"/>
  <c r="CJ132" i="3"/>
  <c r="W491" i="3"/>
  <c r="L491" i="3" s="1"/>
  <c r="BR431" i="3"/>
  <c r="BR36" i="3"/>
  <c r="BR108" i="3"/>
  <c r="L479" i="3"/>
  <c r="CJ46" i="3"/>
  <c r="BR335" i="3"/>
  <c r="BR158" i="3"/>
  <c r="CJ334" i="3"/>
  <c r="BR211" i="3"/>
  <c r="BR46" i="3"/>
  <c r="CJ335" i="3"/>
  <c r="CJ9" i="3"/>
  <c r="CJ33" i="3"/>
  <c r="CJ56" i="3"/>
  <c r="BR170" i="3"/>
  <c r="CJ355" i="3"/>
  <c r="BR45" i="3"/>
  <c r="CJ216" i="3"/>
  <c r="BR61" i="3"/>
  <c r="BR430" i="3"/>
  <c r="BR313" i="3"/>
  <c r="CJ372" i="3"/>
  <c r="BR355" i="3"/>
  <c r="BR216" i="3"/>
  <c r="BR143" i="3"/>
  <c r="BR370" i="3"/>
  <c r="CJ485" i="3"/>
  <c r="CJ430" i="3"/>
  <c r="L313" i="3"/>
  <c r="L8" i="3"/>
  <c r="L143" i="3"/>
  <c r="L370" i="3"/>
  <c r="L292" i="3"/>
  <c r="BR68" i="3"/>
  <c r="CJ438" i="3"/>
  <c r="CJ156" i="3"/>
  <c r="CJ183" i="3"/>
  <c r="CJ291" i="3"/>
  <c r="BR281" i="3"/>
  <c r="BR56" i="3"/>
  <c r="L83" i="3"/>
  <c r="BR148" i="3"/>
  <c r="L12" i="3"/>
  <c r="BR291" i="3"/>
  <c r="CJ80" i="3"/>
  <c r="CJ281" i="3"/>
  <c r="BR334" i="3"/>
  <c r="CJ321" i="3"/>
  <c r="BR321" i="3"/>
  <c r="BR165" i="3"/>
  <c r="BR71" i="3"/>
  <c r="CJ418" i="3"/>
  <c r="L434" i="3"/>
  <c r="CJ333" i="3"/>
  <c r="CJ237" i="3"/>
  <c r="L89" i="3"/>
  <c r="CJ126" i="3"/>
  <c r="L349" i="3"/>
  <c r="L241" i="3"/>
  <c r="BR51" i="3"/>
  <c r="CJ231" i="3"/>
  <c r="CJ474" i="3"/>
  <c r="CJ340" i="3"/>
  <c r="BR207" i="3"/>
  <c r="BR316" i="3"/>
  <c r="CJ235" i="3"/>
  <c r="L71" i="3"/>
  <c r="L363" i="3"/>
  <c r="BR336" i="3"/>
  <c r="BR333" i="3"/>
  <c r="BR276" i="3"/>
  <c r="BR89" i="3"/>
  <c r="CJ57" i="3"/>
  <c r="CJ76" i="3"/>
  <c r="BR194" i="3"/>
  <c r="CJ207" i="3"/>
  <c r="CJ451" i="3"/>
  <c r="BR10" i="3"/>
  <c r="BR231" i="3"/>
  <c r="CJ323" i="3"/>
  <c r="BR474" i="3"/>
  <c r="BR344" i="3"/>
  <c r="BR236" i="3"/>
  <c r="L340" i="3"/>
  <c r="L316" i="3"/>
  <c r="CJ478" i="3"/>
  <c r="CJ341" i="3"/>
  <c r="BR128" i="3"/>
  <c r="L356" i="3"/>
  <c r="L276" i="3"/>
  <c r="CJ120" i="3"/>
  <c r="BR450" i="3"/>
  <c r="CJ190" i="3"/>
  <c r="CJ330" i="3"/>
  <c r="CJ166" i="3"/>
  <c r="L266" i="3"/>
  <c r="CJ149" i="3"/>
  <c r="CJ105" i="3"/>
  <c r="L451" i="3"/>
  <c r="CJ10" i="3"/>
  <c r="BR323" i="3"/>
  <c r="L236" i="3"/>
  <c r="L478" i="3"/>
  <c r="BR479" i="3"/>
  <c r="BR341" i="3"/>
  <c r="CJ128" i="3"/>
  <c r="CJ151" i="3"/>
  <c r="BR120" i="3"/>
  <c r="CJ450" i="3"/>
  <c r="CJ65" i="3"/>
  <c r="CJ12" i="3"/>
  <c r="CJ19" i="3"/>
  <c r="CJ439" i="3"/>
  <c r="CJ349" i="3"/>
  <c r="BR437" i="3"/>
  <c r="CJ165" i="3"/>
  <c r="CJ40" i="3"/>
  <c r="BR66" i="3"/>
  <c r="CJ114" i="3"/>
  <c r="L151" i="3"/>
  <c r="CJ153" i="3"/>
  <c r="L383" i="3"/>
  <c r="BR389" i="3"/>
  <c r="BR129" i="3"/>
  <c r="L171" i="3"/>
  <c r="CJ67" i="3"/>
  <c r="BR220" i="3"/>
  <c r="L317" i="3"/>
  <c r="CJ344" i="3"/>
  <c r="BR105" i="3"/>
  <c r="BR372" i="3"/>
  <c r="L78" i="3"/>
  <c r="CJ85" i="3"/>
  <c r="BR147" i="3"/>
  <c r="L33" i="3"/>
  <c r="BR417" i="3"/>
  <c r="BR356" i="3"/>
  <c r="BR67" i="3"/>
  <c r="L438" i="3"/>
  <c r="BR395" i="3"/>
  <c r="BR5" i="3"/>
  <c r="CJ34" i="3"/>
  <c r="BR109" i="3"/>
  <c r="CJ431" i="3"/>
  <c r="BR354" i="3"/>
  <c r="L490" i="3"/>
  <c r="BR293" i="3"/>
  <c r="CJ292" i="3"/>
  <c r="L418" i="3"/>
  <c r="CJ45" i="3"/>
  <c r="CJ272" i="3"/>
  <c r="CJ55" i="3"/>
  <c r="CJ426" i="3"/>
  <c r="CJ61" i="3"/>
  <c r="BR156" i="3"/>
  <c r="BR190" i="3"/>
  <c r="BR366" i="3"/>
  <c r="BR15" i="3"/>
  <c r="BR330" i="3"/>
  <c r="CJ49" i="3"/>
  <c r="CJ350" i="3"/>
  <c r="BR157" i="3"/>
  <c r="BR400" i="3"/>
  <c r="L104" i="3"/>
  <c r="BR49" i="3"/>
  <c r="CJ400" i="3"/>
  <c r="L304" i="3"/>
  <c r="CJ409" i="3"/>
  <c r="BR337" i="3"/>
  <c r="L413" i="3"/>
  <c r="BR433" i="3"/>
  <c r="BR52" i="3"/>
  <c r="CJ337" i="3"/>
  <c r="L145" i="3"/>
  <c r="CJ52" i="3"/>
  <c r="BR489" i="3"/>
  <c r="CJ489" i="3"/>
  <c r="BR126" i="3"/>
  <c r="BR38" i="3"/>
  <c r="L64" i="3"/>
  <c r="CJ38" i="3"/>
  <c r="BR23" i="3"/>
  <c r="CJ357" i="3"/>
  <c r="L107" i="3"/>
  <c r="CJ23" i="3"/>
  <c r="BR357" i="3"/>
  <c r="CJ328" i="3"/>
  <c r="BR404" i="3"/>
  <c r="BR27" i="3"/>
  <c r="L404" i="3"/>
  <c r="L476" i="3"/>
  <c r="L225" i="3"/>
  <c r="CJ27" i="3"/>
  <c r="CJ371" i="3"/>
  <c r="BR64" i="3"/>
  <c r="CJ476" i="3"/>
  <c r="L493" i="3"/>
  <c r="BR493" i="3"/>
  <c r="CJ493" i="3"/>
  <c r="BR488" i="3"/>
  <c r="L488" i="3"/>
  <c r="BR471" i="3"/>
  <c r="CJ483" i="3"/>
  <c r="L483" i="3"/>
  <c r="BR482" i="3"/>
  <c r="CJ466" i="3"/>
  <c r="L458" i="3"/>
  <c r="CJ459" i="3"/>
  <c r="CJ471" i="3"/>
  <c r="BR459" i="3"/>
  <c r="CJ482" i="3"/>
  <c r="CJ458" i="3"/>
  <c r="L485" i="3"/>
  <c r="CJ441" i="3"/>
  <c r="BR441" i="3"/>
  <c r="BR439" i="3"/>
  <c r="L445" i="3"/>
  <c r="BR455" i="3"/>
  <c r="BR428" i="3"/>
  <c r="L428" i="3"/>
  <c r="L455" i="3"/>
  <c r="CJ445" i="3"/>
  <c r="CJ449" i="3"/>
  <c r="CJ446" i="3"/>
  <c r="BR449" i="3"/>
  <c r="CJ453" i="3"/>
  <c r="BR446" i="3"/>
  <c r="CJ436" i="3"/>
  <c r="CJ447" i="3"/>
  <c r="BR453" i="3"/>
  <c r="BR436" i="3"/>
  <c r="BR447" i="3"/>
  <c r="CJ394" i="3"/>
  <c r="L394" i="3"/>
  <c r="BR396" i="3"/>
  <c r="CJ399" i="3"/>
  <c r="L396" i="3"/>
  <c r="BR399" i="3"/>
  <c r="CJ402" i="3"/>
  <c r="BR413" i="3"/>
  <c r="BR402" i="3"/>
  <c r="BR411" i="3"/>
  <c r="CJ411" i="3"/>
  <c r="CJ417" i="3"/>
  <c r="CJ379" i="3"/>
  <c r="BR379" i="3"/>
  <c r="CJ382" i="3"/>
  <c r="BR383" i="3"/>
  <c r="CJ386" i="3"/>
  <c r="BR386" i="3"/>
  <c r="CJ374" i="3"/>
  <c r="L374" i="3"/>
  <c r="CJ377" i="3"/>
  <c r="L362" i="3"/>
  <c r="BR377" i="3"/>
  <c r="BR384" i="3"/>
  <c r="CJ384" i="3"/>
  <c r="CJ375" i="3"/>
  <c r="BR375" i="3"/>
  <c r="BR363" i="3"/>
  <c r="CJ367" i="3"/>
  <c r="CJ362" i="3"/>
  <c r="BR367" i="3"/>
  <c r="CJ385" i="3"/>
  <c r="BR388" i="3"/>
  <c r="L385" i="3"/>
  <c r="BR382" i="3"/>
  <c r="CJ388" i="3"/>
  <c r="CJ389" i="3"/>
  <c r="CJ354" i="3"/>
  <c r="BR359" i="3"/>
  <c r="BR353" i="3"/>
  <c r="CJ336" i="3"/>
  <c r="CJ338" i="3"/>
  <c r="BR338" i="3"/>
  <c r="BR329" i="3"/>
  <c r="L329" i="3"/>
  <c r="L320" i="3"/>
  <c r="L299" i="3"/>
  <c r="CJ308" i="3"/>
  <c r="CJ324" i="3"/>
  <c r="BR317" i="3"/>
  <c r="CJ283" i="3"/>
  <c r="BR283" i="3"/>
  <c r="CJ331" i="3"/>
  <c r="BR305" i="3"/>
  <c r="BR320" i="3"/>
  <c r="L331" i="3"/>
  <c r="BR319" i="3"/>
  <c r="BR296" i="3"/>
  <c r="BR311" i="3"/>
  <c r="CJ304" i="3"/>
  <c r="CJ319" i="3"/>
  <c r="BR328" i="3"/>
  <c r="CJ296" i="3"/>
  <c r="CJ311" i="3"/>
  <c r="L305" i="3"/>
  <c r="CJ298" i="3"/>
  <c r="BR278" i="3"/>
  <c r="BR312" i="3"/>
  <c r="BR298" i="3"/>
  <c r="L278" i="3"/>
  <c r="L295" i="3"/>
  <c r="BR295" i="3"/>
  <c r="CJ295" i="3"/>
  <c r="CJ312" i="3"/>
  <c r="BR308" i="3"/>
  <c r="BR307" i="3"/>
  <c r="CJ299" i="3"/>
  <c r="CJ307" i="3"/>
  <c r="BR271" i="3"/>
  <c r="CJ271" i="3"/>
  <c r="CJ263" i="3"/>
  <c r="L268" i="3"/>
  <c r="BR272" i="3"/>
  <c r="BR237" i="3"/>
  <c r="BR230" i="3"/>
  <c r="L262" i="3"/>
  <c r="BR247" i="3"/>
  <c r="L263" i="3"/>
  <c r="CJ262" i="3"/>
  <c r="CJ251" i="3"/>
  <c r="BR227" i="3"/>
  <c r="L251" i="3"/>
  <c r="CJ234" i="3"/>
  <c r="CJ232" i="3"/>
  <c r="BR248" i="3"/>
  <c r="BR234" i="3"/>
  <c r="BR268" i="3"/>
  <c r="CJ248" i="3"/>
  <c r="CJ258" i="3"/>
  <c r="BR233" i="3"/>
  <c r="L261" i="3"/>
  <c r="BR258" i="3"/>
  <c r="CJ233" i="3"/>
  <c r="BR261" i="3"/>
  <c r="CJ229" i="3"/>
  <c r="CJ227" i="3"/>
  <c r="BR229" i="3"/>
  <c r="BR265" i="3"/>
  <c r="BR249" i="3"/>
  <c r="BR232" i="3"/>
  <c r="CJ230" i="3"/>
  <c r="CJ247" i="3"/>
  <c r="CJ265" i="3"/>
  <c r="CJ249" i="3"/>
  <c r="BR269" i="3"/>
  <c r="CJ269" i="3"/>
  <c r="CJ177" i="3"/>
  <c r="CJ225" i="3"/>
  <c r="BR176" i="3"/>
  <c r="L211" i="3"/>
  <c r="CJ202" i="3"/>
  <c r="CJ185" i="3"/>
  <c r="BR179" i="3"/>
  <c r="BR173" i="3"/>
  <c r="CJ179" i="3"/>
  <c r="BR185" i="3"/>
  <c r="L217" i="3"/>
  <c r="CJ192" i="3"/>
  <c r="BR214" i="3"/>
  <c r="BR199" i="3"/>
  <c r="L163" i="3"/>
  <c r="BR192" i="3"/>
  <c r="BR221" i="3"/>
  <c r="L214" i="3"/>
  <c r="CJ204" i="3"/>
  <c r="L199" i="3"/>
  <c r="BR186" i="3"/>
  <c r="BR204" i="3"/>
  <c r="CJ186" i="3"/>
  <c r="CJ221" i="3"/>
  <c r="CJ170" i="3"/>
  <c r="CJ173" i="3"/>
  <c r="CJ169" i="3"/>
  <c r="BR202" i="3"/>
  <c r="BR166" i="3"/>
  <c r="BR177" i="3"/>
  <c r="BR169" i="3"/>
  <c r="CJ220" i="3"/>
  <c r="CJ219" i="3"/>
  <c r="CJ210" i="3"/>
  <c r="CJ217" i="3"/>
  <c r="BR163" i="3"/>
  <c r="BR219" i="3"/>
  <c r="BR210" i="3"/>
  <c r="CJ150" i="3"/>
  <c r="BR150" i="3"/>
  <c r="CJ141" i="3"/>
  <c r="L141" i="3"/>
  <c r="BR149" i="3"/>
  <c r="L157" i="3"/>
  <c r="BR142" i="3"/>
  <c r="CJ142" i="3"/>
  <c r="BR152" i="3"/>
  <c r="CJ152" i="3"/>
  <c r="CJ145" i="3"/>
  <c r="CJ130" i="3"/>
  <c r="BR130" i="3"/>
  <c r="BR111" i="3"/>
  <c r="CJ111" i="3"/>
  <c r="BR132" i="3"/>
  <c r="BR121" i="3"/>
  <c r="CJ121" i="3"/>
  <c r="CJ140" i="3"/>
  <c r="BR140" i="3"/>
  <c r="BR110" i="3"/>
  <c r="BR137" i="3"/>
  <c r="CJ127" i="3"/>
  <c r="L116" i="3"/>
  <c r="CJ137" i="3"/>
  <c r="BR127" i="3"/>
  <c r="CJ110" i="3"/>
  <c r="BR116" i="3"/>
  <c r="CJ131" i="3"/>
  <c r="BR131" i="3"/>
  <c r="CJ107" i="3"/>
  <c r="L93" i="3"/>
  <c r="CJ101" i="3"/>
  <c r="L81" i="3"/>
  <c r="BR101" i="3"/>
  <c r="L92" i="3"/>
  <c r="BR88" i="3"/>
  <c r="CJ92" i="3"/>
  <c r="BR93" i="3"/>
  <c r="CJ97" i="3"/>
  <c r="BR104" i="3"/>
  <c r="BR97" i="3"/>
  <c r="BR82" i="3"/>
  <c r="CJ82" i="3"/>
  <c r="CJ88" i="3"/>
  <c r="BR91" i="3"/>
  <c r="CJ91" i="3"/>
  <c r="BR81" i="3"/>
  <c r="CJ69" i="3"/>
  <c r="L69" i="3"/>
  <c r="BR70" i="3"/>
  <c r="BR77" i="3"/>
  <c r="L77" i="3"/>
  <c r="BR76" i="3"/>
  <c r="BR73" i="3"/>
  <c r="BR72" i="3"/>
  <c r="CJ73" i="3"/>
  <c r="CJ70" i="3"/>
  <c r="BR6" i="3"/>
  <c r="BR44" i="3"/>
  <c r="BR18" i="3"/>
  <c r="BR8" i="3"/>
  <c r="CJ17" i="3"/>
  <c r="BR11" i="3"/>
  <c r="CJ62" i="3"/>
  <c r="L13" i="3"/>
  <c r="L11" i="3"/>
  <c r="CJ28" i="3"/>
  <c r="BR53" i="3"/>
  <c r="BR62" i="3"/>
  <c r="CJ18" i="3"/>
  <c r="BR17" i="3"/>
  <c r="L6" i="3"/>
  <c r="BR9" i="3"/>
  <c r="CJ53" i="3"/>
  <c r="BR50" i="3"/>
  <c r="CJ13" i="3"/>
  <c r="BR58" i="3"/>
  <c r="BR39" i="3"/>
  <c r="CJ58" i="3"/>
  <c r="CJ44" i="3"/>
  <c r="CJ5" i="3"/>
  <c r="BR28" i="3"/>
  <c r="CJ39" i="3"/>
  <c r="L50" i="3"/>
  <c r="CJ43" i="3"/>
  <c r="CJ32" i="3"/>
  <c r="BR43" i="3"/>
  <c r="CJ37" i="3"/>
  <c r="BR32" i="3"/>
  <c r="BR37" i="3"/>
  <c r="BR16" i="3"/>
  <c r="CJ16" i="3"/>
  <c r="AC4" i="3"/>
  <c r="AP1333" i="1"/>
  <c r="AO1332" i="1"/>
  <c r="CJ491" i="3" l="1"/>
  <c r="BR491" i="3"/>
  <c r="AP1332" i="1"/>
  <c r="AQ1332" i="1" s="1"/>
  <c r="AQ1333" i="1"/>
  <c r="AP1334" i="1"/>
  <c r="AQ1334" i="1" s="1"/>
  <c r="AP1335" i="1"/>
  <c r="AQ1335" i="1" s="1"/>
  <c r="AP1336" i="1"/>
  <c r="AQ1336" i="1" s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5" i="1"/>
  <c r="AT556" i="1"/>
  <c r="AT557" i="1"/>
  <c r="AT558" i="1"/>
  <c r="AT559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20" i="1"/>
  <c r="AT821" i="1"/>
  <c r="AR1211" i="1"/>
  <c r="AT1211" i="1"/>
  <c r="AR1212" i="1"/>
  <c r="AT1212" i="1"/>
  <c r="AR1213" i="1"/>
  <c r="AT1213" i="1"/>
  <c r="AR1214" i="1"/>
  <c r="AT1214" i="1"/>
  <c r="AR1215" i="1"/>
  <c r="AT1215" i="1"/>
  <c r="AR1216" i="1"/>
  <c r="AT1216" i="1"/>
  <c r="AR1217" i="1"/>
  <c r="AT1217" i="1"/>
  <c r="AR1218" i="1"/>
  <c r="AT1218" i="1"/>
  <c r="AR1219" i="1"/>
  <c r="AT1219" i="1"/>
  <c r="AR1220" i="1"/>
  <c r="AT1220" i="1"/>
  <c r="AR1221" i="1"/>
  <c r="AT1221" i="1"/>
  <c r="AR1222" i="1"/>
  <c r="AT1222" i="1"/>
  <c r="AR1223" i="1"/>
  <c r="AT1223" i="1"/>
  <c r="AR1224" i="1"/>
  <c r="AT1224" i="1"/>
  <c r="AR1225" i="1"/>
  <c r="AT1225" i="1"/>
  <c r="AR1226" i="1"/>
  <c r="AT1226" i="1"/>
  <c r="AR1227" i="1"/>
  <c r="AT1227" i="1"/>
  <c r="AR1228" i="1"/>
  <c r="AT1228" i="1"/>
  <c r="AR1229" i="1"/>
  <c r="AT1229" i="1"/>
  <c r="AR1230" i="1"/>
  <c r="AT1230" i="1"/>
  <c r="AR1231" i="1"/>
  <c r="AT1231" i="1"/>
  <c r="AR1232" i="1"/>
  <c r="AT1232" i="1"/>
  <c r="AR1233" i="1"/>
  <c r="AT1233" i="1"/>
  <c r="AR1234" i="1"/>
  <c r="AT1234" i="1"/>
  <c r="AR1235" i="1"/>
  <c r="AT1235" i="1"/>
  <c r="AR1236" i="1"/>
  <c r="AT1236" i="1"/>
  <c r="AR1237" i="1"/>
  <c r="AT1237" i="1"/>
  <c r="AR1238" i="1"/>
  <c r="AT1238" i="1"/>
  <c r="AR1239" i="1"/>
  <c r="AT1239" i="1"/>
  <c r="AR1240" i="1"/>
  <c r="AT1240" i="1"/>
  <c r="AR1241" i="1"/>
  <c r="AT1241" i="1"/>
  <c r="AR1242" i="1"/>
  <c r="AT1242" i="1"/>
  <c r="AR1243" i="1"/>
  <c r="AT1243" i="1"/>
  <c r="AR1244" i="1"/>
  <c r="AT1244" i="1"/>
  <c r="AR1245" i="1"/>
  <c r="AT1245" i="1"/>
  <c r="AR1246" i="1"/>
  <c r="AT1246" i="1"/>
  <c r="AR1247" i="1"/>
  <c r="AT1247" i="1"/>
  <c r="AR1248" i="1"/>
  <c r="AT1248" i="1"/>
  <c r="AR1249" i="1"/>
  <c r="AT1249" i="1"/>
  <c r="AR1250" i="1"/>
  <c r="AT1250" i="1"/>
  <c r="AR1251" i="1"/>
  <c r="AT1251" i="1"/>
  <c r="AR1252" i="1"/>
  <c r="AT1252" i="1"/>
  <c r="AR1253" i="1"/>
  <c r="AT1253" i="1"/>
  <c r="AR1254" i="1"/>
  <c r="AT1254" i="1"/>
  <c r="AR1255" i="1"/>
  <c r="AT1255" i="1"/>
  <c r="AR1256" i="1"/>
  <c r="AT1256" i="1"/>
  <c r="AR1257" i="1"/>
  <c r="AT1257" i="1"/>
  <c r="AR1258" i="1"/>
  <c r="AT1258" i="1"/>
  <c r="AR1259" i="1"/>
  <c r="AT1259" i="1"/>
  <c r="AR1260" i="1"/>
  <c r="AT1260" i="1"/>
  <c r="AR1261" i="1"/>
  <c r="AT1261" i="1"/>
  <c r="AR1262" i="1"/>
  <c r="AT1262" i="1"/>
  <c r="AR1263" i="1"/>
  <c r="AT1263" i="1"/>
  <c r="AR1264" i="1"/>
  <c r="AT1264" i="1"/>
  <c r="AR1265" i="1"/>
  <c r="AT1265" i="1"/>
  <c r="AR1266" i="1"/>
  <c r="AT1266" i="1"/>
  <c r="AR1267" i="1"/>
  <c r="AT1267" i="1"/>
  <c r="AR1268" i="1"/>
  <c r="AT1268" i="1"/>
  <c r="AR1269" i="1"/>
  <c r="AT1269" i="1"/>
  <c r="AR1270" i="1"/>
  <c r="AT1270" i="1"/>
  <c r="AR1271" i="1"/>
  <c r="AT1271" i="1"/>
  <c r="AR1272" i="1"/>
  <c r="AT1272" i="1"/>
  <c r="AR1273" i="1"/>
  <c r="AT1273" i="1"/>
  <c r="AR1274" i="1"/>
  <c r="AT1274" i="1"/>
  <c r="AR1275" i="1"/>
  <c r="AT1275" i="1"/>
  <c r="AR1276" i="1"/>
  <c r="AT1276" i="1"/>
  <c r="AR1277" i="1"/>
  <c r="AT1277" i="1"/>
  <c r="AR1278" i="1"/>
  <c r="AT1278" i="1"/>
  <c r="AR1279" i="1"/>
  <c r="AT1279" i="1"/>
  <c r="AR1280" i="1"/>
  <c r="AT1280" i="1"/>
  <c r="AR1281" i="1"/>
  <c r="AT1281" i="1"/>
  <c r="AR1282" i="1"/>
  <c r="AT1282" i="1"/>
  <c r="AR1283" i="1"/>
  <c r="AT1283" i="1"/>
  <c r="AR1284" i="1"/>
  <c r="AT1284" i="1"/>
  <c r="AR1285" i="1"/>
  <c r="AT1285" i="1"/>
  <c r="AR1286" i="1"/>
  <c r="AT1286" i="1"/>
  <c r="AR1287" i="1"/>
  <c r="AT1287" i="1"/>
  <c r="AR1288" i="1"/>
  <c r="AT1288" i="1"/>
  <c r="AR1289" i="1"/>
  <c r="AT1289" i="1"/>
  <c r="AR1290" i="1"/>
  <c r="AT1290" i="1"/>
  <c r="AR1291" i="1"/>
  <c r="AT1291" i="1"/>
  <c r="AR1292" i="1"/>
  <c r="AT1292" i="1"/>
  <c r="AR1293" i="1"/>
  <c r="AT1293" i="1"/>
  <c r="AR1294" i="1"/>
  <c r="AT1294" i="1"/>
  <c r="AR1295" i="1"/>
  <c r="AT1295" i="1"/>
  <c r="AR1296" i="1"/>
  <c r="AT1296" i="1"/>
  <c r="AR1297" i="1"/>
  <c r="AT1297" i="1"/>
  <c r="AR1298" i="1"/>
  <c r="AT1298" i="1"/>
  <c r="AR1299" i="1"/>
  <c r="AT1299" i="1"/>
  <c r="AR1300" i="1"/>
  <c r="AT1300" i="1"/>
  <c r="AR1301" i="1"/>
  <c r="AT1301" i="1"/>
  <c r="AR1302" i="1"/>
  <c r="AT1302" i="1"/>
  <c r="AR1303" i="1"/>
  <c r="AT1303" i="1"/>
  <c r="AR1304" i="1"/>
  <c r="AT1304" i="1"/>
  <c r="AR1305" i="1"/>
  <c r="AT1305" i="1"/>
  <c r="AR1306" i="1"/>
  <c r="AT1306" i="1"/>
  <c r="AR1307" i="1"/>
  <c r="AT1307" i="1"/>
  <c r="AR1308" i="1"/>
  <c r="AT1308" i="1"/>
  <c r="AR1309" i="1"/>
  <c r="AT1309" i="1"/>
  <c r="AR1310" i="1"/>
  <c r="AT1310" i="1"/>
  <c r="AR1311" i="1"/>
  <c r="AT1311" i="1"/>
  <c r="AR1312" i="1"/>
  <c r="AT1312" i="1"/>
  <c r="AR1313" i="1"/>
  <c r="AT1313" i="1"/>
  <c r="AR1314" i="1"/>
  <c r="AT1314" i="1"/>
  <c r="AR1315" i="1"/>
  <c r="AT1315" i="1"/>
  <c r="AR1316" i="1"/>
  <c r="AT1316" i="1"/>
  <c r="AR1317" i="1"/>
  <c r="AT1317" i="1"/>
  <c r="AR1318" i="1"/>
  <c r="AT1318" i="1"/>
  <c r="AR1319" i="1"/>
  <c r="AT1319" i="1"/>
  <c r="AR1320" i="1"/>
  <c r="AT1320" i="1"/>
  <c r="AR1321" i="1"/>
  <c r="AT1321" i="1"/>
  <c r="AR1322" i="1"/>
  <c r="AT1322" i="1"/>
  <c r="AR1323" i="1"/>
  <c r="AT1323" i="1"/>
  <c r="AR1324" i="1"/>
  <c r="AT1324" i="1"/>
  <c r="AR1325" i="1"/>
  <c r="AT1325" i="1"/>
  <c r="AR1326" i="1"/>
  <c r="AT1326" i="1"/>
  <c r="AR1327" i="1"/>
  <c r="AT1327" i="1"/>
  <c r="AR1328" i="1"/>
  <c r="AT1328" i="1"/>
  <c r="AR1329" i="1"/>
  <c r="AT1329" i="1"/>
  <c r="AR1330" i="1"/>
  <c r="AT1330" i="1"/>
  <c r="AR1331" i="1"/>
  <c r="AT1331" i="1"/>
  <c r="AR1332" i="1"/>
  <c r="AT1332" i="1"/>
  <c r="AR1333" i="1"/>
  <c r="AT1333" i="1"/>
  <c r="AR1334" i="1"/>
  <c r="AT1334" i="1"/>
  <c r="AR1335" i="1"/>
  <c r="AT1335" i="1"/>
  <c r="AR1336" i="1"/>
  <c r="AT1336" i="1"/>
  <c r="AR1337" i="1"/>
  <c r="AT1337" i="1"/>
  <c r="AR1338" i="1"/>
  <c r="AT1338" i="1"/>
  <c r="AR1339" i="1"/>
  <c r="AT1339" i="1"/>
  <c r="AR1340" i="1"/>
  <c r="AT1340" i="1"/>
  <c r="AR1341" i="1"/>
  <c r="AT1341" i="1"/>
  <c r="AR1342" i="1"/>
  <c r="AT1342" i="1"/>
  <c r="AR1343" i="1"/>
  <c r="AT1343" i="1"/>
  <c r="AR1344" i="1"/>
  <c r="AT1344" i="1"/>
  <c r="AR1345" i="1"/>
  <c r="AT1345" i="1"/>
  <c r="AR1346" i="1"/>
  <c r="AT1346" i="1"/>
  <c r="AR1347" i="1"/>
  <c r="AT1347" i="1"/>
  <c r="AR1348" i="1"/>
  <c r="AT1348" i="1"/>
  <c r="AR1349" i="1"/>
  <c r="AT1349" i="1"/>
  <c r="AR1350" i="1"/>
  <c r="AT1350" i="1"/>
  <c r="AR1351" i="1"/>
  <c r="AT1351" i="1"/>
  <c r="AR1352" i="1"/>
  <c r="AT1352" i="1"/>
  <c r="AR1353" i="1"/>
  <c r="AT1353" i="1"/>
  <c r="AR1354" i="1"/>
  <c r="AT1354" i="1"/>
  <c r="AR1355" i="1"/>
  <c r="AT1355" i="1"/>
  <c r="AR1356" i="1"/>
  <c r="AT1356" i="1"/>
  <c r="AR1357" i="1"/>
  <c r="AT1357" i="1"/>
  <c r="AR1358" i="1"/>
  <c r="AT1358" i="1"/>
  <c r="AR1359" i="1"/>
  <c r="AT1359" i="1"/>
  <c r="AR1360" i="1"/>
  <c r="AT1360" i="1"/>
  <c r="AR1361" i="1"/>
  <c r="AT1361" i="1"/>
  <c r="AR1362" i="1"/>
  <c r="AT1362" i="1"/>
  <c r="AR1363" i="1"/>
  <c r="AT1363" i="1"/>
  <c r="AR1364" i="1"/>
  <c r="AT1364" i="1"/>
  <c r="AR1365" i="1"/>
  <c r="AT1365" i="1"/>
  <c r="AR1366" i="1"/>
  <c r="AT1366" i="1"/>
  <c r="AR1367" i="1"/>
  <c r="AT1367" i="1"/>
  <c r="AR1368" i="1"/>
  <c r="AT1368" i="1"/>
  <c r="AR1369" i="1"/>
  <c r="AT1369" i="1"/>
  <c r="AR1370" i="1"/>
  <c r="AT1370" i="1"/>
  <c r="AR1371" i="1"/>
  <c r="AT1371" i="1"/>
  <c r="AR1372" i="1"/>
  <c r="AT1372" i="1"/>
  <c r="AR1373" i="1"/>
  <c r="AT1373" i="1"/>
  <c r="AR1374" i="1"/>
  <c r="AT1374" i="1"/>
  <c r="AR1375" i="1"/>
  <c r="AT1375" i="1"/>
  <c r="AR1376" i="1"/>
  <c r="AT1376" i="1"/>
  <c r="AR1377" i="1"/>
  <c r="AT1377" i="1"/>
  <c r="AR1378" i="1"/>
  <c r="AT1378" i="1"/>
  <c r="AR1379" i="1"/>
  <c r="AT1379" i="1"/>
  <c r="AR1380" i="1"/>
  <c r="AT1380" i="1"/>
  <c r="AR1381" i="1"/>
  <c r="AT1381" i="1"/>
  <c r="AR1382" i="1"/>
  <c r="AT1382" i="1"/>
  <c r="AR1383" i="1"/>
  <c r="AT1383" i="1"/>
  <c r="AR1384" i="1"/>
  <c r="AT1384" i="1"/>
  <c r="AR1385" i="1"/>
  <c r="AT1385" i="1"/>
  <c r="AR1386" i="1"/>
  <c r="AT1386" i="1"/>
  <c r="AR1387" i="1"/>
  <c r="AT1387" i="1"/>
  <c r="AR1388" i="1"/>
  <c r="AT1388" i="1"/>
  <c r="AR1389" i="1"/>
  <c r="AT1389" i="1"/>
  <c r="AR1390" i="1"/>
  <c r="AT1390" i="1"/>
  <c r="AR1391" i="1"/>
  <c r="AT1391" i="1"/>
  <c r="AR1392" i="1"/>
  <c r="AT1392" i="1"/>
  <c r="AR1393" i="1"/>
  <c r="AT1393" i="1"/>
  <c r="AR1394" i="1"/>
  <c r="AT1394" i="1"/>
  <c r="AR1395" i="1"/>
  <c r="AT1395" i="1"/>
  <c r="AR1396" i="1"/>
  <c r="AT1396" i="1"/>
  <c r="AR1397" i="1"/>
  <c r="AT1397" i="1"/>
  <c r="AR1398" i="1"/>
  <c r="AT1398" i="1"/>
  <c r="AR1399" i="1"/>
  <c r="AT1399" i="1"/>
  <c r="AR1400" i="1"/>
  <c r="AT1400" i="1"/>
  <c r="AR1401" i="1"/>
  <c r="AT1401" i="1"/>
  <c r="AR1402" i="1"/>
  <c r="AT1402" i="1"/>
  <c r="AR1403" i="1"/>
  <c r="AT1403" i="1"/>
  <c r="AR1404" i="1"/>
  <c r="AT1404" i="1"/>
  <c r="AR1405" i="1"/>
  <c r="AT1405" i="1"/>
  <c r="AR1406" i="1"/>
  <c r="AT1406" i="1"/>
  <c r="AR1407" i="1"/>
  <c r="AT1407" i="1"/>
  <c r="AR1408" i="1"/>
  <c r="AT1408" i="1"/>
  <c r="AR1409" i="1"/>
  <c r="AT1409" i="1"/>
  <c r="AR1410" i="1"/>
  <c r="AT1410" i="1"/>
  <c r="AR1411" i="1"/>
  <c r="AT1411" i="1"/>
  <c r="AR1412" i="1"/>
  <c r="AT1412" i="1"/>
  <c r="AR1413" i="1"/>
  <c r="AT1413" i="1"/>
  <c r="AR1414" i="1"/>
  <c r="AT1414" i="1"/>
  <c r="AR1415" i="1"/>
  <c r="AT1415" i="1"/>
  <c r="AR1416" i="1"/>
  <c r="AT1416" i="1"/>
  <c r="AR1417" i="1"/>
  <c r="AT1417" i="1"/>
  <c r="AR1418" i="1"/>
  <c r="AT1418" i="1"/>
  <c r="AR1419" i="1"/>
  <c r="AT1419" i="1"/>
  <c r="AR1420" i="1"/>
  <c r="AT1420" i="1"/>
  <c r="AR1421" i="1"/>
  <c r="AT1421" i="1"/>
  <c r="AR1422" i="1"/>
  <c r="AT1422" i="1"/>
  <c r="AR1423" i="1"/>
  <c r="AT1423" i="1"/>
  <c r="AR1424" i="1"/>
  <c r="AT1424" i="1"/>
  <c r="AR1425" i="1"/>
  <c r="AT1425" i="1"/>
  <c r="AR1426" i="1"/>
  <c r="AT1426" i="1"/>
  <c r="AR1427" i="1"/>
  <c r="AT1427" i="1"/>
  <c r="AR1428" i="1"/>
  <c r="AT1428" i="1"/>
  <c r="AR1429" i="1"/>
  <c r="AT1429" i="1"/>
  <c r="AR1430" i="1"/>
  <c r="AT1430" i="1"/>
  <c r="AR1431" i="1"/>
  <c r="AT1431" i="1"/>
  <c r="AR1432" i="1"/>
  <c r="AT1432" i="1"/>
  <c r="AR1433" i="1"/>
  <c r="AT1433" i="1"/>
  <c r="AR1434" i="1"/>
  <c r="AT1434" i="1"/>
  <c r="AR1435" i="1"/>
  <c r="AT1435" i="1"/>
  <c r="AR1436" i="1"/>
  <c r="AT1436" i="1"/>
  <c r="AR1437" i="1"/>
  <c r="AT1437" i="1"/>
  <c r="AR1438" i="1"/>
  <c r="AT1438" i="1"/>
  <c r="AR1439" i="1"/>
  <c r="AT1439" i="1"/>
  <c r="AR1440" i="1"/>
  <c r="AT1440" i="1"/>
  <c r="AR1441" i="1"/>
  <c r="AT1441" i="1"/>
  <c r="AR1442" i="1"/>
  <c r="AT1442" i="1"/>
  <c r="AR1443" i="1"/>
  <c r="AT1443" i="1"/>
  <c r="AR1444" i="1"/>
  <c r="AT1444" i="1"/>
  <c r="AR1445" i="1"/>
  <c r="AT1445" i="1"/>
  <c r="AR1446" i="1"/>
  <c r="AT1446" i="1"/>
  <c r="AR1447" i="1"/>
  <c r="AT1447" i="1"/>
  <c r="AR1448" i="1"/>
  <c r="AT1448" i="1"/>
  <c r="AR1449" i="1"/>
  <c r="AT1449" i="1"/>
  <c r="AR1450" i="1"/>
  <c r="AT1450" i="1"/>
  <c r="AR1451" i="1"/>
  <c r="AT1451" i="1"/>
  <c r="AR1452" i="1"/>
  <c r="AT1452" i="1"/>
  <c r="AR1453" i="1"/>
  <c r="AT1453" i="1"/>
  <c r="AR1454" i="1"/>
  <c r="AT1454" i="1"/>
  <c r="AR1455" i="1"/>
  <c r="AT1455" i="1"/>
  <c r="AR1456" i="1"/>
  <c r="AT1456" i="1"/>
  <c r="AR1457" i="1"/>
  <c r="AT1457" i="1"/>
  <c r="AR1458" i="1"/>
  <c r="AT1458" i="1"/>
  <c r="AR1459" i="1"/>
  <c r="AT1459" i="1"/>
  <c r="AR1460" i="1"/>
  <c r="AT1460" i="1"/>
  <c r="AR1461" i="1"/>
  <c r="AT1461" i="1"/>
  <c r="AR1462" i="1"/>
  <c r="AT1462" i="1"/>
  <c r="AR1463" i="1"/>
  <c r="AT1463" i="1"/>
  <c r="AR1464" i="1"/>
  <c r="AT1464" i="1"/>
  <c r="AR1465" i="1"/>
  <c r="AT1465" i="1"/>
  <c r="AR1466" i="1"/>
  <c r="AT1466" i="1"/>
  <c r="AR1467" i="1"/>
  <c r="AT1467" i="1"/>
  <c r="AR1468" i="1"/>
  <c r="AT1468" i="1"/>
  <c r="AR1469" i="1"/>
  <c r="AT1469" i="1"/>
  <c r="AR1470" i="1"/>
  <c r="AT1470" i="1"/>
  <c r="AR1471" i="1"/>
  <c r="AT1471" i="1"/>
  <c r="AR1472" i="1"/>
  <c r="AT1472" i="1"/>
  <c r="AR1473" i="1"/>
  <c r="AT1473" i="1"/>
  <c r="AR1474" i="1"/>
  <c r="AT1474" i="1"/>
  <c r="AR1475" i="1"/>
  <c r="AT1475" i="1"/>
  <c r="AR1476" i="1"/>
  <c r="AT1476" i="1"/>
  <c r="AR1477" i="1"/>
  <c r="AT1477" i="1"/>
  <c r="AR1478" i="1"/>
  <c r="AT1478" i="1"/>
  <c r="AR1479" i="1"/>
  <c r="AT1479" i="1"/>
  <c r="AR1480" i="1"/>
  <c r="AT1480" i="1"/>
  <c r="AR1481" i="1"/>
  <c r="AT1481" i="1"/>
  <c r="AR1482" i="1"/>
  <c r="AT1482" i="1"/>
  <c r="AR1483" i="1"/>
  <c r="AT1483" i="1"/>
  <c r="AR1484" i="1"/>
  <c r="AT1484" i="1"/>
  <c r="AR1485" i="1"/>
  <c r="AT1485" i="1"/>
  <c r="AR1486" i="1"/>
  <c r="AT1486" i="1"/>
  <c r="AR1487" i="1"/>
  <c r="AT1487" i="1"/>
  <c r="AR1488" i="1"/>
  <c r="AT1488" i="1"/>
  <c r="AR1489" i="1"/>
  <c r="AT1489" i="1"/>
  <c r="AR1490" i="1"/>
  <c r="AT1490" i="1"/>
  <c r="AR1491" i="1"/>
  <c r="AT1491" i="1"/>
  <c r="AR1492" i="1"/>
  <c r="AT1492" i="1"/>
  <c r="AR1493" i="1"/>
  <c r="AT1493" i="1"/>
  <c r="AR1494" i="1"/>
  <c r="AT1494" i="1"/>
  <c r="AR1495" i="1"/>
  <c r="AT1495" i="1"/>
  <c r="AR1496" i="1"/>
  <c r="AT1496" i="1"/>
  <c r="AR1497" i="1"/>
  <c r="AT1497" i="1"/>
  <c r="AR1498" i="1"/>
  <c r="AT1498" i="1"/>
  <c r="AR1499" i="1"/>
  <c r="AT1499" i="1"/>
  <c r="AR1500" i="1"/>
  <c r="AT1500" i="1"/>
  <c r="AR1501" i="1"/>
  <c r="AT1501" i="1"/>
  <c r="AR1502" i="1"/>
  <c r="AT1502" i="1"/>
  <c r="AR1503" i="1"/>
  <c r="AT1503" i="1"/>
  <c r="AR1504" i="1"/>
  <c r="AT1504" i="1"/>
  <c r="AR1505" i="1"/>
  <c r="AT1505" i="1"/>
  <c r="AR1506" i="1"/>
  <c r="AT1506" i="1"/>
  <c r="AR1507" i="1"/>
  <c r="AT1507" i="1"/>
  <c r="AR1508" i="1"/>
  <c r="AT1508" i="1"/>
  <c r="AR1509" i="1"/>
  <c r="AT1509" i="1"/>
  <c r="AR1510" i="1"/>
  <c r="AT1510" i="1"/>
  <c r="AR1511" i="1"/>
  <c r="AT1511" i="1"/>
  <c r="AR1512" i="1"/>
  <c r="AT1512" i="1"/>
  <c r="AR1513" i="1"/>
  <c r="AT1513" i="1"/>
  <c r="AR1514" i="1"/>
  <c r="AT1514" i="1"/>
  <c r="AR1515" i="1"/>
  <c r="AT1515" i="1"/>
  <c r="AR1516" i="1"/>
  <c r="AT1516" i="1"/>
  <c r="AR1517" i="1"/>
  <c r="AT1517" i="1"/>
  <c r="AR1518" i="1"/>
  <c r="AT1518" i="1"/>
  <c r="AR1519" i="1"/>
  <c r="AT1519" i="1"/>
  <c r="AR1520" i="1"/>
  <c r="AT1520" i="1"/>
  <c r="AR1521" i="1"/>
  <c r="AT1521" i="1"/>
  <c r="AR1522" i="1"/>
  <c r="AT1522" i="1"/>
  <c r="AR1523" i="1"/>
  <c r="AT1523" i="1"/>
  <c r="AR1524" i="1"/>
  <c r="AT1524" i="1"/>
  <c r="AR1525" i="1"/>
  <c r="AT1525" i="1"/>
  <c r="AR1526" i="1"/>
  <c r="AT1526" i="1"/>
  <c r="AR1527" i="1"/>
  <c r="AT1527" i="1"/>
  <c r="AR1528" i="1"/>
  <c r="AT1528" i="1"/>
  <c r="AR1529" i="1"/>
  <c r="AT1529" i="1"/>
  <c r="AR1530" i="1"/>
  <c r="AT1530" i="1"/>
  <c r="AR1531" i="1"/>
  <c r="AT1531" i="1"/>
  <c r="AR1532" i="1"/>
  <c r="AT1532" i="1"/>
  <c r="AR1533" i="1"/>
  <c r="AT1533" i="1"/>
  <c r="AR1534" i="1"/>
  <c r="AT1534" i="1"/>
  <c r="AR1535" i="1"/>
  <c r="AT1535" i="1"/>
  <c r="AR1536" i="1"/>
  <c r="AT1536" i="1"/>
  <c r="AR1537" i="1"/>
  <c r="AT1537" i="1"/>
  <c r="AR1538" i="1"/>
  <c r="AT1538" i="1"/>
  <c r="AR1539" i="1"/>
  <c r="AT1539" i="1"/>
  <c r="AR1540" i="1"/>
  <c r="AT1540" i="1"/>
  <c r="AR1541" i="1"/>
  <c r="AT1541" i="1"/>
  <c r="AR1542" i="1"/>
  <c r="AT1542" i="1"/>
  <c r="AR1543" i="1"/>
  <c r="AT1543" i="1"/>
  <c r="AR1544" i="1"/>
  <c r="AT1544" i="1"/>
  <c r="AR1545" i="1"/>
  <c r="AT1545" i="1"/>
  <c r="AR1546" i="1"/>
  <c r="AT1546" i="1"/>
  <c r="AR1547" i="1"/>
  <c r="AT1547" i="1"/>
  <c r="AR1548" i="1"/>
  <c r="AT1548" i="1"/>
  <c r="AR1549" i="1"/>
  <c r="AT1549" i="1"/>
  <c r="AR1550" i="1"/>
  <c r="AT1550" i="1"/>
  <c r="AR1551" i="1"/>
  <c r="AT1551" i="1"/>
  <c r="AR1552" i="1"/>
  <c r="AT1552" i="1"/>
  <c r="AR1553" i="1"/>
  <c r="AT1553" i="1"/>
  <c r="AR1554" i="1"/>
  <c r="AT1554" i="1"/>
  <c r="AR1555" i="1"/>
  <c r="AT1555" i="1"/>
  <c r="AR1556" i="1"/>
  <c r="AT1556" i="1"/>
  <c r="AR1557" i="1"/>
  <c r="AT1557" i="1"/>
  <c r="AR1558" i="1"/>
  <c r="AT1558" i="1"/>
  <c r="AR1559" i="1"/>
  <c r="AT1559" i="1"/>
  <c r="AR1560" i="1"/>
  <c r="AT1560" i="1"/>
  <c r="AR1561" i="1"/>
  <c r="AT1561" i="1"/>
  <c r="AR1562" i="1"/>
  <c r="AT1562" i="1"/>
  <c r="AR1563" i="1"/>
  <c r="AT1563" i="1"/>
  <c r="AR1564" i="1"/>
  <c r="AT1564" i="1"/>
  <c r="AR1565" i="1"/>
  <c r="AT1565" i="1"/>
  <c r="AR1566" i="1"/>
  <c r="AT1566" i="1"/>
  <c r="AR1567" i="1"/>
  <c r="AT1567" i="1"/>
  <c r="AR1568" i="1"/>
  <c r="AT1568" i="1"/>
  <c r="AR1569" i="1"/>
  <c r="AT1569" i="1"/>
  <c r="AR1570" i="1"/>
  <c r="AT1570" i="1"/>
  <c r="AR1571" i="1"/>
  <c r="AT1571" i="1"/>
  <c r="AR1572" i="1"/>
  <c r="AT1572" i="1"/>
  <c r="AR1573" i="1"/>
  <c r="AT1573" i="1"/>
  <c r="AR1574" i="1"/>
  <c r="AT1574" i="1"/>
  <c r="AR1575" i="1"/>
  <c r="AT1575" i="1"/>
  <c r="AR1576" i="1"/>
  <c r="AT1576" i="1"/>
  <c r="AR1577" i="1"/>
  <c r="AT1577" i="1"/>
  <c r="AR1578" i="1"/>
  <c r="AT1578" i="1"/>
  <c r="AR1579" i="1"/>
  <c r="AT1579" i="1"/>
  <c r="AR1580" i="1"/>
  <c r="AT1580" i="1"/>
  <c r="AR1581" i="1"/>
  <c r="AT1581" i="1"/>
  <c r="AR1582" i="1"/>
  <c r="AT1582" i="1"/>
  <c r="AR1583" i="1"/>
  <c r="AT1583" i="1"/>
  <c r="AR1584" i="1"/>
  <c r="AT1584" i="1"/>
  <c r="AR1585" i="1"/>
  <c r="AT1585" i="1"/>
  <c r="AR1586" i="1"/>
  <c r="AT1586" i="1"/>
  <c r="AR1587" i="1"/>
  <c r="AT1587" i="1"/>
  <c r="AR1588" i="1"/>
  <c r="AT1588" i="1"/>
  <c r="AR1589" i="1"/>
  <c r="AT1589" i="1"/>
  <c r="AR1590" i="1"/>
  <c r="AT1590" i="1"/>
  <c r="AR1591" i="1"/>
  <c r="AT1591" i="1"/>
  <c r="AR1592" i="1"/>
  <c r="AT1592" i="1"/>
  <c r="AR1593" i="1"/>
  <c r="AT1593" i="1"/>
  <c r="AR1594" i="1"/>
  <c r="AT1594" i="1"/>
  <c r="AR1595" i="1"/>
  <c r="AT1595" i="1"/>
  <c r="AR1596" i="1"/>
  <c r="AT1596" i="1"/>
  <c r="AR1597" i="1"/>
  <c r="AT1597" i="1"/>
  <c r="AR1598" i="1"/>
  <c r="AT1598" i="1"/>
  <c r="AR1599" i="1"/>
  <c r="AT1599" i="1"/>
  <c r="AR1600" i="1"/>
  <c r="AT1600" i="1"/>
  <c r="AR1601" i="1"/>
  <c r="AT1601" i="1"/>
  <c r="AR1602" i="1"/>
  <c r="AT1602" i="1"/>
  <c r="AR1603" i="1"/>
  <c r="AT1603" i="1"/>
  <c r="AR1604" i="1"/>
  <c r="AT1604" i="1"/>
  <c r="AR1605" i="1"/>
  <c r="AT1605" i="1"/>
  <c r="AR1606" i="1"/>
  <c r="AT1606" i="1"/>
  <c r="AR1607" i="1"/>
  <c r="AT1607" i="1"/>
  <c r="AR1608" i="1"/>
  <c r="AT1608" i="1"/>
  <c r="AR1609" i="1"/>
  <c r="AT1609" i="1"/>
  <c r="AR1610" i="1"/>
  <c r="AT1610" i="1"/>
  <c r="AR1611" i="1"/>
  <c r="AT1611" i="1"/>
  <c r="AR1612" i="1"/>
  <c r="AT1612" i="1"/>
  <c r="AR1613" i="1"/>
  <c r="AT1613" i="1"/>
  <c r="AR1614" i="1"/>
  <c r="AT1614" i="1"/>
  <c r="AR1615" i="1"/>
  <c r="AT1615" i="1"/>
  <c r="AR1616" i="1"/>
  <c r="AT1616" i="1"/>
  <c r="AR1617" i="1"/>
  <c r="AT1617" i="1"/>
  <c r="AR1618" i="1"/>
  <c r="AT1618" i="1"/>
  <c r="AR1619" i="1"/>
  <c r="AT1619" i="1"/>
  <c r="AR1620" i="1"/>
  <c r="AT1620" i="1"/>
  <c r="AR1621" i="1"/>
  <c r="AT1621" i="1"/>
  <c r="AR1622" i="1"/>
  <c r="AT1622" i="1"/>
  <c r="AR1623" i="1"/>
  <c r="AT1623" i="1"/>
  <c r="AR1624" i="1"/>
  <c r="AT1624" i="1"/>
  <c r="AR1625" i="1"/>
  <c r="AT1625" i="1"/>
  <c r="AR1626" i="1"/>
  <c r="AT1626" i="1"/>
  <c r="AR1627" i="1"/>
  <c r="AT1627" i="1"/>
  <c r="AR1628" i="1"/>
  <c r="AT1628" i="1"/>
  <c r="AR1629" i="1"/>
  <c r="AT1629" i="1"/>
  <c r="AR1630" i="1"/>
  <c r="AT1630" i="1"/>
  <c r="AR1631" i="1"/>
  <c r="AT1631" i="1"/>
  <c r="AR1632" i="1"/>
  <c r="AT1632" i="1"/>
  <c r="AR1633" i="1"/>
  <c r="AT1633" i="1"/>
  <c r="AR1634" i="1"/>
  <c r="AT1634" i="1"/>
  <c r="AR1635" i="1"/>
  <c r="AT1635" i="1"/>
  <c r="AR1636" i="1"/>
  <c r="AT1636" i="1"/>
  <c r="AR1637" i="1"/>
  <c r="AT1637" i="1"/>
  <c r="AR1638" i="1"/>
  <c r="AT1638" i="1"/>
  <c r="AR1639" i="1"/>
  <c r="AT1639" i="1"/>
  <c r="AR1640" i="1"/>
  <c r="AT1640" i="1"/>
  <c r="AR1641" i="1"/>
  <c r="AT1641" i="1"/>
  <c r="AR1642" i="1"/>
  <c r="AT1642" i="1"/>
  <c r="AR1643" i="1"/>
  <c r="AT1643" i="1"/>
  <c r="AR1644" i="1"/>
  <c r="AT1644" i="1"/>
  <c r="AR1645" i="1"/>
  <c r="AT1645" i="1"/>
  <c r="AR1646" i="1"/>
  <c r="AT1646" i="1"/>
  <c r="AR1647" i="1"/>
  <c r="AT1647" i="1"/>
  <c r="AR1648" i="1"/>
  <c r="AT1648" i="1"/>
  <c r="AR1649" i="1"/>
  <c r="AT1649" i="1"/>
  <c r="AR1650" i="1"/>
  <c r="AT1650" i="1"/>
  <c r="AR1651" i="1"/>
  <c r="AT1651" i="1"/>
  <c r="AR1652" i="1"/>
  <c r="AT1652" i="1"/>
  <c r="AR1653" i="1"/>
  <c r="AT1653" i="1"/>
  <c r="AR1654" i="1"/>
  <c r="AT1654" i="1"/>
  <c r="AR1655" i="1"/>
  <c r="AT1655" i="1"/>
  <c r="AR1656" i="1"/>
  <c r="AT1656" i="1"/>
  <c r="AR1657" i="1"/>
  <c r="AT1657" i="1"/>
  <c r="AR1658" i="1"/>
  <c r="AT1658" i="1"/>
  <c r="AR1659" i="1"/>
  <c r="AT1659" i="1"/>
  <c r="AR1660" i="1"/>
  <c r="AT1660" i="1"/>
  <c r="AR1661" i="1"/>
  <c r="AT1661" i="1"/>
  <c r="AR1662" i="1"/>
  <c r="AT1662" i="1"/>
  <c r="AR1663" i="1"/>
  <c r="AT1663" i="1"/>
  <c r="AR1664" i="1"/>
  <c r="AT1664" i="1"/>
  <c r="AR1665" i="1"/>
  <c r="AT1665" i="1"/>
  <c r="AR1666" i="1"/>
  <c r="AT1666" i="1"/>
  <c r="AO1211" i="1"/>
  <c r="AP1211" i="1" s="1"/>
  <c r="AO1212" i="1"/>
  <c r="AP1212" i="1" s="1"/>
  <c r="AQ1212" i="1" s="1"/>
  <c r="AO1213" i="1"/>
  <c r="AP1213" i="1" s="1"/>
  <c r="AQ1213" i="1" s="1"/>
  <c r="AO1214" i="1"/>
  <c r="AP1214" i="1" s="1"/>
  <c r="AO1215" i="1"/>
  <c r="AP1215" i="1" s="1"/>
  <c r="AO1216" i="1"/>
  <c r="AP1216" i="1" s="1"/>
  <c r="AO1217" i="1"/>
  <c r="AP1217" i="1" s="1"/>
  <c r="AO1218" i="1"/>
  <c r="AP1218" i="1" s="1"/>
  <c r="AQ1218" i="1" s="1"/>
  <c r="AO1219" i="1"/>
  <c r="AP1219" i="1" s="1"/>
  <c r="AO1220" i="1"/>
  <c r="AP1220" i="1" s="1"/>
  <c r="AO1221" i="1"/>
  <c r="AP1221" i="1" s="1"/>
  <c r="AO1222" i="1"/>
  <c r="AP1222" i="1" s="1"/>
  <c r="AS1222" i="1" s="1"/>
  <c r="AO1223" i="1"/>
  <c r="AP1223" i="1" s="1"/>
  <c r="AO1224" i="1"/>
  <c r="AP1224" i="1" s="1"/>
  <c r="AQ1224" i="1" s="1"/>
  <c r="AO1225" i="1"/>
  <c r="AP1225" i="1" s="1"/>
  <c r="AO1226" i="1"/>
  <c r="AP1226" i="1" s="1"/>
  <c r="AO1227" i="1"/>
  <c r="AP1227" i="1" s="1"/>
  <c r="AO1228" i="1"/>
  <c r="AP1228" i="1" s="1"/>
  <c r="AO1229" i="1"/>
  <c r="AP1229" i="1" s="1"/>
  <c r="AO1230" i="1"/>
  <c r="AP1230" i="1" s="1"/>
  <c r="AQ1230" i="1" s="1"/>
  <c r="AO1231" i="1"/>
  <c r="AP1231" i="1" s="1"/>
  <c r="AQ1231" i="1" s="1"/>
  <c r="AO1232" i="1"/>
  <c r="AP1232" i="1" s="1"/>
  <c r="AO1233" i="1"/>
  <c r="AP1233" i="1" s="1"/>
  <c r="AO1234" i="1"/>
  <c r="AP1234" i="1" s="1"/>
  <c r="AO1235" i="1"/>
  <c r="AP1235" i="1" s="1"/>
  <c r="AO1236" i="1"/>
  <c r="AP1236" i="1" s="1"/>
  <c r="AO1237" i="1"/>
  <c r="AP1237" i="1" s="1"/>
  <c r="AQ1237" i="1" s="1"/>
  <c r="AO1238" i="1"/>
  <c r="AP1238" i="1" s="1"/>
  <c r="AO1239" i="1"/>
  <c r="AP1239" i="1" s="1"/>
  <c r="AQ1239" i="1" s="1"/>
  <c r="AO1240" i="1"/>
  <c r="AP1240" i="1" s="1"/>
  <c r="AO1241" i="1"/>
  <c r="AP1241" i="1" s="1"/>
  <c r="AO1242" i="1"/>
  <c r="AP1242" i="1" s="1"/>
  <c r="AO1243" i="1"/>
  <c r="AP1243" i="1" s="1"/>
  <c r="AO1244" i="1"/>
  <c r="AP1244" i="1" s="1"/>
  <c r="AO1245" i="1"/>
  <c r="AP1245" i="1" s="1"/>
  <c r="AO1246" i="1"/>
  <c r="AP1246" i="1" s="1"/>
  <c r="AS1246" i="1" s="1"/>
  <c r="AO1247" i="1"/>
  <c r="AP1247" i="1" s="1"/>
  <c r="AO1248" i="1"/>
  <c r="AP1248" i="1" s="1"/>
  <c r="AQ1248" i="1" s="1"/>
  <c r="AO1249" i="1"/>
  <c r="AP1249" i="1" s="1"/>
  <c r="AO1250" i="1"/>
  <c r="AP1250" i="1" s="1"/>
  <c r="AO1251" i="1"/>
  <c r="AP1251" i="1" s="1"/>
  <c r="AO1252" i="1"/>
  <c r="AP1252" i="1" s="1"/>
  <c r="AO1253" i="1"/>
  <c r="AP1253" i="1" s="1"/>
  <c r="AO1254" i="1"/>
  <c r="AP1254" i="1" s="1"/>
  <c r="AQ1254" i="1" s="1"/>
  <c r="AO1255" i="1"/>
  <c r="AP1255" i="1" s="1"/>
  <c r="AQ1255" i="1" s="1"/>
  <c r="AO1256" i="1"/>
  <c r="AP1256" i="1" s="1"/>
  <c r="AO1257" i="1"/>
  <c r="AP1257" i="1" s="1"/>
  <c r="AO1258" i="1"/>
  <c r="AP1258" i="1" s="1"/>
  <c r="AO1259" i="1"/>
  <c r="AP1259" i="1" s="1"/>
  <c r="AO1260" i="1"/>
  <c r="AP1260" i="1" s="1"/>
  <c r="AQ1260" i="1" s="1"/>
  <c r="AO1261" i="1"/>
  <c r="AP1261" i="1" s="1"/>
  <c r="AO1262" i="1"/>
  <c r="AP1262" i="1" s="1"/>
  <c r="AO1263" i="1"/>
  <c r="AP1263" i="1" s="1"/>
  <c r="AQ1263" i="1" s="1"/>
  <c r="AO1264" i="1"/>
  <c r="AP1264" i="1" s="1"/>
  <c r="AO1265" i="1"/>
  <c r="AP1265" i="1" s="1"/>
  <c r="AO1266" i="1"/>
  <c r="AP1266" i="1" s="1"/>
  <c r="AQ1266" i="1" s="1"/>
  <c r="AO1267" i="1"/>
  <c r="AP1267" i="1" s="1"/>
  <c r="AO1268" i="1"/>
  <c r="AP1268" i="1" s="1"/>
  <c r="AO1269" i="1"/>
  <c r="AP1269" i="1" s="1"/>
  <c r="AO1270" i="1"/>
  <c r="AP1270" i="1" s="1"/>
  <c r="AO1271" i="1"/>
  <c r="AP1271" i="1" s="1"/>
  <c r="AO1272" i="1"/>
  <c r="AP1272" i="1" s="1"/>
  <c r="AO1273" i="1"/>
  <c r="AP1273" i="1" s="1"/>
  <c r="AQ1273" i="1" s="1"/>
  <c r="AO1274" i="1"/>
  <c r="AP1274" i="1" s="1"/>
  <c r="AS1274" i="1" s="1"/>
  <c r="AO1275" i="1"/>
  <c r="AP1275" i="1" s="1"/>
  <c r="AO1276" i="1"/>
  <c r="AP1276" i="1" s="1"/>
  <c r="AO1277" i="1"/>
  <c r="AP1277" i="1" s="1"/>
  <c r="AS1277" i="1" s="1"/>
  <c r="AO1278" i="1"/>
  <c r="AP1278" i="1" s="1"/>
  <c r="AO1279" i="1"/>
  <c r="AP1279" i="1" s="1"/>
  <c r="AQ1279" i="1" s="1"/>
  <c r="AO1280" i="1"/>
  <c r="AP1280" i="1" s="1"/>
  <c r="AO1281" i="1"/>
  <c r="AP1281" i="1" s="1"/>
  <c r="AO1282" i="1"/>
  <c r="AP1282" i="1" s="1"/>
  <c r="AO1283" i="1"/>
  <c r="AP1283" i="1" s="1"/>
  <c r="AO1284" i="1"/>
  <c r="AP1284" i="1" s="1"/>
  <c r="AQ1284" i="1" s="1"/>
  <c r="AO1285" i="1"/>
  <c r="AP1285" i="1" s="1"/>
  <c r="AQ1285" i="1" s="1"/>
  <c r="AO1286" i="1"/>
  <c r="AP1286" i="1" s="1"/>
  <c r="AO1287" i="1"/>
  <c r="AP1287" i="1" s="1"/>
  <c r="AO1288" i="1"/>
  <c r="AP1288" i="1" s="1"/>
  <c r="AO1289" i="1"/>
  <c r="AP1289" i="1" s="1"/>
  <c r="AO1290" i="1"/>
  <c r="AP1290" i="1" s="1"/>
  <c r="AQ1290" i="1" s="1"/>
  <c r="AO1291" i="1"/>
  <c r="AP1291" i="1" s="1"/>
  <c r="AQ1291" i="1" s="1"/>
  <c r="AO1292" i="1"/>
  <c r="AP1292" i="1" s="1"/>
  <c r="AO1293" i="1"/>
  <c r="AP1293" i="1" s="1"/>
  <c r="AO1294" i="1"/>
  <c r="AP1294" i="1" s="1"/>
  <c r="AO1295" i="1"/>
  <c r="AP1295" i="1" s="1"/>
  <c r="AO1296" i="1"/>
  <c r="AP1296" i="1" s="1"/>
  <c r="AQ1296" i="1" s="1"/>
  <c r="AO1297" i="1"/>
  <c r="AP1297" i="1" s="1"/>
  <c r="AQ1297" i="1" s="1"/>
  <c r="AO1298" i="1"/>
  <c r="AP1298" i="1" s="1"/>
  <c r="AO1299" i="1"/>
  <c r="AP1299" i="1" s="1"/>
  <c r="AO1300" i="1"/>
  <c r="AP1300" i="1" s="1"/>
  <c r="AO1301" i="1"/>
  <c r="AP1301" i="1" s="1"/>
  <c r="AO1302" i="1"/>
  <c r="AP1302" i="1" s="1"/>
  <c r="AQ1302" i="1" s="1"/>
  <c r="AO1303" i="1"/>
  <c r="AP1303" i="1" s="1"/>
  <c r="AQ1303" i="1" s="1"/>
  <c r="AO1304" i="1"/>
  <c r="AP1304" i="1" s="1"/>
  <c r="AO1305" i="1"/>
  <c r="AP1305" i="1" s="1"/>
  <c r="AO1306" i="1"/>
  <c r="AP1306" i="1" s="1"/>
  <c r="AO1307" i="1"/>
  <c r="AP1307" i="1" s="1"/>
  <c r="AO1308" i="1"/>
  <c r="AP1308" i="1" s="1"/>
  <c r="AO1309" i="1"/>
  <c r="AP1309" i="1" s="1"/>
  <c r="AQ1309" i="1" s="1"/>
  <c r="AO1310" i="1"/>
  <c r="AP1310" i="1" s="1"/>
  <c r="AO1311" i="1"/>
  <c r="AP1311" i="1" s="1"/>
  <c r="AO1312" i="1"/>
  <c r="AP1312" i="1" s="1"/>
  <c r="AQ1312" i="1" s="1"/>
  <c r="AO1313" i="1"/>
  <c r="AP1313" i="1" s="1"/>
  <c r="AO1314" i="1"/>
  <c r="AP1314" i="1" s="1"/>
  <c r="AS1314" i="1" s="1"/>
  <c r="AO1315" i="1"/>
  <c r="AP1315" i="1" s="1"/>
  <c r="AQ1315" i="1" s="1"/>
  <c r="AO1316" i="1"/>
  <c r="AP1316" i="1" s="1"/>
  <c r="AQ1316" i="1" s="1"/>
  <c r="AO1317" i="1"/>
  <c r="AP1317" i="1" s="1"/>
  <c r="AO1318" i="1"/>
  <c r="AP1318" i="1" s="1"/>
  <c r="AO1319" i="1"/>
  <c r="AP1319" i="1" s="1"/>
  <c r="AQ1319" i="1" s="1"/>
  <c r="AO1320" i="1"/>
  <c r="AP1320" i="1" s="1"/>
  <c r="AQ1320" i="1" s="1"/>
  <c r="AO1321" i="1"/>
  <c r="AP1321" i="1" s="1"/>
  <c r="AQ1321" i="1" s="1"/>
  <c r="AO1322" i="1"/>
  <c r="AP1322" i="1" s="1"/>
  <c r="AO1323" i="1"/>
  <c r="AP1323" i="1" s="1"/>
  <c r="AQ1323" i="1" s="1"/>
  <c r="AO1324" i="1"/>
  <c r="AP1324" i="1" s="1"/>
  <c r="AO1325" i="1"/>
  <c r="AP1325" i="1" s="1"/>
  <c r="AO1326" i="1"/>
  <c r="AP1326" i="1" s="1"/>
  <c r="AO1327" i="1"/>
  <c r="AP1327" i="1" s="1"/>
  <c r="AQ1327" i="1" s="1"/>
  <c r="AO1328" i="1"/>
  <c r="AP1328" i="1" s="1"/>
  <c r="AO1329" i="1"/>
  <c r="AP1329" i="1" s="1"/>
  <c r="AO1330" i="1"/>
  <c r="AP1330" i="1" s="1"/>
  <c r="AO1331" i="1"/>
  <c r="AP1331" i="1" s="1"/>
  <c r="AP1337" i="1"/>
  <c r="AP1338" i="1"/>
  <c r="AQ1338" i="1" s="1"/>
  <c r="AP1339" i="1"/>
  <c r="AQ1339" i="1" s="1"/>
  <c r="AP1340" i="1"/>
  <c r="AP1341" i="1"/>
  <c r="AP1342" i="1"/>
  <c r="AP1343" i="1"/>
  <c r="AP1344" i="1"/>
  <c r="AS1344" i="1" s="1"/>
  <c r="AP1345" i="1"/>
  <c r="AQ1345" i="1" s="1"/>
  <c r="AP1346" i="1"/>
  <c r="AP1347" i="1"/>
  <c r="AP1348" i="1"/>
  <c r="AO1349" i="1"/>
  <c r="AP1349" i="1" s="1"/>
  <c r="AO1350" i="1"/>
  <c r="AP1350" i="1" s="1"/>
  <c r="AS1350" i="1" s="1"/>
  <c r="AO1351" i="1"/>
  <c r="AP1351" i="1" s="1"/>
  <c r="AQ1351" i="1" s="1"/>
  <c r="AO1352" i="1"/>
  <c r="AP1352" i="1" s="1"/>
  <c r="AO1353" i="1"/>
  <c r="AP1353" i="1" s="1"/>
  <c r="AO1354" i="1"/>
  <c r="AP1354" i="1" s="1"/>
  <c r="AO1355" i="1"/>
  <c r="AP1355" i="1" s="1"/>
  <c r="AO1356" i="1"/>
  <c r="AP1356" i="1" s="1"/>
  <c r="AO1357" i="1"/>
  <c r="AP1357" i="1" s="1"/>
  <c r="AQ1357" i="1" s="1"/>
  <c r="AO1358" i="1"/>
  <c r="AP1358" i="1" s="1"/>
  <c r="AO1359" i="1"/>
  <c r="AP1359" i="1" s="1"/>
  <c r="AS1359" i="1" s="1"/>
  <c r="AO1360" i="1"/>
  <c r="AP1360" i="1" s="1"/>
  <c r="AO1361" i="1"/>
  <c r="AP1361" i="1" s="1"/>
  <c r="AO1362" i="1"/>
  <c r="AP1362" i="1" s="1"/>
  <c r="AQ1362" i="1" s="1"/>
  <c r="AO1363" i="1"/>
  <c r="AP1363" i="1" s="1"/>
  <c r="AQ1363" i="1" s="1"/>
  <c r="AO1364" i="1"/>
  <c r="AP1364" i="1" s="1"/>
  <c r="AO1365" i="1"/>
  <c r="AP1365" i="1" s="1"/>
  <c r="AO1366" i="1"/>
  <c r="AP1366" i="1" s="1"/>
  <c r="AS1366" i="1" s="1"/>
  <c r="AO1367" i="1"/>
  <c r="AP1367" i="1" s="1"/>
  <c r="AO1368" i="1"/>
  <c r="AP1368" i="1" s="1"/>
  <c r="AQ1368" i="1" s="1"/>
  <c r="AO1369" i="1"/>
  <c r="AP1369" i="1" s="1"/>
  <c r="AQ1369" i="1" s="1"/>
  <c r="AO1370" i="1"/>
  <c r="AP1370" i="1" s="1"/>
  <c r="AS1370" i="1" s="1"/>
  <c r="AO1371" i="1"/>
  <c r="AP1371" i="1" s="1"/>
  <c r="AO1372" i="1"/>
  <c r="AP1372" i="1" s="1"/>
  <c r="AO1373" i="1"/>
  <c r="AP1373" i="1" s="1"/>
  <c r="AS1373" i="1" s="1"/>
  <c r="AO1374" i="1"/>
  <c r="AP1374" i="1" s="1"/>
  <c r="AQ1374" i="1" s="1"/>
  <c r="AO1375" i="1"/>
  <c r="AP1375" i="1" s="1"/>
  <c r="AQ1375" i="1" s="1"/>
  <c r="AO1376" i="1"/>
  <c r="AP1376" i="1" s="1"/>
  <c r="AO1377" i="1"/>
  <c r="AP1377" i="1" s="1"/>
  <c r="AS1377" i="1" s="1"/>
  <c r="AO1378" i="1"/>
  <c r="AP1378" i="1" s="1"/>
  <c r="AO1379" i="1"/>
  <c r="AP1379" i="1" s="1"/>
  <c r="AO1380" i="1"/>
  <c r="AP1380" i="1" s="1"/>
  <c r="AS1380" i="1" s="1"/>
  <c r="AO1381" i="1"/>
  <c r="AP1381" i="1" s="1"/>
  <c r="AQ1381" i="1" s="1"/>
  <c r="AO1382" i="1"/>
  <c r="AP1382" i="1" s="1"/>
  <c r="AO1383" i="1"/>
  <c r="AP1383" i="1" s="1"/>
  <c r="AO1384" i="1"/>
  <c r="AP1384" i="1" s="1"/>
  <c r="AS1384" i="1" s="1"/>
  <c r="AO1385" i="1"/>
  <c r="AP1385" i="1" s="1"/>
  <c r="AO1386" i="1"/>
  <c r="AP1386" i="1" s="1"/>
  <c r="AO1387" i="1"/>
  <c r="AP1387" i="1" s="1"/>
  <c r="AQ1387" i="1" s="1"/>
  <c r="AO1388" i="1"/>
  <c r="AP1388" i="1" s="1"/>
  <c r="AO1389" i="1"/>
  <c r="AP1389" i="1" s="1"/>
  <c r="AO1390" i="1"/>
  <c r="AP1390" i="1" s="1"/>
  <c r="AO1391" i="1"/>
  <c r="AP1391" i="1" s="1"/>
  <c r="AO1392" i="1"/>
  <c r="AP1392" i="1" s="1"/>
  <c r="AQ1392" i="1" s="1"/>
  <c r="AO1393" i="1"/>
  <c r="AP1393" i="1" s="1"/>
  <c r="AQ1393" i="1" s="1"/>
  <c r="AO1394" i="1"/>
  <c r="AP1394" i="1" s="1"/>
  <c r="AO1395" i="1"/>
  <c r="AP1395" i="1" s="1"/>
  <c r="AO1396" i="1"/>
  <c r="AP1396" i="1" s="1"/>
  <c r="AO1397" i="1"/>
  <c r="AP1397" i="1" s="1"/>
  <c r="AO1398" i="1"/>
  <c r="AP1398" i="1" s="1"/>
  <c r="AQ1398" i="1" s="1"/>
  <c r="AO1399" i="1"/>
  <c r="AP1399" i="1" s="1"/>
  <c r="AO1400" i="1"/>
  <c r="AP1400" i="1" s="1"/>
  <c r="AO1401" i="1"/>
  <c r="AP1401" i="1" s="1"/>
  <c r="AQ1401" i="1" s="1"/>
  <c r="AO1402" i="1"/>
  <c r="AP1402" i="1" s="1"/>
  <c r="AO1403" i="1"/>
  <c r="AP1403" i="1" s="1"/>
  <c r="AO1404" i="1"/>
  <c r="AP1404" i="1" s="1"/>
  <c r="AQ1404" i="1" s="1"/>
  <c r="AO1405" i="1"/>
  <c r="AP1405" i="1" s="1"/>
  <c r="AQ1405" i="1" s="1"/>
  <c r="AO1406" i="1"/>
  <c r="AP1406" i="1" s="1"/>
  <c r="AO1407" i="1"/>
  <c r="AP1407" i="1" s="1"/>
  <c r="AO1408" i="1"/>
  <c r="AP1408" i="1" s="1"/>
  <c r="AQ1408" i="1" s="1"/>
  <c r="AO1409" i="1"/>
  <c r="AP1409" i="1" s="1"/>
  <c r="AO1410" i="1"/>
  <c r="AP1410" i="1" s="1"/>
  <c r="AQ1410" i="1" s="1"/>
  <c r="AO1411" i="1"/>
  <c r="AP1411" i="1" s="1"/>
  <c r="AQ1411" i="1" s="1"/>
  <c r="AO1412" i="1"/>
  <c r="AP1412" i="1" s="1"/>
  <c r="AQ1412" i="1" s="1"/>
  <c r="AO1413" i="1"/>
  <c r="AP1413" i="1" s="1"/>
  <c r="AO1414" i="1"/>
  <c r="AP1414" i="1" s="1"/>
  <c r="AO1415" i="1"/>
  <c r="AP1415" i="1" s="1"/>
  <c r="AQ1415" i="1" s="1"/>
  <c r="AO1416" i="1"/>
  <c r="AP1416" i="1" s="1"/>
  <c r="AO1417" i="1"/>
  <c r="AP1417" i="1" s="1"/>
  <c r="AQ1417" i="1" s="1"/>
  <c r="AO1418" i="1"/>
  <c r="AP1418" i="1" s="1"/>
  <c r="AO1419" i="1"/>
  <c r="AP1419" i="1" s="1"/>
  <c r="AO1420" i="1"/>
  <c r="AP1420" i="1" s="1"/>
  <c r="AO1421" i="1"/>
  <c r="AP1421" i="1" s="1"/>
  <c r="AO1422" i="1"/>
  <c r="AP1422" i="1" s="1"/>
  <c r="AS1422" i="1" s="1"/>
  <c r="AO1423" i="1"/>
  <c r="AP1423" i="1" s="1"/>
  <c r="AQ1423" i="1" s="1"/>
  <c r="AO1424" i="1"/>
  <c r="AP1424" i="1" s="1"/>
  <c r="AS1424" i="1" s="1"/>
  <c r="AO1425" i="1"/>
  <c r="AP1425" i="1" s="1"/>
  <c r="AO1426" i="1"/>
  <c r="AP1426" i="1" s="1"/>
  <c r="AO1427" i="1"/>
  <c r="AP1427" i="1" s="1"/>
  <c r="AO1428" i="1"/>
  <c r="AP1428" i="1" s="1"/>
  <c r="AQ1428" i="1" s="1"/>
  <c r="AO1429" i="1"/>
  <c r="AP1429" i="1" s="1"/>
  <c r="AQ1429" i="1" s="1"/>
  <c r="AO1430" i="1"/>
  <c r="AP1430" i="1" s="1"/>
  <c r="AQ1430" i="1" s="1"/>
  <c r="AO1431" i="1"/>
  <c r="AP1431" i="1" s="1"/>
  <c r="AO1432" i="1"/>
  <c r="AP1432" i="1" s="1"/>
  <c r="AO1433" i="1"/>
  <c r="AP1433" i="1" s="1"/>
  <c r="AO1434" i="1"/>
  <c r="AP1434" i="1" s="1"/>
  <c r="AQ1434" i="1" s="1"/>
  <c r="AO1435" i="1"/>
  <c r="AP1435" i="1" s="1"/>
  <c r="AQ1435" i="1" s="1"/>
  <c r="AO1436" i="1"/>
  <c r="AP1436" i="1" s="1"/>
  <c r="AO1437" i="1"/>
  <c r="AP1437" i="1" s="1"/>
  <c r="AO1438" i="1"/>
  <c r="AP1438" i="1" s="1"/>
  <c r="AO1439" i="1"/>
  <c r="AP1439" i="1" s="1"/>
  <c r="AO1440" i="1"/>
  <c r="AP1440" i="1" s="1"/>
  <c r="AQ1440" i="1" s="1"/>
  <c r="AO1441" i="1"/>
  <c r="AP1441" i="1" s="1"/>
  <c r="AQ1441" i="1" s="1"/>
  <c r="AO1442" i="1"/>
  <c r="AP1442" i="1" s="1"/>
  <c r="AO1443" i="1"/>
  <c r="AP1443" i="1" s="1"/>
  <c r="AO1444" i="1"/>
  <c r="AP1444" i="1" s="1"/>
  <c r="AO1445" i="1"/>
  <c r="AP1445" i="1" s="1"/>
  <c r="AQ1445" i="1" s="1"/>
  <c r="AO1446" i="1"/>
  <c r="AP1446" i="1" s="1"/>
  <c r="AQ1446" i="1" s="1"/>
  <c r="AO1447" i="1"/>
  <c r="AP1447" i="1" s="1"/>
  <c r="AQ1447" i="1" s="1"/>
  <c r="AO1448" i="1"/>
  <c r="AP1448" i="1" s="1"/>
  <c r="AQ1448" i="1" s="1"/>
  <c r="AO1449" i="1"/>
  <c r="AP1449" i="1" s="1"/>
  <c r="AO1450" i="1"/>
  <c r="AP1450" i="1" s="1"/>
  <c r="AS1450" i="1" s="1"/>
  <c r="AO1451" i="1"/>
  <c r="AP1451" i="1" s="1"/>
  <c r="AO1452" i="1"/>
  <c r="AP1452" i="1" s="1"/>
  <c r="AO1453" i="1"/>
  <c r="AP1453" i="1" s="1"/>
  <c r="AQ1453" i="1" s="1"/>
  <c r="AO1454" i="1"/>
  <c r="AP1454" i="1" s="1"/>
  <c r="AO1455" i="1"/>
  <c r="AP1455" i="1" s="1"/>
  <c r="AO1456" i="1"/>
  <c r="AP1456" i="1" s="1"/>
  <c r="AO1457" i="1"/>
  <c r="AP1457" i="1" s="1"/>
  <c r="AS1457" i="1" s="1"/>
  <c r="AO1458" i="1"/>
  <c r="AP1458" i="1" s="1"/>
  <c r="AS1458" i="1" s="1"/>
  <c r="AO1459" i="1"/>
  <c r="AP1459" i="1" s="1"/>
  <c r="AQ1459" i="1" s="1"/>
  <c r="AO1460" i="1"/>
  <c r="AP1460" i="1" s="1"/>
  <c r="AQ1460" i="1" s="1"/>
  <c r="AO1461" i="1"/>
  <c r="AP1461" i="1" s="1"/>
  <c r="AQ1461" i="1" s="1"/>
  <c r="AO1462" i="1"/>
  <c r="AP1462" i="1" s="1"/>
  <c r="AO1463" i="1"/>
  <c r="AP1463" i="1" s="1"/>
  <c r="AO1464" i="1"/>
  <c r="AP1464" i="1" s="1"/>
  <c r="AQ1464" i="1" s="1"/>
  <c r="AO1465" i="1"/>
  <c r="AP1465" i="1" s="1"/>
  <c r="AQ1465" i="1" s="1"/>
  <c r="AO1466" i="1"/>
  <c r="AP1466" i="1" s="1"/>
  <c r="AO1467" i="1"/>
  <c r="AP1467" i="1" s="1"/>
  <c r="AO1468" i="1"/>
  <c r="AP1468" i="1" s="1"/>
  <c r="AO1469" i="1"/>
  <c r="AP1469" i="1" s="1"/>
  <c r="AO1470" i="1"/>
  <c r="AP1470" i="1" s="1"/>
  <c r="AO1471" i="1"/>
  <c r="AP1471" i="1" s="1"/>
  <c r="AQ1471" i="1" s="1"/>
  <c r="AO1472" i="1"/>
  <c r="AP1472" i="1" s="1"/>
  <c r="AQ1472" i="1" s="1"/>
  <c r="AO1473" i="1"/>
  <c r="AP1473" i="1" s="1"/>
  <c r="AS1473" i="1" s="1"/>
  <c r="AO1474" i="1"/>
  <c r="AP1474" i="1" s="1"/>
  <c r="AO1475" i="1"/>
  <c r="AP1475" i="1" s="1"/>
  <c r="AO1476" i="1"/>
  <c r="AP1476" i="1" s="1"/>
  <c r="AQ1476" i="1" s="1"/>
  <c r="AO1477" i="1"/>
  <c r="AP1477" i="1" s="1"/>
  <c r="AQ1477" i="1" s="1"/>
  <c r="AO1478" i="1"/>
  <c r="AP1478" i="1" s="1"/>
  <c r="AQ1478" i="1" s="1"/>
  <c r="AO1479" i="1"/>
  <c r="AP1479" i="1" s="1"/>
  <c r="AO1480" i="1"/>
  <c r="AP1480" i="1" s="1"/>
  <c r="AQ1480" i="1" s="1"/>
  <c r="AO1481" i="1"/>
  <c r="AP1481" i="1" s="1"/>
  <c r="AO1482" i="1"/>
  <c r="AP1482" i="1" s="1"/>
  <c r="AQ1482" i="1" s="1"/>
  <c r="AO1483" i="1"/>
  <c r="AP1483" i="1" s="1"/>
  <c r="AQ1483" i="1" s="1"/>
  <c r="AO1484" i="1"/>
  <c r="AP1484" i="1" s="1"/>
  <c r="AO1485" i="1"/>
  <c r="AP1485" i="1" s="1"/>
  <c r="AO1486" i="1"/>
  <c r="AP1486" i="1" s="1"/>
  <c r="AO1487" i="1"/>
  <c r="AP1487" i="1" s="1"/>
  <c r="AO1488" i="1"/>
  <c r="AP1488" i="1" s="1"/>
  <c r="AO1489" i="1"/>
  <c r="AP1489" i="1" s="1"/>
  <c r="AQ1489" i="1" s="1"/>
  <c r="AO1490" i="1"/>
  <c r="AP1490" i="1" s="1"/>
  <c r="AQ1490" i="1" s="1"/>
  <c r="AO1491" i="1"/>
  <c r="AP1491" i="1" s="1"/>
  <c r="AQ1491" i="1" s="1"/>
  <c r="AO1492" i="1"/>
  <c r="AP1492" i="1" s="1"/>
  <c r="AS1492" i="1" s="1"/>
  <c r="AO1493" i="1"/>
  <c r="AP1493" i="1" s="1"/>
  <c r="AO1494" i="1"/>
  <c r="AP1494" i="1" s="1"/>
  <c r="AS1494" i="1" s="1"/>
  <c r="AO1495" i="1"/>
  <c r="AP1495" i="1" s="1"/>
  <c r="AQ1495" i="1" s="1"/>
  <c r="AO1496" i="1"/>
  <c r="AP1496" i="1" s="1"/>
  <c r="AS1496" i="1" s="1"/>
  <c r="AO1497" i="1"/>
  <c r="AP1497" i="1" s="1"/>
  <c r="AO1498" i="1"/>
  <c r="AP1498" i="1" s="1"/>
  <c r="AO1499" i="1"/>
  <c r="AP1499" i="1" s="1"/>
  <c r="AQ1499" i="1" s="1"/>
  <c r="AO1500" i="1"/>
  <c r="AP1500" i="1" s="1"/>
  <c r="AQ1500" i="1" s="1"/>
  <c r="AO1501" i="1"/>
  <c r="AP1501" i="1" s="1"/>
  <c r="AQ1501" i="1" s="1"/>
  <c r="AO1502" i="1"/>
  <c r="AP1502" i="1" s="1"/>
  <c r="AQ1502" i="1" s="1"/>
  <c r="AO1503" i="1"/>
  <c r="AP1503" i="1" s="1"/>
  <c r="AQ1503" i="1" s="1"/>
  <c r="AO1504" i="1"/>
  <c r="AP1504" i="1" s="1"/>
  <c r="AS1504" i="1" s="1"/>
  <c r="AO1505" i="1"/>
  <c r="AP1505" i="1" s="1"/>
  <c r="AO1506" i="1"/>
  <c r="AP1506" i="1" s="1"/>
  <c r="AO1507" i="1"/>
  <c r="AP1507" i="1" s="1"/>
  <c r="AQ1507" i="1" s="1"/>
  <c r="AO1508" i="1"/>
  <c r="AP1508" i="1" s="1"/>
  <c r="AO1509" i="1"/>
  <c r="AP1509" i="1" s="1"/>
  <c r="AO1510" i="1"/>
  <c r="AP1510" i="1" s="1"/>
  <c r="AQ1510" i="1" s="1"/>
  <c r="AO1511" i="1"/>
  <c r="AP1511" i="1" s="1"/>
  <c r="AS1511" i="1" s="1"/>
  <c r="AO1512" i="1"/>
  <c r="AP1512" i="1" s="1"/>
  <c r="AQ1512" i="1" s="1"/>
  <c r="AO1513" i="1"/>
  <c r="AP1513" i="1" s="1"/>
  <c r="AQ1513" i="1" s="1"/>
  <c r="AO1514" i="1"/>
  <c r="AP1514" i="1" s="1"/>
  <c r="AO1515" i="1"/>
  <c r="AP1515" i="1" s="1"/>
  <c r="AO1516" i="1"/>
  <c r="AP1516" i="1" s="1"/>
  <c r="AO1517" i="1"/>
  <c r="AP1517" i="1" s="1"/>
  <c r="AO1518" i="1"/>
  <c r="AP1518" i="1" s="1"/>
  <c r="AQ1518" i="1" s="1"/>
  <c r="AO1519" i="1"/>
  <c r="AP1519" i="1" s="1"/>
  <c r="AQ1519" i="1" s="1"/>
  <c r="AO1520" i="1"/>
  <c r="AP1520" i="1" s="1"/>
  <c r="AQ1520" i="1" s="1"/>
  <c r="AO1521" i="1"/>
  <c r="AP1521" i="1" s="1"/>
  <c r="AO1522" i="1"/>
  <c r="AP1522" i="1" s="1"/>
  <c r="AO1523" i="1"/>
  <c r="AP1523" i="1" s="1"/>
  <c r="AO1524" i="1"/>
  <c r="AP1524" i="1" s="1"/>
  <c r="AO1525" i="1"/>
  <c r="AP1525" i="1" s="1"/>
  <c r="AQ1525" i="1" s="1"/>
  <c r="AO1526" i="1"/>
  <c r="AP1526" i="1" s="1"/>
  <c r="AS1526" i="1" s="1"/>
  <c r="AO1527" i="1"/>
  <c r="AP1527" i="1" s="1"/>
  <c r="AO1528" i="1"/>
  <c r="AP1528" i="1" s="1"/>
  <c r="AO1529" i="1"/>
  <c r="AP1529" i="1" s="1"/>
  <c r="AO1530" i="1"/>
  <c r="AP1530" i="1" s="1"/>
  <c r="AS1530" i="1" s="1"/>
  <c r="AO1531" i="1"/>
  <c r="AP1531" i="1" s="1"/>
  <c r="AQ1531" i="1" s="1"/>
  <c r="AO1532" i="1"/>
  <c r="AP1532" i="1" s="1"/>
  <c r="AQ1532" i="1" s="1"/>
  <c r="AO1533" i="1"/>
  <c r="AP1533" i="1" s="1"/>
  <c r="AO1534" i="1"/>
  <c r="AP1534" i="1" s="1"/>
  <c r="AO1535" i="1"/>
  <c r="AP1535" i="1" s="1"/>
  <c r="AO1536" i="1"/>
  <c r="AP1536" i="1" s="1"/>
  <c r="AQ1536" i="1" s="1"/>
  <c r="AO1537" i="1"/>
  <c r="AP1537" i="1" s="1"/>
  <c r="AQ1537" i="1" s="1"/>
  <c r="AO1538" i="1"/>
  <c r="AP1538" i="1" s="1"/>
  <c r="AQ1538" i="1" s="1"/>
  <c r="AO1539" i="1"/>
  <c r="AP1539" i="1" s="1"/>
  <c r="AO1540" i="1"/>
  <c r="AP1540" i="1" s="1"/>
  <c r="AO1541" i="1"/>
  <c r="AP1541" i="1" s="1"/>
  <c r="AS1541" i="1" s="1"/>
  <c r="AO1542" i="1"/>
  <c r="AP1542" i="1" s="1"/>
  <c r="AO1543" i="1"/>
  <c r="AP1543" i="1" s="1"/>
  <c r="AQ1543" i="1" s="1"/>
  <c r="AO1544" i="1"/>
  <c r="AP1544" i="1" s="1"/>
  <c r="AQ1544" i="1" s="1"/>
  <c r="AO1545" i="1"/>
  <c r="AP1545" i="1" s="1"/>
  <c r="AO1546" i="1"/>
  <c r="AP1546" i="1" s="1"/>
  <c r="AO1547" i="1"/>
  <c r="AP1547" i="1" s="1"/>
  <c r="AO1548" i="1"/>
  <c r="AP1548" i="1" s="1"/>
  <c r="AQ1548" i="1" s="1"/>
  <c r="AO1549" i="1"/>
  <c r="AP1549" i="1" s="1"/>
  <c r="AQ1549" i="1" s="1"/>
  <c r="AO1550" i="1"/>
  <c r="AP1550" i="1" s="1"/>
  <c r="AQ1550" i="1" s="1"/>
  <c r="AO1551" i="1"/>
  <c r="AP1551" i="1" s="1"/>
  <c r="AO1552" i="1"/>
  <c r="AP1552" i="1" s="1"/>
  <c r="AO1553" i="1"/>
  <c r="AP1553" i="1" s="1"/>
  <c r="AO1554" i="1"/>
  <c r="AP1554" i="1" s="1"/>
  <c r="AQ1554" i="1" s="1"/>
  <c r="AO1555" i="1"/>
  <c r="AP1555" i="1" s="1"/>
  <c r="AO1556" i="1"/>
  <c r="AP1556" i="1" s="1"/>
  <c r="AO1557" i="1"/>
  <c r="AP1557" i="1" s="1"/>
  <c r="AO1558" i="1"/>
  <c r="AP1558" i="1" s="1"/>
  <c r="AO1559" i="1"/>
  <c r="AP1559" i="1" s="1"/>
  <c r="AO1560" i="1"/>
  <c r="AP1560" i="1" s="1"/>
  <c r="AO1561" i="1"/>
  <c r="AP1561" i="1" s="1"/>
  <c r="AQ1561" i="1" s="1"/>
  <c r="AO1562" i="1"/>
  <c r="AP1562" i="1" s="1"/>
  <c r="AQ1562" i="1" s="1"/>
  <c r="AO1563" i="1"/>
  <c r="AP1563" i="1" s="1"/>
  <c r="AO1564" i="1"/>
  <c r="AP1564" i="1" s="1"/>
  <c r="AS1564" i="1" s="1"/>
  <c r="AO1565" i="1"/>
  <c r="AP1565" i="1" s="1"/>
  <c r="AO1566" i="1"/>
  <c r="AP1566" i="1" s="1"/>
  <c r="AS1566" i="1" s="1"/>
  <c r="AO1567" i="1"/>
  <c r="AP1567" i="1" s="1"/>
  <c r="AQ1567" i="1" s="1"/>
  <c r="AO1568" i="1"/>
  <c r="AP1568" i="1" s="1"/>
  <c r="AS1568" i="1" s="1"/>
  <c r="AO1569" i="1"/>
  <c r="AP1569" i="1" s="1"/>
  <c r="AS1569" i="1" s="1"/>
  <c r="AO1570" i="1"/>
  <c r="AP1570" i="1" s="1"/>
  <c r="AO1571" i="1"/>
  <c r="AP1571" i="1" s="1"/>
  <c r="AQ1571" i="1" s="1"/>
  <c r="AO1572" i="1"/>
  <c r="AP1572" i="1" s="1"/>
  <c r="AQ1572" i="1" s="1"/>
  <c r="AO1573" i="1"/>
  <c r="AP1573" i="1" s="1"/>
  <c r="AQ1573" i="1" s="1"/>
  <c r="AO1574" i="1"/>
  <c r="AP1574" i="1" s="1"/>
  <c r="AQ1574" i="1" s="1"/>
  <c r="AO1575" i="1"/>
  <c r="AP1575" i="1" s="1"/>
  <c r="AO1576" i="1"/>
  <c r="AP1576" i="1" s="1"/>
  <c r="AQ1576" i="1" s="1"/>
  <c r="AO1577" i="1"/>
  <c r="AP1577" i="1" s="1"/>
  <c r="AO1578" i="1"/>
  <c r="AP1578" i="1" s="1"/>
  <c r="AO1579" i="1"/>
  <c r="AP1579" i="1" s="1"/>
  <c r="AQ1579" i="1" s="1"/>
  <c r="AO1580" i="1"/>
  <c r="AP1580" i="1" s="1"/>
  <c r="AQ1580" i="1" s="1"/>
  <c r="AO1581" i="1"/>
  <c r="AP1581" i="1" s="1"/>
  <c r="AO1582" i="1"/>
  <c r="AP1582" i="1" s="1"/>
  <c r="AO1583" i="1"/>
  <c r="AP1583" i="1" s="1"/>
  <c r="AQ1583" i="1" s="1"/>
  <c r="AO1584" i="1"/>
  <c r="AP1584" i="1" s="1"/>
  <c r="AQ1584" i="1" s="1"/>
  <c r="AO1585" i="1"/>
  <c r="AP1585" i="1" s="1"/>
  <c r="AQ1585" i="1" s="1"/>
  <c r="AO1586" i="1"/>
  <c r="AP1586" i="1" s="1"/>
  <c r="AO1587" i="1"/>
  <c r="AP1587" i="1" s="1"/>
  <c r="AO1588" i="1"/>
  <c r="AP1588" i="1" s="1"/>
  <c r="AO1589" i="1"/>
  <c r="AP1589" i="1" s="1"/>
  <c r="AQ1589" i="1" s="1"/>
  <c r="AO1590" i="1"/>
  <c r="AP1590" i="1" s="1"/>
  <c r="AQ1590" i="1" s="1"/>
  <c r="AO1591" i="1"/>
  <c r="AP1591" i="1" s="1"/>
  <c r="AQ1591" i="1" s="1"/>
  <c r="AO1592" i="1"/>
  <c r="AP1592" i="1" s="1"/>
  <c r="AQ1592" i="1" s="1"/>
  <c r="AO1593" i="1"/>
  <c r="AP1593" i="1" s="1"/>
  <c r="AO1594" i="1"/>
  <c r="AP1594" i="1" s="1"/>
  <c r="AQ1594" i="1" s="1"/>
  <c r="AO1595" i="1"/>
  <c r="AP1595" i="1" s="1"/>
  <c r="AS1595" i="1" s="1"/>
  <c r="AO1596" i="1"/>
  <c r="AP1596" i="1" s="1"/>
  <c r="AO1597" i="1"/>
  <c r="AP1597" i="1" s="1"/>
  <c r="AQ1597" i="1" s="1"/>
  <c r="AO1598" i="1"/>
  <c r="AP1598" i="1" s="1"/>
  <c r="AO1599" i="1"/>
  <c r="AP1599" i="1" s="1"/>
  <c r="AS1599" i="1" s="1"/>
  <c r="AO1600" i="1"/>
  <c r="AP1600" i="1" s="1"/>
  <c r="AO1601" i="1"/>
  <c r="AP1601" i="1" s="1"/>
  <c r="AQ1601" i="1" s="1"/>
  <c r="AO1602" i="1"/>
  <c r="AP1602" i="1" s="1"/>
  <c r="AS1602" i="1" s="1"/>
  <c r="AO1603" i="1"/>
  <c r="AP1603" i="1" s="1"/>
  <c r="AQ1603" i="1" s="1"/>
  <c r="AO1604" i="1"/>
  <c r="AP1604" i="1" s="1"/>
  <c r="AQ1604" i="1" s="1"/>
  <c r="AO1605" i="1"/>
  <c r="AP1605" i="1" s="1"/>
  <c r="AO1606" i="1"/>
  <c r="AP1606" i="1" s="1"/>
  <c r="AQ1606" i="1" s="1"/>
  <c r="AO1607" i="1"/>
  <c r="AP1607" i="1" s="1"/>
  <c r="AO1608" i="1"/>
  <c r="AP1608" i="1" s="1"/>
  <c r="AQ1608" i="1" s="1"/>
  <c r="AO1609" i="1"/>
  <c r="AP1609" i="1" s="1"/>
  <c r="AQ1609" i="1" s="1"/>
  <c r="AO1610" i="1"/>
  <c r="AP1610" i="1" s="1"/>
  <c r="AO1611" i="1"/>
  <c r="AP1611" i="1" s="1"/>
  <c r="AO1612" i="1"/>
  <c r="AP1612" i="1" s="1"/>
  <c r="AQ1612" i="1" s="1"/>
  <c r="AO1613" i="1"/>
  <c r="AP1613" i="1" s="1"/>
  <c r="AO1614" i="1"/>
  <c r="AP1614" i="1" s="1"/>
  <c r="AO1615" i="1"/>
  <c r="AP1615" i="1" s="1"/>
  <c r="AQ1615" i="1" s="1"/>
  <c r="AO1616" i="1"/>
  <c r="AP1616" i="1" s="1"/>
  <c r="AQ1616" i="1" s="1"/>
  <c r="AO1617" i="1"/>
  <c r="AP1617" i="1" s="1"/>
  <c r="AQ1617" i="1" s="1"/>
  <c r="AO1618" i="1"/>
  <c r="AP1618" i="1" s="1"/>
  <c r="AS1618" i="1" s="1"/>
  <c r="AO1619" i="1"/>
  <c r="AP1619" i="1" s="1"/>
  <c r="AO1620" i="1"/>
  <c r="AP1620" i="1" s="1"/>
  <c r="AQ1620" i="1" s="1"/>
  <c r="AO1621" i="1"/>
  <c r="AP1621" i="1" s="1"/>
  <c r="AQ1621" i="1" s="1"/>
  <c r="AO1622" i="1"/>
  <c r="AP1622" i="1" s="1"/>
  <c r="AQ1622" i="1" s="1"/>
  <c r="AO1623" i="1"/>
  <c r="AP1623" i="1" s="1"/>
  <c r="AO1624" i="1"/>
  <c r="AP1624" i="1" s="1"/>
  <c r="AO1625" i="1"/>
  <c r="AP1625" i="1" s="1"/>
  <c r="AQ1625" i="1" s="1"/>
  <c r="AO1626" i="1"/>
  <c r="AP1626" i="1" s="1"/>
  <c r="AQ1626" i="1" s="1"/>
  <c r="AO1627" i="1"/>
  <c r="AP1627" i="1" s="1"/>
  <c r="AQ1627" i="1" s="1"/>
  <c r="AO1628" i="1"/>
  <c r="AP1628" i="1" s="1"/>
  <c r="AO1629" i="1"/>
  <c r="AP1629" i="1" s="1"/>
  <c r="AQ1629" i="1" s="1"/>
  <c r="AO1630" i="1"/>
  <c r="AP1630" i="1" s="1"/>
  <c r="AS1630" i="1" s="1"/>
  <c r="AO1631" i="1"/>
  <c r="AP1631" i="1" s="1"/>
  <c r="AQ1631" i="1" s="1"/>
  <c r="AO1632" i="1"/>
  <c r="AP1632" i="1" s="1"/>
  <c r="AO1633" i="1"/>
  <c r="AP1633" i="1" s="1"/>
  <c r="AQ1633" i="1" s="1"/>
  <c r="AO1634" i="1"/>
  <c r="AP1634" i="1" s="1"/>
  <c r="AQ1634" i="1" s="1"/>
  <c r="AO1635" i="1"/>
  <c r="AP1635" i="1" s="1"/>
  <c r="AO1636" i="1"/>
  <c r="AP1636" i="1" s="1"/>
  <c r="AQ1636" i="1" s="1"/>
  <c r="AO1637" i="1"/>
  <c r="AP1637" i="1" s="1"/>
  <c r="AS1637" i="1" s="1"/>
  <c r="AO1638" i="1"/>
  <c r="AP1638" i="1" s="1"/>
  <c r="AS1638" i="1" s="1"/>
  <c r="AO1639" i="1"/>
  <c r="AP1639" i="1" s="1"/>
  <c r="AQ1639" i="1" s="1"/>
  <c r="AO1640" i="1"/>
  <c r="AP1640" i="1" s="1"/>
  <c r="AS1640" i="1" s="1"/>
  <c r="AO1641" i="1"/>
  <c r="AP1641" i="1" s="1"/>
  <c r="AQ1641" i="1" s="1"/>
  <c r="AO1642" i="1"/>
  <c r="AP1642" i="1" s="1"/>
  <c r="AO1643" i="1"/>
  <c r="AP1643" i="1" s="1"/>
  <c r="AQ1643" i="1" s="1"/>
  <c r="AO1644" i="1"/>
  <c r="AP1644" i="1" s="1"/>
  <c r="AQ1644" i="1" s="1"/>
  <c r="AO1645" i="1"/>
  <c r="AP1645" i="1" s="1"/>
  <c r="AQ1645" i="1" s="1"/>
  <c r="AO1646" i="1"/>
  <c r="AP1646" i="1" s="1"/>
  <c r="AQ1646" i="1" s="1"/>
  <c r="AO1647" i="1"/>
  <c r="AP1647" i="1" s="1"/>
  <c r="AQ1647" i="1" s="1"/>
  <c r="AO1648" i="1"/>
  <c r="AP1648" i="1" s="1"/>
  <c r="AS1648" i="1" s="1"/>
  <c r="AO1649" i="1"/>
  <c r="AP1649" i="1" s="1"/>
  <c r="AS1649" i="1" s="1"/>
  <c r="AO1650" i="1"/>
  <c r="AP1650" i="1" s="1"/>
  <c r="AO1651" i="1"/>
  <c r="AP1651" i="1" s="1"/>
  <c r="AQ1651" i="1" s="1"/>
  <c r="AO1652" i="1"/>
  <c r="AP1652" i="1" s="1"/>
  <c r="AQ1652" i="1" s="1"/>
  <c r="AO1653" i="1"/>
  <c r="AP1653" i="1" s="1"/>
  <c r="AS1653" i="1" s="1"/>
  <c r="AO1654" i="1"/>
  <c r="AP1654" i="1" s="1"/>
  <c r="AQ1654" i="1" s="1"/>
  <c r="AO1655" i="1"/>
  <c r="AP1655" i="1" s="1"/>
  <c r="AQ1655" i="1" s="1"/>
  <c r="AO1656" i="1"/>
  <c r="AP1656" i="1" s="1"/>
  <c r="AQ1656" i="1" s="1"/>
  <c r="AO1657" i="1"/>
  <c r="AP1657" i="1" s="1"/>
  <c r="AQ1657" i="1" s="1"/>
  <c r="AO1658" i="1"/>
  <c r="AP1658" i="1" s="1"/>
  <c r="AO1659" i="1"/>
  <c r="AP1659" i="1" s="1"/>
  <c r="AS1659" i="1" s="1"/>
  <c r="AO1660" i="1"/>
  <c r="AP1660" i="1" s="1"/>
  <c r="AQ1660" i="1" s="1"/>
  <c r="AO1661" i="1"/>
  <c r="AP1661" i="1" s="1"/>
  <c r="AQ1661" i="1" s="1"/>
  <c r="AO1662" i="1"/>
  <c r="AP1662" i="1" s="1"/>
  <c r="AQ1662" i="1" s="1"/>
  <c r="AO1663" i="1"/>
  <c r="AP1663" i="1" s="1"/>
  <c r="AQ1663" i="1" s="1"/>
  <c r="AO1664" i="1"/>
  <c r="AP1664" i="1" s="1"/>
  <c r="AQ1664" i="1" s="1"/>
  <c r="AO1665" i="1"/>
  <c r="AP1665" i="1" s="1"/>
  <c r="AS1665" i="1" s="1"/>
  <c r="AO1666" i="1"/>
  <c r="AP1666" i="1" s="1"/>
  <c r="AS1666" i="1" s="1"/>
  <c r="AO4" i="3"/>
  <c r="AN4" i="3"/>
  <c r="AS1336" i="1" l="1"/>
  <c r="AS1334" i="1"/>
  <c r="AS1335" i="1"/>
  <c r="AS1655" i="1"/>
  <c r="AQ1665" i="1"/>
  <c r="AQ1648" i="1"/>
  <c r="AQ1473" i="1"/>
  <c r="AS1461" i="1"/>
  <c r="AQ1366" i="1"/>
  <c r="AQ1433" i="1"/>
  <c r="AS1433" i="1"/>
  <c r="AQ1337" i="1"/>
  <c r="AS1337" i="1"/>
  <c r="AS1642" i="1"/>
  <c r="AQ1642" i="1"/>
  <c r="AQ1605" i="1"/>
  <c r="AS1605" i="1"/>
  <c r="AQ1593" i="1"/>
  <c r="AS1593" i="1"/>
  <c r="AS1581" i="1"/>
  <c r="AQ1581" i="1"/>
  <c r="AQ1557" i="1"/>
  <c r="AS1557" i="1"/>
  <c r="AQ1545" i="1"/>
  <c r="AS1545" i="1"/>
  <c r="AQ1533" i="1"/>
  <c r="AS1533" i="1"/>
  <c r="AQ1521" i="1"/>
  <c r="AS1521" i="1"/>
  <c r="AQ1509" i="1"/>
  <c r="AS1509" i="1"/>
  <c r="AS1497" i="1"/>
  <c r="AQ1497" i="1"/>
  <c r="AS1485" i="1"/>
  <c r="AQ1485" i="1"/>
  <c r="AQ1449" i="1"/>
  <c r="AS1449" i="1"/>
  <c r="AQ1437" i="1"/>
  <c r="AS1437" i="1"/>
  <c r="AQ1425" i="1"/>
  <c r="AS1425" i="1"/>
  <c r="AS1413" i="1"/>
  <c r="AQ1413" i="1"/>
  <c r="AQ1389" i="1"/>
  <c r="AS1389" i="1"/>
  <c r="AQ1365" i="1"/>
  <c r="AS1365" i="1"/>
  <c r="AQ1353" i="1"/>
  <c r="AS1353" i="1"/>
  <c r="AQ1341" i="1"/>
  <c r="AS1341" i="1"/>
  <c r="AS1324" i="1"/>
  <c r="AQ1324" i="1"/>
  <c r="AQ1300" i="1"/>
  <c r="AS1300" i="1"/>
  <c r="AS1288" i="1"/>
  <c r="AQ1288" i="1"/>
  <c r="AQ1276" i="1"/>
  <c r="AS1276" i="1"/>
  <c r="AS1264" i="1"/>
  <c r="AQ1264" i="1"/>
  <c r="AQ1252" i="1"/>
  <c r="AS1252" i="1"/>
  <c r="AS1240" i="1"/>
  <c r="AQ1240" i="1"/>
  <c r="AQ1228" i="1"/>
  <c r="AS1228" i="1"/>
  <c r="AQ1216" i="1"/>
  <c r="AS1216" i="1"/>
  <c r="AS1661" i="1"/>
  <c r="AQ1649" i="1"/>
  <c r="AS1625" i="1"/>
  <c r="AS1594" i="1"/>
  <c r="AS1589" i="1"/>
  <c r="AQ1569" i="1"/>
  <c r="AQ1564" i="1"/>
  <c r="AQ1541" i="1"/>
  <c r="AS1480" i="1"/>
  <c r="AS1412" i="1"/>
  <c r="AS1401" i="1"/>
  <c r="AQ1384" i="1"/>
  <c r="AQ1373" i="1"/>
  <c r="AQ1529" i="1"/>
  <c r="AS1529" i="1"/>
  <c r="AS1409" i="1"/>
  <c r="AQ1409" i="1"/>
  <c r="AS1308" i="1"/>
  <c r="AQ1308" i="1"/>
  <c r="AS1628" i="1"/>
  <c r="AQ1628" i="1"/>
  <c r="AS1556" i="1"/>
  <c r="AQ1556" i="1"/>
  <c r="AQ1508" i="1"/>
  <c r="AS1508" i="1"/>
  <c r="AS1484" i="1"/>
  <c r="AQ1484" i="1"/>
  <c r="AQ1436" i="1"/>
  <c r="AS1436" i="1"/>
  <c r="AQ1400" i="1"/>
  <c r="AS1400" i="1"/>
  <c r="AS1388" i="1"/>
  <c r="AQ1388" i="1"/>
  <c r="AQ1376" i="1"/>
  <c r="AS1376" i="1"/>
  <c r="AQ1364" i="1"/>
  <c r="AS1364" i="1"/>
  <c r="AQ1352" i="1"/>
  <c r="AS1352" i="1"/>
  <c r="AQ1340" i="1"/>
  <c r="AS1340" i="1"/>
  <c r="AQ1311" i="1"/>
  <c r="AS1311" i="1"/>
  <c r="AS1299" i="1"/>
  <c r="AQ1299" i="1"/>
  <c r="AQ1287" i="1"/>
  <c r="AS1287" i="1"/>
  <c r="AQ1275" i="1"/>
  <c r="AS1275" i="1"/>
  <c r="AQ1251" i="1"/>
  <c r="AS1251" i="1"/>
  <c r="AQ1227" i="1"/>
  <c r="AS1227" i="1"/>
  <c r="AQ1215" i="1"/>
  <c r="AS1215" i="1"/>
  <c r="AQ1666" i="1"/>
  <c r="AQ1653" i="1"/>
  <c r="AQ1630" i="1"/>
  <c r="AQ1599" i="1"/>
  <c r="AS1583" i="1"/>
  <c r="AS1491" i="1"/>
  <c r="AS1323" i="1"/>
  <c r="AS1481" i="1"/>
  <c r="AQ1481" i="1"/>
  <c r="AQ1555" i="1"/>
  <c r="AS1555" i="1"/>
  <c r="AQ1399" i="1"/>
  <c r="AS1399" i="1"/>
  <c r="AQ1322" i="1"/>
  <c r="AS1322" i="1"/>
  <c r="AS1310" i="1"/>
  <c r="AQ1310" i="1"/>
  <c r="AQ1298" i="1"/>
  <c r="AS1298" i="1"/>
  <c r="AQ1286" i="1"/>
  <c r="AS1286" i="1"/>
  <c r="AQ1262" i="1"/>
  <c r="AS1262" i="1"/>
  <c r="AS1250" i="1"/>
  <c r="AQ1250" i="1"/>
  <c r="AQ1238" i="1"/>
  <c r="AS1238" i="1"/>
  <c r="AS1226" i="1"/>
  <c r="AQ1226" i="1"/>
  <c r="AQ1214" i="1"/>
  <c r="AS1214" i="1"/>
  <c r="AQ1457" i="1"/>
  <c r="AS1434" i="1"/>
  <c r="AS1312" i="1"/>
  <c r="AQ1277" i="1"/>
  <c r="AQ1493" i="1"/>
  <c r="AS1493" i="1"/>
  <c r="AQ1397" i="1"/>
  <c r="AS1397" i="1"/>
  <c r="AQ1650" i="1"/>
  <c r="AS1650" i="1"/>
  <c r="AQ1614" i="1"/>
  <c r="AS1614" i="1"/>
  <c r="AQ1578" i="1"/>
  <c r="AS1578" i="1"/>
  <c r="AQ1542" i="1"/>
  <c r="AS1542" i="1"/>
  <c r="AQ1506" i="1"/>
  <c r="AS1506" i="1"/>
  <c r="AQ1470" i="1"/>
  <c r="AS1470" i="1"/>
  <c r="AS1386" i="1"/>
  <c r="AQ1386" i="1"/>
  <c r="AS1261" i="1"/>
  <c r="AQ1261" i="1"/>
  <c r="AQ1249" i="1"/>
  <c r="AS1249" i="1"/>
  <c r="AQ1225" i="1"/>
  <c r="AS1225" i="1"/>
  <c r="AS1660" i="1"/>
  <c r="AS1652" i="1"/>
  <c r="AS1643" i="1"/>
  <c r="AS1629" i="1"/>
  <c r="AQ1511" i="1"/>
  <c r="AS1445" i="1"/>
  <c r="AQ1377" i="1"/>
  <c r="AS1565" i="1"/>
  <c r="AQ1565" i="1"/>
  <c r="AQ1236" i="1"/>
  <c r="AS1236" i="1"/>
  <c r="AQ1624" i="1"/>
  <c r="AS1624" i="1"/>
  <c r="AQ1600" i="1"/>
  <c r="AS1600" i="1"/>
  <c r="AS1588" i="1"/>
  <c r="AQ1588" i="1"/>
  <c r="AQ1552" i="1"/>
  <c r="AS1552" i="1"/>
  <c r="AQ1540" i="1"/>
  <c r="AS1540" i="1"/>
  <c r="AQ1528" i="1"/>
  <c r="AS1528" i="1"/>
  <c r="AQ1516" i="1"/>
  <c r="AS1516" i="1"/>
  <c r="AQ1468" i="1"/>
  <c r="AS1468" i="1"/>
  <c r="AQ1456" i="1"/>
  <c r="AS1456" i="1"/>
  <c r="AQ1444" i="1"/>
  <c r="AS1444" i="1"/>
  <c r="AQ1432" i="1"/>
  <c r="AS1432" i="1"/>
  <c r="AQ1420" i="1"/>
  <c r="AS1420" i="1"/>
  <c r="AQ1396" i="1"/>
  <c r="AS1396" i="1"/>
  <c r="AQ1372" i="1"/>
  <c r="AS1372" i="1"/>
  <c r="AQ1360" i="1"/>
  <c r="AS1360" i="1"/>
  <c r="AQ1348" i="1"/>
  <c r="AS1348" i="1"/>
  <c r="AQ1331" i="1"/>
  <c r="AS1331" i="1"/>
  <c r="AQ1307" i="1"/>
  <c r="AS1307" i="1"/>
  <c r="AS1295" i="1"/>
  <c r="AQ1295" i="1"/>
  <c r="AQ1283" i="1"/>
  <c r="AS1283" i="1"/>
  <c r="AQ1271" i="1"/>
  <c r="AS1271" i="1"/>
  <c r="AQ1259" i="1"/>
  <c r="AS1259" i="1"/>
  <c r="AQ1247" i="1"/>
  <c r="AS1247" i="1"/>
  <c r="AQ1235" i="1"/>
  <c r="AS1235" i="1"/>
  <c r="AQ1223" i="1"/>
  <c r="AS1223" i="1"/>
  <c r="AQ1211" i="1"/>
  <c r="AS1211" i="1"/>
  <c r="AQ1618" i="1"/>
  <c r="AS1510" i="1"/>
  <c r="AQ1450" i="1"/>
  <c r="AS1415" i="1"/>
  <c r="AS1316" i="1"/>
  <c r="AQ1553" i="1"/>
  <c r="AS1553" i="1"/>
  <c r="AQ1349" i="1"/>
  <c r="AS1349" i="1"/>
  <c r="AQ1635" i="1"/>
  <c r="AS1635" i="1"/>
  <c r="AS1623" i="1"/>
  <c r="AQ1623" i="1"/>
  <c r="AS1611" i="1"/>
  <c r="AQ1611" i="1"/>
  <c r="AQ1587" i="1"/>
  <c r="AS1587" i="1"/>
  <c r="AQ1575" i="1"/>
  <c r="AS1575" i="1"/>
  <c r="AQ1563" i="1"/>
  <c r="AS1563" i="1"/>
  <c r="AQ1551" i="1"/>
  <c r="AS1551" i="1"/>
  <c r="AS1539" i="1"/>
  <c r="AQ1539" i="1"/>
  <c r="AS1527" i="1"/>
  <c r="AQ1527" i="1"/>
  <c r="AQ1515" i="1"/>
  <c r="AS1515" i="1"/>
  <c r="AQ1479" i="1"/>
  <c r="AS1479" i="1"/>
  <c r="AQ1467" i="1"/>
  <c r="AS1467" i="1"/>
  <c r="AQ1455" i="1"/>
  <c r="AS1455" i="1"/>
  <c r="AS1443" i="1"/>
  <c r="AQ1443" i="1"/>
  <c r="AQ1431" i="1"/>
  <c r="AS1431" i="1"/>
  <c r="AQ1419" i="1"/>
  <c r="AS1419" i="1"/>
  <c r="AQ1407" i="1"/>
  <c r="AS1407" i="1"/>
  <c r="AS1395" i="1"/>
  <c r="AQ1395" i="1"/>
  <c r="AQ1383" i="1"/>
  <c r="AS1383" i="1"/>
  <c r="AQ1371" i="1"/>
  <c r="AS1371" i="1"/>
  <c r="AQ1347" i="1"/>
  <c r="AS1347" i="1"/>
  <c r="AQ1330" i="1"/>
  <c r="AS1330" i="1"/>
  <c r="AQ1318" i="1"/>
  <c r="AS1318" i="1"/>
  <c r="AS1306" i="1"/>
  <c r="AQ1306" i="1"/>
  <c r="AQ1294" i="1"/>
  <c r="AS1294" i="1"/>
  <c r="AQ1282" i="1"/>
  <c r="AS1282" i="1"/>
  <c r="AQ1270" i="1"/>
  <c r="AS1270" i="1"/>
  <c r="AQ1258" i="1"/>
  <c r="AS1258" i="1"/>
  <c r="AQ1234" i="1"/>
  <c r="AS1234" i="1"/>
  <c r="AS1647" i="1"/>
  <c r="AS1612" i="1"/>
  <c r="AS1576" i="1"/>
  <c r="AS1571" i="1"/>
  <c r="AS1538" i="1"/>
  <c r="AS1499" i="1"/>
  <c r="AQ1517" i="1"/>
  <c r="AS1517" i="1"/>
  <c r="AQ1421" i="1"/>
  <c r="AS1421" i="1"/>
  <c r="AS1658" i="1"/>
  <c r="AQ1658" i="1"/>
  <c r="AQ1610" i="1"/>
  <c r="AS1610" i="1"/>
  <c r="AS1598" i="1"/>
  <c r="AQ1598" i="1"/>
  <c r="AS1586" i="1"/>
  <c r="AQ1586" i="1"/>
  <c r="AS1514" i="1"/>
  <c r="AQ1514" i="1"/>
  <c r="AQ1466" i="1"/>
  <c r="AS1466" i="1"/>
  <c r="AS1454" i="1"/>
  <c r="AQ1454" i="1"/>
  <c r="AS1442" i="1"/>
  <c r="AQ1442" i="1"/>
  <c r="AQ1418" i="1"/>
  <c r="AS1418" i="1"/>
  <c r="AS1406" i="1"/>
  <c r="AQ1406" i="1"/>
  <c r="AQ1394" i="1"/>
  <c r="AS1394" i="1"/>
  <c r="AQ1382" i="1"/>
  <c r="AS1382" i="1"/>
  <c r="AQ1358" i="1"/>
  <c r="AS1358" i="1"/>
  <c r="AQ1346" i="1"/>
  <c r="AS1346" i="1"/>
  <c r="AQ1329" i="1"/>
  <c r="AS1329" i="1"/>
  <c r="AS1317" i="1"/>
  <c r="AQ1317" i="1"/>
  <c r="AQ1305" i="1"/>
  <c r="AS1305" i="1"/>
  <c r="AQ1293" i="1"/>
  <c r="AS1293" i="1"/>
  <c r="AS1281" i="1"/>
  <c r="AQ1281" i="1"/>
  <c r="AQ1269" i="1"/>
  <c r="AS1269" i="1"/>
  <c r="AS1257" i="1"/>
  <c r="AQ1257" i="1"/>
  <c r="AQ1245" i="1"/>
  <c r="AS1245" i="1"/>
  <c r="AS1233" i="1"/>
  <c r="AQ1233" i="1"/>
  <c r="AQ1221" i="1"/>
  <c r="AS1221" i="1"/>
  <c r="AS1617" i="1"/>
  <c r="AS1606" i="1"/>
  <c r="AS1601" i="1"/>
  <c r="AS1591" i="1"/>
  <c r="AQ1504" i="1"/>
  <c r="AQ1370" i="1"/>
  <c r="AQ1359" i="1"/>
  <c r="AS1263" i="1"/>
  <c r="AQ1246" i="1"/>
  <c r="AS1577" i="1"/>
  <c r="AQ1577" i="1"/>
  <c r="AS1469" i="1"/>
  <c r="AQ1469" i="1"/>
  <c r="AQ1361" i="1"/>
  <c r="AS1361" i="1"/>
  <c r="AQ1328" i="1"/>
  <c r="AS1328" i="1"/>
  <c r="AQ1304" i="1"/>
  <c r="AS1304" i="1"/>
  <c r="AS1292" i="1"/>
  <c r="AQ1292" i="1"/>
  <c r="AQ1280" i="1"/>
  <c r="AS1280" i="1"/>
  <c r="AQ1268" i="1"/>
  <c r="AS1268" i="1"/>
  <c r="AQ1256" i="1"/>
  <c r="AS1256" i="1"/>
  <c r="AQ1244" i="1"/>
  <c r="AS1244" i="1"/>
  <c r="AQ1232" i="1"/>
  <c r="AS1232" i="1"/>
  <c r="AQ1220" i="1"/>
  <c r="AS1220" i="1"/>
  <c r="AQ1659" i="1"/>
  <c r="AS1654" i="1"/>
  <c r="AQ1637" i="1"/>
  <c r="AQ1526" i="1"/>
  <c r="AQ1613" i="1"/>
  <c r="AS1613" i="1"/>
  <c r="AQ1505" i="1"/>
  <c r="AS1505" i="1"/>
  <c r="AQ1385" i="1"/>
  <c r="AS1385" i="1"/>
  <c r="AQ1272" i="1"/>
  <c r="AS1272" i="1"/>
  <c r="AS1632" i="1"/>
  <c r="AQ1632" i="1"/>
  <c r="AS1596" i="1"/>
  <c r="AQ1596" i="1"/>
  <c r="AS1560" i="1"/>
  <c r="AQ1560" i="1"/>
  <c r="AS1524" i="1"/>
  <c r="AQ1524" i="1"/>
  <c r="AS1488" i="1"/>
  <c r="AQ1488" i="1"/>
  <c r="AS1452" i="1"/>
  <c r="AQ1452" i="1"/>
  <c r="AS1416" i="1"/>
  <c r="AQ1416" i="1"/>
  <c r="AQ1356" i="1"/>
  <c r="AS1356" i="1"/>
  <c r="AQ1267" i="1"/>
  <c r="AS1267" i="1"/>
  <c r="AS1243" i="1"/>
  <c r="AQ1243" i="1"/>
  <c r="AS1219" i="1"/>
  <c r="AQ1219" i="1"/>
  <c r="AS1641" i="1"/>
  <c r="AS1631" i="1"/>
  <c r="AS1580" i="1"/>
  <c r="AS1503" i="1"/>
  <c r="AS1408" i="1"/>
  <c r="AQ1274" i="1"/>
  <c r="AS1239" i="1"/>
  <c r="AQ1222" i="1"/>
  <c r="AQ1619" i="1"/>
  <c r="AS1619" i="1"/>
  <c r="AS1607" i="1"/>
  <c r="AQ1607" i="1"/>
  <c r="AQ1559" i="1"/>
  <c r="AS1559" i="1"/>
  <c r="AQ1547" i="1"/>
  <c r="AS1547" i="1"/>
  <c r="AQ1535" i="1"/>
  <c r="AS1535" i="1"/>
  <c r="AS1523" i="1"/>
  <c r="AQ1523" i="1"/>
  <c r="AQ1487" i="1"/>
  <c r="AS1487" i="1"/>
  <c r="AQ1475" i="1"/>
  <c r="AS1475" i="1"/>
  <c r="AQ1463" i="1"/>
  <c r="AS1463" i="1"/>
  <c r="AQ1451" i="1"/>
  <c r="AS1451" i="1"/>
  <c r="AQ1439" i="1"/>
  <c r="AS1439" i="1"/>
  <c r="AS1427" i="1"/>
  <c r="AQ1427" i="1"/>
  <c r="AQ1403" i="1"/>
  <c r="AS1403" i="1"/>
  <c r="AS1391" i="1"/>
  <c r="AQ1391" i="1"/>
  <c r="AQ1379" i="1"/>
  <c r="AS1379" i="1"/>
  <c r="AQ1367" i="1"/>
  <c r="AS1367" i="1"/>
  <c r="AQ1355" i="1"/>
  <c r="AS1355" i="1"/>
  <c r="AQ1343" i="1"/>
  <c r="AS1343" i="1"/>
  <c r="AQ1326" i="1"/>
  <c r="AS1326" i="1"/>
  <c r="AQ1278" i="1"/>
  <c r="AS1278" i="1"/>
  <c r="AQ1242" i="1"/>
  <c r="AS1242" i="1"/>
  <c r="AS1636" i="1"/>
  <c r="AQ1595" i="1"/>
  <c r="AS1319" i="1"/>
  <c r="AQ1582" i="1"/>
  <c r="AS1582" i="1"/>
  <c r="AQ1570" i="1"/>
  <c r="AS1570" i="1"/>
  <c r="AQ1558" i="1"/>
  <c r="AS1558" i="1"/>
  <c r="AS1546" i="1"/>
  <c r="AQ1546" i="1"/>
  <c r="AQ1534" i="1"/>
  <c r="AS1534" i="1"/>
  <c r="AQ1522" i="1"/>
  <c r="AS1522" i="1"/>
  <c r="AQ1498" i="1"/>
  <c r="AS1498" i="1"/>
  <c r="AQ1486" i="1"/>
  <c r="AS1486" i="1"/>
  <c r="AQ1474" i="1"/>
  <c r="AS1474" i="1"/>
  <c r="AS1462" i="1"/>
  <c r="AQ1462" i="1"/>
  <c r="AQ1438" i="1"/>
  <c r="AS1438" i="1"/>
  <c r="AQ1426" i="1"/>
  <c r="AS1426" i="1"/>
  <c r="AQ1414" i="1"/>
  <c r="AS1414" i="1"/>
  <c r="AS1402" i="1"/>
  <c r="AQ1402" i="1"/>
  <c r="AQ1390" i="1"/>
  <c r="AS1390" i="1"/>
  <c r="AQ1378" i="1"/>
  <c r="AS1378" i="1"/>
  <c r="AQ1354" i="1"/>
  <c r="AS1354" i="1"/>
  <c r="AQ1342" i="1"/>
  <c r="AS1342" i="1"/>
  <c r="AQ1325" i="1"/>
  <c r="AS1325" i="1"/>
  <c r="AS1313" i="1"/>
  <c r="AQ1313" i="1"/>
  <c r="AQ1301" i="1"/>
  <c r="AS1301" i="1"/>
  <c r="AQ1289" i="1"/>
  <c r="AS1289" i="1"/>
  <c r="AQ1265" i="1"/>
  <c r="AS1265" i="1"/>
  <c r="AS1253" i="1"/>
  <c r="AQ1253" i="1"/>
  <c r="AQ1241" i="1"/>
  <c r="AS1241" i="1"/>
  <c r="AS1229" i="1"/>
  <c r="AQ1229" i="1"/>
  <c r="AQ1217" i="1"/>
  <c r="AS1217" i="1"/>
  <c r="AQ1492" i="1"/>
  <c r="AS1663" i="1"/>
  <c r="AS1627" i="1"/>
  <c r="AS1411" i="1"/>
  <c r="AS1273" i="1"/>
  <c r="AS1381" i="1"/>
  <c r="AS1351" i="1"/>
  <c r="AS1321" i="1"/>
  <c r="AS1279" i="1"/>
  <c r="AS1255" i="1"/>
  <c r="AS1231" i="1"/>
  <c r="AS1213" i="1"/>
  <c r="AS1291" i="1"/>
  <c r="AS1237" i="1"/>
  <c r="AS1447" i="1"/>
  <c r="AS1303" i="1"/>
  <c r="AS1519" i="1"/>
  <c r="AS1483" i="1"/>
  <c r="AQ1640" i="1"/>
  <c r="AS1634" i="1"/>
  <c r="AS1520" i="1"/>
  <c r="AS1478" i="1"/>
  <c r="AS1448" i="1"/>
  <c r="AQ1424" i="1"/>
  <c r="AS1664" i="1"/>
  <c r="AS1622" i="1"/>
  <c r="AS1592" i="1"/>
  <c r="AQ1568" i="1"/>
  <c r="AS1562" i="1"/>
  <c r="AS1550" i="1"/>
  <c r="AQ1496" i="1"/>
  <c r="AS1490" i="1"/>
  <c r="AS1604" i="1"/>
  <c r="AS1532" i="1"/>
  <c r="AS1460" i="1"/>
  <c r="AS1646" i="1"/>
  <c r="AS1574" i="1"/>
  <c r="AS1544" i="1"/>
  <c r="AS1502" i="1"/>
  <c r="AS1472" i="1"/>
  <c r="AS1430" i="1"/>
  <c r="AS1616" i="1"/>
  <c r="AS1333" i="1"/>
  <c r="AQ1638" i="1"/>
  <c r="AS1633" i="1"/>
  <c r="AQ1602" i="1"/>
  <c r="AS1597" i="1"/>
  <c r="AQ1566" i="1"/>
  <c r="AS1561" i="1"/>
  <c r="AQ1530" i="1"/>
  <c r="AS1525" i="1"/>
  <c r="AQ1494" i="1"/>
  <c r="AS1489" i="1"/>
  <c r="AQ1458" i="1"/>
  <c r="AS1453" i="1"/>
  <c r="AS1392" i="1"/>
  <c r="AS1369" i="1"/>
  <c r="AS1362" i="1"/>
  <c r="AS1284" i="1"/>
  <c r="AS1248" i="1"/>
  <c r="AS1212" i="1"/>
  <c r="AQ1422" i="1"/>
  <c r="AS1417" i="1"/>
  <c r="AS1387" i="1"/>
  <c r="AS1357" i="1"/>
  <c r="AQ1344" i="1"/>
  <c r="AS1339" i="1"/>
  <c r="AS1327" i="1"/>
  <c r="AQ1314" i="1"/>
  <c r="AS1309" i="1"/>
  <c r="AS1254" i="1"/>
  <c r="AS1218" i="1"/>
  <c r="AS1644" i="1"/>
  <c r="AS1608" i="1"/>
  <c r="AS1572" i="1"/>
  <c r="AS1536" i="1"/>
  <c r="AS1500" i="1"/>
  <c r="AS1464" i="1"/>
  <c r="AS1428" i="1"/>
  <c r="AS1405" i="1"/>
  <c r="AS1398" i="1"/>
  <c r="AS1320" i="1"/>
  <c r="AS1297" i="1"/>
  <c r="AS1290" i="1"/>
  <c r="AS1260" i="1"/>
  <c r="AS1224" i="1"/>
  <c r="AS1423" i="1"/>
  <c r="AS1393" i="1"/>
  <c r="AQ1380" i="1"/>
  <c r="AS1375" i="1"/>
  <c r="AS1363" i="1"/>
  <c r="AQ1350" i="1"/>
  <c r="AS1345" i="1"/>
  <c r="AS1315" i="1"/>
  <c r="AS1285" i="1"/>
  <c r="AS1266" i="1"/>
  <c r="AS1230" i="1"/>
  <c r="AS1639" i="1"/>
  <c r="AS1620" i="1"/>
  <c r="AS1603" i="1"/>
  <c r="AS1584" i="1"/>
  <c r="AS1567" i="1"/>
  <c r="AS1548" i="1"/>
  <c r="AS1531" i="1"/>
  <c r="AS1512" i="1"/>
  <c r="AS1495" i="1"/>
  <c r="AS1476" i="1"/>
  <c r="AS1459" i="1"/>
  <c r="AS1440" i="1"/>
  <c r="AS1404" i="1"/>
  <c r="AS1368" i="1"/>
  <c r="AS1332" i="1"/>
  <c r="AS1296" i="1"/>
  <c r="AS1662" i="1"/>
  <c r="AS1645" i="1"/>
  <c r="AS1626" i="1"/>
  <c r="AS1609" i="1"/>
  <c r="AS1590" i="1"/>
  <c r="AS1573" i="1"/>
  <c r="AS1554" i="1"/>
  <c r="AS1537" i="1"/>
  <c r="AS1518" i="1"/>
  <c r="AS1501" i="1"/>
  <c r="AS1482" i="1"/>
  <c r="AS1465" i="1"/>
  <c r="AS1446" i="1"/>
  <c r="AS1429" i="1"/>
  <c r="AS1410" i="1"/>
  <c r="AS1374" i="1"/>
  <c r="AS1338" i="1"/>
  <c r="AS1302" i="1"/>
  <c r="AS1656" i="1"/>
  <c r="AS1651" i="1"/>
  <c r="AS1615" i="1"/>
  <c r="AS1579" i="1"/>
  <c r="AS1543" i="1"/>
  <c r="AS1507" i="1"/>
  <c r="AS1471" i="1"/>
  <c r="AS1435" i="1"/>
  <c r="AS1657" i="1"/>
  <c r="AS1621" i="1"/>
  <c r="AS1585" i="1"/>
  <c r="AS1549" i="1"/>
  <c r="AS1513" i="1"/>
  <c r="AS1477" i="1"/>
  <c r="AS1441" i="1"/>
  <c r="M4" i="3"/>
  <c r="O4" i="3" l="1"/>
  <c r="AM4" i="3"/>
  <c r="AL4" i="3"/>
  <c r="AR4" i="3" l="1"/>
  <c r="AS4" i="3"/>
  <c r="AQ4" i="3"/>
  <c r="T4" i="3" s="1"/>
  <c r="AF347" i="2" l="1"/>
  <c r="AK4" i="3"/>
  <c r="AF345" i="2" l="1"/>
  <c r="AF346" i="2"/>
  <c r="CD4" i="3"/>
  <c r="CB4" i="3"/>
  <c r="BY4" i="3"/>
  <c r="BZ4" i="3" s="1"/>
  <c r="CA4" i="3" s="1"/>
  <c r="BX4" i="3"/>
  <c r="BV4" i="3"/>
  <c r="BO4" i="3"/>
  <c r="BN4" i="3"/>
  <c r="BJ4" i="3"/>
  <c r="BF4" i="3"/>
  <c r="BP4" i="3" l="1"/>
  <c r="BK4" i="3"/>
  <c r="BM4" i="3"/>
  <c r="BL4" i="3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I4" i="3" l="1"/>
  <c r="AT3" i="1"/>
  <c r="AJ4" i="3"/>
  <c r="AH4" i="3" l="1"/>
  <c r="R4" i="3" l="1"/>
  <c r="AO3" i="1" l="1"/>
  <c r="AP3" i="1" s="1"/>
  <c r="Y4" i="3" l="1"/>
  <c r="BH4" i="3" s="1"/>
  <c r="BI4" i="3" s="1"/>
  <c r="X4" i="3"/>
  <c r="N4" i="3" s="1"/>
  <c r="BG4" i="3" l="1"/>
  <c r="Z4" i="3"/>
  <c r="BD4" i="3"/>
  <c r="AF4" i="3" l="1"/>
  <c r="AD4" i="3"/>
  <c r="AE4" i="3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U4" i="3" l="1"/>
  <c r="W4" i="3" s="1"/>
  <c r="L4" i="3" s="1"/>
  <c r="AS3" i="1"/>
  <c r="BR4" i="3" l="1"/>
  <c r="CJ4" i="3"/>
  <c r="AG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tc={05AAC21F-8E9E-4F7D-993F-DBB044F679CB}</author>
    <author>Aldara Vaquero Moreno</author>
  </authors>
  <commentList>
    <comment ref="P4" authorId="0" shapeId="0" xr:uid="{05AAC21F-8E9E-4F7D-993F-DBB044F679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dos días a limpiezas por la tarde por médico por la mañana (42.2 - 10.6 = 35.6 horas)</t>
      </text>
    </comment>
    <comment ref="Q28" authorId="1" shapeId="0" xr:uid="{82EA4310-989B-4DC7-A7A8-307D1EAE5EF2}">
      <text>
        <r>
          <rPr>
            <b/>
            <sz val="9"/>
            <color indexed="81"/>
            <rFont val="Tahoma"/>
            <family val="2"/>
          </rPr>
          <t>POR SMI</t>
        </r>
      </text>
    </comment>
  </commentList>
</comments>
</file>

<file path=xl/sharedStrings.xml><?xml version="1.0" encoding="utf-8"?>
<sst xmlns="http://schemas.openxmlformats.org/spreadsheetml/2006/main" count="51657" uniqueCount="11216">
  <si>
    <t>Empresa</t>
  </si>
  <si>
    <t>Nombre de la empresa</t>
  </si>
  <si>
    <t>Fecha alta</t>
  </si>
  <si>
    <t>Fecha baja</t>
  </si>
  <si>
    <t>Dni</t>
  </si>
  <si>
    <t>Número seguridad social</t>
  </si>
  <si>
    <t>Teléfono</t>
  </si>
  <si>
    <t>Movil</t>
  </si>
  <si>
    <t>Domicilio</t>
  </si>
  <si>
    <t>Dirección E-Mail</t>
  </si>
  <si>
    <t>Código postal</t>
  </si>
  <si>
    <t>Provincia</t>
  </si>
  <si>
    <t xml:space="preserve">Código contrato </t>
  </si>
  <si>
    <t>Contrato</t>
  </si>
  <si>
    <t>Porcentaje de jornada</t>
  </si>
  <si>
    <t>Fecha antigüedad reconoci</t>
  </si>
  <si>
    <t>Sección</t>
  </si>
  <si>
    <t>Categoría</t>
  </si>
  <si>
    <t>Fecha nacimiento</t>
  </si>
  <si>
    <t>Código sección</t>
  </si>
  <si>
    <t>Sexo</t>
  </si>
  <si>
    <t>Nivel estudios</t>
  </si>
  <si>
    <t>Número de hijos</t>
  </si>
  <si>
    <t>Tarifa</t>
  </si>
  <si>
    <t xml:space="preserve">Convenio </t>
  </si>
  <si>
    <t>Código reg. convenio</t>
  </si>
  <si>
    <t>Departamento</t>
  </si>
  <si>
    <t>Puesto de trabajo</t>
  </si>
  <si>
    <t>Extranjero</t>
  </si>
  <si>
    <t>Total devengado</t>
  </si>
  <si>
    <t>Prorrata</t>
  </si>
  <si>
    <t>Seg Social</t>
  </si>
  <si>
    <t>pagas prorrateadas</t>
  </si>
  <si>
    <t>Coste Total Empresa</t>
  </si>
  <si>
    <t>Coste dia empresa</t>
  </si>
  <si>
    <t>ALGADI SAU - MADRID CENTROS</t>
  </si>
  <si>
    <t/>
  </si>
  <si>
    <t>28079</t>
  </si>
  <si>
    <t>MADRID</t>
  </si>
  <si>
    <t>COLEGIO MAYOR CESAR CARLOS</t>
  </si>
  <si>
    <t>ASL</t>
  </si>
  <si>
    <t>54</t>
  </si>
  <si>
    <t>Mujer</t>
  </si>
  <si>
    <t>1ª ETAPA ESO CON TIT.GRADUADO O EQUIVAL</t>
  </si>
  <si>
    <t>99100165012016</t>
  </si>
  <si>
    <t>Alta automática</t>
  </si>
  <si>
    <t>No</t>
  </si>
  <si>
    <t>28021</t>
  </si>
  <si>
    <t>TEMP - TP - CONTRATO DE SUSTITUCIÓN</t>
  </si>
  <si>
    <t>110064 - Colegio Sagrada Famil</t>
  </si>
  <si>
    <t>12</t>
  </si>
  <si>
    <t>Hombre</t>
  </si>
  <si>
    <t>ENSEÑANZAS DE BACHILLERATO</t>
  </si>
  <si>
    <t>COMEDOR</t>
  </si>
  <si>
    <t>asl</t>
  </si>
  <si>
    <t>Si</t>
  </si>
  <si>
    <t>28220</t>
  </si>
  <si>
    <t>INDEF. F. DISCONT. T. PARCIAL ORDINARIO</t>
  </si>
  <si>
    <t>h ASL</t>
  </si>
  <si>
    <t>13</t>
  </si>
  <si>
    <t>ESTUDIOS PRIMARIOS COMPLETOS</t>
  </si>
  <si>
    <t>COCINA</t>
  </si>
  <si>
    <t>20</t>
  </si>
  <si>
    <t>SERVICIOS MONITORES INTEGRALES - MADRID</t>
  </si>
  <si>
    <t>28001</t>
  </si>
  <si>
    <t>21</t>
  </si>
  <si>
    <t>FORMACIÓN CON TITULACIÓN 1ª ETAPA DE SECUNDARIA</t>
  </si>
  <si>
    <t>99008725011994</t>
  </si>
  <si>
    <t>25H</t>
  </si>
  <si>
    <t>COCINERO</t>
  </si>
  <si>
    <t>1</t>
  </si>
  <si>
    <t>40</t>
  </si>
  <si>
    <t>28038</t>
  </si>
  <si>
    <t>110057 - Colegio Rafaela Ybarr</t>
  </si>
  <si>
    <t>h ASL *</t>
  </si>
  <si>
    <t>24</t>
  </si>
  <si>
    <t>COMUNIDAD</t>
  </si>
  <si>
    <t>28030</t>
  </si>
  <si>
    <t>INDEF. F. DISCONT. T. COMPLETO ORDINARIO</t>
  </si>
  <si>
    <t>Monitor@</t>
  </si>
  <si>
    <t>7</t>
  </si>
  <si>
    <t>BARCELONA</t>
  </si>
  <si>
    <t>AUX COLECT</t>
  </si>
  <si>
    <t>LIMPIEZA</t>
  </si>
  <si>
    <t xml:space="preserve">CL MADRID 1 </t>
  </si>
  <si>
    <t>INDEFINIDO - T. COMPLETO - FIJO DISCONTINUO</t>
  </si>
  <si>
    <t>h Ay Cocin</t>
  </si>
  <si>
    <t>FORMACIÓN SIN TITULACIÓN 1ª ETAPA DE SECUNDARIA</t>
  </si>
  <si>
    <t>40H</t>
  </si>
  <si>
    <t>28004</t>
  </si>
  <si>
    <t>Limpiador@</t>
  </si>
  <si>
    <t>61</t>
  </si>
  <si>
    <t>28002585011981</t>
  </si>
  <si>
    <t>28010</t>
  </si>
  <si>
    <t>28200</t>
  </si>
  <si>
    <t>Camarer@</t>
  </si>
  <si>
    <t>76</t>
  </si>
  <si>
    <t>28009435011996</t>
  </si>
  <si>
    <t>92</t>
  </si>
  <si>
    <t>12H30MIN</t>
  </si>
  <si>
    <t>28017</t>
  </si>
  <si>
    <t xml:space="preserve">CL C 1 </t>
  </si>
  <si>
    <t>AUX. COLEC</t>
  </si>
  <si>
    <t>91</t>
  </si>
  <si>
    <t>20H</t>
  </si>
  <si>
    <t>28015</t>
  </si>
  <si>
    <t>AUX.COLEC.</t>
  </si>
  <si>
    <t>5</t>
  </si>
  <si>
    <t>Gobernant@</t>
  </si>
  <si>
    <t xml:space="preserve">CL M 1 </t>
  </si>
  <si>
    <t>120008 - C.M.U Jaime del Amo</t>
  </si>
  <si>
    <t>3</t>
  </si>
  <si>
    <t>R COLECT</t>
  </si>
  <si>
    <t>ALGADI SAU - VALENCIA</t>
  </si>
  <si>
    <t>VALENCIA</t>
  </si>
  <si>
    <t>8</t>
  </si>
  <si>
    <t>OCIO EDUCATIVO Y ANIMACION SOCIOCULTURAL (ESTATAL)</t>
  </si>
  <si>
    <t>99100055012011</t>
  </si>
  <si>
    <t>28100</t>
  </si>
  <si>
    <t>39</t>
  </si>
  <si>
    <t>29</t>
  </si>
  <si>
    <t>40h</t>
  </si>
  <si>
    <t>CUENCA</t>
  </si>
  <si>
    <t>110061 - Colegio San Agustin</t>
  </si>
  <si>
    <t>h J Cocina</t>
  </si>
  <si>
    <t>32</t>
  </si>
  <si>
    <t>h Cociner@</t>
  </si>
  <si>
    <t>107</t>
  </si>
  <si>
    <t>COLEGIO MAYOR ALCALA</t>
  </si>
  <si>
    <t>53</t>
  </si>
  <si>
    <t>28018</t>
  </si>
  <si>
    <t>36</t>
  </si>
  <si>
    <t>28035</t>
  </si>
  <si>
    <t>ENCARGADA</t>
  </si>
  <si>
    <t>GRANADA</t>
  </si>
  <si>
    <t>35H</t>
  </si>
  <si>
    <t>46900</t>
  </si>
  <si>
    <t>AYTE COCIN</t>
  </si>
  <si>
    <t>ASTURIAS</t>
  </si>
  <si>
    <t>2</t>
  </si>
  <si>
    <t>EGB</t>
  </si>
  <si>
    <t>28440</t>
  </si>
  <si>
    <t>37</t>
  </si>
  <si>
    <t>GUADALAJARA</t>
  </si>
  <si>
    <t>ALGADI SAU - CANTABRIA</t>
  </si>
  <si>
    <t>CANTABRIA</t>
  </si>
  <si>
    <t>Jef Cocina</t>
  </si>
  <si>
    <t>ALVAREZ OLIVA, INGRID</t>
  </si>
  <si>
    <t>52986015H</t>
  </si>
  <si>
    <t>280432948174</t>
  </si>
  <si>
    <t>609658676</t>
  </si>
  <si>
    <t>iantofagasta@hotmail.com</t>
  </si>
  <si>
    <t>28400</t>
  </si>
  <si>
    <t>h Enc/J Co</t>
  </si>
  <si>
    <t>28039</t>
  </si>
  <si>
    <t>Cociner@</t>
  </si>
  <si>
    <t>03660</t>
  </si>
  <si>
    <t>ALICANTE</t>
  </si>
  <si>
    <t>25</t>
  </si>
  <si>
    <t>50</t>
  </si>
  <si>
    <t>Gerocult@r</t>
  </si>
  <si>
    <t>44</t>
  </si>
  <si>
    <t>99010825011997</t>
  </si>
  <si>
    <t>28026</t>
  </si>
  <si>
    <t>26</t>
  </si>
  <si>
    <t>43</t>
  </si>
  <si>
    <t>99001925011986</t>
  </si>
  <si>
    <t>CONV. TEMP-INDEF. F.DISC.T.COMPL. PLAN EXTRA 2006</t>
  </si>
  <si>
    <t>APARECIDA BENTO, SIRLENE</t>
  </si>
  <si>
    <t>Y2413985B</t>
  </si>
  <si>
    <t>281279019001</t>
  </si>
  <si>
    <t>643910909</t>
  </si>
  <si>
    <t>sirlene.aparecidabento18@gmail.com</t>
  </si>
  <si>
    <t>110001 - Colegio Agustiano</t>
  </si>
  <si>
    <t>28041</t>
  </si>
  <si>
    <t>h J Unidad</t>
  </si>
  <si>
    <t>SEVILLA</t>
  </si>
  <si>
    <t>COLEGIO ITALICA</t>
  </si>
  <si>
    <t>ALGADI SAU - SEVILLA</t>
  </si>
  <si>
    <t>41001</t>
  </si>
  <si>
    <t xml:space="preserve">ARMAS GUANOLUISA, M MARIVEL </t>
  </si>
  <si>
    <t>54441070R</t>
  </si>
  <si>
    <t>281164946290</t>
  </si>
  <si>
    <t>636377268</t>
  </si>
  <si>
    <t>marivelarmas@hotmail.es</t>
  </si>
  <si>
    <t>30H</t>
  </si>
  <si>
    <t>28043</t>
  </si>
  <si>
    <t>ARNADILLO AZNAR, BEATRIZ</t>
  </si>
  <si>
    <t>01174581V</t>
  </si>
  <si>
    <t>281012836752</t>
  </si>
  <si>
    <t>626645193</t>
  </si>
  <si>
    <t>TR TR DE LA TEJERA 1  1ºD ALPEDRETE 28430-M 1 1 D</t>
  </si>
  <si>
    <t>beatrizarnadilloaznar@gmail.com</t>
  </si>
  <si>
    <t>28430</t>
  </si>
  <si>
    <t>28935</t>
  </si>
  <si>
    <t>JEFE COCIA</t>
  </si>
  <si>
    <t>28025</t>
  </si>
  <si>
    <t>110004 - Colegio Amor Miserico</t>
  </si>
  <si>
    <t>28921</t>
  </si>
  <si>
    <t>28231</t>
  </si>
  <si>
    <t>Encargada</t>
  </si>
  <si>
    <t>88</t>
  </si>
  <si>
    <t>41091</t>
  </si>
  <si>
    <t>Cocinero G</t>
  </si>
  <si>
    <t>30</t>
  </si>
  <si>
    <t>TOLEDO</t>
  </si>
  <si>
    <t>28047</t>
  </si>
  <si>
    <t>COL. SAN MIGUEL ARCANGEL</t>
  </si>
  <si>
    <t>4</t>
  </si>
  <si>
    <t>28029</t>
  </si>
  <si>
    <t>10</t>
  </si>
  <si>
    <t>28019</t>
  </si>
  <si>
    <t>64</t>
  </si>
  <si>
    <t>41702</t>
  </si>
  <si>
    <t>h Cuidador</t>
  </si>
  <si>
    <t>28050</t>
  </si>
  <si>
    <t>ALGADI SAU - ASTURIAS</t>
  </si>
  <si>
    <t>28022</t>
  </si>
  <si>
    <t>28032</t>
  </si>
  <si>
    <t>28981</t>
  </si>
  <si>
    <t xml:space="preserve">110020 - Colegio Fray Luis de </t>
  </si>
  <si>
    <t>19</t>
  </si>
  <si>
    <t>20h</t>
  </si>
  <si>
    <t>RES. EQUIP</t>
  </si>
  <si>
    <t>h R ASL</t>
  </si>
  <si>
    <t>35h</t>
  </si>
  <si>
    <t>28850</t>
  </si>
  <si>
    <t>34</t>
  </si>
  <si>
    <t xml:space="preserve">cl m 1 </t>
  </si>
  <si>
    <t>101</t>
  </si>
  <si>
    <t>28012</t>
  </si>
  <si>
    <t>95</t>
  </si>
  <si>
    <t>15H</t>
  </si>
  <si>
    <t>28037</t>
  </si>
  <si>
    <t>6</t>
  </si>
  <si>
    <t>35</t>
  </si>
  <si>
    <t>COLEGIO CLARET BENIMACLET</t>
  </si>
  <si>
    <t>46740</t>
  </si>
  <si>
    <t>28280</t>
  </si>
  <si>
    <t>22</t>
  </si>
  <si>
    <t>38</t>
  </si>
  <si>
    <t>TEMP - TC - CONTRATO DE SUSTITUCIÓN</t>
  </si>
  <si>
    <t>LIMPIADORA</t>
  </si>
  <si>
    <t>33011</t>
  </si>
  <si>
    <t>28011</t>
  </si>
  <si>
    <t>33010</t>
  </si>
  <si>
    <t>COLEGIO AMOR MISERICORDIOSO</t>
  </si>
  <si>
    <t>55</t>
  </si>
  <si>
    <t>16</t>
  </si>
  <si>
    <t>Mozo</t>
  </si>
  <si>
    <t>71</t>
  </si>
  <si>
    <t>MANTENIMIENTO</t>
  </si>
  <si>
    <t>28912</t>
  </si>
  <si>
    <t>28027</t>
  </si>
  <si>
    <t>h ASL +10</t>
  </si>
  <si>
    <t>Ayte Cocin</t>
  </si>
  <si>
    <t>28005</t>
  </si>
  <si>
    <t>AUX COLEC</t>
  </si>
  <si>
    <t>28016</t>
  </si>
  <si>
    <t>h Encargad</t>
  </si>
  <si>
    <t>33204</t>
  </si>
  <si>
    <t>28020</t>
  </si>
  <si>
    <t>28821</t>
  </si>
  <si>
    <t>28260</t>
  </si>
  <si>
    <t>28031</t>
  </si>
  <si>
    <t>09007</t>
  </si>
  <si>
    <t>BURGOS</t>
  </si>
  <si>
    <t>CL ISLAS COLUMBRETES 9 1 A</t>
  </si>
  <si>
    <t>28970</t>
  </si>
  <si>
    <t>COLEGIO CLARET FUENSANTA</t>
  </si>
  <si>
    <t>310001 - Centro Pozuelo Gil Ga</t>
  </si>
  <si>
    <t>100</t>
  </si>
  <si>
    <t>42</t>
  </si>
  <si>
    <t>28925</t>
  </si>
  <si>
    <t>28051</t>
  </si>
  <si>
    <t>28919</t>
  </si>
  <si>
    <t xml:space="preserve">27 </t>
  </si>
  <si>
    <t>28053</t>
  </si>
  <si>
    <t>28830</t>
  </si>
  <si>
    <t>CAMARERO</t>
  </si>
  <si>
    <t>28</t>
  </si>
  <si>
    <t>J Cocina</t>
  </si>
  <si>
    <t>28109</t>
  </si>
  <si>
    <t>28033</t>
  </si>
  <si>
    <t>28943</t>
  </si>
  <si>
    <t>15</t>
  </si>
  <si>
    <t>110021 - Colegio Fundacion Cal</t>
  </si>
  <si>
    <t>Portero Sv</t>
  </si>
  <si>
    <t>78</t>
  </si>
  <si>
    <t>Aux Col G</t>
  </si>
  <si>
    <t>ESO</t>
  </si>
  <si>
    <t>18</t>
  </si>
  <si>
    <t>11</t>
  </si>
  <si>
    <t>AUXILIAR S.L.</t>
  </si>
  <si>
    <t>27</t>
  </si>
  <si>
    <t>28945</t>
  </si>
  <si>
    <t>31</t>
  </si>
  <si>
    <t>COCINER@</t>
  </si>
  <si>
    <t>CASA MISIONERAS CLARETIANAS</t>
  </si>
  <si>
    <t>82</t>
  </si>
  <si>
    <t>28341</t>
  </si>
  <si>
    <t>CLARETIANOS CORAZON DE MARIA</t>
  </si>
  <si>
    <t>59</t>
  </si>
  <si>
    <t>COCINERA</t>
  </si>
  <si>
    <t>CUBO HERNAN, M JOSE</t>
  </si>
  <si>
    <t>03442172S</t>
  </si>
  <si>
    <t>400013189306</t>
  </si>
  <si>
    <t>607731431</t>
  </si>
  <si>
    <t>CL CL CERDEL DE LOS NAVARROS 9  1ºB GUADARR 9 1 B</t>
  </si>
  <si>
    <t>mariajosecubohernan@gmail.com</t>
  </si>
  <si>
    <t>28009</t>
  </si>
  <si>
    <t>28320</t>
  </si>
  <si>
    <t>51</t>
  </si>
  <si>
    <t>39H</t>
  </si>
  <si>
    <t>90</t>
  </si>
  <si>
    <t>28003</t>
  </si>
  <si>
    <t>DEL CURA ORTEGO, M ISABEL</t>
  </si>
  <si>
    <t>01185537W</t>
  </si>
  <si>
    <t>281087158657</t>
  </si>
  <si>
    <t>650901054</t>
  </si>
  <si>
    <t xml:space="preserve">CM DE FUENTE ELVIRA 16 </t>
  </si>
  <si>
    <t>micomayo76@gmail.com</t>
  </si>
  <si>
    <t>28270</t>
  </si>
  <si>
    <t>FPII</t>
  </si>
  <si>
    <t>Camarero G</t>
  </si>
  <si>
    <t>CUIDADORA</t>
  </si>
  <si>
    <t>28937</t>
  </si>
  <si>
    <t>h ASL 1</t>
  </si>
  <si>
    <t>09006</t>
  </si>
  <si>
    <t>CONDUCTOR</t>
  </si>
  <si>
    <t>Ay Cocina</t>
  </si>
  <si>
    <t>84</t>
  </si>
  <si>
    <t>46600</t>
  </si>
  <si>
    <t>28002</t>
  </si>
  <si>
    <t>28044</t>
  </si>
  <si>
    <t>60</t>
  </si>
  <si>
    <t>340034 - Comunidad C. San Agus</t>
  </si>
  <si>
    <t xml:space="preserve">104 </t>
  </si>
  <si>
    <t>28903</t>
  </si>
  <si>
    <t>28770</t>
  </si>
  <si>
    <t>28008</t>
  </si>
  <si>
    <t>17</t>
  </si>
  <si>
    <t>h Coordina</t>
  </si>
  <si>
    <t>28028</t>
  </si>
  <si>
    <t>28491</t>
  </si>
  <si>
    <t>10h</t>
  </si>
  <si>
    <t xml:space="preserve">h COCIN 1 </t>
  </si>
  <si>
    <t>03014</t>
  </si>
  <si>
    <t>cocinero</t>
  </si>
  <si>
    <t>CLARETIANOS MENDIZABAL</t>
  </si>
  <si>
    <t>28045</t>
  </si>
  <si>
    <t>28040</t>
  </si>
  <si>
    <t>cocinera</t>
  </si>
  <si>
    <t>28901</t>
  </si>
  <si>
    <t>Ayte Coc G</t>
  </si>
  <si>
    <t>38.75</t>
  </si>
  <si>
    <t>28820</t>
  </si>
  <si>
    <t>93</t>
  </si>
  <si>
    <t>66</t>
  </si>
  <si>
    <t>AV ARLANZON 41 5 B</t>
  </si>
  <si>
    <t>28248</t>
  </si>
  <si>
    <t>AY COCINA</t>
  </si>
  <si>
    <t>GUTIERREZ FERNANDEZ, ANASTASIA</t>
  </si>
  <si>
    <t>75703378M</t>
  </si>
  <si>
    <t>141001959749</t>
  </si>
  <si>
    <t>635625398</t>
  </si>
  <si>
    <t xml:space="preserve">CL CL SAN BASILIO, 26 - 1º D ESC. C MADRID  26 </t>
  </si>
  <si>
    <t>gutierrezfernandezana@gmail.com</t>
  </si>
  <si>
    <t>ENCARGAD@</t>
  </si>
  <si>
    <t>32,5</t>
  </si>
  <si>
    <t>Ayte Coc</t>
  </si>
  <si>
    <t>Aux AdmonG</t>
  </si>
  <si>
    <t>83</t>
  </si>
  <si>
    <t>28941</t>
  </si>
  <si>
    <t>28223</t>
  </si>
  <si>
    <t>COCINERO 1</t>
  </si>
  <si>
    <t>68</t>
  </si>
  <si>
    <t>75</t>
  </si>
  <si>
    <t>JIMENEZ ANDRES, M ESTHER</t>
  </si>
  <si>
    <t>06564291E</t>
  </si>
  <si>
    <t>281238325679</t>
  </si>
  <si>
    <t>620690305</t>
  </si>
  <si>
    <t>estherjimeneza11@gmail.com</t>
  </si>
  <si>
    <t>46901</t>
  </si>
  <si>
    <t>14</t>
  </si>
  <si>
    <t>SALAMANCA</t>
  </si>
  <si>
    <t>28942</t>
  </si>
  <si>
    <t>81</t>
  </si>
  <si>
    <t>PEON ESP</t>
  </si>
  <si>
    <t>LABRADOR TORRES, ANA ISABEL</t>
  </si>
  <si>
    <t>52475511E</t>
  </si>
  <si>
    <t>281334325367</t>
  </si>
  <si>
    <t>635903420</t>
  </si>
  <si>
    <t>fino150@hotmail.com</t>
  </si>
  <si>
    <t>Coordinado</t>
  </si>
  <si>
    <t>ASISTENCIAL</t>
  </si>
  <si>
    <t>ENCARG G</t>
  </si>
  <si>
    <t>BACHILLER</t>
  </si>
  <si>
    <t>MANCHEGO LANAZCA, CARLOS EDU</t>
  </si>
  <si>
    <t>MARCHENA JARAMILLO, MARIANA</t>
  </si>
  <si>
    <t>54394851N</t>
  </si>
  <si>
    <t>281154186465</t>
  </si>
  <si>
    <t>663506798</t>
  </si>
  <si>
    <t xml:space="preserve">CL FUENGIROLA 5 </t>
  </si>
  <si>
    <t>marianamarchenajaramillo@gmail.com</t>
  </si>
  <si>
    <t>28410</t>
  </si>
  <si>
    <t>Recepc</t>
  </si>
  <si>
    <t>h GerCentr</t>
  </si>
  <si>
    <t>33012</t>
  </si>
  <si>
    <t>SERVICIOS MONITORES INTEGRALES - CANTABRIA</t>
  </si>
  <si>
    <t>PALENCIA</t>
  </si>
  <si>
    <t>28034</t>
  </si>
  <si>
    <t>41950</t>
  </si>
  <si>
    <t>ZAMORA</t>
  </si>
  <si>
    <t>45</t>
  </si>
  <si>
    <t>28931</t>
  </si>
  <si>
    <t>ConductorG</t>
  </si>
  <si>
    <t>915086251</t>
  </si>
  <si>
    <t>108</t>
  </si>
  <si>
    <t>PASTRANO GONZALEZ, EVA MARIA</t>
  </si>
  <si>
    <t>52478734W</t>
  </si>
  <si>
    <t>281024910222</t>
  </si>
  <si>
    <t>655370186</t>
  </si>
  <si>
    <t>evapasgo@hotmail.com</t>
  </si>
  <si>
    <t>CLARETIANOS BUEN SUCESO</t>
  </si>
  <si>
    <t>74</t>
  </si>
  <si>
    <t>70</t>
  </si>
  <si>
    <t>Porter@ sv</t>
  </si>
  <si>
    <t>PIRIZ GOMEZ, JESUS</t>
  </si>
  <si>
    <t>33522241V</t>
  </si>
  <si>
    <t>280407894690</t>
  </si>
  <si>
    <t>639874903</t>
  </si>
  <si>
    <t>jpirizgomez1971@gmail.com</t>
  </si>
  <si>
    <t>18110</t>
  </si>
  <si>
    <t>QUINTANA MENCHERO, M JESUS</t>
  </si>
  <si>
    <t>02261603J</t>
  </si>
  <si>
    <t>280463495090</t>
  </si>
  <si>
    <t>676563912</t>
  </si>
  <si>
    <t>CL DE LA BLANCA LUNA 3 8 5 B</t>
  </si>
  <si>
    <t>mariaquintanamenchero@gmail.com</t>
  </si>
  <si>
    <t>28906</t>
  </si>
  <si>
    <t>28924</t>
  </si>
  <si>
    <t>39005</t>
  </si>
  <si>
    <t>33</t>
  </si>
  <si>
    <t>AUX.COLEC1</t>
  </si>
  <si>
    <t>SANABRIA BARDERAS, MONTSERRAT</t>
  </si>
  <si>
    <t>33520528Y</t>
  </si>
  <si>
    <t>280427134945</t>
  </si>
  <si>
    <t>918527238</t>
  </si>
  <si>
    <t>605892970</t>
  </si>
  <si>
    <t>CL REAL 5 P1 2 A</t>
  </si>
  <si>
    <t>sanabriamontse@gmail.com</t>
  </si>
  <si>
    <t>ENCARGADO</t>
  </si>
  <si>
    <t>COC ENCARG</t>
  </si>
  <si>
    <t>39300</t>
  </si>
  <si>
    <t>39600</t>
  </si>
  <si>
    <t>28982</t>
  </si>
  <si>
    <t>Aux Admon</t>
  </si>
  <si>
    <t>72</t>
  </si>
  <si>
    <t>TORRES MARIN, INES</t>
  </si>
  <si>
    <t>ALGADI SAU - PALENCIA</t>
  </si>
  <si>
    <t>71946602A</t>
  </si>
  <si>
    <t>341007649172</t>
  </si>
  <si>
    <t>647104978</t>
  </si>
  <si>
    <t xml:space="preserve">CL VILLAMURIEL 10 </t>
  </si>
  <si>
    <t>ines_torres_15@hotmail.com</t>
  </si>
  <si>
    <t>34200</t>
  </si>
  <si>
    <t>30 H</t>
  </si>
  <si>
    <t>TORTOSA APARICIO, ROSA MARIA</t>
  </si>
  <si>
    <t>52634184H</t>
  </si>
  <si>
    <t>281199160921</t>
  </si>
  <si>
    <t>627321435</t>
  </si>
  <si>
    <t xml:space="preserve">CL JOSE PICON  29 </t>
  </si>
  <si>
    <t>rosam.tor.apa@gmail.com</t>
  </si>
  <si>
    <t>63</t>
  </si>
  <si>
    <t>c1</t>
  </si>
  <si>
    <t>c2</t>
  </si>
  <si>
    <t>centro</t>
  </si>
  <si>
    <t>PROVINCIA</t>
  </si>
  <si>
    <t>CENTRO PREF</t>
  </si>
  <si>
    <t>Operac,</t>
  </si>
  <si>
    <t>concatenado</t>
  </si>
  <si>
    <t>empresa</t>
  </si>
  <si>
    <t>ALCOBENDAS</t>
  </si>
  <si>
    <t>906</t>
  </si>
  <si>
    <t>ALGADI</t>
  </si>
  <si>
    <t>COLEGIO NTRA. SRA. DE LA MERCED-CHAMARTIN</t>
  </si>
  <si>
    <t>C. SAGRADA FAMILIA URGEL</t>
  </si>
  <si>
    <t>904</t>
  </si>
  <si>
    <t>FUNDACION MIGUEL MONTALVO</t>
  </si>
  <si>
    <t>AJALVIR</t>
  </si>
  <si>
    <t>915</t>
  </si>
  <si>
    <t>CASA PROVINCIAL S.FAMILIA URGEL</t>
  </si>
  <si>
    <t>MERCEDARIAS (MANIPA)</t>
  </si>
  <si>
    <t>C. MERCEDARIAS URB SANTIAGO</t>
  </si>
  <si>
    <t>ALCALA DE HENARES</t>
  </si>
  <si>
    <t>FUNDACION PRODIS</t>
  </si>
  <si>
    <t>909</t>
  </si>
  <si>
    <t>ALMACEN ALCORCON</t>
  </si>
  <si>
    <t>COLEGIO VEDRUNA CARABANCHEL</t>
  </si>
  <si>
    <t>MABEROGAN, SL - PROJARDIN MADIBA</t>
  </si>
  <si>
    <t>901</t>
  </si>
  <si>
    <t>ESNE</t>
  </si>
  <si>
    <t>FUNDACION COLEGIO BERRIZ</t>
  </si>
  <si>
    <t>LAS ROZAS</t>
  </si>
  <si>
    <t>COLEGIO VEDRUNA VILLAVERDE</t>
  </si>
  <si>
    <t>VILLAVERDE</t>
  </si>
  <si>
    <t>COLEGIO JESUS MAESTRO</t>
  </si>
  <si>
    <t>C.NTRA. SRA.DE LA MERCED CALLE ZAIDA</t>
  </si>
  <si>
    <t>CSIC</t>
  </si>
  <si>
    <t>COLEGIO NTRA SRA BUEN CONSEJO</t>
  </si>
  <si>
    <t>927</t>
  </si>
  <si>
    <t>SANTA ROSALIA</t>
  </si>
  <si>
    <t>COMUNIDAD NTRA SRA DEL BUEN CONSEJO</t>
  </si>
  <si>
    <t>COLEGIO STA. TERESA DE JESUS-OVIEDO</t>
  </si>
  <si>
    <t>OVIEDO</t>
  </si>
  <si>
    <t>960</t>
  </si>
  <si>
    <t>STA TERESA (OVIEDO) COMUNIDAD</t>
  </si>
  <si>
    <t>908</t>
  </si>
  <si>
    <t>C. IRLANDESAS CASTILLEJA</t>
  </si>
  <si>
    <t>CASTILLEJA DE LA CUESTA</t>
  </si>
  <si>
    <t>C.VIRGEN DEL CARMEN</t>
  </si>
  <si>
    <t>C.STA TERESA DE JESÚS EL VEDAT</t>
  </si>
  <si>
    <t>TORRENT</t>
  </si>
  <si>
    <t>944</t>
  </si>
  <si>
    <t>C. S.TERESA DE JESUS EL VEDAT (COMUNIDAD)</t>
  </si>
  <si>
    <t>COLEGIO PADRE DEHON</t>
  </si>
  <si>
    <t>NOVELDA</t>
  </si>
  <si>
    <t>ASOC. DOBLE AMOR</t>
  </si>
  <si>
    <t>BENIDORM</t>
  </si>
  <si>
    <t>COL-LEGI PADRE DAMIAN VALVIDRERA</t>
  </si>
  <si>
    <t>914</t>
  </si>
  <si>
    <t>COLEGIO TERESIANAS GANDUXER</t>
  </si>
  <si>
    <t>COLEGIO SGDOS.CORAZONES-MIRANDA DE EBRO</t>
  </si>
  <si>
    <t>MIRANDA DEL EBRO</t>
  </si>
  <si>
    <t>COLEGIO MM. CONCEPCIONISTAS BURGOS</t>
  </si>
  <si>
    <t>COLEGIO CLARET ARANDA</t>
  </si>
  <si>
    <t>ARANDA DE DUERO</t>
  </si>
  <si>
    <t>CMDAD COL.SAGRADA FAMILIA BURGOS</t>
  </si>
  <si>
    <t>COLEGIO MONTAIGNE JEREZ</t>
  </si>
  <si>
    <t>JEREZ DE LA FRONTERA</t>
  </si>
  <si>
    <t>911</t>
  </si>
  <si>
    <t>OGIJARES</t>
  </si>
  <si>
    <t xml:space="preserve">192182 </t>
  </si>
  <si>
    <t>DANOSA</t>
  </si>
  <si>
    <t>FONTANAR</t>
  </si>
  <si>
    <t>COL-LEGI MARIA INMACULADA DE TREMP</t>
  </si>
  <si>
    <t>TREMP</t>
  </si>
  <si>
    <t>COLEGIO AGUSTINIANO</t>
  </si>
  <si>
    <t>C.M.U.  JAIME DEL AMO</t>
  </si>
  <si>
    <t>910</t>
  </si>
  <si>
    <t>MADRD</t>
  </si>
  <si>
    <t>905</t>
  </si>
  <si>
    <t>C.M.U. SAN AGUSTIN</t>
  </si>
  <si>
    <t>COLEGIO SANTA RITA</t>
  </si>
  <si>
    <t>C.M.STA.MARIA DEL PINO</t>
  </si>
  <si>
    <t>COLEGIO VIRGEN DE MIRASIERRA</t>
  </si>
  <si>
    <t>COLEGIO SAGRADA FAMILIA</t>
  </si>
  <si>
    <t>COLEGIO SAGRADO CORAZON REPARADORAS</t>
  </si>
  <si>
    <t>MAJADAHONDA</t>
  </si>
  <si>
    <t>CASA PROVINCIAL CONG.SGDOS.CORAZONES</t>
  </si>
  <si>
    <t>ESCUELA INFANTIL CUNA DE JESUS</t>
  </si>
  <si>
    <t>C.P. PP. REPARADORES - BALBINA VALVERDE</t>
  </si>
  <si>
    <t>EL JARDIN KINDERLAND</t>
  </si>
  <si>
    <t>COLEGIO FRAY LUIS DE LEON</t>
  </si>
  <si>
    <t>COLEGIO FUNDACION CALDEIRO</t>
  </si>
  <si>
    <t>FUNDACION SOR ROSALIA RENDU</t>
  </si>
  <si>
    <t>COLEGIO PATROCINIO DE MARIA</t>
  </si>
  <si>
    <t>COLEGIO RAFAELA YBARRA</t>
  </si>
  <si>
    <t>COLEGIO RAIMUNDO LULIO</t>
  </si>
  <si>
    <t>REAL COLEGIO ALFONSO XII</t>
  </si>
  <si>
    <t>EL ESCORIAL</t>
  </si>
  <si>
    <t>C.P. CONCEPCIONISTAS - BELISANA</t>
  </si>
  <si>
    <t>C.P. PP. AGUSTINOS P. ESPAÑA (COLUMELA)</t>
  </si>
  <si>
    <t>RESIDENCIA UNIVERSITARIA KIPLING</t>
  </si>
  <si>
    <t>VILLANUEVA DE LA CAÑADA</t>
  </si>
  <si>
    <t>COLEGIO SAN AGUSTIN - MADRID</t>
  </si>
  <si>
    <t>CASA GENERAL MM. CONCEPCIONISTAS</t>
  </si>
  <si>
    <t>HH. TERCIARIAS CAPUCHINAS - EL OLIVO</t>
  </si>
  <si>
    <t>COLEGIO INMACULADA</t>
  </si>
  <si>
    <t>COLEGIO SAN AGUSTIN -LOS NEGRALES</t>
  </si>
  <si>
    <t>GUADARRAMA</t>
  </si>
  <si>
    <t>COLEGIO LA NATIVIDAD</t>
  </si>
  <si>
    <t>SEMINARIO TAGASTE-PP. AGUSTINOS P.ESPAÑA</t>
  </si>
  <si>
    <t>LOS NEGRALES -ALPEDRETE</t>
  </si>
  <si>
    <t>COLEGIO SAGRADOS CORAZONES MARTIN HEROS</t>
  </si>
  <si>
    <t>C.P. TERCIARIOS CAPUCHINOS</t>
  </si>
  <si>
    <t>COLEGIO CLARET -MADRID</t>
  </si>
  <si>
    <t>COLEGIO CRISTO REY  - LAS ROZAS</t>
  </si>
  <si>
    <t>CORRETURNOS/RAPPELS</t>
  </si>
  <si>
    <t>CLARETIANOS COLMENAR SEMINARIO</t>
  </si>
  <si>
    <t>COLMENAR VIEJO</t>
  </si>
  <si>
    <t>SACERDOTES SGDO. CORAZON DE JESUS-TORREJON</t>
  </si>
  <si>
    <t>TORREJON DE ARDOZ</t>
  </si>
  <si>
    <t>RESIDENCIA CONCEPCIONISTAS LAS ROZAS</t>
  </si>
  <si>
    <t>CASA PARROQUIA SAN VICTOR</t>
  </si>
  <si>
    <t>FUNDACION PROCLADE</t>
  </si>
  <si>
    <t>MISIONERAS CLARETIANAS J.HERNANDEZ</t>
  </si>
  <si>
    <t>USUARIO POLIDEPORTIVO FRAY LUIS DE LEON</t>
  </si>
  <si>
    <t>VILLAVICIOSA DE ODON</t>
  </si>
  <si>
    <t>MISIONEROS CLARETIANOS - ACTIVIDADES BUEN SUCESO</t>
  </si>
  <si>
    <t>ESIC-COMUNIDAD</t>
  </si>
  <si>
    <t>POZUELO DE ALARCON</t>
  </si>
  <si>
    <t>CASA DE EJERCICIOS SAN JOSE</t>
  </si>
  <si>
    <t>HOGAR INFANTIL LUIS AMIGO</t>
  </si>
  <si>
    <t>CLARETIANOS COLMENAR ASISTENCIAL</t>
  </si>
  <si>
    <t>CP. PP. AGUSTINOS RECOLETOS</t>
  </si>
  <si>
    <t>RR. Mª INMACULADA MISIONERAS CLARETIANAS</t>
  </si>
  <si>
    <t>COMUNIDAD COL. SAG. CORAZONES - M. HEROS</t>
  </si>
  <si>
    <t>COMUNIDAD C. E. SAN JOSE</t>
  </si>
  <si>
    <t>959</t>
  </si>
  <si>
    <t>MARIA REINA</t>
  </si>
  <si>
    <t>COLEGIO SAMER CALASANZ</t>
  </si>
  <si>
    <t>VALDEMORO</t>
  </si>
  <si>
    <t>PINTO</t>
  </si>
  <si>
    <t>BELIVE RESIDENCIA SAGRADO CORAZON</t>
  </si>
  <si>
    <t>Madrid</t>
  </si>
  <si>
    <t>COLEGIO SAN ANTONIO</t>
  </si>
  <si>
    <t>KOVYX OUTDOOR</t>
  </si>
  <si>
    <t>S. SEBASTIAN DE LOS REYES</t>
  </si>
  <si>
    <t>COMUNIDAD C. SAN AGUSTIN P. DAMIAN</t>
  </si>
  <si>
    <t xml:space="preserve">19228104 </t>
  </si>
  <si>
    <t>COLEGIO MATER INMACULATA</t>
  </si>
  <si>
    <t>DOMINICAS MISIONERAS DE LA SAGRADA FAMILIA</t>
  </si>
  <si>
    <t>MISIONEROS CLARETIANOS ALPEDRETE</t>
  </si>
  <si>
    <t xml:space="preserve"> </t>
  </si>
  <si>
    <t>COLEGIO AMOR MISERICORDIOSO-OVIEDO</t>
  </si>
  <si>
    <t>COLLOTO -OVIEDO</t>
  </si>
  <si>
    <t>COLEGIO CORAZON DE MARIA GIJON</t>
  </si>
  <si>
    <t>GIJON</t>
  </si>
  <si>
    <t>COLEGIO INMACULADA DE OVIEDO</t>
  </si>
  <si>
    <t>COMUNIDAD REPARADORES VENTA DE BAÑOS</t>
  </si>
  <si>
    <t>VENTA DE BAÑOS</t>
  </si>
  <si>
    <t>COLEGIO SAN AGUSTIN - SALAMANCA</t>
  </si>
  <si>
    <t>COLEGIO SAN AGUSTIN - CANTABRIA</t>
  </si>
  <si>
    <t>SANTANDER</t>
  </si>
  <si>
    <t>COMUNIDAD SAG. CORAZON-N.S.PAZ CANTABRIA</t>
  </si>
  <si>
    <t>TORRELAVEGA</t>
  </si>
  <si>
    <t>COLEGIO N. S. DE LA PAZ - CANTABRIA</t>
  </si>
  <si>
    <t>COLEGIO SAN HERMENEGILDO</t>
  </si>
  <si>
    <t>DOS HERMANAS</t>
  </si>
  <si>
    <t>COLEGIO SAN JOSE SS.CC. DE SEVILLA</t>
  </si>
  <si>
    <t>COLEGIO NTRA SRA.MONTE SION</t>
  </si>
  <si>
    <t>COLEGIO Mª INMACULADA DE CARCAIXENT</t>
  </si>
  <si>
    <t>CARCAIXENT</t>
  </si>
  <si>
    <t>COLEGIO CORAZON DE MARIA -ZAMORA</t>
  </si>
  <si>
    <t>COCINA CENTRAL EPLA</t>
  </si>
  <si>
    <t>GODELLA</t>
  </si>
  <si>
    <t>958</t>
  </si>
  <si>
    <t>HOSPEDERIA MONASTERIO DE LA VID</t>
  </si>
  <si>
    <t>200031</t>
  </si>
  <si>
    <t>SMI</t>
  </si>
  <si>
    <t>200091</t>
  </si>
  <si>
    <t>200092</t>
  </si>
  <si>
    <t>200181</t>
  </si>
  <si>
    <t>200182</t>
  </si>
  <si>
    <t>2002810</t>
  </si>
  <si>
    <t>2002811</t>
  </si>
  <si>
    <t>2002812</t>
  </si>
  <si>
    <t>2002813</t>
  </si>
  <si>
    <t>2002816</t>
  </si>
  <si>
    <t>2002817</t>
  </si>
  <si>
    <t>2002818</t>
  </si>
  <si>
    <t>200282</t>
  </si>
  <si>
    <t>2002820</t>
  </si>
  <si>
    <t>2002821</t>
  </si>
  <si>
    <t>2002824</t>
  </si>
  <si>
    <t>2002825</t>
  </si>
  <si>
    <t xml:space="preserve">2002827 </t>
  </si>
  <si>
    <t>COLEGIO CENIT</t>
  </si>
  <si>
    <t>2002829</t>
  </si>
  <si>
    <t>200283</t>
  </si>
  <si>
    <t>2002830</t>
  </si>
  <si>
    <t>2002831</t>
  </si>
  <si>
    <t>GREDOS SAN DIEGO - VALLECAS</t>
  </si>
  <si>
    <t>2002832</t>
  </si>
  <si>
    <t>GREDOS SAN DIEGO - LAS ROZAS</t>
  </si>
  <si>
    <t>2002834</t>
  </si>
  <si>
    <t>GREDOS SAN DIEGO - GUADARRAMA</t>
  </si>
  <si>
    <t>2002835</t>
  </si>
  <si>
    <t>GREDOS SAN DIEGO  - EL ESCORIAL</t>
  </si>
  <si>
    <t>2002836</t>
  </si>
  <si>
    <t>GREDOS SAN DIEGO  - LAS SUERTES</t>
  </si>
  <si>
    <t>2002837</t>
  </si>
  <si>
    <t>GREDOS SAN DIEGO  - MORATALAZ</t>
  </si>
  <si>
    <t>2002838</t>
  </si>
  <si>
    <t>2002839</t>
  </si>
  <si>
    <t>GREDOS SAN DIEGO -  VALDEBEBAS</t>
  </si>
  <si>
    <t>2002843</t>
  </si>
  <si>
    <t>200287</t>
  </si>
  <si>
    <t>200331</t>
  </si>
  <si>
    <t>200391</t>
  </si>
  <si>
    <t>200412</t>
  </si>
  <si>
    <t>200413</t>
  </si>
  <si>
    <t>200462</t>
  </si>
  <si>
    <t>2002844</t>
  </si>
  <si>
    <t>empresa/seccion</t>
  </si>
  <si>
    <t>codigo Cwon</t>
  </si>
  <si>
    <t>Nombre Código Crown</t>
  </si>
  <si>
    <t xml:space="preserve">192181 </t>
  </si>
  <si>
    <t>Mes imputació nómina</t>
  </si>
  <si>
    <t>Fecha</t>
  </si>
  <si>
    <t>Servicio</t>
  </si>
  <si>
    <t>Motivo</t>
  </si>
  <si>
    <t>Facturable</t>
  </si>
  <si>
    <t>Trabajador</t>
  </si>
  <si>
    <t>Código Crown Origen</t>
  </si>
  <si>
    <t>Centro Origen</t>
  </si>
  <si>
    <t>Código Crown Destino</t>
  </si>
  <si>
    <t>Centro Destino</t>
  </si>
  <si>
    <t>72 - IncentivosTotal</t>
  </si>
  <si>
    <t>73 - Plus sustitución Total</t>
  </si>
  <si>
    <t>Observaciones</t>
  </si>
  <si>
    <t>Empresa Origen</t>
  </si>
  <si>
    <t>010 Restauración</t>
  </si>
  <si>
    <t>SERVICIO</t>
  </si>
  <si>
    <t>020 Limpieza</t>
  </si>
  <si>
    <t>Absentismo</t>
  </si>
  <si>
    <t>Refuerzo</t>
  </si>
  <si>
    <t>Eventos</t>
  </si>
  <si>
    <t>Festivos y Fines de Semana</t>
  </si>
  <si>
    <t>Permiso retribuido</t>
  </si>
  <si>
    <t>Puesto pendiente de cubrir</t>
  </si>
  <si>
    <t>Formación</t>
  </si>
  <si>
    <t>Fcaturable</t>
  </si>
  <si>
    <t>SI</t>
  </si>
  <si>
    <t>NO</t>
  </si>
  <si>
    <t>Empresa destino</t>
  </si>
  <si>
    <t>Empresa Destino</t>
  </si>
  <si>
    <t>mes</t>
  </si>
  <si>
    <t>Campos automáticos</t>
  </si>
  <si>
    <t>Descripción</t>
  </si>
  <si>
    <t>Nocturnidad</t>
  </si>
  <si>
    <t>PRECIOS 2024</t>
  </si>
  <si>
    <t>Aux Ad 1</t>
  </si>
  <si>
    <t>Aux Ad 1 G</t>
  </si>
  <si>
    <t>Aux Ad ExG</t>
  </si>
  <si>
    <t>AUX ADM EX</t>
  </si>
  <si>
    <t>Aux C 1 G</t>
  </si>
  <si>
    <t>AUX.ADMON</t>
  </si>
  <si>
    <t>AUX.ADMON1</t>
  </si>
  <si>
    <t>AY ALMACEN</t>
  </si>
  <si>
    <t>Ay Camar</t>
  </si>
  <si>
    <t>Ay Camar G</t>
  </si>
  <si>
    <t>Ay Coc 1</t>
  </si>
  <si>
    <t>Ay Coc 1 G</t>
  </si>
  <si>
    <t>AY.CAMARE.</t>
  </si>
  <si>
    <t>AY.COCINA1</t>
  </si>
  <si>
    <t>AYTE COORD</t>
  </si>
  <si>
    <t>Camarer@ 1</t>
  </si>
  <si>
    <t>CAMARERO 1</t>
  </si>
  <si>
    <t>Camarero1G</t>
  </si>
  <si>
    <t>COCIN. JEF</t>
  </si>
  <si>
    <t>Cocinero1</t>
  </si>
  <si>
    <t>Cocinero1G</t>
  </si>
  <si>
    <t>CONDUCT.1</t>
  </si>
  <si>
    <t>CONDUCT.1G</t>
  </si>
  <si>
    <t>COORD P 1</t>
  </si>
  <si>
    <t>COORD P 2</t>
  </si>
  <si>
    <t>DEP BARRA</t>
  </si>
  <si>
    <t>Dep BarraG</t>
  </si>
  <si>
    <t>DIETISTA</t>
  </si>
  <si>
    <t>Dietista G</t>
  </si>
  <si>
    <t>DIR.EXPL</t>
  </si>
  <si>
    <t>DIR.EXPL.G</t>
  </si>
  <si>
    <t>DIRECTOR</t>
  </si>
  <si>
    <t>DIRECTOR G</t>
  </si>
  <si>
    <t>EncargadaG</t>
  </si>
  <si>
    <t>FISIOTERAP</t>
  </si>
  <si>
    <t>FONTANERO</t>
  </si>
  <si>
    <t>h AY CAMA</t>
  </si>
  <si>
    <t>h Ay Coci*</t>
  </si>
  <si>
    <t>h AYTE COO</t>
  </si>
  <si>
    <t>h Camarer@</t>
  </si>
  <si>
    <t>h CAMARERO</t>
  </si>
  <si>
    <t>h CONDUCTR</t>
  </si>
  <si>
    <t>h Directo@</t>
  </si>
  <si>
    <t>h Enc Gnal</t>
  </si>
  <si>
    <t>h JEFE PAR</t>
  </si>
  <si>
    <t>h PINCHE</t>
  </si>
  <si>
    <t>h VIG COM</t>
  </si>
  <si>
    <t xml:space="preserve">h Vig pat </t>
  </si>
  <si>
    <t>INGENIERO</t>
  </si>
  <si>
    <t>J Almac</t>
  </si>
  <si>
    <t>J Almac G</t>
  </si>
  <si>
    <t>J Cocina G</t>
  </si>
  <si>
    <t>J partid</t>
  </si>
  <si>
    <t>J partid G</t>
  </si>
  <si>
    <t>J. Admon</t>
  </si>
  <si>
    <t>Jef Coc G</t>
  </si>
  <si>
    <t>JEFE ALMAC</t>
  </si>
  <si>
    <t>JEFE PARTD</t>
  </si>
  <si>
    <t>Mozo G</t>
  </si>
  <si>
    <t>OFI. 1ª G</t>
  </si>
  <si>
    <t>Pinche</t>
  </si>
  <si>
    <t>Pinche G</t>
  </si>
  <si>
    <t>R Colec 1</t>
  </si>
  <si>
    <t>R Colec 1G</t>
  </si>
  <si>
    <t>R Colect G</t>
  </si>
  <si>
    <t>Recepc G</t>
  </si>
  <si>
    <t>RECEPCIONI</t>
  </si>
  <si>
    <t>TCO.COMER</t>
  </si>
  <si>
    <t>TCO.COMERG</t>
  </si>
  <si>
    <t>TEC.EXPL.</t>
  </si>
  <si>
    <t>TEC.EXPL.G</t>
  </si>
  <si>
    <t>Vig patio</t>
  </si>
  <si>
    <t>Vig.Co.-11</t>
  </si>
  <si>
    <t>VIGI. CO G</t>
  </si>
  <si>
    <t>VIGIL.COM.</t>
  </si>
  <si>
    <t>74 - Plus nocturnidad Total</t>
  </si>
  <si>
    <t>centro preferente</t>
  </si>
  <si>
    <t>CANDO CANDO, MARIELA L</t>
  </si>
  <si>
    <t>13460612T</t>
  </si>
  <si>
    <t>451025918233</t>
  </si>
  <si>
    <t>643602943</t>
  </si>
  <si>
    <t>mariela.cando88@gmail.com</t>
  </si>
  <si>
    <t>Otros</t>
  </si>
  <si>
    <t>ACADE</t>
  </si>
  <si>
    <t>g</t>
  </si>
  <si>
    <t>G</t>
  </si>
  <si>
    <t>110801 - C Vedruna Carabanchel</t>
  </si>
  <si>
    <t>111</t>
  </si>
  <si>
    <t>47</t>
  </si>
  <si>
    <t>a</t>
  </si>
  <si>
    <t xml:space="preserve">AV HEROES DEL DOS DE MAYO 12 </t>
  </si>
  <si>
    <t>ayudante cocina</t>
  </si>
  <si>
    <t xml:space="preserve">CL X 1 </t>
  </si>
  <si>
    <t>LECHON CONEJO, NATY DAYAN</t>
  </si>
  <si>
    <t>51715296A</t>
  </si>
  <si>
    <t>281259291625</t>
  </si>
  <si>
    <t>603332981</t>
  </si>
  <si>
    <t>CL ALMONACID 22 B</t>
  </si>
  <si>
    <t>nattylechon99@gmail.com</t>
  </si>
  <si>
    <t>Y6263846V</t>
  </si>
  <si>
    <t>391039538648</t>
  </si>
  <si>
    <t>642634870</t>
  </si>
  <si>
    <t>ceduardomanchego@gmail.com</t>
  </si>
  <si>
    <t>39075</t>
  </si>
  <si>
    <t>09400</t>
  </si>
  <si>
    <t>coste hora 
empresa</t>
  </si>
  <si>
    <t>Convenio</t>
  </si>
  <si>
    <t>Jefe de Operaciones</t>
  </si>
  <si>
    <t>cristalero</t>
  </si>
  <si>
    <t>NOCTURNIDAD</t>
  </si>
  <si>
    <t>Cuantia</t>
  </si>
  <si>
    <t>Precio</t>
  </si>
  <si>
    <t>TOTAL</t>
  </si>
  <si>
    <t>Campos
 automáticos</t>
  </si>
  <si>
    <t>70/71 - Festivos Total</t>
  </si>
  <si>
    <t>TOTAL COSTE</t>
  </si>
  <si>
    <t>Campos
 Obligatorios</t>
  </si>
  <si>
    <t>Cuantía</t>
  </si>
  <si>
    <t>INCIDENCIA</t>
  </si>
  <si>
    <t xml:space="preserve">TRASLADO </t>
  </si>
  <si>
    <t>HORAS</t>
  </si>
  <si>
    <t>DESTINO</t>
  </si>
  <si>
    <t>Coste Hora</t>
  </si>
  <si>
    <t>Número empleado</t>
  </si>
  <si>
    <t>Categoria</t>
  </si>
  <si>
    <t>No se pueden quedar estos campos en blanco</t>
  </si>
  <si>
    <t>Número empresa Origen</t>
  </si>
  <si>
    <t>Destino</t>
  </si>
  <si>
    <t>control</t>
  </si>
  <si>
    <t>CENTRO</t>
  </si>
  <si>
    <t>DENOMINACION</t>
  </si>
  <si>
    <t>OP.</t>
  </si>
  <si>
    <t>Base de datos personal  celdas "A:AL" SIEMPRE CON EL MISMO ORDEN DE COLUMNAS. Pegar valores no hoja completa</t>
  </si>
  <si>
    <t>23</t>
  </si>
  <si>
    <t>57</t>
  </si>
  <si>
    <t>RESIDENCIA COSTAMAR</t>
  </si>
  <si>
    <t>67</t>
  </si>
  <si>
    <t>AUXILIAR COLECT</t>
  </si>
  <si>
    <t xml:space="preserve">UR LA CERCA 14 B C </t>
  </si>
  <si>
    <t xml:space="preserve">CL HUMANES 64 2 11 </t>
  </si>
  <si>
    <t>Jef@ cocin</t>
  </si>
  <si>
    <t>103</t>
  </si>
  <si>
    <t>ALZATE CARDENAS, MELISSA</t>
  </si>
  <si>
    <t>02595796Q</t>
  </si>
  <si>
    <t>281115135679</t>
  </si>
  <si>
    <t>698802098</t>
  </si>
  <si>
    <t>melissaalzate970@gmail.com</t>
  </si>
  <si>
    <t xml:space="preserve">400020 - Fundacion Luis Amigo </t>
  </si>
  <si>
    <t>77</t>
  </si>
  <si>
    <t>112</t>
  </si>
  <si>
    <t>LUALDI, GASTON IGN</t>
  </si>
  <si>
    <t>X8292438H</t>
  </si>
  <si>
    <t>281272955487</t>
  </si>
  <si>
    <t>622250821</t>
  </si>
  <si>
    <t xml:space="preserve">CL VIA DE LAS DOS CASTILLAS 9 </t>
  </si>
  <si>
    <t>gastonoo@hotmail.com</t>
  </si>
  <si>
    <t>110504 COL. JESUS MAESTRO</t>
  </si>
  <si>
    <t>113</t>
  </si>
  <si>
    <t>114</t>
  </si>
  <si>
    <t>115</t>
  </si>
  <si>
    <t>118</t>
  </si>
  <si>
    <t>116</t>
  </si>
  <si>
    <t>119</t>
  </si>
  <si>
    <t>120</t>
  </si>
  <si>
    <t>121</t>
  </si>
  <si>
    <t>ALMACEN</t>
  </si>
  <si>
    <t>122</t>
  </si>
  <si>
    <t>Ay. Cocina</t>
  </si>
  <si>
    <t xml:space="preserve">CL FERRARA 1 </t>
  </si>
  <si>
    <t>41013</t>
  </si>
  <si>
    <t>RUIZ RAMOS, ALBA ROCIO</t>
  </si>
  <si>
    <t>30260006X</t>
  </si>
  <si>
    <t>411079414912</t>
  </si>
  <si>
    <t>635454895</t>
  </si>
  <si>
    <t xml:space="preserve">CL LA FUENTE 3 </t>
  </si>
  <si>
    <t>albaruizramos517@gmail.com</t>
  </si>
  <si>
    <t>41120</t>
  </si>
  <si>
    <t>9</t>
  </si>
  <si>
    <t>46</t>
  </si>
  <si>
    <t>CARDENAS, BLANCA YAI</t>
  </si>
  <si>
    <t>281518226354</t>
  </si>
  <si>
    <t>637150609</t>
  </si>
  <si>
    <t xml:space="preserve">CL TRANSCANTABRICO 5 2 1 4 </t>
  </si>
  <si>
    <t>blancacardenas503@gmail.com</t>
  </si>
  <si>
    <t>GEROCULTOR</t>
  </si>
  <si>
    <t>48</t>
  </si>
  <si>
    <t>limpiador</t>
  </si>
  <si>
    <t>144</t>
  </si>
  <si>
    <t>41</t>
  </si>
  <si>
    <t>49</t>
  </si>
  <si>
    <t>52</t>
  </si>
  <si>
    <t>58</t>
  </si>
  <si>
    <t>62</t>
  </si>
  <si>
    <t>65</t>
  </si>
  <si>
    <t>69</t>
  </si>
  <si>
    <t>98</t>
  </si>
  <si>
    <t>99</t>
  </si>
  <si>
    <t>CAMPAMENTO INMACULADA</t>
  </si>
  <si>
    <t>CAMPAMENTO- VEDRUNA CARABANCHEL</t>
  </si>
  <si>
    <t>CAMPAMENTO NTRA. SRA. ANGELES</t>
  </si>
  <si>
    <t>CAMPAMENTO LA VID</t>
  </si>
  <si>
    <t>CAMPAMENTO HUESCA COL CLARET</t>
  </si>
  <si>
    <t>CAMPAMENTO COL.LOS NEGRALES</t>
  </si>
  <si>
    <t>COL. SAGRADA FAMILIA BURGOS</t>
  </si>
  <si>
    <t>CAMPAMENTO COLEGIO JESUS MAESTRO</t>
  </si>
  <si>
    <t>CAMPAMENTO COLEGIO SAN VIATOR</t>
  </si>
  <si>
    <t>CAMPAMENTO SAN MIGUEL ARCANGEL</t>
  </si>
  <si>
    <t>CAMPAMENTO-AGUSTINOS PALENCIA</t>
  </si>
  <si>
    <t>CAMPAMENTO COLEGIO VIRGEN DE MIRASIERRA</t>
  </si>
  <si>
    <t>CAMPAMENTO- BALTAR-COL. CORAZON Mª GIJON</t>
  </si>
  <si>
    <t>CAMPAMENTO FUNDACION CALDEIRO</t>
  </si>
  <si>
    <t>CAMPAMENTO ARANDA</t>
  </si>
  <si>
    <t>CAMPAMENTO GREDOS SAN DIEGO</t>
  </si>
  <si>
    <t>CEIIP JOVELLANOS LM</t>
  </si>
  <si>
    <t>CAMPAMENTO SAGRATS CORS -VALVIDRIERA</t>
  </si>
  <si>
    <t>CAMPAMENTO R.C. ALFONSO XII</t>
  </si>
  <si>
    <t>COLEGIO MAYOR SAN AGUSTIN</t>
  </si>
  <si>
    <t>CAMPAMENTO F. GIL GAYARRE POZUELO</t>
  </si>
  <si>
    <t>CAMPAMENTO SAGRADA FAMILIA.-OCTUM</t>
  </si>
  <si>
    <t>CAMPAMENTO YMCA</t>
  </si>
  <si>
    <t>GOBIERNO GNRAL MM CONCEP-S.GUERRERO</t>
  </si>
  <si>
    <t>CAMPAMENTO- LA MERCED-CHAMARTIN</t>
  </si>
  <si>
    <t>UNION CASTELLANA DE ALIMENTACION, S.A.</t>
  </si>
  <si>
    <t>CAMPAMENTO COLEGIO SAN BUENAVENTURA</t>
  </si>
  <si>
    <t>DOMINICAS DE LA ANUNCIATA -RESIDENCIA</t>
  </si>
  <si>
    <t>COMUNIDAD COLEGIO SAN VIATOR</t>
  </si>
  <si>
    <t>CAMPAMENTO AGUSTINIANO-FORINT</t>
  </si>
  <si>
    <t>SEMINARIO TAGASTE-PP. AGUSTINOS P</t>
  </si>
  <si>
    <t>COLEGIO MAYOR JAIME DEL AMO</t>
  </si>
  <si>
    <t>FUND. CARLOS MARTIN</t>
  </si>
  <si>
    <t>CAMPAMENTO TERESIANAS GANDUXER</t>
  </si>
  <si>
    <t>CAMPAMENTO STO. DOMINGO</t>
  </si>
  <si>
    <t>CAMPAMENTO COLEGIO FRAY LUIS DE LEON</t>
  </si>
  <si>
    <t>CAMPAMENTO STA. TERESA DE JESUS</t>
  </si>
  <si>
    <t>CAMPAMENTO- BUEN CONSEJO</t>
  </si>
  <si>
    <t>CAMPAMENTO COLEGIO SAN AGUSTIN</t>
  </si>
  <si>
    <t>SANTA ROSALIA GUARDERIA</t>
  </si>
  <si>
    <t>CAMPAMENTO-VIRGEN DEL CARMEN</t>
  </si>
  <si>
    <t>CAMPAMENTO-CLUB IRLANDESAS SOTO</t>
  </si>
  <si>
    <t>CAMPAMENTO LOZOYUELA</t>
  </si>
  <si>
    <t>140001CAMPAMENTO LOS MOLINOS COL CLARET</t>
  </si>
  <si>
    <t>DISTEGSA</t>
  </si>
  <si>
    <t>190281</t>
  </si>
  <si>
    <t>1902810</t>
  </si>
  <si>
    <t>1902812</t>
  </si>
  <si>
    <t>1902814</t>
  </si>
  <si>
    <t>1902815</t>
  </si>
  <si>
    <t>1902818</t>
  </si>
  <si>
    <t>1902820</t>
  </si>
  <si>
    <t>1902830</t>
  </si>
  <si>
    <t>1902891</t>
  </si>
  <si>
    <t>1902892</t>
  </si>
  <si>
    <t>1902893</t>
  </si>
  <si>
    <t>190332</t>
  </si>
  <si>
    <t>190412</t>
  </si>
  <si>
    <t>190451</t>
  </si>
  <si>
    <t>190461</t>
  </si>
  <si>
    <t>192031</t>
  </si>
  <si>
    <t>192032</t>
  </si>
  <si>
    <t>192081</t>
  </si>
  <si>
    <t>192083</t>
  </si>
  <si>
    <t>192091</t>
  </si>
  <si>
    <t>192092</t>
  </si>
  <si>
    <t>192093</t>
  </si>
  <si>
    <t>192096</t>
  </si>
  <si>
    <t>192097</t>
  </si>
  <si>
    <t>192183</t>
  </si>
  <si>
    <t>192191</t>
  </si>
  <si>
    <t>192251</t>
  </si>
  <si>
    <t>192281</t>
  </si>
  <si>
    <t>192282</t>
  </si>
  <si>
    <t>192283</t>
  </si>
  <si>
    <t>192284</t>
  </si>
  <si>
    <t>192285</t>
  </si>
  <si>
    <t>192286</t>
  </si>
  <si>
    <t>192287</t>
  </si>
  <si>
    <t>192288</t>
  </si>
  <si>
    <t>1922812</t>
  </si>
  <si>
    <t>1922813</t>
  </si>
  <si>
    <t>1922814</t>
  </si>
  <si>
    <t>1922815</t>
  </si>
  <si>
    <t>1922816</t>
  </si>
  <si>
    <t>1922817</t>
  </si>
  <si>
    <t>1922819</t>
  </si>
  <si>
    <t>1922820</t>
  </si>
  <si>
    <t>1922822</t>
  </si>
  <si>
    <t>1922824</t>
  </si>
  <si>
    <t>1922825</t>
  </si>
  <si>
    <t>1922826</t>
  </si>
  <si>
    <t>1922827</t>
  </si>
  <si>
    <t>1922829</t>
  </si>
  <si>
    <t>1922830</t>
  </si>
  <si>
    <t>1922832</t>
  </si>
  <si>
    <t>1922833</t>
  </si>
  <si>
    <t>1922834</t>
  </si>
  <si>
    <t>1922836</t>
  </si>
  <si>
    <t>1922837</t>
  </si>
  <si>
    <t>1922839</t>
  </si>
  <si>
    <t>1922840</t>
  </si>
  <si>
    <t>1922842</t>
  </si>
  <si>
    <t>1922843</t>
  </si>
  <si>
    <t>1922844</t>
  </si>
  <si>
    <t>1922845</t>
  </si>
  <si>
    <t>1922850</t>
  </si>
  <si>
    <t>1922851</t>
  </si>
  <si>
    <t>1922853</t>
  </si>
  <si>
    <t>1922854</t>
  </si>
  <si>
    <t>1922855</t>
  </si>
  <si>
    <t>1922859</t>
  </si>
  <si>
    <t>1922860</t>
  </si>
  <si>
    <t>1922861</t>
  </si>
  <si>
    <t>1922863</t>
  </si>
  <si>
    <t>1922864</t>
  </si>
  <si>
    <t>1922866</t>
  </si>
  <si>
    <t>1922868</t>
  </si>
  <si>
    <t>1922870</t>
  </si>
  <si>
    <t>1922871</t>
  </si>
  <si>
    <t>1922872</t>
  </si>
  <si>
    <t>1922874</t>
  </si>
  <si>
    <t>1922875</t>
  </si>
  <si>
    <t>1922876</t>
  </si>
  <si>
    <t>1922877</t>
  </si>
  <si>
    <t>1922878</t>
  </si>
  <si>
    <t>1922881</t>
  </si>
  <si>
    <t>1922882</t>
  </si>
  <si>
    <t>1922883</t>
  </si>
  <si>
    <t>1922884</t>
  </si>
  <si>
    <t>1922888</t>
  </si>
  <si>
    <t>1922890</t>
  </si>
  <si>
    <t>1922891</t>
  </si>
  <si>
    <t>1922892</t>
  </si>
  <si>
    <t>1922893</t>
  </si>
  <si>
    <t>1922895</t>
  </si>
  <si>
    <t>19228100</t>
  </si>
  <si>
    <t>19228101</t>
  </si>
  <si>
    <t>19228107</t>
  </si>
  <si>
    <t>19228108</t>
  </si>
  <si>
    <t>19228111</t>
  </si>
  <si>
    <t>192331</t>
  </si>
  <si>
    <t>192332</t>
  </si>
  <si>
    <t>192341</t>
  </si>
  <si>
    <t>192371</t>
  </si>
  <si>
    <t>192391</t>
  </si>
  <si>
    <t>192393</t>
  </si>
  <si>
    <t>192413</t>
  </si>
  <si>
    <t>192414</t>
  </si>
  <si>
    <t>192461</t>
  </si>
  <si>
    <t>192463</t>
  </si>
  <si>
    <t>192465</t>
  </si>
  <si>
    <t>192468</t>
  </si>
  <si>
    <t>192491</t>
  </si>
  <si>
    <t>46110</t>
  </si>
  <si>
    <t>502710</t>
  </si>
  <si>
    <t>09471</t>
  </si>
  <si>
    <t>502711</t>
  </si>
  <si>
    <t>22465</t>
  </si>
  <si>
    <t>502712</t>
  </si>
  <si>
    <t>502714</t>
  </si>
  <si>
    <t>5027144</t>
  </si>
  <si>
    <t>502715</t>
  </si>
  <si>
    <t>502716</t>
  </si>
  <si>
    <t>502717</t>
  </si>
  <si>
    <t>34004</t>
  </si>
  <si>
    <t>502718</t>
  </si>
  <si>
    <t>502719</t>
  </si>
  <si>
    <t>15541</t>
  </si>
  <si>
    <t>502721</t>
  </si>
  <si>
    <t>502723</t>
  </si>
  <si>
    <t>502724</t>
  </si>
  <si>
    <t>502725</t>
  </si>
  <si>
    <t>502726</t>
  </si>
  <si>
    <t>502727</t>
  </si>
  <si>
    <t>08017</t>
  </si>
  <si>
    <t>502728</t>
  </si>
  <si>
    <t>502729</t>
  </si>
  <si>
    <t>50273</t>
  </si>
  <si>
    <t>502730</t>
  </si>
  <si>
    <t>502731</t>
  </si>
  <si>
    <t>502732</t>
  </si>
  <si>
    <t>502733</t>
  </si>
  <si>
    <t>502734</t>
  </si>
  <si>
    <t>502735</t>
  </si>
  <si>
    <t>502736</t>
  </si>
  <si>
    <t>502737</t>
  </si>
  <si>
    <t>502738</t>
  </si>
  <si>
    <t>502739</t>
  </si>
  <si>
    <t>50274</t>
  </si>
  <si>
    <t>502740</t>
  </si>
  <si>
    <t>502741</t>
  </si>
  <si>
    <t>502742</t>
  </si>
  <si>
    <t>502743</t>
  </si>
  <si>
    <t>502744</t>
  </si>
  <si>
    <t>502745</t>
  </si>
  <si>
    <t>502746</t>
  </si>
  <si>
    <t>28007</t>
  </si>
  <si>
    <t>502748</t>
  </si>
  <si>
    <t>502749</t>
  </si>
  <si>
    <t>50275</t>
  </si>
  <si>
    <t>502750</t>
  </si>
  <si>
    <t>502751</t>
  </si>
  <si>
    <t>502752</t>
  </si>
  <si>
    <t>08022</t>
  </si>
  <si>
    <t>502753</t>
  </si>
  <si>
    <t>502754</t>
  </si>
  <si>
    <t>18009</t>
  </si>
  <si>
    <t>502755</t>
  </si>
  <si>
    <t>502757</t>
  </si>
  <si>
    <t>33194</t>
  </si>
  <si>
    <t>502758</t>
  </si>
  <si>
    <t>502759</t>
  </si>
  <si>
    <t>28036</t>
  </si>
  <si>
    <t>50276</t>
  </si>
  <si>
    <t>502760</t>
  </si>
  <si>
    <t>502761</t>
  </si>
  <si>
    <t>502762</t>
  </si>
  <si>
    <t>502763</t>
  </si>
  <si>
    <t>502764</t>
  </si>
  <si>
    <t>502765</t>
  </si>
  <si>
    <t>502766</t>
  </si>
  <si>
    <t>502767</t>
  </si>
  <si>
    <t>502768</t>
  </si>
  <si>
    <t>502769</t>
  </si>
  <si>
    <t>50277</t>
  </si>
  <si>
    <t>502770</t>
  </si>
  <si>
    <t>502771</t>
  </si>
  <si>
    <t>45004</t>
  </si>
  <si>
    <t>50278</t>
  </si>
  <si>
    <t>50279</t>
  </si>
  <si>
    <t>28752</t>
  </si>
  <si>
    <t>502798</t>
  </si>
  <si>
    <t>28460</t>
  </si>
  <si>
    <t>502799</t>
  </si>
  <si>
    <t>917</t>
  </si>
  <si>
    <t>916</t>
  </si>
  <si>
    <t>945</t>
  </si>
  <si>
    <t>907</t>
  </si>
  <si>
    <t>COLEGIO CLARET SEVILLA</t>
  </si>
  <si>
    <t>RESIDENCIA CLARET GRANADA</t>
  </si>
  <si>
    <t>E.I.VICKIE</t>
  </si>
  <si>
    <t>GUARDERIA DUENDES</t>
  </si>
  <si>
    <t>GUARDERIA DUMBO</t>
  </si>
  <si>
    <t>COL. SAGRADA. FAMILIA-PINTO</t>
  </si>
  <si>
    <t>COLEGIO LA PURISIMA</t>
  </si>
  <si>
    <t>COL. SAN AGUSTIN - CANTABRIA</t>
  </si>
  <si>
    <t>LICEO JUAN DE LA CIERVA</t>
  </si>
  <si>
    <t>COLEGIO  CLARET SEVILLA</t>
  </si>
  <si>
    <t>110050</t>
  </si>
  <si>
    <t>COL. SAN BUENAVENTURA</t>
  </si>
  <si>
    <t>COL. SAN AGUSTIN - MADRID</t>
  </si>
  <si>
    <t>COL. SAG. CORAZONES MARTIN HEROS</t>
  </si>
  <si>
    <t>COL-LEGI PADRE DAMIAN VALLVIDRERA</t>
  </si>
  <si>
    <t>COL. SAG. CORAZON JESUS-VALDERRIBA</t>
  </si>
  <si>
    <t>COL. SAN AGUSTIN -LOS NEGRALES</t>
  </si>
  <si>
    <t>COL. SAN AGUSTIN - SALAMANCA</t>
  </si>
  <si>
    <t>COL.SGDOS.CORAZONES-MIRANDA DE EBRO</t>
  </si>
  <si>
    <t>COL. SAG. CORAZON REPARADORAS</t>
  </si>
  <si>
    <t>BREWSTER MADRID</t>
  </si>
  <si>
    <t>COLEGIO CRISTO REY - MADRID</t>
  </si>
  <si>
    <t>COL. SANTO DOMINGO-GRANADA</t>
  </si>
  <si>
    <t>COL. NTRA SRA.MONTE SION</t>
  </si>
  <si>
    <t>COL. MATER INMACULATA</t>
  </si>
  <si>
    <t>COLEGIO Mª INMACULADA</t>
  </si>
  <si>
    <t>COLEGIO CRISTO REY SEVILLA</t>
  </si>
  <si>
    <t>COL. LEG. Mª INMACULADA DE TREMP</t>
  </si>
  <si>
    <t>FUND. ED. MARY WARD (IRL. SOTO)</t>
  </si>
  <si>
    <t>FUND. ED. MARY WARD (IRL. MADRID)</t>
  </si>
  <si>
    <t>COLEGIO IRLANDESAS BAMI</t>
  </si>
  <si>
    <t>COL. STA. TERESA DE JESUS-OVIEDO</t>
  </si>
  <si>
    <t>COL. VEDRUNA CARABANCHEL</t>
  </si>
  <si>
    <t>RUNNYMEDE</t>
  </si>
  <si>
    <t>120100</t>
  </si>
  <si>
    <t>DOMINICAS ANUNCIATA-RESIDENCIA</t>
  </si>
  <si>
    <t>CAMPAMENTO F. GIL GAYARRE</t>
  </si>
  <si>
    <t>CAMPAMENTO LOS MOLINOS COL CLARET</t>
  </si>
  <si>
    <t>CAMPAMENTO SIGÜENZA COL. SAGRADA FAMILIA</t>
  </si>
  <si>
    <t>FUNDACION RAILES</t>
  </si>
  <si>
    <t>FUNDACIÓN GIL GAYARRE-VIVIENDAS</t>
  </si>
  <si>
    <t>FUNDACIÓN GIL GAYARRE LA GRANJA-AREA ADULTOS</t>
  </si>
  <si>
    <t>CENTRO DE DIA AFAR</t>
  </si>
  <si>
    <t>RESIDENCIA  CLARET GRANADA</t>
  </si>
  <si>
    <t>R. Mª INMACULADA CLARETIANAS</t>
  </si>
  <si>
    <t>FUNDACION HOSPITAL SAN JOSE</t>
  </si>
  <si>
    <t>CLUB SAN AGUSTIN</t>
  </si>
  <si>
    <t>832</t>
  </si>
  <si>
    <t>PISOS DE TORRELAVEGA</t>
  </si>
  <si>
    <t>MM CLARETIANOS-  CURIA/ RAPPELS</t>
  </si>
  <si>
    <t>510014</t>
  </si>
  <si>
    <t>C.P. PP. AGUSTINOS "PROV. S. JUAN SAHAGUN"</t>
  </si>
  <si>
    <t>Origen</t>
  </si>
  <si>
    <t>Campos Obligatorios</t>
  </si>
  <si>
    <t>ALGADI SAU - TOLEDO</t>
  </si>
  <si>
    <t>110803 - C. Virgen del Carmen</t>
  </si>
  <si>
    <t>ALGADI SAU - BARCELONA</t>
  </si>
  <si>
    <t>08922</t>
  </si>
  <si>
    <t>110067 - Col-legi Padre Damian</t>
  </si>
  <si>
    <t>ALGADI SAU - MADRID</t>
  </si>
  <si>
    <t>110807 - Colegio Nstra Sra Bue</t>
  </si>
  <si>
    <t>ALGADI SAU - ALICANTE</t>
  </si>
  <si>
    <t>110050 - Colegio Padre Dehon</t>
  </si>
  <si>
    <t>Cocinero/a</t>
  </si>
  <si>
    <t>ALGADI SAU - BURGOS</t>
  </si>
  <si>
    <t>110147 - Colegio Sagrada Famil</t>
  </si>
  <si>
    <t>COCINA-COMEDOR</t>
  </si>
  <si>
    <t>03502</t>
  </si>
  <si>
    <t>110039 - Colegio MM. Concepcio</t>
  </si>
  <si>
    <t>ALGADI SAU - GRANADA</t>
  </si>
  <si>
    <t>18011</t>
  </si>
  <si>
    <t>08001</t>
  </si>
  <si>
    <t>110025 Teresianas GANDUXER</t>
  </si>
  <si>
    <t>08019</t>
  </si>
  <si>
    <t>09200</t>
  </si>
  <si>
    <t>110010 - Colegio Claret Aranda</t>
  </si>
  <si>
    <t xml:space="preserve">1 </t>
  </si>
  <si>
    <t>ALGADI SAU - TREMP (LLEIDA)</t>
  </si>
  <si>
    <t>LLEIDA</t>
  </si>
  <si>
    <t>28805</t>
  </si>
  <si>
    <t>03001</t>
  </si>
  <si>
    <t>110191 - Colegio Santo Domingo</t>
  </si>
  <si>
    <t xml:space="preserve">2 </t>
  </si>
  <si>
    <t>46014</t>
  </si>
  <si>
    <t>RESIDENCIA CLARET SEVILLA</t>
  </si>
  <si>
    <t>192416</t>
  </si>
  <si>
    <t>BETANCOURT SANCHEZ, MARJORIE J</t>
  </si>
  <si>
    <t>RODRIGUEZ TENE, ESKARLY</t>
  </si>
  <si>
    <t>CASILLA MAÑON, JENNIFER</t>
  </si>
  <si>
    <t>SAGARA MORANTE, VICTORIA</t>
  </si>
  <si>
    <t>AGUDO ALONSO, CARLOS ALB</t>
  </si>
  <si>
    <t>ESCOBAR SUAREZ, KEINER</t>
  </si>
  <si>
    <t>RAMOS ROBLES, ROCIO</t>
  </si>
  <si>
    <t>MORENO, AURORA</t>
  </si>
  <si>
    <t>COCINERO/A</t>
  </si>
  <si>
    <t>99008825011994</t>
  </si>
  <si>
    <t>18001</t>
  </si>
  <si>
    <t>51025781M</t>
  </si>
  <si>
    <t>281185135226</t>
  </si>
  <si>
    <t>646923580</t>
  </si>
  <si>
    <t>AV DOCTOR GARCIA TAPIA 1444 8 A</t>
  </si>
  <si>
    <t>jasmin-betancourt@hotmail.es</t>
  </si>
  <si>
    <t>28822</t>
  </si>
  <si>
    <t>02790039R</t>
  </si>
  <si>
    <t>281319491744</t>
  </si>
  <si>
    <t>673822077</t>
  </si>
  <si>
    <t>CL EZCARAY 22 2 A</t>
  </si>
  <si>
    <t>eskarly1999lis@gmail.com</t>
  </si>
  <si>
    <t>51481024D</t>
  </si>
  <si>
    <t>281396918053</t>
  </si>
  <si>
    <t>663603559</t>
  </si>
  <si>
    <t xml:space="preserve">CL VIEJA DE PINTO 1 001 E </t>
  </si>
  <si>
    <t>casillamj@outlook.com</t>
  </si>
  <si>
    <t>Z1782567A</t>
  </si>
  <si>
    <t>281640717954</t>
  </si>
  <si>
    <t>637646587</t>
  </si>
  <si>
    <t>53414307G</t>
  </si>
  <si>
    <t>281172350626</t>
  </si>
  <si>
    <t>662471193</t>
  </si>
  <si>
    <t xml:space="preserve">CL ASCAO 66 </t>
  </si>
  <si>
    <t>CORRETURNO</t>
  </si>
  <si>
    <t>58474244X</t>
  </si>
  <si>
    <t>461179608653</t>
  </si>
  <si>
    <t>677130382</t>
  </si>
  <si>
    <t>CL AVELINO GONZALEZ MALLADA 24 3 B</t>
  </si>
  <si>
    <t>KEIINERSUAREZ90@GMAIL.COM</t>
  </si>
  <si>
    <t>28740417P</t>
  </si>
  <si>
    <t>411055704876</t>
  </si>
  <si>
    <t>622194937</t>
  </si>
  <si>
    <t xml:space="preserve">CL RAFAEL ALBERTI 23 </t>
  </si>
  <si>
    <t>obregon69@gmail.com</t>
  </si>
  <si>
    <t>41960</t>
  </si>
  <si>
    <t>46970</t>
  </si>
  <si>
    <t>110503 EL VEDAT</t>
  </si>
  <si>
    <t>2002847</t>
  </si>
  <si>
    <t xml:space="preserve">CDAD. PP. AGUSTINOS PARROQUIA STA. ANA Y LA ESPE  </t>
  </si>
  <si>
    <t>Columna1</t>
  </si>
  <si>
    <t>Columna2</t>
  </si>
  <si>
    <t>centro3</t>
  </si>
  <si>
    <t>c14</t>
  </si>
  <si>
    <t>c25</t>
  </si>
  <si>
    <t>VILLAESCUSA LIMIÑANA, PABLO</t>
  </si>
  <si>
    <t>EOPERA</t>
  </si>
  <si>
    <t>OPERACIONES</t>
  </si>
  <si>
    <t>2002842</t>
  </si>
  <si>
    <t>2002846</t>
  </si>
  <si>
    <t>Nocturnidad de casa de ejercicios</t>
  </si>
  <si>
    <t>28014</t>
  </si>
  <si>
    <t>28340</t>
  </si>
  <si>
    <t>74390285M</t>
  </si>
  <si>
    <t>031106985873</t>
  </si>
  <si>
    <t>605261458</t>
  </si>
  <si>
    <t>byvilla3@gmail.com</t>
  </si>
  <si>
    <t>777782 Cocina Central San Fern</t>
  </si>
  <si>
    <t>128</t>
  </si>
  <si>
    <t>33001</t>
  </si>
  <si>
    <t>limpiadora</t>
  </si>
  <si>
    <t>28232</t>
  </si>
  <si>
    <t>Y0104885L</t>
  </si>
  <si>
    <t>281232771017</t>
  </si>
  <si>
    <t>650692275</t>
  </si>
  <si>
    <t>aurora198056@gmail.com</t>
  </si>
  <si>
    <t>Empleado -  Código</t>
  </si>
  <si>
    <t>Nombre empleado</t>
  </si>
  <si>
    <t>Ocupación</t>
  </si>
  <si>
    <t>auxiliar colect</t>
  </si>
  <si>
    <t>CL LAS SUERTES 14 2 C</t>
  </si>
  <si>
    <t>BOADA, RUTH NOHEM</t>
  </si>
  <si>
    <t>Z1733719F</t>
  </si>
  <si>
    <t>281649622655</t>
  </si>
  <si>
    <t>600606038</t>
  </si>
  <si>
    <t>CL SAN ERNESTO 6 5 3 A</t>
  </si>
  <si>
    <t>BOADARUTH82@GMAIL.COM</t>
  </si>
  <si>
    <t>129</t>
  </si>
  <si>
    <t>46001</t>
  </si>
  <si>
    <t>EMPRESA</t>
  </si>
  <si>
    <t>SECCION</t>
  </si>
  <si>
    <t>EGENER</t>
  </si>
  <si>
    <t>ESTRUCTURA GENERAL</t>
  </si>
  <si>
    <t>EDIREC</t>
  </si>
  <si>
    <t>DIRECCION</t>
  </si>
  <si>
    <t>ECDEL</t>
  </si>
  <si>
    <t>CONSEJERO DELEGADO</t>
  </si>
  <si>
    <t>EFINAN</t>
  </si>
  <si>
    <t>FINANCIERO</t>
  </si>
  <si>
    <t>GUARDERIA COLEGIO CLARET ARANDA</t>
  </si>
  <si>
    <t>COCINA CENTRAL NAVE SAN FERNANDO</t>
  </si>
  <si>
    <t>ECOMER</t>
  </si>
  <si>
    <t>COMERCIAL</t>
  </si>
  <si>
    <t>DIVISION ESPECIALES-IRLANDESAS CASTILLEJA</t>
  </si>
  <si>
    <t>CAFETERIA COL. BUEN CONSEJO</t>
  </si>
  <si>
    <t>CAFETERIA JAIME DEL AMO</t>
  </si>
  <si>
    <t>CAFETERIA MAYOR ALCALA</t>
  </si>
  <si>
    <t>EPREV</t>
  </si>
  <si>
    <t>PREVENCION</t>
  </si>
  <si>
    <t>VENTA MAQUINARIA Y UTILLAJE</t>
  </si>
  <si>
    <t>CDAD. HNAS. SAGRADA FAMILIA DE URGEL</t>
  </si>
  <si>
    <t>COMUNIDAD COL.S.AGUSTIN,SALAMANCA</t>
  </si>
  <si>
    <t>COMUNIDAD COLEGIO SAN MIGUEL ARCANGEL</t>
  </si>
  <si>
    <t>DIVISION ESPECIALES.-C.M. ALCALA</t>
  </si>
  <si>
    <t>DIVISION ESPECIALES.-COLEGIO CLARET</t>
  </si>
  <si>
    <t>DIVISION ESPECIALES-COL. JESUS MAESTRO</t>
  </si>
  <si>
    <t>DIVISION ESPECIALES.-SAGRADA FAMILIA</t>
  </si>
  <si>
    <t>SOCIOSANITARIO</t>
  </si>
  <si>
    <t>DIVISION ESPECIALES.-COLEGIO RAFAELA YBARRA</t>
  </si>
  <si>
    <t>DON CRISPÍN</t>
  </si>
  <si>
    <t>COMUNIDAD COLEGIO RAFAELA YBARRA</t>
  </si>
  <si>
    <t>DIVISION ESPECIALES.-AGUSTINIANO</t>
  </si>
  <si>
    <t>ENUTRI</t>
  </si>
  <si>
    <t>NUTRICION Y MENUS</t>
  </si>
  <si>
    <t>ERRHH</t>
  </si>
  <si>
    <t>RECURSOS HUMANOS</t>
  </si>
  <si>
    <t>DIVISION ESPECIALES.-COLEGIO SAN AGUSTIN CANTABRIA</t>
  </si>
  <si>
    <t>DIVISION ESPECIALES.-SAN MIGUEL ARCANGEL</t>
  </si>
  <si>
    <t>DIVISION ESPECIALES.-JAIME DEL AMO</t>
  </si>
  <si>
    <t>DIVISION ESPECIALES.-FUNDACION CALDEIRO</t>
  </si>
  <si>
    <t>DIVISION ESPECIALES- FUNDACION GIL GAYARRE POZ.</t>
  </si>
  <si>
    <t>POLIDEPORTIVO SAN MIGUEL ARCANGEL</t>
  </si>
  <si>
    <t>COMUNIDAD COLEGIO FUNDACION CALDEIRO</t>
  </si>
  <si>
    <t>GUARD. TERESIANAS GANDUXER</t>
  </si>
  <si>
    <t>COMUNIDAD E.I.CUNA DE JESUS</t>
  </si>
  <si>
    <t>PISCINA SAN AGUSTIN LOS NEGRALES</t>
  </si>
  <si>
    <t>COL. NTRA SRA DEL ROSARIO</t>
  </si>
  <si>
    <t>COL. STA Mª DEL LLANO</t>
  </si>
  <si>
    <t>COMUNIDAD COL.NTRA SRA.MONTE SION</t>
  </si>
  <si>
    <t>ACL COLEGIO CLARET - ARANDA DE DUERO</t>
  </si>
  <si>
    <t>COMUNIDAD TERESIANAS GANDUXER</t>
  </si>
  <si>
    <t>340015</t>
  </si>
  <si>
    <t>COMUNIDAD COLEGIO SAGRADA FAMILIA</t>
  </si>
  <si>
    <t>COMUNIDAD COLEGIO INMACULADA</t>
  </si>
  <si>
    <t>COMUNIDAD COLEGIO FRAY LUIS DE LEON</t>
  </si>
  <si>
    <t>COMUNIDAD COLEGIO PADRE DEHON</t>
  </si>
  <si>
    <t>COMUNIDAD COLEGIO AGUSTINIANO</t>
  </si>
  <si>
    <t>COMUNIDAD COLEGIO CONCEPCIONISTAS BURGOS</t>
  </si>
  <si>
    <t>COMUNIDAD COL. SAGRADO CORAZON JESUS</t>
  </si>
  <si>
    <t>PARROQUIA CLARET MADRID</t>
  </si>
  <si>
    <t>PARROQUIA SAN MANUEL Y SAN BENITO</t>
  </si>
  <si>
    <t>NTRA. SRA. DEL DOLOR, PARROQUIA</t>
  </si>
  <si>
    <t>PARROQUIA SAN VICTOR</t>
  </si>
  <si>
    <t>COMUNIDAD COLEGIO SAN AGUSTIN CANTABRIA</t>
  </si>
  <si>
    <t>HNAS TERCIARIAS CAPUCHINAS SAFA-PROV NAZARET</t>
  </si>
  <si>
    <t>DOMINICAS DE LA ANUNCIATA-COMUNIDAD</t>
  </si>
  <si>
    <t>TEOLOGADO GRANADA</t>
  </si>
  <si>
    <t>CLARETIANOS CURIA P. CLARA DEL REY</t>
  </si>
  <si>
    <t>FUNDACION MIGUEL MONTALVO CATERING</t>
  </si>
  <si>
    <t>CAFETERIA SAN AGUSTIN LOS NEGRALES</t>
  </si>
  <si>
    <t>CAFETERIA VIRGEN DE MIRASIERRA</t>
  </si>
  <si>
    <t>DIVISION ESPECIALES.-INMACULADA</t>
  </si>
  <si>
    <t>ESTRUCTURA</t>
  </si>
  <si>
    <t>COLEGIO NTRA. SRA. DE FATIMA</t>
  </si>
  <si>
    <t>CENTRO OCUPACIONAL ADEMO I</t>
  </si>
  <si>
    <t>CENTRO OCUPACIONAL ADEMO II</t>
  </si>
  <si>
    <t>COLEGIO EDUCACION ESPECIAL ADEMO</t>
  </si>
  <si>
    <t>COL. N. SRA DE LOS ANGELES</t>
  </si>
  <si>
    <t>ECOMPR</t>
  </si>
  <si>
    <t>COMPRAS</t>
  </si>
  <si>
    <t>E.I  FUNDACION CALDEIRO</t>
  </si>
  <si>
    <t>ESCUELA INFANTIL  COL. SAGRADA FAMILIA</t>
  </si>
  <si>
    <t>COMUNIDAD AMOR MISERICORDIOSO-OVIEDO</t>
  </si>
  <si>
    <t>ACL COLEGIO CLARET-GIJON</t>
  </si>
  <si>
    <t>COMUNIDAD COLEGIO AMOR MISERICORDIOSO</t>
  </si>
  <si>
    <t>COMUNIDAD COLEGIO SAN BUENAVENTURA</t>
  </si>
  <si>
    <t>FUNDACION ESCUELA TERESIANA</t>
  </si>
  <si>
    <t>DIVISION DE ESPECIALES-M. INMACULATA</t>
  </si>
  <si>
    <t>DIVISION ESPECIALES.-SAN AGUSTIN MADRID</t>
  </si>
  <si>
    <t>DIVISION ESPECIALES.-SAFA BURGOS</t>
  </si>
  <si>
    <t>DIVISION ESPECIALES.-SAN AGUSTIN SALAMANCA</t>
  </si>
  <si>
    <t>DIVISION ESPECIALES.-PP. AGUSTINOS COLUMELA</t>
  </si>
  <si>
    <t>DIVISION ESPECIALES.-SAN BUENAVENTURA</t>
  </si>
  <si>
    <t>FUNDACION CEE PRODIS</t>
  </si>
  <si>
    <t>GUARDERIA VIR. DEL CARMEN</t>
  </si>
  <si>
    <t>ACL SERVICIOS AUXILIARES S.COOP</t>
  </si>
  <si>
    <t>IRLANDESAS SOTO COMUNIDAD</t>
  </si>
  <si>
    <t>DIVISION DE ESPECIALES-GANDUXER</t>
  </si>
  <si>
    <t>DIVISION ESPECIALES.-COL-LEGI PADRE DAMIAN</t>
  </si>
  <si>
    <t>COMUNIDAD COLEGIO CRISTO REY - LAS ROZAS</t>
  </si>
  <si>
    <t>RAFAELA IBARRA LIMPIEZA</t>
  </si>
  <si>
    <t>CLARETIANOS SEMINARIO LIMPIEZA</t>
  </si>
  <si>
    <t>CENTRO TACONA</t>
  </si>
  <si>
    <t>CENTRO PUERTO DEL MILAGRO</t>
  </si>
  <si>
    <t>QUIOSCO COL. AGUSTINIANO</t>
  </si>
  <si>
    <t>E0001</t>
  </si>
  <si>
    <t>GUARDERIA COLEGIO JESUS MAESTRO</t>
  </si>
  <si>
    <t>COLEGIO FUNDACIÓN GIL GAYARRE</t>
  </si>
  <si>
    <t>C.P. S.LAZARO-ESCUELAS BLANCAS</t>
  </si>
  <si>
    <t>USUARIOS COL.S.AGUSTIN SALAMANCA.-GRUPOS</t>
  </si>
  <si>
    <t>CLIENTE RUNNYMEDE</t>
  </si>
  <si>
    <t>CAMPAMENTO CLARET ARANDA</t>
  </si>
  <si>
    <t>CAMPAMENTO CLARET FINCA VALTI</t>
  </si>
  <si>
    <t>CAMPAMENTO M. INMACULATA</t>
  </si>
  <si>
    <t>CAMPAMENTO COLEGIO SGDOS.CORAZONES-MH</t>
  </si>
  <si>
    <t>CLUB DEP. ELEMENTAL-CRISTO REY</t>
  </si>
  <si>
    <t>CAMPAMENTO POLIDEPORTIVO C.S.AGUSTIN-MADRID</t>
  </si>
  <si>
    <t>VEMARE, S.L</t>
  </si>
  <si>
    <t>GEDEMASA</t>
  </si>
  <si>
    <t>CAFETERIA SAGRADA FAMILIA-PINTO</t>
  </si>
  <si>
    <t>CAFETERIA-SG.CORAZON REPARADORAS</t>
  </si>
  <si>
    <t>CAFETERIA TERESIANAS GANDUXER</t>
  </si>
  <si>
    <t>CAFETERIA SAN BUENAVENTURA</t>
  </si>
  <si>
    <t>COMUNIDAD AGUSTINOS RESIDENCIA ANDRÉS DE URDANETA</t>
  </si>
  <si>
    <t>COMUNIDAD SALESIANA SAN MIGUEL ARCANGEL</t>
  </si>
  <si>
    <t>COMUNIDAD COLEGIO CORAZON MARIA-GIJON</t>
  </si>
  <si>
    <t>PARROQUIA NTRA. SEÑORA DEL ROSARIO</t>
  </si>
  <si>
    <t>COMUNIDAD COLEGIO SANTA RITA</t>
  </si>
  <si>
    <t>HNAS MERCEDARIAS DE LA CARIDAD</t>
  </si>
  <si>
    <t>CASA EJERCICIOS LIMPIEZA</t>
  </si>
  <si>
    <t>PROVINCIA S. JUAN SAHAGUN</t>
  </si>
  <si>
    <t>DIVISION ESPECIALES-C. IRLANDESAS BAMI</t>
  </si>
  <si>
    <t>DIVISION ESPECIALES.-C.M.SAN AGUSTIN</t>
  </si>
  <si>
    <t>DIVISION ESPECIALES.-CORAZON MARIA GIJON</t>
  </si>
  <si>
    <t>DIVISION ESPECIALES-CLARETIANAS</t>
  </si>
  <si>
    <t>DIVISION ESPECIALES.-FRAY LUIS DE LEON</t>
  </si>
  <si>
    <t>DIVISION ESPECIALES-EL VEDAT</t>
  </si>
  <si>
    <t>DIVISON ESPECIAL STA. Mª PINO</t>
  </si>
  <si>
    <t>DIVISION ESPECIALES-ACT. CONJUNTAS</t>
  </si>
  <si>
    <t>DIVISION ESPECIALES.-RAIMUNDO LULIO</t>
  </si>
  <si>
    <t>DIVISION ESPECIALES.-SAN AGUSTIN NEGRALES</t>
  </si>
  <si>
    <t>DIVISION ESPECIALES- VEDRUNA VILLAVERDE</t>
  </si>
  <si>
    <t>DIVISION ESPECIALES-PRODIS</t>
  </si>
  <si>
    <t>DIVISION ESPECIALES.-REPARADORAS MAJADAHONDA</t>
  </si>
  <si>
    <t>DIVISION ESPECIALES.-SAGRADOS CORAZONES M.H.</t>
  </si>
  <si>
    <t>DIVISION ESPECIALES.-VIRGEN DE MIRASIERRA</t>
  </si>
  <si>
    <t>DIVISION ESPECIALES.-CRISTO REY</t>
  </si>
  <si>
    <t>DIVISION ESPECIALES.-VENTA DE BAÑOS</t>
  </si>
  <si>
    <t>DIVISON ESPECIALES-IRLANDESAS CULLERA</t>
  </si>
  <si>
    <t>DIVISION ESPECIAL-VIRGEN DEL CARMEN</t>
  </si>
  <si>
    <t>DIVISON ESPECIALES-STO. DOMINGO</t>
  </si>
  <si>
    <t>DIVISION ESPECIALES.-MM.CONCEPCIONISTAS BURGOS</t>
  </si>
  <si>
    <t>DIVISION ESPECIALES.-COLMENAR SEMINARIO</t>
  </si>
  <si>
    <t>DIVISION ESPECIALES.-SGDO.CORAZON VALDERRIBAS</t>
  </si>
  <si>
    <t>DIVISION ESPECIALES-VEDRUNA CARABANCHEL</t>
  </si>
  <si>
    <t>DIVISION ESPECIALES.-COLEGIO SANTA RITA</t>
  </si>
  <si>
    <t>DIVISION ESPECIALES-F. CARLOS MARTIN</t>
  </si>
  <si>
    <t>DIVISION ESPECIALES.-COLEGIO AMOR MISERICORDIOSO</t>
  </si>
  <si>
    <t>DIVISION ESPECIALES-SAFA PINTO</t>
  </si>
  <si>
    <t>DIVISION ESPECIALES-LA NATIVIDAD</t>
  </si>
  <si>
    <t>DIVISION ESPECIALES.-COLEGIO PADRE DEHON</t>
  </si>
  <si>
    <t>DIVISION ESPECIALES.-NTRA.SRA. DE LA PAZ -CANTABRI</t>
  </si>
  <si>
    <t>DIVISION ESPECIALES-CLARETIANOS B. SUCESO</t>
  </si>
  <si>
    <t>DIVISION ESPECIALES.-CORAZON DE MARIA ZAMORA</t>
  </si>
  <si>
    <t>DIVISION ESPECIALES- DOMINICAS ANUNCIATA</t>
  </si>
  <si>
    <t>DIVISION ESPECIALES.-C.P. TERCIARIOS CAPUCHINOS</t>
  </si>
  <si>
    <t>DIVISION ESPECIALES-MIRANDA DE EBRO</t>
  </si>
  <si>
    <t>DIVISION ESPECIALES- CLARET ARANDA</t>
  </si>
  <si>
    <t>DIVISION ESPECIALES-STA. ROSALIA</t>
  </si>
  <si>
    <t>DIVISION ESPECIALES-CASA GRAL.CONCEP -S GUERRERO</t>
  </si>
  <si>
    <t>DIVISION ESPECIALES-RESID. KIPLING</t>
  </si>
  <si>
    <t>DIVISION ESPECIALES- REAL COLEGIO ALFONSO XII</t>
  </si>
  <si>
    <t>DIVISION ESPECIALES-C M CESAR CARLOS</t>
  </si>
  <si>
    <t>DIVISION ESPECIALES- BENIMACLET</t>
  </si>
  <si>
    <t>DIVISION ESPECIALES-COLMENAR ASISTENCIAL</t>
  </si>
  <si>
    <t>DIVISION ESPECIALES-BUEN CONSEJO</t>
  </si>
  <si>
    <t>DIVISION ESPECIALES-SAFA URGEL</t>
  </si>
  <si>
    <t>DIVISION ESPECIALES-IRLANDESAS SOTO</t>
  </si>
  <si>
    <t>DIVISION ESPECIALES-P S. MANUEL</t>
  </si>
  <si>
    <t>DIVISION DE ESPECIALES-STA. TERESA OVIEDO</t>
  </si>
  <si>
    <t>DIVISION ESPECIALES-CLARETIANOS COR MARIA</t>
  </si>
  <si>
    <t>DIVISION ESPECIALES-MONTESION</t>
  </si>
  <si>
    <t>DIVISION ESPECIALES- BERRITZ</t>
  </si>
  <si>
    <t>DIVISION ESPECIAL CLARETIANOS ALPEDRETE</t>
  </si>
  <si>
    <t>DIVISION ESPECIALES-AS. DOBLE AMOR</t>
  </si>
  <si>
    <t>DIVISION ESPECIALES- BE LIVE</t>
  </si>
  <si>
    <t>EVENTOS DIVERSOS</t>
  </si>
  <si>
    <t>957</t>
  </si>
  <si>
    <t>CAMPO DE ATENCION</t>
  </si>
  <si>
    <t>Columna3</t>
  </si>
  <si>
    <t xml:space="preserve">CONVENTO DE LOS AGUSTINOS FILIPINOS </t>
  </si>
  <si>
    <t>VALLADOLID</t>
  </si>
  <si>
    <t>ORIGEN</t>
  </si>
  <si>
    <t>TIPO NOMINA</t>
  </si>
  <si>
    <t>MES</t>
  </si>
  <si>
    <t>Centro</t>
  </si>
  <si>
    <t>Centro 
preferente</t>
  </si>
  <si>
    <t>Denom.
 Centro prefe</t>
  </si>
  <si>
    <t>Jornada</t>
  </si>
  <si>
    <t>R</t>
  </si>
  <si>
    <t>L</t>
  </si>
  <si>
    <t>dias</t>
  </si>
  <si>
    <t>COSTE TOTAL</t>
  </si>
  <si>
    <t>Incidencia</t>
  </si>
  <si>
    <t>ccentro</t>
  </si>
  <si>
    <t>dcentro</t>
  </si>
  <si>
    <t>coccen</t>
  </si>
  <si>
    <t>faccol</t>
  </si>
  <si>
    <t>linfria</t>
  </si>
  <si>
    <t>almacen</t>
  </si>
  <si>
    <t>ruta</t>
  </si>
  <si>
    <t>dircentro</t>
  </si>
  <si>
    <t>pobcentro</t>
  </si>
  <si>
    <t>cpcentro</t>
  </si>
  <si>
    <t>provcentro</t>
  </si>
  <si>
    <t>reparto</t>
  </si>
  <si>
    <t>cieprod</t>
  </si>
  <si>
    <t>centropref</t>
  </si>
  <si>
    <t>ruta2</t>
  </si>
  <si>
    <t>reparto2</t>
  </si>
  <si>
    <t>almcentral</t>
  </si>
  <si>
    <t>jefeoper</t>
  </si>
  <si>
    <t>pcc</t>
  </si>
  <si>
    <t>matprima</t>
  </si>
  <si>
    <t>ctipocal</t>
  </si>
  <si>
    <t>codcocina</t>
  </si>
  <si>
    <t>atenclicen</t>
  </si>
  <si>
    <t>febaja</t>
  </si>
  <si>
    <t>formatmen</t>
  </si>
  <si>
    <t>dformatmen</t>
  </si>
  <si>
    <t>zidioma</t>
  </si>
  <si>
    <t>cenediwin</t>
  </si>
  <si>
    <t>codigofam</t>
  </si>
  <si>
    <t>comercen</t>
  </si>
  <si>
    <t>jefeoperli</t>
  </si>
  <si>
    <t>coordinado</t>
  </si>
  <si>
    <t>gestor</t>
  </si>
  <si>
    <t>ibancen</t>
  </si>
  <si>
    <t>biccen</t>
  </si>
  <si>
    <t>transfeval</t>
  </si>
  <si>
    <t>refmandatc</t>
  </si>
  <si>
    <t>direfac</t>
  </si>
  <si>
    <t>transfefac</t>
  </si>
  <si>
    <t>GUARDERIA COL. F. CALDEIRO</t>
  </si>
  <si>
    <t>300110021</t>
  </si>
  <si>
    <t>AVDA DE LOS TOREROS, 45</t>
  </si>
  <si>
    <t>003</t>
  </si>
  <si>
    <t>01-Apr-24 00:00:00</t>
  </si>
  <si>
    <t>ESP</t>
  </si>
  <si>
    <t>GUARD. NTRA. SRA. DE LOS ANGELES</t>
  </si>
  <si>
    <t>300110042</t>
  </si>
  <si>
    <t>C/ CANCION DEL OLVIDO, 55</t>
  </si>
  <si>
    <t>31-Aug-24 00:00:00</t>
  </si>
  <si>
    <t>ALGADI-COLEGIOS SIN ALÉRGENOS - SF.DOC</t>
  </si>
  <si>
    <t>021502</t>
  </si>
  <si>
    <t>300110803</t>
  </si>
  <si>
    <t>AVENIDA DE LA RECONQUISTA, 1</t>
  </si>
  <si>
    <t>004</t>
  </si>
  <si>
    <t>300110504</t>
  </si>
  <si>
    <t>CALLE MELQUIADES ALVAREZ Nº 8</t>
  </si>
  <si>
    <t>300110064</t>
  </si>
  <si>
    <t>C/ OBERÓN, 6</t>
  </si>
  <si>
    <t>300110305</t>
  </si>
  <si>
    <t>CALLE CAMINO REAL 3, URB MOLINO DE LA HOZ LAS ROZAS</t>
  </si>
  <si>
    <t>ELS  XIQUETS</t>
  </si>
  <si>
    <t>300100007</t>
  </si>
  <si>
    <t>AVDA. DE CANDALIX   Nº21</t>
  </si>
  <si>
    <t>ELCHE</t>
  </si>
  <si>
    <t>03202</t>
  </si>
  <si>
    <t>008</t>
  </si>
  <si>
    <t>8437022900988</t>
  </si>
  <si>
    <t>E.I. ROSA FERNÁNDEZ</t>
  </si>
  <si>
    <t>300100008</t>
  </si>
  <si>
    <t>C/ TARONGER, Nº47</t>
  </si>
  <si>
    <t>03203</t>
  </si>
  <si>
    <t>8437022900995</t>
  </si>
  <si>
    <t>DON JULIO RAMÓN</t>
  </si>
  <si>
    <t>300100009</t>
  </si>
  <si>
    <t>C/SAX  , Nº 1</t>
  </si>
  <si>
    <t>03206</t>
  </si>
  <si>
    <t>8437022901008</t>
  </si>
  <si>
    <t>DON HONORIO</t>
  </si>
  <si>
    <t>300100010</t>
  </si>
  <si>
    <t>C/SAX , Nº5</t>
  </si>
  <si>
    <t>8437022901015</t>
  </si>
  <si>
    <t>300100011</t>
  </si>
  <si>
    <t>C/ SAX, Nº9</t>
  </si>
  <si>
    <t>8437022901022</t>
  </si>
  <si>
    <t>E.I. LOS BOLLITOS</t>
  </si>
  <si>
    <t>300000000</t>
  </si>
  <si>
    <t>C/ FEDERICO RUBIO Y GALI, 12</t>
  </si>
  <si>
    <t>C/  FRANCISCO LAGUNA 13</t>
  </si>
  <si>
    <t>MENÚ COLOR ALCESA ESTANDAR FORMATO UN IDIOMA.DOC</t>
  </si>
  <si>
    <t>ING</t>
  </si>
  <si>
    <t>011501</t>
  </si>
  <si>
    <t>300110010</t>
  </si>
  <si>
    <t>C/ PADRE CLARET</t>
  </si>
  <si>
    <t>GUARDERIA LA MERCED CHAMARTIN</t>
  </si>
  <si>
    <t>300110401</t>
  </si>
  <si>
    <t>AVENIDA ALFONSO XIII,165</t>
  </si>
  <si>
    <t>01-Sep-23 00:00:00</t>
  </si>
  <si>
    <t>E.I.MAMA QUECA II (S.GUERRERO)</t>
  </si>
  <si>
    <t>C/  SANCHEZ GUERRERO Nº 7</t>
  </si>
  <si>
    <t>28-Feb-23 00:00:00</t>
  </si>
  <si>
    <t>300110025</t>
  </si>
  <si>
    <t>C/ GANDUXER, 85</t>
  </si>
  <si>
    <t>.EDUCANDO III</t>
  </si>
  <si>
    <t>C/ DOCTOR ESQUERDO 183 - C/ADELFAS ,12</t>
  </si>
  <si>
    <t>820</t>
  </si>
  <si>
    <t>01-Dec-21 00:00:00</t>
  </si>
  <si>
    <t>300100019</t>
  </si>
  <si>
    <t>C/ LAS FRANCESAS, 17</t>
  </si>
  <si>
    <t>300100020</t>
  </si>
  <si>
    <t>AVDA. CASTILLA, 62</t>
  </si>
  <si>
    <t>E.I. AGARIMO</t>
  </si>
  <si>
    <t>C/  FERNANDO EL CATÓLICO 61</t>
  </si>
  <si>
    <t>836</t>
  </si>
  <si>
    <t>011505</t>
  </si>
  <si>
    <t>835</t>
  </si>
  <si>
    <t>E.I.EL GUIÑOL</t>
  </si>
  <si>
    <t>AVDA. DOCTOR GARCÍA TAPIA 206</t>
  </si>
  <si>
    <t>011504</t>
  </si>
  <si>
    <t>C.E.I.MAMA JUANITA</t>
  </si>
  <si>
    <t>300110031</t>
  </si>
  <si>
    <t>CL VIRGEN DE LA CABEZA, 15</t>
  </si>
  <si>
    <t>COSLADA</t>
  </si>
  <si>
    <t>926</t>
  </si>
  <si>
    <t>31-Aug-21 00:00:00</t>
  </si>
  <si>
    <t>MENÚ MAMÁ JUANITA.DOC</t>
  </si>
  <si>
    <t>8437022908014</t>
  </si>
  <si>
    <t>021501</t>
  </si>
  <si>
    <t>E.I.LUNALU</t>
  </si>
  <si>
    <t>C/  CORREGIDOR JUAN FRANCISCO LUJÁN 85</t>
  </si>
  <si>
    <t>EDUCANDO IV</t>
  </si>
  <si>
    <t>C/REYES MAGOS Nº 6</t>
  </si>
  <si>
    <t>01-Sep-22 00:00:00</t>
  </si>
  <si>
    <t>300100075</t>
  </si>
  <si>
    <t>C/SAN GERMAN ,5 POSTERIOR</t>
  </si>
  <si>
    <t>MENÚ-ADAPTADO-MCARMEN 1.DOC</t>
  </si>
  <si>
    <t>8437022908021</t>
  </si>
  <si>
    <t>LA ESTRELLA ESCUELA INFANTIL</t>
  </si>
  <si>
    <t>CL ESTRELLA POLAR, 22</t>
  </si>
  <si>
    <t>30-Sep-22 00:00:00</t>
  </si>
  <si>
    <t>8434099001716</t>
  </si>
  <si>
    <t>EL PINAR INFANTIL 1</t>
  </si>
  <si>
    <t>CL CALERUEGA, 51</t>
  </si>
  <si>
    <t>8434099001723</t>
  </si>
  <si>
    <t>300100100</t>
  </si>
  <si>
    <t>PLAZA FRANCISCO DE ASIS CABRERO S/N LOCAL 5</t>
  </si>
  <si>
    <t>28055</t>
  </si>
  <si>
    <t>28-Feb-22 00:00:00</t>
  </si>
  <si>
    <t>MENÚ COLOR ALCESA ESTANDAR FORMATO UN IDIOMA - COPIA.DOC</t>
  </si>
  <si>
    <t>8437022900278</t>
  </si>
  <si>
    <t>300100101</t>
  </si>
  <si>
    <t>CL MOTILLA DEL PALANCAR, 36</t>
  </si>
  <si>
    <t>ALGADI-COLEGIOS SIN ALÉRGENOS - SIN CENAS.DOC</t>
  </si>
  <si>
    <t>8437022900384</t>
  </si>
  <si>
    <t>ESCUELA INFANTIL ESTRELLA 2</t>
  </si>
  <si>
    <t>MENÚ COLOR ALCESA ESTANDAR FORMATO BILINGUE ESP-ING.DOC</t>
  </si>
  <si>
    <t>8434099004496</t>
  </si>
  <si>
    <t>ES-COOL</t>
  </si>
  <si>
    <t>C/SIERRA DE FILABRE,71</t>
  </si>
  <si>
    <t>LA CASITA DE LOS PITUFOS</t>
  </si>
  <si>
    <t>AVDA DE MORATALAZ,141</t>
  </si>
  <si>
    <t>8434099004687</t>
  </si>
  <si>
    <t>ESCUELA INFANTIL PEQUEÑECOS</t>
  </si>
  <si>
    <t>CL LUIS BRAILLE, 10, LOCAL 4</t>
  </si>
  <si>
    <t>300110001</t>
  </si>
  <si>
    <t>C/ PEZ AUSTRAL, 13 BIS</t>
  </si>
  <si>
    <t>OTOÑO COLEGIOS.DOC</t>
  </si>
  <si>
    <t>8437022908038</t>
  </si>
  <si>
    <t>300110002</t>
  </si>
  <si>
    <t xml:space="preserve"> C/ SAGRADA FAMILIA, 3</t>
  </si>
  <si>
    <t>8437022900810</t>
  </si>
  <si>
    <t>COLEGIO SAGRADA FAMILIA SILLA</t>
  </si>
  <si>
    <t>300110213</t>
  </si>
  <si>
    <t>C/ DE LAS RIBERES, 6</t>
  </si>
  <si>
    <t>SILLA</t>
  </si>
  <si>
    <t>46460</t>
  </si>
  <si>
    <t>31-Dec-22 00:00:00</t>
  </si>
  <si>
    <t>300110004</t>
  </si>
  <si>
    <t>C/ SAN FRANCISCO DE SALES, 42</t>
  </si>
  <si>
    <t>8437022908045</t>
  </si>
  <si>
    <t>CEIP L ESCOLAICA</t>
  </si>
  <si>
    <t>PLAZA ANDRES PILES, 1</t>
  </si>
  <si>
    <t>CULLERA</t>
  </si>
  <si>
    <t>46400</t>
  </si>
  <si>
    <t>300110082</t>
  </si>
  <si>
    <t>C/ REPULLES Y VARGAS, 11</t>
  </si>
  <si>
    <t>C.C.SALMANTINO</t>
  </si>
  <si>
    <t>AVDA. ALBUFERA 60  (COMEDOR)</t>
  </si>
  <si>
    <t>COLEGIO CENTRAL MANUEL MUÑOZ</t>
  </si>
  <si>
    <t>C/  MANUEL MUÑOZ 9</t>
  </si>
  <si>
    <t>8434099002027</t>
  </si>
  <si>
    <t>300110009</t>
  </si>
  <si>
    <t>C/  VITAL AZA 31</t>
  </si>
  <si>
    <t>8434099002065</t>
  </si>
  <si>
    <t>PRIMAVERANO UTILIZAR 1.DOC</t>
  </si>
  <si>
    <t>8437022901039</t>
  </si>
  <si>
    <t>300110011</t>
  </si>
  <si>
    <t>C/  TENERÍAS 30</t>
  </si>
  <si>
    <t>8434099002072</t>
  </si>
  <si>
    <t>300110012</t>
  </si>
  <si>
    <t>C/ RICARDO ORTIZ, 29</t>
  </si>
  <si>
    <t>ELLALUNA AMERICAN SCHOOL</t>
  </si>
  <si>
    <t>C/ PANDORA, 23</t>
  </si>
  <si>
    <t>01-Dec-22 00:00:00</t>
  </si>
  <si>
    <t>ESCUELA MAYRIT</t>
  </si>
  <si>
    <t>C/ ORENSE</t>
  </si>
  <si>
    <t>01-Nov-22 00:00:00</t>
  </si>
  <si>
    <t>300110015</t>
  </si>
  <si>
    <t>AVDA. DE PONTEJOS, 27</t>
  </si>
  <si>
    <t>8437022908052</t>
  </si>
  <si>
    <t>FUNDACION QUERER</t>
  </si>
  <si>
    <t>300310001</t>
  </si>
  <si>
    <t>300110018</t>
  </si>
  <si>
    <t>CARRER MARTI TALENS, 23</t>
  </si>
  <si>
    <t>8437022901060</t>
  </si>
  <si>
    <t>EDUCANDO</t>
  </si>
  <si>
    <t>C/  DOCTOR ESQUERDO 183 LOCAL 80</t>
  </si>
  <si>
    <t>300110020</t>
  </si>
  <si>
    <t>C/ EVARISTO SAN MIGUEL, 10</t>
  </si>
  <si>
    <t>813</t>
  </si>
  <si>
    <t>8437022908069</t>
  </si>
  <si>
    <t>AVDA. DE LOS TOREROS, 45</t>
  </si>
  <si>
    <t>8437022908076</t>
  </si>
  <si>
    <t>300110023</t>
  </si>
  <si>
    <t>C/ ESPADA, 9</t>
  </si>
  <si>
    <t>8437022908083</t>
  </si>
  <si>
    <t>8437022901152</t>
  </si>
  <si>
    <t>300110026</t>
  </si>
  <si>
    <t>C/ FERRER DEL RIO, 26</t>
  </si>
  <si>
    <t>8437022908090</t>
  </si>
  <si>
    <t>300110030</t>
  </si>
  <si>
    <t>AVDA. VIRGEN DEL CARMEN, 13</t>
  </si>
  <si>
    <t>8437022908106</t>
  </si>
  <si>
    <t>COLEGIO DOROTEO HERNANDEZ</t>
  </si>
  <si>
    <t>8437022908113</t>
  </si>
  <si>
    <t>300110032</t>
  </si>
  <si>
    <t>C/ TORROX, 4</t>
  </si>
  <si>
    <t>8437022908120</t>
  </si>
  <si>
    <t>300110033</t>
  </si>
  <si>
    <t>C/  TARRAGONA 1-3</t>
  </si>
  <si>
    <t>GETAFE</t>
  </si>
  <si>
    <t>8434099002898</t>
  </si>
  <si>
    <t>300110034</t>
  </si>
  <si>
    <t>C/ MONZON, 11</t>
  </si>
  <si>
    <t>41012</t>
  </si>
  <si>
    <t>8437022901190</t>
  </si>
  <si>
    <t>300110036</t>
  </si>
  <si>
    <t>C/  GIL POLO 7</t>
  </si>
  <si>
    <t>8434099002003</t>
  </si>
  <si>
    <t>COLEGIO SAN MARTIN</t>
  </si>
  <si>
    <t>300110037</t>
  </si>
  <si>
    <t>AVDA. DOCTOR GARCIA TAPIA, 106,122</t>
  </si>
  <si>
    <t>8434099004434</t>
  </si>
  <si>
    <t>300110039</t>
  </si>
  <si>
    <t>C/FARMACEUTICO OBDULIO FERNANDEZ,3</t>
  </si>
  <si>
    <t>8437022908137</t>
  </si>
  <si>
    <t>8437022908144</t>
  </si>
  <si>
    <t>300110043</t>
  </si>
  <si>
    <t>C/ PANDO, 26</t>
  </si>
  <si>
    <t>8437022908151</t>
  </si>
  <si>
    <t>300110044</t>
  </si>
  <si>
    <t>C/ SAN ANTONIO DE PADUA, 51</t>
  </si>
  <si>
    <t>830</t>
  </si>
  <si>
    <t>8437022908168</t>
  </si>
  <si>
    <t>300110050</t>
  </si>
  <si>
    <t>C/ Santa Ines nº 1</t>
  </si>
  <si>
    <t>8437022908175</t>
  </si>
  <si>
    <t>300110051</t>
  </si>
  <si>
    <t>C/ UMBRIA, 31</t>
  </si>
  <si>
    <t>8437022908182</t>
  </si>
  <si>
    <t>PATROCINIO DE MARIA</t>
  </si>
  <si>
    <t>300110054</t>
  </si>
  <si>
    <t>C/ JULIAN HERNANDEZ, 14</t>
  </si>
  <si>
    <t>8437022908199</t>
  </si>
  <si>
    <t>300110056</t>
  </si>
  <si>
    <t>AVD. SAN DIEGO, 63</t>
  </si>
  <si>
    <t>8437022908205</t>
  </si>
  <si>
    <t>300110057</t>
  </si>
  <si>
    <t>AVDA.RAFAELA IBARRA, 73</t>
  </si>
  <si>
    <t>8437022908212</t>
  </si>
  <si>
    <t>300110060</t>
  </si>
  <si>
    <t>C/ EL GRECO, 16</t>
  </si>
  <si>
    <t>8437022908229</t>
  </si>
  <si>
    <t>300110061</t>
  </si>
  <si>
    <t>C/ PADRE DAMIAN, 18</t>
  </si>
  <si>
    <t>8437022908236</t>
  </si>
  <si>
    <t>COLEGIO SAN VIATOR</t>
  </si>
  <si>
    <t>300110062</t>
  </si>
  <si>
    <t>PLAZA ELIPTICA, 2</t>
  </si>
  <si>
    <t>8437022908243</t>
  </si>
  <si>
    <t>8437022908250</t>
  </si>
  <si>
    <t>300110065</t>
  </si>
  <si>
    <t>C/ EUGINIA DE MONTIJO, 53</t>
  </si>
  <si>
    <t>8437022908267</t>
  </si>
  <si>
    <t>300110066</t>
  </si>
  <si>
    <t>C/ MARTIN DE LOS HEROS, 91</t>
  </si>
  <si>
    <t>8437022908274</t>
  </si>
  <si>
    <t>300110067</t>
  </si>
  <si>
    <t>AVDA. VALLVIDRERA, 10</t>
  </si>
  <si>
    <t>MENSUAL COLEGIOS  DOS CARAS  CON ALERGENOS COLORES PRUEBA.DO</t>
  </si>
  <si>
    <t>8437022908281</t>
  </si>
  <si>
    <t>300110070</t>
  </si>
  <si>
    <t>C/ VALDERRIBAS, 2</t>
  </si>
  <si>
    <t>8437022908298</t>
  </si>
  <si>
    <t>300000001</t>
  </si>
  <si>
    <t>C/  BRAVO MURILLO 150</t>
  </si>
  <si>
    <t>8434099002041</t>
  </si>
  <si>
    <t>SAN JOSE (MORENO NIETO)</t>
  </si>
  <si>
    <t>300110072</t>
  </si>
  <si>
    <t>C/ MORENO NIETO 1</t>
  </si>
  <si>
    <t>8434099001808</t>
  </si>
  <si>
    <t>LICEO IBERICO</t>
  </si>
  <si>
    <t>C/  ANTONIO VICENT 62</t>
  </si>
  <si>
    <t>COLEGIO SAN FELIPE NERI</t>
  </si>
  <si>
    <t>C/  SAN FELIPE 4</t>
  </si>
  <si>
    <t>ALCALÁ DE HENARES</t>
  </si>
  <si>
    <t>28801</t>
  </si>
  <si>
    <t>31-Mar-23 00:00:00</t>
  </si>
  <si>
    <t>8434099001815</t>
  </si>
  <si>
    <t>8437022908304</t>
  </si>
  <si>
    <t>300110084</t>
  </si>
  <si>
    <t>C/ SANTA EMILIA, 20</t>
  </si>
  <si>
    <t>005</t>
  </si>
  <si>
    <t>8437022908311</t>
  </si>
  <si>
    <t>300110085</t>
  </si>
  <si>
    <t>C/ LA MASO, 103</t>
  </si>
  <si>
    <t>8437022908328</t>
  </si>
  <si>
    <t>27440</t>
  </si>
  <si>
    <t>300110088</t>
  </si>
  <si>
    <t>AVDA. SAN AGUSTIN, 113</t>
  </si>
  <si>
    <t>37005</t>
  </si>
  <si>
    <t>8437022908335</t>
  </si>
  <si>
    <t>300110090</t>
  </si>
  <si>
    <t>CL SUAREZ VALDES, 4</t>
  </si>
  <si>
    <t>8437022908342</t>
  </si>
  <si>
    <t>300110091</t>
  </si>
  <si>
    <t>CL CORAZON DE MARIA, 1 PLANTA SOTANO</t>
  </si>
  <si>
    <t>M</t>
  </si>
  <si>
    <t>8437022908359</t>
  </si>
  <si>
    <t>300110096</t>
  </si>
  <si>
    <t>C/ SAN FRANCISCO, 15</t>
  </si>
  <si>
    <t>8437022908366</t>
  </si>
  <si>
    <t>300110098</t>
  </si>
  <si>
    <t>C/ SOLEDAD DOMENECH, 12</t>
  </si>
  <si>
    <t>46020</t>
  </si>
  <si>
    <t>8437022908373</t>
  </si>
  <si>
    <t>0</t>
  </si>
  <si>
    <t>300110099</t>
  </si>
  <si>
    <t>PLAZA MURCIA, 9</t>
  </si>
  <si>
    <t>8437022900711</t>
  </si>
  <si>
    <t>300110101</t>
  </si>
  <si>
    <t>CTRA. ALMARAZ, 18</t>
  </si>
  <si>
    <t>49002</t>
  </si>
  <si>
    <t>8437022908380</t>
  </si>
  <si>
    <t>300110105</t>
  </si>
  <si>
    <t>CAMINO DE LOS FRAILES S/N (APARTADO DE CORREOS 25)</t>
  </si>
  <si>
    <t>8437022900650</t>
  </si>
  <si>
    <t>300110106</t>
  </si>
  <si>
    <t>C/ JUAN RAMON JIMENEZ, 22</t>
  </si>
  <si>
    <t>41011</t>
  </si>
  <si>
    <t>8437022900568</t>
  </si>
  <si>
    <t>300110108</t>
  </si>
  <si>
    <t>AVDA.DEL TARANGU S/N</t>
  </si>
  <si>
    <t>8437022908397</t>
  </si>
  <si>
    <t>300110111</t>
  </si>
  <si>
    <t>AVDA. DE GUADARRAMA, 38</t>
  </si>
  <si>
    <t>8437022908403</t>
  </si>
  <si>
    <t>AVDA.S.AGUSTIN,113</t>
  </si>
  <si>
    <t>EDUCANDO II</t>
  </si>
  <si>
    <t>C/  DOCTOR ESQUERDO 183     LOCAL 30</t>
  </si>
  <si>
    <t>LICEO IBERICO II</t>
  </si>
  <si>
    <t>300110120</t>
  </si>
  <si>
    <t>CTRA. DE MAJADAHONDA, 4</t>
  </si>
  <si>
    <t>8437022908410</t>
  </si>
  <si>
    <t>GUARDERIA COLEGIO SAN VIATOR</t>
  </si>
  <si>
    <t>300110123</t>
  </si>
  <si>
    <t>C/ ELOY GONZALO, 5</t>
  </si>
  <si>
    <t>8437022901169</t>
  </si>
  <si>
    <t>COLEGIO NUESTRA SEÑORA SANTA MARIA, S.L.</t>
  </si>
  <si>
    <t>300110135</t>
  </si>
  <si>
    <t>RONDA DE SOBRADIEL ,80</t>
  </si>
  <si>
    <t>31-Aug-22 00:00:00</t>
  </si>
  <si>
    <t>8437022908427</t>
  </si>
  <si>
    <t>CL GENERAL SUAREZ VALDEZ, 4</t>
  </si>
  <si>
    <t>300110144</t>
  </si>
  <si>
    <t>AVDA. PADRE CLARET, S/N</t>
  </si>
  <si>
    <t>8437022900667</t>
  </si>
  <si>
    <t>ACL COLEGIO CLARET BENIMACLET</t>
  </si>
  <si>
    <t>300110146</t>
  </si>
  <si>
    <t>C/SOLEDAD DOMENECH, 12</t>
  </si>
  <si>
    <t>01-Feb-23 00:00:00</t>
  </si>
  <si>
    <t>300110147</t>
  </si>
  <si>
    <t>PLAZA DOS DE MAYO, 23</t>
  </si>
  <si>
    <t>8437022908434</t>
  </si>
  <si>
    <t>300110164</t>
  </si>
  <si>
    <t>CL SANTA URSULA, 5</t>
  </si>
  <si>
    <t>8434099003666</t>
  </si>
  <si>
    <t>HUERTA SANTA ANA SDAD COOP ANDALUZA</t>
  </si>
  <si>
    <t>300110182</t>
  </si>
  <si>
    <t>AVDA DE EUROPA, 44</t>
  </si>
  <si>
    <t>GINES</t>
  </si>
  <si>
    <t>8437022908441</t>
  </si>
  <si>
    <t>300110183</t>
  </si>
  <si>
    <t>PASEO JUAN DE BORBON Y BATTENBERG, 2</t>
  </si>
  <si>
    <t>8437022908458</t>
  </si>
  <si>
    <t>COLEGIO MONTAIGNE -SEVILLA</t>
  </si>
  <si>
    <t>300110184</t>
  </si>
  <si>
    <t>C/ COLOMBIA,2</t>
  </si>
  <si>
    <t>8437022908465</t>
  </si>
  <si>
    <t>EDUCANDO HOY-EMOCIONARIUM</t>
  </si>
  <si>
    <t>C/ DR.ESQUERDO ,183 LOCAL 70</t>
  </si>
  <si>
    <t>300110190</t>
  </si>
  <si>
    <t>CL COMPAÑIA DE MARIA, 1</t>
  </si>
  <si>
    <t>11402</t>
  </si>
  <si>
    <t>CADIZ</t>
  </si>
  <si>
    <t>8437022908472</t>
  </si>
  <si>
    <t>838</t>
  </si>
  <si>
    <t>300110191</t>
  </si>
  <si>
    <t>C/ VISTILLAS DE LOS ANGELES Nº 1</t>
  </si>
  <si>
    <t>8437022908489</t>
  </si>
  <si>
    <t>300110192</t>
  </si>
  <si>
    <t>C/ SANTIAGO ,3</t>
  </si>
  <si>
    <t>8437022908496</t>
  </si>
  <si>
    <t>300110193</t>
  </si>
  <si>
    <t>C/ MADRE TERESA TITOS ,S/N</t>
  </si>
  <si>
    <t>18151</t>
  </si>
  <si>
    <t>8437022908502</t>
  </si>
  <si>
    <t>300777777</t>
  </si>
  <si>
    <t>CRTA.DE BETARA S/N</t>
  </si>
  <si>
    <t>8437022900902</t>
  </si>
  <si>
    <t>300110215</t>
  </si>
  <si>
    <t>AVDA.PADRE PRUDENCIO PALMERA ,10</t>
  </si>
  <si>
    <t>8437022908526</t>
  </si>
  <si>
    <t>300110216</t>
  </si>
  <si>
    <t>C/ MADRE ANTONIA PARIS,1</t>
  </si>
  <si>
    <t>8437022901091</t>
  </si>
  <si>
    <t>300110217</t>
  </si>
  <si>
    <t>C/ ASTURIAS,3</t>
  </si>
  <si>
    <t>POLA DE LAVIANA</t>
  </si>
  <si>
    <t>33980</t>
  </si>
  <si>
    <t xml:space="preserve"> ASTURIAS</t>
  </si>
  <si>
    <t>8437022901121</t>
  </si>
  <si>
    <t>8437022908533</t>
  </si>
  <si>
    <t>ES7820480095083400001388</t>
  </si>
  <si>
    <t>CECAESMM048</t>
  </si>
  <si>
    <t>110218/1</t>
  </si>
  <si>
    <t>300110219</t>
  </si>
  <si>
    <t>C/ BETIS,51</t>
  </si>
  <si>
    <t>41010</t>
  </si>
  <si>
    <t>8437022901138</t>
  </si>
  <si>
    <t>300110220</t>
  </si>
  <si>
    <t>C/HOSPITAL, 16</t>
  </si>
  <si>
    <t>25620</t>
  </si>
  <si>
    <t>8437022901107</t>
  </si>
  <si>
    <t>300110221</t>
  </si>
  <si>
    <t>C/AURELIANO SAN ROMAN, 30</t>
  </si>
  <si>
    <t>8437022901114</t>
  </si>
  <si>
    <t>300110222</t>
  </si>
  <si>
    <t>C/ ARGUIJO, 5-7</t>
  </si>
  <si>
    <t>41003</t>
  </si>
  <si>
    <t>COLEGIO SAFA SAN LUIS</t>
  </si>
  <si>
    <t>COLEGIO PUREZA MARIA CID</t>
  </si>
  <si>
    <t>300110224</t>
  </si>
  <si>
    <t>AVDA. DEL CID, 142</t>
  </si>
  <si>
    <t>300110301</t>
  </si>
  <si>
    <t>CALLE BEGONIA,275</t>
  </si>
  <si>
    <t>8437022900261</t>
  </si>
  <si>
    <t>300110302</t>
  </si>
  <si>
    <t>CALLE CULLERA 17-24</t>
  </si>
  <si>
    <t>ALGADI-COLEGIOS CON ALÉRGENOS.DOC</t>
  </si>
  <si>
    <t>8437022900186</t>
  </si>
  <si>
    <t>300110303</t>
  </si>
  <si>
    <t>PLAZA DOCTORA ALVAREZ SILVA</t>
  </si>
  <si>
    <t>8437022900919</t>
  </si>
  <si>
    <t>300110304</t>
  </si>
  <si>
    <t>CALLE REAL 85</t>
  </si>
  <si>
    <t>8437022900155</t>
  </si>
  <si>
    <t>8437022900131</t>
  </si>
  <si>
    <t>8437022900292</t>
  </si>
  <si>
    <t>C/PRINCESA DE EBOLI, 9-10 URB.SANTIAGO</t>
  </si>
  <si>
    <t>10-Apr-22 00:00:00</t>
  </si>
  <si>
    <t>8437022900254</t>
  </si>
  <si>
    <t>300110501</t>
  </si>
  <si>
    <t>CALLE ENRIQUE DE OSSO, 12</t>
  </si>
  <si>
    <t>8437022900193</t>
  </si>
  <si>
    <t>C.STA TERESA DE JESÚS (SALAMANCA)</t>
  </si>
  <si>
    <t>AVDA.RAIMUNDO DE BORGOÑA , 41-57</t>
  </si>
  <si>
    <t>31-Dec-23 00:00:00</t>
  </si>
  <si>
    <t>8437022900322</t>
  </si>
  <si>
    <t>300110503</t>
  </si>
  <si>
    <t>CALLE CARRER DE LA CONSTITUCIÓ , 76  TORRENT VALENCIA</t>
  </si>
  <si>
    <t>8437022900124</t>
  </si>
  <si>
    <t xml:space="preserve"> CALLE MELQUIADES ALVAREZ Nº 8 MADRID</t>
  </si>
  <si>
    <t>MENSUAL COLEGIOS ALGADI.DOC</t>
  </si>
  <si>
    <t>8437022900339</t>
  </si>
  <si>
    <t>021504</t>
  </si>
  <si>
    <t>300110801</t>
  </si>
  <si>
    <t xml:space="preserve"> CALLE ZAIDA, 87</t>
  </si>
  <si>
    <t>8437022900285</t>
  </si>
  <si>
    <t>300110701</t>
  </si>
  <si>
    <t>AV DE PALOMERAS ,88</t>
  </si>
  <si>
    <t>8437022900223</t>
  </si>
  <si>
    <t>C/ ESPINAR, 41</t>
  </si>
  <si>
    <t>8437022901053</t>
  </si>
  <si>
    <t>8437022900162</t>
  </si>
  <si>
    <t>300110805</t>
  </si>
  <si>
    <t xml:space="preserve"> CALLE GENERAL RICARDOS 248 VILLAVERDE</t>
  </si>
  <si>
    <t>8437022901145</t>
  </si>
  <si>
    <t>300110806</t>
  </si>
  <si>
    <t>CL SALVIA, 30</t>
  </si>
  <si>
    <t>ENCINAR DE LOS REYES</t>
  </si>
  <si>
    <t>8437022900407</t>
  </si>
  <si>
    <t>300110807</t>
  </si>
  <si>
    <t>CL JUAN MONTALVO, 30</t>
  </si>
  <si>
    <t>8437022900414</t>
  </si>
  <si>
    <t>300110808</t>
  </si>
  <si>
    <t>C/ GAVILANES, 14</t>
  </si>
  <si>
    <t>AVDA. RAFAELA IBARRA, 73</t>
  </si>
  <si>
    <t>8437022901244</t>
  </si>
  <si>
    <t>300120001</t>
  </si>
  <si>
    <t>AVDA. SENECA, Nº 7</t>
  </si>
  <si>
    <t>002</t>
  </si>
  <si>
    <t>COLEGIOS MAYORES CON CALORIAS.DOC</t>
  </si>
  <si>
    <t>8437022908540</t>
  </si>
  <si>
    <t>031504</t>
  </si>
  <si>
    <t>COLEGIO MAYOR VEDRUNA</t>
  </si>
  <si>
    <t>300120002</t>
  </si>
  <si>
    <t>GLORIETA PRESIDENTE GARCIA MORENO, 2</t>
  </si>
  <si>
    <t>8437022900797</t>
  </si>
  <si>
    <t>300120008</t>
  </si>
  <si>
    <t>AVDA. GREGORIO DEL AMO, 5</t>
  </si>
  <si>
    <t>MENSUAL SEMANAL.DOC</t>
  </si>
  <si>
    <t>8437022908557</t>
  </si>
  <si>
    <t>300120009</t>
  </si>
  <si>
    <t>C/ RAMON MENENDEZ PIDAL, S/N</t>
  </si>
  <si>
    <t>8437022908564</t>
  </si>
  <si>
    <t>300120017</t>
  </si>
  <si>
    <t>C/ARGENTINA ,23</t>
  </si>
  <si>
    <t>28691</t>
  </si>
  <si>
    <t>8437022908571</t>
  </si>
  <si>
    <t>031528</t>
  </si>
  <si>
    <t>300120027</t>
  </si>
  <si>
    <t>C/RAMON MENENDEZ PIDAL,3</t>
  </si>
  <si>
    <t>8437022908588</t>
  </si>
  <si>
    <t>031506</t>
  </si>
  <si>
    <t>300120028</t>
  </si>
  <si>
    <t>Pº SAN FRANCISCO DE SALES ,13</t>
  </si>
  <si>
    <t>8437022908595</t>
  </si>
  <si>
    <t>031527</t>
  </si>
  <si>
    <t>300120029</t>
  </si>
  <si>
    <t>C/ CARACAS, 17</t>
  </si>
  <si>
    <t>8437022900827</t>
  </si>
  <si>
    <t>300120100</t>
  </si>
  <si>
    <t>CALLE GENERAL ORAA, 11</t>
  </si>
  <si>
    <t>MENU 7 DIAS+CENAS-8 FILAS.DOC</t>
  </si>
  <si>
    <t>8437022900179</t>
  </si>
  <si>
    <t>300120101</t>
  </si>
  <si>
    <t>AV.ALFONSO XIII, 97</t>
  </si>
  <si>
    <t>31-Jul-24 00:00:00</t>
  </si>
  <si>
    <t>8437022900346</t>
  </si>
  <si>
    <t>ESNE VC</t>
  </si>
  <si>
    <t>ESIC-POZUELO DE ALARCON</t>
  </si>
  <si>
    <t>300130002</t>
  </si>
  <si>
    <t>AVDA. VALDENIGRALES, S/N</t>
  </si>
  <si>
    <t>09-Feb-22 00:00:00</t>
  </si>
  <si>
    <t>8437022900537</t>
  </si>
  <si>
    <t>300140001</t>
  </si>
  <si>
    <t>FINCA CASA ODIACO CL. PRADOS QUEMADOS, 13</t>
  </si>
  <si>
    <t>LOZOYUELA</t>
  </si>
  <si>
    <t>006</t>
  </si>
  <si>
    <t>8437022900315</t>
  </si>
  <si>
    <t>CAMPAMENTO SAGRADA FAMILIA PINTO</t>
  </si>
  <si>
    <t>C/ SAGRADA FAMILIA, 3</t>
  </si>
  <si>
    <t>01-Jun-23 00:00:00</t>
  </si>
  <si>
    <t>CAMPAMENTO UCLES-FNX DEPORTES</t>
  </si>
  <si>
    <t>300140005</t>
  </si>
  <si>
    <t>C/ CASTILLO S/N</t>
  </si>
  <si>
    <t>UCLES</t>
  </si>
  <si>
    <t>16452</t>
  </si>
  <si>
    <t>01-Jun-22 00:00:00</t>
  </si>
  <si>
    <t>8437022900766</t>
  </si>
  <si>
    <t>31-Aug-23 00:00:00</t>
  </si>
  <si>
    <t>CL JUAN MONTALBO, 30</t>
  </si>
  <si>
    <t>C/ CASTILLO, 23</t>
  </si>
  <si>
    <t>ESPAÑA</t>
  </si>
  <si>
    <t>300140012</t>
  </si>
  <si>
    <t>CRTA. ARANDA DE DUERO A SORIA, KM. 18</t>
  </si>
  <si>
    <t>LA VID</t>
  </si>
  <si>
    <t>8437022900759</t>
  </si>
  <si>
    <t>CAMPAMENTO COLEGIO BERRIZ</t>
  </si>
  <si>
    <t>AVDA. VALVIDRERA, 10</t>
  </si>
  <si>
    <t>CAMPAMENTO-ASO. C. SAN PABLO</t>
  </si>
  <si>
    <t>C/ SIERRA SALVADA, 10</t>
  </si>
  <si>
    <t>01-Jan-23 00:00:00</t>
  </si>
  <si>
    <t>CAMPAMENTO-ASOCIACION MASI</t>
  </si>
  <si>
    <t>C/ GALLUR, 251</t>
  </si>
  <si>
    <t>C/ Pez Austral 13 Bis</t>
  </si>
  <si>
    <t>8434099000047</t>
  </si>
  <si>
    <t>Avda. Virgen del Carmen 13</t>
  </si>
  <si>
    <t>8434099000160</t>
  </si>
  <si>
    <t>843409900033</t>
  </si>
  <si>
    <t>CRTA. MAJADAHONDA, 2</t>
  </si>
  <si>
    <t>CTRA M 11 DE PARACUELLOS A FUENTE EL SAZ KM 8.500</t>
  </si>
  <si>
    <t>8434099000016</t>
  </si>
  <si>
    <t>C/ MADRE ANTONIA PARIS, 1</t>
  </si>
  <si>
    <t>CAMPAMENTO COLEGIO DOROTEO HERNANDEZ</t>
  </si>
  <si>
    <t>C/ VIRGEN DE LA CABEZA Nº 15</t>
  </si>
  <si>
    <t>8434099000030</t>
  </si>
  <si>
    <t>c/ Padre Damian, 8</t>
  </si>
  <si>
    <t>8434099000313</t>
  </si>
  <si>
    <t>C/REPULLES Y VARGAS,11</t>
  </si>
  <si>
    <t>8434099000269</t>
  </si>
  <si>
    <t>C/STA.EMILIA,20</t>
  </si>
  <si>
    <t>8434099000405</t>
  </si>
  <si>
    <t>CAMPAMENTO CONTRUECES  C.CORAZON Mª -GIJON</t>
  </si>
  <si>
    <t>C/SUAREZ VALDES,4</t>
  </si>
  <si>
    <t>8434099000436</t>
  </si>
  <si>
    <t>C/EL GRECO,16</t>
  </si>
  <si>
    <t>8434099000306</t>
  </si>
  <si>
    <t>CAMPAMENTO COLEGIO RAIMUNDO LULIO</t>
  </si>
  <si>
    <t xml:space="preserve"> AVDA. SAN DIEGO,63</t>
  </si>
  <si>
    <t>C/LA MASO,103</t>
  </si>
  <si>
    <t>8434099000412</t>
  </si>
  <si>
    <t>C/EVARISTO SAN MIGUEL,10</t>
  </si>
  <si>
    <t>C/MARTIN DE LOS HEROS,91</t>
  </si>
  <si>
    <t>8434099000351</t>
  </si>
  <si>
    <t>CAMPAMENTO COLEGIO SANTA RITA</t>
  </si>
  <si>
    <t>C/EUGENIA DE MONTIJO,53</t>
  </si>
  <si>
    <t>CAMPAMENTO PP.REPARADORES-VENTA DE BAÑOS</t>
  </si>
  <si>
    <t>300340030</t>
  </si>
  <si>
    <t>AVDA.CASTILLA LEON S/N</t>
  </si>
  <si>
    <t>34005</t>
  </si>
  <si>
    <t>8434099000320</t>
  </si>
  <si>
    <t>300140068</t>
  </si>
  <si>
    <t>TRAVESIA SAN PASCUAL, 3</t>
  </si>
  <si>
    <t>LOS MOLINOS</t>
  </si>
  <si>
    <t>8437022900735</t>
  </si>
  <si>
    <t>300140082</t>
  </si>
  <si>
    <t>FINCA EL BOSQUE S/N</t>
  </si>
  <si>
    <t>SIGUENZA</t>
  </si>
  <si>
    <t>19250</t>
  </si>
  <si>
    <t>8434099000337</t>
  </si>
  <si>
    <t>300140083</t>
  </si>
  <si>
    <t>CONVENTO BALTAR O'VAL S/N</t>
  </si>
  <si>
    <t>NARON - EL FERROL</t>
  </si>
  <si>
    <t>LA CORUÑA</t>
  </si>
  <si>
    <t>8437022900742</t>
  </si>
  <si>
    <t>CAMPAMENTO COL.NTRA.SRA.FATIMA</t>
  </si>
  <si>
    <t>8434099000214</t>
  </si>
  <si>
    <t>C/ Oberón 6</t>
  </si>
  <si>
    <t>madrid</t>
  </si>
  <si>
    <t>CAMPAMENTO CAMPUS LOS NEGRALES.-ADC</t>
  </si>
  <si>
    <t>300140091</t>
  </si>
  <si>
    <t>AVDA. DE MADRID, S/N</t>
  </si>
  <si>
    <t>8437022900773</t>
  </si>
  <si>
    <t>C/ ISABEL DE VALOIS, 8, 1º B</t>
  </si>
  <si>
    <t>CAMPAMENTO COL.SAN AGUSTIN-SALAMANCA</t>
  </si>
  <si>
    <t>8434099000429</t>
  </si>
  <si>
    <t>CAMPAMENTO AGORA ACTIVIDADES</t>
  </si>
  <si>
    <t>C/ TREFACIO, 19, 7º B</t>
  </si>
  <si>
    <t>01-May-24 00:00:00</t>
  </si>
  <si>
    <t>8434099000245</t>
  </si>
  <si>
    <t>CAMPAMENTO NUESTRA SEÑORA SANTA MARIA</t>
  </si>
  <si>
    <t>8434099002232</t>
  </si>
  <si>
    <t>CAMPAMENTO SAGRADO CORAZON DE JESUS-VALDERRIBAS</t>
  </si>
  <si>
    <t>CAMPAMENTO C.M. ALCALA -LOS MOLINOS</t>
  </si>
  <si>
    <t>300140178</t>
  </si>
  <si>
    <t>TRAVESIA SAN PASCUAL,3</t>
  </si>
  <si>
    <t>8434099000764</t>
  </si>
  <si>
    <t>CAMPAMENTO ADSIS-CONTRUECES CAMPO DE TRABAJO</t>
  </si>
  <si>
    <t>300140183</t>
  </si>
  <si>
    <t>CRTA. DE CASTEJON DE SOS A BENASQUE A139, KM. 49,100</t>
  </si>
  <si>
    <t>CASTEJON DE SOS</t>
  </si>
  <si>
    <t>HUESCA</t>
  </si>
  <si>
    <t>8437022900780</t>
  </si>
  <si>
    <t>C/ PADRE DAMIAN 18</t>
  </si>
  <si>
    <t>CAMPAMENTO COLEGIO EPLA</t>
  </si>
  <si>
    <t>8434099004663</t>
  </si>
  <si>
    <t>300160001</t>
  </si>
  <si>
    <t>VIA GALIANA, 3</t>
  </si>
  <si>
    <t>28864</t>
  </si>
  <si>
    <t>MENU 7 DIAS 5-4 NUTRICIONAL-ALERGENOS.DOC</t>
  </si>
  <si>
    <t>8437022900209</t>
  </si>
  <si>
    <t>300160002</t>
  </si>
  <si>
    <t xml:space="preserve"> CALLE BULEVAR INDALECIO PRIETO, 2</t>
  </si>
  <si>
    <t>8437022900216</t>
  </si>
  <si>
    <t>Bulevar Indalecio Prieto,2</t>
  </si>
  <si>
    <t>300160004</t>
  </si>
  <si>
    <t>AVENIDA RAFAEL ALBERTI, Nº 4</t>
  </si>
  <si>
    <t>007</t>
  </si>
  <si>
    <t>8437022900674</t>
  </si>
  <si>
    <t>FUNDACION CISEN</t>
  </si>
  <si>
    <t>C/ VIRGEN DE ARANZU ,5</t>
  </si>
  <si>
    <t>8434099004007</t>
  </si>
  <si>
    <t>300160006</t>
  </si>
  <si>
    <t>CAMI DEL DOBLE AMOR, 6</t>
  </si>
  <si>
    <t>8437022900728</t>
  </si>
  <si>
    <t>FUNDACION QUINTA</t>
  </si>
  <si>
    <t>C/FERMIN CABALLERO ,91 BAJO</t>
  </si>
  <si>
    <t>8434099004601</t>
  </si>
  <si>
    <t>300160008</t>
  </si>
  <si>
    <t>C/ Camino Vinateros, 59</t>
  </si>
  <si>
    <t>307</t>
  </si>
  <si>
    <t>8437022900834</t>
  </si>
  <si>
    <t>300160009</t>
  </si>
  <si>
    <t>C/ Hacienda de Pavones, 328</t>
  </si>
  <si>
    <t>8437022900841</t>
  </si>
  <si>
    <t>300160010</t>
  </si>
  <si>
    <t>C/ URANIO, 11</t>
  </si>
  <si>
    <t>ARGANDA DE REY</t>
  </si>
  <si>
    <t>28500</t>
  </si>
  <si>
    <t>8437022900858</t>
  </si>
  <si>
    <t>RESIDENCIA ASILO SAN JOAQUIN</t>
  </si>
  <si>
    <t>300160011</t>
  </si>
  <si>
    <t>C/ PACA GUILLEM, 19</t>
  </si>
  <si>
    <t>03440</t>
  </si>
  <si>
    <t>C/ TACONA, 3</t>
  </si>
  <si>
    <t>C/ PUERTO DEL MILAGRO, 3</t>
  </si>
  <si>
    <t>ALIMENTACION COLEGIOS EMPRESAS S.A</t>
  </si>
  <si>
    <t>300200003</t>
  </si>
  <si>
    <t>C/ FERRAZ, 85</t>
  </si>
  <si>
    <t>912</t>
  </si>
  <si>
    <t>8437022901077</t>
  </si>
  <si>
    <t>CENTRO DE TERAPIA INTEGRADA LAJMAN</t>
  </si>
  <si>
    <t>C/  SAN ROGELIO 7, BAJO</t>
  </si>
  <si>
    <t>300200005</t>
  </si>
  <si>
    <t>POLIGONO INDUSTRIAL SECTOR, 9</t>
  </si>
  <si>
    <t>19290</t>
  </si>
  <si>
    <t>8437022900803</t>
  </si>
  <si>
    <t>300200006</t>
  </si>
  <si>
    <t>C/ ARTESANOS, 9, 11, 13</t>
  </si>
  <si>
    <t>8437022901220</t>
  </si>
  <si>
    <t>300000100</t>
  </si>
  <si>
    <t>C/RIO ODIEL</t>
  </si>
  <si>
    <t>300200044</t>
  </si>
  <si>
    <t>C/ General Suarez Valdés, nº 4 </t>
  </si>
  <si>
    <t>310099000</t>
  </si>
  <si>
    <t>C/ OQUENDO, 23, 4ª, 2ª ESCALERA</t>
  </si>
  <si>
    <t>28006</t>
  </si>
  <si>
    <t>8437022901046</t>
  </si>
  <si>
    <t>AV. DE ANDALUCIA 208 A</t>
  </si>
  <si>
    <t>8437022900926</t>
  </si>
  <si>
    <t>300201401</t>
  </si>
  <si>
    <t>C/ SERRANO GALVACHE, 4</t>
  </si>
  <si>
    <t>01-Jun-24 00:00:00</t>
  </si>
  <si>
    <t>8437022900971</t>
  </si>
  <si>
    <t>CSIC-MAXELGA</t>
  </si>
  <si>
    <t>CTRA CAMPO DE FUTBOL, 99   VINCIOS (GONDOMAR)</t>
  </si>
  <si>
    <t>VIGO</t>
  </si>
  <si>
    <t>36312</t>
  </si>
  <si>
    <t>PONTEVEDRA</t>
  </si>
  <si>
    <t>8437022900438</t>
  </si>
  <si>
    <t>C/ JUAN MONTALBO, 30</t>
  </si>
  <si>
    <t>8437022900025</t>
  </si>
  <si>
    <t>8437022900032</t>
  </si>
  <si>
    <t>CAFETERIA AGUSTINIANO</t>
  </si>
  <si>
    <t>01-Sep-21 00:00:00</t>
  </si>
  <si>
    <t>8437022900049</t>
  </si>
  <si>
    <t>CAFETERIA COLEGIO SAN VIATOR</t>
  </si>
  <si>
    <t>8437022900056</t>
  </si>
  <si>
    <t>CAFETERIA QUIOSCO COL.AGUSTINIANO</t>
  </si>
  <si>
    <t>300210024</t>
  </si>
  <si>
    <t>C/PEZ AUSTRAL,13 BIS</t>
  </si>
  <si>
    <t>8434099000894</t>
  </si>
  <si>
    <t>300210029</t>
  </si>
  <si>
    <t>8434099002157</t>
  </si>
  <si>
    <t>CAFETERIA NTRA. SRA. DE LOS ANGELES</t>
  </si>
  <si>
    <t>8434099000191</t>
  </si>
  <si>
    <t>CAFETERIA COLEGIO MONTAIGNE JEREZ</t>
  </si>
  <si>
    <t>8434099004267</t>
  </si>
  <si>
    <t>CAFETERIA COLEGIO EPLA</t>
  </si>
  <si>
    <t>300210037</t>
  </si>
  <si>
    <t>CTRA DE BETARA S/N</t>
  </si>
  <si>
    <t>8437022900117</t>
  </si>
  <si>
    <t>CAFETERIA CSIC</t>
  </si>
  <si>
    <t>001</t>
  </si>
  <si>
    <t>8437022900957</t>
  </si>
  <si>
    <t>300310002</t>
  </si>
  <si>
    <t>ANT. CRTA. NACIONAL I, KM. 22,200</t>
  </si>
  <si>
    <t>28709</t>
  </si>
  <si>
    <t>8437022900964</t>
  </si>
  <si>
    <t>300310003</t>
  </si>
  <si>
    <t>C / ANTONIO BACIERO, 3</t>
  </si>
  <si>
    <t>CENTRO DE DIA CARMEN RODRIGUEZ-SIC</t>
  </si>
  <si>
    <t>CL CROMO, 5</t>
  </si>
  <si>
    <t>31-Jan-23 00:00:00</t>
  </si>
  <si>
    <t>834</t>
  </si>
  <si>
    <t>300330001</t>
  </si>
  <si>
    <t>IBI</t>
  </si>
  <si>
    <t>01-Mar-23 00:00:00</t>
  </si>
  <si>
    <t>8437022900940</t>
  </si>
  <si>
    <t>300330002</t>
  </si>
  <si>
    <t>C/ BALBIN, S/N</t>
  </si>
  <si>
    <t>GOZON</t>
  </si>
  <si>
    <t>33449</t>
  </si>
  <si>
    <t>8437022901176</t>
  </si>
  <si>
    <t>C/ SAN ANTONIO Mª CLARET, 10</t>
  </si>
  <si>
    <t>8437022901206</t>
  </si>
  <si>
    <t>300330004</t>
  </si>
  <si>
    <t>C/ PEDRO MACHUCA, 21-B</t>
  </si>
  <si>
    <t>8437022901213</t>
  </si>
  <si>
    <t>300330008</t>
  </si>
  <si>
    <t>C/ FORNELLS, 22 URB. PARQUE ROZAS</t>
  </si>
  <si>
    <t>28290</t>
  </si>
  <si>
    <t>8437022900506</t>
  </si>
  <si>
    <t>300350001</t>
  </si>
  <si>
    <t>CORREDERA, 1</t>
  </si>
  <si>
    <t>8437022900643</t>
  </si>
  <si>
    <t>8437022908601</t>
  </si>
  <si>
    <t>300340003</t>
  </si>
  <si>
    <t>C/ RAMON GOMEZ DE LA SERNA, 101</t>
  </si>
  <si>
    <t>8437022908618</t>
  </si>
  <si>
    <t>021511</t>
  </si>
  <si>
    <t>300340005</t>
  </si>
  <si>
    <t>C/ HOSPITAL, 16</t>
  </si>
  <si>
    <t>LERIDA</t>
  </si>
  <si>
    <t>300340006</t>
  </si>
  <si>
    <t>COMUNIDAD C.M.S. AGUSTIN</t>
  </si>
  <si>
    <t>300340008</t>
  </si>
  <si>
    <t>8437022908625</t>
  </si>
  <si>
    <t>300340009</t>
  </si>
  <si>
    <t>AVDA. BILBAO, 53</t>
  </si>
  <si>
    <t>8437022908632</t>
  </si>
  <si>
    <t>CDAD. COLEGIO S. AGUSTIN-SEVILLA</t>
  </si>
  <si>
    <t>300340010</t>
  </si>
  <si>
    <t>C/ SALTO DE ALVARADO, 36</t>
  </si>
  <si>
    <t>41007</t>
  </si>
  <si>
    <t>NP</t>
  </si>
  <si>
    <t>300340011</t>
  </si>
  <si>
    <t>CORAZON DE MARIA, 1 - 5ª PLANTA</t>
  </si>
  <si>
    <t>8437022900575</t>
  </si>
  <si>
    <t>300340012</t>
  </si>
  <si>
    <t>C/ JUAN ALVAREZ DE MENDIZABAL, 67</t>
  </si>
  <si>
    <t>MADRI</t>
  </si>
  <si>
    <t>01-Oct-23 00:00:00</t>
  </si>
  <si>
    <t>8437022900582</t>
  </si>
  <si>
    <t>300340013</t>
  </si>
  <si>
    <t>BUEN SUCESO, 22</t>
  </si>
  <si>
    <t>8437022900599</t>
  </si>
  <si>
    <t>8437022908649</t>
  </si>
  <si>
    <t>8437022908656</t>
  </si>
  <si>
    <t>8437022908663</t>
  </si>
  <si>
    <t>MARIANISTAS STA.Mª DEL PILAR</t>
  </si>
  <si>
    <t>300340025</t>
  </si>
  <si>
    <t>C/ REYES MAGOS, 3</t>
  </si>
  <si>
    <t>31-Mar-22 00:00:00</t>
  </si>
  <si>
    <t>8437022908670</t>
  </si>
  <si>
    <t>8437022908687</t>
  </si>
  <si>
    <t>COMUNIDAD COLEGIO N. SRA. DE LOS ANGELES</t>
  </si>
  <si>
    <t>8437022908694</t>
  </si>
  <si>
    <t>AVD. CASTILLA LEON S/N</t>
  </si>
  <si>
    <t>8437022908700</t>
  </si>
  <si>
    <t>PADRES TERCIARIOS CAPUCHINOS</t>
  </si>
  <si>
    <t>C/ EUGENIA DE MONTIJO, 53</t>
  </si>
  <si>
    <t>29-Jan-18 00:00:00</t>
  </si>
  <si>
    <t>8437022908717</t>
  </si>
  <si>
    <t>8437022908724</t>
  </si>
  <si>
    <t>300340034</t>
  </si>
  <si>
    <t>8437022908731</t>
  </si>
  <si>
    <t>RESIDENCIA COL. NTRA. SRA. DEL PILAR</t>
  </si>
  <si>
    <t>300340036</t>
  </si>
  <si>
    <t>C/ CASTELLO, 56</t>
  </si>
  <si>
    <t>8437022908748</t>
  </si>
  <si>
    <t>8437022908755</t>
  </si>
  <si>
    <t>8437022908762</t>
  </si>
  <si>
    <t>8437022908779</t>
  </si>
  <si>
    <t>300510014</t>
  </si>
  <si>
    <t>C/COLUMELA,12</t>
  </si>
  <si>
    <t>8437022908786</t>
  </si>
  <si>
    <t>8437022908793</t>
  </si>
  <si>
    <t>RESIDENCIA FATIMA</t>
  </si>
  <si>
    <t>300340053</t>
  </si>
  <si>
    <t>C/ SAN ANTONIO DE PADUA, 50</t>
  </si>
  <si>
    <t>8437022908809</t>
  </si>
  <si>
    <t>COMUNIDAD SAN VIATOR VILLAVERDE</t>
  </si>
  <si>
    <t>300340054</t>
  </si>
  <si>
    <t>C/ PUEBLA DE SANABRIA, 18</t>
  </si>
  <si>
    <t>300340055</t>
  </si>
  <si>
    <t>8437022908816</t>
  </si>
  <si>
    <t>300340057</t>
  </si>
  <si>
    <t>C/ CORAZON DE MARIA, 1</t>
  </si>
  <si>
    <t>.MADRID</t>
  </si>
  <si>
    <t>8437022900629</t>
  </si>
  <si>
    <t>COMUNIDAD SGDOS.CORAZONES MIRANDA DE EBRO</t>
  </si>
  <si>
    <t>8437022908823</t>
  </si>
  <si>
    <t>CL GENERAL SUAREZ VALDES, 4</t>
  </si>
  <si>
    <t>COMUNIDAD REPARADORAS SGDO.CORAZON JESUS-MAJAD.</t>
  </si>
  <si>
    <t>CL DOCTOR BASTOS, 29</t>
  </si>
  <si>
    <t>8437022908830</t>
  </si>
  <si>
    <t>8437022908847</t>
  </si>
  <si>
    <t>AVDA. DE LOS TOREROS ,45</t>
  </si>
  <si>
    <t>8437022908854</t>
  </si>
  <si>
    <t>300340070</t>
  </si>
  <si>
    <t>CTRA. DE MAJADAHONDA, KM 4</t>
  </si>
  <si>
    <t>8434099002959</t>
  </si>
  <si>
    <t>300340078</t>
  </si>
  <si>
    <t>8437022900520</t>
  </si>
  <si>
    <t>300340079</t>
  </si>
  <si>
    <t>CL JUAN ALVAREZ DE MENDIZABAL, 65 DUPLICADO 3º</t>
  </si>
  <si>
    <t>8437022900612</t>
  </si>
  <si>
    <t>300340084</t>
  </si>
  <si>
    <t>C/ JULIAN HERNANDEZ, 6</t>
  </si>
  <si>
    <t>300340085</t>
  </si>
  <si>
    <t>C/ POETA ANGELA FIGUERA, 21</t>
  </si>
  <si>
    <t>8437022900698</t>
  </si>
  <si>
    <t>300340086</t>
  </si>
  <si>
    <t>C/ SAN LUIS, Nº 8</t>
  </si>
  <si>
    <t>ALPEDRETE</t>
  </si>
  <si>
    <t>8437022900704</t>
  </si>
  <si>
    <t>8437022908861</t>
  </si>
  <si>
    <t>300340088</t>
  </si>
  <si>
    <t>C/ FERROCARRIL, 2</t>
  </si>
  <si>
    <t>300340089</t>
  </si>
  <si>
    <t>Plaza de los Franciscanos, 3 - C/ Serafin de Asis (puerta garaje)</t>
  </si>
  <si>
    <t>8434099003253</t>
  </si>
  <si>
    <t>300340099</t>
  </si>
  <si>
    <t>8434099003499</t>
  </si>
  <si>
    <t>COMUNIDAD RELIGIOSAS STO DOMINGO</t>
  </si>
  <si>
    <t>C/ VISTILLAS DE LOS ANGELES ,1</t>
  </si>
  <si>
    <t>8437022908878</t>
  </si>
  <si>
    <t>COMUNIDAD COL.NTRA.SRA.DEL ROSARIO</t>
  </si>
  <si>
    <t>01-Jan-22 00:00:00</t>
  </si>
  <si>
    <t>8437022908885</t>
  </si>
  <si>
    <t>ES8400810659420006119725</t>
  </si>
  <si>
    <t>BSABESBBXXX</t>
  </si>
  <si>
    <t>340114/2</t>
  </si>
  <si>
    <t>COMUNIDAD COLEGIO EPLA</t>
  </si>
  <si>
    <t>CRTA.DE BETERA S/N</t>
  </si>
  <si>
    <t>8437022908892</t>
  </si>
  <si>
    <t>AVDA,PADRE PRUDENCIO PALMERA,10</t>
  </si>
  <si>
    <t>8437022908908</t>
  </si>
  <si>
    <t>ES7000750063060600685574</t>
  </si>
  <si>
    <t>POPUESMMXXX</t>
  </si>
  <si>
    <t>340121/1</t>
  </si>
  <si>
    <t>MISIONERAS CLARETIANAS Pº SAN FCO. DE SALES</t>
  </si>
  <si>
    <t>300340123</t>
  </si>
  <si>
    <t>PASEO SAN FCO. DE SALES, 7</t>
  </si>
  <si>
    <t>300340127</t>
  </si>
  <si>
    <t>AVDA. REYES CATOLICO, 12</t>
  </si>
  <si>
    <t>8437022900490</t>
  </si>
  <si>
    <t>300340129</t>
  </si>
  <si>
    <t>C/ CABO SUCESO TERRERO, 8</t>
  </si>
  <si>
    <t xml:space="preserve"> CALLE LOS MESEJO 10-12 BAJOA PORTAL 1</t>
  </si>
  <si>
    <t>8437022900445</t>
  </si>
  <si>
    <t>CALLE MANIPA, 72</t>
  </si>
  <si>
    <t>8437022900230</t>
  </si>
  <si>
    <t>300340501</t>
  </si>
  <si>
    <t>CAMINO DE ULES, S/N</t>
  </si>
  <si>
    <t>8437022900353</t>
  </si>
  <si>
    <t>300340502</t>
  </si>
  <si>
    <t xml:space="preserve"> CALLE CONSTITUCION, 76</t>
  </si>
  <si>
    <t>8437022900360</t>
  </si>
  <si>
    <t>300340503</t>
  </si>
  <si>
    <t>8437022900377</t>
  </si>
  <si>
    <t>C/ NECTAR, 10</t>
  </si>
  <si>
    <t>300340601</t>
  </si>
  <si>
    <t xml:space="preserve"> CALLE GENERAL ORAA,11</t>
  </si>
  <si>
    <t>8437022900452</t>
  </si>
  <si>
    <t>CALLE OTERO Y DELAGE, 50</t>
  </si>
  <si>
    <t>8437022900476</t>
  </si>
  <si>
    <t>300340807</t>
  </si>
  <si>
    <t>CL BEATRIZ DE BOBADILLA,8</t>
  </si>
  <si>
    <t>8437022900469</t>
  </si>
  <si>
    <t>8437022900636</t>
  </si>
  <si>
    <t>300350002</t>
  </si>
  <si>
    <t>C/ STA.EMILIA Nº 16</t>
  </si>
  <si>
    <t>8437022908915</t>
  </si>
  <si>
    <t>C/ CORREDERA, 1</t>
  </si>
  <si>
    <t>8437022901183</t>
  </si>
  <si>
    <t>C/ PEDRO MACHUCA, 21</t>
  </si>
  <si>
    <t>8437022901237</t>
  </si>
  <si>
    <t>300400001</t>
  </si>
  <si>
    <t>AVDA. REYES CATOLICOS, 12</t>
  </si>
  <si>
    <t>8437022900513</t>
  </si>
  <si>
    <t>OBRA SOCIAL ASCENSION SANCHEZ-R.M.INFANT</t>
  </si>
  <si>
    <t>8437022908922</t>
  </si>
  <si>
    <t>300400020</t>
  </si>
  <si>
    <t>C/ CABO SUCESO TERRERO, 4</t>
  </si>
  <si>
    <t>ES ESCORIAL</t>
  </si>
  <si>
    <t>8437022901251</t>
  </si>
  <si>
    <t>HOSPEDERIA EL CONVENTO</t>
  </si>
  <si>
    <t>300410001</t>
  </si>
  <si>
    <t>MIRANDA DE EBRO</t>
  </si>
  <si>
    <t>8437022900544</t>
  </si>
  <si>
    <t>300410002</t>
  </si>
  <si>
    <t>C/ CAMINO REAL, 3 - LA VID Y BARRIO</t>
  </si>
  <si>
    <t>01-May-23 00:00:00</t>
  </si>
  <si>
    <t>8437022900681</t>
  </si>
  <si>
    <t>RESIDENCIA HOSPEDRIA M. LA VID</t>
  </si>
  <si>
    <t>C/ CAMINO REAL, 3 LA VID Y BARRIO</t>
  </si>
  <si>
    <t>C/ HOSPITAL DE SAN JOSE, 6</t>
  </si>
  <si>
    <t>300500004</t>
  </si>
  <si>
    <t>300510001</t>
  </si>
  <si>
    <t>C/PADRE DAMIAN, 2</t>
  </si>
  <si>
    <t>8437022908939</t>
  </si>
  <si>
    <t>300510002</t>
  </si>
  <si>
    <t>C/ AMAPOLAS, 2</t>
  </si>
  <si>
    <t>C.P. CLERIGOS SAN VIATOR E. FUENTES</t>
  </si>
  <si>
    <t>300510003</t>
  </si>
  <si>
    <t>C/ ENRIQUE FUENTES, 10</t>
  </si>
  <si>
    <t>8437022908946</t>
  </si>
  <si>
    <t>AVDA. BILBAO, Nº 51</t>
  </si>
  <si>
    <t>300510005</t>
  </si>
  <si>
    <t>C/ ZACARIAS HOMS, 18</t>
  </si>
  <si>
    <t>8437022908953</t>
  </si>
  <si>
    <t>300510006</t>
  </si>
  <si>
    <t>C/Belisana nº 43</t>
  </si>
  <si>
    <t>8437022908960</t>
  </si>
  <si>
    <t>300510007</t>
  </si>
  <si>
    <t>CLARA DEL REY, 6 - 4ª PLANTA</t>
  </si>
  <si>
    <t>8437022900605</t>
  </si>
  <si>
    <t>300510008</t>
  </si>
  <si>
    <t>300510009</t>
  </si>
  <si>
    <t>C/ SILVANO, 7</t>
  </si>
  <si>
    <t>MENU3</t>
  </si>
  <si>
    <t>8437022908977</t>
  </si>
  <si>
    <t>300510012</t>
  </si>
  <si>
    <t>C/ ORFEO, 1</t>
  </si>
  <si>
    <t>31-Jan-24 00:00:00</t>
  </si>
  <si>
    <t>8437022901084</t>
  </si>
  <si>
    <t>300510013</t>
  </si>
  <si>
    <t>C/ BALBINA VALVERDE, 5</t>
  </si>
  <si>
    <t>8437022908984</t>
  </si>
  <si>
    <t>8437022908991</t>
  </si>
  <si>
    <t>300510015</t>
  </si>
  <si>
    <t>C/SANCHEZ GUERRERO, 16-18</t>
  </si>
  <si>
    <t>8437022900001</t>
  </si>
  <si>
    <t>GOBIERNO PROVINCIAL CONCEPC.MM.ENSEÑANZA</t>
  </si>
  <si>
    <t>C/ BELISANA Nº 43</t>
  </si>
  <si>
    <t>811</t>
  </si>
  <si>
    <t>01-Apr-21 00:00:00</t>
  </si>
  <si>
    <t>8434099001426</t>
  </si>
  <si>
    <t>ES9100494687112210126131</t>
  </si>
  <si>
    <t>BSCHESMMXXX</t>
  </si>
  <si>
    <t>430510006/510019/1</t>
  </si>
  <si>
    <t>8437022900018</t>
  </si>
  <si>
    <t>300510029</t>
  </si>
  <si>
    <t>C/ CONDE DE SERRALLO, 15</t>
  </si>
  <si>
    <t>C/ COLUMELA, 12</t>
  </si>
  <si>
    <t>FEDERACION PROV.ORDEN S.AGUSTIN PALENCIA</t>
  </si>
  <si>
    <t>300510031</t>
  </si>
  <si>
    <t>8437022900551</t>
  </si>
  <si>
    <t>DIVISION ESPECIALES-LA MERCED-CHAMARTIN</t>
  </si>
  <si>
    <t>ES</t>
  </si>
  <si>
    <t>CALLE BAMI, 33</t>
  </si>
  <si>
    <t>DIVISION ESPECIALES-FED. S.AGUSTIN PALENCIA</t>
  </si>
  <si>
    <t>01-Apr-23 00:00:00</t>
  </si>
  <si>
    <t>DIVISON ESPECIALES-EPLA</t>
  </si>
  <si>
    <t>CRTA. DE BETARA, S/N</t>
  </si>
  <si>
    <t>46100</t>
  </si>
  <si>
    <t>DIVISION ESPECIALES.-NTRA.SRA.DE LOS ANGELES</t>
  </si>
  <si>
    <t>CALLE GENERAL RICARDOS 248 VILLAVERDE</t>
  </si>
  <si>
    <t xml:space="preserve"> 2802</t>
  </si>
  <si>
    <t>DIVISION ESPECIALES.-SAN VIATOR</t>
  </si>
  <si>
    <t>PLAZA FERNANDEZ LADREDA,2</t>
  </si>
  <si>
    <t>DIVISON ESPECIALES-ESNE</t>
  </si>
  <si>
    <t>DIVISION ESPECIALES- CSIC</t>
  </si>
  <si>
    <t>430110088</t>
  </si>
  <si>
    <t>CL VALDERRIBAS, 2</t>
  </si>
  <si>
    <t>DIVISION ESPECIALES-C. M. VEDRUNA</t>
  </si>
  <si>
    <t>GLORIETA PRESIDENTE GARCIA MORENO, Nº 2</t>
  </si>
  <si>
    <t>CL SAN FRANCISCO DE SALES, 42</t>
  </si>
  <si>
    <t>DIVISION ESPECIALES.-COLEGIO NTRA.SRA. FATIMA</t>
  </si>
  <si>
    <t>CL SANTA INES, 1</t>
  </si>
  <si>
    <t>CL PANDO, 26</t>
  </si>
  <si>
    <t>DIVISION ESPECIALES.-COLEGIO DOROTEO HERNANDEZ</t>
  </si>
  <si>
    <t>30-Sep-21 00:00:00</t>
  </si>
  <si>
    <t>C/ BUEN SUCESO, 22</t>
  </si>
  <si>
    <t>CL ZACARIAS HOMS, 19</t>
  </si>
  <si>
    <t>DIVISION ESPECIALES.-NTRA SRA DE SANTA MARIA</t>
  </si>
  <si>
    <t>C/ MOTILLA DEL PALANCAR, 36</t>
  </si>
  <si>
    <t>C/RAMON MENEDEZ PIDAL,3</t>
  </si>
  <si>
    <t>DIVISION ESPECIALES-C.E.I.MAMA JUANITA</t>
  </si>
  <si>
    <t>930</t>
  </si>
  <si>
    <t>C/ JUAN MONTALVO, 30</t>
  </si>
  <si>
    <t>C/COLUMELA, 12</t>
  </si>
  <si>
    <t>C/ ENRIQUE DE OSSO, 12</t>
  </si>
  <si>
    <t>DIVISION ESPECIALES-MONASTERIO LA VID</t>
  </si>
  <si>
    <t>CALLE REAL, 85</t>
  </si>
  <si>
    <t>DIVISION ESPECIALES-CLARETIANOS MENDIZABAL</t>
  </si>
  <si>
    <t>30-Sep-23 00:00:00</t>
  </si>
  <si>
    <t>C/ CORAZON DE MARIA, 1 - 5ª PLANTA</t>
  </si>
  <si>
    <t>COLEGIO LA NATIVIDAD CATERING</t>
  </si>
  <si>
    <t>SERVICIO CATERING - PADRE POVEDA</t>
  </si>
  <si>
    <t>CATERING-GUARDERIA F. CALDEIRO</t>
  </si>
  <si>
    <t>300777770</t>
  </si>
  <si>
    <t>COCINA CENTRAL  VEDRUNA</t>
  </si>
  <si>
    <t>COCINA TRANSPORTADA</t>
  </si>
  <si>
    <t>COCINA CENTRAL F. CARLOS MARTIN</t>
  </si>
  <si>
    <t>COCINA CENTRAL CORAZON DE MARIA GIJON</t>
  </si>
  <si>
    <t>COCINA CENTRAL MONTE SION</t>
  </si>
  <si>
    <t>COCINA CENTRAL SAN MIGUEL ARCANGEL</t>
  </si>
  <si>
    <t>C/ SIERRA DE GATA, 18</t>
  </si>
  <si>
    <t>SAN FERNANDO DE HENARES</t>
  </si>
  <si>
    <t>8437022901268</t>
  </si>
  <si>
    <t>FUNDACION CULTURAL PRIVADA PADRE DAMIAN</t>
  </si>
  <si>
    <t>PLAZA DE LA REPUBLICA ARGENTINA, 230</t>
  </si>
  <si>
    <t>08023</t>
  </si>
  <si>
    <t>USUARIO PRODIS-LAURA BARRIOS</t>
  </si>
  <si>
    <t>USUARIO PRODIS-CLAUDIA LOPEZ</t>
  </si>
  <si>
    <t>USUARIO PRODIS-DAVID BLAZQUEZ</t>
  </si>
  <si>
    <t>USUARIO PRODIS-MONICA CADARSO</t>
  </si>
  <si>
    <t>USUARIO PRODIS-ALMUDENA ESCRIVA</t>
  </si>
  <si>
    <t>USUARIO PRODIS-RUT RODRIGO</t>
  </si>
  <si>
    <t>USUARIO PRODIS-GONZALO RODRIGUEZ</t>
  </si>
  <si>
    <t>USUARIO PRODIS- Mª TERESA RODRIGUEZ</t>
  </si>
  <si>
    <t>USUARIO PRODIS-Mª DEL MAR SANCHEZ</t>
  </si>
  <si>
    <t>USUARIO PRODIS-FERNANDO MARTINEZ</t>
  </si>
  <si>
    <t>USUARIO PRODIS-BLANCA AYORA</t>
  </si>
  <si>
    <t>USUARIO PRODIS-ANDRES CABRERA</t>
  </si>
  <si>
    <t>USUARIO PRODIS-ISIDRO J. MONTERO</t>
  </si>
  <si>
    <t>USUARIO PRODIS-PAULA URIA</t>
  </si>
  <si>
    <t>USUARIO PRODIS-ALICIA MARTINEZ</t>
  </si>
  <si>
    <t>USUARIO PRODIS-BELEN LINARES</t>
  </si>
  <si>
    <t>USUARIO PRODIS-IGNACIO SERRAS</t>
  </si>
  <si>
    <t>USUARIO PRODIS-LOURDES PARDO</t>
  </si>
  <si>
    <t>USUARIO PRODIS- LUCIA GOMEZ</t>
  </si>
  <si>
    <t>USUARIO PRODIS- Mª CARMEN VELASCO</t>
  </si>
  <si>
    <t>USUARIO PRODIS-Mª DE FATIMA GIL</t>
  </si>
  <si>
    <t>USUARIO PRODIS-SARA RODRIGUEZ</t>
  </si>
  <si>
    <t>USUARIO PRODIS-SUSANA FLORES</t>
  </si>
  <si>
    <t>USUARIO PRODIS-VALLE OÑATE</t>
  </si>
  <si>
    <t>USUARIO PRODIS-JULIAN HORNERO</t>
  </si>
  <si>
    <t>USUARIO PRODIS-MARTA SATRUSTEGU</t>
  </si>
  <si>
    <t>USUARIO PRODIS-GONZALO RUBIO</t>
  </si>
  <si>
    <t>USUARIO PRODIS-JOSE ANTONIO GARZON</t>
  </si>
  <si>
    <t>USUARIO PRODIS-ROSA GOMEZ</t>
  </si>
  <si>
    <t>USUARIO PRODIS-PALOMA ARNAIZ</t>
  </si>
  <si>
    <t>300800092</t>
  </si>
  <si>
    <t>AVDA. DE MADRID, 55 -URBANIZACION CERRO DE LAS NIEVES</t>
  </si>
  <si>
    <t>28670</t>
  </si>
  <si>
    <t>8434099002140</t>
  </si>
  <si>
    <t>USUARIO NTRA.SRA.STA.Mª.-MºCARMEN SEGURA</t>
  </si>
  <si>
    <t>C/RONDA DE SOBRADIEL,80</t>
  </si>
  <si>
    <t>USUARIO COL.S.M.ARCANGEL.-POLIDEPORTIVO</t>
  </si>
  <si>
    <t>921</t>
  </si>
  <si>
    <t>8434099003628</t>
  </si>
  <si>
    <t>300810000</t>
  </si>
  <si>
    <t>PERSONAL EN ERTE</t>
  </si>
  <si>
    <t>PERSONAL PENDIENTE ASIGNACION</t>
  </si>
  <si>
    <t>CASA GENERALICIA - STOS ANGELES CUSTODIOS</t>
  </si>
  <si>
    <t>R. TERC. CAPUCHINOS PROV. LUIS AMIGO</t>
  </si>
  <si>
    <t>300990003</t>
  </si>
  <si>
    <t>8437022900483</t>
  </si>
  <si>
    <t>ACTIVIDADES CONJ. C. MAYORES</t>
  </si>
  <si>
    <t>RFEBM</t>
  </si>
  <si>
    <t>C/ FERRAZ</t>
  </si>
  <si>
    <t>FANJUL Y TEJADO</t>
  </si>
  <si>
    <t>C/ MORENO, 15, 4º IZQUIERDA</t>
  </si>
  <si>
    <t>CENTRO  MARIA CORREDENTORA</t>
  </si>
  <si>
    <t>AMPA COLEGIO MERCED-CHAMARTIN</t>
  </si>
  <si>
    <t>AV. ALFONSO XII</t>
  </si>
  <si>
    <t>TECNITOP, S.A.</t>
  </si>
  <si>
    <t>AVDA. DE NAVARRA 103, LOCAL</t>
  </si>
  <si>
    <t>ZARAGOZA</t>
  </si>
  <si>
    <t>50017</t>
  </si>
  <si>
    <t>ARCORES INTERNACIONAL</t>
  </si>
  <si>
    <t>HNAS. PASIONISTAS S. PABLO CRUZ</t>
  </si>
  <si>
    <t>C/ BELISANA, 26</t>
  </si>
  <si>
    <t>777771</t>
  </si>
  <si>
    <t>COMUNIDAD DOMINICAS</t>
  </si>
  <si>
    <t>C / STO. DOMINGO, 28</t>
  </si>
  <si>
    <t>C/ CHINCHON, 11 POL. VENTORRO DEL CANO</t>
  </si>
  <si>
    <t>8437022900933</t>
  </si>
  <si>
    <t>AAAAAA</t>
  </si>
  <si>
    <t>PRUEBAS 1</t>
  </si>
  <si>
    <t>BBBBBB</t>
  </si>
  <si>
    <t>Pruebas 2</t>
  </si>
  <si>
    <t>MENSUAL COLEGIOS  DOS CARAS ALGADI.DOC</t>
  </si>
  <si>
    <t>31-Dec-21 00:00:00</t>
  </si>
  <si>
    <t>E0010</t>
  </si>
  <si>
    <t>09-May-22 00:00:00</t>
  </si>
  <si>
    <t>EALICA</t>
  </si>
  <si>
    <t>ESTRUCTURA ALICANTE</t>
  </si>
  <si>
    <t>EATEN</t>
  </si>
  <si>
    <t>ATENCIONES</t>
  </si>
  <si>
    <t>EINTER</t>
  </si>
  <si>
    <t>INTERESES PTMOS</t>
  </si>
  <si>
    <t>EOVIED</t>
  </si>
  <si>
    <t>ESTRUCTURA OVIEDO</t>
  </si>
  <si>
    <t>ASL NV4</t>
  </si>
  <si>
    <t>AGUIRRE NUÑEZ, ADELAIDA</t>
  </si>
  <si>
    <t>55061115N</t>
  </si>
  <si>
    <t>281243646333</t>
  </si>
  <si>
    <t>613776000</t>
  </si>
  <si>
    <t xml:space="preserve">CL M  1 </t>
  </si>
  <si>
    <t>ADELAIDA.AGUIRRE@GMAIL.COM</t>
  </si>
  <si>
    <t>124</t>
  </si>
  <si>
    <t>hideko19862024@gmail.com</t>
  </si>
  <si>
    <t>VARGAS ZAPATA, EYINED</t>
  </si>
  <si>
    <t>60006539E</t>
  </si>
  <si>
    <t>281227067821</t>
  </si>
  <si>
    <t>624681941</t>
  </si>
  <si>
    <t>PZ HILANDERAS 7 6 D</t>
  </si>
  <si>
    <t>yenyvargas2710@gmail.com</t>
  </si>
  <si>
    <t>AYRTON FLORES, KENNETH</t>
  </si>
  <si>
    <t>110090 Corazon de Maria Alarcn</t>
  </si>
  <si>
    <t>ALGADI SAU - VALLADOLID</t>
  </si>
  <si>
    <t>350005 AGUSTINOS (Pº FILIPINOS</t>
  </si>
  <si>
    <t>CONSERJE</t>
  </si>
  <si>
    <t>47007</t>
  </si>
  <si>
    <t>47186</t>
  </si>
  <si>
    <t xml:space="preserve">C.P. S.LAZARO-ESCUELAS BLANCAS                    </t>
  </si>
  <si>
    <t xml:space="preserve">C.P. DE EDUCACIÓN ESPECIAL LATORES   </t>
  </si>
  <si>
    <t>19228124</t>
  </si>
  <si>
    <t>19228130</t>
  </si>
  <si>
    <t>130</t>
  </si>
  <si>
    <t>Aldara Vaquero</t>
  </si>
  <si>
    <t>Angel Alcalde</t>
  </si>
  <si>
    <t>Antonio Ferreiro</t>
  </si>
  <si>
    <t>Carmen  Pablos</t>
  </si>
  <si>
    <t>Carmen Pablos</t>
  </si>
  <si>
    <t>Carmen Pablos/Rosi</t>
  </si>
  <si>
    <t>Daniel Salado</t>
  </si>
  <si>
    <t>Daniel Salado/Rosi M</t>
  </si>
  <si>
    <t>Jessica Fabiani</t>
  </si>
  <si>
    <t>Jose Pedrero</t>
  </si>
  <si>
    <t>Juan</t>
  </si>
  <si>
    <t>LUIS/FLOR/RAFAEL</t>
  </si>
  <si>
    <t>Mario Esteban</t>
  </si>
  <si>
    <t xml:space="preserve">Miriam Espinosa </t>
  </si>
  <si>
    <t>Mónica Bonet</t>
  </si>
  <si>
    <t>Nacho Canseco</t>
  </si>
  <si>
    <t>Nacho Canseco/Rosi M</t>
  </si>
  <si>
    <t>Pilar López/Antonio</t>
  </si>
  <si>
    <t>Pilar López/Rosi M/Antonio</t>
  </si>
  <si>
    <t>Rafael Ojeda</t>
  </si>
  <si>
    <t>Raquel Fernandez</t>
  </si>
  <si>
    <t>Susana Muñiz</t>
  </si>
  <si>
    <t>1-ENERO</t>
  </si>
  <si>
    <t>2-FEBRERO</t>
  </si>
  <si>
    <t>3-MARZO</t>
  </si>
  <si>
    <t>4-ABRIL</t>
  </si>
  <si>
    <t>5-MAYO</t>
  </si>
  <si>
    <t>6-JUNIO</t>
  </si>
  <si>
    <t>7-JULIO</t>
  </si>
  <si>
    <t>8-AGOSTO</t>
  </si>
  <si>
    <t>9-SEPTIEMBRE</t>
  </si>
  <si>
    <t>91-OCTUBRE</t>
  </si>
  <si>
    <t>92-NOVIEMBRE</t>
  </si>
  <si>
    <t>93-DICIEMBRE</t>
  </si>
  <si>
    <t>COM COLEGIO SAN AGUSTIN - SEVILLA</t>
  </si>
  <si>
    <t xml:space="preserve">COMUNIDAD AGUSTINOS RESIDENCIA ANDRÉS DE URDANETA </t>
  </si>
  <si>
    <t xml:space="preserve">CONVENTO DE LOS AGUSTINOS FILIPINOS      </t>
  </si>
  <si>
    <t xml:space="preserve">BREWSTER CHAMBERÍ      </t>
  </si>
  <si>
    <t>VEMARE</t>
  </si>
  <si>
    <t xml:space="preserve">HH. TERCIARIAS CAPUCHINAS - EL OLIVO </t>
  </si>
  <si>
    <t>192184</t>
  </si>
  <si>
    <t>19228103</t>
  </si>
  <si>
    <t>19228112</t>
  </si>
  <si>
    <t>19228113</t>
  </si>
  <si>
    <t>19228114</t>
  </si>
  <si>
    <t>19228115</t>
  </si>
  <si>
    <t>19228116</t>
  </si>
  <si>
    <t>19228118</t>
  </si>
  <si>
    <t>19228119</t>
  </si>
  <si>
    <t>19228120</t>
  </si>
  <si>
    <t>19228121</t>
  </si>
  <si>
    <t>19228122</t>
  </si>
  <si>
    <t>19228128</t>
  </si>
  <si>
    <t>19228129</t>
  </si>
  <si>
    <t>192335</t>
  </si>
  <si>
    <t>192336</t>
  </si>
  <si>
    <t>192337</t>
  </si>
  <si>
    <t>192338</t>
  </si>
  <si>
    <t>192339</t>
  </si>
  <si>
    <t>192415</t>
  </si>
  <si>
    <t>192417</t>
  </si>
  <si>
    <t>192418</t>
  </si>
  <si>
    <t>192419</t>
  </si>
  <si>
    <t>1924611</t>
  </si>
  <si>
    <t>192469</t>
  </si>
  <si>
    <t>192471</t>
  </si>
  <si>
    <t>200393</t>
  </si>
  <si>
    <t>2024 Conv colec de emp de enseñanza privada sost</t>
  </si>
  <si>
    <t>2025 - RESIDENCIA PERSONAS MAYORES</t>
  </si>
  <si>
    <t>2025 - LIMPIEZA DE MADRID</t>
  </si>
  <si>
    <t>120027 COLEG MAYOR CESAR CARLS</t>
  </si>
  <si>
    <t>110082 C. SAN MIGUEL ARCANGEL</t>
  </si>
  <si>
    <t>120001-COL. MAYOR SAN AGUSTÍN</t>
  </si>
  <si>
    <t>110065 COL. SANTA RITA</t>
  </si>
  <si>
    <t>120028 CM STA. MARÍA DEL PINO</t>
  </si>
  <si>
    <t>110807 NTRA SRA BUEN CONSEJO</t>
  </si>
  <si>
    <t>110085 COL. VIRGEN DE MIRASIER</t>
  </si>
  <si>
    <t>110002 SAGRADA FAMILIA PINTO</t>
  </si>
  <si>
    <t>2025 Enseñanza privada sin ningun nivel cocertado</t>
  </si>
  <si>
    <t>110066 S.CC. MARTIN DE LOS HER</t>
  </si>
  <si>
    <t>110030 INMACULADA</t>
  </si>
  <si>
    <t>110084 SAN AGUSTIN LOS NEGRALE</t>
  </si>
  <si>
    <t>340055 CM.COL. SS.CC M.  HEROS</t>
  </si>
  <si>
    <t>110091 COLEGIO CLARET MADRID</t>
  </si>
  <si>
    <t>110060 SAN BUENAVENTURA</t>
  </si>
  <si>
    <t>110070 SS.CC. DE JESUS</t>
  </si>
  <si>
    <t>120009 COLEGIO MAYOR ALCALA</t>
  </si>
  <si>
    <t>350001 SEM CLARETIANOS COLMENA</t>
  </si>
  <si>
    <t>400001 Casa Ejer San Jose</t>
  </si>
  <si>
    <t>160004 Fundacion Carlos Martin</t>
  </si>
  <si>
    <t>110011 COLEG. SAMER CALASANZ</t>
  </si>
  <si>
    <t xml:space="preserve">510005 TERCIARIOS CAPUCHINOS </t>
  </si>
  <si>
    <t>110164 CRISTO REY SANTA URSULA</t>
  </si>
  <si>
    <t>888888 CORRETURNOS</t>
  </si>
  <si>
    <t>340084 MISIONERA CLARET J.HERN</t>
  </si>
  <si>
    <t>AY.COCINA</t>
  </si>
  <si>
    <t>MUÑOZ CASTRO, HERMIS</t>
  </si>
  <si>
    <t>60109518F</t>
  </si>
  <si>
    <t>281435115239</t>
  </si>
  <si>
    <t>642006217</t>
  </si>
  <si>
    <t>CL VIZCONDE DE ARLESSON 41 3 H</t>
  </si>
  <si>
    <t>hermis.06.07@outlook.com</t>
  </si>
  <si>
    <t>DURACION DETERMINADA - TIEMPO COMPLETO - INTERINID</t>
  </si>
  <si>
    <t>VILLACRES TIBAN, MAYRA A</t>
  </si>
  <si>
    <t>50337914E</t>
  </si>
  <si>
    <t>281310140338</t>
  </si>
  <si>
    <t>608720357</t>
  </si>
  <si>
    <t>614713698</t>
  </si>
  <si>
    <t>CL NAVALMORAL DE LA MATA 13 2 D</t>
  </si>
  <si>
    <t>mayravillacres23@gmail.com</t>
  </si>
  <si>
    <t>330004 - RESIDENCIA CLARET</t>
  </si>
  <si>
    <t>LIMPIADOR/A</t>
  </si>
  <si>
    <t>Z0290465A</t>
  </si>
  <si>
    <t>281646275246</t>
  </si>
  <si>
    <t>614347948</t>
  </si>
  <si>
    <t xml:space="preserve">CL CARTAGENA 114 1 IN </t>
  </si>
  <si>
    <t>ken.a.f.17@gmail.com</t>
  </si>
  <si>
    <t>DORADO CAÑAS, ROSA</t>
  </si>
  <si>
    <t>11824214Y</t>
  </si>
  <si>
    <t>280444901002</t>
  </si>
  <si>
    <t>649462999</t>
  </si>
  <si>
    <t>CL SANTA CLARA 36 3 4</t>
  </si>
  <si>
    <t>rosadorado2014@gmail.com</t>
  </si>
  <si>
    <t>110501 COL. SANTA TERESA JESUS</t>
  </si>
  <si>
    <t>340030 SS CC VENTA DE BAÑOS</t>
  </si>
  <si>
    <t>110015 COLEGIO SAN AGUSTIN</t>
  </si>
  <si>
    <t>110043 NTRA SEÑORA DE LA PAZ</t>
  </si>
  <si>
    <t>110034 COLEGIO CLARET</t>
  </si>
  <si>
    <t>330003 RESIDENCIA CLARET</t>
  </si>
  <si>
    <t>110215 COLEGIO MONTE SION</t>
  </si>
  <si>
    <t>110018 CLARETIANAS CARCAIXENT</t>
  </si>
  <si>
    <t>ALGADI SAU - ZARAGOZA</t>
  </si>
  <si>
    <t>50001</t>
  </si>
  <si>
    <t>2025 - LIMPIEZA ZARAGOZA</t>
  </si>
  <si>
    <t>50000755011981</t>
  </si>
  <si>
    <t>LADRON GARCIA, CRISTINA</t>
  </si>
  <si>
    <t>76918039J</t>
  </si>
  <si>
    <t>501031376825</t>
  </si>
  <si>
    <t>639929284</t>
  </si>
  <si>
    <t xml:space="preserve">CL 1 1 5 </t>
  </si>
  <si>
    <t>Cristinaladron320@gmail.com</t>
  </si>
  <si>
    <t>330028 ClareColmenar Asistenci</t>
  </si>
  <si>
    <t>110015 COL SAN AGUSTIN</t>
  </si>
  <si>
    <t>COLEGIO CLARETIANAS ZARAGOZA</t>
  </si>
  <si>
    <t>COLEGIO INMA TREMP L</t>
  </si>
  <si>
    <t>Misioneros Claretianos</t>
  </si>
  <si>
    <t>Misioneros Claretionos</t>
  </si>
  <si>
    <t>Nocturnidad atencion personas dependientes</t>
  </si>
  <si>
    <t>Fecha envio</t>
  </si>
  <si>
    <t>2025 MADRID COLECTIVIDADES ALGADI</t>
  </si>
  <si>
    <t>2025 COLECTIVIDADES BARCELONA</t>
  </si>
  <si>
    <t>2025 COLECTIVIDADES MADRID</t>
  </si>
  <si>
    <t>2025 - VALENCIA COLECTIVIDADES</t>
  </si>
  <si>
    <t>2025 ASTURIAS COLECTIVIDADES</t>
  </si>
  <si>
    <t>2025 COLECTIVIDADES ALICANTE</t>
  </si>
  <si>
    <t>2025 COLECTIVIDADES SEVILLA</t>
  </si>
  <si>
    <t>2025 - BURGOS COLECTIVIDADES</t>
  </si>
  <si>
    <t>2025 - TOLEDO COLECTIVIDADES</t>
  </si>
  <si>
    <t>2025 - CANTABRIA COLECTIVIDADES</t>
  </si>
  <si>
    <t>DIAZ AMORES, RAUL</t>
  </si>
  <si>
    <t>49592609D</t>
  </si>
  <si>
    <t>381062344273</t>
  </si>
  <si>
    <t>607161505</t>
  </si>
  <si>
    <t xml:space="preserve">CL GETAFE 17 </t>
  </si>
  <si>
    <t>RAULDIAZAMORES4@GMAIL.COM</t>
  </si>
  <si>
    <t>2025 - PALENCIA COLECTIVIDADES</t>
  </si>
  <si>
    <t>2025 VALLADOLID COLECTIVIDADES</t>
  </si>
  <si>
    <t>2025 COLECTIVIDADES VALENCIA</t>
  </si>
  <si>
    <t>empresa2</t>
  </si>
  <si>
    <t>INDEFINIDO - TIEMPO PARCIAL - ORDINARIO</t>
  </si>
  <si>
    <t>Nº de días vacaciones a pagar</t>
  </si>
  <si>
    <t>PADRE DEHON</t>
  </si>
  <si>
    <t>340017</t>
  </si>
  <si>
    <t>ESCOLANIA ESCORIAL</t>
  </si>
  <si>
    <t>140188</t>
  </si>
  <si>
    <t>C COLEGIO SAN AGUSTIN</t>
  </si>
  <si>
    <t>340016</t>
  </si>
  <si>
    <t>URDANETA</t>
  </si>
  <si>
    <t>330003</t>
  </si>
  <si>
    <t>Polaris</t>
  </si>
  <si>
    <t>COM SAN AGUSTIN SEVILLA</t>
  </si>
  <si>
    <t>RESIDENCIA SAN VICENTE</t>
  </si>
  <si>
    <t>ABAD CHAMBA, MARY INES</t>
  </si>
  <si>
    <t>51723912V</t>
  </si>
  <si>
    <t>281200064839</t>
  </si>
  <si>
    <t>674502514</t>
  </si>
  <si>
    <t>CL DE PARAVICINO 14 2 D R</t>
  </si>
  <si>
    <t>maryinesabad@gmail.com</t>
  </si>
  <si>
    <t>ACEBES GUTIERREZ , ESTEBAN RA</t>
  </si>
  <si>
    <t>50960465D</t>
  </si>
  <si>
    <t>280415187676</t>
  </si>
  <si>
    <t>918094990</t>
  </si>
  <si>
    <t>629173984</t>
  </si>
  <si>
    <t xml:space="preserve">CL NEGRITAS 1 </t>
  </si>
  <si>
    <t>esteban.raul@yahoo.es</t>
  </si>
  <si>
    <t>INDEFINIDO - TIEMPO COMPLETO - ORDINARIO</t>
  </si>
  <si>
    <t>ACOSTA SORIA, SUSANA</t>
  </si>
  <si>
    <t>51008689W</t>
  </si>
  <si>
    <t>281228407633</t>
  </si>
  <si>
    <t>611273291</t>
  </si>
  <si>
    <t xml:space="preserve">CL PUERTO SUEBE 8 2 </t>
  </si>
  <si>
    <t>susanavi.acosta@gmail.com</t>
  </si>
  <si>
    <t>12h30min</t>
  </si>
  <si>
    <t xml:space="preserve">cmonsalve3819@gmail.com </t>
  </si>
  <si>
    <t>AGUINACO MORENO, IGNACIO</t>
  </si>
  <si>
    <t>16291686G</t>
  </si>
  <si>
    <t>280425480588</t>
  </si>
  <si>
    <t>650860590</t>
  </si>
  <si>
    <t xml:space="preserve">PZ SAN AMARO 7 IZ 5 </t>
  </si>
  <si>
    <t>ignacioaguinaco@hotmail.com</t>
  </si>
  <si>
    <t>AJATES RODRIGUEZ, SONIA</t>
  </si>
  <si>
    <t>70048968F</t>
  </si>
  <si>
    <t>281038746361</t>
  </si>
  <si>
    <t>661662056</t>
  </si>
  <si>
    <t xml:space="preserve">CL SANTA CLARA Nº 2 BIS 1ºA SAN LORENZO  2 BIS 1 A </t>
  </si>
  <si>
    <t>soniaajates1@gmail.com</t>
  </si>
  <si>
    <t>2024 HOSPEDAJE DE MADRID</t>
  </si>
  <si>
    <t>camarera</t>
  </si>
  <si>
    <t>ALAMO RODRIGUEZ, MERCEDES</t>
  </si>
  <si>
    <t>05383067D</t>
  </si>
  <si>
    <t>280344838428</t>
  </si>
  <si>
    <t>636425000</t>
  </si>
  <si>
    <t>CL CADIZ 2 1 5 B</t>
  </si>
  <si>
    <t>merchegtf.61@gmail.com</t>
  </si>
  <si>
    <t>Emp S Comd</t>
  </si>
  <si>
    <t>ALBUJA JACOME, PAOLA A</t>
  </si>
  <si>
    <t>51715690Y</t>
  </si>
  <si>
    <t>281174733792</t>
  </si>
  <si>
    <t>617252522</t>
  </si>
  <si>
    <t xml:space="preserve">CL VALLEHERMOSO 3 818 </t>
  </si>
  <si>
    <t>albujapaola76@gmail.com</t>
  </si>
  <si>
    <t>ALCAIDE SANCHEZ, ANA MARIA</t>
  </si>
  <si>
    <t>02605077M</t>
  </si>
  <si>
    <t>280348815731</t>
  </si>
  <si>
    <t>646839252</t>
  </si>
  <si>
    <t xml:space="preserve">CL QUINTA MORA 37 1 C </t>
  </si>
  <si>
    <t>anita_pecesdecolores@hotmail.com</t>
  </si>
  <si>
    <t>ALEJOS CANCHO, ANA ISABEL</t>
  </si>
  <si>
    <t>13158884D</t>
  </si>
  <si>
    <t>281049774251</t>
  </si>
  <si>
    <t>658369501</t>
  </si>
  <si>
    <t>CL FANTASIA 3 2 D</t>
  </si>
  <si>
    <t>isabelalejoscancho@gmail.com</t>
  </si>
  <si>
    <t>Auxiliar S</t>
  </si>
  <si>
    <t>2024 COLEGIOS MAYORES UNIVERSITARIOS - NACIONAL</t>
  </si>
  <si>
    <t>99009355011995</t>
  </si>
  <si>
    <t>ALMEIRA SANDOVAL, JOSE ANTON</t>
  </si>
  <si>
    <t>02710141M</t>
  </si>
  <si>
    <t>281104193069</t>
  </si>
  <si>
    <t>659226017</t>
  </si>
  <si>
    <t xml:space="preserve">CL MARIA TERESA DE CALCUTA 4 </t>
  </si>
  <si>
    <t>josealmeira1@hotmail.com</t>
  </si>
  <si>
    <t>16410</t>
  </si>
  <si>
    <t>ALONSO LOPEZ, MERCEDES</t>
  </si>
  <si>
    <t>02854566J</t>
  </si>
  <si>
    <t>280334710012</t>
  </si>
  <si>
    <t>678825021</t>
  </si>
  <si>
    <t>CL CHANTADA 42  PORTAL A  42 4 C</t>
  </si>
  <si>
    <t>pojomi1963@gmail.com</t>
  </si>
  <si>
    <t xml:space="preserve">CL RIO EBRO 3 IZ 2 </t>
  </si>
  <si>
    <t>vicalonregueiro@hotmail.es</t>
  </si>
  <si>
    <t>28913</t>
  </si>
  <si>
    <t>ALONSO SANTOS, M LUISA</t>
  </si>
  <si>
    <t>07494522H</t>
  </si>
  <si>
    <t>280407530134</t>
  </si>
  <si>
    <t>666184039</t>
  </si>
  <si>
    <t xml:space="preserve">CL SAN ANTONIO 4 BJ </t>
  </si>
  <si>
    <t>laurabaeza1995@gmail.com</t>
  </si>
  <si>
    <t>28054</t>
  </si>
  <si>
    <t>PLANTAS</t>
  </si>
  <si>
    <t>ALVAREZ ALVAREZ, ANA MARIA</t>
  </si>
  <si>
    <t>11410565N</t>
  </si>
  <si>
    <t>331039288063</t>
  </si>
  <si>
    <t>617442251</t>
  </si>
  <si>
    <t xml:space="preserve">BO EL OTERO 0 </t>
  </si>
  <si>
    <t>anamariaalvarezalvarez65@gmail.com</t>
  </si>
  <si>
    <t>33418</t>
  </si>
  <si>
    <t>330002 - Residencia Costamar</t>
  </si>
  <si>
    <t>ALVAREZ MENDEZ, JUAN LUIS</t>
  </si>
  <si>
    <t>72077415S</t>
  </si>
  <si>
    <t>391018931505</t>
  </si>
  <si>
    <t>670720477</t>
  </si>
  <si>
    <t xml:space="preserve">CL MENENDEZ PELAYO 91 3 IZ </t>
  </si>
  <si>
    <t>juanlu_a_m@hotmail.com</t>
  </si>
  <si>
    <t>Jefe de Cocina</t>
  </si>
  <si>
    <t>AMO REDONDO, MIGUEL A.</t>
  </si>
  <si>
    <t>06560252P</t>
  </si>
  <si>
    <t>280403146744</t>
  </si>
  <si>
    <t>655183239</t>
  </si>
  <si>
    <t xml:space="preserve">CL CASTILLA 6 D 3 </t>
  </si>
  <si>
    <t>miguelangelamo@yahoo.es</t>
  </si>
  <si>
    <t>AMOROS CANTO, ANTONIA</t>
  </si>
  <si>
    <t>74217120F</t>
  </si>
  <si>
    <t>030093587149</t>
  </si>
  <si>
    <t>965606886</t>
  </si>
  <si>
    <t>619346080</t>
  </si>
  <si>
    <t xml:space="preserve">CL LUIS CALENA 21 2 </t>
  </si>
  <si>
    <t>antoamoroscanto@gmail.com</t>
  </si>
  <si>
    <t>CUIDADORES</t>
  </si>
  <si>
    <t xml:space="preserve">ANCAJIMA VARGAS, SHIRLEY </t>
  </si>
  <si>
    <t>50501807V</t>
  </si>
  <si>
    <t>281303515844</t>
  </si>
  <si>
    <t>657172577</t>
  </si>
  <si>
    <t>CL SANTA AUREA 3 2 A</t>
  </si>
  <si>
    <t>shirleymarisolancajima@gmail.com</t>
  </si>
  <si>
    <t>gerocultora</t>
  </si>
  <si>
    <t>ANDREU MOLERO, JUAN A.</t>
  </si>
  <si>
    <t>50858692B</t>
  </si>
  <si>
    <t>280462317956</t>
  </si>
  <si>
    <t>635331844</t>
  </si>
  <si>
    <t>CL SIGRID 2 P2 4 C</t>
  </si>
  <si>
    <t>albertoandreu44@gmail.com</t>
  </si>
  <si>
    <t>28521</t>
  </si>
  <si>
    <t>Jef@ Cocin</t>
  </si>
  <si>
    <t>APAZA OROSCO, ELIZABET</t>
  </si>
  <si>
    <t>51221887J</t>
  </si>
  <si>
    <t>281194251812</t>
  </si>
  <si>
    <t>604368404</t>
  </si>
  <si>
    <t>CL VIRGEN DE BELEN 33 1 C</t>
  </si>
  <si>
    <t>oroscoelizabet80@gmail.com</t>
  </si>
  <si>
    <t>ARCOS JIMENEZ, M NIEVES</t>
  </si>
  <si>
    <t>02238762B</t>
  </si>
  <si>
    <t>281020649700</t>
  </si>
  <si>
    <t>664450351</t>
  </si>
  <si>
    <t xml:space="preserve">CL SAN MAXIMO 23 8 D </t>
  </si>
  <si>
    <t>nievesjarcos@gmail.com</t>
  </si>
  <si>
    <t>ARTEAGA ALCANTARA, M ALICIA</t>
  </si>
  <si>
    <t>53661803C</t>
  </si>
  <si>
    <t>281080854566</t>
  </si>
  <si>
    <t>916377490</t>
  </si>
  <si>
    <t>607710079</t>
  </si>
  <si>
    <t>CL LAS CRUCES 2 2 A</t>
  </si>
  <si>
    <t>marita65_mad@hotmail.com</t>
  </si>
  <si>
    <t>340078 COMUNIDAD ESIC POZUELO</t>
  </si>
  <si>
    <t>DISTEGSA - CAMPAMENTOS</t>
  </si>
  <si>
    <t>TEMP-TC -CIRC. PRODUCCIÓN - INCR. OCASIONAL IMPREV</t>
  </si>
  <si>
    <t>AVILA SOLORZANO, ROSA B.</t>
  </si>
  <si>
    <t>79120824L</t>
  </si>
  <si>
    <t>291080539302</t>
  </si>
  <si>
    <t>654411603</t>
  </si>
  <si>
    <t>AV PABLO NERUDA 30 4 A</t>
  </si>
  <si>
    <t>beatrizavila4631@gmail.com</t>
  </si>
  <si>
    <t>TEMP-TP -CIRC. PRODUCCIÓN - INCR. OCASIONAL IMPREV</t>
  </si>
  <si>
    <t>BAÑOS SANCHO, Mª CARMEN</t>
  </si>
  <si>
    <t>50156871N</t>
  </si>
  <si>
    <t>280331955717</t>
  </si>
  <si>
    <t>637808653</t>
  </si>
  <si>
    <t>PZ RENDICION DE BREDA 11 6 A</t>
  </si>
  <si>
    <t>mcarmenbanosancho@gmail.com</t>
  </si>
  <si>
    <t>BAQUE TUBAY, M GUILLERM</t>
  </si>
  <si>
    <t>50499279L</t>
  </si>
  <si>
    <t>281165400473</t>
  </si>
  <si>
    <t>679846187</t>
  </si>
  <si>
    <t xml:space="preserve">CL EL TOBOSO 56 BJ B </t>
  </si>
  <si>
    <t>maria.baque28@gmail.com</t>
  </si>
  <si>
    <t>330008 Res. Cocepci Las Rozas</t>
  </si>
  <si>
    <t>BARAHONA VELASQUEZ, LILIAN NO</t>
  </si>
  <si>
    <t>Z0234062L</t>
  </si>
  <si>
    <t>281612696876</t>
  </si>
  <si>
    <t>643293464</t>
  </si>
  <si>
    <t xml:space="preserve">CL ANTONIO PRIETO 45 </t>
  </si>
  <si>
    <t>noeliabarahona26@gmail.com</t>
  </si>
  <si>
    <t>BARAJAS DE CASTRO, Mª LEONOR</t>
  </si>
  <si>
    <t>12326799H</t>
  </si>
  <si>
    <t>030100470513</t>
  </si>
  <si>
    <t>616833481</t>
  </si>
  <si>
    <t>CL HIGINIO MANGAS 12 1 D</t>
  </si>
  <si>
    <t>viruegabarajas1@gmail.com</t>
  </si>
  <si>
    <t>BARBERO SANCHEZ, JESUS A</t>
  </si>
  <si>
    <t>70056017H</t>
  </si>
  <si>
    <t>281078091783</t>
  </si>
  <si>
    <t>670507077</t>
  </si>
  <si>
    <t>CL DUQUE DE MEDINACELI 6 2 E</t>
  </si>
  <si>
    <t>jesusbarbero1526@gmail.com</t>
  </si>
  <si>
    <t>340017 - Escolania Escorial</t>
  </si>
  <si>
    <t>133</t>
  </si>
  <si>
    <t>BAUTISTA SAMBRANO, VIVIANA E</t>
  </si>
  <si>
    <t>X7830459V</t>
  </si>
  <si>
    <t>281197686218</t>
  </si>
  <si>
    <t>911459918</t>
  </si>
  <si>
    <t>650812388</t>
  </si>
  <si>
    <t xml:space="preserve">CL LUIS DE LA TORRE 12 1 4 </t>
  </si>
  <si>
    <t>vivianaE.bautistasambrano@outlook.com</t>
  </si>
  <si>
    <t>BAYUELO RICARDO, M ANGELICA</t>
  </si>
  <si>
    <t>X6013589D</t>
  </si>
  <si>
    <t>031051503893</t>
  </si>
  <si>
    <t>611672512</t>
  </si>
  <si>
    <t>AV BENIARDA EDIFICIO PLAYMON PLAZA LL 4 13 D</t>
  </si>
  <si>
    <t>angelicabayuelo29@gmail.com</t>
  </si>
  <si>
    <t>160006 - Asoc. Doble Amor</t>
  </si>
  <si>
    <t>BECERRIL CAMARENA, M LUISA</t>
  </si>
  <si>
    <t>02611189E</t>
  </si>
  <si>
    <t>280358618993</t>
  </si>
  <si>
    <t>695199917</t>
  </si>
  <si>
    <t xml:space="preserve">CL CL VELAZQUEZ 17 3 </t>
  </si>
  <si>
    <t>maguisbecerril@hotmail.com</t>
  </si>
  <si>
    <t>CAMARERA</t>
  </si>
  <si>
    <t>BEJAR ROMERO, SUSANA</t>
  </si>
  <si>
    <t>44400716K</t>
  </si>
  <si>
    <t>100043374037</t>
  </si>
  <si>
    <t>679608195</t>
  </si>
  <si>
    <t>villanueva.bejar@hotmail.com</t>
  </si>
  <si>
    <t>310002 - Centro La Granja Gil</t>
  </si>
  <si>
    <t>BENITO SEVILLA, ANTONIA</t>
  </si>
  <si>
    <t>51631133C</t>
  </si>
  <si>
    <t>280256826890</t>
  </si>
  <si>
    <t>660558698</t>
  </si>
  <si>
    <t xml:space="preserve">CL ASUNCION 2 10 BJ B </t>
  </si>
  <si>
    <t>abenitosevilla@gmail.com</t>
  </si>
  <si>
    <t>BETANCUR GARCIA, ISIS LUZ</t>
  </si>
  <si>
    <t>48081536J</t>
  </si>
  <si>
    <t>281162384278</t>
  </si>
  <si>
    <t>673956287</t>
  </si>
  <si>
    <t>699968727</t>
  </si>
  <si>
    <t>CL DE PINOS BAJA 9 3 B</t>
  </si>
  <si>
    <t>jeny1112022@outlook.es</t>
  </si>
  <si>
    <t>AUX.ENFER</t>
  </si>
  <si>
    <t xml:space="preserve">BLAZQUEZ  SEGOVIA, M CARMEN </t>
  </si>
  <si>
    <t>50082470Q</t>
  </si>
  <si>
    <t>280389357990</t>
  </si>
  <si>
    <t>610762583</t>
  </si>
  <si>
    <t>CL JARAIZ DE LA VERA 6  2ºB MADRID 28011-MA 6 2 B</t>
  </si>
  <si>
    <t>mariblazquez87@gmail.com</t>
  </si>
  <si>
    <t>BONILLA DELGADO, JUAN M.</t>
  </si>
  <si>
    <t>52860577E</t>
  </si>
  <si>
    <t>280427807073</t>
  </si>
  <si>
    <t>609434093</t>
  </si>
  <si>
    <t>juanmibon@hotmail.com</t>
  </si>
  <si>
    <t>BORRALLO GALIANO, MONICA</t>
  </si>
  <si>
    <t>52990046R</t>
  </si>
  <si>
    <t>280455133589</t>
  </si>
  <si>
    <t>677326369</t>
  </si>
  <si>
    <t xml:space="preserve">CL CAMINO DE PERALEJO 6 bj </t>
  </si>
  <si>
    <t>monicavesand@hotmail.com</t>
  </si>
  <si>
    <t>28211</t>
  </si>
  <si>
    <t>BRICIO MARTIN, RAFAEL</t>
  </si>
  <si>
    <t>05235898V</t>
  </si>
  <si>
    <t>280298657940</t>
  </si>
  <si>
    <t>rafael.bricio60@gmail.com</t>
  </si>
  <si>
    <t>800092 POLID FRAY LUIS DE LE</t>
  </si>
  <si>
    <t>mozo almacen</t>
  </si>
  <si>
    <t>BRINZAN , IONUT LAU</t>
  </si>
  <si>
    <t>X6541367Y</t>
  </si>
  <si>
    <t>281214127617</t>
  </si>
  <si>
    <t>647852030</t>
  </si>
  <si>
    <t xml:space="preserve">AV DE FUENLABRADA 109 4 IZ </t>
  </si>
  <si>
    <t>dracu654@gmail.com</t>
  </si>
  <si>
    <t>BUENDIA MARTINEZ, M AMPARO</t>
  </si>
  <si>
    <t>50088077B</t>
  </si>
  <si>
    <t>281068968632</t>
  </si>
  <si>
    <t>917968848</t>
  </si>
  <si>
    <t>676867303</t>
  </si>
  <si>
    <t>CL POTES 7 1 A</t>
  </si>
  <si>
    <t>maryampary40@gmail.com</t>
  </si>
  <si>
    <t>BUENO BUENO, ALBERTO</t>
  </si>
  <si>
    <t>07243405S</t>
  </si>
  <si>
    <t>281026106049</t>
  </si>
  <si>
    <t>915531361</t>
  </si>
  <si>
    <t>691724123</t>
  </si>
  <si>
    <t xml:space="preserve">CL TRAVESIA DEL SERRALLO 4 ATC </t>
  </si>
  <si>
    <t>albertobuenob@yahoo.es</t>
  </si>
  <si>
    <t>110225 - Colegio Inma Tremp Li</t>
  </si>
  <si>
    <t>2025 - LIMPIEZA LLEIDA</t>
  </si>
  <si>
    <t>79002415012005</t>
  </si>
  <si>
    <t>BUSTAMANTE ORTUBE, ISABEL</t>
  </si>
  <si>
    <t>20198184K</t>
  </si>
  <si>
    <t>391000526561</t>
  </si>
  <si>
    <t>686751528</t>
  </si>
  <si>
    <t xml:space="preserve">CL ALMENDRO 19 2 DC </t>
  </si>
  <si>
    <t>ibustaortube@gmail.com</t>
  </si>
  <si>
    <t>CABALLERO CEPEDA, CARMEN R</t>
  </si>
  <si>
    <t>51533402Q</t>
  </si>
  <si>
    <t>071047942414</t>
  </si>
  <si>
    <t>697913145</t>
  </si>
  <si>
    <t>CL PRINCIPE DE VERGARA 269 2 D</t>
  </si>
  <si>
    <t>crcc21@hotmail.com</t>
  </si>
  <si>
    <t>CABELLO CLAJER, ANA BELEN</t>
  </si>
  <si>
    <t>05976870K</t>
  </si>
  <si>
    <t>281408382140</t>
  </si>
  <si>
    <t>672963060</t>
  </si>
  <si>
    <t xml:space="preserve">CL CANTEROS 4 </t>
  </si>
  <si>
    <t>anabelen.cabello@hotmail.com</t>
  </si>
  <si>
    <t>CABRERA QUISPE, PATRICIA</t>
  </si>
  <si>
    <t>50573961C</t>
  </si>
  <si>
    <t>281196045302</t>
  </si>
  <si>
    <t>690344921</t>
  </si>
  <si>
    <t xml:space="preserve">CL RUIZ DE ALDA 45 </t>
  </si>
  <si>
    <t>patriciasoniacabreraquispe@gmail.com</t>
  </si>
  <si>
    <t>200006 POLARIS SERVICIOS INTEG</t>
  </si>
  <si>
    <t>132</t>
  </si>
  <si>
    <t>CALERO LLANOS, CECILIA CA</t>
  </si>
  <si>
    <t>54650361S</t>
  </si>
  <si>
    <t>281113954303</t>
  </si>
  <si>
    <t>654663833</t>
  </si>
  <si>
    <t xml:space="preserve">CL VIRGEN DEL PILAR 4 4 DR </t>
  </si>
  <si>
    <t>CECI_1627@HOTMAIL.COM</t>
  </si>
  <si>
    <t>CONVERSION TEMP-INDEF. SIN BONIF.</t>
  </si>
  <si>
    <t>160002 - FUNDACION PRODIS</t>
  </si>
  <si>
    <t>CALVO GARCIA, NARCISO</t>
  </si>
  <si>
    <t>02204342E</t>
  </si>
  <si>
    <t>280349394495</t>
  </si>
  <si>
    <t>608129961</t>
  </si>
  <si>
    <t xml:space="preserve">PZ DEL DOCTOR CORTEZO 2 2 A </t>
  </si>
  <si>
    <t>yolichicho@hotmail.com</t>
  </si>
  <si>
    <t>CRISTALERO</t>
  </si>
  <si>
    <t>CALZADILLA ROJAS, MARIBEL</t>
  </si>
  <si>
    <t>52905992N</t>
  </si>
  <si>
    <t>281162989419</t>
  </si>
  <si>
    <t>635312932</t>
  </si>
  <si>
    <t xml:space="preserve">CL LAGO DE SANABRIA 4 3 B </t>
  </si>
  <si>
    <t>maribelcalzadilla76@gmail.com</t>
  </si>
  <si>
    <t>CAMINO SANCHEZ, M LETICIA</t>
  </si>
  <si>
    <t>75150344Y</t>
  </si>
  <si>
    <t>181027573139</t>
  </si>
  <si>
    <t>678843824</t>
  </si>
  <si>
    <t>CL HERMANOS MACHADO 2 1 A</t>
  </si>
  <si>
    <t>leticamino@hotmail.com</t>
  </si>
  <si>
    <t>18100</t>
  </si>
  <si>
    <t>CANDO ROSERO, LAURA R</t>
  </si>
  <si>
    <t>03175333E</t>
  </si>
  <si>
    <t>281172984964</t>
  </si>
  <si>
    <t>650851616</t>
  </si>
  <si>
    <t xml:space="preserve">CL OASIS 12 2 </t>
  </si>
  <si>
    <t>candolaura95@gmail.com</t>
  </si>
  <si>
    <t>CANO CASTRO, FRANCISCA</t>
  </si>
  <si>
    <t>24178671J</t>
  </si>
  <si>
    <t>180055254139</t>
  </si>
  <si>
    <t>678484601</t>
  </si>
  <si>
    <t xml:space="preserve">CL ESCULTOR ALBERTO SANCHEZ 62 </t>
  </si>
  <si>
    <t>paquicano1962@gmail.com</t>
  </si>
  <si>
    <t>18200</t>
  </si>
  <si>
    <t>CAÑAMERO CANO, EUGENIA</t>
  </si>
  <si>
    <t>11811475D</t>
  </si>
  <si>
    <t>280361592651</t>
  </si>
  <si>
    <t>2-22-77-87</t>
  </si>
  <si>
    <t>626-03-05-07</t>
  </si>
  <si>
    <t xml:space="preserve">PZ PINTOR LUCAS 3 </t>
  </si>
  <si>
    <t>geny1967@gmail.com</t>
  </si>
  <si>
    <t>CAÑIZARES SAEZ, DAVID</t>
  </si>
  <si>
    <t>09003461L</t>
  </si>
  <si>
    <t>280464801964</t>
  </si>
  <si>
    <t>722597964</t>
  </si>
  <si>
    <t xml:space="preserve">cl CRISTO  2 3 6 </t>
  </si>
  <si>
    <t>diegocanizares304@gmail.com</t>
  </si>
  <si>
    <t>60538720Y</t>
  </si>
  <si>
    <t>CARMONA GONZALEZ, CONCEPCION</t>
  </si>
  <si>
    <t>30821713B</t>
  </si>
  <si>
    <t>281009611908</t>
  </si>
  <si>
    <t>910705497</t>
  </si>
  <si>
    <t>640252933</t>
  </si>
  <si>
    <t xml:space="preserve">CL CAMINO DE LAS LABORES 5 </t>
  </si>
  <si>
    <t>vdazul@hotmail.es</t>
  </si>
  <si>
    <t>350002 SEMINARIO MAYOR TAGASTE</t>
  </si>
  <si>
    <t>CARRANZA MENDEZ, MARTHA ELE</t>
  </si>
  <si>
    <t>02413793N</t>
  </si>
  <si>
    <t>281315188782</t>
  </si>
  <si>
    <t>686079944</t>
  </si>
  <si>
    <t xml:space="preserve">CL SIERRA DE LA LOBA 1 1 DC </t>
  </si>
  <si>
    <t>elenacarranza562@gmail.com</t>
  </si>
  <si>
    <t>CONV. TEMP-INDEFINIDO. SIN BONIF.</t>
  </si>
  <si>
    <t>CARRERA AGUILA, SARAI</t>
  </si>
  <si>
    <t>77035127P</t>
  </si>
  <si>
    <t>181053510434</t>
  </si>
  <si>
    <t>622822561</t>
  </si>
  <si>
    <t xml:space="preserve">CL MOLINO NUEVO 1 2 </t>
  </si>
  <si>
    <t>saraycarrera18@gmail.com</t>
  </si>
  <si>
    <t>AY. COCINA</t>
  </si>
  <si>
    <t>CARRETERO LOPEZ, M MERCED</t>
  </si>
  <si>
    <t>70509093V</t>
  </si>
  <si>
    <t>160018411359</t>
  </si>
  <si>
    <t>9138883242</t>
  </si>
  <si>
    <t>655604480</t>
  </si>
  <si>
    <t xml:space="preserve">CL GOMEZNARRO 173 </t>
  </si>
  <si>
    <t>merchedina2786@gmail.com</t>
  </si>
  <si>
    <t>CASAS ALIAGA, SONIA</t>
  </si>
  <si>
    <t>Y9890251N</t>
  </si>
  <si>
    <t>071111415170</t>
  </si>
  <si>
    <t>608595176</t>
  </si>
  <si>
    <t>CL CALLE DE LOS TEJARES 3 1ª D  3 1 D</t>
  </si>
  <si>
    <t>CASASSONIA13@GMAIL.COM</t>
  </si>
  <si>
    <t>CASTELLANO DURAN, Mª ISABEL</t>
  </si>
  <si>
    <t>53272612N</t>
  </si>
  <si>
    <t>411021366775</t>
  </si>
  <si>
    <t>692217776</t>
  </si>
  <si>
    <t xml:space="preserve">CL PAEZ DE RIVERA 8 1 IZ </t>
  </si>
  <si>
    <t>ISSILLA@HOTMAIL.COM</t>
  </si>
  <si>
    <t>41090</t>
  </si>
  <si>
    <t>340010 - CDAD AGUSTINOS SEVILA</t>
  </si>
  <si>
    <t>CASTIBLANCO ESCALONA, SOLSIREE C</t>
  </si>
  <si>
    <t>Y3595290J</t>
  </si>
  <si>
    <t>281422541413</t>
  </si>
  <si>
    <t>608765434</t>
  </si>
  <si>
    <t>solescalona2024@gmail.com</t>
  </si>
  <si>
    <t>CASTILLO MIGUEL, MARIA</t>
  </si>
  <si>
    <t>01117944Y</t>
  </si>
  <si>
    <t>280424247880</t>
  </si>
  <si>
    <t>917725470</t>
  </si>
  <si>
    <t>669051660</t>
  </si>
  <si>
    <t>CL HACIENDA DE PAVONES  126 2 B</t>
  </si>
  <si>
    <t xml:space="preserve">castillocastillomaria92@gmail.com </t>
  </si>
  <si>
    <t>510013 - C.P PP Reparadores BV</t>
  </si>
  <si>
    <t>CASTRO CANO, ANTONIO</t>
  </si>
  <si>
    <t>53107436E</t>
  </si>
  <si>
    <t>281122577300</t>
  </si>
  <si>
    <t>647517047</t>
  </si>
  <si>
    <t>CL RIO TAJO 6 10 D</t>
  </si>
  <si>
    <t>antonio.ccano@yahoo.es</t>
  </si>
  <si>
    <t>28923</t>
  </si>
  <si>
    <t>CEBRIAN CEBALLOS, JULIANA</t>
  </si>
  <si>
    <t>51897063R</t>
  </si>
  <si>
    <t>280283002544</t>
  </si>
  <si>
    <t>916071784</t>
  </si>
  <si>
    <t>654842318</t>
  </si>
  <si>
    <t>CL ITALIA 31 6 C</t>
  </si>
  <si>
    <t>juliana.gomariz@gmail.com</t>
  </si>
  <si>
    <t>110026 - Escuela Infantil Cuna</t>
  </si>
  <si>
    <t>CELESTER RODRIGUEZ, ENCARNACIN</t>
  </si>
  <si>
    <t>51647378G</t>
  </si>
  <si>
    <t>280348390749</t>
  </si>
  <si>
    <t>913202343</t>
  </si>
  <si>
    <t>616162854</t>
  </si>
  <si>
    <t>CL JOSE RAMON VIZCAINO 3 T  15 10 B</t>
  </si>
  <si>
    <t>encarnacelester@gmail.com</t>
  </si>
  <si>
    <t>CERON CHAFUELAN, ENITH DE L</t>
  </si>
  <si>
    <t>Y9343865Z</t>
  </si>
  <si>
    <t>461193442469</t>
  </si>
  <si>
    <t>643388181</t>
  </si>
  <si>
    <t xml:space="preserve">CL RIO JUCAR 19 </t>
  </si>
  <si>
    <t>pequelulu060360@gmail.com</t>
  </si>
  <si>
    <t>330028 Claretia Colmenar Asist</t>
  </si>
  <si>
    <t>CHAMORRO AGREDA, JULIETH CA</t>
  </si>
  <si>
    <t>55422511D</t>
  </si>
  <si>
    <t>091019222500</t>
  </si>
  <si>
    <t>674970151</t>
  </si>
  <si>
    <t>CL ZAZUAR 3 1 B</t>
  </si>
  <si>
    <t>Julianthchagrad11@hotmail.com</t>
  </si>
  <si>
    <t>CHAMORRO ESTADES, CARLOS</t>
  </si>
  <si>
    <t>01933742V</t>
  </si>
  <si>
    <t>281080670670</t>
  </si>
  <si>
    <t>636563740</t>
  </si>
  <si>
    <t>cds1980@gmail.com</t>
  </si>
  <si>
    <t>CLAROS AVILES, NORMA</t>
  </si>
  <si>
    <t>35680008Q</t>
  </si>
  <si>
    <t>281298394648</t>
  </si>
  <si>
    <t>677657263</t>
  </si>
  <si>
    <t>AV OPORTO 35 BJ B</t>
  </si>
  <si>
    <t>nclarosaviles@gmail.com</t>
  </si>
  <si>
    <t>COAQUIRA CHAMBI, ELOY ELVIS</t>
  </si>
  <si>
    <t>Z0339891W</t>
  </si>
  <si>
    <t>281607058045</t>
  </si>
  <si>
    <t>604983916</t>
  </si>
  <si>
    <t xml:space="preserve">CL CANTERAS DE TILLY 6 </t>
  </si>
  <si>
    <t>CHALLWUA@GMAIL.COM</t>
  </si>
  <si>
    <t>CORAL TUMAILLE, LILIANA MA</t>
  </si>
  <si>
    <t>48133574W</t>
  </si>
  <si>
    <t>081122509631</t>
  </si>
  <si>
    <t>622735790</t>
  </si>
  <si>
    <t>CR ORIO 33 2 01</t>
  </si>
  <si>
    <t>leicotu40@gmail.com</t>
  </si>
  <si>
    <t>CORDONES POLO, RAQUEL</t>
  </si>
  <si>
    <t>01829411Z</t>
  </si>
  <si>
    <t>280402436220</t>
  </si>
  <si>
    <t>649236486</t>
  </si>
  <si>
    <t>rcordonespolo@gmail.com</t>
  </si>
  <si>
    <t xml:space="preserve">340016 RES. ANDRÉS DE URDANET </t>
  </si>
  <si>
    <t>2025 HOSTELERIA MADRID</t>
  </si>
  <si>
    <t>28002085011981</t>
  </si>
  <si>
    <t>CRESPO CRESPO, Mª FLOR</t>
  </si>
  <si>
    <t>07948056S</t>
  </si>
  <si>
    <t>280330641870</t>
  </si>
  <si>
    <t>918518110</t>
  </si>
  <si>
    <t>628145505</t>
  </si>
  <si>
    <t xml:space="preserve">CL FRATERNIDAD 12 </t>
  </si>
  <si>
    <t xml:space="preserve">florcrespocrespo@hotmail.com </t>
  </si>
  <si>
    <t>CRISTOBAL CORUJEDO, Mª IRMA</t>
  </si>
  <si>
    <t>ALGADI SAU - OVIEDO</t>
  </si>
  <si>
    <t>10838906H</t>
  </si>
  <si>
    <t>330101952642</t>
  </si>
  <si>
    <t>985390156</t>
  </si>
  <si>
    <t>629030810</t>
  </si>
  <si>
    <t xml:space="preserve">AV GASPAR GARCIA LAVIANA 23 </t>
  </si>
  <si>
    <t>mimi_cris63@hotmail.com</t>
  </si>
  <si>
    <t>33210</t>
  </si>
  <si>
    <t>110501 - Colegio Sta. Teresa J</t>
  </si>
  <si>
    <t>JEFA REST.</t>
  </si>
  <si>
    <t>CRUZ MALLQUI, MILAGROS G</t>
  </si>
  <si>
    <t>02295385P</t>
  </si>
  <si>
    <t>281076628905</t>
  </si>
  <si>
    <t>676271470</t>
  </si>
  <si>
    <t xml:space="preserve">CL TENIENTE COMPAIRED 18 3 DC </t>
  </si>
  <si>
    <t>mcmmila@hotmail.com</t>
  </si>
  <si>
    <t>340085 CASA MISIONERAS CLARETI</t>
  </si>
  <si>
    <t>CUATIN ZAPATA, ELVIA MARI</t>
  </si>
  <si>
    <t>60738935Y</t>
  </si>
  <si>
    <t>281544616216</t>
  </si>
  <si>
    <t>641102574</t>
  </si>
  <si>
    <t>dayana_puzo@hotmail.es</t>
  </si>
  <si>
    <t>340011 Clartia Corazon de Mara</t>
  </si>
  <si>
    <t>CUELLAR GOMEZ, RAUL</t>
  </si>
  <si>
    <t>46837028N</t>
  </si>
  <si>
    <t>280459934382</t>
  </si>
  <si>
    <t>625712187</t>
  </si>
  <si>
    <t>PZ SETUBAL 11 BJ D</t>
  </si>
  <si>
    <t>cuellar.sanchezatienza@gmail.com</t>
  </si>
  <si>
    <t>DAS NEVES BAIA TEIXEIRA, ISABEL CR</t>
  </si>
  <si>
    <t>Y0072431H</t>
  </si>
  <si>
    <t>251018202621</t>
  </si>
  <si>
    <t>689362257</t>
  </si>
  <si>
    <t>bela_baia@live.com.pt</t>
  </si>
  <si>
    <t>250001</t>
  </si>
  <si>
    <t>DE GEA DEL AMOR, MARAVILLAS</t>
  </si>
  <si>
    <t>74434266X</t>
  </si>
  <si>
    <t>280321047964</t>
  </si>
  <si>
    <t>914701408</t>
  </si>
  <si>
    <t>605475458</t>
  </si>
  <si>
    <t>CL DOÑA BERENGUELA 17 A 1 A</t>
  </si>
  <si>
    <t>maravillasdegea1962@gmail.com</t>
  </si>
  <si>
    <t>DE PRADENA MARIN, M MERCEDES</t>
  </si>
  <si>
    <t>07210821E</t>
  </si>
  <si>
    <t>281211022910</t>
  </si>
  <si>
    <t xml:space="preserve">CL MADRID 20 </t>
  </si>
  <si>
    <t>DEL POZO SANSEGUNDO, M ESTRELLA</t>
  </si>
  <si>
    <t>06557323T</t>
  </si>
  <si>
    <t>050015712776</t>
  </si>
  <si>
    <t>636754575</t>
  </si>
  <si>
    <t>CL HIGUERAL 17 6 C</t>
  </si>
  <si>
    <t>estrella.del.pozo.edp@gmail.com</t>
  </si>
  <si>
    <t>28994</t>
  </si>
  <si>
    <t>DIAZ AMORES, JOSE LUIS</t>
  </si>
  <si>
    <t>47313031F</t>
  </si>
  <si>
    <t>281334387409</t>
  </si>
  <si>
    <t>697849058</t>
  </si>
  <si>
    <t>CL GETAFE 17 1 B</t>
  </si>
  <si>
    <t>tabernaamores@gmail.com</t>
  </si>
  <si>
    <t>DIAZ RUBIO, M VICTORIA</t>
  </si>
  <si>
    <t>11762022Y</t>
  </si>
  <si>
    <t>280322730007</t>
  </si>
  <si>
    <t>680186452</t>
  </si>
  <si>
    <t xml:space="preserve">CL LUIS CABRERA DE CORDOBA 6 3 A </t>
  </si>
  <si>
    <t>Vicky63noha@gmail.com</t>
  </si>
  <si>
    <t>EGAS SALTOS, MONICA</t>
  </si>
  <si>
    <t>X3211028K</t>
  </si>
  <si>
    <t>281118712353</t>
  </si>
  <si>
    <t>672356537</t>
  </si>
  <si>
    <t xml:space="preserve">CL CL RIO GUADALQUIVIR 17, 3º 3 PARLA 28981 1 </t>
  </si>
  <si>
    <t>monirocio75@gmail.com</t>
  </si>
  <si>
    <t>22H30MIN</t>
  </si>
  <si>
    <t>EGEA GARCIA, FRANCISCO</t>
  </si>
  <si>
    <t>50438547F</t>
  </si>
  <si>
    <t>280413179170</t>
  </si>
  <si>
    <t>691308068</t>
  </si>
  <si>
    <t>fran-egea@hotmail.com</t>
  </si>
  <si>
    <t>999999 - Almacen Alcorcon</t>
  </si>
  <si>
    <t>f</t>
  </si>
  <si>
    <t>EL HAJJI MARTIN, M FATIMA</t>
  </si>
  <si>
    <t>75132563G</t>
  </si>
  <si>
    <t>181010350383</t>
  </si>
  <si>
    <t>635577319</t>
  </si>
  <si>
    <t xml:space="preserve">CL JOAQUIN CORRAL ALMAGRO 76 5 </t>
  </si>
  <si>
    <t>fatimaehm8@gmail.com</t>
  </si>
  <si>
    <t>ESPINOSA GORDILLO, M TERESA</t>
  </si>
  <si>
    <t>48983775P</t>
  </si>
  <si>
    <t>411026354696</t>
  </si>
  <si>
    <t>685527756</t>
  </si>
  <si>
    <t xml:space="preserve">CL CARNICERIA 30 1 </t>
  </si>
  <si>
    <t>tespinosa124@gmail.com</t>
  </si>
  <si>
    <t>28794</t>
  </si>
  <si>
    <t>ESTEBAN CAMPOS, ISABEL</t>
  </si>
  <si>
    <t>50188355D</t>
  </si>
  <si>
    <t>280453648681</t>
  </si>
  <si>
    <t>913176633</t>
  </si>
  <si>
    <t>696789496</t>
  </si>
  <si>
    <t xml:space="preserve">CL CAMPOTEJAR 17 3 A </t>
  </si>
  <si>
    <t>matajavier63@gmail.com</t>
  </si>
  <si>
    <t>EXPOSITO CAÑAMERO, FCO JAVIER</t>
  </si>
  <si>
    <t>50305928Y</t>
  </si>
  <si>
    <t>280381549894</t>
  </si>
  <si>
    <t>918015661</t>
  </si>
  <si>
    <t>656435754</t>
  </si>
  <si>
    <t>PS DE LA ESTACION 2 BL 2 BJ C</t>
  </si>
  <si>
    <t>bobyexposito@gmail.com</t>
  </si>
  <si>
    <t>28350</t>
  </si>
  <si>
    <t>EXPOSITO MORENO, M PILAR</t>
  </si>
  <si>
    <t>00407451Y</t>
  </si>
  <si>
    <t>280338544441</t>
  </si>
  <si>
    <t>676174574</t>
  </si>
  <si>
    <t xml:space="preserve">CL ENCOMIENDA DE PALACIOS 32 4 B </t>
  </si>
  <si>
    <t>pilarexposito64@gmail.com</t>
  </si>
  <si>
    <t>RESP. EQUIPO</t>
  </si>
  <si>
    <t>FABIAN FABIAN, JOHANNA</t>
  </si>
  <si>
    <t>55137498N</t>
  </si>
  <si>
    <t>281353329384</t>
  </si>
  <si>
    <t>637049589</t>
  </si>
  <si>
    <t>CL TARRAGONA 22 4 C</t>
  </si>
  <si>
    <t>j.fabian24@hotmail.com</t>
  </si>
  <si>
    <t>FELICIA SUCIU, SIMONA</t>
  </si>
  <si>
    <t>X9149798F</t>
  </si>
  <si>
    <t>281276603600</t>
  </si>
  <si>
    <t>671356491</t>
  </si>
  <si>
    <t>CL CL RIO DUERO 47 3 A</t>
  </si>
  <si>
    <t>paula.suciu@hotmail.es</t>
  </si>
  <si>
    <t>FERNANDEZ BAYUELO, JEAN CARL</t>
  </si>
  <si>
    <t>14003196Z</t>
  </si>
  <si>
    <t>031129671244</t>
  </si>
  <si>
    <t>611672516</t>
  </si>
  <si>
    <t>AV BENIARDA 4 13 D</t>
  </si>
  <si>
    <t>jeancarlosfernandezb99@gmail.com</t>
  </si>
  <si>
    <t>03070</t>
  </si>
  <si>
    <t>FERNANDEZ BLANCO, ARACELI</t>
  </si>
  <si>
    <t>06553357J</t>
  </si>
  <si>
    <t>280344417991</t>
  </si>
  <si>
    <t>914702191</t>
  </si>
  <si>
    <t>678852255</t>
  </si>
  <si>
    <t xml:space="preserve">CL VILLASANDINO 18 5 2 </t>
  </si>
  <si>
    <t>aracelifb65@gmail.com</t>
  </si>
  <si>
    <t>FERNANDEZ CAMPOS, ISABEL</t>
  </si>
  <si>
    <t>33327851T</t>
  </si>
  <si>
    <t>270047270741</t>
  </si>
  <si>
    <t>629633626</t>
  </si>
  <si>
    <t xml:space="preserve">CL MENORCA 33 </t>
  </si>
  <si>
    <t>mabelcam69@hotmail.com</t>
  </si>
  <si>
    <t>FERNANDEZ FERNANDEZ, NOELIA M</t>
  </si>
  <si>
    <t>44906366Q</t>
  </si>
  <si>
    <t>471010634132</t>
  </si>
  <si>
    <t>618405133</t>
  </si>
  <si>
    <t>CL MALAGA 10 3 B</t>
  </si>
  <si>
    <t>noeliaff1976@gmail.com</t>
  </si>
  <si>
    <t>47012</t>
  </si>
  <si>
    <t>2025 - HOSTELERIA VALLADOLID</t>
  </si>
  <si>
    <t>47000235011982</t>
  </si>
  <si>
    <t>FERNANDEZ MAMANI, CIPRIANA</t>
  </si>
  <si>
    <t>Y9680145B</t>
  </si>
  <si>
    <t>461192435588</t>
  </si>
  <si>
    <t>602067720</t>
  </si>
  <si>
    <t xml:space="preserve">CL CONCEPCION DE OLIVA 21 4 C </t>
  </si>
  <si>
    <t>cipriana91fernandez@gmail.com</t>
  </si>
  <si>
    <t>160002 - Fundacion Prodis</t>
  </si>
  <si>
    <t>FERNANDEZ MARTINEZ, CARLOS A</t>
  </si>
  <si>
    <t>04617367W</t>
  </si>
  <si>
    <t>161004694814</t>
  </si>
  <si>
    <t>912790343</t>
  </si>
  <si>
    <t>647289644</t>
  </si>
  <si>
    <t xml:space="preserve">CL VILLALUENGA DE LA SAGRA 7 P F 2 </t>
  </si>
  <si>
    <t>carlosfernandezmartinez5@gmail.com</t>
  </si>
  <si>
    <t>FERNANDEZ ODENE, ANUNCIACIO</t>
  </si>
  <si>
    <t>70509316X</t>
  </si>
  <si>
    <t>161000951624</t>
  </si>
  <si>
    <t>913115476</t>
  </si>
  <si>
    <t>695341745</t>
  </si>
  <si>
    <t>CL SANTA JULIANA 4 3 B</t>
  </si>
  <si>
    <t>nuncy24@gmail.com</t>
  </si>
  <si>
    <t>510009 HOGAR EL OLIVO</t>
  </si>
  <si>
    <t>FERNANDEZ PLANELLES, RAMON</t>
  </si>
  <si>
    <t>51075896A</t>
  </si>
  <si>
    <t>281043509364</t>
  </si>
  <si>
    <t>609015705</t>
  </si>
  <si>
    <t>CL DOCTOR JULIO GONZALEZ VILLASANTE 4 2 D</t>
  </si>
  <si>
    <t>ramonfplanelles@gmail.com</t>
  </si>
  <si>
    <t>FERNANDEZ ROBLEDO, M CARMEN</t>
  </si>
  <si>
    <t>50042034Z</t>
  </si>
  <si>
    <t>280283052256</t>
  </si>
  <si>
    <t>carmenchufernandez5@gmail.com</t>
  </si>
  <si>
    <t>FERNANDEZ RODRIGUEZ, ANA</t>
  </si>
  <si>
    <t>50822982C</t>
  </si>
  <si>
    <t>280373199814</t>
  </si>
  <si>
    <t>914768111</t>
  </si>
  <si>
    <t>689489104</t>
  </si>
  <si>
    <t>CM DE PERALES 156 10 B</t>
  </si>
  <si>
    <t>monicagarciafernandez1996@gmail.com</t>
  </si>
  <si>
    <t>FLORES GARCIA, ANA RUTH</t>
  </si>
  <si>
    <t>30331931Z</t>
  </si>
  <si>
    <t>281445408454</t>
  </si>
  <si>
    <t>602449089</t>
  </si>
  <si>
    <t>CL DE LAS ISLAS PALAOS 30 2 F</t>
  </si>
  <si>
    <t>ruthfloresgarcia74@gmail.com</t>
  </si>
  <si>
    <t>FRUTOS GONZALEZ, M BARCA</t>
  </si>
  <si>
    <t>45424164S</t>
  </si>
  <si>
    <t>090038990365</t>
  </si>
  <si>
    <t>679597635</t>
  </si>
  <si>
    <t>barcadefrutos@gmail.com</t>
  </si>
  <si>
    <t>FUENTE MARTINEZ, NOELIA</t>
  </si>
  <si>
    <t>11967095B</t>
  </si>
  <si>
    <t>491001369283</t>
  </si>
  <si>
    <t>646255215</t>
  </si>
  <si>
    <t>CL ORACION 3 BJ D</t>
  </si>
  <si>
    <t>pardalika@gmail.com</t>
  </si>
  <si>
    <t>47010</t>
  </si>
  <si>
    <t>GACHO DOMINGO, DANIEL</t>
  </si>
  <si>
    <t>70054921A</t>
  </si>
  <si>
    <t>281215786418</t>
  </si>
  <si>
    <t>693234141</t>
  </si>
  <si>
    <t xml:space="preserve">CL AMPURIAS 1 </t>
  </si>
  <si>
    <t>danielgacho@gmail.com</t>
  </si>
  <si>
    <t>FISIO</t>
  </si>
  <si>
    <t>GALAN ARGUIN, ROSARIO</t>
  </si>
  <si>
    <t>05246245Z</t>
  </si>
  <si>
    <t>280377688486</t>
  </si>
  <si>
    <t>671882493</t>
  </si>
  <si>
    <t>CL RIO NERVION+ 11 4 D</t>
  </si>
  <si>
    <t>arguinro@gmail.com</t>
  </si>
  <si>
    <t>28048</t>
  </si>
  <si>
    <t>GALAN PABLO, Mª ISABEL</t>
  </si>
  <si>
    <t>00417414X</t>
  </si>
  <si>
    <t>280347445203</t>
  </si>
  <si>
    <t>679204434</t>
  </si>
  <si>
    <t xml:space="preserve">CL MADRID 12 </t>
  </si>
  <si>
    <t>maribelgalanpablo64@gmail.com</t>
  </si>
  <si>
    <t>GALAN RIVAS, Mª INMACUA</t>
  </si>
  <si>
    <t>08111192N</t>
  </si>
  <si>
    <t>281110913755</t>
  </si>
  <si>
    <t>664341982</t>
  </si>
  <si>
    <t>AV PEÑAPRIETA 12 IN 1 D</t>
  </si>
  <si>
    <t>macugalan@hotmail.com</t>
  </si>
  <si>
    <t>GALINDO CERVERA, DANIEL</t>
  </si>
  <si>
    <t>52004121V</t>
  </si>
  <si>
    <t>281197099063</t>
  </si>
  <si>
    <t>645039072</t>
  </si>
  <si>
    <t xml:space="preserve">CL TELLEZ 15 </t>
  </si>
  <si>
    <t>danielgalindocervera@gmail.com</t>
  </si>
  <si>
    <t>GALVAN NOLASCO, IRMA BEAT</t>
  </si>
  <si>
    <t>03478600B</t>
  </si>
  <si>
    <t>281293503323</t>
  </si>
  <si>
    <t>622780763</t>
  </si>
  <si>
    <t>irmabeatrizgn@gmail.com</t>
  </si>
  <si>
    <t>GALVEZ HERRERA, MARIA JOSE</t>
  </si>
  <si>
    <t>24219918K</t>
  </si>
  <si>
    <t>181016476642</t>
  </si>
  <si>
    <t>634708028</t>
  </si>
  <si>
    <t xml:space="preserve">CL LA HABANA 9 </t>
  </si>
  <si>
    <t>mariajosegalvezherrera1966@gmail.com</t>
  </si>
  <si>
    <t>18102</t>
  </si>
  <si>
    <t>ay.cocina</t>
  </si>
  <si>
    <t>GARABITO MOTA, CARMEN LU</t>
  </si>
  <si>
    <t>50751217S</t>
  </si>
  <si>
    <t>281120516048</t>
  </si>
  <si>
    <t>641993057</t>
  </si>
  <si>
    <t xml:space="preserve">CL COCA  16 1 DH </t>
  </si>
  <si>
    <t xml:space="preserve">carmengarabito302@gmail.com </t>
  </si>
  <si>
    <t>Cocinera</t>
  </si>
  <si>
    <t>GARCES CAMACHO, NORLEY</t>
  </si>
  <si>
    <t>Y8417376B</t>
  </si>
  <si>
    <t>281553076939</t>
  </si>
  <si>
    <t>643024438</t>
  </si>
  <si>
    <t xml:space="preserve">AV DE LOS CANTEROS 10 </t>
  </si>
  <si>
    <t>norley2603@gmail.com</t>
  </si>
  <si>
    <t>GARCIA DE LA NA CAÑIZARES, ALMUDENA</t>
  </si>
  <si>
    <t>50457898S</t>
  </si>
  <si>
    <t>281087152189</t>
  </si>
  <si>
    <t>911132545</t>
  </si>
  <si>
    <t>682181513</t>
  </si>
  <si>
    <t>CL OCAÑA 153 1 D</t>
  </si>
  <si>
    <t>almugn79@gmail.com</t>
  </si>
  <si>
    <t>GARCIA DIAZ, EVA MARIA</t>
  </si>
  <si>
    <t>44407474V</t>
  </si>
  <si>
    <t>100047136324</t>
  </si>
  <si>
    <t>914659828</t>
  </si>
  <si>
    <t>682406826</t>
  </si>
  <si>
    <t>CL BESOLLA 14 6 C</t>
  </si>
  <si>
    <t>evagarciadiaz670@gmail.com</t>
  </si>
  <si>
    <t>GARCIA DIAZ, LUISA</t>
  </si>
  <si>
    <t>02212613J</t>
  </si>
  <si>
    <t>280337557869</t>
  </si>
  <si>
    <t>918935729</t>
  </si>
  <si>
    <t>637804927</t>
  </si>
  <si>
    <t xml:space="preserve">CL PRINCIPADO DE ASTURIAS  12 1 1 C </t>
  </si>
  <si>
    <t>revueltines@hotmail.com</t>
  </si>
  <si>
    <t>GARCIA FERNANDEZ DE ME, SILVIA</t>
  </si>
  <si>
    <t>51719093M</t>
  </si>
  <si>
    <t>281382880840</t>
  </si>
  <si>
    <t>625221931</t>
  </si>
  <si>
    <t>CL SAN SEBASTIÁN 3 3 A</t>
  </si>
  <si>
    <t>silviagarcia.22012016@gmail.com</t>
  </si>
  <si>
    <t>GARCIA GARCIA, MONTSERRAT</t>
  </si>
  <si>
    <t>08980250S</t>
  </si>
  <si>
    <t>280373941963</t>
  </si>
  <si>
    <t>674227897</t>
  </si>
  <si>
    <t>montsegarciagarcia50@gmail.com</t>
  </si>
  <si>
    <t>340013 CLARETIANOS BUEN SUCESO</t>
  </si>
  <si>
    <t>GARCIA GONZALEZ, Mª ESTHER</t>
  </si>
  <si>
    <t>72322941Q</t>
  </si>
  <si>
    <t>091016497406</t>
  </si>
  <si>
    <t>600609173</t>
  </si>
  <si>
    <t>PJ DEL MERCADO 2 1 K</t>
  </si>
  <si>
    <t>estheracy@gmail.com</t>
  </si>
  <si>
    <t>COCINERO 36</t>
  </si>
  <si>
    <t>GARCIA HERRANZ, MERCEDES</t>
  </si>
  <si>
    <t>50706308W</t>
  </si>
  <si>
    <t>281324732168</t>
  </si>
  <si>
    <t>636910001</t>
  </si>
  <si>
    <t xml:space="preserve">CL CL LA TORRE Nº6 (CASA) GUADARRAMA 28440- 6 </t>
  </si>
  <si>
    <t>garciaherranzmercedes@gmail.com</t>
  </si>
  <si>
    <t>GARCIA MARTIN, GREGORIA</t>
  </si>
  <si>
    <t>06562707W</t>
  </si>
  <si>
    <t>280352075032</t>
  </si>
  <si>
    <t>686601840</t>
  </si>
  <si>
    <t xml:space="preserve">CL SAN MARCELO 16 7 A </t>
  </si>
  <si>
    <t>gregogarcia3@hotmail.com</t>
  </si>
  <si>
    <t>GARCIA SANCHEZ, M JOSE</t>
  </si>
  <si>
    <t>50956331S</t>
  </si>
  <si>
    <t>280380312641</t>
  </si>
  <si>
    <t>677846288</t>
  </si>
  <si>
    <t xml:space="preserve">CL ENTRE ARROYOS 112  4ºA MADRID 28030-MADR 112 4 A </t>
  </si>
  <si>
    <t>sangarmj4@gmail.com</t>
  </si>
  <si>
    <t>GARCIA TEVAR, GABRIEL</t>
  </si>
  <si>
    <t>05192805A</t>
  </si>
  <si>
    <t>280397479116</t>
  </si>
  <si>
    <t>628744282</t>
  </si>
  <si>
    <t xml:space="preserve">CL DON RAMON MENENDEZ PIDAL 3 </t>
  </si>
  <si>
    <t>gabinogtv@gmail.com</t>
  </si>
  <si>
    <t>Oficial 1ª</t>
  </si>
  <si>
    <t>PORTERIA</t>
  </si>
  <si>
    <t>GAVIDIA MARTINEZ, CARMEN ELE</t>
  </si>
  <si>
    <t>Y8668746Z</t>
  </si>
  <si>
    <t>281561898885</t>
  </si>
  <si>
    <t>602535030</t>
  </si>
  <si>
    <t>cl soto del parral  43 1 d</t>
  </si>
  <si>
    <t>elenagavidia06@hotmail.com</t>
  </si>
  <si>
    <t>GEMAR LARA, ANTONIA</t>
  </si>
  <si>
    <t>22674094G</t>
  </si>
  <si>
    <t>460126205791</t>
  </si>
  <si>
    <t>655804048</t>
  </si>
  <si>
    <t xml:space="preserve">CL LA SALINA 6 BJ </t>
  </si>
  <si>
    <t>evice@hotmail.es</t>
  </si>
  <si>
    <t>37H</t>
  </si>
  <si>
    <t>GIL VICENTE, M ISABEL</t>
  </si>
  <si>
    <t>17434739A</t>
  </si>
  <si>
    <t>430042341981</t>
  </si>
  <si>
    <t>648102732</t>
  </si>
  <si>
    <t>jjlp1960@hotmail.com</t>
  </si>
  <si>
    <t>110035 - COLEGIO CLARETIANAS Z</t>
  </si>
  <si>
    <t>GIRON , Mª LOURDES</t>
  </si>
  <si>
    <t>Y9078489N</t>
  </si>
  <si>
    <t>281594391865</t>
  </si>
  <si>
    <t>632683571</t>
  </si>
  <si>
    <t xml:space="preserve">CL TAMPICO 3 </t>
  </si>
  <si>
    <t>LOURDESGIRON14081978@GMAIL.COM</t>
  </si>
  <si>
    <t>GOITIA RODRIGUEZ, SUSANA</t>
  </si>
  <si>
    <t>71138015G</t>
  </si>
  <si>
    <t>471011236239</t>
  </si>
  <si>
    <t>635495816</t>
  </si>
  <si>
    <t>CL LAS TERCIAS 16 3 B</t>
  </si>
  <si>
    <t>sgrsu80@gmail.com</t>
  </si>
  <si>
    <t>47140</t>
  </si>
  <si>
    <t>LIMPIADOR</t>
  </si>
  <si>
    <t>GOMEZ CANDELAS, FRANCISCA</t>
  </si>
  <si>
    <t>51901738F</t>
  </si>
  <si>
    <t>281146644717</t>
  </si>
  <si>
    <t>691210988</t>
  </si>
  <si>
    <t xml:space="preserve">CL CL DE LAS MAREAS 30 4 B </t>
  </si>
  <si>
    <t>paqui.g@hotmail.com</t>
  </si>
  <si>
    <t>ALGADI SAU - GUADALAJARA</t>
  </si>
  <si>
    <t>200005 - DANOSA</t>
  </si>
  <si>
    <t>2025 - GUADALAJARA - COLECTIVIDADES</t>
  </si>
  <si>
    <t>GOMEZ MARTINEZ, CANDELARIA</t>
  </si>
  <si>
    <t>52649419G</t>
  </si>
  <si>
    <t>460194784589</t>
  </si>
  <si>
    <t>679588335</t>
  </si>
  <si>
    <t xml:space="preserve">CL MER DE NORUEGA 4 </t>
  </si>
  <si>
    <t>candy2811971@gmail.com</t>
  </si>
  <si>
    <t>GIRONA</t>
  </si>
  <si>
    <t>GOMEZ OTERO, MONICA</t>
  </si>
  <si>
    <t>33521754J</t>
  </si>
  <si>
    <t>281088570110</t>
  </si>
  <si>
    <t>606547685</t>
  </si>
  <si>
    <t xml:space="preserve">CL GORRION 57 1 1 </t>
  </si>
  <si>
    <t>monicago740411@gmail.com</t>
  </si>
  <si>
    <t>GOMEZ RAMIREZ, BLANCA O</t>
  </si>
  <si>
    <t>47317314N</t>
  </si>
  <si>
    <t>281112217902</t>
  </si>
  <si>
    <t>912888018</t>
  </si>
  <si>
    <t>629467913</t>
  </si>
  <si>
    <t>CL ARBOLEDA 30 P F</t>
  </si>
  <si>
    <t>blancaolivagomezramirez@gmail.com</t>
  </si>
  <si>
    <t>GOMEZ RODRIGUEZ, BELEN</t>
  </si>
  <si>
    <t>51386744Y</t>
  </si>
  <si>
    <t>280399692736</t>
  </si>
  <si>
    <t>615266881</t>
  </si>
  <si>
    <t xml:space="preserve">CL MOSQUILONA 55, 1ºA COLMENAR VIEJO 287 </t>
  </si>
  <si>
    <t>brujjilla40@hotmail.es</t>
  </si>
  <si>
    <t>GOMEZ RODRIGUEZ, PETRA</t>
  </si>
  <si>
    <t>02903356C</t>
  </si>
  <si>
    <t>280437780289</t>
  </si>
  <si>
    <t>628750585</t>
  </si>
  <si>
    <t xml:space="preserve">CL CL JAEN 7 PUERTA 4  7 4 </t>
  </si>
  <si>
    <t>petri_kolme_74@hotmail.com</t>
  </si>
  <si>
    <t>GOMEZ RODRIGUEZ, SOLEDAD</t>
  </si>
  <si>
    <t>50960737M</t>
  </si>
  <si>
    <t>280428164761</t>
  </si>
  <si>
    <t>917852085</t>
  </si>
  <si>
    <t>669123679</t>
  </si>
  <si>
    <t xml:space="preserve">CL MAYOR (COLONIA ESPAÑA) 54 </t>
  </si>
  <si>
    <t>sole9672@hotmail.com</t>
  </si>
  <si>
    <t>GOMEZ TERUEL, GLORIA</t>
  </si>
  <si>
    <t>50080075J</t>
  </si>
  <si>
    <t>281074232500</t>
  </si>
  <si>
    <t>914790934</t>
  </si>
  <si>
    <t>635654192</t>
  </si>
  <si>
    <t>CL JAIME III 17 BIS 2 C</t>
  </si>
  <si>
    <t>gloriagote@gmail.com</t>
  </si>
  <si>
    <t>GONZALEZ ALMEIDA, SONIA R.</t>
  </si>
  <si>
    <t>02598824P</t>
  </si>
  <si>
    <t>281132283562</t>
  </si>
  <si>
    <t>657431452</t>
  </si>
  <si>
    <t>CL BURJASOT 10 8 E</t>
  </si>
  <si>
    <t>soniarociogonzalez@hotmail.com</t>
  </si>
  <si>
    <t>120100 - Dominicas De La Anunc</t>
  </si>
  <si>
    <t>GONZALEZ DAVILA, MARTA CRIS</t>
  </si>
  <si>
    <t>05281902K</t>
  </si>
  <si>
    <t>280420786192</t>
  </si>
  <si>
    <t>661488207</t>
  </si>
  <si>
    <t>CL  DE ARAGON 2 6 6 B</t>
  </si>
  <si>
    <t>MIMOSTRESCANTOS@GMAIL.COM</t>
  </si>
  <si>
    <t>340701 - CASA PROVINCIAL S.F.</t>
  </si>
  <si>
    <t>GONZALEZ GONZALEZ, M TERESA</t>
  </si>
  <si>
    <t>10072656J</t>
  </si>
  <si>
    <t>280429402220</t>
  </si>
  <si>
    <t>917392533</t>
  </si>
  <si>
    <t>CL ISLA DE TABARCA 36 2 B</t>
  </si>
  <si>
    <t>flojugg13@gmail.com</t>
  </si>
  <si>
    <t>Auxiliar C</t>
  </si>
  <si>
    <t>GONZALEZ NAVEIRO, M MAR</t>
  </si>
  <si>
    <t>50810957R</t>
  </si>
  <si>
    <t>280425777753</t>
  </si>
  <si>
    <t>690284455</t>
  </si>
  <si>
    <t xml:space="preserve">CL ARROYO DE FONTARRON 459 1 DC </t>
  </si>
  <si>
    <t>mgonnav1963@gmail.com</t>
  </si>
  <si>
    <t>340003 Parroquia San Victor</t>
  </si>
  <si>
    <t>GONZALEZ PEREZ, CELIA</t>
  </si>
  <si>
    <t>76897344H</t>
  </si>
  <si>
    <t>360082243892</t>
  </si>
  <si>
    <t>635502154</t>
  </si>
  <si>
    <t xml:space="preserve">CL GODELLA 1 4 B </t>
  </si>
  <si>
    <t>celiagonza1@hotmail.es</t>
  </si>
  <si>
    <t>GONZALEZ SALVADOR, ANA BELEN</t>
  </si>
  <si>
    <t>01180736P</t>
  </si>
  <si>
    <t>281041856728</t>
  </si>
  <si>
    <t>658568310</t>
  </si>
  <si>
    <t>UR LA CERCA 1 27 2 B</t>
  </si>
  <si>
    <t>BELENGONZALEZSALVADOR@GMAIL.COM</t>
  </si>
  <si>
    <t>GONZALEZ VALCARCEL, RICARDO</t>
  </si>
  <si>
    <t>47021532X</t>
  </si>
  <si>
    <t>281116359600</t>
  </si>
  <si>
    <t>649705745</t>
  </si>
  <si>
    <t xml:space="preserve">CL RIBADESELLA 8 </t>
  </si>
  <si>
    <t>richi82madrid@gmail.com</t>
  </si>
  <si>
    <t>TECNICO DE COCINA</t>
  </si>
  <si>
    <t>GONZALEZ, ALICIA</t>
  </si>
  <si>
    <t>Y2684201T</t>
  </si>
  <si>
    <t>281341074143</t>
  </si>
  <si>
    <t>698642640</t>
  </si>
  <si>
    <t xml:space="preserve">CL DEL ESTANCO 3 1 </t>
  </si>
  <si>
    <t>AG4418599@GMAIL.COM</t>
  </si>
  <si>
    <t>GUAYA RODAS, L GERMANIA</t>
  </si>
  <si>
    <t>55242180K</t>
  </si>
  <si>
    <t>281266635636</t>
  </si>
  <si>
    <t>695302081</t>
  </si>
  <si>
    <t xml:space="preserve">CL SANTA ANA 2 2 </t>
  </si>
  <si>
    <t>ligiarodas23@hotmail.com</t>
  </si>
  <si>
    <t>GUERRERO GOMEZ, Mª ROSARIO</t>
  </si>
  <si>
    <t>50705321G</t>
  </si>
  <si>
    <t>280345994041</t>
  </si>
  <si>
    <t>699939477</t>
  </si>
  <si>
    <t>660690516</t>
  </si>
  <si>
    <t xml:space="preserve">CL PINTOR VELAZQUEZ 69 2 B </t>
  </si>
  <si>
    <t>rosa_arenillas63@hotmail.com</t>
  </si>
  <si>
    <t>GUILLEN FERNANDEZ, FERNANDO</t>
  </si>
  <si>
    <t>09410621X</t>
  </si>
  <si>
    <t>331006336355</t>
  </si>
  <si>
    <t>619229269</t>
  </si>
  <si>
    <t>nubefgf@hotmail.es</t>
  </si>
  <si>
    <t>19001</t>
  </si>
  <si>
    <t>25H40MIN</t>
  </si>
  <si>
    <t>HENAO GRANADA, GLORIA PA</t>
  </si>
  <si>
    <t>50761645R</t>
  </si>
  <si>
    <t>281026429078</t>
  </si>
  <si>
    <t>640876489</t>
  </si>
  <si>
    <t xml:space="preserve">PS ERMITA DEL SANTO 39 1 1 </t>
  </si>
  <si>
    <t>gpatriciah@hotmail.com</t>
  </si>
  <si>
    <t>HERNANDEZ ALEJOS, HILDA Mª</t>
  </si>
  <si>
    <t>Z0793780D</t>
  </si>
  <si>
    <t>281627478868</t>
  </si>
  <si>
    <t>641094624</t>
  </si>
  <si>
    <t>CL FRAY DIEGO RUIZ 11 1 A</t>
  </si>
  <si>
    <t>HMARYHA2902@GMAIL.COM</t>
  </si>
  <si>
    <t>28904</t>
  </si>
  <si>
    <t>HERNANDEZ CASCON, BLANCA</t>
  </si>
  <si>
    <t>11419985W</t>
  </si>
  <si>
    <t>331012403808</t>
  </si>
  <si>
    <t>610526480</t>
  </si>
  <si>
    <t>CL MONTE CAURIBO 13 BJ B</t>
  </si>
  <si>
    <t>blanqui77hc@gmail.com</t>
  </si>
  <si>
    <t>33402</t>
  </si>
  <si>
    <t>HERNANDEZ MENDEZ, MIRIAM ELI</t>
  </si>
  <si>
    <t>06340914K</t>
  </si>
  <si>
    <t>281446407958</t>
  </si>
  <si>
    <t>663203575</t>
  </si>
  <si>
    <t>CL DE LAS HUERTAS  13 1 D</t>
  </si>
  <si>
    <t>mirianh1991@gmail.com</t>
  </si>
  <si>
    <t>HERNANDEZ SEVERINO, CARMEN M</t>
  </si>
  <si>
    <t>51536162Q</t>
  </si>
  <si>
    <t>281213684649</t>
  </si>
  <si>
    <t>690727738</t>
  </si>
  <si>
    <t>CL GEOLOGIA 7 2 B</t>
  </si>
  <si>
    <t>sanelyrh@gmail.com</t>
  </si>
  <si>
    <t>HERNANDO GONZALEZ, VERONICA</t>
  </si>
  <si>
    <t>72130891Q</t>
  </si>
  <si>
    <t>391010294865</t>
  </si>
  <si>
    <t>626726073</t>
  </si>
  <si>
    <t xml:space="preserve">BO SIERRA PANDO 584 D 5 </t>
  </si>
  <si>
    <t>hernandogonzalezveronica@gmail.com</t>
  </si>
  <si>
    <t>39200</t>
  </si>
  <si>
    <t>HORTIGUELA BLAS, MARIA C</t>
  </si>
  <si>
    <t>51651351K</t>
  </si>
  <si>
    <t>280341747663</t>
  </si>
  <si>
    <t>606101525</t>
  </si>
  <si>
    <t>CL JUAN BOSCAN 3 1 C</t>
  </si>
  <si>
    <t>conchihort@gmail.com</t>
  </si>
  <si>
    <t>HOYAS VIGARA, VERONICA</t>
  </si>
  <si>
    <t>52954327R</t>
  </si>
  <si>
    <t>281073013633</t>
  </si>
  <si>
    <t>911150289</t>
  </si>
  <si>
    <t>625340785</t>
  </si>
  <si>
    <t>CL JAEN 8 5 A</t>
  </si>
  <si>
    <t>verohoyasvi@gmail.com</t>
  </si>
  <si>
    <t>HUESO CUENCA, CARLOS</t>
  </si>
  <si>
    <t>70059641P</t>
  </si>
  <si>
    <t>281172232408</t>
  </si>
  <si>
    <t>659720595</t>
  </si>
  <si>
    <t>CL HUERTA 4 BJ D</t>
  </si>
  <si>
    <t>chuesinho83@gmail.com</t>
  </si>
  <si>
    <t>ILIEVA MARINOVA, GALYA</t>
  </si>
  <si>
    <t>X5442880E</t>
  </si>
  <si>
    <t>281236792574</t>
  </si>
  <si>
    <t>696066104</t>
  </si>
  <si>
    <t xml:space="preserve">CL PARQUE LOS NOGALES 8 5 B </t>
  </si>
  <si>
    <t>galita76@abv.bg</t>
  </si>
  <si>
    <t>100101 - Santa Rosalia</t>
  </si>
  <si>
    <t>INCOGNITO SUERO, ROCIO</t>
  </si>
  <si>
    <t>53275941Y</t>
  </si>
  <si>
    <t>411078625067</t>
  </si>
  <si>
    <t>671852276</t>
  </si>
  <si>
    <t xml:space="preserve">AV DEL EJERCITO 5 4 </t>
  </si>
  <si>
    <t>ROCIOINCOGNITOSUERO@GMAIL.COM</t>
  </si>
  <si>
    <t>IRALA ARGUELLO, MYRIAM ELE</t>
  </si>
  <si>
    <t>X5100373P</t>
  </si>
  <si>
    <t>281189180732</t>
  </si>
  <si>
    <t>603276658</t>
  </si>
  <si>
    <t>myriamirala29@gmail.com</t>
  </si>
  <si>
    <t>JIMENEZ ANDRES, CONCEPCION</t>
  </si>
  <si>
    <t>06542847Z</t>
  </si>
  <si>
    <t>050014583132</t>
  </si>
  <si>
    <t>646440525</t>
  </si>
  <si>
    <t xml:space="preserve">UR LAS SUERTES 110 4 </t>
  </si>
  <si>
    <t>conchijiman60@hotmail.com</t>
  </si>
  <si>
    <t>JIMENEZ GARCIA, ESPERANZA</t>
  </si>
  <si>
    <t>07247814P</t>
  </si>
  <si>
    <t>281083227228</t>
  </si>
  <si>
    <t>626188940</t>
  </si>
  <si>
    <t>510001 CONGREG PADRE DAMIAN</t>
  </si>
  <si>
    <t>JIMENEZ GONZALO, SERGIO</t>
  </si>
  <si>
    <t>02548073H</t>
  </si>
  <si>
    <t>280461851346</t>
  </si>
  <si>
    <t>916151611</t>
  </si>
  <si>
    <t>630976537</t>
  </si>
  <si>
    <t>sergitos2006@gmail.com</t>
  </si>
  <si>
    <t>h JCoc/Enc</t>
  </si>
  <si>
    <t>JIMENEZ ORTIZ, M LUCIA</t>
  </si>
  <si>
    <t>02204170B</t>
  </si>
  <si>
    <t>280443513801</t>
  </si>
  <si>
    <t>699296772</t>
  </si>
  <si>
    <t xml:space="preserve">PS SANTIAGO DE COMPOSTELA 1 2 C </t>
  </si>
  <si>
    <t>juancarlosroque@hotmail.es</t>
  </si>
  <si>
    <t>28.5</t>
  </si>
  <si>
    <t>JUAREZ JARANDILLA, BEATRIZ</t>
  </si>
  <si>
    <t>50196361B</t>
  </si>
  <si>
    <t>281010351229</t>
  </si>
  <si>
    <t>647245582</t>
  </si>
  <si>
    <t>CL ALOZAINA 6 1 D</t>
  </si>
  <si>
    <t>beatrizjuarez72@gmail.com</t>
  </si>
  <si>
    <t>340070 R. MISIONERAS CLARETIA</t>
  </si>
  <si>
    <t>JUAREZ SANCHEZ, ANA MARIA</t>
  </si>
  <si>
    <t>06566360K</t>
  </si>
  <si>
    <t>050018701891</t>
  </si>
  <si>
    <t>910075374</t>
  </si>
  <si>
    <t>654436491</t>
  </si>
  <si>
    <t xml:space="preserve">CL AUSTRIA 10 5 7 </t>
  </si>
  <si>
    <t>juarezsanchezanamaria@gmail.com</t>
  </si>
  <si>
    <t>KARAVAN, ZORIANA</t>
  </si>
  <si>
    <t>Y1553889T</t>
  </si>
  <si>
    <t>281309778206</t>
  </si>
  <si>
    <t>722319776</t>
  </si>
  <si>
    <t>CL PRINCESA 26 2 D</t>
  </si>
  <si>
    <t>karavan25011971@gmail.com</t>
  </si>
  <si>
    <t>KOVALOVA , NATALIA</t>
  </si>
  <si>
    <t>X6694031L</t>
  </si>
  <si>
    <t>281197798271</t>
  </si>
  <si>
    <t>600323936</t>
  </si>
  <si>
    <t>carinakovaleva@gmail.com</t>
  </si>
  <si>
    <t>LAPO CALVA, LUIS ANGEL</t>
  </si>
  <si>
    <t>60118806A</t>
  </si>
  <si>
    <t>301040100184</t>
  </si>
  <si>
    <t>662637762</t>
  </si>
  <si>
    <t>CL PEIRONCELY 44 2 B</t>
  </si>
  <si>
    <t>lapoluis167@gmail.com</t>
  </si>
  <si>
    <t>LAURENTIU CALOTA, DANUT</t>
  </si>
  <si>
    <t>X6437496A</t>
  </si>
  <si>
    <t>281164748553</t>
  </si>
  <si>
    <t>636365723</t>
  </si>
  <si>
    <t>CL DEL PADRE VILLACASTIN 7 BJ C</t>
  </si>
  <si>
    <t>danutlaurentiucalota@gmail.com</t>
  </si>
  <si>
    <t>LAZARO ALONSO, BLANCA E</t>
  </si>
  <si>
    <t>09343097Z</t>
  </si>
  <si>
    <t>470040341067</t>
  </si>
  <si>
    <t>669302992</t>
  </si>
  <si>
    <t>PS DEL CID 11 2 D</t>
  </si>
  <si>
    <t>ardillass13@hotmail.com</t>
  </si>
  <si>
    <t>47006</t>
  </si>
  <si>
    <t>LAZARO ALONSO, ROSA Mª</t>
  </si>
  <si>
    <t>09332922M</t>
  </si>
  <si>
    <t>471002351948</t>
  </si>
  <si>
    <t>626073654</t>
  </si>
  <si>
    <t>rosa.lazaro.alonso@hotmail.com</t>
  </si>
  <si>
    <t>LENDOR HERNANDEZ, ANA MARIA</t>
  </si>
  <si>
    <t>02310236R</t>
  </si>
  <si>
    <t>281173290314</t>
  </si>
  <si>
    <t>672979421</t>
  </si>
  <si>
    <t>CL CLAUDIO COELLO 1 D</t>
  </si>
  <si>
    <t>anaqui0019@hotmail.com</t>
  </si>
  <si>
    <t>LEON MARTIN, JERONIMO A</t>
  </si>
  <si>
    <t>51414301D</t>
  </si>
  <si>
    <t>280419028472</t>
  </si>
  <si>
    <t>649048649</t>
  </si>
  <si>
    <t>CL AVILA 7 1 D</t>
  </si>
  <si>
    <t>antoniorompe45@gmail.com</t>
  </si>
  <si>
    <t>LIZARBE GONZALES, SILVIA DO</t>
  </si>
  <si>
    <t>71819476K</t>
  </si>
  <si>
    <t>281283200206</t>
  </si>
  <si>
    <t>625219173</t>
  </si>
  <si>
    <t>silviadoris26@gmail.com</t>
  </si>
  <si>
    <t>LOPEZ DE MIGUEL, RAQUEL</t>
  </si>
  <si>
    <t>52978417X</t>
  </si>
  <si>
    <t>280447838381</t>
  </si>
  <si>
    <t>911293957</t>
  </si>
  <si>
    <t>627537391</t>
  </si>
  <si>
    <t>CL GAVIA SECA 25 PA 5 A</t>
  </si>
  <si>
    <t>rakela0207x.rl@gmail.com</t>
  </si>
  <si>
    <t>LOPEZ FERNANDEZ, GLORIA</t>
  </si>
  <si>
    <t>24230811N</t>
  </si>
  <si>
    <t>180061449106</t>
  </si>
  <si>
    <t>610070056</t>
  </si>
  <si>
    <t xml:space="preserve">CL SAN ALFONSO 23 </t>
  </si>
  <si>
    <t>lopezgloria795@gmail.com</t>
  </si>
  <si>
    <t>LOPEZ GARCIA, OSCAR</t>
  </si>
  <si>
    <t>01815905D</t>
  </si>
  <si>
    <t>280269365859</t>
  </si>
  <si>
    <t>665678976</t>
  </si>
  <si>
    <t xml:space="preserve">AV ALBUFERA 246 IZ 2 </t>
  </si>
  <si>
    <t>lopezgarciaoscarjavier@gmail.com</t>
  </si>
  <si>
    <t>LOPEZ SUAREZ, JOSE LUIS</t>
  </si>
  <si>
    <t>11063001R</t>
  </si>
  <si>
    <t>330108653524</t>
  </si>
  <si>
    <t>985482871</t>
  </si>
  <si>
    <t>639415373</t>
  </si>
  <si>
    <t xml:space="preserve">AV LA ESTACION MOREDA 60 </t>
  </si>
  <si>
    <t>joseluislo1461@gmail.com</t>
  </si>
  <si>
    <t>33684</t>
  </si>
  <si>
    <t>LOUDEIY EL GHARABLI, AHMED</t>
  </si>
  <si>
    <t>54576888G</t>
  </si>
  <si>
    <t>081109400483</t>
  </si>
  <si>
    <t>632663632</t>
  </si>
  <si>
    <t xml:space="preserve">CL SEVERO OCHOA 45 3 </t>
  </si>
  <si>
    <t>loudiyeahmed@gmail.com</t>
  </si>
  <si>
    <t>LUCENA HIDALGO, TERESA</t>
  </si>
  <si>
    <t>07498503C</t>
  </si>
  <si>
    <t>280396610964</t>
  </si>
  <si>
    <t>917514974</t>
  </si>
  <si>
    <t>652659014</t>
  </si>
  <si>
    <t>CL PASAJE DE VILLA CONEJOS 1 POR 1 2 B</t>
  </si>
  <si>
    <t>daabalteluhi@gmail.com</t>
  </si>
  <si>
    <t>LUNA BRANDAN, NELLY MARV</t>
  </si>
  <si>
    <t>03505321Y</t>
  </si>
  <si>
    <t>281175177871</t>
  </si>
  <si>
    <t>672579269</t>
  </si>
  <si>
    <t>CL ARECHAVELETA 16 2 D</t>
  </si>
  <si>
    <t>nelly73_n@hotmail.com</t>
  </si>
  <si>
    <t>MACARRO MOGEDAS, M ANGELES</t>
  </si>
  <si>
    <t>11425401J</t>
  </si>
  <si>
    <t>330108056063</t>
  </si>
  <si>
    <t>665499610</t>
  </si>
  <si>
    <t>AV GIJON 18 4 B</t>
  </si>
  <si>
    <t>mariamacarro68@gmail.com</t>
  </si>
  <si>
    <t>MAESTRO PRIETO, M ROSA</t>
  </si>
  <si>
    <t>13131716G</t>
  </si>
  <si>
    <t>090041439112</t>
  </si>
  <si>
    <t>616965254</t>
  </si>
  <si>
    <t>CL VITORIA 177 5 C</t>
  </si>
  <si>
    <t>maestrorosaprieto@gmail.com</t>
  </si>
  <si>
    <t>340087 - Cmdad Col. Sagrada Fa</t>
  </si>
  <si>
    <t>MAGANTO LOPEZ, FRANCISCO</t>
  </si>
  <si>
    <t>08945679J</t>
  </si>
  <si>
    <t>280460193252</t>
  </si>
  <si>
    <t>javiermaganto73@gmail.com</t>
  </si>
  <si>
    <t>EMPLE SERV</t>
  </si>
  <si>
    <t>MAIDANA FERREIRA, L NATALIA</t>
  </si>
  <si>
    <t>05731431S</t>
  </si>
  <si>
    <t>281223014433</t>
  </si>
  <si>
    <t>647474218</t>
  </si>
  <si>
    <t>CL SANTA LUCIA 1 1 A</t>
  </si>
  <si>
    <t>lilinati@hotmail.com</t>
  </si>
  <si>
    <t>MANICA , RALUCA</t>
  </si>
  <si>
    <t>Y0737451Q</t>
  </si>
  <si>
    <t>251020171822</t>
  </si>
  <si>
    <t>677186162</t>
  </si>
  <si>
    <t>Manica.raluca@yahoo.com</t>
  </si>
  <si>
    <t>MANZANO ROBLES, M ANGELES</t>
  </si>
  <si>
    <t>79307807N</t>
  </si>
  <si>
    <t>281022110356</t>
  </si>
  <si>
    <t>676581606</t>
  </si>
  <si>
    <t xml:space="preserve">CL CL MANUEL 1, PUERTA A MADRID 28770-MADRI </t>
  </si>
  <si>
    <t xml:space="preserve">amanzanorobles@gmail.com </t>
  </si>
  <si>
    <t>COORDINADO</t>
  </si>
  <si>
    <t>MARCOS MIGUEL, AGUSTIN</t>
  </si>
  <si>
    <t>08962170J</t>
  </si>
  <si>
    <t>280295438651</t>
  </si>
  <si>
    <t>916562010</t>
  </si>
  <si>
    <t>649336158</t>
  </si>
  <si>
    <t>CL BELGRADO 4 2 B</t>
  </si>
  <si>
    <t>amparoperezmartin@hotmail.es</t>
  </si>
  <si>
    <t>MARIN , CARMEN EL</t>
  </si>
  <si>
    <t>Z1824298N</t>
  </si>
  <si>
    <t>281649571428</t>
  </si>
  <si>
    <t>685038590</t>
  </si>
  <si>
    <t xml:space="preserve">CL BENITA LOPEZ 48 2 </t>
  </si>
  <si>
    <t>carmenelemarin1977@gmail.com</t>
  </si>
  <si>
    <t>GEROCULTOR/A</t>
  </si>
  <si>
    <t>MARQUEZ GONZALEZ, LORENA AND</t>
  </si>
  <si>
    <t>60046129Y</t>
  </si>
  <si>
    <t>281432270513</t>
  </si>
  <si>
    <t>644969716</t>
  </si>
  <si>
    <t xml:space="preserve">CL CONVENIO 1 1 A </t>
  </si>
  <si>
    <t>loremarquez91@gmail.com</t>
  </si>
  <si>
    <t>FORMACIÓN GRADO SUPERIOR PARA SU REALIZACIÓN</t>
  </si>
  <si>
    <t>MARTIN CAMBRONERO, SILVIA</t>
  </si>
  <si>
    <t>70052950X</t>
  </si>
  <si>
    <t>665619312</t>
  </si>
  <si>
    <t xml:space="preserve">CL ARTISTAS 9 BJ </t>
  </si>
  <si>
    <t>sabrinadanielmelinda@hotmail.com</t>
  </si>
  <si>
    <t>MARTIN DEL CURA, JULIA</t>
  </si>
  <si>
    <t>12366126S</t>
  </si>
  <si>
    <t>280385208212</t>
  </si>
  <si>
    <t>678362842</t>
  </si>
  <si>
    <t xml:space="preserve">CL OLIMPICO FRANCISCO FERNANDEZ OCHOA 5 </t>
  </si>
  <si>
    <t>j1863martin@gmail.com</t>
  </si>
  <si>
    <t>340401 - Mercedarias ( Manipa)</t>
  </si>
  <si>
    <t>MARTIN DEL POZO, INES</t>
  </si>
  <si>
    <t>47317859M</t>
  </si>
  <si>
    <t>281505366679</t>
  </si>
  <si>
    <t>619592841</t>
  </si>
  <si>
    <t xml:space="preserve">cl BLENDA 8 </t>
  </si>
  <si>
    <t>inesmartinpozo@gmail.com</t>
  </si>
  <si>
    <t>RECEPCIONISTA</t>
  </si>
  <si>
    <t>MARTIN FERNANDEZ, MARTA</t>
  </si>
  <si>
    <t>04856512Q</t>
  </si>
  <si>
    <t>451022028432</t>
  </si>
  <si>
    <t>635975577</t>
  </si>
  <si>
    <t>cl langreo 4 4 b</t>
  </si>
  <si>
    <t>mmartinf91@hotmail.com</t>
  </si>
  <si>
    <t>MARTIN GUILLEN, EVA M</t>
  </si>
  <si>
    <t>28613337A</t>
  </si>
  <si>
    <t>410155491315</t>
  </si>
  <si>
    <t>655977920</t>
  </si>
  <si>
    <t>lunave400@gmail.com</t>
  </si>
  <si>
    <t>LIMP/COCIN</t>
  </si>
  <si>
    <t>2025 - E. y Formación no Reglada</t>
  </si>
  <si>
    <t>MARTIN RODRIGUEZ, M FERNANDA</t>
  </si>
  <si>
    <t>51648971X</t>
  </si>
  <si>
    <t>280327779057</t>
  </si>
  <si>
    <t>916736329</t>
  </si>
  <si>
    <t>652450807</t>
  </si>
  <si>
    <t xml:space="preserve">AV PRINCIPE DE ESPAÑA 11 1 4 </t>
  </si>
  <si>
    <t>marifemar62@gmail.com</t>
  </si>
  <si>
    <t>MARTIN VILLA, BRIGIDA</t>
  </si>
  <si>
    <t>05231144R</t>
  </si>
  <si>
    <t>281018813164</t>
  </si>
  <si>
    <t>679724462</t>
  </si>
  <si>
    <t>CL VALVARROSA 13 2 A</t>
  </si>
  <si>
    <t>lunas098765bm@gmail.com</t>
  </si>
  <si>
    <t>MARTINEZ CERECEDO, AMPARO</t>
  </si>
  <si>
    <t>10062479W</t>
  </si>
  <si>
    <t>280369039322</t>
  </si>
  <si>
    <t>915505236</t>
  </si>
  <si>
    <t>987551502</t>
  </si>
  <si>
    <t xml:space="preserve">TR ANTONIO NEBRIJA 4 </t>
  </si>
  <si>
    <t>pary-pili-6367@hotmail.com</t>
  </si>
  <si>
    <t>MARTINEZ CERECEDO, PILAR</t>
  </si>
  <si>
    <t>10071594D</t>
  </si>
  <si>
    <t>280413653460</t>
  </si>
  <si>
    <t>MARTINEZ CONTRERAS, MARIA CARM</t>
  </si>
  <si>
    <t>51358064F</t>
  </si>
  <si>
    <t>280425142203</t>
  </si>
  <si>
    <t>654270487</t>
  </si>
  <si>
    <t>cantonita2@hotmail.com</t>
  </si>
  <si>
    <t>MARTINEZ FERNANDEZ, JULIA</t>
  </si>
  <si>
    <t>10066317E</t>
  </si>
  <si>
    <t>280359060951</t>
  </si>
  <si>
    <t>912486420</t>
  </si>
  <si>
    <t>687900522</t>
  </si>
  <si>
    <t>CL LUIS BUÑUEL 3 4 A</t>
  </si>
  <si>
    <t>alcala.barcena@gmail.com</t>
  </si>
  <si>
    <t>J Unidad</t>
  </si>
  <si>
    <t>MARTINEZ GARCIA, M CARMEN</t>
  </si>
  <si>
    <t>51913779L</t>
  </si>
  <si>
    <t>281046982065</t>
  </si>
  <si>
    <t>660509662</t>
  </si>
  <si>
    <t>CL CAZORLA 7 BJ B</t>
  </si>
  <si>
    <t>silvia99gallardo@gmail.com</t>
  </si>
  <si>
    <t>510014 - C.P. PP Agusti P Esp</t>
  </si>
  <si>
    <t>25h</t>
  </si>
  <si>
    <t xml:space="preserve">MARTINEZ ZAPATA, M CARMEN </t>
  </si>
  <si>
    <t>00414427J</t>
  </si>
  <si>
    <t>280384111203</t>
  </si>
  <si>
    <t>689262846</t>
  </si>
  <si>
    <t xml:space="preserve">CL DEL REY 18 1 IZ </t>
  </si>
  <si>
    <t>martinezzapatacarmen@gmail.com</t>
  </si>
  <si>
    <t>340127 Com. Casa Ejer San Jose</t>
  </si>
  <si>
    <t>24H</t>
  </si>
  <si>
    <t>MASSAGUE CONEJERO, MONICA</t>
  </si>
  <si>
    <t>05409629Y</t>
  </si>
  <si>
    <t>080538539679</t>
  </si>
  <si>
    <t>609215557</t>
  </si>
  <si>
    <t>CL JUAN DE HERRERA 1 3 D</t>
  </si>
  <si>
    <t>momaco_71@outlook.es</t>
  </si>
  <si>
    <t>MATA LAGAREJOS, L JAVIER</t>
  </si>
  <si>
    <t>02211551D</t>
  </si>
  <si>
    <t>280330489300</t>
  </si>
  <si>
    <t>635350269</t>
  </si>
  <si>
    <t>CL CAMPOTEJAR 17 3 A</t>
  </si>
  <si>
    <t>MAYO ALVAREZ, TERESA C</t>
  </si>
  <si>
    <t>09746773V</t>
  </si>
  <si>
    <t>471017918630</t>
  </si>
  <si>
    <t>675838410</t>
  </si>
  <si>
    <t>CL CAMAÑO 63 4 D</t>
  </si>
  <si>
    <t>carmenmayo.mayo@gmail.com</t>
  </si>
  <si>
    <t>47013</t>
  </si>
  <si>
    <t>MAYORAL DIAZ, MIGUEL A.</t>
  </si>
  <si>
    <t>50060887F</t>
  </si>
  <si>
    <t>280324489343</t>
  </si>
  <si>
    <t>911556989</t>
  </si>
  <si>
    <t>686421451</t>
  </si>
  <si>
    <t>CL JOAQUIN TURINA 10 2 B</t>
  </si>
  <si>
    <t>mangelmayorald@gmail.com</t>
  </si>
  <si>
    <t>MAZON MARTINEZ, ANA BELEN</t>
  </si>
  <si>
    <t>72034940K</t>
  </si>
  <si>
    <t>391002454336</t>
  </si>
  <si>
    <t>665914857</t>
  </si>
  <si>
    <t xml:space="preserve">CL VALDENOJA 40 IZ 1 </t>
  </si>
  <si>
    <t>abelenm77@hotmail.com</t>
  </si>
  <si>
    <t>39012</t>
  </si>
  <si>
    <t>MEDINA OCAÑA, Mª SOCORRO</t>
  </si>
  <si>
    <t>24215823C</t>
  </si>
  <si>
    <t>180058033995</t>
  </si>
  <si>
    <t>666369366</t>
  </si>
  <si>
    <t xml:space="preserve">CL GUADIX 32 </t>
  </si>
  <si>
    <t>SocoMedinaO@hotmail.com</t>
  </si>
  <si>
    <t>18154</t>
  </si>
  <si>
    <t>MENA BENALCAZAR, MIREYA</t>
  </si>
  <si>
    <t>51734472C</t>
  </si>
  <si>
    <t>281182882301</t>
  </si>
  <si>
    <t>615099881</t>
  </si>
  <si>
    <t xml:space="preserve">CL RIO TAJO 13 </t>
  </si>
  <si>
    <t>a_26myfer09@hotmail.com</t>
  </si>
  <si>
    <t>28077</t>
  </si>
  <si>
    <t>MENACHO CABALLERO, ELISABET</t>
  </si>
  <si>
    <t>48961765D</t>
  </si>
  <si>
    <t>411049262359</t>
  </si>
  <si>
    <t>620715856</t>
  </si>
  <si>
    <t xml:space="preserve">CL GALICIA 2 </t>
  </si>
  <si>
    <t>eli.angelesdecharli@gmail.com</t>
  </si>
  <si>
    <t>MESA CALLEJA, SUSANA</t>
  </si>
  <si>
    <t>50734653B</t>
  </si>
  <si>
    <t>281015096145</t>
  </si>
  <si>
    <t>637397561</t>
  </si>
  <si>
    <t>susanamesacalleja2@gmail.com</t>
  </si>
  <si>
    <t>100075 - El Jardin Kinderland</t>
  </si>
  <si>
    <t>MESIAS PEREZ, ADRIANA</t>
  </si>
  <si>
    <t>51541145P</t>
  </si>
  <si>
    <t>281198284584</t>
  </si>
  <si>
    <t>672786304</t>
  </si>
  <si>
    <t>CL BENIMANET 35 4 A</t>
  </si>
  <si>
    <t>adrianamesiaspe@gmail.com</t>
  </si>
  <si>
    <t>MINGORANCE MERLOS, FCO JAVIER</t>
  </si>
  <si>
    <t>76068281J</t>
  </si>
  <si>
    <t>181059330232</t>
  </si>
  <si>
    <t>622488170</t>
  </si>
  <si>
    <t xml:space="preserve">CL ZIRIES 9 </t>
  </si>
  <si>
    <t>javimingorancem@gmail.com</t>
  </si>
  <si>
    <t>MOGOLLON MARTINEZ, MILDRED</t>
  </si>
  <si>
    <t>05955523H</t>
  </si>
  <si>
    <t>281124109189</t>
  </si>
  <si>
    <t>619688899</t>
  </si>
  <si>
    <t>CL DE ALCATRAZ 10 2 B</t>
  </si>
  <si>
    <t>tunegrafea59@hotmail.com</t>
  </si>
  <si>
    <t>auxiliar colec</t>
  </si>
  <si>
    <t>MONEDERO MEDINA, JUAN PABLO</t>
  </si>
  <si>
    <t>47285217T</t>
  </si>
  <si>
    <t>281198863554</t>
  </si>
  <si>
    <t>679521022</t>
  </si>
  <si>
    <t>PZ DE LA VAQUILLA  5 BJ A</t>
  </si>
  <si>
    <t>p.juan.monedero@gmail.com</t>
  </si>
  <si>
    <t>MONTIEL ANTON, M AMAYA</t>
  </si>
  <si>
    <t>71126211E</t>
  </si>
  <si>
    <t>471005597509</t>
  </si>
  <si>
    <t>653243315</t>
  </si>
  <si>
    <t>PS JUAN CARLOS I 48 2 C</t>
  </si>
  <si>
    <t>ama-monti@hotmail.com</t>
  </si>
  <si>
    <t>MORADO SANCHEZ, JOAQUIN</t>
  </si>
  <si>
    <t>05433605Q</t>
  </si>
  <si>
    <t>280455583025</t>
  </si>
  <si>
    <t>657354867</t>
  </si>
  <si>
    <t xml:space="preserve">AV ENRIC PRAT DE LA RIBA 2 4 </t>
  </si>
  <si>
    <t>joaquinmorado1975@gmail.com</t>
  </si>
  <si>
    <t>08169</t>
  </si>
  <si>
    <t>MORAIS MARGUSINO, M ISABEL</t>
  </si>
  <si>
    <t>11733976C</t>
  </si>
  <si>
    <t>280327641338</t>
  </si>
  <si>
    <t>915505000</t>
  </si>
  <si>
    <t>616726225</t>
  </si>
  <si>
    <t>CL TORRES MIRANDA 15 5 C</t>
  </si>
  <si>
    <t>marisamorais49@gmail.com</t>
  </si>
  <si>
    <t>MORAN ORE, E MARILU</t>
  </si>
  <si>
    <t>02596787H</t>
  </si>
  <si>
    <t>281213243705</t>
  </si>
  <si>
    <t>625757609</t>
  </si>
  <si>
    <t>CL LUIS FEITO 11 3 D</t>
  </si>
  <si>
    <t>espe.moran.ore@gmail.com</t>
  </si>
  <si>
    <t>AYUDANTE COCINA</t>
  </si>
  <si>
    <t>MORCUENDE LORENTE, M ROCIO</t>
  </si>
  <si>
    <t>04169731S</t>
  </si>
  <si>
    <t>050016855861</t>
  </si>
  <si>
    <t>605872846</t>
  </si>
  <si>
    <t>CL SALOBREÑA 12 1 DC</t>
  </si>
  <si>
    <t>rocio.morcuende65@gmail.com</t>
  </si>
  <si>
    <t>MORENO MARTIN, Mª LUZ</t>
  </si>
  <si>
    <t>28949464P</t>
  </si>
  <si>
    <t>101003116541</t>
  </si>
  <si>
    <t>918547161</t>
  </si>
  <si>
    <t>646581139</t>
  </si>
  <si>
    <t>UR GUADAMOLINOS 3 1 B</t>
  </si>
  <si>
    <t>malymoreno72@hotmail.es</t>
  </si>
  <si>
    <t>MORENO PERSIGUERO, MARIA E</t>
  </si>
  <si>
    <t>50162382A</t>
  </si>
  <si>
    <t>280384529111</t>
  </si>
  <si>
    <t>695800867</t>
  </si>
  <si>
    <t>CL SIERRA DE LOS FILABRES 37 BJ B</t>
  </si>
  <si>
    <t>madeleinmoreno@gmail.com</t>
  </si>
  <si>
    <t>MORENO VARELA, RAQUEL</t>
  </si>
  <si>
    <t>08935385T</t>
  </si>
  <si>
    <t>280385558119</t>
  </si>
  <si>
    <t>651325234</t>
  </si>
  <si>
    <t>mvraqueldr@gmail.com</t>
  </si>
  <si>
    <t>MOSQUEDA PALMA, M BELEN</t>
  </si>
  <si>
    <t>281519705909</t>
  </si>
  <si>
    <t>611351592</t>
  </si>
  <si>
    <t>CL ANDRES TORREJON 15 1 A</t>
  </si>
  <si>
    <t>mbelen58602@gmail.com</t>
  </si>
  <si>
    <t>MUÑOZ HERNANDEZ, MATILDE</t>
  </si>
  <si>
    <t>11958026G</t>
  </si>
  <si>
    <t>471018649160</t>
  </si>
  <si>
    <t>645027014</t>
  </si>
  <si>
    <t>PS BARCO DE LADRILLO 69 4 D</t>
  </si>
  <si>
    <t>matielpego@gmail.com</t>
  </si>
  <si>
    <t>MUÑOZ LEON, PEDRO ANGL</t>
  </si>
  <si>
    <t>53477398Y</t>
  </si>
  <si>
    <t>281287829025</t>
  </si>
  <si>
    <t>665447810</t>
  </si>
  <si>
    <t>652066018</t>
  </si>
  <si>
    <t>CL SANCHA BARCA 10 3 E</t>
  </si>
  <si>
    <t>pedroleon24@hotmail.com</t>
  </si>
  <si>
    <t>MUÑOZ MARINERO, LETICIA</t>
  </si>
  <si>
    <t>03474594F</t>
  </si>
  <si>
    <t>401005566808</t>
  </si>
  <si>
    <t>658682370</t>
  </si>
  <si>
    <t xml:space="preserve">CL MONTECILLO 14 </t>
  </si>
  <si>
    <t>l_15_MM@hotmail.com</t>
  </si>
  <si>
    <t>09443</t>
  </si>
  <si>
    <t>MUÑOZ PIMENTEL, JOSE IGNAC</t>
  </si>
  <si>
    <t>50297255G</t>
  </si>
  <si>
    <t>280357975056</t>
  </si>
  <si>
    <t>675656269</t>
  </si>
  <si>
    <t xml:space="preserve">CL AZCOITIA 10 1 C </t>
  </si>
  <si>
    <t>inampimentel@hotmail.com</t>
  </si>
  <si>
    <t>MUÑOZO POLO, VERONICA</t>
  </si>
  <si>
    <t>50733015Y</t>
  </si>
  <si>
    <t>281060471432</t>
  </si>
  <si>
    <t>647805021</t>
  </si>
  <si>
    <t xml:space="preserve">CL ACEBES 5 </t>
  </si>
  <si>
    <t>verito.polo1@gmail.com</t>
  </si>
  <si>
    <t>110504 - Colegio Jesus Maestro</t>
  </si>
  <si>
    <t>NGUERE SANCHEZ, ALEJANDRO</t>
  </si>
  <si>
    <t>50216891W</t>
  </si>
  <si>
    <t>281114061811</t>
  </si>
  <si>
    <t>697231804</t>
  </si>
  <si>
    <t>PQ EUGENIA DE MONTIJO 64 4 C</t>
  </si>
  <si>
    <t>ngueretheone@gmail.com</t>
  </si>
  <si>
    <t>NOGUERA AYALA, RUBY</t>
  </si>
  <si>
    <t>60125155G</t>
  </si>
  <si>
    <t>281486321842</t>
  </si>
  <si>
    <t>671507662</t>
  </si>
  <si>
    <t>rubynoguera@hotmail.com</t>
  </si>
  <si>
    <t>NUÑEZ CASTRO, INES MARIA</t>
  </si>
  <si>
    <t>50639650K</t>
  </si>
  <si>
    <t>281131545150</t>
  </si>
  <si>
    <t>611232780</t>
  </si>
  <si>
    <t>CL ALFONSO XIII 30 2 A</t>
  </si>
  <si>
    <t>inesmaria3091@gmail.com</t>
  </si>
  <si>
    <t>340807 - Comunidad Ntra Sra Bu</t>
  </si>
  <si>
    <t>OBANDO OLIVAS, INDRANY</t>
  </si>
  <si>
    <t>Y3144873M</t>
  </si>
  <si>
    <t>281403837991</t>
  </si>
  <si>
    <t>604253639</t>
  </si>
  <si>
    <t>CL BALEARES 37 4 D</t>
  </si>
  <si>
    <t>indracarmenolivas@gmail.com</t>
  </si>
  <si>
    <t>510002 DOM. MISIONERAS SAG FAM</t>
  </si>
  <si>
    <t>OCHOA DE BOTIA, ARELYS J.</t>
  </si>
  <si>
    <t>Y9370330Y</t>
  </si>
  <si>
    <t>181079233824</t>
  </si>
  <si>
    <t>641730780</t>
  </si>
  <si>
    <t>CL ANGEL BARRIOS 7 1 C</t>
  </si>
  <si>
    <t>arejac76@gmail.com</t>
  </si>
  <si>
    <t>18087</t>
  </si>
  <si>
    <t>OLIAS JIMENEZ, FRANCISCO</t>
  </si>
  <si>
    <t>33910941V</t>
  </si>
  <si>
    <t>080412792216</t>
  </si>
  <si>
    <t>932316966</t>
  </si>
  <si>
    <t>601146977</t>
  </si>
  <si>
    <t>francisco190963@gmail.com</t>
  </si>
  <si>
    <t>08940</t>
  </si>
  <si>
    <t>PACHECO RODRIGUEZ, MAGALY</t>
  </si>
  <si>
    <t>54695314A</t>
  </si>
  <si>
    <t>281286638753</t>
  </si>
  <si>
    <t>689281754</t>
  </si>
  <si>
    <t>CL DOCTOR CALERO 44 2 B</t>
  </si>
  <si>
    <t>magaly_3331@hotmail.com</t>
  </si>
  <si>
    <t>PADILLA SANCHEZ, LUZ CARIME</t>
  </si>
  <si>
    <t>60939031W</t>
  </si>
  <si>
    <t>281179827609</t>
  </si>
  <si>
    <t>669653569</t>
  </si>
  <si>
    <t xml:space="preserve">CL LAS SUERTES 109 1 B </t>
  </si>
  <si>
    <t>carime190983@hotmail.com</t>
  </si>
  <si>
    <t>PALAZON CUBI, M CARMEN</t>
  </si>
  <si>
    <t>45841157H</t>
  </si>
  <si>
    <t>031049070712</t>
  </si>
  <si>
    <t>635372532</t>
  </si>
  <si>
    <t xml:space="preserve">CL ESPEJO 8 </t>
  </si>
  <si>
    <t>mpalazonc@alu.cipfpvalledeelda.com</t>
  </si>
  <si>
    <t>PANIZO BALLESTEROS, M DOLORES</t>
  </si>
  <si>
    <t>10195254K</t>
  </si>
  <si>
    <t>280357595443</t>
  </si>
  <si>
    <t>914648391</t>
  </si>
  <si>
    <t>606282710</t>
  </si>
  <si>
    <t>dopabapanizo@hotmail.es</t>
  </si>
  <si>
    <t>PAREJA LUZURIAGA, JUAN JOSE</t>
  </si>
  <si>
    <t>44057216A</t>
  </si>
  <si>
    <t>111031695553</t>
  </si>
  <si>
    <t>615347514</t>
  </si>
  <si>
    <t>CL CAL Y CANTO 1 1 A</t>
  </si>
  <si>
    <t>juanjoluzu89@gmail.com</t>
  </si>
  <si>
    <t>11160</t>
  </si>
  <si>
    <t>JEFE DE COCINA</t>
  </si>
  <si>
    <t>PASCUAL JORGE, Mª LUZ</t>
  </si>
  <si>
    <t>70977523Y</t>
  </si>
  <si>
    <t>471016560024</t>
  </si>
  <si>
    <t>639142650</t>
  </si>
  <si>
    <t>CL TARRAGONA 3 3 B</t>
  </si>
  <si>
    <t>luzsilpas@gmail.com</t>
  </si>
  <si>
    <t>AUX COCINA</t>
  </si>
  <si>
    <t>PEDROSA TAPIAS, DANIEL</t>
  </si>
  <si>
    <t>52878627V</t>
  </si>
  <si>
    <t>281060097576</t>
  </si>
  <si>
    <t>910121997</t>
  </si>
  <si>
    <t>677524266</t>
  </si>
  <si>
    <t>CL SANDALIO LOPEZ 41 3 B</t>
  </si>
  <si>
    <t>pedrosa.t.daniel@gmail.com</t>
  </si>
  <si>
    <t>PEÑA , JAZMIN JE</t>
  </si>
  <si>
    <t>Y2956709G</t>
  </si>
  <si>
    <t>281332965246</t>
  </si>
  <si>
    <t>640664570</t>
  </si>
  <si>
    <t>CL EULOGIO PEDRERO 37 1 B</t>
  </si>
  <si>
    <t>jazminjeannette@outlook.es</t>
  </si>
  <si>
    <t>PEÑA CARBAJAL, AGRIPINA</t>
  </si>
  <si>
    <t>02709335G</t>
  </si>
  <si>
    <t>281019750529</t>
  </si>
  <si>
    <t>653205971</t>
  </si>
  <si>
    <t>agripinacarbajal1960@gmail.com</t>
  </si>
  <si>
    <t>PEÑO ROBLEDO, HUGO</t>
  </si>
  <si>
    <t>50238607Y</t>
  </si>
  <si>
    <t>281428904613</t>
  </si>
  <si>
    <t>654472075</t>
  </si>
  <si>
    <t xml:space="preserve">AV CORDOBA 29 </t>
  </si>
  <si>
    <t>hugorobledo1810@gmail.com</t>
  </si>
  <si>
    <t>PEREIRA AJA, OLALLA</t>
  </si>
  <si>
    <t>72055427S</t>
  </si>
  <si>
    <t>391007764781</t>
  </si>
  <si>
    <t>639574670</t>
  </si>
  <si>
    <t xml:space="preserve">CL ALONSO 8 IZ 1 </t>
  </si>
  <si>
    <t>olalla400@gmail.com</t>
  </si>
  <si>
    <t>39010</t>
  </si>
  <si>
    <t>9.55</t>
  </si>
  <si>
    <t>PEREZ FRESNEDA, ANTONIA</t>
  </si>
  <si>
    <t>52136335G</t>
  </si>
  <si>
    <t>130040094158</t>
  </si>
  <si>
    <t>615563887</t>
  </si>
  <si>
    <t xml:space="preserve">PS PINTOR ROSALES 8 1 </t>
  </si>
  <si>
    <t>antoniaperez12374@gmail.com</t>
  </si>
  <si>
    <t>PEREZ GONZALEZ, M ELENA</t>
  </si>
  <si>
    <t>13169843C</t>
  </si>
  <si>
    <t>281065483706</t>
  </si>
  <si>
    <t>675012654</t>
  </si>
  <si>
    <t>CL FERNANDO EL CATOLICO 68 3 B</t>
  </si>
  <si>
    <t>elenapgh@gmail.com</t>
  </si>
  <si>
    <t>PEREZ MUÑOZ, M CARMEN</t>
  </si>
  <si>
    <t>52363080S</t>
  </si>
  <si>
    <t>140066193504</t>
  </si>
  <si>
    <t>915086750</t>
  </si>
  <si>
    <t>650676052</t>
  </si>
  <si>
    <t>AV CARABANCHEL ALTO 23 3 B</t>
  </si>
  <si>
    <t>ritarlapiz@gmail.com</t>
  </si>
  <si>
    <t>PEREZ RAMON, M JESUS</t>
  </si>
  <si>
    <t>51667812Z</t>
  </si>
  <si>
    <t>280360636189</t>
  </si>
  <si>
    <t>619775308</t>
  </si>
  <si>
    <t xml:space="preserve">CL CALIZA 39 3 A </t>
  </si>
  <si>
    <t>mariajesus.perezramon@yahoo.es</t>
  </si>
  <si>
    <t>26.5</t>
  </si>
  <si>
    <t>PEREZ SANCHEZ, M ROSARIO</t>
  </si>
  <si>
    <t>11798072S</t>
  </si>
  <si>
    <t>281008034949</t>
  </si>
  <si>
    <t>charoperez1401@gmail.com</t>
  </si>
  <si>
    <t>PEREZ TORRES, LENDY JASM</t>
  </si>
  <si>
    <t>60119757B</t>
  </si>
  <si>
    <t>281508938505</t>
  </si>
  <si>
    <t>666178788</t>
  </si>
  <si>
    <t xml:space="preserve">CL LA CORTE DEL FARAON 1 </t>
  </si>
  <si>
    <t>dorilennyperez2108@gmail.com</t>
  </si>
  <si>
    <t>PERRINO HERRANZ, RICARDO</t>
  </si>
  <si>
    <t>51913533A</t>
  </si>
  <si>
    <t>280363778686</t>
  </si>
  <si>
    <t>637943804</t>
  </si>
  <si>
    <t xml:space="preserve">CL LADERA DEL TOMILLAR 3 </t>
  </si>
  <si>
    <t>miguel5692@gmail.com</t>
  </si>
  <si>
    <t>PINCA , EUGENIA</t>
  </si>
  <si>
    <t>X5686089Y</t>
  </si>
  <si>
    <t>281206501191</t>
  </si>
  <si>
    <t>642984954</t>
  </si>
  <si>
    <t>pancajeni1962@gmail.com</t>
  </si>
  <si>
    <t>PINO LUENGO, CARLOS</t>
  </si>
  <si>
    <t>50951090H</t>
  </si>
  <si>
    <t>280359251012</t>
  </si>
  <si>
    <t>660717370</t>
  </si>
  <si>
    <t>carlospino152@gmail.com</t>
  </si>
  <si>
    <t>PIÑUELA PERAL, MIGUEL A.</t>
  </si>
  <si>
    <t>33506374C</t>
  </si>
  <si>
    <t>280377981712</t>
  </si>
  <si>
    <t>918907771</t>
  </si>
  <si>
    <t>659821790</t>
  </si>
  <si>
    <t xml:space="preserve">CL FERNANDO VI 16 1 IZ </t>
  </si>
  <si>
    <t>miguel_pinuela@hotmail.com</t>
  </si>
  <si>
    <t>PIZARRO PASTOR, EVA</t>
  </si>
  <si>
    <t>50438562E</t>
  </si>
  <si>
    <t>280394111495</t>
  </si>
  <si>
    <t>639132853</t>
  </si>
  <si>
    <t xml:space="preserve">CL HINOJERA </t>
  </si>
  <si>
    <t>eva_pizarropastor@hotmail.com</t>
  </si>
  <si>
    <t>28293</t>
  </si>
  <si>
    <t>PLATA FELIPE, CARMEN</t>
  </si>
  <si>
    <t>24263572K</t>
  </si>
  <si>
    <t>181011896121</t>
  </si>
  <si>
    <t>657806749</t>
  </si>
  <si>
    <t xml:space="preserve">CL MURILLO 47 </t>
  </si>
  <si>
    <t>josecarmen6659@gmail.com</t>
  </si>
  <si>
    <t>PONCE SALGADO , INDHIRA KA</t>
  </si>
  <si>
    <t>60010945N</t>
  </si>
  <si>
    <t>281347668729</t>
  </si>
  <si>
    <t>673565487</t>
  </si>
  <si>
    <t xml:space="preserve">CL JOSE BARBASTRE 9 3 A </t>
  </si>
  <si>
    <t>katania.ponce76@gmail.com</t>
  </si>
  <si>
    <t>PONGA IZQUIERDO, IDOYA A.</t>
  </si>
  <si>
    <t>30670578D</t>
  </si>
  <si>
    <t>281002317811</t>
  </si>
  <si>
    <t>677712219</t>
  </si>
  <si>
    <t>aliciap41@yahoo.com</t>
  </si>
  <si>
    <t>CAMARERA 39H</t>
  </si>
  <si>
    <t>PORTELLANO ATENCIA, ESPERANZA</t>
  </si>
  <si>
    <t>24244568S</t>
  </si>
  <si>
    <t>180064458934</t>
  </si>
  <si>
    <t>645980986</t>
  </si>
  <si>
    <t xml:space="preserve">CL ARRAYAN 22 </t>
  </si>
  <si>
    <t>espe-pa@hotmail.com</t>
  </si>
  <si>
    <t>18320</t>
  </si>
  <si>
    <t>PRENDES GARCIA, PABLO</t>
  </si>
  <si>
    <t>10902019L</t>
  </si>
  <si>
    <t>331035643085</t>
  </si>
  <si>
    <t>610295576</t>
  </si>
  <si>
    <t>CL EZCURDIA  129 4 IZ</t>
  </si>
  <si>
    <t>prendesgarciapablo@gmail.com</t>
  </si>
  <si>
    <t>PUENTES GONZALEZ, JAVIER</t>
  </si>
  <si>
    <t>70891457Y</t>
  </si>
  <si>
    <t>461056610128</t>
  </si>
  <si>
    <t>657457769</t>
  </si>
  <si>
    <t>AV EURO 7 C 1 B</t>
  </si>
  <si>
    <t>javierpuentes84@gmail.com</t>
  </si>
  <si>
    <t>PULLUPAXI TAMAY, WILMA</t>
  </si>
  <si>
    <t>50258930C</t>
  </si>
  <si>
    <t>281158725863</t>
  </si>
  <si>
    <t>679641403</t>
  </si>
  <si>
    <t xml:space="preserve">CL SALDAÑA 4 IZ 1 </t>
  </si>
  <si>
    <t>pullupaxiwilma@gmail.com</t>
  </si>
  <si>
    <t>Pers Serv</t>
  </si>
  <si>
    <t>LAVANDERIA</t>
  </si>
  <si>
    <t>QUIROS ABRIL, IVAN</t>
  </si>
  <si>
    <t>11842002S</t>
  </si>
  <si>
    <t>281090058149</t>
  </si>
  <si>
    <t>916829279</t>
  </si>
  <si>
    <t>647811412</t>
  </si>
  <si>
    <t>CL GARCILASO 45 3 B</t>
  </si>
  <si>
    <t>ivanquirosabril@hotmail.com</t>
  </si>
  <si>
    <t>8904</t>
  </si>
  <si>
    <t>QUISILEMA QUISILEMA, ROSA MAGDA</t>
  </si>
  <si>
    <t>X8810587T</t>
  </si>
  <si>
    <t>281378634361</t>
  </si>
  <si>
    <t>689324383</t>
  </si>
  <si>
    <t xml:space="preserve">CL PILA 2 BJ 5 </t>
  </si>
  <si>
    <t>magdalenaquisilema72@gmail.com</t>
  </si>
  <si>
    <t>RADUCAN, GEORGIANA</t>
  </si>
  <si>
    <t>X8608595V</t>
  </si>
  <si>
    <t>191007586574</t>
  </si>
  <si>
    <t>642692731</t>
  </si>
  <si>
    <t xml:space="preserve">CL Aguilar de Campoo  21 </t>
  </si>
  <si>
    <t>rgeorgianacamelia@gmail.com</t>
  </si>
  <si>
    <t>RADULIAN , DUMITRU</t>
  </si>
  <si>
    <t>X4784942E</t>
  </si>
  <si>
    <t>281184637900</t>
  </si>
  <si>
    <t>671408267</t>
  </si>
  <si>
    <t xml:space="preserve">CL JOSE ANTONIO 32 </t>
  </si>
  <si>
    <t>dumitruradulian78@gmail.com</t>
  </si>
  <si>
    <t>28660</t>
  </si>
  <si>
    <t>RAMOS GAVIÑO, CONCEPCION</t>
  </si>
  <si>
    <t>28913163R</t>
  </si>
  <si>
    <t>410155991671</t>
  </si>
  <si>
    <t>657632431</t>
  </si>
  <si>
    <t>conchita_lacocinera@hotmail.com</t>
  </si>
  <si>
    <t>RAMOS PINEDA, PAMELA YAM</t>
  </si>
  <si>
    <t>Y3896670R</t>
  </si>
  <si>
    <t>281445527177</t>
  </si>
  <si>
    <t>674524558</t>
  </si>
  <si>
    <t>CL BARRIONUEVO 2 2 C</t>
  </si>
  <si>
    <t>pamepineda22@gmail.com</t>
  </si>
  <si>
    <t>RAMOS SALGADO, D JANNETTE</t>
  </si>
  <si>
    <t>02744538V</t>
  </si>
  <si>
    <t>280458888503</t>
  </si>
  <si>
    <t>912618111</t>
  </si>
  <si>
    <t>672166273</t>
  </si>
  <si>
    <t>CL MARROQUINA 74 2 A</t>
  </si>
  <si>
    <t>zackvr46@yahoo.es</t>
  </si>
  <si>
    <t>ESTUDIOS BASICOS</t>
  </si>
  <si>
    <t>RAMOS SALGADO, W JOSE</t>
  </si>
  <si>
    <t>02667787V</t>
  </si>
  <si>
    <t>281215095391</t>
  </si>
  <si>
    <t>664123286</t>
  </si>
  <si>
    <t xml:space="preserve">CL ZORRILLA 25 1 1 </t>
  </si>
  <si>
    <t>jose.ramos.salgado@gmail.com</t>
  </si>
  <si>
    <t>REATIGUI SOTO, JOSE A.</t>
  </si>
  <si>
    <t>06030049R</t>
  </si>
  <si>
    <t>281152698931</t>
  </si>
  <si>
    <t>674520387</t>
  </si>
  <si>
    <t>CL PICOS DE EUROPA  1 2 B</t>
  </si>
  <si>
    <t>adolforeatigui57@gmail.com</t>
  </si>
  <si>
    <t>Oficial 2ª</t>
  </si>
  <si>
    <t>OFICIAL 2ª</t>
  </si>
  <si>
    <t>REDONDO ALVAREZ, EUGENIO</t>
  </si>
  <si>
    <t>07225962Y</t>
  </si>
  <si>
    <t>280364895604</t>
  </si>
  <si>
    <t>686207759</t>
  </si>
  <si>
    <t xml:space="preserve">CL GOMEZNARRO 173 BJ </t>
  </si>
  <si>
    <t>alvarez.eugenio0393@gmail.com</t>
  </si>
  <si>
    <t>h R Apertu</t>
  </si>
  <si>
    <t>RIENTE , SILVANA</t>
  </si>
  <si>
    <t>X7504492Y</t>
  </si>
  <si>
    <t>461092650274</t>
  </si>
  <si>
    <t>670570785</t>
  </si>
  <si>
    <t xml:space="preserve">CL ANDALUCIA 15 </t>
  </si>
  <si>
    <t>silvanedu@hotmail.com</t>
  </si>
  <si>
    <t>RIOS BENITEZ, ANA MARIA</t>
  </si>
  <si>
    <t>35685645H</t>
  </si>
  <si>
    <t>281278816311</t>
  </si>
  <si>
    <t>640290342</t>
  </si>
  <si>
    <t>arios6952@gmail.com</t>
  </si>
  <si>
    <t>32.50h</t>
  </si>
  <si>
    <t>RIVAS BLANCO, YOLANDA</t>
  </si>
  <si>
    <t>20256318B</t>
  </si>
  <si>
    <t>280429514071</t>
  </si>
  <si>
    <t>916471092</t>
  </si>
  <si>
    <t>615438900</t>
  </si>
  <si>
    <t>CL RIO SEGURA 12 4 3</t>
  </si>
  <si>
    <t>yolandarivasblanco1972@gmail.com</t>
  </si>
  <si>
    <t>510015 GOBIERNO GENERAL CONCEP</t>
  </si>
  <si>
    <t>RIVAS CANALES, ANA ISABEL</t>
  </si>
  <si>
    <t>00682392M</t>
  </si>
  <si>
    <t>281130221910</t>
  </si>
  <si>
    <t>695555261</t>
  </si>
  <si>
    <t>anaisari59@gmail.com</t>
  </si>
  <si>
    <t>RIVERA DOMINGUEZ, FRANCIS JO</t>
  </si>
  <si>
    <t>60183183A</t>
  </si>
  <si>
    <t>281624185619</t>
  </si>
  <si>
    <t>657763501</t>
  </si>
  <si>
    <t xml:space="preserve">CL OCHAGAVIA 34 </t>
  </si>
  <si>
    <t>francisjohana_07@hotmail.com</t>
  </si>
  <si>
    <t>ROA FERNANDEZ, M GEMA</t>
  </si>
  <si>
    <t>52868987Z</t>
  </si>
  <si>
    <t>281013565767</t>
  </si>
  <si>
    <t>692889602</t>
  </si>
  <si>
    <t xml:space="preserve">CL CL AGUJA 4 2º D MADRID 28037-MADRID 4 2 D </t>
  </si>
  <si>
    <t>gemaroafernandez@gmail.com</t>
  </si>
  <si>
    <t>ROA RUIZ, SARAH ALEX</t>
  </si>
  <si>
    <t>Z0343775E</t>
  </si>
  <si>
    <t>281648796943</t>
  </si>
  <si>
    <t>643815296</t>
  </si>
  <si>
    <t>sarahroa28@gmail.com</t>
  </si>
  <si>
    <t>RODRIGUES GOMES, GRACIETE F</t>
  </si>
  <si>
    <t>50231050Q</t>
  </si>
  <si>
    <t>280420625841</t>
  </si>
  <si>
    <t>619174428</t>
  </si>
  <si>
    <t xml:space="preserve">CL GOIRI 18 3 4 </t>
  </si>
  <si>
    <t>gfrodriguezgomes47@gmail.com</t>
  </si>
  <si>
    <t>510006 - C.P Concepcioni Belis</t>
  </si>
  <si>
    <t>RODRIGUEZ GARCIA, GLORIANA</t>
  </si>
  <si>
    <t>Y9726820L</t>
  </si>
  <si>
    <t>281603221693</t>
  </si>
  <si>
    <t>641220876</t>
  </si>
  <si>
    <t xml:space="preserve">CL DE LAS MARISMAS 18 BJ EX B </t>
  </si>
  <si>
    <t>glorianag1996@gmail.com</t>
  </si>
  <si>
    <t>RODRIGUEZ GARCIA, ROSA ANA</t>
  </si>
  <si>
    <t>52125970N</t>
  </si>
  <si>
    <t>280432222795</t>
  </si>
  <si>
    <t>916857346</t>
  </si>
  <si>
    <t>609214270</t>
  </si>
  <si>
    <t>AV MARIA GUERRERO 60 P1 BJ C</t>
  </si>
  <si>
    <t>manchasrodriguez@hotmail.com</t>
  </si>
  <si>
    <t>110023 - Fund. Sor Rosalia Ren</t>
  </si>
  <si>
    <t>RODRIGUEZ PINTO, KAREN P</t>
  </si>
  <si>
    <t>48080778Z</t>
  </si>
  <si>
    <t>281132625486</t>
  </si>
  <si>
    <t>645679207</t>
  </si>
  <si>
    <t xml:space="preserve">CL AUROA 4 1 B </t>
  </si>
  <si>
    <t>20.56</t>
  </si>
  <si>
    <t>RODRIGUEZ SANCHEZ, ANA Mª</t>
  </si>
  <si>
    <t>47294097W</t>
  </si>
  <si>
    <t>281160430740</t>
  </si>
  <si>
    <t>632095615</t>
  </si>
  <si>
    <t>CL PONFERRADA 29 5 A</t>
  </si>
  <si>
    <t>kinin05@hotmail.com</t>
  </si>
  <si>
    <t>ROJAS CABRERA, ADRIELYS A</t>
  </si>
  <si>
    <t>281607830712</t>
  </si>
  <si>
    <t>624647266</t>
  </si>
  <si>
    <t>RD DE LA CONSTITUCION 155 BJ C</t>
  </si>
  <si>
    <t>adrielysrojas@gmail.com</t>
  </si>
  <si>
    <t>ROJO RODRIGUEZ, DIEGO</t>
  </si>
  <si>
    <t>11855550Q</t>
  </si>
  <si>
    <t>281224197429</t>
  </si>
  <si>
    <t>647620993</t>
  </si>
  <si>
    <t>CL ARGANDA 12 3 C</t>
  </si>
  <si>
    <t>drojrod86@gmail.com</t>
  </si>
  <si>
    <t>ROMAN AVILA, M MERCEDES</t>
  </si>
  <si>
    <t>53801757L</t>
  </si>
  <si>
    <t>281135688868</t>
  </si>
  <si>
    <t>638721879</t>
  </si>
  <si>
    <t>marimer.cancer@gmail.com</t>
  </si>
  <si>
    <t>ROMAN RUIZ, SILVIA</t>
  </si>
  <si>
    <t>52955953V</t>
  </si>
  <si>
    <t>280458498479</t>
  </si>
  <si>
    <t>silvia63roman@gmail.com</t>
  </si>
  <si>
    <t>ROSA ROMERO, MARCOS A.</t>
  </si>
  <si>
    <t>70073393Y</t>
  </si>
  <si>
    <t>281230390978</t>
  </si>
  <si>
    <t>624535885</t>
  </si>
  <si>
    <t xml:space="preserve">CL SAN MILLAN 32 BJ D </t>
  </si>
  <si>
    <t>DELAROSAMARCOS14@GMAIL.COM</t>
  </si>
  <si>
    <t>RUIZ BLAZQUEZ, CONSUELO</t>
  </si>
  <si>
    <t>07215109D</t>
  </si>
  <si>
    <t>280347880992</t>
  </si>
  <si>
    <t>916957717</t>
  </si>
  <si>
    <t>616543012</t>
  </si>
  <si>
    <t>CL LANZA EN ASTILLERO 2 P11 1 B</t>
  </si>
  <si>
    <t>chelo9964@hotmail.es</t>
  </si>
  <si>
    <t>SAAVEDRA ALBA, PAUL JOSUE</t>
  </si>
  <si>
    <t>Y6378416R</t>
  </si>
  <si>
    <t>331069935720</t>
  </si>
  <si>
    <t>624588690</t>
  </si>
  <si>
    <t>CL MIGUEL ANTONA 4 1 DR C</t>
  </si>
  <si>
    <t>paulsaavedra789@gmail.com</t>
  </si>
  <si>
    <t>SAFI LOPEZ, JORGE</t>
  </si>
  <si>
    <t>33525735S</t>
  </si>
  <si>
    <t>070079858228</t>
  </si>
  <si>
    <t>605781690</t>
  </si>
  <si>
    <t>CL JOSE MARIA PEMAN 58 2 B</t>
  </si>
  <si>
    <t>sflj.17@gmail.com</t>
  </si>
  <si>
    <t>Porter@</t>
  </si>
  <si>
    <t>SALGADO CUELLAR, ANTONIO</t>
  </si>
  <si>
    <t>44783631D</t>
  </si>
  <si>
    <t>061002068100</t>
  </si>
  <si>
    <t>655058403</t>
  </si>
  <si>
    <t>CL PALESTINA 6 3 3 C</t>
  </si>
  <si>
    <t>cuellarantonio798@gmail.com</t>
  </si>
  <si>
    <t>SALMERON JOVER, OSCAR</t>
  </si>
  <si>
    <t>47630826B</t>
  </si>
  <si>
    <t>291010436792</t>
  </si>
  <si>
    <t>687201052</t>
  </si>
  <si>
    <t xml:space="preserve">CL LIBERACION 31 1 3 </t>
  </si>
  <si>
    <t>oscarsalmeronjover@gmail.com</t>
  </si>
  <si>
    <t>CHEF EJECU</t>
  </si>
  <si>
    <t>TÍTULOS UNIVERSITARIOS Y OTROS CON BACHILLER</t>
  </si>
  <si>
    <t>SALSO MORENO, ARTURO</t>
  </si>
  <si>
    <t>47519464S</t>
  </si>
  <si>
    <t>281137233289</t>
  </si>
  <si>
    <t>649441376</t>
  </si>
  <si>
    <t>AV DEL CANTABRICO 18 2 C</t>
  </si>
  <si>
    <t>turituri69@hotmail.com</t>
  </si>
  <si>
    <t>28939</t>
  </si>
  <si>
    <t>SANCHEZ BARCO, RAQUEL</t>
  </si>
  <si>
    <t>02532592Q</t>
  </si>
  <si>
    <t>280400619690</t>
  </si>
  <si>
    <t>918978731</t>
  </si>
  <si>
    <t>670458768</t>
  </si>
  <si>
    <t xml:space="preserve">CL GUADARRAMA 28 A </t>
  </si>
  <si>
    <t>raquelsan70@gmail.com</t>
  </si>
  <si>
    <t>28210</t>
  </si>
  <si>
    <t>SANCHEZ HERNANDEZ, Mª ISABEL</t>
  </si>
  <si>
    <t>15973891T</t>
  </si>
  <si>
    <t>280365805683</t>
  </si>
  <si>
    <t>918928081</t>
  </si>
  <si>
    <t>689162500</t>
  </si>
  <si>
    <t>CL MORERAS 24 2 B</t>
  </si>
  <si>
    <t>isabelsanchez2061964@gmail.com</t>
  </si>
  <si>
    <t>28300</t>
  </si>
  <si>
    <t>SANCHEZ MIRON, EDUARDO</t>
  </si>
  <si>
    <t>50423980E</t>
  </si>
  <si>
    <t>281317670770</t>
  </si>
  <si>
    <t xml:space="preserve">CT POZUELO MAJADAHONDA KM 2.2 1 </t>
  </si>
  <si>
    <t>africasanchezmiron@gmail.com</t>
  </si>
  <si>
    <t>INDEFINIDO - T. PARCIAL - MINUSVALIDOS</t>
  </si>
  <si>
    <t xml:space="preserve">auxiliar s.l. </t>
  </si>
  <si>
    <t>SANCHEZ NAVARRO, M TERESA</t>
  </si>
  <si>
    <t>52865627N</t>
  </si>
  <si>
    <t>280450917325</t>
  </si>
  <si>
    <t>676811974</t>
  </si>
  <si>
    <t>mteresasnchs1@gmail.com</t>
  </si>
  <si>
    <t>SANCHEZ VEGA, MERCEDES</t>
  </si>
  <si>
    <t>02207994V</t>
  </si>
  <si>
    <t>280328024890</t>
  </si>
  <si>
    <t>CL TEBA 2 1 A</t>
  </si>
  <si>
    <t>mmerche1964@gmail.com</t>
  </si>
  <si>
    <t>37H30MIN</t>
  </si>
  <si>
    <t>SANGUCHO VALDIVIEZO, NATALY ALE</t>
  </si>
  <si>
    <t>54839983W</t>
  </si>
  <si>
    <t>281506512087</t>
  </si>
  <si>
    <t>631422981</t>
  </si>
  <si>
    <t>CL VALLE DE ORO  50 1 F</t>
  </si>
  <si>
    <t>natalyvaldiviezo2010@gmail.com</t>
  </si>
  <si>
    <t>SANTAMARIA PEREZ, M ALMUDENA</t>
  </si>
  <si>
    <t>13147232H</t>
  </si>
  <si>
    <t>091002054813</t>
  </si>
  <si>
    <t>947272151</t>
  </si>
  <si>
    <t>670327960</t>
  </si>
  <si>
    <t>mas0875@hotmail.com</t>
  </si>
  <si>
    <t>09044</t>
  </si>
  <si>
    <t>SANTANA RODRIGUEZ, CARMEN C.</t>
  </si>
  <si>
    <t>15469953S</t>
  </si>
  <si>
    <t>281655094768</t>
  </si>
  <si>
    <t>602617272</t>
  </si>
  <si>
    <t xml:space="preserve">CL DEL SOCORRO 15 1 </t>
  </si>
  <si>
    <t>CS07172118@GMAIL.COM</t>
  </si>
  <si>
    <t>SANTELLY RENGEL, IBALITZE</t>
  </si>
  <si>
    <t>Z2522358E</t>
  </si>
  <si>
    <t>091028042325</t>
  </si>
  <si>
    <t>695615207</t>
  </si>
  <si>
    <t>PZ DE LOS FORAMONTANOS 2 6 D</t>
  </si>
  <si>
    <t>ibelitzesantelly@gmail.com</t>
  </si>
  <si>
    <t>09009</t>
  </si>
  <si>
    <t>SANTIAGO FERRER, Mª BEGOÑA</t>
  </si>
  <si>
    <t>51648172Q</t>
  </si>
  <si>
    <t>280324299181</t>
  </si>
  <si>
    <t>636586607</t>
  </si>
  <si>
    <t>siempreloconsigo@gmail.com</t>
  </si>
  <si>
    <t>340701 - Casa Provincial S. Fa</t>
  </si>
  <si>
    <t>SANZ DE LA FUENTE, ELENA</t>
  </si>
  <si>
    <t>09311361H</t>
  </si>
  <si>
    <t>471002394990</t>
  </si>
  <si>
    <t>627812180</t>
  </si>
  <si>
    <t>CL HIERBABUENA 5 5 2 D</t>
  </si>
  <si>
    <t>esanzfuente@hotmail.com</t>
  </si>
  <si>
    <t>47009</t>
  </si>
  <si>
    <t>JEFE UNID</t>
  </si>
  <si>
    <t>JEFE/A UNIDAD</t>
  </si>
  <si>
    <t>SANZ DEL AMO, ANA</t>
  </si>
  <si>
    <t>16808966Z</t>
  </si>
  <si>
    <t>191000405443</t>
  </si>
  <si>
    <t>anasanz13@live.com</t>
  </si>
  <si>
    <t>SARNOVSKA , TETIANA</t>
  </si>
  <si>
    <t>Y9617787Y</t>
  </si>
  <si>
    <t>281593619000</t>
  </si>
  <si>
    <t>643448415</t>
  </si>
  <si>
    <t xml:space="preserve">CL VIENA 2 4 </t>
  </si>
  <si>
    <t>tanyasarnov1998@gmail.com</t>
  </si>
  <si>
    <t>28148</t>
  </si>
  <si>
    <t>SEGOVIA DIEZ, ROSA MARIA</t>
  </si>
  <si>
    <t>70042845W</t>
  </si>
  <si>
    <t>280399077592</t>
  </si>
  <si>
    <t>918901336</t>
  </si>
  <si>
    <t xml:space="preserve">CL JUAN HERRERA 1 3 C </t>
  </si>
  <si>
    <t>rsrosasegovia@gmail.com</t>
  </si>
  <si>
    <t>SEPULCRE SEGURA, M JESUS</t>
  </si>
  <si>
    <t>21457389E</t>
  </si>
  <si>
    <t>030103569964</t>
  </si>
  <si>
    <t>660688038</t>
  </si>
  <si>
    <t xml:space="preserve">PZ SAN LAZARO 3 </t>
  </si>
  <si>
    <t>mariajesepulcre@gmail.com</t>
  </si>
  <si>
    <t>SERRANO MEDINA, JOSEFA</t>
  </si>
  <si>
    <t>05254602E</t>
  </si>
  <si>
    <t>280290845804</t>
  </si>
  <si>
    <t>640587545</t>
  </si>
  <si>
    <t xml:space="preserve">CL VILLAVALIENTE 11 3 2 </t>
  </si>
  <si>
    <t>pepiserano62@gmail.com</t>
  </si>
  <si>
    <t>SERRAO DELGADO, YULIANI V</t>
  </si>
  <si>
    <t>Y6186138A</t>
  </si>
  <si>
    <t>281509545864</t>
  </si>
  <si>
    <t>643662851</t>
  </si>
  <si>
    <t>yuliani37serrao@gmail.com</t>
  </si>
  <si>
    <t>SILVA AMORIM, DOUGLAS</t>
  </si>
  <si>
    <t>60222260A</t>
  </si>
  <si>
    <t>281523556203</t>
  </si>
  <si>
    <t>663471231</t>
  </si>
  <si>
    <t xml:space="preserve">CL PRADO REDONDO 17 </t>
  </si>
  <si>
    <t>douglas.amorim@live.com</t>
  </si>
  <si>
    <t>SILVA CABREJOS, GLORIA A</t>
  </si>
  <si>
    <t>55215569K</t>
  </si>
  <si>
    <t>281296008751</t>
  </si>
  <si>
    <t>628603844</t>
  </si>
  <si>
    <t xml:space="preserve">CL CUART DE POBLET 33 4 DC </t>
  </si>
  <si>
    <t>gloriasilvac@hotmail.com</t>
  </si>
  <si>
    <t>SILVA PATARRO, JOSE</t>
  </si>
  <si>
    <t>08820428C</t>
  </si>
  <si>
    <t>280357972531</t>
  </si>
  <si>
    <t>3880559</t>
  </si>
  <si>
    <t>647166364</t>
  </si>
  <si>
    <t xml:space="preserve">CL TRIBALDOS 26 </t>
  </si>
  <si>
    <t>sapamajo@hotmail.com</t>
  </si>
  <si>
    <t>110301 - Fund.Ed.Mary Ward So</t>
  </si>
  <si>
    <t>SOLIZ ROMERO, TAMARA A</t>
  </si>
  <si>
    <t>51277783L</t>
  </si>
  <si>
    <t>281272160693</t>
  </si>
  <si>
    <t>617209666</t>
  </si>
  <si>
    <t>CL MONEDEROS 44 3 B</t>
  </si>
  <si>
    <t>peponita17@hotmail.com</t>
  </si>
  <si>
    <t>SOMOHANO DIAZ, Mª ESTHER</t>
  </si>
  <si>
    <t>13936235Y</t>
  </si>
  <si>
    <t>390053795244</t>
  </si>
  <si>
    <t>636364471</t>
  </si>
  <si>
    <t xml:space="preserve">CL BONIFACIO DEL CASTILLO 17 </t>
  </si>
  <si>
    <t>estsodi@gmail.com</t>
  </si>
  <si>
    <t>340009 Comunid Sagrado Corazon</t>
  </si>
  <si>
    <t>SOTA RIVERO, M ANGELES</t>
  </si>
  <si>
    <t>72022342G</t>
  </si>
  <si>
    <t>390052535860</t>
  </si>
  <si>
    <t>942253565</t>
  </si>
  <si>
    <t>CL MENENDEZ PELAYO 25 1 C</t>
  </si>
  <si>
    <t>maria.angeles.sota@gmail.com</t>
  </si>
  <si>
    <t>SOTO RAMIREZ, MIGREYSIS</t>
  </si>
  <si>
    <t>51740137G</t>
  </si>
  <si>
    <t>281393440504</t>
  </si>
  <si>
    <t>645123134</t>
  </si>
  <si>
    <t xml:space="preserve">PZ DE LOS MARTIRES 20 1 </t>
  </si>
  <si>
    <t>la_mige01@hotmail.com</t>
  </si>
  <si>
    <t>STANKOVA STANEVA, IVELINA</t>
  </si>
  <si>
    <t>Y1539260E</t>
  </si>
  <si>
    <t>281349124537</t>
  </si>
  <si>
    <t>660651232</t>
  </si>
  <si>
    <t>CL CARRILEJOS 47 2 D</t>
  </si>
  <si>
    <t>Ivelinastaneva11@gmail.com</t>
  </si>
  <si>
    <t>STOIAN , MONICA ELI</t>
  </si>
  <si>
    <t>X9149809H</t>
  </si>
  <si>
    <t>281261102996</t>
  </si>
  <si>
    <t>686163012</t>
  </si>
  <si>
    <t>mstoian1@hotmail.com</t>
  </si>
  <si>
    <t>SUNTASIG MORENO, MARTHA P.</t>
  </si>
  <si>
    <t>54286810W</t>
  </si>
  <si>
    <t>281143593762</t>
  </si>
  <si>
    <t>653648236</t>
  </si>
  <si>
    <t>CL SAN ANTON 72 2 B</t>
  </si>
  <si>
    <t>dina-piedad@hotmail.com</t>
  </si>
  <si>
    <t>Servicios</t>
  </si>
  <si>
    <t>TADAY PAGUAY, M VERONICA</t>
  </si>
  <si>
    <t>02558096J</t>
  </si>
  <si>
    <t>081137478044</t>
  </si>
  <si>
    <t>638499627</t>
  </si>
  <si>
    <t>CL SAN AGAPITO 5 BJ CH</t>
  </si>
  <si>
    <t>tadaiv9@gmail.com</t>
  </si>
  <si>
    <t>TAIPE ALLCA, EULOGIA</t>
  </si>
  <si>
    <t>50338876H</t>
  </si>
  <si>
    <t>281146122937</t>
  </si>
  <si>
    <t>gio.taipe.13@gmail.com</t>
  </si>
  <si>
    <t>TARIFA BARRERA, ANTONIO L</t>
  </si>
  <si>
    <t>51379704G</t>
  </si>
  <si>
    <t>280407949961</t>
  </si>
  <si>
    <t>696482547</t>
  </si>
  <si>
    <t>TEJEDOR SAN JUAN, M YOLANDA</t>
  </si>
  <si>
    <t>01110070K</t>
  </si>
  <si>
    <t>280327397626</t>
  </si>
  <si>
    <t>915395666</t>
  </si>
  <si>
    <t>606901346</t>
  </si>
  <si>
    <t>CL FRAY LUIS DE LEON 10 1 D</t>
  </si>
  <si>
    <t>loretoc91@telefonica.net</t>
  </si>
  <si>
    <t>TORREGIMERO MULERO, IGNACIO</t>
  </si>
  <si>
    <t>14308158L</t>
  </si>
  <si>
    <t>281117451757</t>
  </si>
  <si>
    <t>654638137</t>
  </si>
  <si>
    <t>CL PALOMARES 5 4 D</t>
  </si>
  <si>
    <t>chefmulero@gmail.com</t>
  </si>
  <si>
    <t>TORRES AGUILAR, LUIS PATRI</t>
  </si>
  <si>
    <t>03183067M</t>
  </si>
  <si>
    <t>281285924488</t>
  </si>
  <si>
    <t>691178811</t>
  </si>
  <si>
    <t>CL SIENA 40 1 A</t>
  </si>
  <si>
    <t>lptorres78@gmail.com</t>
  </si>
  <si>
    <t>TORRES LEON, LUIS ALBER</t>
  </si>
  <si>
    <t>51199121V</t>
  </si>
  <si>
    <t>281142493420</t>
  </si>
  <si>
    <t>657565843</t>
  </si>
  <si>
    <t>CL PLAZA BLAS INFANTE 5 2 B</t>
  </si>
  <si>
    <t>luistorresleon20881@gmail.com</t>
  </si>
  <si>
    <t>TORRES MARTIN, CATALINA</t>
  </si>
  <si>
    <t>01918187X</t>
  </si>
  <si>
    <t>280447450987</t>
  </si>
  <si>
    <t>915082563</t>
  </si>
  <si>
    <t>666731671</t>
  </si>
  <si>
    <t>CL INOCENCIA SANCHEZ 7 2 G</t>
  </si>
  <si>
    <t>katy19601956@gmail.com</t>
  </si>
  <si>
    <t>Emp Serv</t>
  </si>
  <si>
    <t>TORRES MILACHAY, Mª MAGDALE</t>
  </si>
  <si>
    <t>50749521K</t>
  </si>
  <si>
    <t>280456938500</t>
  </si>
  <si>
    <t>917294103</t>
  </si>
  <si>
    <t>675528905</t>
  </si>
  <si>
    <t>CL VIRGEN DE ARANZAZU 31 14 C</t>
  </si>
  <si>
    <t>torresmagdalena1961@gmail.com</t>
  </si>
  <si>
    <t>TRAVERSO HERNANDEZ, A YOLANDA</t>
  </si>
  <si>
    <t>33920610A</t>
  </si>
  <si>
    <t>080464466540</t>
  </si>
  <si>
    <t>931666262</t>
  </si>
  <si>
    <t>635403894</t>
  </si>
  <si>
    <t xml:space="preserve">AV SANTA ROSA 29 2 </t>
  </si>
  <si>
    <t>yolandatraverso1965@icloud.com</t>
  </si>
  <si>
    <t>08923</t>
  </si>
  <si>
    <t xml:space="preserve">h RASL </t>
  </si>
  <si>
    <t>TSANOVA GRAMOVA, GALINA</t>
  </si>
  <si>
    <t>X6366378R</t>
  </si>
  <si>
    <t>281224458723</t>
  </si>
  <si>
    <t>679712837</t>
  </si>
  <si>
    <t>galinagramova@gmail.com</t>
  </si>
  <si>
    <t>URSARIU, FELICIA</t>
  </si>
  <si>
    <t>Y0743928F</t>
  </si>
  <si>
    <t>471022550378</t>
  </si>
  <si>
    <t>643115410</t>
  </si>
  <si>
    <t xml:space="preserve">CR TUDELA - MONTEMAYOR KM12 </t>
  </si>
  <si>
    <t>feliciaursariu6@gmail.com</t>
  </si>
  <si>
    <t>47320</t>
  </si>
  <si>
    <t>AYT.COCINA</t>
  </si>
  <si>
    <t>VALDES MATA, PABLO</t>
  </si>
  <si>
    <t>11085463S</t>
  </si>
  <si>
    <t>331010789463</t>
  </si>
  <si>
    <t>637260056</t>
  </si>
  <si>
    <t>AV DE GALICIA 31A 6 C</t>
  </si>
  <si>
    <t>pablovaldesmata@gmail.com</t>
  </si>
  <si>
    <t>33005</t>
  </si>
  <si>
    <t>VALDEZ QUIJUE, M LOURDES</t>
  </si>
  <si>
    <t>72355774M</t>
  </si>
  <si>
    <t>391015880954</t>
  </si>
  <si>
    <t>654854327</t>
  </si>
  <si>
    <t xml:space="preserve">CL FERNANDEZ DE ISLA 22 1 IZ </t>
  </si>
  <si>
    <t>yrisgutierrez04@gmail.com</t>
  </si>
  <si>
    <t>39008</t>
  </si>
  <si>
    <t>VAQUERA GARCIA, FELIX</t>
  </si>
  <si>
    <t>51672802J</t>
  </si>
  <si>
    <t>280408962300</t>
  </si>
  <si>
    <t>619122478</t>
  </si>
  <si>
    <t>felixvaqueragarcia46@gmail.com</t>
  </si>
  <si>
    <t>JEFE DE UNIDAD</t>
  </si>
  <si>
    <t>VAQUERO CANSECO, M CONSOLA</t>
  </si>
  <si>
    <t>09772457X</t>
  </si>
  <si>
    <t>390053643579</t>
  </si>
  <si>
    <t>649030083</t>
  </si>
  <si>
    <t>CL C/ Portugal nº 4 , 3º A 4 3 a</t>
  </si>
  <si>
    <t>mariavaqerocanseco@gmail.com</t>
  </si>
  <si>
    <t>VARGAS GOMEZ, TRINIDAD</t>
  </si>
  <si>
    <t>02206539B</t>
  </si>
  <si>
    <t>280399839145</t>
  </si>
  <si>
    <t>913175782</t>
  </si>
  <si>
    <t>615077699</t>
  </si>
  <si>
    <t>trinivargasgomez64@gmail.com</t>
  </si>
  <si>
    <t>VARGAS HERNANDEZ, SILVIA VIC</t>
  </si>
  <si>
    <t>X8763936Q</t>
  </si>
  <si>
    <t>281270371752</t>
  </si>
  <si>
    <t>620523159</t>
  </si>
  <si>
    <t>nahuel.sv.2014@gmail.com</t>
  </si>
  <si>
    <t xml:space="preserve">340088 Reparadores Torrejon </t>
  </si>
  <si>
    <t>VARONA MARTIN, M TERESA</t>
  </si>
  <si>
    <t>12728746V</t>
  </si>
  <si>
    <t>340015630705</t>
  </si>
  <si>
    <t>664289777</t>
  </si>
  <si>
    <t xml:space="preserve">AV DE LA ESTACION 93 1 T2 </t>
  </si>
  <si>
    <t>teresavarmar@gmail.com</t>
  </si>
  <si>
    <t>VEINTIMILLA GARCIA, TATIANA M</t>
  </si>
  <si>
    <t>51527020M</t>
  </si>
  <si>
    <t>281184298703</t>
  </si>
  <si>
    <t>686672667</t>
  </si>
  <si>
    <t>CL SAN DACIO 2 5 D</t>
  </si>
  <si>
    <t>tatianaveinti73@gmail.com</t>
  </si>
  <si>
    <t>VENTURA ESCRIBANO, ARTURO</t>
  </si>
  <si>
    <t>50852707Y</t>
  </si>
  <si>
    <t>280446232629</t>
  </si>
  <si>
    <t>912965611</t>
  </si>
  <si>
    <t>622498505</t>
  </si>
  <si>
    <t xml:space="preserve">CL RIO TAJUÑA 5 5 D </t>
  </si>
  <si>
    <t>arturoventuraescribano@gmail.com</t>
  </si>
  <si>
    <t>28803</t>
  </si>
  <si>
    <t>VICENTE MERINO, M CARMEN</t>
  </si>
  <si>
    <t>70042991X</t>
  </si>
  <si>
    <t>280402309312</t>
  </si>
  <si>
    <t>625628728</t>
  </si>
  <si>
    <t>mariacarmenvicente1964@gmail.com</t>
  </si>
  <si>
    <t>VIGIL LATORRE, FRANCISCO</t>
  </si>
  <si>
    <t>38500538X</t>
  </si>
  <si>
    <t>080388844431</t>
  </si>
  <si>
    <t>668580544</t>
  </si>
  <si>
    <t>pacovigil_bond@hotmail.com</t>
  </si>
  <si>
    <t>J. COCINA</t>
  </si>
  <si>
    <t>VILLA LAZO, LUISA I</t>
  </si>
  <si>
    <t>53830735V</t>
  </si>
  <si>
    <t>081136496324</t>
  </si>
  <si>
    <t>620785954</t>
  </si>
  <si>
    <t xml:space="preserve">AV SANTA COLOMA 9 EN 3 </t>
  </si>
  <si>
    <t>luisavillalazo.71@gmail.com</t>
  </si>
  <si>
    <t>YAGO MORA, Mª AMPARO</t>
  </si>
  <si>
    <t>53090287P</t>
  </si>
  <si>
    <t>461015110292</t>
  </si>
  <si>
    <t>633093042</t>
  </si>
  <si>
    <t xml:space="preserve">CL LA PLANA 1 DC </t>
  </si>
  <si>
    <t>amparok@outlook.es</t>
  </si>
  <si>
    <t>110503 - C. Sta Teresa de Jes</t>
  </si>
  <si>
    <t>FP2</t>
  </si>
  <si>
    <t>ZAMBRANA CHAVEZ, GRACIELA</t>
  </si>
  <si>
    <t>49314624W</t>
  </si>
  <si>
    <t>021013266311</t>
  </si>
  <si>
    <t>642252107</t>
  </si>
  <si>
    <t xml:space="preserve">AV DE LISBOA 4 </t>
  </si>
  <si>
    <t>carolnataliazam@gmail.com</t>
  </si>
  <si>
    <t>ZAMORA CIFUENTES, Mª ISABEL</t>
  </si>
  <si>
    <t>52372544A</t>
  </si>
  <si>
    <t>280399175202</t>
  </si>
  <si>
    <t>914944137</t>
  </si>
  <si>
    <t>CL BAÑOS DE VALDEARADOS 17 PG 6 C</t>
  </si>
  <si>
    <t>catalinadearagonn@gmail.com</t>
  </si>
  <si>
    <t>ZANDUQELI, RUSUDAN</t>
  </si>
  <si>
    <t>X6737475Q</t>
  </si>
  <si>
    <t>411100320331</t>
  </si>
  <si>
    <t>645594518</t>
  </si>
  <si>
    <t xml:space="preserve">CL BELLAVISTA 44 </t>
  </si>
  <si>
    <t>ruskaa813@gmail.com</t>
  </si>
  <si>
    <t>41014</t>
  </si>
  <si>
    <t>ZELADA RIOS, N MIRIAM</t>
  </si>
  <si>
    <t>Y2449136H</t>
  </si>
  <si>
    <t>281397748920</t>
  </si>
  <si>
    <t>640798150</t>
  </si>
  <si>
    <t>CL ANGEL RIPOLL 10 1 A</t>
  </si>
  <si>
    <t>nancymirian38@gmail.com</t>
  </si>
  <si>
    <t>ZHUMA SANCHEZ, HAYDEE ANN</t>
  </si>
  <si>
    <t>50247535X</t>
  </si>
  <si>
    <t>281113436361</t>
  </si>
  <si>
    <t>660432027</t>
  </si>
  <si>
    <t xml:space="preserve">CL DOROTEO LABORDA 5 ATICO B MADRID 2802 </t>
  </si>
  <si>
    <t>haydee_zeta@hotmail.com</t>
  </si>
  <si>
    <t>RESIDENCIA LAS ROZAS</t>
  </si>
  <si>
    <t>ABAGHDAD, RACHIDA</t>
  </si>
  <si>
    <t>X5735736L</t>
  </si>
  <si>
    <t>281231849719</t>
  </si>
  <si>
    <t>634612563</t>
  </si>
  <si>
    <t xml:space="preserve">CL CRISTO 4 BJ IZ </t>
  </si>
  <si>
    <t>rchldaabaghdad@gmail.com</t>
  </si>
  <si>
    <t>110111 - Colegio SS.CC Reparad</t>
  </si>
  <si>
    <t>ABELLAN VALLET, M ISABEL</t>
  </si>
  <si>
    <t>24352997E</t>
  </si>
  <si>
    <t>281334885240</t>
  </si>
  <si>
    <t>629511373</t>
  </si>
  <si>
    <t xml:space="preserve">CL MADRID </t>
  </si>
  <si>
    <t>mabel.abellan.vallet@gmail.com</t>
  </si>
  <si>
    <t>110120 CRISTO REY LAS ROZAS</t>
  </si>
  <si>
    <t>MONITOR@</t>
  </si>
  <si>
    <t>AGUAYO LOPEZ, RAFAEL</t>
  </si>
  <si>
    <t>02781280M</t>
  </si>
  <si>
    <t>281496292230</t>
  </si>
  <si>
    <t>635199192</t>
  </si>
  <si>
    <t>CL ENTRE ARROYOS 33 3 D</t>
  </si>
  <si>
    <t>srtoraffa25@gmail.com</t>
  </si>
  <si>
    <t>110064 SAGRADA FAMILIA COMEDOR</t>
  </si>
  <si>
    <t>MONITOR/A 12.50</t>
  </si>
  <si>
    <t>110301 - FUND.ED.MARY WARD SO</t>
  </si>
  <si>
    <t>AGUILAR MARTINEZ, Y YESENIA</t>
  </si>
  <si>
    <t>Y4648801D</t>
  </si>
  <si>
    <t>081334219609</t>
  </si>
  <si>
    <t>687015432</t>
  </si>
  <si>
    <t xml:space="preserve">CL ROVIRALTA 22 BJ 2 </t>
  </si>
  <si>
    <t>yedmiyesenia84@gmail.com</t>
  </si>
  <si>
    <t>AGUINDA NARVAEZ, M DOLORES</t>
  </si>
  <si>
    <t>50330312X</t>
  </si>
  <si>
    <t>281162043869</t>
  </si>
  <si>
    <t>609766476</t>
  </si>
  <si>
    <t>CL COLMENARES 3 3 D</t>
  </si>
  <si>
    <t>lolynarvaez1963@gmail.com</t>
  </si>
  <si>
    <t>22.5</t>
  </si>
  <si>
    <t>ALAVA MACIAS, RINA MONTS</t>
  </si>
  <si>
    <t>51738935K</t>
  </si>
  <si>
    <t>281182719724</t>
  </si>
  <si>
    <t>665025407</t>
  </si>
  <si>
    <t>CL RIO ULLA 27 3 A</t>
  </si>
  <si>
    <t>rinaalava1@gmail.com</t>
  </si>
  <si>
    <t>ALBALAT GARCIA, JULIA</t>
  </si>
  <si>
    <t>07489140H</t>
  </si>
  <si>
    <t>280399542384</t>
  </si>
  <si>
    <t>650836764</t>
  </si>
  <si>
    <t>julia.albalat.garcia@gmail.com</t>
  </si>
  <si>
    <t>ALBERT GANDU, Mª MANUELA</t>
  </si>
  <si>
    <t>00834094E</t>
  </si>
  <si>
    <t>280392980639</t>
  </si>
  <si>
    <t>620749099</t>
  </si>
  <si>
    <t>mireyaduquealbert1970@gmail.com</t>
  </si>
  <si>
    <t>AUX. SERV. LIM.</t>
  </si>
  <si>
    <t>ALCAZAR MENDEZ, MARIA</t>
  </si>
  <si>
    <t>08798428P</t>
  </si>
  <si>
    <t>280345102247</t>
  </si>
  <si>
    <t>678302546</t>
  </si>
  <si>
    <t xml:space="preserve">AV OPORTO 134 </t>
  </si>
  <si>
    <t>mariaalcazarmendez@gmail.com</t>
  </si>
  <si>
    <t>28514</t>
  </si>
  <si>
    <t>ALONSO GONZALEZ, M INES</t>
  </si>
  <si>
    <t>ALVAREZ GARCIA, NEREA</t>
  </si>
  <si>
    <t>AMIHAESEI, FLORINA</t>
  </si>
  <si>
    <t>X5576385N</t>
  </si>
  <si>
    <t>281202954934</t>
  </si>
  <si>
    <t>913581879</t>
  </si>
  <si>
    <t>600807105</t>
  </si>
  <si>
    <t>CL PEREZ ESCRICH 8 2 B</t>
  </si>
  <si>
    <t>florinasimona20_07@yahoo.es</t>
  </si>
  <si>
    <t>28230</t>
  </si>
  <si>
    <t>ANGELOV RIKOV, ANGEL</t>
  </si>
  <si>
    <t>Y1673705D</t>
  </si>
  <si>
    <t>281448386354</t>
  </si>
  <si>
    <t>635769042</t>
  </si>
  <si>
    <t>TR DEL POZO NUEVO 4 3 BJ A</t>
  </si>
  <si>
    <t>ANGELOCO.AA@GMAIL.COM</t>
  </si>
  <si>
    <t>CUIDADOR</t>
  </si>
  <si>
    <t>ARAUJO LEON, KARINA O</t>
  </si>
  <si>
    <t>51742081Q</t>
  </si>
  <si>
    <t>281191277952</t>
  </si>
  <si>
    <t>914372131</t>
  </si>
  <si>
    <t>603105923</t>
  </si>
  <si>
    <t xml:space="preserve">AV DE LA ALBUFERA 115 4 DC </t>
  </si>
  <si>
    <t>araujoleonkarina@gmail.com</t>
  </si>
  <si>
    <t>auxiliar sl</t>
  </si>
  <si>
    <t>ARCE CIEZA, MERLY MARI</t>
  </si>
  <si>
    <t>Z1939336G</t>
  </si>
  <si>
    <t>281647405294</t>
  </si>
  <si>
    <t>643983063</t>
  </si>
  <si>
    <t xml:space="preserve">CL RAMON SAINZ 15 13 A </t>
  </si>
  <si>
    <t>arceciezamerly@gmail.com</t>
  </si>
  <si>
    <t>ARIAS BURDALO, MARGARITA</t>
  </si>
  <si>
    <t>CONV. TEMP-INDEF. F.DISC.T.PARCIAL PLAN EXTRA 2006</t>
  </si>
  <si>
    <t>ARIAS GONZALEZ, M ELENA</t>
  </si>
  <si>
    <t>54441621T</t>
  </si>
  <si>
    <t>281176258716</t>
  </si>
  <si>
    <t>916399095</t>
  </si>
  <si>
    <t>611606262</t>
  </si>
  <si>
    <t xml:space="preserve">CL SAN ANDRES 6 2 I </t>
  </si>
  <si>
    <t>elearias_@hotmail.com</t>
  </si>
  <si>
    <t>FIJO DISCONT. -  T.PARCIAL (COLEGIOS) UCALSA.CAN.</t>
  </si>
  <si>
    <t>110111 C SAGR CORAZON REPAR</t>
  </si>
  <si>
    <t>ARNEDO TORRES, ZATURIA M.</t>
  </si>
  <si>
    <t>Y6086783P</t>
  </si>
  <si>
    <t>281626058123</t>
  </si>
  <si>
    <t>602566129</t>
  </si>
  <si>
    <t xml:space="preserve">CL SANTA PRISCA 14 2 5 </t>
  </si>
  <si>
    <t>arnedo.merc@gmail.com</t>
  </si>
  <si>
    <t>AUXILIAR SERVIC</t>
  </si>
  <si>
    <t>ARRIAGA SANCHEZ, ASCENSION</t>
  </si>
  <si>
    <t>05899793V</t>
  </si>
  <si>
    <t>281279991324</t>
  </si>
  <si>
    <t>914611904</t>
  </si>
  <si>
    <t>711732105</t>
  </si>
  <si>
    <t xml:space="preserve">CL BELVIS DE LA JARA 3 2 </t>
  </si>
  <si>
    <t>maria1ascensionarriaga@hotmail.com</t>
  </si>
  <si>
    <t>ARROYO GARCIA, PALOMA</t>
  </si>
  <si>
    <t>02267011Q</t>
  </si>
  <si>
    <t>281196777347</t>
  </si>
  <si>
    <t>605590333</t>
  </si>
  <si>
    <t xml:space="preserve">CL LA GIRALDA 13 1 DC </t>
  </si>
  <si>
    <t>arroyogarciapaloma@gmail.com</t>
  </si>
  <si>
    <t>MONITORA</t>
  </si>
  <si>
    <t>ARROYO MORENO, MARIA JOSE</t>
  </si>
  <si>
    <t>08932674A</t>
  </si>
  <si>
    <t>280457542829</t>
  </si>
  <si>
    <t>615287903</t>
  </si>
  <si>
    <t>CL GETAFE 3 3 A</t>
  </si>
  <si>
    <t>29majo5@gmail.com</t>
  </si>
  <si>
    <t>ASIMBAYA RAMIREZ, CONSUELO</t>
  </si>
  <si>
    <t>51164984N</t>
  </si>
  <si>
    <t>281111444932</t>
  </si>
  <si>
    <t>618598935</t>
  </si>
  <si>
    <t>CL CAMARENA 244 4 3</t>
  </si>
  <si>
    <t>consueloasimbayaramirez@yahoo.es</t>
  </si>
  <si>
    <t>ATIENZA BERROCAL, M CORAL</t>
  </si>
  <si>
    <t>50848376E</t>
  </si>
  <si>
    <t>280445133293</t>
  </si>
  <si>
    <t>648464151</t>
  </si>
  <si>
    <t xml:space="preserve">CL BOALO 7 </t>
  </si>
  <si>
    <t>coralatienza@gmail.com</t>
  </si>
  <si>
    <t>AVILA SOLORZANO, NORMA YANI</t>
  </si>
  <si>
    <t>79058847G</t>
  </si>
  <si>
    <t>291076625047</t>
  </si>
  <si>
    <t>602653124</t>
  </si>
  <si>
    <t>yaninasol11496@hotmail.com</t>
  </si>
  <si>
    <t>BAEZA ALVAREZ, SERGIO</t>
  </si>
  <si>
    <t>70082974L</t>
  </si>
  <si>
    <t>281345885646</t>
  </si>
  <si>
    <t>620774407</t>
  </si>
  <si>
    <t xml:space="preserve">CL ALICANTE 8 </t>
  </si>
  <si>
    <t>sergio7baeza@hotmail.es</t>
  </si>
  <si>
    <t>46250</t>
  </si>
  <si>
    <t>BALLESTEROS MATEOS, PAULA</t>
  </si>
  <si>
    <t>51547108Z</t>
  </si>
  <si>
    <t>281416095256</t>
  </si>
  <si>
    <t>684355479</t>
  </si>
  <si>
    <t xml:space="preserve">AV DE EL FERROL 33 5 3 </t>
  </si>
  <si>
    <t>pballesterosmateos@gmail.com</t>
  </si>
  <si>
    <t>110061 SAN AGUSTIN MONITORES</t>
  </si>
  <si>
    <t>BARAJAS DA SILVA, MIGUEL</t>
  </si>
  <si>
    <t>05943898P</t>
  </si>
  <si>
    <t>281566206901</t>
  </si>
  <si>
    <t>647878812</t>
  </si>
  <si>
    <t xml:space="preserve">CL FUENTESPINA 27 </t>
  </si>
  <si>
    <t>miguelbarajasdasilva@gmail.com</t>
  </si>
  <si>
    <t>110207 GSD VALDEBEBAS</t>
  </si>
  <si>
    <t>MONITOR</t>
  </si>
  <si>
    <t>BARJOLA BORJA, MARTA</t>
  </si>
  <si>
    <t>50125414L</t>
  </si>
  <si>
    <t>281119576259</t>
  </si>
  <si>
    <t>914273489</t>
  </si>
  <si>
    <t>671494806</t>
  </si>
  <si>
    <t>CL CASTIELLO DE JACA 25 B 4 H</t>
  </si>
  <si>
    <t>barjola1980@hotmail.com</t>
  </si>
  <si>
    <t>BARRENECHEA CANTALAPIEDRA, ELENA</t>
  </si>
  <si>
    <t>52869679Q</t>
  </si>
  <si>
    <t>281013924970</t>
  </si>
  <si>
    <t>615750423</t>
  </si>
  <si>
    <t>CL LONGARES 30 5 C</t>
  </si>
  <si>
    <t>pimi3176@gmail.com</t>
  </si>
  <si>
    <t>BARRENECHEA CANTALAPIEDRA, OLGA</t>
  </si>
  <si>
    <t>52869680V</t>
  </si>
  <si>
    <t>281073897242</t>
  </si>
  <si>
    <t>655489285</t>
  </si>
  <si>
    <t xml:space="preserve">CL EZCARAY 16 BJ DC </t>
  </si>
  <si>
    <t>olgabarrenecheacantalapiedra@gmail.com</t>
  </si>
  <si>
    <t>BASANTES RUIZ, LAURA A</t>
  </si>
  <si>
    <t>X3699119Y</t>
  </si>
  <si>
    <t>281122733308</t>
  </si>
  <si>
    <t>635132466</t>
  </si>
  <si>
    <t xml:space="preserve">CL GORRION 55 </t>
  </si>
  <si>
    <t>lauraalexandrabasantes1971@gmail.com</t>
  </si>
  <si>
    <t>BEJARANO PANDURO, ISABEL N</t>
  </si>
  <si>
    <t>52059110J</t>
  </si>
  <si>
    <t>281347100671</t>
  </si>
  <si>
    <t>619922443</t>
  </si>
  <si>
    <t>CL EMBAJADORES 74 4 A</t>
  </si>
  <si>
    <t>BELTRAN AYALA, M FELIX</t>
  </si>
  <si>
    <t>60399586E</t>
  </si>
  <si>
    <t>281502019977</t>
  </si>
  <si>
    <t>602859638</t>
  </si>
  <si>
    <t>CL ILLESCAS 16 3 D</t>
  </si>
  <si>
    <t>mariabeltraayala@hotmail.com</t>
  </si>
  <si>
    <t>28024</t>
  </si>
  <si>
    <t>BENITO IGLESIAS, MARTA</t>
  </si>
  <si>
    <t>05422325Y</t>
  </si>
  <si>
    <t>281036919327</t>
  </si>
  <si>
    <t>654384576</t>
  </si>
  <si>
    <t xml:space="preserve">CL CALVARIO 2 304 </t>
  </si>
  <si>
    <t>marta.m.benito@gmail.com</t>
  </si>
  <si>
    <t>BERMEJO LOPEZ, MARISA</t>
  </si>
  <si>
    <t>07220975X</t>
  </si>
  <si>
    <t>280362553961</t>
  </si>
  <si>
    <t>911462344</t>
  </si>
  <si>
    <t>600093476</t>
  </si>
  <si>
    <t xml:space="preserve">CL ALCARAVAN 13 </t>
  </si>
  <si>
    <t>marisaym45@gmail.com</t>
  </si>
  <si>
    <t>BERMEJO PARDILLA, NOELIA</t>
  </si>
  <si>
    <t>51558685E</t>
  </si>
  <si>
    <t>281406087280</t>
  </si>
  <si>
    <t>661870822</t>
  </si>
  <si>
    <t>noe-bp16@hotmail.com</t>
  </si>
  <si>
    <t>110202 - GSD MORATALAZ</t>
  </si>
  <si>
    <t>10H</t>
  </si>
  <si>
    <t>BETHGE FARIÑA, Mª TRIFONA</t>
  </si>
  <si>
    <t>70061647J</t>
  </si>
  <si>
    <t>281006147085</t>
  </si>
  <si>
    <t>618970655</t>
  </si>
  <si>
    <t>CL LAS AGUEDAS 15 BJ A</t>
  </si>
  <si>
    <t>bethgefarinamariatrifona@gmail.com</t>
  </si>
  <si>
    <t>110305 - COL. FUNDACION BERRIZ</t>
  </si>
  <si>
    <t>BILORA NCHASO, DOLORES</t>
  </si>
  <si>
    <t>47471249P</t>
  </si>
  <si>
    <t>281098361450</t>
  </si>
  <si>
    <t>632337890</t>
  </si>
  <si>
    <t>CL PICOS DE EUROPA 15 4 D</t>
  </si>
  <si>
    <t>riacousoro@gmail.com</t>
  </si>
  <si>
    <t>28922</t>
  </si>
  <si>
    <t>BONDJALE SANTALICES, RITA</t>
  </si>
  <si>
    <t>25361049F</t>
  </si>
  <si>
    <t>471015560015</t>
  </si>
  <si>
    <t>697605141</t>
  </si>
  <si>
    <t xml:space="preserve">CL PILOTA VALENCIANA 4 1 1 </t>
  </si>
  <si>
    <t>menangasantiago@gmail.com</t>
  </si>
  <si>
    <t>BORRELLA AGUILAR, M DOLORES</t>
  </si>
  <si>
    <t>50065328D</t>
  </si>
  <si>
    <t>280343823362</t>
  </si>
  <si>
    <t>914638139</t>
  </si>
  <si>
    <t>662938119</t>
  </si>
  <si>
    <t xml:space="preserve">CL CONCEJAL FCO. JOSE JIMENEZ MARTIN 6 4 </t>
  </si>
  <si>
    <t>borrella05@hotmail.com</t>
  </si>
  <si>
    <t>110070 SS.CC. SE JESUS</t>
  </si>
  <si>
    <t>MONITOR/A 10:00</t>
  </si>
  <si>
    <t>BOSCORNEA, CLAUDIA</t>
  </si>
  <si>
    <t>X9248468F</t>
  </si>
  <si>
    <t>281246985052</t>
  </si>
  <si>
    <t>637358125</t>
  </si>
  <si>
    <t xml:space="preserve">CL IBIZA 8 BJ 8 </t>
  </si>
  <si>
    <t>claudiaboscornea@gmail.com</t>
  </si>
  <si>
    <t>28229</t>
  </si>
  <si>
    <t>BRAVO MARTIN, M TERESA</t>
  </si>
  <si>
    <t>BROX HERRERA, SUSANA</t>
  </si>
  <si>
    <t>04579213M</t>
  </si>
  <si>
    <t>280444991534</t>
  </si>
  <si>
    <t>914047065</t>
  </si>
  <si>
    <t>646512613</t>
  </si>
  <si>
    <t xml:space="preserve">CL SALVADOR DE MADARIAGA 8 </t>
  </si>
  <si>
    <t>susanabrox@gmail.com</t>
  </si>
  <si>
    <t>BUENO SAIZ, CARLOS</t>
  </si>
  <si>
    <t>11901163C</t>
  </si>
  <si>
    <t>281490887916</t>
  </si>
  <si>
    <t>628632201</t>
  </si>
  <si>
    <t>AV PORTUGAL 85 1 D</t>
  </si>
  <si>
    <t>carlosbusaiz@gmail.com</t>
  </si>
  <si>
    <t>BUSTOS MONTERO, VIVIAN REN</t>
  </si>
  <si>
    <t>24557828S</t>
  </si>
  <si>
    <t>081216794641</t>
  </si>
  <si>
    <t>644097486</t>
  </si>
  <si>
    <t>vivian242302@gmail.com</t>
  </si>
  <si>
    <t>08014</t>
  </si>
  <si>
    <t>CABALLERO CORREDERA, SANDRA</t>
  </si>
  <si>
    <t>48202563Z</t>
  </si>
  <si>
    <t>281372902469</t>
  </si>
  <si>
    <t>676517914</t>
  </si>
  <si>
    <t xml:space="preserve">CL ASTORGA 18 BJ </t>
  </si>
  <si>
    <t>SACACO07@GMAIL.COM</t>
  </si>
  <si>
    <t>CALDERON RUA, JERLIN M</t>
  </si>
  <si>
    <t>09848968T</t>
  </si>
  <si>
    <t>051004732481</t>
  </si>
  <si>
    <t>641276192</t>
  </si>
  <si>
    <t>CL RETABLO 3 6 C</t>
  </si>
  <si>
    <t>calderonjerlinmarisol@gmail.com</t>
  </si>
  <si>
    <t>CALIBOSO NINAL, ALLAN</t>
  </si>
  <si>
    <t>51557639B</t>
  </si>
  <si>
    <t>281197898810</t>
  </si>
  <si>
    <t>676209277</t>
  </si>
  <si>
    <t>CL PALENCIA 35 2 CO D</t>
  </si>
  <si>
    <t>GARALANZ@YAHOO.COM</t>
  </si>
  <si>
    <t>CALVO DURAN, ALEJANDRA</t>
  </si>
  <si>
    <t>CALVO GONZALEZ, Mª CARMEN</t>
  </si>
  <si>
    <t>01115226W</t>
  </si>
  <si>
    <t>280358268076</t>
  </si>
  <si>
    <t>916131167</t>
  </si>
  <si>
    <t>636678412</t>
  </si>
  <si>
    <t xml:space="preserve">CL AZORIN 23 </t>
  </si>
  <si>
    <t>carmencalvogonzalez61@gmail.com</t>
  </si>
  <si>
    <t>CAMPOS ANJOS, ISAURA Mª</t>
  </si>
  <si>
    <t>X0306780Y</t>
  </si>
  <si>
    <t>280359223831</t>
  </si>
  <si>
    <t>629100464</t>
  </si>
  <si>
    <t xml:space="preserve">CL DE SAN GREGORIO 36 4 1 B </t>
  </si>
  <si>
    <t>isauracampos26@gmail.com</t>
  </si>
  <si>
    <t>CANO LOPEZ, PILAR</t>
  </si>
  <si>
    <t>52120172X</t>
  </si>
  <si>
    <t>281049886409</t>
  </si>
  <si>
    <t>678495210</t>
  </si>
  <si>
    <t>pilarcano9978@gmail.com</t>
  </si>
  <si>
    <t>CANO REBOLLO, ELISABET</t>
  </si>
  <si>
    <t>50981881N</t>
  </si>
  <si>
    <t>281060615417</t>
  </si>
  <si>
    <t>913800963</t>
  </si>
  <si>
    <t>616998990</t>
  </si>
  <si>
    <t>CL CANELLA 3 7 B</t>
  </si>
  <si>
    <t>frutaselisabet@gmail.com</t>
  </si>
  <si>
    <t>CANOVACAS MORA, MIRIAM</t>
  </si>
  <si>
    <t>20252022Q</t>
  </si>
  <si>
    <t>281049982601</t>
  </si>
  <si>
    <t>606175215</t>
  </si>
  <si>
    <t>CM DE HUMANES 47 1 B</t>
  </si>
  <si>
    <t>miricano79@gmail.com</t>
  </si>
  <si>
    <t>28938</t>
  </si>
  <si>
    <t>110204 - GSD LAS ROZAS</t>
  </si>
  <si>
    <t>CARCELES SANCHEZ, MARTA</t>
  </si>
  <si>
    <t>04864308S</t>
  </si>
  <si>
    <t>451039062743</t>
  </si>
  <si>
    <t>628090780</t>
  </si>
  <si>
    <t>AV PIO XII 1 BIS BI 1 C</t>
  </si>
  <si>
    <t>MCARCELESS@OUTLOOK.COM</t>
  </si>
  <si>
    <t>CARRASCO MAGRO, M JESUS</t>
  </si>
  <si>
    <t>05278727C</t>
  </si>
  <si>
    <t>280439115354</t>
  </si>
  <si>
    <t>689682170</t>
  </si>
  <si>
    <t>CL FORGES 9 4 A</t>
  </si>
  <si>
    <t>maria_mellizas9@hotmail.com</t>
  </si>
  <si>
    <t>MONITOR/A 12:30</t>
  </si>
  <si>
    <t>CARRILLO ALVAREZ, ARACELI</t>
  </si>
  <si>
    <t>05403964E</t>
  </si>
  <si>
    <t>281003577292</t>
  </si>
  <si>
    <t>637054894</t>
  </si>
  <si>
    <t>CL OBERON 12 5 A</t>
  </si>
  <si>
    <t>celyjuan87@gmail.com</t>
  </si>
  <si>
    <t>CASTAÑO TAMUREJO, M YOLANDA</t>
  </si>
  <si>
    <t>50435418Y</t>
  </si>
  <si>
    <t>281482029085</t>
  </si>
  <si>
    <t>639538760</t>
  </si>
  <si>
    <t>yolijoel8@hotmail.com</t>
  </si>
  <si>
    <t>110801 VEDRUNA</t>
  </si>
  <si>
    <t>CASTRO JIMENEZ, PAULA</t>
  </si>
  <si>
    <t>CATALA FERNANDEZ, DOLORES</t>
  </si>
  <si>
    <t>51363311X</t>
  </si>
  <si>
    <t>280389760441</t>
  </si>
  <si>
    <t>916508972</t>
  </si>
  <si>
    <t>686379370</t>
  </si>
  <si>
    <t xml:space="preserve">CL DALIA 12 ESTU 21 </t>
  </si>
  <si>
    <t>lolacatala64@gmail.com</t>
  </si>
  <si>
    <t>CATENA NAVARRETE, MARIA JOSE</t>
  </si>
  <si>
    <t>75065677W</t>
  </si>
  <si>
    <t>041002696410</t>
  </si>
  <si>
    <t>647141967</t>
  </si>
  <si>
    <t>mjcatena13@gmail.com</t>
  </si>
  <si>
    <t>CAZACU, C CATALINA</t>
  </si>
  <si>
    <t>X6693998D</t>
  </si>
  <si>
    <t>281176604074</t>
  </si>
  <si>
    <t>634207315</t>
  </si>
  <si>
    <t>CL MAR DE KARA 10 1 B</t>
  </si>
  <si>
    <t>carcatcaz@gmail.com</t>
  </si>
  <si>
    <t>CEDEÑO PERDOMO, MARINES</t>
  </si>
  <si>
    <t>Z1439098Q</t>
  </si>
  <si>
    <t>281636143493</t>
  </si>
  <si>
    <t>647995715</t>
  </si>
  <si>
    <t xml:space="preserve">CL PONFERRADA 2 </t>
  </si>
  <si>
    <t>cmarines18@gmail.com</t>
  </si>
  <si>
    <t>CHAMORRO VEGAS, M. NIEVES</t>
  </si>
  <si>
    <t>76005322M</t>
  </si>
  <si>
    <t>280336294041</t>
  </si>
  <si>
    <t>665881465</t>
  </si>
  <si>
    <t>nievescv62@gmail.com</t>
  </si>
  <si>
    <t>110009 CENIT</t>
  </si>
  <si>
    <t>CHINCHILLA LERIDA, ANA MARIA</t>
  </si>
  <si>
    <t>01115490J</t>
  </si>
  <si>
    <t>281004369258</t>
  </si>
  <si>
    <t>634827399</t>
  </si>
  <si>
    <t>CL REMODELACION 7 1 C</t>
  </si>
  <si>
    <t>anachinchillalerida@gmail.com</t>
  </si>
  <si>
    <t>110061 GUARDERIA SAN AGUSTIN</t>
  </si>
  <si>
    <t>ASISTENTE INF</t>
  </si>
  <si>
    <t>COBOS FERNANDEZ, MERCEDES</t>
  </si>
  <si>
    <t>51636907K</t>
  </si>
  <si>
    <t>280332969365</t>
  </si>
  <si>
    <t>628476862</t>
  </si>
  <si>
    <t>CL ARGENTINA 16 1 D</t>
  </si>
  <si>
    <t>mecofe@hotmail.com</t>
  </si>
  <si>
    <t>28823</t>
  </si>
  <si>
    <t>110302 - FUND.ED.MARY WARD IRL</t>
  </si>
  <si>
    <t>BUP</t>
  </si>
  <si>
    <t>COLLAGUAZO SIMANCAS, JANETH Z</t>
  </si>
  <si>
    <t>51486852H</t>
  </si>
  <si>
    <t>281151374071</t>
  </si>
  <si>
    <t>602697217</t>
  </si>
  <si>
    <t>CL JUAN ESPAÑOL 67 5 M</t>
  </si>
  <si>
    <t>janethcollaguazosimancas@gmail.com</t>
  </si>
  <si>
    <t>COLORADO CORREA, ALEJANDRA</t>
  </si>
  <si>
    <t>Y9713387H</t>
  </si>
  <si>
    <t>281618623374</t>
  </si>
  <si>
    <t>624473060</t>
  </si>
  <si>
    <t>CL JILGUERO 7 2 B</t>
  </si>
  <si>
    <t>COLORADOALEJA63@GMAIL.COM</t>
  </si>
  <si>
    <t>monitora</t>
  </si>
  <si>
    <t>CONDE MARTIN, EVA</t>
  </si>
  <si>
    <t>02252391R</t>
  </si>
  <si>
    <t>281021551190</t>
  </si>
  <si>
    <t>649632622</t>
  </si>
  <si>
    <t xml:space="preserve">CL CARLOS SAURA 32 </t>
  </si>
  <si>
    <t>maco-e@hotmail.com</t>
  </si>
  <si>
    <t>45200</t>
  </si>
  <si>
    <t>110805 - COL. VEDRUNA VILLAV</t>
  </si>
  <si>
    <t>FP</t>
  </si>
  <si>
    <t>CORCHADO IGLESIAS, M CARMEN</t>
  </si>
  <si>
    <t>CORES BARBACID, FERNANDO</t>
  </si>
  <si>
    <t>02747124G</t>
  </si>
  <si>
    <t>281408051633</t>
  </si>
  <si>
    <t>635816277</t>
  </si>
  <si>
    <t>CL MARTINEZ IZQUIERDO 90 2 B</t>
  </si>
  <si>
    <t>fcores27@gmail.com</t>
  </si>
  <si>
    <t>110807 NTRA SEÑORA BUEN CONSEJ</t>
  </si>
  <si>
    <t>CORIA GAMERO, JUAN RAMON</t>
  </si>
  <si>
    <t>52085683K</t>
  </si>
  <si>
    <t>280366080822</t>
  </si>
  <si>
    <t>669117906</t>
  </si>
  <si>
    <t>CL TRECE ROSAS 10 10 bj a</t>
  </si>
  <si>
    <t>juanramoncoria68@gmail.com</t>
  </si>
  <si>
    <t>28980</t>
  </si>
  <si>
    <t>CORVO CORDERO, GRICEIDA C</t>
  </si>
  <si>
    <t>51263807G</t>
  </si>
  <si>
    <t>281225234420</t>
  </si>
  <si>
    <t>673777070</t>
  </si>
  <si>
    <t>griceidc23@gmail.com</t>
  </si>
  <si>
    <t>CRASIUC, PARASCA</t>
  </si>
  <si>
    <t>X6545668Y</t>
  </si>
  <si>
    <t>281206195946</t>
  </si>
  <si>
    <t>632322254</t>
  </si>
  <si>
    <t>cl OCA 28 2 D</t>
  </si>
  <si>
    <t>crasiucp@gmail.com</t>
  </si>
  <si>
    <t>110601 NTRA SEÑORA MERCED</t>
  </si>
  <si>
    <t>CRUZ HERNANDEZ, JUAN BAUTI</t>
  </si>
  <si>
    <t>50476135J</t>
  </si>
  <si>
    <t>281276921575</t>
  </si>
  <si>
    <t>629912295</t>
  </si>
  <si>
    <t>PZ ENRIQUE DE MESA 7 2 B</t>
  </si>
  <si>
    <t>JUANBCH1991@GMAIL.COM</t>
  </si>
  <si>
    <t>CUADRADO ROIG, ENCARNACIO</t>
  </si>
  <si>
    <t>25128624C</t>
  </si>
  <si>
    <t>030102424859</t>
  </si>
  <si>
    <t>675816339</t>
  </si>
  <si>
    <t xml:space="preserve">AV MAR MEDITERRANEO 95 </t>
  </si>
  <si>
    <t>encarna172@gmail.com</t>
  </si>
  <si>
    <t>CUELLAR ORELLANA, ZULMA</t>
  </si>
  <si>
    <t>54967960F</t>
  </si>
  <si>
    <t>281280573728</t>
  </si>
  <si>
    <t>656475920</t>
  </si>
  <si>
    <t>CL LOPE DE RUEDA 39 BJ C</t>
  </si>
  <si>
    <t>zulmacuellarorellana13@gmail.com</t>
  </si>
  <si>
    <t>CUEVAS RODRIGUEZ, Mª JOSE</t>
  </si>
  <si>
    <t>38445306R</t>
  </si>
  <si>
    <t>080515063558</t>
  </si>
  <si>
    <t>675223728</t>
  </si>
  <si>
    <t>CL RODES 12 14 EN 4 A</t>
  </si>
  <si>
    <t>mariajohospi@hotmail.com</t>
  </si>
  <si>
    <t>08901</t>
  </si>
  <si>
    <t>GRADUADO ESCOLAR</t>
  </si>
  <si>
    <t>DA SILVA DA SILVA, ROSA MARIA</t>
  </si>
  <si>
    <t>51406210Z</t>
  </si>
  <si>
    <t>281096264836</t>
  </si>
  <si>
    <t>662383112</t>
  </si>
  <si>
    <t>rosamariadasilvadasilva71@gmail.com</t>
  </si>
  <si>
    <t>17H30MIN</t>
  </si>
  <si>
    <t>DANIEL VARGAS, VANESSA</t>
  </si>
  <si>
    <t>50118049Z</t>
  </si>
  <si>
    <t>281017624714</t>
  </si>
  <si>
    <t>620576351</t>
  </si>
  <si>
    <t>CL SAN ROBERTO 10 2 DR</t>
  </si>
  <si>
    <t>danvarva@hotmail.com</t>
  </si>
  <si>
    <t>DAUGBJERG, KAROLINA</t>
  </si>
  <si>
    <t>X7090547S</t>
  </si>
  <si>
    <t>281243047458</t>
  </si>
  <si>
    <t>639728661</t>
  </si>
  <si>
    <t>PS DE LOS CASTELLANOS 32 4 D</t>
  </si>
  <si>
    <t>kinna_009@hotmail.com</t>
  </si>
  <si>
    <t>DE JUAN SILVAN, ALBERTO</t>
  </si>
  <si>
    <t>02305358E</t>
  </si>
  <si>
    <t>281251820605</t>
  </si>
  <si>
    <t>669167916</t>
  </si>
  <si>
    <t>CL EMILIO ZUBIRIA 15 1 A</t>
  </si>
  <si>
    <t>albertdjsilvan@gmail.com</t>
  </si>
  <si>
    <t>DE LA CRUZ GIL, CESAR</t>
  </si>
  <si>
    <t>52374557S</t>
  </si>
  <si>
    <t>280463997571</t>
  </si>
  <si>
    <t>626523083</t>
  </si>
  <si>
    <t xml:space="preserve">CL rey juan carlos I 14 </t>
  </si>
  <si>
    <t>cesardelacrux@hotmail.com</t>
  </si>
  <si>
    <t>110120 COLEGIO CRISTO REY</t>
  </si>
  <si>
    <t>TECNICO EN COCINA</t>
  </si>
  <si>
    <t>DE LA FLOR ALONSO , Mª ISABEL</t>
  </si>
  <si>
    <t>03822221N</t>
  </si>
  <si>
    <t>450030076691</t>
  </si>
  <si>
    <t>661977668</t>
  </si>
  <si>
    <t xml:space="preserve">CL RIO GUADARRAMA 11 </t>
  </si>
  <si>
    <t>maridlf12@gmail.com</t>
  </si>
  <si>
    <t>45593</t>
  </si>
  <si>
    <t>R. COLECT</t>
  </si>
  <si>
    <t>DE LA HOZ PERALTA, ENA CECILI</t>
  </si>
  <si>
    <t>49961308H</t>
  </si>
  <si>
    <t>281231804148</t>
  </si>
  <si>
    <t>655105093</t>
  </si>
  <si>
    <t xml:space="preserve">CL PONFERRADA 56 </t>
  </si>
  <si>
    <t>enaceciliadelahoz@gmail.com</t>
  </si>
  <si>
    <t>DE LA MUÑOZA GOMEZ, SONIA</t>
  </si>
  <si>
    <t>02655946K</t>
  </si>
  <si>
    <t>281028380802</t>
  </si>
  <si>
    <t>648802598</t>
  </si>
  <si>
    <t xml:space="preserve">CL FELIX RODRIGUEZ DE LA FUENTE 57 1 D </t>
  </si>
  <si>
    <t>sonia28_madrid@hotmail.com</t>
  </si>
  <si>
    <t>COLEG. MARIA REINA (GIL POLO)</t>
  </si>
  <si>
    <t>DE LA PEÑA AGUILERA, MIRIAM</t>
  </si>
  <si>
    <t>DE LEON CASTELLANO, M ISABEL</t>
  </si>
  <si>
    <t>08010379P</t>
  </si>
  <si>
    <t>281523554381</t>
  </si>
  <si>
    <t>643853998</t>
  </si>
  <si>
    <t>isabelcartaya59@gmail.com</t>
  </si>
  <si>
    <t>monitor@</t>
  </si>
  <si>
    <t>DE PABLO ORTEGA, M CONCEPCI</t>
  </si>
  <si>
    <t>02604830B</t>
  </si>
  <si>
    <t>280425264461</t>
  </si>
  <si>
    <t>696546740</t>
  </si>
  <si>
    <t>concha.pablort@gmail.com</t>
  </si>
  <si>
    <t>646814526</t>
  </si>
  <si>
    <t>mesaceda@hotmail.com</t>
  </si>
  <si>
    <t>DEL PUENTE GONZALVEZ, Mª JOSEFA</t>
  </si>
  <si>
    <t>21423824Z</t>
  </si>
  <si>
    <t>030070299267</t>
  </si>
  <si>
    <t>913003872</t>
  </si>
  <si>
    <t>636114123</t>
  </si>
  <si>
    <t xml:space="preserve">CL EL PROVENCIO 33 3 1 </t>
  </si>
  <si>
    <t>mariajose.puente@hotmail.com</t>
  </si>
  <si>
    <t>auxiliar s.l.</t>
  </si>
  <si>
    <t>DEL VAL ESTANCONA, AINOA</t>
  </si>
  <si>
    <t>52476618W</t>
  </si>
  <si>
    <t>281004922259</t>
  </si>
  <si>
    <t>620343729</t>
  </si>
  <si>
    <t>CL ISAAC ALBENIZ 97 P4 2 B</t>
  </si>
  <si>
    <t>ainhoadve@gmail.com</t>
  </si>
  <si>
    <t>28222</t>
  </si>
  <si>
    <t>DELGADO MORENO, JULIA</t>
  </si>
  <si>
    <t>50171922K</t>
  </si>
  <si>
    <t>280430685044</t>
  </si>
  <si>
    <t>636198080</t>
  </si>
  <si>
    <t>CL ANGEL RIPOLL 41 3 B</t>
  </si>
  <si>
    <t>mamajulita37@hotmail.com</t>
  </si>
  <si>
    <t>DELGADO TRIGUERO, M ISABEL</t>
  </si>
  <si>
    <t>02235197B</t>
  </si>
  <si>
    <t>280391876051</t>
  </si>
  <si>
    <t>917921910</t>
  </si>
  <si>
    <t>636062516</t>
  </si>
  <si>
    <t>CL CASARABONELA 5 4 C</t>
  </si>
  <si>
    <t>soypaleto@hotmail.com</t>
  </si>
  <si>
    <t>2º COCINA</t>
  </si>
  <si>
    <t>DIAZ LABRADOR, Mª CARMEN</t>
  </si>
  <si>
    <t>07474766L</t>
  </si>
  <si>
    <t>280401597471</t>
  </si>
  <si>
    <t>916548670</t>
  </si>
  <si>
    <t>635941448</t>
  </si>
  <si>
    <t xml:space="preserve">CL BILBAO 5 </t>
  </si>
  <si>
    <t>carmendiazlabrador68@gmail.com</t>
  </si>
  <si>
    <t>28700</t>
  </si>
  <si>
    <t>110205 - GSD LAS SUERTES</t>
  </si>
  <si>
    <t>EL FELLAH, AMINA</t>
  </si>
  <si>
    <t>X8574804J</t>
  </si>
  <si>
    <t>281231060783</t>
  </si>
  <si>
    <t>602324450</t>
  </si>
  <si>
    <t xml:space="preserve">CL BENIMAMET 52 5 </t>
  </si>
  <si>
    <t>aminaelfellah23@gmail.com</t>
  </si>
  <si>
    <t>EL KAHK HMAM, SAIDA</t>
  </si>
  <si>
    <t>ENCARNACION OLAVERRIA, LUISA AMAD</t>
  </si>
  <si>
    <t>Z0101448T</t>
  </si>
  <si>
    <t>281611950885</t>
  </si>
  <si>
    <t>632736712</t>
  </si>
  <si>
    <t>CL MARIA DE GUZMAN 27 1 A</t>
  </si>
  <si>
    <t>luisaolaverria19@gmail.com</t>
  </si>
  <si>
    <t>22H30M</t>
  </si>
  <si>
    <t>ESPAÑA CARDONA, ALEXIS</t>
  </si>
  <si>
    <t>60886775W</t>
  </si>
  <si>
    <t>281531267905</t>
  </si>
  <si>
    <t>651653125</t>
  </si>
  <si>
    <t xml:space="preserve">CL CL ANTONIO RODRIGUEZ 16 4B MADRID 28044- 46 4 B </t>
  </si>
  <si>
    <t>alecardona-0904@hotmail.com</t>
  </si>
  <si>
    <t>ESTEBANEZ GONZALEZ, BEATRIZ</t>
  </si>
  <si>
    <t>05948659P</t>
  </si>
  <si>
    <t>281380790286</t>
  </si>
  <si>
    <t>663131598</t>
  </si>
  <si>
    <t>cl MERIDA  64 1 A</t>
  </si>
  <si>
    <t>bea.estebanez98@gmail.com</t>
  </si>
  <si>
    <t>ESTEVEZ BAZAN, ELISA Mª</t>
  </si>
  <si>
    <t>74688176T</t>
  </si>
  <si>
    <t>181033703539</t>
  </si>
  <si>
    <t>627178344</t>
  </si>
  <si>
    <t xml:space="preserve">CL ISLAS CANARIAS 18 </t>
  </si>
  <si>
    <t>ESTEVEZ LORO, EVA</t>
  </si>
  <si>
    <t>51128664D</t>
  </si>
  <si>
    <t>281422819376</t>
  </si>
  <si>
    <t>660477854</t>
  </si>
  <si>
    <t>CL ALCALDE SAINZ DE BARANDA 59 4 D</t>
  </si>
  <si>
    <t>evaestevez012@gmail.com</t>
  </si>
  <si>
    <t>ESTRIEGANA BUDIA, PALOMA</t>
  </si>
  <si>
    <t>51907637H</t>
  </si>
  <si>
    <t>280399552892</t>
  </si>
  <si>
    <t>657146372</t>
  </si>
  <si>
    <t xml:space="preserve">CL MERCURIO 6 </t>
  </si>
  <si>
    <t>palomaestriegana@hotmail.com</t>
  </si>
  <si>
    <t>EWA DROZDOWSKA, ALICJA</t>
  </si>
  <si>
    <t>Y3472726Q</t>
  </si>
  <si>
    <t>281415286520</t>
  </si>
  <si>
    <t>651530812</t>
  </si>
  <si>
    <t>ALICIAEVA13@GMAIL.COM</t>
  </si>
  <si>
    <t>20 h</t>
  </si>
  <si>
    <t>EXPOSITO AZABAL, ANGELES</t>
  </si>
  <si>
    <t>FERNANDEZ ESTEBAN, PALOMA</t>
  </si>
  <si>
    <t>51365669E</t>
  </si>
  <si>
    <t>280404261133</t>
  </si>
  <si>
    <t>917306059</t>
  </si>
  <si>
    <t>647117896</t>
  </si>
  <si>
    <t xml:space="preserve">CL VALLE DEL PINARES LLANOS 72 IZ BJ </t>
  </si>
  <si>
    <t>pafees@hotmail.com</t>
  </si>
  <si>
    <t>FERNANDEZ GARCIA, ARANZAZU</t>
  </si>
  <si>
    <t>50811493P</t>
  </si>
  <si>
    <t>280427373001</t>
  </si>
  <si>
    <t>917722927</t>
  </si>
  <si>
    <t>680866693</t>
  </si>
  <si>
    <t>CL HACIENDA DE PAVONES 109 POR 4 A</t>
  </si>
  <si>
    <t>aranzazufernandezgarcia@gmail.com</t>
  </si>
  <si>
    <t>2830</t>
  </si>
  <si>
    <t>ASIST INFN</t>
  </si>
  <si>
    <t xml:space="preserve">ASISTENCIA Y EDUCACION INFANTIL ESTATAL </t>
  </si>
  <si>
    <t>99005615011990</t>
  </si>
  <si>
    <t>ASIST IN</t>
  </si>
  <si>
    <t>FERNANDEZ PALOMARES, M JESUS</t>
  </si>
  <si>
    <t>09724893X</t>
  </si>
  <si>
    <t>280268540349</t>
  </si>
  <si>
    <t>912398474</t>
  </si>
  <si>
    <t>637505774</t>
  </si>
  <si>
    <t>CL NAZARET 13 3 F</t>
  </si>
  <si>
    <t>maria.jesus.sarten@gmail.com</t>
  </si>
  <si>
    <t>40 h/s</t>
  </si>
  <si>
    <t>FERNANDEZ PRIETO, BARBARA</t>
  </si>
  <si>
    <t>51146636H</t>
  </si>
  <si>
    <t>281438481745</t>
  </si>
  <si>
    <t>620666942</t>
  </si>
  <si>
    <t>cl ARROYO DE LAS PILILLAS 7 4 B</t>
  </si>
  <si>
    <t>BARBARAFERNANDEZPRIETO01@GMAIL.COM</t>
  </si>
  <si>
    <t>FERNANDEZ RIVAS, ROSARIO</t>
  </si>
  <si>
    <t>02209448E</t>
  </si>
  <si>
    <t>280438234270</t>
  </si>
  <si>
    <t>692501386</t>
  </si>
  <si>
    <t>CL BLASCO DE GARAY 24 BJ D</t>
  </si>
  <si>
    <t>charo.fdez.rivas@gmail.com</t>
  </si>
  <si>
    <t>110201 -GSD  VALLECAS</t>
  </si>
  <si>
    <t>FIGAREDO CORTINA, Mª ESTHER</t>
  </si>
  <si>
    <t>09364704R</t>
  </si>
  <si>
    <t>330112328612</t>
  </si>
  <si>
    <t>913146578</t>
  </si>
  <si>
    <t>676420168</t>
  </si>
  <si>
    <t xml:space="preserve">CL ANTONIO LOPEZ AGUADO 10 </t>
  </si>
  <si>
    <t>estherfigaredo@hotmail.es</t>
  </si>
  <si>
    <t>FLOREZ DE LEON, ANGELA</t>
  </si>
  <si>
    <t>53619128X</t>
  </si>
  <si>
    <t>281358215760</t>
  </si>
  <si>
    <t>619209084</t>
  </si>
  <si>
    <t>aflorezdeleon@gmail.com</t>
  </si>
  <si>
    <t>FRAILE DIAZ, LUCINDA</t>
  </si>
  <si>
    <t>06008108W</t>
  </si>
  <si>
    <t>281564700165</t>
  </si>
  <si>
    <t>608966921</t>
  </si>
  <si>
    <t>CL CASCO ANTIGUO 12 1 B</t>
  </si>
  <si>
    <t>LFD.PEQUE@HOTMAIL.COM</t>
  </si>
  <si>
    <t>cuidador</t>
  </si>
  <si>
    <t>GALA RODRIGUEZ, M PILAR</t>
  </si>
  <si>
    <t>07496754L</t>
  </si>
  <si>
    <t>280464346064</t>
  </si>
  <si>
    <t>696799349</t>
  </si>
  <si>
    <t xml:space="preserve">CL DOCTOR MARAÑON 49 </t>
  </si>
  <si>
    <t>pilargala72@gmail.com</t>
  </si>
  <si>
    <t>12,06 h/s</t>
  </si>
  <si>
    <t>GALAN VELEZ, LYDIA</t>
  </si>
  <si>
    <t>38101479R</t>
  </si>
  <si>
    <t>080533117783</t>
  </si>
  <si>
    <t>934492151</t>
  </si>
  <si>
    <t>669233311</t>
  </si>
  <si>
    <t xml:space="preserve">CL FONT 13 3 1 </t>
  </si>
  <si>
    <t>lydiagalan70@hotmail.es</t>
  </si>
  <si>
    <t>08905</t>
  </si>
  <si>
    <t>aux colec</t>
  </si>
  <si>
    <t>GALLARDO GONZALEZ, AZUCENA</t>
  </si>
  <si>
    <t>GARATE CAMPOS, KARINA A</t>
  </si>
  <si>
    <t>X3662380K</t>
  </si>
  <si>
    <t>281136540448</t>
  </si>
  <si>
    <t>917104359</t>
  </si>
  <si>
    <t>607690582</t>
  </si>
  <si>
    <t>CL SORIA 4 1 B</t>
  </si>
  <si>
    <t>karuty_garate@hotmail.com</t>
  </si>
  <si>
    <t>GARCIA BURGOS, Mª CARMEN</t>
  </si>
  <si>
    <t>03453983G</t>
  </si>
  <si>
    <t>280443149342</t>
  </si>
  <si>
    <t>696875759</t>
  </si>
  <si>
    <t xml:space="preserve">CL FRANCISCO GUZMAN 1 </t>
  </si>
  <si>
    <t>mcarmen6807@gmail.com</t>
  </si>
  <si>
    <t>GARCIA JEREZ, ANA BELEN</t>
  </si>
  <si>
    <t>GARCIA MANZANO, MILAGROS</t>
  </si>
  <si>
    <t>11807714C</t>
  </si>
  <si>
    <t>280398513174</t>
  </si>
  <si>
    <t>916049310</t>
  </si>
  <si>
    <t>671327845</t>
  </si>
  <si>
    <t xml:space="preserve">PZ MIGUEL ECHEGARAY 1 3 4 </t>
  </si>
  <si>
    <t>milagarciamanzano@gmail.com</t>
  </si>
  <si>
    <t>289970</t>
  </si>
  <si>
    <t>GARCIA MEÑO, M CARMEN</t>
  </si>
  <si>
    <t>00695273Y</t>
  </si>
  <si>
    <t>280341949949</t>
  </si>
  <si>
    <t>630986163</t>
  </si>
  <si>
    <t>marilali61@gmail.com</t>
  </si>
  <si>
    <t>GARCIA MORENO, Mª TERESA</t>
  </si>
  <si>
    <t>07467671P</t>
  </si>
  <si>
    <t>280441676457</t>
  </si>
  <si>
    <t>916611014</t>
  </si>
  <si>
    <t>636742870</t>
  </si>
  <si>
    <t xml:space="preserve">CL 2 DE MAYO 5 </t>
  </si>
  <si>
    <t>teresa.garciamoreno66@gmail.com</t>
  </si>
  <si>
    <t>GARCIA MORENO, YOLANDA</t>
  </si>
  <si>
    <t>07470808V</t>
  </si>
  <si>
    <t>280436454322</t>
  </si>
  <si>
    <t>916547588</t>
  </si>
  <si>
    <t>629839130</t>
  </si>
  <si>
    <t xml:space="preserve">AV DE VALENCIA 68 </t>
  </si>
  <si>
    <t>garciamorenoyoli@gmail.com</t>
  </si>
  <si>
    <t>GARCIA TREVIJAN GARNICA, MARTA</t>
  </si>
  <si>
    <t>50850391J</t>
  </si>
  <si>
    <t>281001649420</t>
  </si>
  <si>
    <t>916384632</t>
  </si>
  <si>
    <t>647728748</t>
  </si>
  <si>
    <t>CL FEDERICO GARCIA LORCA 2 2 A</t>
  </si>
  <si>
    <t>martagarciatrevijano@yahoo.es</t>
  </si>
  <si>
    <t>GARRIDO SAHUILLO, TERESA</t>
  </si>
  <si>
    <t>02853688D</t>
  </si>
  <si>
    <t>280355506509</t>
  </si>
  <si>
    <t>618568055</t>
  </si>
  <si>
    <t>CL CARDENAL HERRERA ORIA  266 C 4 D</t>
  </si>
  <si>
    <t>javgarridoe@gmail.com</t>
  </si>
  <si>
    <t>GEORGIEVA MALINOVA, IZABEL</t>
  </si>
  <si>
    <t>GOATA , CLAUDIA</t>
  </si>
  <si>
    <t>X7250312E</t>
  </si>
  <si>
    <t>281251527884</t>
  </si>
  <si>
    <t>620160291</t>
  </si>
  <si>
    <t>CL CALLEJA DEL POTRO 5 N</t>
  </si>
  <si>
    <t>reinaclaudia86@gmail.com</t>
  </si>
  <si>
    <t>GOMEZ AMPUERO, BEATRIZ</t>
  </si>
  <si>
    <t>GOMEZ FERNANDEZ, M. HORTENS</t>
  </si>
  <si>
    <t>50064076E</t>
  </si>
  <si>
    <t>280406237509</t>
  </si>
  <si>
    <t>687996169</t>
  </si>
  <si>
    <t xml:space="preserve">CL MARIA DEL CARMEN 9 </t>
  </si>
  <si>
    <t>tensiloca@gmail.com</t>
  </si>
  <si>
    <t>27.5H</t>
  </si>
  <si>
    <t>GOMEZ GONZALEZ, EVELING S.</t>
  </si>
  <si>
    <t>51198320K</t>
  </si>
  <si>
    <t>281205861294</t>
  </si>
  <si>
    <t>693956051</t>
  </si>
  <si>
    <t xml:space="preserve">CL HACIENDA DE PAVONES 81 </t>
  </si>
  <si>
    <t>gomezeveling25@gmail.com</t>
  </si>
  <si>
    <t>GOMEZ PERDOMO, ELBA</t>
  </si>
  <si>
    <t>60031029V</t>
  </si>
  <si>
    <t>281367778243</t>
  </si>
  <si>
    <t>631296729</t>
  </si>
  <si>
    <t>PZ HILANDERAS 2 BJ B</t>
  </si>
  <si>
    <t>gomezperdomoe@gmail.com</t>
  </si>
  <si>
    <t>110203 - GSD EL ESCORIAL</t>
  </si>
  <si>
    <t>GOMEZ VARGAS, Mª ANGELES</t>
  </si>
  <si>
    <t>28640016W</t>
  </si>
  <si>
    <t>381022386135</t>
  </si>
  <si>
    <t>658284601</t>
  </si>
  <si>
    <t xml:space="preserve">CL DON JUAN DE AUSTRIA 13 3 </t>
  </si>
  <si>
    <t>mangelesgomezvargas@gmail.com</t>
  </si>
  <si>
    <t>38003</t>
  </si>
  <si>
    <t>STA CRUZ DE TENERIFE</t>
  </si>
  <si>
    <t>GOMEZ VAZQUEZ, SUSANA</t>
  </si>
  <si>
    <t>05420981L</t>
  </si>
  <si>
    <t>281005273479</t>
  </si>
  <si>
    <t>914763015</t>
  </si>
  <si>
    <t>627871646</t>
  </si>
  <si>
    <t>CL RUTILO 1 4 D</t>
  </si>
  <si>
    <t>sgomezvazquez@hotmail.com</t>
  </si>
  <si>
    <t>ASIST.INF.12:30</t>
  </si>
  <si>
    <t>GONZALEZ IGLESIAS, M GRACIA</t>
  </si>
  <si>
    <t>27.50</t>
  </si>
  <si>
    <t>GONZALEZ JIMENEZ, M. TERESA</t>
  </si>
  <si>
    <t>50831353L</t>
  </si>
  <si>
    <t>280404072486</t>
  </si>
  <si>
    <t>600350182</t>
  </si>
  <si>
    <t>CL MARIA BLANCHARD 6 11 2 C</t>
  </si>
  <si>
    <t>mtgonzalezjimenez@gmail.com</t>
  </si>
  <si>
    <t>280230</t>
  </si>
  <si>
    <t>110002 SAFA PINTO</t>
  </si>
  <si>
    <t>GONZALEZ LOPEZ, M EUGENIA</t>
  </si>
  <si>
    <t>07523552E</t>
  </si>
  <si>
    <t>280408802955</t>
  </si>
  <si>
    <t>913711789</t>
  </si>
  <si>
    <t>661649943</t>
  </si>
  <si>
    <t>CL RAYA 14 POR K 3 D</t>
  </si>
  <si>
    <t>adrieu67@gmail.com</t>
  </si>
  <si>
    <t>280332</t>
  </si>
  <si>
    <t>GONZALEZ MARTIN, Mª ELENA</t>
  </si>
  <si>
    <t>53406470X</t>
  </si>
  <si>
    <t>281058688753</t>
  </si>
  <si>
    <t>696612765</t>
  </si>
  <si>
    <t xml:space="preserve">CL RAIMUNDO 9 </t>
  </si>
  <si>
    <t>elena.gmar@hotmail.es</t>
  </si>
  <si>
    <t>GONZALEZ RUIZ, MONICA</t>
  </si>
  <si>
    <t>34076495V</t>
  </si>
  <si>
    <t>411003630832</t>
  </si>
  <si>
    <t>666768439</t>
  </si>
  <si>
    <t xml:space="preserve">CL FUERTEVENTURA 19 </t>
  </si>
  <si>
    <t>monicagonzalezhugo@gmail.com</t>
  </si>
  <si>
    <t>41016</t>
  </si>
  <si>
    <t>GRANDE MORENO, CRISTINA</t>
  </si>
  <si>
    <t>GRECIANO GRECIANO, CLARA ISAB</t>
  </si>
  <si>
    <t>07230516Y</t>
  </si>
  <si>
    <t>280379162583</t>
  </si>
  <si>
    <t>677043149</t>
  </si>
  <si>
    <t xml:space="preserve">CL TRIGALES 2 </t>
  </si>
  <si>
    <t>claraisabel12345678910@gmail.com</t>
  </si>
  <si>
    <t>28420</t>
  </si>
  <si>
    <t>GRECIANO GRECIANO, Mª REYES</t>
  </si>
  <si>
    <t>07219163S</t>
  </si>
  <si>
    <t>280379162684</t>
  </si>
  <si>
    <t>638276488</t>
  </si>
  <si>
    <t xml:space="preserve">CL VERACRUZ 65 </t>
  </si>
  <si>
    <t>reyesgreciano@gmail.com</t>
  </si>
  <si>
    <t>GUALPA CABEZAS, ELINA</t>
  </si>
  <si>
    <t>X4252586R</t>
  </si>
  <si>
    <t>281117065070</t>
  </si>
  <si>
    <t>643351120</t>
  </si>
  <si>
    <t>CL ANTONIO RODRIGUEZ 20 2 A</t>
  </si>
  <si>
    <t>e.gualpa@hotmail.com</t>
  </si>
  <si>
    <t>GUIMARAES DAMBROSIO, WALESKA</t>
  </si>
  <si>
    <t>70287544G</t>
  </si>
  <si>
    <t>281231176072</t>
  </si>
  <si>
    <t>650076900</t>
  </si>
  <si>
    <t xml:space="preserve">CL DE LA VIÑA 11 10 </t>
  </si>
  <si>
    <t>waleskaguimaraes@yahoo.com.br</t>
  </si>
  <si>
    <t>28411</t>
  </si>
  <si>
    <t>MONITOR 25:00</t>
  </si>
  <si>
    <t>GURUMENDI REDROVAN, MARJORIE F</t>
  </si>
  <si>
    <t>70839267A</t>
  </si>
  <si>
    <t>281177489202</t>
  </si>
  <si>
    <t>677644288</t>
  </si>
  <si>
    <t>CL SAN ANTON  15 BJ IZ</t>
  </si>
  <si>
    <t>fernandamgr@hotmail.com</t>
  </si>
  <si>
    <t>monitor</t>
  </si>
  <si>
    <t>GUTIERREZ PEDRAZA, M MAR</t>
  </si>
  <si>
    <t>02236389F</t>
  </si>
  <si>
    <t>280403991351</t>
  </si>
  <si>
    <t>661206136</t>
  </si>
  <si>
    <t>AV EUROPA 1, 3ºA PINTO 28320-MADRID 1 3 A</t>
  </si>
  <si>
    <t>marpedraza70@hotmail.com</t>
  </si>
  <si>
    <t>HEREDIA SORIANO, CONCEPCION</t>
  </si>
  <si>
    <t>50190668E</t>
  </si>
  <si>
    <t>280426076130</t>
  </si>
  <si>
    <t>634790005</t>
  </si>
  <si>
    <t xml:space="preserve">CL EDUARDO RIVAS 19 3 DC </t>
  </si>
  <si>
    <t>conchiheredia20@gmail.com</t>
  </si>
  <si>
    <t>HERENCIAS NEVADO, Mª ALBA</t>
  </si>
  <si>
    <t>50628466S</t>
  </si>
  <si>
    <t>281251722490</t>
  </si>
  <si>
    <t>657450438</t>
  </si>
  <si>
    <t>CL PETIRROJO 26 2 F</t>
  </si>
  <si>
    <t>alwiki15@hotmail.com</t>
  </si>
  <si>
    <t>HERNANDEZ GARCIA, BEATRIZ</t>
  </si>
  <si>
    <t>11867064F</t>
  </si>
  <si>
    <t>281558483475</t>
  </si>
  <si>
    <t>691728135</t>
  </si>
  <si>
    <t xml:space="preserve">cl GASOMETRO 20 7 D </t>
  </si>
  <si>
    <t>beatr1z9569@gmail.com</t>
  </si>
  <si>
    <t>HERNANDEZ LEON, CLARA</t>
  </si>
  <si>
    <t>51526682N</t>
  </si>
  <si>
    <t>281322015663</t>
  </si>
  <si>
    <t>640104788</t>
  </si>
  <si>
    <t xml:space="preserve">PZ DE ALCIRA 17 2 IZ </t>
  </si>
  <si>
    <t>claritahl1999@gmail.com</t>
  </si>
  <si>
    <t>HERNANDEZ RODRIGUEZ, ROCIO</t>
  </si>
  <si>
    <t>06574005F</t>
  </si>
  <si>
    <t>280462930773</t>
  </si>
  <si>
    <t>620150626</t>
  </si>
  <si>
    <t>CL PARIS 20 5 B</t>
  </si>
  <si>
    <t>paco_rocio91@hotmail.com</t>
  </si>
  <si>
    <t>HERNANDEZ SALGADO, ELISABET</t>
  </si>
  <si>
    <t>46464799S</t>
  </si>
  <si>
    <t>081137417218</t>
  </si>
  <si>
    <t>933338142</t>
  </si>
  <si>
    <t>637373201</t>
  </si>
  <si>
    <t xml:space="preserve">CL JOSEP TORRES Y BAGES 31 </t>
  </si>
  <si>
    <t>elihernandez2007@hotmail.com</t>
  </si>
  <si>
    <t>08830</t>
  </si>
  <si>
    <t>HERNANZ GONZALEZ, ALVARO</t>
  </si>
  <si>
    <t>049012314G</t>
  </si>
  <si>
    <t>281140090446</t>
  </si>
  <si>
    <t>644501497</t>
  </si>
  <si>
    <t xml:space="preserve">CL CASTILLA LA VIEJA  1 7 </t>
  </si>
  <si>
    <t>pivatron31@gmail.com</t>
  </si>
  <si>
    <t>110701 - C. SAGRADA FAM. URGEL</t>
  </si>
  <si>
    <t>HERRANZ HERNANDEZ, M ROSARIO</t>
  </si>
  <si>
    <t>BACHILLERATO</t>
  </si>
  <si>
    <t>HIDALGO VILLAMOR, ENCARNACI</t>
  </si>
  <si>
    <t>03828091V</t>
  </si>
  <si>
    <t>450044722782</t>
  </si>
  <si>
    <t>667957782</t>
  </si>
  <si>
    <t xml:space="preserve">CL RIO VALDEHUESA 14 </t>
  </si>
  <si>
    <t>villamornh@gmail.com</t>
  </si>
  <si>
    <t>45007</t>
  </si>
  <si>
    <t>HIJOSA GARCIA, TAMARA</t>
  </si>
  <si>
    <t>50126713F</t>
  </si>
  <si>
    <t>281237150161</t>
  </si>
  <si>
    <t>659341806</t>
  </si>
  <si>
    <t xml:space="preserve">PZ LUCENA 3 D 4 </t>
  </si>
  <si>
    <t>tamaraca82@gmail.com</t>
  </si>
  <si>
    <t>HOLGUIN RAMIREZ, GLORIA ISA</t>
  </si>
  <si>
    <t>51178697V</t>
  </si>
  <si>
    <t>281134189311</t>
  </si>
  <si>
    <t>616068635</t>
  </si>
  <si>
    <t xml:space="preserve">CL HACIENDA DE PAVONES 169 1 DR </t>
  </si>
  <si>
    <t>gloria-holgun@hotmail.com</t>
  </si>
  <si>
    <t>HURTADO ADORNO, YASMINA</t>
  </si>
  <si>
    <t>54369063F</t>
  </si>
  <si>
    <t>281212847217</t>
  </si>
  <si>
    <t>670504605</t>
  </si>
  <si>
    <t>cl SANTA ISABEL 12 BJ 1</t>
  </si>
  <si>
    <t>juanmaryas@hotmail.com</t>
  </si>
  <si>
    <t>JAIMES ARENAS, SANDRA PAT</t>
  </si>
  <si>
    <t>Y6424098M</t>
  </si>
  <si>
    <t>281514299167</t>
  </si>
  <si>
    <t>604152713</t>
  </si>
  <si>
    <t xml:space="preserve">CL REAL VIEJA 23 </t>
  </si>
  <si>
    <t>SANDRAPATRI49@OUTLOOK.COM</t>
  </si>
  <si>
    <t>110123 BREWSTER CHAMBERI</t>
  </si>
  <si>
    <t>JARA ALCOJOR, ALVARO</t>
  </si>
  <si>
    <t>49101779E</t>
  </si>
  <si>
    <t>281366145007</t>
  </si>
  <si>
    <t>916902463</t>
  </si>
  <si>
    <t>684089397</t>
  </si>
  <si>
    <t>CL LUXEMBURGO 13 9 4</t>
  </si>
  <si>
    <t>n4k0.fuenla@gmail.com</t>
  </si>
  <si>
    <t>JARO DOMINGUEZ, RAQUEL</t>
  </si>
  <si>
    <t>50966408H</t>
  </si>
  <si>
    <t>281021274944</t>
  </si>
  <si>
    <t>912273030</t>
  </si>
  <si>
    <t>665848744</t>
  </si>
  <si>
    <t>AV DE GIBRALTAR 11 3 B</t>
  </si>
  <si>
    <t>adrisa.412@gmail.com</t>
  </si>
  <si>
    <t>JIMENEZ CASTRO, NORKA E</t>
  </si>
  <si>
    <t>Y4233022R</t>
  </si>
  <si>
    <t>281482177417</t>
  </si>
  <si>
    <t>641780669</t>
  </si>
  <si>
    <t xml:space="preserve">CL DE LA VIA 11 BJ B </t>
  </si>
  <si>
    <t>norka.jimenezc@gmail.com</t>
  </si>
  <si>
    <t>JIMENEZ GONZALEZ, CRISTINA</t>
  </si>
  <si>
    <t>50968851T</t>
  </si>
  <si>
    <t>281011888374</t>
  </si>
  <si>
    <t>682460841</t>
  </si>
  <si>
    <t>CL CALLE VILLALOBOS 75, 4D MADRID 28018-MAD 75 4 D</t>
  </si>
  <si>
    <t>joseman_1976@hotmail.es</t>
  </si>
  <si>
    <t>LIMPI</t>
  </si>
  <si>
    <t>JIMENEZ HINOJOSA, BENERANDA</t>
  </si>
  <si>
    <t>54699288K</t>
  </si>
  <si>
    <t>281297072620</t>
  </si>
  <si>
    <t>662093800</t>
  </si>
  <si>
    <t>CL SAN LUCAS 5 1 C</t>
  </si>
  <si>
    <t>mirtajimenezhinojosa@gmail.com</t>
  </si>
  <si>
    <t>JIMENEZ MARINO, CRISTINA</t>
  </si>
  <si>
    <t>50111896W</t>
  </si>
  <si>
    <t>281082092328</t>
  </si>
  <si>
    <t>670478855</t>
  </si>
  <si>
    <t>CL MADRIGAL DE LA VERA 7 2 D</t>
  </si>
  <si>
    <t>cjmmoka@hotmail.com</t>
  </si>
  <si>
    <t>JIMENEZ ORTEGA, PALOMA</t>
  </si>
  <si>
    <t>JIMENEZ SUAZO, MERY JULIS</t>
  </si>
  <si>
    <t>Y7031765N</t>
  </si>
  <si>
    <t>281523875794</t>
  </si>
  <si>
    <t>614399814</t>
  </si>
  <si>
    <t xml:space="preserve">CL PINTO 24 1 A 7 </t>
  </si>
  <si>
    <t>JJULISSA2016@GMAIL.COM</t>
  </si>
  <si>
    <t>JIMENEZ TOME, CARMELA</t>
  </si>
  <si>
    <t>JORRETO MATEOS, PALOMA</t>
  </si>
  <si>
    <t>50740298K</t>
  </si>
  <si>
    <t>281077076620</t>
  </si>
  <si>
    <t>653637414</t>
  </si>
  <si>
    <t xml:space="preserve">CL DOCTOR CAÑADAS LOPEZ 2 </t>
  </si>
  <si>
    <t>palomajorreto@gmail.com</t>
  </si>
  <si>
    <t>28470</t>
  </si>
  <si>
    <t>KAYO GUENBU, MARCELLE</t>
  </si>
  <si>
    <t>Y7364378E</t>
  </si>
  <si>
    <t>281539955970</t>
  </si>
  <si>
    <t>642211182</t>
  </si>
  <si>
    <t>armandemarcelle@gmail.com</t>
  </si>
  <si>
    <t>LABARGA BOSQUE, ANA</t>
  </si>
  <si>
    <t>33509271L</t>
  </si>
  <si>
    <t>280427404929</t>
  </si>
  <si>
    <t>630267190</t>
  </si>
  <si>
    <t xml:space="preserve">CL MAR EGEO 12 </t>
  </si>
  <si>
    <t>analabarga@yahoo.es</t>
  </si>
  <si>
    <t>28061</t>
  </si>
  <si>
    <t>LACABANNE DANGELO, VIRGINIA</t>
  </si>
  <si>
    <t>12837230X</t>
  </si>
  <si>
    <t>281177886090</t>
  </si>
  <si>
    <t>689026066</t>
  </si>
  <si>
    <t>AV LAS SUERTES 102 1 A</t>
  </si>
  <si>
    <t>virginialacabanne@gmail.com</t>
  </si>
  <si>
    <t>COORDINADOR</t>
  </si>
  <si>
    <t>LADERA MUÑOZ, ISABEL</t>
  </si>
  <si>
    <t>03823665F</t>
  </si>
  <si>
    <t>450033272136</t>
  </si>
  <si>
    <t>925370950</t>
  </si>
  <si>
    <t>671876792</t>
  </si>
  <si>
    <t xml:space="preserve">CL NOEZ 19 </t>
  </si>
  <si>
    <t>Isabelladera64@gmail.com</t>
  </si>
  <si>
    <t>45161</t>
  </si>
  <si>
    <t>LEO JAEN, FRANCISCA</t>
  </si>
  <si>
    <t>08854900S</t>
  </si>
  <si>
    <t>280433617979</t>
  </si>
  <si>
    <t>918423654</t>
  </si>
  <si>
    <t>680489074</t>
  </si>
  <si>
    <t xml:space="preserve">CL TAJO 15 </t>
  </si>
  <si>
    <t>francisleo73@hotmail.com</t>
  </si>
  <si>
    <t>22h30min</t>
  </si>
  <si>
    <t>LEON MIRANDA, INMACULADA</t>
  </si>
  <si>
    <t>51942256E</t>
  </si>
  <si>
    <t>281060224585</t>
  </si>
  <si>
    <t>670711624</t>
  </si>
  <si>
    <t xml:space="preserve">CL CALIZA 37 </t>
  </si>
  <si>
    <t>LLANA BLASCO, SANDRA</t>
  </si>
  <si>
    <t>09426651D</t>
  </si>
  <si>
    <t>281246442256</t>
  </si>
  <si>
    <t>626025374</t>
  </si>
  <si>
    <t>CL CASTILLO DE AREVALO 12 12 D</t>
  </si>
  <si>
    <t>sandrallana@gmail.com</t>
  </si>
  <si>
    <t>LLORENTE DELGADO, ANA</t>
  </si>
  <si>
    <t>70085370T</t>
  </si>
  <si>
    <t>281476046411</t>
  </si>
  <si>
    <t>633338735</t>
  </si>
  <si>
    <t>CL NUEVA 7 1 B</t>
  </si>
  <si>
    <t>llorentedelgadoana@gmail.com</t>
  </si>
  <si>
    <t>28690</t>
  </si>
  <si>
    <t>LOPEZ BORDE, MARIA JOSE</t>
  </si>
  <si>
    <t>50713616L</t>
  </si>
  <si>
    <t>280370103894</t>
  </si>
  <si>
    <t>916372131</t>
  </si>
  <si>
    <t>645824835</t>
  </si>
  <si>
    <t>CL ESCUELAS CATOLICAS 2 2 A</t>
  </si>
  <si>
    <t>mjlopezborde@gmail.com</t>
  </si>
  <si>
    <t>LOPEZ DIAZ, SUSANA</t>
  </si>
  <si>
    <t>33859943X</t>
  </si>
  <si>
    <t>150083269624</t>
  </si>
  <si>
    <t>659369328</t>
  </si>
  <si>
    <t xml:space="preserve">CL MIRADOR DE GREDOS 17 </t>
  </si>
  <si>
    <t>susanadistriz64@hotmail.com</t>
  </si>
  <si>
    <t>LOPEZ FLORES, ANA ESTHER</t>
  </si>
  <si>
    <t>50948478M</t>
  </si>
  <si>
    <t>280352040171</t>
  </si>
  <si>
    <t>916743343</t>
  </si>
  <si>
    <t>657240098</t>
  </si>
  <si>
    <t>CL MEJICO 8 9 C</t>
  </si>
  <si>
    <t>lopezfloresanaesther@gmail.com</t>
  </si>
  <si>
    <t>LOPEZ GARCIA, JAVIER</t>
  </si>
  <si>
    <t>51987890R</t>
  </si>
  <si>
    <t>281218707229</t>
  </si>
  <si>
    <t>600333457</t>
  </si>
  <si>
    <t>CL SANZ RASO 13 2 A</t>
  </si>
  <si>
    <t>javier86vk@hotmail.es</t>
  </si>
  <si>
    <t>LOPEZ GARCIA, RICARDO</t>
  </si>
  <si>
    <t>08999216Y</t>
  </si>
  <si>
    <t>280413183012</t>
  </si>
  <si>
    <t>675153761</t>
  </si>
  <si>
    <t xml:space="preserve">CL SALVADOR DALI 12 </t>
  </si>
  <si>
    <t>ricarlpga49@gmail.com</t>
  </si>
  <si>
    <t>28890</t>
  </si>
  <si>
    <t>LOPEZ GOMEZ, Mª BELEN</t>
  </si>
  <si>
    <t>06553280M</t>
  </si>
  <si>
    <t>050016673985</t>
  </si>
  <si>
    <t>914379263</t>
  </si>
  <si>
    <t>663394644</t>
  </si>
  <si>
    <t xml:space="preserve">CM VINATEROS 28 </t>
  </si>
  <si>
    <t>belenlogo196412@gmail.com</t>
  </si>
  <si>
    <t>LOPEZ GUTIERREZ, MONTSERRAT</t>
  </si>
  <si>
    <t>LOPEZ MARTIN, CRISTINA</t>
  </si>
  <si>
    <t>51127426J</t>
  </si>
  <si>
    <t>281478949337</t>
  </si>
  <si>
    <t>622713953</t>
  </si>
  <si>
    <t>CL HERMOSILLA 91 6 F</t>
  </si>
  <si>
    <t>cristina_lopez_martin@hotmail.com</t>
  </si>
  <si>
    <t>LORENTE MIJALLO, FRANCISCA</t>
  </si>
  <si>
    <t>50457805Z</t>
  </si>
  <si>
    <t>281087757330</t>
  </si>
  <si>
    <t>649792601</t>
  </si>
  <si>
    <t>nataliamijallo@hotmail.com</t>
  </si>
  <si>
    <t>LOZANO ROA, ELFFY</t>
  </si>
  <si>
    <t>X7498231R</t>
  </si>
  <si>
    <t>451016707172</t>
  </si>
  <si>
    <t>631975423</t>
  </si>
  <si>
    <t>CL ALGODRE 6 DR 3 C</t>
  </si>
  <si>
    <t>ELFILOZANO@GMAIL.COM</t>
  </si>
  <si>
    <t>LUCHIAN , IONELA F</t>
  </si>
  <si>
    <t>X9862224P</t>
  </si>
  <si>
    <t>281242961269</t>
  </si>
  <si>
    <t>666007929</t>
  </si>
  <si>
    <t xml:space="preserve">CL FUENTE CISNEROS 64 </t>
  </si>
  <si>
    <t>ionelaflorentina26@yahoo.es</t>
  </si>
  <si>
    <t>LUCIO MAZA, JURI J</t>
  </si>
  <si>
    <t>51709433M</t>
  </si>
  <si>
    <t>281148329988</t>
  </si>
  <si>
    <t>615840285</t>
  </si>
  <si>
    <t xml:space="preserve">CL PASEO DE LOS CASTELLANOS 50 2 DE </t>
  </si>
  <si>
    <t>jurijohannaluciomazaempleo@gmail.com</t>
  </si>
  <si>
    <t>LUQUE PASCUAL, MARIA</t>
  </si>
  <si>
    <t>MACIAS CEDEÑO, NARCISA G</t>
  </si>
  <si>
    <t>21788176T</t>
  </si>
  <si>
    <t>081130660762</t>
  </si>
  <si>
    <t>658954442</t>
  </si>
  <si>
    <t xml:space="preserve">pz REUS 6 2 1 </t>
  </si>
  <si>
    <t>ngmc1976@hotmail.com</t>
  </si>
  <si>
    <t>08032</t>
  </si>
  <si>
    <t>MACIUCA, CARMEN Mª</t>
  </si>
  <si>
    <t>X5263280Y</t>
  </si>
  <si>
    <t>451014583074</t>
  </si>
  <si>
    <t>699531185</t>
  </si>
  <si>
    <t>CR RUEDA 73 2 B</t>
  </si>
  <si>
    <t>carmenmariamaciuca@gmail.com</t>
  </si>
  <si>
    <t>MAHJAR ELHACHIMI, JAMILA</t>
  </si>
  <si>
    <t>25202634Q</t>
  </si>
  <si>
    <t>501005077600</t>
  </si>
  <si>
    <t>605249102</t>
  </si>
  <si>
    <t>CL DE LOS PAJAROS 41 1 B</t>
  </si>
  <si>
    <t>JAMILAMAHJAR@GMAIL.COM</t>
  </si>
  <si>
    <t>50019</t>
  </si>
  <si>
    <t>110046 - Col. Teresianas</t>
  </si>
  <si>
    <t>Aux.Colect</t>
  </si>
  <si>
    <t>2025 COLECTIVIDADES ZARAGOZA</t>
  </si>
  <si>
    <t>MANZANAS SERRANO, VANESA</t>
  </si>
  <si>
    <t>MARCO JIMENEZ, M DOLORES</t>
  </si>
  <si>
    <t>74218498M</t>
  </si>
  <si>
    <t>030094911706</t>
  </si>
  <si>
    <t>965624403</t>
  </si>
  <si>
    <t>607835752</t>
  </si>
  <si>
    <t xml:space="preserve">CL CL SAN EUSTAQUIO 47 NOVELDA 03660-ALICAN 47 </t>
  </si>
  <si>
    <t>sittingbull_32@hotmail.com</t>
  </si>
  <si>
    <t>2023  LIMPIEZA ALICANTE</t>
  </si>
  <si>
    <t>03000145011982</t>
  </si>
  <si>
    <t>MARTIN BLANCO, ANA MARIA</t>
  </si>
  <si>
    <t>11802432M</t>
  </si>
  <si>
    <t>280351287110</t>
  </si>
  <si>
    <t>917924940</t>
  </si>
  <si>
    <t>616075651</t>
  </si>
  <si>
    <t xml:space="preserve">CL CRISTO DE LA VICTORIA 86 3 IZ </t>
  </si>
  <si>
    <t>anittablanco21@gmail.com</t>
  </si>
  <si>
    <t>281094728802</t>
  </si>
  <si>
    <t>MARTIN CARBALLO, M LUISA</t>
  </si>
  <si>
    <t>06569630W</t>
  </si>
  <si>
    <t>280434852711</t>
  </si>
  <si>
    <t>914645050</t>
  </si>
  <si>
    <t>606240641</t>
  </si>
  <si>
    <t>CL HIGUERAS 7 IZ 1 C</t>
  </si>
  <si>
    <t>mlmcarballo@gmail.com</t>
  </si>
  <si>
    <t>MARTIN GARCIA, Mª BEGOÑA</t>
  </si>
  <si>
    <t>50430743T</t>
  </si>
  <si>
    <t>280410517633</t>
  </si>
  <si>
    <t>677332287</t>
  </si>
  <si>
    <t xml:space="preserve">AV NTRA. SRA. DE VALVANERA 84 </t>
  </si>
  <si>
    <t>bemargar64@hotmail.com</t>
  </si>
  <si>
    <t>25025</t>
  </si>
  <si>
    <t>110601 - COL. NTRA.SRA LA MERC</t>
  </si>
  <si>
    <t>MARTIN HERRERO, ROSA M</t>
  </si>
  <si>
    <t>MARTIN MORENO, MªPURIFICA</t>
  </si>
  <si>
    <t>51638378C</t>
  </si>
  <si>
    <t>281044363469</t>
  </si>
  <si>
    <t>914663583</t>
  </si>
  <si>
    <t>644259687</t>
  </si>
  <si>
    <t>CL PINZON 4 1 C</t>
  </si>
  <si>
    <t>dondeyovoysaleelsol@gmail.com</t>
  </si>
  <si>
    <t>MARTINEZ CASTRO, IRIS JOHA</t>
  </si>
  <si>
    <t>35726074J</t>
  </si>
  <si>
    <t>281509147356</t>
  </si>
  <si>
    <t>677635759</t>
  </si>
  <si>
    <t xml:space="preserve">CL DE LA MUELA DE SAN JUAN  10 </t>
  </si>
  <si>
    <t>jhoartinez24@gmail.com</t>
  </si>
  <si>
    <t>MARTINEZ ESCANDELL, MARIA M</t>
  </si>
  <si>
    <t>21486360J</t>
  </si>
  <si>
    <t>030101290666</t>
  </si>
  <si>
    <t>630152584</t>
  </si>
  <si>
    <t xml:space="preserve">CL VIRGEN DE LOS DESAMPARADOS 17 2 </t>
  </si>
  <si>
    <t>mmartinezes@live.com</t>
  </si>
  <si>
    <t>MARTINEZ RIOS, ELIZABETH</t>
  </si>
  <si>
    <t>Y5338993V</t>
  </si>
  <si>
    <t>281647289908</t>
  </si>
  <si>
    <t>624604936</t>
  </si>
  <si>
    <t>CL PEDRO DIEZ 4 6 B</t>
  </si>
  <si>
    <t>hiselavv@gmail.com</t>
  </si>
  <si>
    <t>MARTINEZ TEJERO, SANDRA</t>
  </si>
  <si>
    <t>MATEI , RODICA</t>
  </si>
  <si>
    <t>X7257521D</t>
  </si>
  <si>
    <t>281190011700</t>
  </si>
  <si>
    <t>627601960</t>
  </si>
  <si>
    <t xml:space="preserve">AV CALLEJA DEL POTRO 7 </t>
  </si>
  <si>
    <t>matei93cristescuu@gmail.com</t>
  </si>
  <si>
    <t>MATEO LLINAS, IRENE</t>
  </si>
  <si>
    <t>06028776Q</t>
  </si>
  <si>
    <t>281494100939</t>
  </si>
  <si>
    <t>627171177</t>
  </si>
  <si>
    <t>CL CASTILLO DE AREVALO 4 1 B</t>
  </si>
  <si>
    <t>irenemateo878@outlook.es</t>
  </si>
  <si>
    <t>MENDEZ MATEO, EUGENIA</t>
  </si>
  <si>
    <t>05326428L</t>
  </si>
  <si>
    <t>281091461215</t>
  </si>
  <si>
    <t>684305565</t>
  </si>
  <si>
    <t>eumerurio@hotmail.es</t>
  </si>
  <si>
    <t>MENDEZ RODRIGUEZ, M LUISA</t>
  </si>
  <si>
    <t>MERO DIEZ, NADIIA</t>
  </si>
  <si>
    <t>X9432945R</t>
  </si>
  <si>
    <t>131028559084</t>
  </si>
  <si>
    <t>671177025</t>
  </si>
  <si>
    <t>CL ANGEL MUGICA 5 4 B</t>
  </si>
  <si>
    <t>nadiia.mnykh@gmail.com</t>
  </si>
  <si>
    <t>MIDENCE GUTIERREZ, MILAGRO AU</t>
  </si>
  <si>
    <t>Y7259118X</t>
  </si>
  <si>
    <t>281616362163</t>
  </si>
  <si>
    <t>697874457</t>
  </si>
  <si>
    <t>PZ PARQUE BLANCO 5 4 A</t>
  </si>
  <si>
    <t>milagromidencetigo@gmail.com</t>
  </si>
  <si>
    <t>MILLAN HUESO, ANA</t>
  </si>
  <si>
    <t>02879009F</t>
  </si>
  <si>
    <t>280354358673</t>
  </si>
  <si>
    <t>685515506</t>
  </si>
  <si>
    <t xml:space="preserve">CL LAGUNA RUIDERA 166 </t>
  </si>
  <si>
    <t>anamillanhueso@gmail.com</t>
  </si>
  <si>
    <t>MINGUILLON RODRIGUEZ, JAVIER</t>
  </si>
  <si>
    <t>25463210W</t>
  </si>
  <si>
    <t>220025551035</t>
  </si>
  <si>
    <t>659308473</t>
  </si>
  <si>
    <t xml:space="preserve">CL BELCHITE 3 2 1 </t>
  </si>
  <si>
    <t>mingui74@hotmail.es</t>
  </si>
  <si>
    <t>MINGUITO FRUTOS, SILVIA</t>
  </si>
  <si>
    <t>MIRABEL MARTINEZ, JUANA</t>
  </si>
  <si>
    <t>51938470P</t>
  </si>
  <si>
    <t>280432908970</t>
  </si>
  <si>
    <t>646094995</t>
  </si>
  <si>
    <t>CL GOMEZ DEL CAMPO 7 1 B</t>
  </si>
  <si>
    <t>juani_m.m@hotmail.es</t>
  </si>
  <si>
    <t>MIRALLES ANTON, SILVIA LUI</t>
  </si>
  <si>
    <t>22138735Q</t>
  </si>
  <si>
    <t>030102052724</t>
  </si>
  <si>
    <t>650351559</t>
  </si>
  <si>
    <t xml:space="preserve">CL PRESBITERIOS JOSE GARCIA </t>
  </si>
  <si>
    <t>mirallesanton36@gmail.com</t>
  </si>
  <si>
    <t>MIRANDA LINCON, ANDRES EDU</t>
  </si>
  <si>
    <t>Y8476062R</t>
  </si>
  <si>
    <t>281550564336</t>
  </si>
  <si>
    <t>632665609</t>
  </si>
  <si>
    <t>CL MUELA DE SAN JUAN 27 2 C</t>
  </si>
  <si>
    <t>aeduardoml@hotmail.com</t>
  </si>
  <si>
    <t>MITE APOLINARIO, A CECILIA</t>
  </si>
  <si>
    <t>02599135C</t>
  </si>
  <si>
    <t>281191379501</t>
  </si>
  <si>
    <t>619912207</t>
  </si>
  <si>
    <t>CL DOCTOR LOZANO 12 2 A</t>
  </si>
  <si>
    <t>annichecy.mt01@hotmail.com</t>
  </si>
  <si>
    <t>19.5</t>
  </si>
  <si>
    <t>MOLINA FARGAS, YESENIA IV</t>
  </si>
  <si>
    <t>03516397L</t>
  </si>
  <si>
    <t>281279513495</t>
  </si>
  <si>
    <t>622835950</t>
  </si>
  <si>
    <t>CL DE PEÑA DE LA MIEL 6 4 B</t>
  </si>
  <si>
    <t>yesemolina@yahoo.es</t>
  </si>
  <si>
    <t>MONTERO SERRANO, M ANGELES</t>
  </si>
  <si>
    <t>50190487W</t>
  </si>
  <si>
    <t>281033981035</t>
  </si>
  <si>
    <t>661206247</t>
  </si>
  <si>
    <t>AV ABRANTES 84 1 B</t>
  </si>
  <si>
    <t>mariangelesmonteroserrano@gmail.com</t>
  </si>
  <si>
    <t>MONTERRUBIO MARTINEZ, SUSANA</t>
  </si>
  <si>
    <t>33530189F</t>
  </si>
  <si>
    <t>281009177125</t>
  </si>
  <si>
    <t>911887598</t>
  </si>
  <si>
    <t>686878317</t>
  </si>
  <si>
    <t>CL LORCA 4 3 DC</t>
  </si>
  <si>
    <t>susanamonterrubiomartinez@gmail.com</t>
  </si>
  <si>
    <t>MORALES HIGUERUELO, BEATRIZ</t>
  </si>
  <si>
    <t>51945792Q</t>
  </si>
  <si>
    <t>281050350995</t>
  </si>
  <si>
    <t>646416278</t>
  </si>
  <si>
    <t>beajesus2009@gmail.com</t>
  </si>
  <si>
    <t>MORALES NALDA, MARTA</t>
  </si>
  <si>
    <t>11443064N</t>
  </si>
  <si>
    <t>331019663246</t>
  </si>
  <si>
    <t>646931466</t>
  </si>
  <si>
    <t>marta.mn79@hotmail.com</t>
  </si>
  <si>
    <t>15 h</t>
  </si>
  <si>
    <t>MORENO NAVAZO, M MAR</t>
  </si>
  <si>
    <t>MORENO PINO, M CARMEN</t>
  </si>
  <si>
    <t>02213348N</t>
  </si>
  <si>
    <t>280357725583</t>
  </si>
  <si>
    <t>686758660</t>
  </si>
  <si>
    <t xml:space="preserve">CL ROCAFORT 45 3 IZ </t>
  </si>
  <si>
    <t>maricarmenana13@gmail.com</t>
  </si>
  <si>
    <t>MORENO PRIETO, LUCIA</t>
  </si>
  <si>
    <t>54361685N</t>
  </si>
  <si>
    <t>281570251090</t>
  </si>
  <si>
    <t>650085582</t>
  </si>
  <si>
    <t>CL FRANCISCO GOMEZ  2 3 D</t>
  </si>
  <si>
    <t>luciamorenoprieto@gmail.com</t>
  </si>
  <si>
    <t>MORILLO CORTES, MARIA JOSE</t>
  </si>
  <si>
    <t>60855955W</t>
  </si>
  <si>
    <t>MUÑOZ ESCRIBANO, M HELENA</t>
  </si>
  <si>
    <t>MUÑOZ FERNANDEZ, SARAI</t>
  </si>
  <si>
    <t>03928395H</t>
  </si>
  <si>
    <t>281393048258</t>
  </si>
  <si>
    <t>684134045</t>
  </si>
  <si>
    <t xml:space="preserve">CL TIMBALES 8 2 6 </t>
  </si>
  <si>
    <t>saraimf@hotmail.es</t>
  </si>
  <si>
    <t>28000</t>
  </si>
  <si>
    <t>MUÑOZ MORA, Mª ASCENSI</t>
  </si>
  <si>
    <t>02267205A</t>
  </si>
  <si>
    <t>451005667158</t>
  </si>
  <si>
    <t>601533669</t>
  </si>
  <si>
    <t xml:space="preserve">CL SONSECA 11 </t>
  </si>
  <si>
    <t>asunmumo28@gmail.com</t>
  </si>
  <si>
    <t>MUÑOZ PEREZ, ESTHER</t>
  </si>
  <si>
    <t>54265422G</t>
  </si>
  <si>
    <t>281331671207</t>
  </si>
  <si>
    <t>657417291</t>
  </si>
  <si>
    <t>CL TANGER 1 3 D</t>
  </si>
  <si>
    <t>esthermperez20@gmail.com</t>
  </si>
  <si>
    <t>CUIDADOR/MONI</t>
  </si>
  <si>
    <t>MUÑOZ RECHE, M CARMEN</t>
  </si>
  <si>
    <t>01819512M</t>
  </si>
  <si>
    <t>281074845418</t>
  </si>
  <si>
    <t>915075187</t>
  </si>
  <si>
    <t>600533659</t>
  </si>
  <si>
    <t xml:space="preserve">CL LOS BARROS 17 BJ A </t>
  </si>
  <si>
    <t>m.carmen.mr11@gmail.com</t>
  </si>
  <si>
    <t>Cuidador@</t>
  </si>
  <si>
    <t>MUÑOZ SIERRA, M ELENA</t>
  </si>
  <si>
    <t>50181282C</t>
  </si>
  <si>
    <t>280401456722</t>
  </si>
  <si>
    <t>916938647</t>
  </si>
  <si>
    <t>686780934</t>
  </si>
  <si>
    <t>CL PEDRO DE ALVARADO 2 B 1 A</t>
  </si>
  <si>
    <t>elelfm@hotmail.com</t>
  </si>
  <si>
    <t>28911</t>
  </si>
  <si>
    <t>MUÑOZO POLO, Mª PILAR</t>
  </si>
  <si>
    <t>50733014M</t>
  </si>
  <si>
    <t>281071834980</t>
  </si>
  <si>
    <t>912380380</t>
  </si>
  <si>
    <t>677802127</t>
  </si>
  <si>
    <t>AV OCHO DE MARZO 3 P2 4 A</t>
  </si>
  <si>
    <t>munozopili@gmail.com</t>
  </si>
  <si>
    <t>MUZO SUQUILLO, BLANCA SUS</t>
  </si>
  <si>
    <t>X3765550J</t>
  </si>
  <si>
    <t>281145297932</t>
  </si>
  <si>
    <t>659297429</t>
  </si>
  <si>
    <t xml:space="preserve">CL MURCIA 18 4 A </t>
  </si>
  <si>
    <t>blancamuzo34@gmail.com</t>
  </si>
  <si>
    <t>NARVAEZ RODRIGUEZ, MARTA</t>
  </si>
  <si>
    <t>02733150Z</t>
  </si>
  <si>
    <t>281392782722</t>
  </si>
  <si>
    <t>636218855</t>
  </si>
  <si>
    <t>CL HERMANOS GARCIA NOBLEJAS 123 5 D</t>
  </si>
  <si>
    <t>marta.narvaezrodriguez@hotmail.com</t>
  </si>
  <si>
    <t>NAVARRO DALIA, BARBARA</t>
  </si>
  <si>
    <t>52906216Y</t>
  </si>
  <si>
    <t>281432458146</t>
  </si>
  <si>
    <t>636572889</t>
  </si>
  <si>
    <t>CL PERGAMINO 30 E 7 A</t>
  </si>
  <si>
    <t>BNDALIA446@GMAIL.COM</t>
  </si>
  <si>
    <t>CUIDADOR/MONIT</t>
  </si>
  <si>
    <t>NAVAS RUEDAS, Mª JOSEFA</t>
  </si>
  <si>
    <t>05648561Z</t>
  </si>
  <si>
    <t>130041015961</t>
  </si>
  <si>
    <t>675209498</t>
  </si>
  <si>
    <t xml:space="preserve">CL DOCTOR MARTIN AREVALO 18 IZ 3 </t>
  </si>
  <si>
    <t>navasruedasmariajose@gmail.com</t>
  </si>
  <si>
    <t>NIETO CERRATO, JOSEFA</t>
  </si>
  <si>
    <t>09173896R</t>
  </si>
  <si>
    <t>060061159174</t>
  </si>
  <si>
    <t>696745809</t>
  </si>
  <si>
    <t>CL REAL ALTA 3 1 B</t>
  </si>
  <si>
    <t>mariajosenietocerrato@gmail.com</t>
  </si>
  <si>
    <t>NUNES FERREIRA, GISELE</t>
  </si>
  <si>
    <t>03480949Z</t>
  </si>
  <si>
    <t>281292648309</t>
  </si>
  <si>
    <t>630076123</t>
  </si>
  <si>
    <t>CL GUETARIA 106 4 B</t>
  </si>
  <si>
    <t>GISELE.FNUNES@YAHOO.ES</t>
  </si>
  <si>
    <t>OCAÑA CABEZOS, AMANDA</t>
  </si>
  <si>
    <t>53452791D</t>
  </si>
  <si>
    <t>281216265051</t>
  </si>
  <si>
    <t>648215029</t>
  </si>
  <si>
    <t>CL PARAGUAY 9 2 E</t>
  </si>
  <si>
    <t>amandaoca89@gmail.com</t>
  </si>
  <si>
    <t>OJEDA SAN JOSE, MERCEDES</t>
  </si>
  <si>
    <t>02587058H</t>
  </si>
  <si>
    <t>281350357346</t>
  </si>
  <si>
    <t>647397680</t>
  </si>
  <si>
    <t>CL DEL MESON DE PAREDES 46 3 DC</t>
  </si>
  <si>
    <t>mercedesojsj@gmail.com</t>
  </si>
  <si>
    <t>OLALLA BENGOECHEA, NOELIA</t>
  </si>
  <si>
    <t>71107806V</t>
  </si>
  <si>
    <t>091009852094</t>
  </si>
  <si>
    <t>625782017</t>
  </si>
  <si>
    <t>CL DIEGO MARIN AGUILERA 2 4 E</t>
  </si>
  <si>
    <t>olalla2523@gmail.com</t>
  </si>
  <si>
    <t>OLIVARES VELASCO, CELIA</t>
  </si>
  <si>
    <t>02539119B</t>
  </si>
  <si>
    <t>281204403163</t>
  </si>
  <si>
    <t>636265971</t>
  </si>
  <si>
    <t xml:space="preserve">CL BRAILLE 22 6 A </t>
  </si>
  <si>
    <t>celia_025@hotmail.com</t>
  </si>
  <si>
    <t>OLLERO MARTINEZ, ROSARIO</t>
  </si>
  <si>
    <t>50167867Z</t>
  </si>
  <si>
    <t>280344402736</t>
  </si>
  <si>
    <t>639157945</t>
  </si>
  <si>
    <t xml:space="preserve">CL CL QUITO 8 2ºC FUENLABRADA 28945-MADRID 8 2 C </t>
  </si>
  <si>
    <t>rolleromartinez@gmail.com</t>
  </si>
  <si>
    <t>RASL</t>
  </si>
  <si>
    <t>ORREGO ORREGO, ALICI ROS.</t>
  </si>
  <si>
    <t>60131830D</t>
  </si>
  <si>
    <t>281291880995</t>
  </si>
  <si>
    <t>657819952</t>
  </si>
  <si>
    <t>CL BLASCO DE GARAY 14 8 D</t>
  </si>
  <si>
    <t>mame_rb@hotmail.com</t>
  </si>
  <si>
    <t>ORTIZ GONZALEZ, NICOLE DAY</t>
  </si>
  <si>
    <t>02298904P</t>
  </si>
  <si>
    <t>281167206188</t>
  </si>
  <si>
    <t>608567181</t>
  </si>
  <si>
    <t>633681230</t>
  </si>
  <si>
    <t>CL DE LA ENCOMIENDA DE PALACIOS  108 1 B</t>
  </si>
  <si>
    <t>nicoldayanaortizgonzalez2@gmail.com</t>
  </si>
  <si>
    <t>OTOYA AZABACHE, NORA M</t>
  </si>
  <si>
    <t>51022523J</t>
  </si>
  <si>
    <t>281264312181</t>
  </si>
  <si>
    <t>635842491</t>
  </si>
  <si>
    <t>CL TRIBULETE 19 4 D</t>
  </si>
  <si>
    <t>joseortizgerman1968@gmail.com</t>
  </si>
  <si>
    <t>OVEJERO CONDE, SARA</t>
  </si>
  <si>
    <t>53012113B</t>
  </si>
  <si>
    <t>281051909463</t>
  </si>
  <si>
    <t>912417534</t>
  </si>
  <si>
    <t>677210679</t>
  </si>
  <si>
    <t>CL BARCELONA 5 3 B</t>
  </si>
  <si>
    <t>sara-ovejero@hotmail.com</t>
  </si>
  <si>
    <t>PALACIOS FERNANDEZ-HIJICOS, SARA</t>
  </si>
  <si>
    <t>05284199H</t>
  </si>
  <si>
    <t>280433504815</t>
  </si>
  <si>
    <t>623170445</t>
  </si>
  <si>
    <t xml:space="preserve">CL NOCHEBUENA 14 BJ </t>
  </si>
  <si>
    <t>sarapalacios259@gmail.com</t>
  </si>
  <si>
    <t>32h30min</t>
  </si>
  <si>
    <t>PALLOL ROJAS, ESTRELLA</t>
  </si>
  <si>
    <t>47019502G</t>
  </si>
  <si>
    <t>281050111327</t>
  </si>
  <si>
    <t>636898812</t>
  </si>
  <si>
    <t xml:space="preserve">CL JOAQUIN DICENTA 45 2 B </t>
  </si>
  <si>
    <t>yeyiventi_30@hotmail.com</t>
  </si>
  <si>
    <t>PARDO ULLOA, ANTHONY J</t>
  </si>
  <si>
    <t>51227812G</t>
  </si>
  <si>
    <t>281412847170</t>
  </si>
  <si>
    <t>630340998</t>
  </si>
  <si>
    <t xml:space="preserve">CL CARLOS ARNICHES 31 </t>
  </si>
  <si>
    <t>anthonypardoprofesional@gmail.com</t>
  </si>
  <si>
    <t>PARIS HERNANDEZ, AINHOA</t>
  </si>
  <si>
    <t>51026791A</t>
  </si>
  <si>
    <t>281520071576</t>
  </si>
  <si>
    <t>637666163</t>
  </si>
  <si>
    <t>CL FUENTE DE PIEDRA  1 3 B</t>
  </si>
  <si>
    <t>ainhoaparishernandez@gmail.com</t>
  </si>
  <si>
    <t>PARRILLA MORENO, M LUZ</t>
  </si>
  <si>
    <t>02204973D</t>
  </si>
  <si>
    <t>280353438486</t>
  </si>
  <si>
    <t>680200814</t>
  </si>
  <si>
    <t>ml2vm3@gmail.com</t>
  </si>
  <si>
    <t>PEDRERO SANCHEZ, ANGELA</t>
  </si>
  <si>
    <t>47304710N</t>
  </si>
  <si>
    <t>281177265088</t>
  </si>
  <si>
    <t>675455685</t>
  </si>
  <si>
    <t xml:space="preserve">CL 1 1 </t>
  </si>
  <si>
    <t>angela_ps88@hotmail.com</t>
  </si>
  <si>
    <t>PEÑALVER BUELTA, M VICTORIA</t>
  </si>
  <si>
    <t>PERDIGON MARIN, ALBA ROCIO</t>
  </si>
  <si>
    <t>54239336T</t>
  </si>
  <si>
    <t>281384372317</t>
  </si>
  <si>
    <t>623506198</t>
  </si>
  <si>
    <t xml:space="preserve">CL V 1 </t>
  </si>
  <si>
    <t>albarocioperdigonmarin@gmail.com</t>
  </si>
  <si>
    <t>PEREJIL CARBAJO, SOLEDAD</t>
  </si>
  <si>
    <t>07472386P</t>
  </si>
  <si>
    <t>280430481344</t>
  </si>
  <si>
    <t>916537928</t>
  </si>
  <si>
    <t>616809916</t>
  </si>
  <si>
    <t xml:space="preserve">AV PLAZA DE TOROS 13 </t>
  </si>
  <si>
    <t>soleperejil@gmail.com</t>
  </si>
  <si>
    <t>PEREZ HERAS, M REYES</t>
  </si>
  <si>
    <t>PEREZ LABRADOR, ANA M</t>
  </si>
  <si>
    <t>PEREZ PLAZA, ANGELA</t>
  </si>
  <si>
    <t>01821153J</t>
  </si>
  <si>
    <t>280296013274</t>
  </si>
  <si>
    <t>917737677</t>
  </si>
  <si>
    <t>690324209</t>
  </si>
  <si>
    <t>CL ARROYO DEL FONTARRON 467 BJ DC</t>
  </si>
  <si>
    <t>angelaperezplaza26@gmail.com</t>
  </si>
  <si>
    <t>PEREZ PLAZA, VICTORIA</t>
  </si>
  <si>
    <t>51930077X</t>
  </si>
  <si>
    <t>281004563359</t>
  </si>
  <si>
    <t>917512381</t>
  </si>
  <si>
    <t>605225405</t>
  </si>
  <si>
    <t>CL CIUDAD ENCANTADA 20 1 A</t>
  </si>
  <si>
    <t>victoriaperezplaza@gmail.com</t>
  </si>
  <si>
    <t>PEREZ, YESSICA X.</t>
  </si>
  <si>
    <t>Z0500182Y</t>
  </si>
  <si>
    <t>281616020643</t>
  </si>
  <si>
    <t>631816466</t>
  </si>
  <si>
    <t>CL PUERTO DEL SUEBE 2 2 A</t>
  </si>
  <si>
    <t>JESSICAPEREZ34567@GMAIL.COM</t>
  </si>
  <si>
    <t>PINAR MONTERO, ALICIA</t>
  </si>
  <si>
    <t>52501263Z</t>
  </si>
  <si>
    <t>280437309538</t>
  </si>
  <si>
    <t>645901941</t>
  </si>
  <si>
    <t>CL PLANETA MARTE 6 1 8 2 A</t>
  </si>
  <si>
    <t>cheroydesi@hotmail.com</t>
  </si>
  <si>
    <t>28983</t>
  </si>
  <si>
    <t>PIÑERO GIL, AMPARO</t>
  </si>
  <si>
    <t>50976953Y</t>
  </si>
  <si>
    <t>281067535456</t>
  </si>
  <si>
    <t>913015980</t>
  </si>
  <si>
    <t>618445450</t>
  </si>
  <si>
    <t>CL DE LOS POETAS 9 2 C</t>
  </si>
  <si>
    <t>amparo.pg34@hotmail.com</t>
  </si>
  <si>
    <t>POPESCU , D DANIELA</t>
  </si>
  <si>
    <t>X9214642Z</t>
  </si>
  <si>
    <t>281301890284</t>
  </si>
  <si>
    <t>666896614</t>
  </si>
  <si>
    <t>Danielapopescu693@gmail.com</t>
  </si>
  <si>
    <t>PORTILLO SALINERO, Mª MAR</t>
  </si>
  <si>
    <t>50071346R</t>
  </si>
  <si>
    <t>280393014890</t>
  </si>
  <si>
    <t>685177748</t>
  </si>
  <si>
    <t xml:space="preserve">CL AZCOITIA 10 </t>
  </si>
  <si>
    <t>mari.mar1966@hotmail.com</t>
  </si>
  <si>
    <t>PRIETO MONTERO, REBECA</t>
  </si>
  <si>
    <t>02755514E</t>
  </si>
  <si>
    <t>281592647885</t>
  </si>
  <si>
    <t>644312058</t>
  </si>
  <si>
    <t>CL MINERVA 33 3 D</t>
  </si>
  <si>
    <t>rebecaprietomontero@gmail.com</t>
  </si>
  <si>
    <t>PRIETO TEJEDOR, MONICA</t>
  </si>
  <si>
    <t>50105238Z</t>
  </si>
  <si>
    <t>281028883885</t>
  </si>
  <si>
    <t>619269646</t>
  </si>
  <si>
    <t>CL VALLE INCLAN 22 6 D</t>
  </si>
  <si>
    <t>monica.prieto23@gmail.com</t>
  </si>
  <si>
    <t>PRUDENCIO CAMPANERO, INMACULADA</t>
  </si>
  <si>
    <t>50450931V</t>
  </si>
  <si>
    <t>280450454553</t>
  </si>
  <si>
    <t>687636648</t>
  </si>
  <si>
    <t>CL HIGUERAS 59 4 D</t>
  </si>
  <si>
    <t>INMSPRUDENCIO@GMAIL.COM</t>
  </si>
  <si>
    <t>QUESADA GOMEZ, ELENA</t>
  </si>
  <si>
    <t>51643850H</t>
  </si>
  <si>
    <t>280396662393</t>
  </si>
  <si>
    <t>630978673</t>
  </si>
  <si>
    <t>helenqg@gmail.com</t>
  </si>
  <si>
    <t>QUISPE CARBAJAL, MARIBEL</t>
  </si>
  <si>
    <t>06030650G</t>
  </si>
  <si>
    <t>281243114146</t>
  </si>
  <si>
    <t>685506859</t>
  </si>
  <si>
    <t xml:space="preserve">CL VIRIATO 18 BJ DC </t>
  </si>
  <si>
    <t>mari141727@gmail.com</t>
  </si>
  <si>
    <t>100101 - STA ROSALIA</t>
  </si>
  <si>
    <t>340039 - COMUNIDAD RAFAELA YBA</t>
  </si>
  <si>
    <t>134</t>
  </si>
  <si>
    <t>RABADAN LOPEZ, ESTHER</t>
  </si>
  <si>
    <t>04562700Y</t>
  </si>
  <si>
    <t>280352741201</t>
  </si>
  <si>
    <t>911192693</t>
  </si>
  <si>
    <t>660629425</t>
  </si>
  <si>
    <t xml:space="preserve">PZ RENDICION DE BREDA 4 4 D </t>
  </si>
  <si>
    <t>esther.rabadan2013@gmail.com</t>
  </si>
  <si>
    <t>37H30 MIN</t>
  </si>
  <si>
    <t>RAMIREZ CHAMON, MARTA</t>
  </si>
  <si>
    <t>53957008C</t>
  </si>
  <si>
    <t>281416225396</t>
  </si>
  <si>
    <t>680828058</t>
  </si>
  <si>
    <t>CL MARTIN MUÑOZ DE LAS POSADAS 5 D BJ A</t>
  </si>
  <si>
    <t>titavk22@gmail.com</t>
  </si>
  <si>
    <t>RAMOS STEINER, YAIZA</t>
  </si>
  <si>
    <t>76646367V</t>
  </si>
  <si>
    <t>111032448416</t>
  </si>
  <si>
    <t>623174468</t>
  </si>
  <si>
    <t xml:space="preserve">CL MALAGA 39 1 </t>
  </si>
  <si>
    <t>yaizateso@hotmail.com</t>
  </si>
  <si>
    <t>REDONDO MUÑOZ, ROSA MARIA</t>
  </si>
  <si>
    <t>05260532H</t>
  </si>
  <si>
    <t>281311352131</t>
  </si>
  <si>
    <t>626128657</t>
  </si>
  <si>
    <t xml:space="preserve">CL TRECE 329 </t>
  </si>
  <si>
    <t>rosamari1962@hotmail.com</t>
  </si>
  <si>
    <t>REGALADO RANGEL, FELISA</t>
  </si>
  <si>
    <t>80048267X</t>
  </si>
  <si>
    <t>280442437303</t>
  </si>
  <si>
    <t>658917199</t>
  </si>
  <si>
    <t>felisaregalado@hotmail.es</t>
  </si>
  <si>
    <t>REGIDOR ROMAN, ADORACION</t>
  </si>
  <si>
    <t>51680685F</t>
  </si>
  <si>
    <t>280399005551</t>
  </si>
  <si>
    <t>917758980</t>
  </si>
  <si>
    <t>647727250</t>
  </si>
  <si>
    <t>CL ALBAIDA 78 2 A</t>
  </si>
  <si>
    <t>dori7012@gmail.com</t>
  </si>
  <si>
    <t>REINA APOLO, ALEXIS MAG</t>
  </si>
  <si>
    <t>54964951B</t>
  </si>
  <si>
    <t>281117235226</t>
  </si>
  <si>
    <t>617528951</t>
  </si>
  <si>
    <t>reynapolo7@yahoo.es</t>
  </si>
  <si>
    <t>26H</t>
  </si>
  <si>
    <t>REVOLLO BERNAL, ROSSEMARY</t>
  </si>
  <si>
    <t>07160993N</t>
  </si>
  <si>
    <t>281284989955</t>
  </si>
  <si>
    <t>910813904</t>
  </si>
  <si>
    <t>695261144</t>
  </si>
  <si>
    <t>CL SANTA ANA 25 1 9 C</t>
  </si>
  <si>
    <t>Omarcito050879@gmail.com</t>
  </si>
  <si>
    <t>10:00</t>
  </si>
  <si>
    <t>RINCON VAZQUEZ, Mª ISABEL</t>
  </si>
  <si>
    <t>50700804H</t>
  </si>
  <si>
    <t>280409264515</t>
  </si>
  <si>
    <t>916425461</t>
  </si>
  <si>
    <t>615932305</t>
  </si>
  <si>
    <t>CL ISLAS CIES 7 7 D</t>
  </si>
  <si>
    <t>isabelrincon1961@gmail.com</t>
  </si>
  <si>
    <t>RINO BUESA, SARA</t>
  </si>
  <si>
    <t>02592712Z</t>
  </si>
  <si>
    <t>281508386514</t>
  </si>
  <si>
    <t>633355210</t>
  </si>
  <si>
    <t xml:space="preserve">CL DE LA UNANIMIDAD 32 </t>
  </si>
  <si>
    <t>sara.rb.2997@gmail.com</t>
  </si>
  <si>
    <t>RIVAS BRASERO, M MAR</t>
  </si>
  <si>
    <t>ROCHA SILVA, A RAQUEL</t>
  </si>
  <si>
    <t>X9164729B</t>
  </si>
  <si>
    <t>281301998907</t>
  </si>
  <si>
    <t>912259291</t>
  </si>
  <si>
    <t>639872710</t>
  </si>
  <si>
    <t>CL JUAN SALAS 24 3 D</t>
  </si>
  <si>
    <t>Andreiaraquelrochasilva@gmail.com</t>
  </si>
  <si>
    <t>RODRIGO GALEY, ANTONIA</t>
  </si>
  <si>
    <t>50953925R</t>
  </si>
  <si>
    <t>280379891400</t>
  </si>
  <si>
    <t>913050474</t>
  </si>
  <si>
    <t>636702763</t>
  </si>
  <si>
    <t>CL PASAJE DE VALDILECHA 3 3 A</t>
  </si>
  <si>
    <t>antoniarodrigogaley@gmail.com</t>
  </si>
  <si>
    <t>RODRIGUEZ DE AMO, ANDREA</t>
  </si>
  <si>
    <t>21761212S</t>
  </si>
  <si>
    <t>081234061045</t>
  </si>
  <si>
    <t>678359076</t>
  </si>
  <si>
    <t>andrea.deamo@gmail.com</t>
  </si>
  <si>
    <t>RODRIGUEZ GARCIA, SARA</t>
  </si>
  <si>
    <t>05208733S</t>
  </si>
  <si>
    <t>281286375742</t>
  </si>
  <si>
    <t>687037563</t>
  </si>
  <si>
    <t>UR EL SOTO 83 B</t>
  </si>
  <si>
    <t>sara_rg_20@hotmail.com</t>
  </si>
  <si>
    <t>RODRIGUEZ GARRIDO, MANUELA</t>
  </si>
  <si>
    <t>02852428Z</t>
  </si>
  <si>
    <t>280279938455</t>
  </si>
  <si>
    <t>913781100</t>
  </si>
  <si>
    <t>629486469</t>
  </si>
  <si>
    <t>CL FERMIN CABALLERO 83 7 F</t>
  </si>
  <si>
    <t>manolirg_1@hotmail.com</t>
  </si>
  <si>
    <t>ASIS INFANT</t>
  </si>
  <si>
    <t>RODRIGUEZ MENCHERO, AMELIA</t>
  </si>
  <si>
    <t>RODRIGUEZ NAVARRO, CONSUELO</t>
  </si>
  <si>
    <t>49012241T</t>
  </si>
  <si>
    <t>281147718787</t>
  </si>
  <si>
    <t>914869594</t>
  </si>
  <si>
    <t>620329307</t>
  </si>
  <si>
    <t>AV MIGUEL DE CERVANTES 2 7 A</t>
  </si>
  <si>
    <t>consu8283@hotmail.com</t>
  </si>
  <si>
    <t>ROJAS DEGOLLAR, NESI JEAN</t>
  </si>
  <si>
    <t>49226517P</t>
  </si>
  <si>
    <t>281238623854</t>
  </si>
  <si>
    <t>663313002</t>
  </si>
  <si>
    <t xml:space="preserve">cl ANTONIO MACHADO 14 1 </t>
  </si>
  <si>
    <t>nesirojasperu@gmail.com</t>
  </si>
  <si>
    <t>ROMAN TREVEJO, NOELIA</t>
  </si>
  <si>
    <t>ROMANYK , DARIYA</t>
  </si>
  <si>
    <t>Y1893580G</t>
  </si>
  <si>
    <t>281123737862</t>
  </si>
  <si>
    <t>664158352</t>
  </si>
  <si>
    <t>darynochka2014@gmail.com</t>
  </si>
  <si>
    <t>ROMERO CARNEROS, AELIM</t>
  </si>
  <si>
    <t>05718150M</t>
  </si>
  <si>
    <t>281435884569</t>
  </si>
  <si>
    <t>648885374</t>
  </si>
  <si>
    <t>aelim_romero95@hotmail.es</t>
  </si>
  <si>
    <t>ROMERO FERNANDEZ, MARIA</t>
  </si>
  <si>
    <t>51127668W</t>
  </si>
  <si>
    <t>281364986158</t>
  </si>
  <si>
    <t>671939565</t>
  </si>
  <si>
    <t>CL HACIENDA DE PAVONES  70 2 A</t>
  </si>
  <si>
    <t>mariaromerofernandez1996@gmail.com</t>
  </si>
  <si>
    <t>ROMERO MORANTE, JOSEFINA</t>
  </si>
  <si>
    <t>52367260D</t>
  </si>
  <si>
    <t>281027013102</t>
  </si>
  <si>
    <t>630771164</t>
  </si>
  <si>
    <t>CL VALLE DE CUETO 1 12 BJ B</t>
  </si>
  <si>
    <t>finaromero69@gmail.com</t>
  </si>
  <si>
    <t>RUA GARCIA, LILIAN IRE</t>
  </si>
  <si>
    <t>Z1911486F</t>
  </si>
  <si>
    <t>471041907235</t>
  </si>
  <si>
    <t>604122205</t>
  </si>
  <si>
    <t>CL JOAQUIN VELASCO MARTIN 60 1 A</t>
  </si>
  <si>
    <t>rualilian40@gmail.com</t>
  </si>
  <si>
    <t>Auxiliar</t>
  </si>
  <si>
    <t>RUBIO TORRES, M INES</t>
  </si>
  <si>
    <t>RUIZ BARBA, MARTA</t>
  </si>
  <si>
    <t>52863777W</t>
  </si>
  <si>
    <t>281022976484</t>
  </si>
  <si>
    <t>914757506</t>
  </si>
  <si>
    <t>636200438</t>
  </si>
  <si>
    <t>CL CORINDON 17 2 C</t>
  </si>
  <si>
    <t>petumarta@hotmail.com</t>
  </si>
  <si>
    <t>AST.INF.12:30</t>
  </si>
  <si>
    <t>SAAVEDRA MEZA, VIOLETA</t>
  </si>
  <si>
    <t>53622114Y</t>
  </si>
  <si>
    <t>281030806812</t>
  </si>
  <si>
    <t>916341256</t>
  </si>
  <si>
    <t>629140190</t>
  </si>
  <si>
    <t xml:space="preserve">CL SANTA CATALINA 25 2 A </t>
  </si>
  <si>
    <t>visaame67@gmail.com</t>
  </si>
  <si>
    <t>SABATER BERNABEU, ALICIA</t>
  </si>
  <si>
    <t>74213489X</t>
  </si>
  <si>
    <t>030072033547</t>
  </si>
  <si>
    <t>657999032</t>
  </si>
  <si>
    <t xml:space="preserve">CL MAESTRO RAMIS 61 </t>
  </si>
  <si>
    <t>aliciaferycar@gmail.com</t>
  </si>
  <si>
    <t>SAEZ DELGADO, ROSA</t>
  </si>
  <si>
    <t>11801010D</t>
  </si>
  <si>
    <t>280354474265</t>
  </si>
  <si>
    <t>914755989</t>
  </si>
  <si>
    <t>646818418</t>
  </si>
  <si>
    <t xml:space="preserve">CL CRISTO DE LA VICTORIA 114 2 DC </t>
  </si>
  <si>
    <t>rosaezdelgado@hotmail.com</t>
  </si>
  <si>
    <t>RES. ASL</t>
  </si>
  <si>
    <t>SALCEDO RODENAS, GINESA</t>
  </si>
  <si>
    <t>50150749P</t>
  </si>
  <si>
    <t>280402349223</t>
  </si>
  <si>
    <t>620712109</t>
  </si>
  <si>
    <t xml:space="preserve">CL VIA LUSITANA 122 3 A </t>
  </si>
  <si>
    <t>ginesal2010@gmail.com</t>
  </si>
  <si>
    <t>SAN SEGUNDO SEDEÑO, M LOURDES</t>
  </si>
  <si>
    <t>06558610E</t>
  </si>
  <si>
    <t>280349346605</t>
  </si>
  <si>
    <t>626919437</t>
  </si>
  <si>
    <t xml:space="preserve">CL CL VIRGEN DEL CASTAÑAR 18 MADRID 28027-M 18 </t>
  </si>
  <si>
    <t>sanse1966@hotmail.es</t>
  </si>
  <si>
    <t>limpiadora 20H</t>
  </si>
  <si>
    <t>SANCHEZ BLAZQUEZ, Mª JESUS</t>
  </si>
  <si>
    <t>06554009K</t>
  </si>
  <si>
    <t>281472317668</t>
  </si>
  <si>
    <t>676619435</t>
  </si>
  <si>
    <t>CL PUERTO DE LOS LEONES 11 1 A</t>
  </si>
  <si>
    <t>sanchezblazquez@telefonica.net</t>
  </si>
  <si>
    <t>SANCHEZ CANELADA, MONICA</t>
  </si>
  <si>
    <t>08993676D</t>
  </si>
  <si>
    <t>280411640005</t>
  </si>
  <si>
    <t>675692562</t>
  </si>
  <si>
    <t>CL ALBALATE DEL ARZOBISPO 10 3 A</t>
  </si>
  <si>
    <t>caneladamonica@gmail.com</t>
  </si>
  <si>
    <t>32h 50m</t>
  </si>
  <si>
    <t>SANCHEZ HERRERA, Mª ANTONIA</t>
  </si>
  <si>
    <t>26453865R</t>
  </si>
  <si>
    <t>281100692783</t>
  </si>
  <si>
    <t>600359147</t>
  </si>
  <si>
    <t>CL ESCALINATA 16 BJ C</t>
  </si>
  <si>
    <t>marisanchezherrera2@gmail.com</t>
  </si>
  <si>
    <t>SANCHEZ HERRERA, MERCEDES</t>
  </si>
  <si>
    <t>50954846W</t>
  </si>
  <si>
    <t>280436226168</t>
  </si>
  <si>
    <t>656413778</t>
  </si>
  <si>
    <t>mercedessanchez28031@gmail.com</t>
  </si>
  <si>
    <t>SANCHEZ MORALES, PAULA</t>
  </si>
  <si>
    <t>SANCHEZ PEÑA, M PILAR</t>
  </si>
  <si>
    <t>SANCHEZ SALINAS, SORAYA</t>
  </si>
  <si>
    <t>11086642K</t>
  </si>
  <si>
    <t>281534488709</t>
  </si>
  <si>
    <t>655350551</t>
  </si>
  <si>
    <t>sorisansal@gmail.com</t>
  </si>
  <si>
    <t>110206 - GSD GUADARRAMA</t>
  </si>
  <si>
    <t>15 H</t>
  </si>
  <si>
    <t>SANCHEZ YUSTE, M CARMEN</t>
  </si>
  <si>
    <t>01916500W</t>
  </si>
  <si>
    <t>280285882131</t>
  </si>
  <si>
    <t>914798973</t>
  </si>
  <si>
    <t>650674267</t>
  </si>
  <si>
    <t>CL VILLAMANIN 3 POR B 4 A</t>
  </si>
  <si>
    <t>yustemonroy@hotmail.com</t>
  </si>
  <si>
    <t>SANCHO GARCIA, ELISA</t>
  </si>
  <si>
    <t>70235840G</t>
  </si>
  <si>
    <t>400014192042</t>
  </si>
  <si>
    <t>658900450</t>
  </si>
  <si>
    <t>elisa.jjm@hotmail.com</t>
  </si>
  <si>
    <t>SANGRADOR CUETO, NURIA</t>
  </si>
  <si>
    <t>11813735S</t>
  </si>
  <si>
    <t>280402549889</t>
  </si>
  <si>
    <t>916083183</t>
  </si>
  <si>
    <t>647786127</t>
  </si>
  <si>
    <t xml:space="preserve">CL GIJON 1 5 E </t>
  </si>
  <si>
    <t>fancarla@hotmail.com</t>
  </si>
  <si>
    <t>SANTANO INFANTE, ESTRELLA</t>
  </si>
  <si>
    <t>28946160Q</t>
  </si>
  <si>
    <t>281030137916</t>
  </si>
  <si>
    <t>696089489</t>
  </si>
  <si>
    <t xml:space="preserve">CL MARIO VARGAS LLOSA 7 </t>
  </si>
  <si>
    <t>estrellasantano@gmail.com</t>
  </si>
  <si>
    <t>12h09min</t>
  </si>
  <si>
    <t>SANTOS GONZALEZ, CRISTINA</t>
  </si>
  <si>
    <t>49068651Z</t>
  </si>
  <si>
    <t>281238237066</t>
  </si>
  <si>
    <t>660644824</t>
  </si>
  <si>
    <t>CL ARRAYO FONTARRON 459 1 D</t>
  </si>
  <si>
    <t>cristi-torbellina@hotmail.com</t>
  </si>
  <si>
    <t>21H15MIN</t>
  </si>
  <si>
    <t>SANZ RETUERTA, RUTH</t>
  </si>
  <si>
    <t>46878475J</t>
  </si>
  <si>
    <t>281019615335</t>
  </si>
  <si>
    <t>613546158</t>
  </si>
  <si>
    <t>CL LAGO TITICACA 13 2 iz</t>
  </si>
  <si>
    <t>ruthandjavi@gmail.com</t>
  </si>
  <si>
    <t>SAÑUDO RONCERO, Mª MAR</t>
  </si>
  <si>
    <t>07011958V</t>
  </si>
  <si>
    <t>280410952113</t>
  </si>
  <si>
    <t>916543055</t>
  </si>
  <si>
    <t>650572910</t>
  </si>
  <si>
    <t>AV DE VIGO 7 1 B</t>
  </si>
  <si>
    <t>mmarsr10@gmail.com</t>
  </si>
  <si>
    <t>Aux. Col.</t>
  </si>
  <si>
    <t>SARRIA PADIERNA, DUNIA</t>
  </si>
  <si>
    <t>52063918Z</t>
  </si>
  <si>
    <t>281337343178</t>
  </si>
  <si>
    <t>671805841</t>
  </si>
  <si>
    <t>CL MERCEDES FORMICA 9 4 BJ C</t>
  </si>
  <si>
    <t>dunia_sarria@yahoo.es</t>
  </si>
  <si>
    <t>SERFATY MANDE, LEONARDO J</t>
  </si>
  <si>
    <t>09145250J</t>
  </si>
  <si>
    <t>281417265421</t>
  </si>
  <si>
    <t>722696641</t>
  </si>
  <si>
    <t>CL ALAMEDILLA 27 8 A</t>
  </si>
  <si>
    <t>leonardo.serfaty@gmail.com</t>
  </si>
  <si>
    <t>SERRANO AMOROS, ANA BELEN</t>
  </si>
  <si>
    <t>21496249N</t>
  </si>
  <si>
    <t>030097877983</t>
  </si>
  <si>
    <t>649552287</t>
  </si>
  <si>
    <t xml:space="preserve">CL ISIDRO PASTOR CASAS 98 </t>
  </si>
  <si>
    <t>anabelenserrano1971@hotmail.es</t>
  </si>
  <si>
    <t>SIERRA RUIZ, ALBA</t>
  </si>
  <si>
    <t>51104852W</t>
  </si>
  <si>
    <t>281430051839</t>
  </si>
  <si>
    <t>652494585</t>
  </si>
  <si>
    <t>CL MARIA MOLINER  13 2 D</t>
  </si>
  <si>
    <t>sruiz.alba@gmail.com</t>
  </si>
  <si>
    <t>SOLORZANO SOLORZANO, M CARMELA</t>
  </si>
  <si>
    <t>60144263E</t>
  </si>
  <si>
    <t>281315968422</t>
  </si>
  <si>
    <t>652918039</t>
  </si>
  <si>
    <t xml:space="preserve">CL GENERAL MILLAN ASTRAY 17 2 4 </t>
  </si>
  <si>
    <t>martacarmela234@gmail.com</t>
  </si>
  <si>
    <t>SORIANO FRIAS, ROSA M</t>
  </si>
  <si>
    <t>SOTO RAMIREZ, ROSA</t>
  </si>
  <si>
    <t>48900581M</t>
  </si>
  <si>
    <t>111059240826</t>
  </si>
  <si>
    <t>658113319</t>
  </si>
  <si>
    <t>AV DE CORDOBA 3 0 7 B</t>
  </si>
  <si>
    <t>rosasotoramirez@hotmail.com</t>
  </si>
  <si>
    <t>STANCIU , ANA Mª</t>
  </si>
  <si>
    <t>X9447864Q</t>
  </si>
  <si>
    <t>281356174619</t>
  </si>
  <si>
    <t>697452612</t>
  </si>
  <si>
    <t>CL MARCELINO ROA VAZQUEZ 4 1 B</t>
  </si>
  <si>
    <t>marisor01@yahoo.es</t>
  </si>
  <si>
    <t>SUAREZ ALONSO, LUCIA</t>
  </si>
  <si>
    <t>52909705E</t>
  </si>
  <si>
    <t>281596043390</t>
  </si>
  <si>
    <t>644727002</t>
  </si>
  <si>
    <t xml:space="preserve">CL DE DIEGO DE ARGUMOSA 2 BJ 40 </t>
  </si>
  <si>
    <t>lu.suarezal@gmail.com</t>
  </si>
  <si>
    <t>SUAREZ BOADA, SABINA</t>
  </si>
  <si>
    <t>00415891M</t>
  </si>
  <si>
    <t>280448879315</t>
  </si>
  <si>
    <t>637239289</t>
  </si>
  <si>
    <t>sabinasuarezb@gmail.com</t>
  </si>
  <si>
    <t>monitora 15h</t>
  </si>
  <si>
    <t>TEJERO GONZALEZ, M VICTORIA</t>
  </si>
  <si>
    <t>47037729S</t>
  </si>
  <si>
    <t>281063126000</t>
  </si>
  <si>
    <t>686527362</t>
  </si>
  <si>
    <t xml:space="preserve">AV DE LA PAZ 5 C 1 C </t>
  </si>
  <si>
    <t>victegon29@gmail.com</t>
  </si>
  <si>
    <t>28907</t>
  </si>
  <si>
    <t>TITO SANCHEZ, LILIAN S.</t>
  </si>
  <si>
    <t>02559020V</t>
  </si>
  <si>
    <t>281168639869</t>
  </si>
  <si>
    <t>646015786</t>
  </si>
  <si>
    <t>686349403</t>
  </si>
  <si>
    <t xml:space="preserve">CL JUAN PEÑALVER 12 IZ 1 </t>
  </si>
  <si>
    <t>cajc82@hotmail.com</t>
  </si>
  <si>
    <t>TKESHELASHVILI, MARINA</t>
  </si>
  <si>
    <t>X8926103X</t>
  </si>
  <si>
    <t>081208479519</t>
  </si>
  <si>
    <t>632531507</t>
  </si>
  <si>
    <t xml:space="preserve">CL CALDERON DE LA BARCA 55 TR. 1 </t>
  </si>
  <si>
    <t>marinatkeshelashvili18@gmail.com</t>
  </si>
  <si>
    <t>TORAL RUZ, ANTONIA</t>
  </si>
  <si>
    <t>50968809G</t>
  </si>
  <si>
    <t>281012143810</t>
  </si>
  <si>
    <t>657562598</t>
  </si>
  <si>
    <t>toniaruz@gmail.com</t>
  </si>
  <si>
    <t>12,5H/s</t>
  </si>
  <si>
    <t>TRIGO AISA, SILVIA</t>
  </si>
  <si>
    <t>51410060T</t>
  </si>
  <si>
    <t>281002351860</t>
  </si>
  <si>
    <t>910110009</t>
  </si>
  <si>
    <t>615248367</t>
  </si>
  <si>
    <t>CL PUERTO RICO 14 BJ IZ</t>
  </si>
  <si>
    <t>silvia.trigaisa@gmail.com</t>
  </si>
  <si>
    <t>TRUJILLO BRITO, MARTA</t>
  </si>
  <si>
    <t>04217782L</t>
  </si>
  <si>
    <t>451009077821</t>
  </si>
  <si>
    <t>659503978</t>
  </si>
  <si>
    <t>martatrujillobrito@gmail.com</t>
  </si>
  <si>
    <t>VALLEJO GIL, ALICIA</t>
  </si>
  <si>
    <t>02267298G</t>
  </si>
  <si>
    <t>281038182650</t>
  </si>
  <si>
    <t>636825144</t>
  </si>
  <si>
    <t>CL PERIANA 16 4 A</t>
  </si>
  <si>
    <t>alisvallejo@gmail.com</t>
  </si>
  <si>
    <t>110805 VEDRUNA VILLAVERDE</t>
  </si>
  <si>
    <t>Monitor@ 15</t>
  </si>
  <si>
    <t>VAQUERIZO LOPEZ, ASCENSION</t>
  </si>
  <si>
    <t>50042335Q</t>
  </si>
  <si>
    <t>280344167714</t>
  </si>
  <si>
    <t>916386483</t>
  </si>
  <si>
    <t>650611839</t>
  </si>
  <si>
    <t xml:space="preserve">CL LA IGLESIA 10 3 A </t>
  </si>
  <si>
    <t>chony_vaquerizo@hotmail.com</t>
  </si>
  <si>
    <t>VARA DEL REY GONZALEZ-COLOM, CARMEN</t>
  </si>
  <si>
    <t>07250617M</t>
  </si>
  <si>
    <t>281130108641</t>
  </si>
  <si>
    <t>678550504</t>
  </si>
  <si>
    <t xml:space="preserve">CL PLAYA DE LA LANZADA 39 BJ </t>
  </si>
  <si>
    <t>carmelavara1@gmail.com</t>
  </si>
  <si>
    <t>VARELA HERNANDEZ, DEMELSA</t>
  </si>
  <si>
    <t>20265718G</t>
  </si>
  <si>
    <t>281124066955</t>
  </si>
  <si>
    <t>689552145</t>
  </si>
  <si>
    <t>CL PINTOR MURILLO 11 6 A</t>
  </si>
  <si>
    <t>demelsavarela@hotmail.es</t>
  </si>
  <si>
    <t>VARGAS GARCIA, PATRICIA</t>
  </si>
  <si>
    <t>02598723E</t>
  </si>
  <si>
    <t>281126861565</t>
  </si>
  <si>
    <t>6463449636</t>
  </si>
  <si>
    <t>696863115</t>
  </si>
  <si>
    <t>CL SAHARA 79 4 C</t>
  </si>
  <si>
    <t>patriciavargasgarcia3@gmail.com</t>
  </si>
  <si>
    <t>VARGAS RODRIGUEZ, DERQUIS CA</t>
  </si>
  <si>
    <t>Z1961106Q</t>
  </si>
  <si>
    <t>471042402945</t>
  </si>
  <si>
    <t>624638095</t>
  </si>
  <si>
    <t xml:space="preserve">CL ALVAREZ TALADRIZ 3 6 E </t>
  </si>
  <si>
    <t>VARGASDERQUIS2784@GMAIL.COM</t>
  </si>
  <si>
    <t>VASQUEZ ZAMORA, CHRISTOPHE</t>
  </si>
  <si>
    <t>05995234P</t>
  </si>
  <si>
    <t>281431954251</t>
  </si>
  <si>
    <t>639327173</t>
  </si>
  <si>
    <t xml:space="preserve">CL CANILLAS  56 2 IZ </t>
  </si>
  <si>
    <t>christo7vz@gmail.com</t>
  </si>
  <si>
    <t>CUIDADOR/MONITO</t>
  </si>
  <si>
    <t>VELASCO DE CASTRO, ANA MARIA</t>
  </si>
  <si>
    <t>04154980F</t>
  </si>
  <si>
    <t>280355856921</t>
  </si>
  <si>
    <t>636406018</t>
  </si>
  <si>
    <t>CL CL CEBREROS 1  1ºB MADRID 28011-MADRID 1 1 B</t>
  </si>
  <si>
    <t>anamariavelasco2662@gmail.com</t>
  </si>
  <si>
    <t>VELEA , IULIANA M.</t>
  </si>
  <si>
    <t>Y0936993X</t>
  </si>
  <si>
    <t>281294511214</t>
  </si>
  <si>
    <t>678247688</t>
  </si>
  <si>
    <t xml:space="preserve">CL ALEJANDRO ALONSO PENA 9 </t>
  </si>
  <si>
    <t>iuli_velea@icloud.com</t>
  </si>
  <si>
    <t>VENINI MACCARI, MATIAS</t>
  </si>
  <si>
    <t>Y8789447B</t>
  </si>
  <si>
    <t>281555742520</t>
  </si>
  <si>
    <t>617978066</t>
  </si>
  <si>
    <t>CL JOSE MARIA BOTO 1 4 C</t>
  </si>
  <si>
    <t>mativenini94@gmail.com</t>
  </si>
  <si>
    <t>VERA , ROMINA AST</t>
  </si>
  <si>
    <t>Z0180827Y</t>
  </si>
  <si>
    <t>281618586089</t>
  </si>
  <si>
    <t>608359986</t>
  </si>
  <si>
    <t>PS DE LOS PARQUES 7 1 A</t>
  </si>
  <si>
    <t>romivera10@gmail.com</t>
  </si>
  <si>
    <t>VILLA HINOJOSA, ZAIDA J</t>
  </si>
  <si>
    <t>281221069682</t>
  </si>
  <si>
    <t>631104998</t>
  </si>
  <si>
    <t xml:space="preserve">CL MULHACEN 5 BJ </t>
  </si>
  <si>
    <t>zaidajb2912@hotmail.com</t>
  </si>
  <si>
    <t>VILLA LASO, ROSA</t>
  </si>
  <si>
    <t>54177240G</t>
  </si>
  <si>
    <t>081140901033</t>
  </si>
  <si>
    <t>639287736</t>
  </si>
  <si>
    <t xml:space="preserve">cl RIVIRAALTA 18 AT 4 </t>
  </si>
  <si>
    <t>rosaavilla.6@gmail.com</t>
  </si>
  <si>
    <t>VILLA RODRIGUEZ, GEMA J</t>
  </si>
  <si>
    <t>VILLA ZEVALLOS, MARCO A</t>
  </si>
  <si>
    <t>X7683777Y</t>
  </si>
  <si>
    <t>281271469670</t>
  </si>
  <si>
    <t>659097955</t>
  </si>
  <si>
    <t>gladys.8.6@hotmail.com</t>
  </si>
  <si>
    <t>VILLAFUERTE RUMIPAMBA, MARIANA</t>
  </si>
  <si>
    <t>50351764A</t>
  </si>
  <si>
    <t>281178131725</t>
  </si>
  <si>
    <t>680902133</t>
  </si>
  <si>
    <t xml:space="preserve">CL ISABEL BAEZA 19 DE 2 </t>
  </si>
  <si>
    <t>mjvmarianavillafuerte@gmail.com</t>
  </si>
  <si>
    <t>VINDEL HERNANDO, MILAGROS</t>
  </si>
  <si>
    <t>51938012X</t>
  </si>
  <si>
    <t>281102689569</t>
  </si>
  <si>
    <t>646589908</t>
  </si>
  <si>
    <t xml:space="preserve">CL </t>
  </si>
  <si>
    <t>milagrosvindel25@gmail.com</t>
  </si>
  <si>
    <t>YEBENES MAYORAL, MONICA</t>
  </si>
  <si>
    <t>YZAGUIRRE FERNANDEZ, BELINDA Y</t>
  </si>
  <si>
    <t>53730085S</t>
  </si>
  <si>
    <t>281059785762</t>
  </si>
  <si>
    <t>636350772</t>
  </si>
  <si>
    <t xml:space="preserve">CL SAN JUAN 9 1 A </t>
  </si>
  <si>
    <t>belyafe@gmail.com</t>
  </si>
  <si>
    <t>ZAMORANO PEREZ CASTILLA, SONIA</t>
  </si>
  <si>
    <t>47471463S</t>
  </si>
  <si>
    <t>281382583271</t>
  </si>
  <si>
    <t>691877072</t>
  </si>
  <si>
    <t>CL MAESTROS 17 1 a</t>
  </si>
  <si>
    <t>soniazamoranopc24@gmail.com</t>
  </si>
  <si>
    <t>11.40H</t>
  </si>
  <si>
    <t>ZAZO UTRERO, INMACULADA</t>
  </si>
  <si>
    <t>PARROQUIA SANTA ANA</t>
  </si>
  <si>
    <t>DOMINCAS ANUNCIATA</t>
  </si>
  <si>
    <t>CURIA PROV AGUSTINOS</t>
  </si>
  <si>
    <t>CURIA PROVINCIAL AGUSTINOS</t>
  </si>
  <si>
    <t>110046</t>
  </si>
  <si>
    <t>COLEGIO TERESIANAS ZARAGOZA</t>
  </si>
  <si>
    <t>AGBONIFO, RAQUEL</t>
  </si>
  <si>
    <t>Y0105080F</t>
  </si>
  <si>
    <t>281338718861</t>
  </si>
  <si>
    <t>640038127</t>
  </si>
  <si>
    <t xml:space="preserve">CL SEVILLA 5 </t>
  </si>
  <si>
    <t>RACHELAGJAMES@GMAIL.COM</t>
  </si>
  <si>
    <t>AUX SER</t>
  </si>
  <si>
    <t>AGUAISA RIVERA, SARA</t>
  </si>
  <si>
    <t>AGUILAR MELENDEZ, GLENDA SAR</t>
  </si>
  <si>
    <t>Z0201882Q</t>
  </si>
  <si>
    <t>281609370483</t>
  </si>
  <si>
    <t>631574478</t>
  </si>
  <si>
    <t>CL LUCERO 20 3 B</t>
  </si>
  <si>
    <t>aglenda056@gmail.com</t>
  </si>
  <si>
    <t>AGUILAR SALAZAR, JOSEFA</t>
  </si>
  <si>
    <t>51895433G</t>
  </si>
  <si>
    <t>280331282070</t>
  </si>
  <si>
    <t>660386300</t>
  </si>
  <si>
    <t>mariajo122826@gmail.com</t>
  </si>
  <si>
    <t>INDEF.- T.COMPL. - ORDINARIO -Minusv.C.Es.empleo</t>
  </si>
  <si>
    <t>AGUSTO LOPEZ, LILIANA A</t>
  </si>
  <si>
    <t>02769561Q</t>
  </si>
  <si>
    <t>281191200857</t>
  </si>
  <si>
    <t>672662362</t>
  </si>
  <si>
    <t>TR DE GARCIA Y ALVAREZ 2 2 B</t>
  </si>
  <si>
    <t>lesliecali01@gmail.com</t>
  </si>
  <si>
    <t>ALBARRACIN MARTINEZ, ESPERANZA</t>
  </si>
  <si>
    <t>77839517L</t>
  </si>
  <si>
    <t>301074291977</t>
  </si>
  <si>
    <t>600039044</t>
  </si>
  <si>
    <t>CL DOCTOR MARAÑON 45 2 A</t>
  </si>
  <si>
    <t>ealbaracin2@alu.ucam.edu</t>
  </si>
  <si>
    <t>110038 - LUX MUNDI</t>
  </si>
  <si>
    <t>2025 - COLECTIVIDADES GRANADA</t>
  </si>
  <si>
    <t>ALCALDE GOMEZ, SARA</t>
  </si>
  <si>
    <t>SERVICIOS MONITORES INTEGRALES - BURGOS</t>
  </si>
  <si>
    <t>71295902L</t>
  </si>
  <si>
    <t>091016063532</t>
  </si>
  <si>
    <t>647238395</t>
  </si>
  <si>
    <t>CL NUESTRA SEÑORA DE FATIMA 22 24 4 H</t>
  </si>
  <si>
    <t>salita90@hotmail.com</t>
  </si>
  <si>
    <t>110147 COL SAGRADA FAMILIA B</t>
  </si>
  <si>
    <t>MONITOR/14:22</t>
  </si>
  <si>
    <t>ALCANTARA JAVIER, AMBAR YES</t>
  </si>
  <si>
    <t>60770969R</t>
  </si>
  <si>
    <t>281535638763</t>
  </si>
  <si>
    <t>652199014</t>
  </si>
  <si>
    <t>alcantaraambar80@gmail.com</t>
  </si>
  <si>
    <t>ALCOCER PEREZ, M JOSE</t>
  </si>
  <si>
    <t>20426315S</t>
  </si>
  <si>
    <t>460180637141</t>
  </si>
  <si>
    <t>665125594</t>
  </si>
  <si>
    <t xml:space="preserve">CL SAN CAYETANO 87 </t>
  </si>
  <si>
    <t>mjosealcocer72@gmail.com</t>
  </si>
  <si>
    <t>46140</t>
  </si>
  <si>
    <t>Ay.Cocina</t>
  </si>
  <si>
    <t>AYTE COCINA</t>
  </si>
  <si>
    <t>ALISEDA BUELGA, ANA</t>
  </si>
  <si>
    <t>20829791W</t>
  </si>
  <si>
    <t>461042747111</t>
  </si>
  <si>
    <t>633780051</t>
  </si>
  <si>
    <t xml:space="preserve">CL SAGUNTO 21 2 3 </t>
  </si>
  <si>
    <t>ANITA14280@HOTMAIL.COM</t>
  </si>
  <si>
    <t>ALMEIDA ZAMBRANO, ANGELA RO</t>
  </si>
  <si>
    <t>Y8584708H</t>
  </si>
  <si>
    <t>281555657543</t>
  </si>
  <si>
    <t>643472077</t>
  </si>
  <si>
    <t xml:space="preserve">CL MIGUEL ANGEL  6 </t>
  </si>
  <si>
    <t>angela75almeida@gmail.com</t>
  </si>
  <si>
    <t>ALONSO ALONSO, ANGEL LUIS</t>
  </si>
  <si>
    <t>70236912H</t>
  </si>
  <si>
    <t>400014853460</t>
  </si>
  <si>
    <t>606961423</t>
  </si>
  <si>
    <t xml:space="preserve">CL CACERES 11 BJ 2 </t>
  </si>
  <si>
    <t>angelalonso205@gmail.com</t>
  </si>
  <si>
    <t>110216 - Colegio Mater Inmacu</t>
  </si>
  <si>
    <t>ALONSO BONILLO, M ELENA</t>
  </si>
  <si>
    <t>07230608Y</t>
  </si>
  <si>
    <t>280394319845</t>
  </si>
  <si>
    <t>912362454</t>
  </si>
  <si>
    <t>635029260</t>
  </si>
  <si>
    <t xml:space="preserve">CL VILLAAMIL 54 3 D </t>
  </si>
  <si>
    <t>elenitapeque55@gmail.com</t>
  </si>
  <si>
    <t>28934</t>
  </si>
  <si>
    <t>AUXILIAR COLEC.</t>
  </si>
  <si>
    <t>ALONSO HERNANDEZ, JENNIFER</t>
  </si>
  <si>
    <t>76127551N</t>
  </si>
  <si>
    <t>101011026788</t>
  </si>
  <si>
    <t>657033682</t>
  </si>
  <si>
    <t>CL VILLALOBOS 27 4 C</t>
  </si>
  <si>
    <t>jenniferalonsohernandez@hotmail.com</t>
  </si>
  <si>
    <t>ALONSO MARTINEZ, M JOSE</t>
  </si>
  <si>
    <t>74646503A</t>
  </si>
  <si>
    <t>181031315723</t>
  </si>
  <si>
    <t>636406946</t>
  </si>
  <si>
    <t>CL M 1 1</t>
  </si>
  <si>
    <t>amajo397@gmail.com</t>
  </si>
  <si>
    <t>AYU.COCINA</t>
  </si>
  <si>
    <t>ALONSO MENDEZ, Mª TERESA</t>
  </si>
  <si>
    <t>03095945F</t>
  </si>
  <si>
    <t>190015024780</t>
  </si>
  <si>
    <t>626886347</t>
  </si>
  <si>
    <t>tere.alonso@hotmail.com</t>
  </si>
  <si>
    <t>ALONSO RUBIO, M ANTONIA</t>
  </si>
  <si>
    <t>15h</t>
  </si>
  <si>
    <t>ALVAREZ FERNANDEZ, AURORA</t>
  </si>
  <si>
    <t>09389761B</t>
  </si>
  <si>
    <t>330106899440</t>
  </si>
  <si>
    <t>699571209</t>
  </si>
  <si>
    <t xml:space="preserve">LG VEGA DEL CRISTO 48 BJ </t>
  </si>
  <si>
    <t>aurora1966aurora@gmail.com</t>
  </si>
  <si>
    <t>33006</t>
  </si>
  <si>
    <t>Aux Colect</t>
  </si>
  <si>
    <t>ALVAREZ FERNANDEZ, MARTA ISA</t>
  </si>
  <si>
    <t>SERVICIOS MONITORES INTEGRALES - ASTURIAS</t>
  </si>
  <si>
    <t>09393382K</t>
  </si>
  <si>
    <t>330112651742</t>
  </si>
  <si>
    <t>659092521</t>
  </si>
  <si>
    <t>CL CARLOS ASENSIO BRETONES 17 7 A</t>
  </si>
  <si>
    <t>martalfer@hotmail.es</t>
  </si>
  <si>
    <t>33044</t>
  </si>
  <si>
    <t>110221 Col INMACULADA ASTURIAS</t>
  </si>
  <si>
    <t>CUIDADOR@</t>
  </si>
  <si>
    <t>ALVAREZ FERNANDEZ, SILVIA</t>
  </si>
  <si>
    <t>ALVAREZ HERRANZ, MERCEDES</t>
  </si>
  <si>
    <t>70058690T</t>
  </si>
  <si>
    <t>281272483221</t>
  </si>
  <si>
    <t>699896441</t>
  </si>
  <si>
    <t xml:space="preserve">CL DEHESA DEL SOTO 7 31 </t>
  </si>
  <si>
    <t>merchealvarez3115@gmail.com</t>
  </si>
  <si>
    <t>MONITORES</t>
  </si>
  <si>
    <t>ALVAREZ LOPEZ, M CARMEN</t>
  </si>
  <si>
    <t>07513734W</t>
  </si>
  <si>
    <t>280414033780</t>
  </si>
  <si>
    <t>609241962</t>
  </si>
  <si>
    <t xml:space="preserve">CL ALAMEDA 1 A </t>
  </si>
  <si>
    <t>Juanmp2121@gmail.com</t>
  </si>
  <si>
    <t>19119</t>
  </si>
  <si>
    <t>ALVAREZ LOPEZ, MAR</t>
  </si>
  <si>
    <t>70286655N</t>
  </si>
  <si>
    <t>281499708650</t>
  </si>
  <si>
    <t>657146116</t>
  </si>
  <si>
    <t xml:space="preserve">CL PRINCIPAL 68 </t>
  </si>
  <si>
    <t>maralvarezlopez0509@gmail.com</t>
  </si>
  <si>
    <t>ALVAREZ TOUCEDO, BEATRIZ</t>
  </si>
  <si>
    <t>53388619F</t>
  </si>
  <si>
    <t>281354066685</t>
  </si>
  <si>
    <t>669920163</t>
  </si>
  <si>
    <t>CL SAN ANDRES 27 2 C</t>
  </si>
  <si>
    <t>beitta_91@hotmail.com</t>
  </si>
  <si>
    <t>ALVAREZ VILELA, PAZ ANANDA</t>
  </si>
  <si>
    <t>78947046Y</t>
  </si>
  <si>
    <t>481035588879</t>
  </si>
  <si>
    <t>687590442</t>
  </si>
  <si>
    <t xml:space="preserve">CL GINZO DE LIMIA 21 6 1 </t>
  </si>
  <si>
    <t>ANANDA.DEVASTALIA@GMAIL.COM</t>
  </si>
  <si>
    <t>ANDRANGO NETO, MONICA P.</t>
  </si>
  <si>
    <t>54347096M</t>
  </si>
  <si>
    <t>281180676155</t>
  </si>
  <si>
    <t>649448801</t>
  </si>
  <si>
    <t>CL FRANCISCO BAENA VALDEMORO 7 2 B</t>
  </si>
  <si>
    <t>MONIC.BLN78@GMAIL.COM</t>
  </si>
  <si>
    <t>ANDRUSHCHYSHYN, HANNA</t>
  </si>
  <si>
    <t>X3017289B</t>
  </si>
  <si>
    <t>281144765644</t>
  </si>
  <si>
    <t>657174058</t>
  </si>
  <si>
    <t>annamonjita@gmail.com</t>
  </si>
  <si>
    <t>ANECHINA BEATO, CRISTINA</t>
  </si>
  <si>
    <t>53994041T</t>
  </si>
  <si>
    <t>031140995487</t>
  </si>
  <si>
    <t>608197149</t>
  </si>
  <si>
    <t>AV ESPARTA 67 2 A</t>
  </si>
  <si>
    <t>cristinaanechina29@gmail.com</t>
  </si>
  <si>
    <t>28127</t>
  </si>
  <si>
    <t>ARCE LEDESMA, JONATHAN</t>
  </si>
  <si>
    <t>Y7205667B</t>
  </si>
  <si>
    <t>281531033081</t>
  </si>
  <si>
    <t>664497861</t>
  </si>
  <si>
    <t xml:space="preserve">CL SAMBARA 7 </t>
  </si>
  <si>
    <t>jarceledesma@gmail.com</t>
  </si>
  <si>
    <t>ARIAS CASADO, MERCEDES</t>
  </si>
  <si>
    <t>52364093Q</t>
  </si>
  <si>
    <t>281042823593</t>
  </si>
  <si>
    <t>669263200</t>
  </si>
  <si>
    <t>CL VELAZQUEZ 5 3 C</t>
  </si>
  <si>
    <t>merticheto@telefonica.net</t>
  </si>
  <si>
    <t>ARIAS GARCIA, MARIA</t>
  </si>
  <si>
    <t>SERVICIOS MONITORES INTEGRALES - SEVILLA</t>
  </si>
  <si>
    <t>28804699M</t>
  </si>
  <si>
    <t>411032696072</t>
  </si>
  <si>
    <t>645066233</t>
  </si>
  <si>
    <t xml:space="preserve">CL ARROYO 87 </t>
  </si>
  <si>
    <t>maria.arias.garcia@hotmail.es</t>
  </si>
  <si>
    <t>DURACION DETERMINADA - T. PARCIAL - INTERINID</t>
  </si>
  <si>
    <t>110222 COLEGIO ITALICA</t>
  </si>
  <si>
    <t>ARIAS GONZALEZ, CRISTINA</t>
  </si>
  <si>
    <t>ALGADI - LEON</t>
  </si>
  <si>
    <t>10083081L</t>
  </si>
  <si>
    <t>240060979736</t>
  </si>
  <si>
    <t>626538199</t>
  </si>
  <si>
    <t xml:space="preserve">CL SAN CARLOS COMPOSTILLA 57 </t>
  </si>
  <si>
    <t>krisponf@hotmail.com</t>
  </si>
  <si>
    <t>24404</t>
  </si>
  <si>
    <t>LEON</t>
  </si>
  <si>
    <t>110047 Col Inmac Concepcion Pf</t>
  </si>
  <si>
    <t>2025 COLECTIVIDADES LEON</t>
  </si>
  <si>
    <t>ASTUDILLO ABARCA, M JESUS</t>
  </si>
  <si>
    <t>50428977M</t>
  </si>
  <si>
    <t>280390675776</t>
  </si>
  <si>
    <t>653225528</t>
  </si>
  <si>
    <t>CL FERNANDO DELGADO 8 12 D</t>
  </si>
  <si>
    <t>chusastudillo@gmail.com</t>
  </si>
  <si>
    <t>110205 - GSD LAS ARTES</t>
  </si>
  <si>
    <t>ATIENZA GONZALEZ, GLORIA</t>
  </si>
  <si>
    <t>77809937V</t>
  </si>
  <si>
    <t>411066429036</t>
  </si>
  <si>
    <t>637472618</t>
  </si>
  <si>
    <t>gloriaatienzacreaciones@gmail.com</t>
  </si>
  <si>
    <t>AVILA VEGA, CRISTINA</t>
  </si>
  <si>
    <t>30279070F</t>
  </si>
  <si>
    <t>411057321544</t>
  </si>
  <si>
    <t>722256206</t>
  </si>
  <si>
    <t>cristinaavilavega@gmail.com</t>
  </si>
  <si>
    <t>110303 - C. IRLANDESAS BAMI</t>
  </si>
  <si>
    <t>AYALA HERREÑO, Mª YOLANDA</t>
  </si>
  <si>
    <t>58029137E</t>
  </si>
  <si>
    <t>281304975187</t>
  </si>
  <si>
    <t>673092447</t>
  </si>
  <si>
    <t>CL LOS PINARES 17 2 B</t>
  </si>
  <si>
    <t>micarlho2@gmail.com</t>
  </si>
  <si>
    <t>0900</t>
  </si>
  <si>
    <t>BAENA GELO, MIGUEL</t>
  </si>
  <si>
    <t>30234572Z</t>
  </si>
  <si>
    <t>411080668939</t>
  </si>
  <si>
    <t>640173501</t>
  </si>
  <si>
    <t xml:space="preserve">CL FELIPE II 53 3 </t>
  </si>
  <si>
    <t>iguele27@gmail.com</t>
  </si>
  <si>
    <t>41020</t>
  </si>
  <si>
    <t>BAIZ AICHOUNI, LATIFA</t>
  </si>
  <si>
    <t>31916275A</t>
  </si>
  <si>
    <t>041023203119</t>
  </si>
  <si>
    <t>676590483</t>
  </si>
  <si>
    <t>latifabaiz96@gmail.com</t>
  </si>
  <si>
    <t>BALASTEGUI MARTINEZ, JOSE VICEN</t>
  </si>
  <si>
    <t>53098032W</t>
  </si>
  <si>
    <t>461015525675</t>
  </si>
  <si>
    <t>609566815</t>
  </si>
  <si>
    <t xml:space="preserve">cl padre feijo 6 6 13 </t>
  </si>
  <si>
    <t>josevicentebalastegui1@gmail.com</t>
  </si>
  <si>
    <t>110503 C. STA TERESA DE JESUS</t>
  </si>
  <si>
    <t>BALLADAREZ IBARRA, ALEXANDRA</t>
  </si>
  <si>
    <t>51234752K</t>
  </si>
  <si>
    <t>281199128080</t>
  </si>
  <si>
    <t>633836311</t>
  </si>
  <si>
    <t>CL OCAÑA 116 11 B</t>
  </si>
  <si>
    <t>alexandraballadarezibarra@gmail.com</t>
  </si>
  <si>
    <t>BARBERO BAYONA, RUBEN</t>
  </si>
  <si>
    <t>53657054D</t>
  </si>
  <si>
    <t>281252104127</t>
  </si>
  <si>
    <t>692137727</t>
  </si>
  <si>
    <t>yo51187@hotmail.com</t>
  </si>
  <si>
    <t>10 H</t>
  </si>
  <si>
    <t>BARBERO SANCHEZ, FRANCISCA</t>
  </si>
  <si>
    <t>01819286D</t>
  </si>
  <si>
    <t>280288562967</t>
  </si>
  <si>
    <t>649512707</t>
  </si>
  <si>
    <t xml:space="preserve">AV ALBUFERA 246 IZD 4 </t>
  </si>
  <si>
    <t>barbepaqui1962@gmail.com</t>
  </si>
  <si>
    <t>11h</t>
  </si>
  <si>
    <t>BARGA URIGOITIA, NEIKE</t>
  </si>
  <si>
    <t>72849481V</t>
  </si>
  <si>
    <t>481061461510</t>
  </si>
  <si>
    <t>646038309</t>
  </si>
  <si>
    <t>CL OSPITAL KALE 34 1 C</t>
  </si>
  <si>
    <t>neikebarga@gmail.com</t>
  </si>
  <si>
    <t>48210</t>
  </si>
  <si>
    <t>VIZCAYA</t>
  </si>
  <si>
    <t>BARRADO FELIPE, ANA BELEN</t>
  </si>
  <si>
    <t>02909430E</t>
  </si>
  <si>
    <t>281042711843</t>
  </si>
  <si>
    <t>679313952</t>
  </si>
  <si>
    <t xml:space="preserve">cl ISLAS CIES 3 </t>
  </si>
  <si>
    <t>anitita1979@hotmail.com</t>
  </si>
  <si>
    <t>110183 - Real Colegio Alfonso</t>
  </si>
  <si>
    <t>BARRAL URIARTE, RAFAEL E.</t>
  </si>
  <si>
    <t>33519226S</t>
  </si>
  <si>
    <t>280460829513</t>
  </si>
  <si>
    <t>697900687</t>
  </si>
  <si>
    <t>rafa1072covadonga@yahoo.com</t>
  </si>
  <si>
    <t>110124 BREWSTER-LA MORALEJA</t>
  </si>
  <si>
    <t>135</t>
  </si>
  <si>
    <t>JEFE COCINA</t>
  </si>
  <si>
    <t>BARREIRO RUIZ, MONICA</t>
  </si>
  <si>
    <t>72207231L</t>
  </si>
  <si>
    <t>391023040463</t>
  </si>
  <si>
    <t>683422915</t>
  </si>
  <si>
    <t>UR BUENOS AIRES 20 3 D</t>
  </si>
  <si>
    <t>barreiro2000@gmail.com</t>
  </si>
  <si>
    <t>110039 MADRES CONCEPCIONISTAS</t>
  </si>
  <si>
    <t>BARRERA DE LA CASA, AARON</t>
  </si>
  <si>
    <t>52006116B</t>
  </si>
  <si>
    <t>281444865456</t>
  </si>
  <si>
    <t>640291603</t>
  </si>
  <si>
    <t>CL MONTPELLIER 1 G 1 A</t>
  </si>
  <si>
    <t>barreradelacasaaaron@gmail.com</t>
  </si>
  <si>
    <t>BARRERA MALUSIN, JEANNY</t>
  </si>
  <si>
    <t>51716589P</t>
  </si>
  <si>
    <t>281153481904</t>
  </si>
  <si>
    <t>631631807</t>
  </si>
  <si>
    <t>CL REAL 88 3 C</t>
  </si>
  <si>
    <t>jeannybarrera76@outlook.com</t>
  </si>
  <si>
    <t>BAUTISTA DELGADO, ISABEL</t>
  </si>
  <si>
    <t>28948729D</t>
  </si>
  <si>
    <t>281002906982</t>
  </si>
  <si>
    <t>696613448</t>
  </si>
  <si>
    <t>CL CIRCE 46 2 F</t>
  </si>
  <si>
    <t>jlazores69@outlook.es</t>
  </si>
  <si>
    <t>BECERRA DE ANTONIO, AITOR</t>
  </si>
  <si>
    <t>76645888K</t>
  </si>
  <si>
    <t>281344125805</t>
  </si>
  <si>
    <t>663827898</t>
  </si>
  <si>
    <t xml:space="preserve">CL ILLESCAS 36 7 4 </t>
  </si>
  <si>
    <t>aitorbecerradeantonio@gmail.com</t>
  </si>
  <si>
    <t>110082 C SAN MIGUEL ARCANGEL</t>
  </si>
  <si>
    <t>BEDOYA CANTINCUZ, ENMA ROCIO</t>
  </si>
  <si>
    <t>Z1946899T</t>
  </si>
  <si>
    <t>281649684390</t>
  </si>
  <si>
    <t>624549177</t>
  </si>
  <si>
    <t>CL  villasandino 26 3 A  26 3 A</t>
  </si>
  <si>
    <t>roci_bc91@hotmail.com</t>
  </si>
  <si>
    <t>653417415</t>
  </si>
  <si>
    <t>bejaranoisabel@yahoo.es</t>
  </si>
  <si>
    <t>BEJARANO SANZ, CESAR</t>
  </si>
  <si>
    <t>51403265J</t>
  </si>
  <si>
    <t>280451006140</t>
  </si>
  <si>
    <t>620823640</t>
  </si>
  <si>
    <t>AV OLIVA 65 1 B</t>
  </si>
  <si>
    <t>cesarbejaranosanz@gmail.com</t>
  </si>
  <si>
    <t>CONDUC/MOZ</t>
  </si>
  <si>
    <t>BELTRA AMOROS, M PILAR</t>
  </si>
  <si>
    <t>SERVICIOS MONITORES INTEGRALES - ALICANTE</t>
  </si>
  <si>
    <t>22126891V</t>
  </si>
  <si>
    <t>030110118373</t>
  </si>
  <si>
    <t>625193148</t>
  </si>
  <si>
    <t>CL GABRIEL MIRO 97 2 B</t>
  </si>
  <si>
    <t>pilarbeltraamoros@gmail.com</t>
  </si>
  <si>
    <t>110050 PADRE DEHON</t>
  </si>
  <si>
    <t>BELTRE GOMEZ, CARMEN G</t>
  </si>
  <si>
    <t>03242934A</t>
  </si>
  <si>
    <t>451027347668</t>
  </si>
  <si>
    <t>678029627</t>
  </si>
  <si>
    <t xml:space="preserve">CL DE LAS MODISTAS 2 BJ IZ </t>
  </si>
  <si>
    <t>Marinobeltregomez@gmail.com</t>
  </si>
  <si>
    <t>BENET RUZA, M TERESA</t>
  </si>
  <si>
    <t>33454048L</t>
  </si>
  <si>
    <t>460190127579</t>
  </si>
  <si>
    <t>649282222</t>
  </si>
  <si>
    <t xml:space="preserve">AV ECUADOR 51 18 </t>
  </si>
  <si>
    <t>launicamayte@gmail.com</t>
  </si>
  <si>
    <t>46025</t>
  </si>
  <si>
    <t>110098 COL CLARET BENIMACLET</t>
  </si>
  <si>
    <t>BENEYTO TEL, ALEJANDRA</t>
  </si>
  <si>
    <t>20852789T</t>
  </si>
  <si>
    <t>461065429852</t>
  </si>
  <si>
    <t>617752291</t>
  </si>
  <si>
    <t xml:space="preserve">AV JOAN XXIII  42 3 7 </t>
  </si>
  <si>
    <t>sandramarzo27@gmail.com</t>
  </si>
  <si>
    <t>SERVICIOS INTEGRALES MONITORES - VALENCIA</t>
  </si>
  <si>
    <t>MONITOR/A</t>
  </si>
  <si>
    <t>BENGOCHEA HERRERA, IRENE</t>
  </si>
  <si>
    <t>50645167H</t>
  </si>
  <si>
    <t>281584113303</t>
  </si>
  <si>
    <t>630981958</t>
  </si>
  <si>
    <t xml:space="preserve">CL XUNCO 7 </t>
  </si>
  <si>
    <t>ana.herr.ruiz@gmail.com</t>
  </si>
  <si>
    <t>BERARDINELLI, LUCIA</t>
  </si>
  <si>
    <t>Y5537919Q</t>
  </si>
  <si>
    <t>281477648325</t>
  </si>
  <si>
    <t>653466213</t>
  </si>
  <si>
    <t xml:space="preserve">PS MARCELINO CAMACHO 29 </t>
  </si>
  <si>
    <t>luberardi64@gmail.com</t>
  </si>
  <si>
    <t>12.5</t>
  </si>
  <si>
    <t>BERENGUER ALMODOVAR, BLANCA</t>
  </si>
  <si>
    <t>74020189W</t>
  </si>
  <si>
    <t>031123029168</t>
  </si>
  <si>
    <t>625817592</t>
  </si>
  <si>
    <t xml:space="preserve">CL GRANADA 11 </t>
  </si>
  <si>
    <t>bberengueralmodovar@gmail.com</t>
  </si>
  <si>
    <t>03019</t>
  </si>
  <si>
    <t>BERNAL BLEDA, JOSEFA</t>
  </si>
  <si>
    <t>74216481N</t>
  </si>
  <si>
    <t>030106513007</t>
  </si>
  <si>
    <t>652268461</t>
  </si>
  <si>
    <t xml:space="preserve">CL OBISPO ALCARAZ ALENDA 18 </t>
  </si>
  <si>
    <t>finabernal1967@gmail.com</t>
  </si>
  <si>
    <t>03680</t>
  </si>
  <si>
    <t>BERNALDO TATO, BEATRIZ</t>
  </si>
  <si>
    <t>51706358N</t>
  </si>
  <si>
    <t>281505307570</t>
  </si>
  <si>
    <t>699812360</t>
  </si>
  <si>
    <t>CL GUZMAN EL BUENO 93 IN 3 A</t>
  </si>
  <si>
    <t>beatrizbernaldotato@gmail.com</t>
  </si>
  <si>
    <t>BIXQUERT REIG, VERONICA</t>
  </si>
  <si>
    <t>20440394H</t>
  </si>
  <si>
    <t>461031799952</t>
  </si>
  <si>
    <t>722707244</t>
  </si>
  <si>
    <t xml:space="preserve">CL CANONIGO CEBRIAN 12 BJ </t>
  </si>
  <si>
    <t>v.veronica.b@hotmail.es</t>
  </si>
  <si>
    <t>46800</t>
  </si>
  <si>
    <t>BLANCO GONZALEZ, CARLA</t>
  </si>
  <si>
    <t>71802290Q</t>
  </si>
  <si>
    <t>331059211964</t>
  </si>
  <si>
    <t>617939539</t>
  </si>
  <si>
    <t>CL LA MEDIA LEGUA 10 2 D</t>
  </si>
  <si>
    <t>carlablanco443@gmail.com</t>
  </si>
  <si>
    <t>BLEDA BERNAL, AINHOA</t>
  </si>
  <si>
    <t>74017524M</t>
  </si>
  <si>
    <t>031072877037</t>
  </si>
  <si>
    <t>651301253</t>
  </si>
  <si>
    <t>CL OBISPO ALCARAZ ALENDA 18 3 A</t>
  </si>
  <si>
    <t>ainhoa1193@gmail.com</t>
  </si>
  <si>
    <t>BOCANEGRA TORRES, EDILIA R</t>
  </si>
  <si>
    <t>06003816B</t>
  </si>
  <si>
    <t>281295591752</t>
  </si>
  <si>
    <t>685100146</t>
  </si>
  <si>
    <t>CL PINAR DEL REY 12 1 B</t>
  </si>
  <si>
    <t>ritabocanegratorres@gmail.com</t>
  </si>
  <si>
    <t>BOLAÑOS MUÑOZ, TERESA</t>
  </si>
  <si>
    <t>16887363G</t>
  </si>
  <si>
    <t>331067131208</t>
  </si>
  <si>
    <t>722454982</t>
  </si>
  <si>
    <t>CL TENDERINA 202 1 f</t>
  </si>
  <si>
    <t>trebol0223@hotmail.com</t>
  </si>
  <si>
    <t>110108 COL AMOR MISERICORDIOSO</t>
  </si>
  <si>
    <t>110099 COL CLARET FUENSANTA</t>
  </si>
  <si>
    <t>BOSQUE BOSQUE, MARIA NATI</t>
  </si>
  <si>
    <t>51766200P</t>
  </si>
  <si>
    <t>281191318772</t>
  </si>
  <si>
    <t>656486039</t>
  </si>
  <si>
    <t xml:space="preserve">CL FERROVIARIOS 69 2 DC </t>
  </si>
  <si>
    <t>mariabosquebosque77@gmail.com</t>
  </si>
  <si>
    <t>CABAÑAS GARCIA, MARIA</t>
  </si>
  <si>
    <t>28915</t>
  </si>
  <si>
    <t>CABAÑEROS GONZALEZ, ADELA</t>
  </si>
  <si>
    <t>53526589T</t>
  </si>
  <si>
    <t>331009044473</t>
  </si>
  <si>
    <t>646185331</t>
  </si>
  <si>
    <t xml:space="preserve">CL CONDE TORENO 23 </t>
  </si>
  <si>
    <t>adelacabanerosgonzalez@gmail.com</t>
  </si>
  <si>
    <t>CABELLO SORIA, M NOELIA</t>
  </si>
  <si>
    <t>CABRERA FABIANI, ANA PAULA</t>
  </si>
  <si>
    <t>29634597V</t>
  </si>
  <si>
    <t>411136288739</t>
  </si>
  <si>
    <t>663542854</t>
  </si>
  <si>
    <t xml:space="preserve">CL aaaaa </t>
  </si>
  <si>
    <t>paulacabrerafabiani@gmail.com</t>
  </si>
  <si>
    <t>110106 SS.CC Padres Blancos</t>
  </si>
  <si>
    <t>CABRERA GUTIERREZ, MARTA</t>
  </si>
  <si>
    <t>29519771F</t>
  </si>
  <si>
    <t>411146101503</t>
  </si>
  <si>
    <t>685193398</t>
  </si>
  <si>
    <t xml:space="preserve">GR SAN DIEGO 51 </t>
  </si>
  <si>
    <t>marta11396@hotmail.com</t>
  </si>
  <si>
    <t>41015</t>
  </si>
  <si>
    <t>CALERO PODEROSO, Mª CARMEN</t>
  </si>
  <si>
    <t>28948728P</t>
  </si>
  <si>
    <t>101000838859</t>
  </si>
  <si>
    <t>654367043</t>
  </si>
  <si>
    <t>CL ALAMEDA DEL VALLE 19 1 C</t>
  </si>
  <si>
    <t>maricarmencaleromcc@gmail.com</t>
  </si>
  <si>
    <t>CALERO VERGARA, ANTONIA</t>
  </si>
  <si>
    <t>51915881M</t>
  </si>
  <si>
    <t>280428877107</t>
  </si>
  <si>
    <t>917858464</t>
  </si>
  <si>
    <t>686179976</t>
  </si>
  <si>
    <t>CL REINA DE AFRICA 8 3 2 J</t>
  </si>
  <si>
    <t>juanvitoni@msn.com</t>
  </si>
  <si>
    <t>CAMARA REY, Mª AZUCENA</t>
  </si>
  <si>
    <t>71264023H</t>
  </si>
  <si>
    <t>091003969753</t>
  </si>
  <si>
    <t>691428307</t>
  </si>
  <si>
    <t>CL LAVADEROS 41 1 D R</t>
  </si>
  <si>
    <t>azucr@yahoo.es</t>
  </si>
  <si>
    <t>09059</t>
  </si>
  <si>
    <t>CAMPANARIO REYES, ANA ISABEL</t>
  </si>
  <si>
    <t>48879203V</t>
  </si>
  <si>
    <t>411023401957</t>
  </si>
  <si>
    <t>628815128</t>
  </si>
  <si>
    <t xml:space="preserve">CL Avd. Jerez 27 1C, CP 41701 30 </t>
  </si>
  <si>
    <t>anabelcampanario@gmail.com</t>
  </si>
  <si>
    <t>41701</t>
  </si>
  <si>
    <t>110105 SAN HERMENEGILDO LIMP</t>
  </si>
  <si>
    <t>CAMPOS SALGUERO, HINIESTA</t>
  </si>
  <si>
    <t>02855828X</t>
  </si>
  <si>
    <t>280358395994</t>
  </si>
  <si>
    <t>913863231</t>
  </si>
  <si>
    <t>618573114</t>
  </si>
  <si>
    <t xml:space="preserve">CL PUERTO DE MASPALOMAS 3 5 3 </t>
  </si>
  <si>
    <t>hiniestacs@gmail.com</t>
  </si>
  <si>
    <t>CANALEJO CARRERA, M SONSOLES</t>
  </si>
  <si>
    <t>53047007Z</t>
  </si>
  <si>
    <t>281103221150</t>
  </si>
  <si>
    <t>629849310</t>
  </si>
  <si>
    <t>CL CASTILLO DE AREVALO 5 6 2 A</t>
  </si>
  <si>
    <t>mscanalejoc@gmail.com</t>
  </si>
  <si>
    <t>CANCHO CASADO, NOELIA</t>
  </si>
  <si>
    <t>45424068B</t>
  </si>
  <si>
    <t>090041221870</t>
  </si>
  <si>
    <t>947482610</t>
  </si>
  <si>
    <t>627432520</t>
  </si>
  <si>
    <t>CL JUAN RAMON JIMENEZ 10 8 A</t>
  </si>
  <si>
    <t>canchonoelia258@gmail.com</t>
  </si>
  <si>
    <t>CANTERO TEJERO, LOURDES</t>
  </si>
  <si>
    <t>13135163R</t>
  </si>
  <si>
    <t>090038102110</t>
  </si>
  <si>
    <t>685011931</t>
  </si>
  <si>
    <t xml:space="preserve">BO JUAN XXIII 14 5 1 </t>
  </si>
  <si>
    <t>juanjoseperez65@hotmail.com</t>
  </si>
  <si>
    <t>09000</t>
  </si>
  <si>
    <t>LIMPIAD@R</t>
  </si>
  <si>
    <t>2025 - LIMPIEZA BURGOS</t>
  </si>
  <si>
    <t>09000375011981</t>
  </si>
  <si>
    <t>CANTOS HERNANDEZ, M JUANA</t>
  </si>
  <si>
    <t>05163552Y</t>
  </si>
  <si>
    <t>020025601183</t>
  </si>
  <si>
    <t>963488296</t>
  </si>
  <si>
    <t>687132327</t>
  </si>
  <si>
    <t xml:space="preserve">CL BURJASOT 291 13 </t>
  </si>
  <si>
    <t>mariajuanacantos@gmail.com</t>
  </si>
  <si>
    <t>46015</t>
  </si>
  <si>
    <t>CARABE CARRERA, TRINIDAD</t>
  </si>
  <si>
    <t>28672234C</t>
  </si>
  <si>
    <t>410094698078</t>
  </si>
  <si>
    <t>653645363</t>
  </si>
  <si>
    <t>carabeacosta@gmail.com</t>
  </si>
  <si>
    <t>110106 SS.CC. Padres Blancos</t>
  </si>
  <si>
    <t>22 h</t>
  </si>
  <si>
    <t>CARBONELL ABELLAN, MARIA</t>
  </si>
  <si>
    <t>74000859S</t>
  </si>
  <si>
    <t>031021028214</t>
  </si>
  <si>
    <t>622869023</t>
  </si>
  <si>
    <t>CL EULETERIO MAISON (NAVE23) 1 2 3 F</t>
  </si>
  <si>
    <t>puchipu14@gmail.com</t>
  </si>
  <si>
    <t>03093</t>
  </si>
  <si>
    <t>bachillerato</t>
  </si>
  <si>
    <t>CARDONA RESTREPO, DORA ANGEL</t>
  </si>
  <si>
    <t>02322528B</t>
  </si>
  <si>
    <t>281116444169</t>
  </si>
  <si>
    <t>635827522</t>
  </si>
  <si>
    <t>CL ARCAUTE 3 2 A</t>
  </si>
  <si>
    <t>gelocarres79@gmail.com</t>
  </si>
  <si>
    <t>CARMONA ARANDA, IRENE</t>
  </si>
  <si>
    <t>02750747Q</t>
  </si>
  <si>
    <t>281492945225</t>
  </si>
  <si>
    <t>601197191</t>
  </si>
  <si>
    <t xml:space="preserve">CL BLVAR. INDALECIO PRIETO 24 </t>
  </si>
  <si>
    <t>irenek5710@gmail.com</t>
  </si>
  <si>
    <t>CARMONA CORDONES, ROSARIO</t>
  </si>
  <si>
    <t>28547892Q</t>
  </si>
  <si>
    <t>411002139254</t>
  </si>
  <si>
    <t>699771598</t>
  </si>
  <si>
    <t>CL BARRIADA MACARENA TRES HUERTAS 6 3 C</t>
  </si>
  <si>
    <t>mrosariocarmona@gmail.com</t>
  </si>
  <si>
    <t>41009</t>
  </si>
  <si>
    <t>110052 - COLEGIO N.S. MERCED</t>
  </si>
  <si>
    <t>AUX LIMP</t>
  </si>
  <si>
    <t>CARMONA HINCAPIE, DULFAY</t>
  </si>
  <si>
    <t>71731478K</t>
  </si>
  <si>
    <t>331027158215</t>
  </si>
  <si>
    <t>637259890</t>
  </si>
  <si>
    <t>AV DE GALICIA 31 A 6 C</t>
  </si>
  <si>
    <t>dulfaycarmona@gmail.com</t>
  </si>
  <si>
    <t>CARMONA ROJAS, ROCIO</t>
  </si>
  <si>
    <t>09077707K</t>
  </si>
  <si>
    <t>291054113165</t>
  </si>
  <si>
    <t>637386994</t>
  </si>
  <si>
    <t>rociocarmonarojas259@gmail.com</t>
  </si>
  <si>
    <t>CARMONA VILLEGAS, LUCIA</t>
  </si>
  <si>
    <t>29543301P</t>
  </si>
  <si>
    <t>411100755619</t>
  </si>
  <si>
    <t>689097593</t>
  </si>
  <si>
    <t xml:space="preserve">CL ESTRELLA BELTELGEUSE 2 </t>
  </si>
  <si>
    <t>carmonavillegaslucia2@gmail.com</t>
  </si>
  <si>
    <t>CARRETERO MORALES, PALOMA</t>
  </si>
  <si>
    <t>50066074L</t>
  </si>
  <si>
    <t>280401907770</t>
  </si>
  <si>
    <t>916868078</t>
  </si>
  <si>
    <t>635226621</t>
  </si>
  <si>
    <t>AV CARMEN MARTIN GAITE 2 3 D</t>
  </si>
  <si>
    <t>palomacarretero1@gmail.com</t>
  </si>
  <si>
    <t>CARRETON AZNAR, JESSICA</t>
  </si>
  <si>
    <t>48410384F</t>
  </si>
  <si>
    <t>461066294768</t>
  </si>
  <si>
    <t>615209709</t>
  </si>
  <si>
    <t xml:space="preserve">CL MARROCA 2 </t>
  </si>
  <si>
    <t>nalayjess@gmail.com</t>
  </si>
  <si>
    <t>46980</t>
  </si>
  <si>
    <t>CARRO GUERRERO, M CARMEN</t>
  </si>
  <si>
    <t>51652588Q</t>
  </si>
  <si>
    <t>280357851279</t>
  </si>
  <si>
    <t>916718306</t>
  </si>
  <si>
    <t>600796960</t>
  </si>
  <si>
    <t>CL VENTURA DE ARGUMOSA 1 3 D</t>
  </si>
  <si>
    <t>carmencarrog@hotmail.com</t>
  </si>
  <si>
    <t>CASAS LAS, LUIS</t>
  </si>
  <si>
    <t>38076391Y</t>
  </si>
  <si>
    <t>080432103300</t>
  </si>
  <si>
    <t>637334804</t>
  </si>
  <si>
    <t>casaslas17@gmail.com</t>
  </si>
  <si>
    <t>CASCALES SANCHEZ, JOAQUINA</t>
  </si>
  <si>
    <t>44757246M</t>
  </si>
  <si>
    <t>031010188866</t>
  </si>
  <si>
    <t>626848091</t>
  </si>
  <si>
    <t xml:space="preserve">CL CURA GONZALEZ 18 </t>
  </si>
  <si>
    <t>mapjcs@msn.com</t>
  </si>
  <si>
    <t>CASILLAS VERA, PAULA</t>
  </si>
  <si>
    <t>44566076B</t>
  </si>
  <si>
    <t>051007795964</t>
  </si>
  <si>
    <t>697313016</t>
  </si>
  <si>
    <t xml:space="preserve">CL MARIA DEL CARMEN 31 BJ 2 </t>
  </si>
  <si>
    <t>PAULAVERA922@GMAIL.COM</t>
  </si>
  <si>
    <t>CASTILLO GRAU GRAU, MIGUEL</t>
  </si>
  <si>
    <t>33511658Z</t>
  </si>
  <si>
    <t>280466370536</t>
  </si>
  <si>
    <t>609783040</t>
  </si>
  <si>
    <t xml:space="preserve">CL GOYA 46 </t>
  </si>
  <si>
    <t>zluelma.mc@gmail.com</t>
  </si>
  <si>
    <t>CASTILLO RIVERA, MELADIS</t>
  </si>
  <si>
    <t>Y1802822G</t>
  </si>
  <si>
    <t>281356567669</t>
  </si>
  <si>
    <t>602184622</t>
  </si>
  <si>
    <t xml:space="preserve">CL JUAN JOSE MARTINEZ SECO 62 </t>
  </si>
  <si>
    <t>meladiscastillo0@gmail.com</t>
  </si>
  <si>
    <t>CASTRO GONZALEZ, Mª MERCEDE</t>
  </si>
  <si>
    <t>CATALA SORIANO, NICOLAS</t>
  </si>
  <si>
    <t>49145821L</t>
  </si>
  <si>
    <t>281465684282</t>
  </si>
  <si>
    <t>658253358</t>
  </si>
  <si>
    <t xml:space="preserve">CL 4 5 </t>
  </si>
  <si>
    <t>nicoocatala36@gmail.com</t>
  </si>
  <si>
    <t>CEBALLOS DE CASAS, M NIEVES</t>
  </si>
  <si>
    <t>28836733T</t>
  </si>
  <si>
    <t>411046032966</t>
  </si>
  <si>
    <t>654437412</t>
  </si>
  <si>
    <t>nievesceballos91@gmail.com</t>
  </si>
  <si>
    <t>CEDILLO CEBRIAN, Mª DOLORES</t>
  </si>
  <si>
    <t>50198830L</t>
  </si>
  <si>
    <t>281059211240</t>
  </si>
  <si>
    <t>666719848</t>
  </si>
  <si>
    <t>CL NTRA SRA DE LA LUZ 26 4 A</t>
  </si>
  <si>
    <t>mariadolores1972yu@gmail.com</t>
  </si>
  <si>
    <t>CENTURION ORTEGA, LOURDES</t>
  </si>
  <si>
    <t>Y2485294C</t>
  </si>
  <si>
    <t>281336138863</t>
  </si>
  <si>
    <t>657626056</t>
  </si>
  <si>
    <t xml:space="preserve">CL JACINTO BENAVENTE 2 BJ </t>
  </si>
  <si>
    <t>johanacentu99@hotmail.es</t>
  </si>
  <si>
    <t>340086 - Misioneros Claretian</t>
  </si>
  <si>
    <t>109</t>
  </si>
  <si>
    <t>CEPEDA PICO, Mª LOURDES</t>
  </si>
  <si>
    <t>07453739Z</t>
  </si>
  <si>
    <t>100037451478</t>
  </si>
  <si>
    <t>679149184</t>
  </si>
  <si>
    <t>cepedapico63@gmail.com</t>
  </si>
  <si>
    <t>CERCAS LORENZO, AURORA B.</t>
  </si>
  <si>
    <t>28945478R</t>
  </si>
  <si>
    <t>101007049889</t>
  </si>
  <si>
    <t>913830036</t>
  </si>
  <si>
    <t>630049891</t>
  </si>
  <si>
    <t>CL PURCHENA 15 3 A</t>
  </si>
  <si>
    <t>locerbelau@gmail.com</t>
  </si>
  <si>
    <t>CHACON LUNA, MERCEDES</t>
  </si>
  <si>
    <t>05262255Q</t>
  </si>
  <si>
    <t>281183779751</t>
  </si>
  <si>
    <t>914759139</t>
  </si>
  <si>
    <t>637772829</t>
  </si>
  <si>
    <t xml:space="preserve">CL GABRIEL RUIZ 2 BJ DH </t>
  </si>
  <si>
    <t>mchaconluna41@gmail.com</t>
  </si>
  <si>
    <t>MONITOR @</t>
  </si>
  <si>
    <t>CHECA MEDEL, PATRICIA</t>
  </si>
  <si>
    <t>02566607Z</t>
  </si>
  <si>
    <t>281356787032</t>
  </si>
  <si>
    <t>680974421</t>
  </si>
  <si>
    <t>CL LADERA DE LOS ALMENDROS 14 D 1 C</t>
  </si>
  <si>
    <t>PATRI.CHM17@GMAIL.COM</t>
  </si>
  <si>
    <t>CHEME BONE, LEONELA ZO</t>
  </si>
  <si>
    <t>50633607G</t>
  </si>
  <si>
    <t>281604824823</t>
  </si>
  <si>
    <t>647696200</t>
  </si>
  <si>
    <t>PZ CARDENAL PAMCILI 4 2 A</t>
  </si>
  <si>
    <t>leonelaaa.17.20.15@gmail.com</t>
  </si>
  <si>
    <t>CHEVEZ MALDONADO, SARA ELIZA</t>
  </si>
  <si>
    <t>Y5264315C</t>
  </si>
  <si>
    <t>281478748162</t>
  </si>
  <si>
    <t>647879911</t>
  </si>
  <si>
    <t>CL MONROY 5 BJ D</t>
  </si>
  <si>
    <t>Chevezmaldonado1991@gmail.com</t>
  </si>
  <si>
    <t>CINCEA, MARIANA</t>
  </si>
  <si>
    <t>X7135858Q</t>
  </si>
  <si>
    <t>281257522888</t>
  </si>
  <si>
    <t>664204710</t>
  </si>
  <si>
    <t xml:space="preserve">CL VIA CARPETANA 81 </t>
  </si>
  <si>
    <t>mariana.cincea@gmail.com</t>
  </si>
  <si>
    <t>CITTADINI DISALVO, CINTIA GAB</t>
  </si>
  <si>
    <t>71707958F</t>
  </si>
  <si>
    <t>091016010079</t>
  </si>
  <si>
    <t>672051935</t>
  </si>
  <si>
    <t>CL SAN PEDRO CARDEÑA 94 1 B</t>
  </si>
  <si>
    <t>CINTIA-CRISTIAN@HOTMAIL.COM</t>
  </si>
  <si>
    <t>09002</t>
  </si>
  <si>
    <t>CLEMENTE VARGAS, DANIELA</t>
  </si>
  <si>
    <t>Z0558423B</t>
  </si>
  <si>
    <t>281628488072</t>
  </si>
  <si>
    <t>640862914</t>
  </si>
  <si>
    <t xml:space="preserve">CL REFERENDUM DE VIÑA GRANDE  10 2 4 </t>
  </si>
  <si>
    <t>danclemente2022@gmail.com</t>
  </si>
  <si>
    <t>120029 RESIDENCIA BE LIVE</t>
  </si>
  <si>
    <t>COGOLLOS MARTINEZ, ARTUR</t>
  </si>
  <si>
    <t>20849534B</t>
  </si>
  <si>
    <t>461060695545</t>
  </si>
  <si>
    <t>600295217</t>
  </si>
  <si>
    <t xml:space="preserve">CL JULIAN RIBERA 31 </t>
  </si>
  <si>
    <t>arturcogollos89@gmail.com</t>
  </si>
  <si>
    <t>COLOVA NACHEVA, SILVIYA</t>
  </si>
  <si>
    <t>X4887057V</t>
  </si>
  <si>
    <t>281224532885</t>
  </si>
  <si>
    <t>665272154</t>
  </si>
  <si>
    <t xml:space="preserve">UR PEÑANEVADA 8 2 D </t>
  </si>
  <si>
    <t>silviq.nacheva@abv.bg</t>
  </si>
  <si>
    <t>COLUNCHE HOYOS, ISMEÑA</t>
  </si>
  <si>
    <t>60707773D</t>
  </si>
  <si>
    <t>281595809176</t>
  </si>
  <si>
    <t>611297403</t>
  </si>
  <si>
    <t>CL Etna 18 3 c</t>
  </si>
  <si>
    <t>ismenacolunche@gmail.com</t>
  </si>
  <si>
    <t>COQUE OROZCO, NELLY ANA</t>
  </si>
  <si>
    <t>51260322S</t>
  </si>
  <si>
    <t>081140092091</t>
  </si>
  <si>
    <t>675171934</t>
  </si>
  <si>
    <t xml:space="preserve">CL MENDIVIL 48 1 1 </t>
  </si>
  <si>
    <t>anellycoque@hotmail.com</t>
  </si>
  <si>
    <t>CORA GOMEZ, TANIA</t>
  </si>
  <si>
    <t>50495927W</t>
  </si>
  <si>
    <t>281071233479</t>
  </si>
  <si>
    <t>685343444</t>
  </si>
  <si>
    <t xml:space="preserve">CL LAGO MARACAIBO 13 E B </t>
  </si>
  <si>
    <t>corago97@gmail.com</t>
  </si>
  <si>
    <t>CORDERO GARCIA, M CARMEN</t>
  </si>
  <si>
    <t>80057463Y</t>
  </si>
  <si>
    <t>061002614734</t>
  </si>
  <si>
    <t>606665985</t>
  </si>
  <si>
    <t>CL SAN JOAQUIN 24 1 B</t>
  </si>
  <si>
    <t>mcgarcia1276@gmail.com</t>
  </si>
  <si>
    <t>CORONA LAGO, VANESA</t>
  </si>
  <si>
    <t>48959980H</t>
  </si>
  <si>
    <t>411075078507</t>
  </si>
  <si>
    <t>672192524</t>
  </si>
  <si>
    <t xml:space="preserve">CL DE ESPAÑA 49 1 </t>
  </si>
  <si>
    <t>wanezza22@gmail.com</t>
  </si>
  <si>
    <t>41700</t>
  </si>
  <si>
    <t>CORONEL DIALINO, ANA FE</t>
  </si>
  <si>
    <t>61064985P</t>
  </si>
  <si>
    <t>281510456957</t>
  </si>
  <si>
    <t>602698972</t>
  </si>
  <si>
    <t xml:space="preserve">CL DUQUE DE MEDINACELI 16 </t>
  </si>
  <si>
    <t>AFD.CORONEL@GMAIL.COM</t>
  </si>
  <si>
    <t>CORTES ALVAREZ, ISABEL</t>
  </si>
  <si>
    <t>02245300V</t>
  </si>
  <si>
    <t>280427819504</t>
  </si>
  <si>
    <t>913322431</t>
  </si>
  <si>
    <t>620026440</t>
  </si>
  <si>
    <t>CL SIERRA GADOR 26 4 A</t>
  </si>
  <si>
    <t>isacoralbele@gmail.com</t>
  </si>
  <si>
    <t>COSTEA, VALENTINA</t>
  </si>
  <si>
    <t>X9356078T</t>
  </si>
  <si>
    <t>281292437434</t>
  </si>
  <si>
    <t>610042821</t>
  </si>
  <si>
    <t>CL TORRELAVEGA 12 4 C</t>
  </si>
  <si>
    <t>reformassorin70@gmail.com</t>
  </si>
  <si>
    <t>DA SILVA BRANDAO, SOLANGE</t>
  </si>
  <si>
    <t>X7502834G</t>
  </si>
  <si>
    <t>361034627163</t>
  </si>
  <si>
    <t>637213600</t>
  </si>
  <si>
    <t xml:space="preserve">CL PONTS DE MOLINS 12 2 IZ </t>
  </si>
  <si>
    <t>SOLANGE.BRANDY@HOTMAIL.COM</t>
  </si>
  <si>
    <t>DA SILVA DE ALMEIDA, IAN ALEX.</t>
  </si>
  <si>
    <t>60843644L</t>
  </si>
  <si>
    <t>281506351534</t>
  </si>
  <si>
    <t>640627281</t>
  </si>
  <si>
    <t xml:space="preserve">CL ANDRES SANCHEZ PASTOR 6 </t>
  </si>
  <si>
    <t>iiaandasilva21@gmail.com</t>
  </si>
  <si>
    <t>DANIEL RUBIO, FERNANDO</t>
  </si>
  <si>
    <t>77821121T</t>
  </si>
  <si>
    <t>380054178821</t>
  </si>
  <si>
    <t>610111112</t>
  </si>
  <si>
    <t xml:space="preserve">CL VIRGEN DE GUADITOC 3 </t>
  </si>
  <si>
    <t>fernando.daniel1998@gmail.com</t>
  </si>
  <si>
    <t>DE ABIA FERNANDEZ, SOFIA</t>
  </si>
  <si>
    <t>51678133P</t>
  </si>
  <si>
    <t>280414373482</t>
  </si>
  <si>
    <t>619777742</t>
  </si>
  <si>
    <t xml:space="preserve">PS DEL POLIDEPORTIVO 70 </t>
  </si>
  <si>
    <t>sofiaescarlatadel1969@gmail.com</t>
  </si>
  <si>
    <t>DE ANTONIO PEREZ, EVA</t>
  </si>
  <si>
    <t>DE LA IGLESIA GARCIA, Mª LUISA</t>
  </si>
  <si>
    <t>06538490G</t>
  </si>
  <si>
    <t>280359028720</t>
  </si>
  <si>
    <t>914625674</t>
  </si>
  <si>
    <t>679276750</t>
  </si>
  <si>
    <t xml:space="preserve">CL ATLETICO DE MADRID 31 IZ 4 </t>
  </si>
  <si>
    <t>marisadela1959@gmail.com</t>
  </si>
  <si>
    <t>DE OLIVEIRA OLIVEIRA, GRACILENE</t>
  </si>
  <si>
    <t>71807315G</t>
  </si>
  <si>
    <t>331050017374</t>
  </si>
  <si>
    <t>684635214</t>
  </si>
  <si>
    <t>CL TEVERGA 1 3 B</t>
  </si>
  <si>
    <t>grazeoliveira38@gmail.com</t>
  </si>
  <si>
    <t>DE YRADLAGOITTIA TELLO, JAVIER</t>
  </si>
  <si>
    <t>06605720M</t>
  </si>
  <si>
    <t>281266408391</t>
  </si>
  <si>
    <t>633904150</t>
  </si>
  <si>
    <t xml:space="preserve">CL QUINTANA 9 </t>
  </si>
  <si>
    <t>gooiitiia@gmail.com</t>
  </si>
  <si>
    <t>DELGADO RAMIREZ, JESSICA</t>
  </si>
  <si>
    <t>30236623H</t>
  </si>
  <si>
    <t>411097540875</t>
  </si>
  <si>
    <t>666290738</t>
  </si>
  <si>
    <t xml:space="preserve">CL RIQUELME QUIROS 7 </t>
  </si>
  <si>
    <t>jessicadelra@gmail.com</t>
  </si>
  <si>
    <t>41006</t>
  </si>
  <si>
    <t>DELGADO VELEZ, ANGGIE KAT</t>
  </si>
  <si>
    <t>54984873S</t>
  </si>
  <si>
    <t>281494345358</t>
  </si>
  <si>
    <t>647201543</t>
  </si>
  <si>
    <t>647031384</t>
  </si>
  <si>
    <t xml:space="preserve">CL MARTINEZ DE LA RIVA 51 </t>
  </si>
  <si>
    <t>katherinedelgadovelez3@gmail.com</t>
  </si>
  <si>
    <t>DESANTES FERNANDEZ, JUAN MANUE</t>
  </si>
  <si>
    <t>51132798A</t>
  </si>
  <si>
    <t>281313559485</t>
  </si>
  <si>
    <t>619067281</t>
  </si>
  <si>
    <t>AV MEDITERRANEO 26 2 B</t>
  </si>
  <si>
    <t>juandesantes@hotmail.com</t>
  </si>
  <si>
    <t>DEVORA MORENO, ROCIO</t>
  </si>
  <si>
    <t>00835471L</t>
  </si>
  <si>
    <t>280420807515</t>
  </si>
  <si>
    <t>654366551</t>
  </si>
  <si>
    <t>AV DE PORTUGAL 91 BJ A</t>
  </si>
  <si>
    <t>rocio.dev@gmail.com</t>
  </si>
  <si>
    <t>DI PINTO GARCIA, SARA</t>
  </si>
  <si>
    <t>42196529Q</t>
  </si>
  <si>
    <t>381025242985</t>
  </si>
  <si>
    <t>659379777</t>
  </si>
  <si>
    <t xml:space="preserve">CL SAN MILLAN 1 </t>
  </si>
  <si>
    <t>saradipinto@gmail.com</t>
  </si>
  <si>
    <t>DIAZ HELLIN BELTRAN, M MERCEDES</t>
  </si>
  <si>
    <t>00695808N</t>
  </si>
  <si>
    <t>280289566212</t>
  </si>
  <si>
    <t>677368828</t>
  </si>
  <si>
    <t>CL BARCELONA 15 1 D</t>
  </si>
  <si>
    <t>mercedesd61@gmail.com</t>
  </si>
  <si>
    <t>DIAZ RODRIGUEZ, NOELIA</t>
  </si>
  <si>
    <t>15419195H</t>
  </si>
  <si>
    <t>331056732707</t>
  </si>
  <si>
    <t>674756292</t>
  </si>
  <si>
    <t>CL DANIEL MOYANO 3 6 K</t>
  </si>
  <si>
    <t>noeomu18@gmail.com</t>
  </si>
  <si>
    <t>CUIDAD@R</t>
  </si>
  <si>
    <t>DIAZ SUERO, FERCI</t>
  </si>
  <si>
    <t>X9888495J</t>
  </si>
  <si>
    <t>081261974514</t>
  </si>
  <si>
    <t>645367346</t>
  </si>
  <si>
    <t xml:space="preserve">CL VILA 1 </t>
  </si>
  <si>
    <t>trivilin1007@gmail.com</t>
  </si>
  <si>
    <t>DIEGO GOMEZ, Mª ROSARIO</t>
  </si>
  <si>
    <t>12757599M</t>
  </si>
  <si>
    <t>341004002578</t>
  </si>
  <si>
    <t>601349056</t>
  </si>
  <si>
    <t xml:space="preserve">CL MONTERO CALVO 14 5 DC </t>
  </si>
  <si>
    <t>diegogomezmr@gmail.com</t>
  </si>
  <si>
    <t>DJIBA , BERNADETTE</t>
  </si>
  <si>
    <t>35684808D</t>
  </si>
  <si>
    <t>281180674741</t>
  </si>
  <si>
    <t>609816311</t>
  </si>
  <si>
    <t xml:space="preserve">CL LA GIRALDA 3 BJ DC </t>
  </si>
  <si>
    <t>bernadette.djiba@gmail.com</t>
  </si>
  <si>
    <t>DOMINGUEZ CARDENAL, PAULA</t>
  </si>
  <si>
    <t>11895882Y</t>
  </si>
  <si>
    <t>281494089926</t>
  </si>
  <si>
    <t>630750698</t>
  </si>
  <si>
    <t xml:space="preserve">CL FAUSTINO OSORIO 33 </t>
  </si>
  <si>
    <t>pauladominguezcardenal@gmail.com</t>
  </si>
  <si>
    <t>DOPICO SAUZ, CARLOTA</t>
  </si>
  <si>
    <t>DORADO ESPINOSA, M DEL MAR</t>
  </si>
  <si>
    <t>52087966G</t>
  </si>
  <si>
    <t>281402952160</t>
  </si>
  <si>
    <t>656665413</t>
  </si>
  <si>
    <t>CL GALILEA 16 4 A</t>
  </si>
  <si>
    <t>mari.mar66@hotmail.com</t>
  </si>
  <si>
    <t>DORADO ESPINOSA, M DOLORES</t>
  </si>
  <si>
    <t>00404883Z</t>
  </si>
  <si>
    <t>280266257314</t>
  </si>
  <si>
    <t>913989936</t>
  </si>
  <si>
    <t>650415573</t>
  </si>
  <si>
    <t>CL SANCHA BARCA 1 3 A</t>
  </si>
  <si>
    <t>dorado28121960@gmail.com</t>
  </si>
  <si>
    <t>DOS SANTOS ALVES, MARIA INES</t>
  </si>
  <si>
    <t>46838707N</t>
  </si>
  <si>
    <t>330095805468</t>
  </si>
  <si>
    <t>636062351</t>
  </si>
  <si>
    <t xml:space="preserve">CL DOLORES IBARRURI 10 </t>
  </si>
  <si>
    <t>maria.dossantosalves1964@gmail.com</t>
  </si>
  <si>
    <t>28840</t>
  </si>
  <si>
    <t>DRAGALAI, NICOLETA</t>
  </si>
  <si>
    <t>X8183328C</t>
  </si>
  <si>
    <t>421003166226</t>
  </si>
  <si>
    <t>657326074</t>
  </si>
  <si>
    <t>DRAGALAI93@HOTMAIL.COM</t>
  </si>
  <si>
    <t>DRAGHICI, NICOLETA</t>
  </si>
  <si>
    <t>X6710063C</t>
  </si>
  <si>
    <t>281227397823</t>
  </si>
  <si>
    <t>652039116</t>
  </si>
  <si>
    <t>nicoletadraghici181@gmail.com</t>
  </si>
  <si>
    <t>DUQUE JARAMILLO, F ALEXIS</t>
  </si>
  <si>
    <t>14046888Y</t>
  </si>
  <si>
    <t>281131874142</t>
  </si>
  <si>
    <t>685807411</t>
  </si>
  <si>
    <t>CL GRECIA 9 3 B</t>
  </si>
  <si>
    <t>Francialexisd@gmail.com</t>
  </si>
  <si>
    <t>DURA BUITRAGO, RAQUEL</t>
  </si>
  <si>
    <t>74378055B</t>
  </si>
  <si>
    <t>031070623607</t>
  </si>
  <si>
    <t>699213340</t>
  </si>
  <si>
    <t xml:space="preserve">CL DE LA TORRE 27 2 </t>
  </si>
  <si>
    <t>RAQUELDUBUI29@GMAIL.COM</t>
  </si>
  <si>
    <t>03000</t>
  </si>
  <si>
    <t>EL MESKI, FATIHA</t>
  </si>
  <si>
    <t>X8485337Q</t>
  </si>
  <si>
    <t>261015720112</t>
  </si>
  <si>
    <t>632939852</t>
  </si>
  <si>
    <t xml:space="preserve">CL VERGE DE MONTSERRAT  4 </t>
  </si>
  <si>
    <t>SALMAAISSA25@GMAIL.COM</t>
  </si>
  <si>
    <t>LIMPIADOR@</t>
  </si>
  <si>
    <t>ERAZO, MIRNA ELIZ</t>
  </si>
  <si>
    <t>Y8609048R</t>
  </si>
  <si>
    <t>221018081421</t>
  </si>
  <si>
    <t>641699101</t>
  </si>
  <si>
    <t xml:space="preserve">CL  PEDRO ARNAL CAVERO 16 </t>
  </si>
  <si>
    <t>ERAZOMIRNA35@GMAIL.COM</t>
  </si>
  <si>
    <t>22001</t>
  </si>
  <si>
    <t>ESCOBEDO FERNANDEZ, CAMILA XIO</t>
  </si>
  <si>
    <t>56001186G</t>
  </si>
  <si>
    <t>481087581485</t>
  </si>
  <si>
    <t>655461314</t>
  </si>
  <si>
    <t xml:space="preserve">CL FERNANDO CHUECA GOITIA 22 </t>
  </si>
  <si>
    <t>camiescobedof@gmail.com</t>
  </si>
  <si>
    <t>ESCRIVA FRANCES, MARIA</t>
  </si>
  <si>
    <t>20867362Z</t>
  </si>
  <si>
    <t>461112453432</t>
  </si>
  <si>
    <t>600871907</t>
  </si>
  <si>
    <t xml:space="preserve">CL CARNICEROS 4 1 </t>
  </si>
  <si>
    <t>mariaescrivafrances@hotmail.com</t>
  </si>
  <si>
    <t>ESPADA SANAVIA, M TRINIDAD</t>
  </si>
  <si>
    <t>70517308K</t>
  </si>
  <si>
    <t>280451784867</t>
  </si>
  <si>
    <t>657618936</t>
  </si>
  <si>
    <t>CL ALUSTANTE 20 4 A</t>
  </si>
  <si>
    <t>mariaespadasanavia221@hotmail.com</t>
  </si>
  <si>
    <t>ESPINOSA ACEITUNO, MERCEDES</t>
  </si>
  <si>
    <t>50964480E</t>
  </si>
  <si>
    <t>280426552743</t>
  </si>
  <si>
    <t>915073397</t>
  </si>
  <si>
    <t>646819690</t>
  </si>
  <si>
    <t>AV DE LAS GLORIETAS 15 4 D</t>
  </si>
  <si>
    <t>lostostoneros2@hotmail.com</t>
  </si>
  <si>
    <t>110056 - Colegio Raimundo Luli</t>
  </si>
  <si>
    <t>ESPINOSA CELESTER, JENIFER</t>
  </si>
  <si>
    <t>52879093T</t>
  </si>
  <si>
    <t>281358043079</t>
  </si>
  <si>
    <t>648243569</t>
  </si>
  <si>
    <t>CL JOSE RAMON VIZCAINO 3 5 10 B</t>
  </si>
  <si>
    <t>jeniferluna16@icloud.com</t>
  </si>
  <si>
    <t>ESPINOZA CAMARENA, ROSSANA ME</t>
  </si>
  <si>
    <t>51003315X</t>
  </si>
  <si>
    <t>461056223946</t>
  </si>
  <si>
    <t>617719117</t>
  </si>
  <si>
    <t>CL ENCOMIENDA DE PALACIOS 166 3 A</t>
  </si>
  <si>
    <t>rossana-2706@hotmail.com</t>
  </si>
  <si>
    <t>ESTEBAN CRUZADO, LAURA</t>
  </si>
  <si>
    <t>52991378E</t>
  </si>
  <si>
    <t>281060420609</t>
  </si>
  <si>
    <t>618161439</t>
  </si>
  <si>
    <t xml:space="preserve">CL ALVARO CUNQUEIRO 22 </t>
  </si>
  <si>
    <t>lauraesteban705@gmail.com</t>
  </si>
  <si>
    <t>ESTERIO GREZ, CLAUDIA PA</t>
  </si>
  <si>
    <t>53815011W</t>
  </si>
  <si>
    <t>281561354574</t>
  </si>
  <si>
    <t>661000012</t>
  </si>
  <si>
    <t>CL SAN ANDRES 35 1 C</t>
  </si>
  <si>
    <t>retiro@gmail.com</t>
  </si>
  <si>
    <t>elisaestevezbazan@gmail.com</t>
  </si>
  <si>
    <t>ESTRADA-NORA MUÑOZ, JORGE</t>
  </si>
  <si>
    <t>58430987Q</t>
  </si>
  <si>
    <t>331058692713</t>
  </si>
  <si>
    <t>609763533</t>
  </si>
  <si>
    <t xml:space="preserve">CL MARQUES DE VILLAVICIOSA 12 </t>
  </si>
  <si>
    <t>JORGEESTRADANORA@GMAIL.COM</t>
  </si>
  <si>
    <t>33300</t>
  </si>
  <si>
    <t>COL. LA INMACULADA</t>
  </si>
  <si>
    <t>AUX COL-COND</t>
  </si>
  <si>
    <t>FATLAOUI HENTATI, SALMA</t>
  </si>
  <si>
    <t>51710943C</t>
  </si>
  <si>
    <t>281446702392</t>
  </si>
  <si>
    <t>634229946</t>
  </si>
  <si>
    <t>CL PALMERA 62 2 A</t>
  </si>
  <si>
    <t>salmahentati99@gmail.com</t>
  </si>
  <si>
    <t>FELIZ PEREZ, YANERIS</t>
  </si>
  <si>
    <t>54396366D</t>
  </si>
  <si>
    <t>281285693712</t>
  </si>
  <si>
    <t>685700676</t>
  </si>
  <si>
    <t>CL PICOS DE EUROPA 46 3 E</t>
  </si>
  <si>
    <t>yanerisfeliz36@gmail.com</t>
  </si>
  <si>
    <t>FERNANDEZ ALMAZAN, ANA MARIA</t>
  </si>
  <si>
    <t>05393918G</t>
  </si>
  <si>
    <t>280430618861</t>
  </si>
  <si>
    <t>915591194</t>
  </si>
  <si>
    <t>696052358</t>
  </si>
  <si>
    <t xml:space="preserve">CL REY FRANCISCO 17 1 cn </t>
  </si>
  <si>
    <t>anaferalmazan@gmail.com</t>
  </si>
  <si>
    <t>110020 FRAY LUIS DE LEON</t>
  </si>
  <si>
    <t>FERNANDEZ ALONSO, Mª LOURDES</t>
  </si>
  <si>
    <t>11969658K</t>
  </si>
  <si>
    <t>490025425354</t>
  </si>
  <si>
    <t>690782968</t>
  </si>
  <si>
    <t>CL  SANTA ENGRACIA 71 4 B</t>
  </si>
  <si>
    <t>LOURDESOLLERUM1971@GMAIL.COM</t>
  </si>
  <si>
    <t>FERNANDEZ ANDUJAR, LUCIA</t>
  </si>
  <si>
    <t>11901951A</t>
  </si>
  <si>
    <t>281496834622</t>
  </si>
  <si>
    <t>622449876</t>
  </si>
  <si>
    <t xml:space="preserve">AV PORTUGAL 89 </t>
  </si>
  <si>
    <t>luciandujar2001@gmail.com</t>
  </si>
  <si>
    <t>FERNANDEZ CARNICERO, M ROSARIO</t>
  </si>
  <si>
    <t>FERNANDEZ COLLANTES, LUCY JANET</t>
  </si>
  <si>
    <t>Z0143861R</t>
  </si>
  <si>
    <t>481082302665</t>
  </si>
  <si>
    <t>672581834</t>
  </si>
  <si>
    <t xml:space="preserve">CL FERNANDEZ CHUECA GOITIA 22 </t>
  </si>
  <si>
    <t>lucyfernandezcollantes@gmail.com</t>
  </si>
  <si>
    <t>FERNANDEZ FERNANDEZ, AINHOA</t>
  </si>
  <si>
    <t>71801947H</t>
  </si>
  <si>
    <t>331061522079</t>
  </si>
  <si>
    <t>665436057</t>
  </si>
  <si>
    <t>CL IGNACIO HERRERO GARRALDA 7 2 D</t>
  </si>
  <si>
    <t>ainhoafdezfdezz@gmail.com</t>
  </si>
  <si>
    <t>FERNANDEZ GARCIA, M PILAR</t>
  </si>
  <si>
    <t>02207973L</t>
  </si>
  <si>
    <t>281127371019</t>
  </si>
  <si>
    <t>605172775</t>
  </si>
  <si>
    <t xml:space="preserve">CL SAN MARTIN 33 BJ </t>
  </si>
  <si>
    <t>pilargarcia202021@gmail.com</t>
  </si>
  <si>
    <t>FERNANDEZ GONZALEZ, SOLEDAD</t>
  </si>
  <si>
    <t>09416914R</t>
  </si>
  <si>
    <t>071019844039</t>
  </si>
  <si>
    <t>607673583</t>
  </si>
  <si>
    <t>ainhoa-pelayo@hotmail.es</t>
  </si>
  <si>
    <t>FERNANDEZ GRANADO, TAMARA</t>
  </si>
  <si>
    <t>52228582K</t>
  </si>
  <si>
    <t>411080044200</t>
  </si>
  <si>
    <t>665651503</t>
  </si>
  <si>
    <t xml:space="preserve">CL BELEN 24 </t>
  </si>
  <si>
    <t>tamara_granado@hotmail.com</t>
  </si>
  <si>
    <t>41210</t>
  </si>
  <si>
    <t>FERNANDEZ GUTIERREZ, LUCIA</t>
  </si>
  <si>
    <t>FERNANDEZ JIMENEZ, Mª DOLORES</t>
  </si>
  <si>
    <t>51375794G</t>
  </si>
  <si>
    <t>281000724886</t>
  </si>
  <si>
    <t>917723628</t>
  </si>
  <si>
    <t>660676879</t>
  </si>
  <si>
    <t xml:space="preserve">CL ARROYO FONTARRON 475 IZ 3 </t>
  </si>
  <si>
    <t>dolofergim@gmail.com</t>
  </si>
  <si>
    <t>FERNANDEZ MARTIN, M CARMEN</t>
  </si>
  <si>
    <t>06556558V</t>
  </si>
  <si>
    <t>050015537469</t>
  </si>
  <si>
    <t>918638732</t>
  </si>
  <si>
    <t>652105750</t>
  </si>
  <si>
    <t xml:space="preserve">CL ARTURO DUPERIER 22 </t>
  </si>
  <si>
    <t>particularcorreoelec@gmail.com</t>
  </si>
  <si>
    <t>05250</t>
  </si>
  <si>
    <t>AVILA</t>
  </si>
  <si>
    <t>13H45MIN</t>
  </si>
  <si>
    <t>FERNANDEZ PARRONDO, VANESA</t>
  </si>
  <si>
    <t>71639425Z</t>
  </si>
  <si>
    <t>331014387254</t>
  </si>
  <si>
    <t>656994587</t>
  </si>
  <si>
    <t xml:space="preserve">CL FONFIELO 3 </t>
  </si>
  <si>
    <t>vane80fp@hotmail.com</t>
  </si>
  <si>
    <t>33690</t>
  </si>
  <si>
    <t>FERNANDEZ SEPULVEDA, EVA</t>
  </si>
  <si>
    <t>48957655Q</t>
  </si>
  <si>
    <t>411023404482</t>
  </si>
  <si>
    <t>654587789</t>
  </si>
  <si>
    <t xml:space="preserve">CL REVERTE 27 </t>
  </si>
  <si>
    <t>manchmarco@gmail.com</t>
  </si>
  <si>
    <t>FERNANDEZ TORRES, DANIEL</t>
  </si>
  <si>
    <t>53952555Y</t>
  </si>
  <si>
    <t>281498757040</t>
  </si>
  <si>
    <t>722592162</t>
  </si>
  <si>
    <t>CL LAGO SAN MARTIN 12 6 A</t>
  </si>
  <si>
    <t>DANIFT14@GMAIL.COM</t>
  </si>
  <si>
    <t>FERNANDEZ VILLAR, MIGUEL ANG</t>
  </si>
  <si>
    <t>70253530F</t>
  </si>
  <si>
    <t>401005947128</t>
  </si>
  <si>
    <t>697273587</t>
  </si>
  <si>
    <t xml:space="preserve">CL CHIMBO 22 1 I </t>
  </si>
  <si>
    <t>miguel_chivito@hotmail.com</t>
  </si>
  <si>
    <t>FERNANDEZ VIZCAINO, ENCARNA</t>
  </si>
  <si>
    <t>FIGUEROA ROMERO, MARY CARME</t>
  </si>
  <si>
    <t>X3969839Q</t>
  </si>
  <si>
    <t>391040421651</t>
  </si>
  <si>
    <t>699331757</t>
  </si>
  <si>
    <t>CL LOS FORAMONTANOS 8 3 A</t>
  </si>
  <si>
    <t>mariocaribe19@gmail.com</t>
  </si>
  <si>
    <t>39001</t>
  </si>
  <si>
    <t>FLORES AVILA, CINTHIA MR</t>
  </si>
  <si>
    <t>06004823Y</t>
  </si>
  <si>
    <t>281290378711</t>
  </si>
  <si>
    <t>606812562</t>
  </si>
  <si>
    <t>CL CL CARTAGENA 114, 1º INT. DCHA. MADRID 2 114 1 IN DC</t>
  </si>
  <si>
    <t>cinthiamina.33@gmail.com</t>
  </si>
  <si>
    <t>FRAGOSO SAEZ, ISABEL</t>
  </si>
  <si>
    <t>02232491L</t>
  </si>
  <si>
    <t>280370759656</t>
  </si>
  <si>
    <t>640157412</t>
  </si>
  <si>
    <t>CL MONCADA 122 6 C</t>
  </si>
  <si>
    <t>fragososaezmaria@gmail.com</t>
  </si>
  <si>
    <t>20 H/S</t>
  </si>
  <si>
    <t>FUENTES PLAZA, CARMEN</t>
  </si>
  <si>
    <t>51010613V</t>
  </si>
  <si>
    <t>281598071603</t>
  </si>
  <si>
    <t>683194140</t>
  </si>
  <si>
    <t>CL PERGAMINO  31 4 A</t>
  </si>
  <si>
    <t>fuentesplazacarmen5@gmail.com</t>
  </si>
  <si>
    <t>GALLEGOS DE LA CRUZ, LUCY ESTER</t>
  </si>
  <si>
    <t>47294306G</t>
  </si>
  <si>
    <t>281091682392</t>
  </si>
  <si>
    <t>600256628</t>
  </si>
  <si>
    <t xml:space="preserve">CL PICO BALAITUS 6 4 A </t>
  </si>
  <si>
    <t>PERLUC121@GMAIL.COM</t>
  </si>
  <si>
    <t>GALVEZ RODRIGUEZ, YAMILES A.</t>
  </si>
  <si>
    <t>03199079D</t>
  </si>
  <si>
    <t>281339196282</t>
  </si>
  <si>
    <t>640909316</t>
  </si>
  <si>
    <t>617115453</t>
  </si>
  <si>
    <t>CL SUERO DE QUIÑONES 30 BJ A</t>
  </si>
  <si>
    <t>YAMI1810@OUTLOOK.COM</t>
  </si>
  <si>
    <t>GAMARRA MORENO, ISABEL</t>
  </si>
  <si>
    <t>44256581G</t>
  </si>
  <si>
    <t>180073598354</t>
  </si>
  <si>
    <t>637157393</t>
  </si>
  <si>
    <t xml:space="preserve">CL LAS HUERTAS 9 </t>
  </si>
  <si>
    <t>elisabethgamarra1971@gmail.com</t>
  </si>
  <si>
    <t>18104</t>
  </si>
  <si>
    <t>110193 - Colegio Sta Mª del Ll</t>
  </si>
  <si>
    <t>GARACHANA SANCHEZ, M VIRGINIA</t>
  </si>
  <si>
    <t>71344291Q</t>
  </si>
  <si>
    <t>091005854280</t>
  </si>
  <si>
    <t>648134606</t>
  </si>
  <si>
    <t>CL MONTE GORBEA 1 2 D</t>
  </si>
  <si>
    <t>virginiagarachana2@gmail.com</t>
  </si>
  <si>
    <t>110096 - Colegio Sgdos Corazo</t>
  </si>
  <si>
    <t xml:space="preserve">RASL </t>
  </si>
  <si>
    <t>HOSTELERIA BURGOS 2025</t>
  </si>
  <si>
    <t>09000345011982</t>
  </si>
  <si>
    <t>GARCES DIEZ, ITZIAR</t>
  </si>
  <si>
    <t>74009863A</t>
  </si>
  <si>
    <t>031048664726</t>
  </si>
  <si>
    <t>676703830</t>
  </si>
  <si>
    <t xml:space="preserve">CL MAESTRO PARRA 32 1 DR </t>
  </si>
  <si>
    <t>ITZIAR_14787@HOTMAIL.COM</t>
  </si>
  <si>
    <t>GARCIA ALCOLEA, CARMEN M</t>
  </si>
  <si>
    <t>79106680C</t>
  </si>
  <si>
    <t>031029361827</t>
  </si>
  <si>
    <t>675468555</t>
  </si>
  <si>
    <t xml:space="preserve">CL PINTOR MURILLO 6 </t>
  </si>
  <si>
    <t>longapan@gmail.com</t>
  </si>
  <si>
    <t>03689</t>
  </si>
  <si>
    <t>GARCIA CASTILLA, M ANGELES</t>
  </si>
  <si>
    <t>46662317D</t>
  </si>
  <si>
    <t>080444360662</t>
  </si>
  <si>
    <t>622052307</t>
  </si>
  <si>
    <t xml:space="preserve">cl b 1 </t>
  </si>
  <si>
    <t>m.angelesgarciacastilla@gmail.com</t>
  </si>
  <si>
    <t>ASL NV4 H</t>
  </si>
  <si>
    <t>GARCIA DELGADO, YOLANDA</t>
  </si>
  <si>
    <t>01824864K</t>
  </si>
  <si>
    <t>280374870840</t>
  </si>
  <si>
    <t>605087372</t>
  </si>
  <si>
    <t>CL MUELA DE SAN JUAN 24 2 A</t>
  </si>
  <si>
    <t>ygarciadelgado@hotmail.com</t>
  </si>
  <si>
    <t>GARCIA DIAZ, CLAUDIA R</t>
  </si>
  <si>
    <t>09131144Y</t>
  </si>
  <si>
    <t>281162596567</t>
  </si>
  <si>
    <t>916433502</t>
  </si>
  <si>
    <t>639006255</t>
  </si>
  <si>
    <t>CL CAÑADA 26 2 A</t>
  </si>
  <si>
    <t>senaris@hotmail.com</t>
  </si>
  <si>
    <t>GARCIA DIEZ, RAUL</t>
  </si>
  <si>
    <t>11898536S</t>
  </si>
  <si>
    <t>281564930844</t>
  </si>
  <si>
    <t>654402505</t>
  </si>
  <si>
    <t xml:space="preserve">CL VILLAVIEJA 2 </t>
  </si>
  <si>
    <t>rulee8@gmail.com</t>
  </si>
  <si>
    <t>GARCIA FERNANDEZ, VERONICA</t>
  </si>
  <si>
    <t>52016193Z</t>
  </si>
  <si>
    <t>281602171972</t>
  </si>
  <si>
    <t>611425326</t>
  </si>
  <si>
    <t>AV PABLO NERUDA 81 I 4 IZ</t>
  </si>
  <si>
    <t>verogarciafer04@gmail.com</t>
  </si>
  <si>
    <t>GARCIA GANDUL, IRATXE</t>
  </si>
  <si>
    <t>78903708T</t>
  </si>
  <si>
    <t>481011526617</t>
  </si>
  <si>
    <t>695787466</t>
  </si>
  <si>
    <t xml:space="preserve">CL CL PUERTO DEL BARBARAN 1 </t>
  </si>
  <si>
    <t>IrtxeG@gmail.com</t>
  </si>
  <si>
    <t>GARCIA GARCIA, MARTA COV</t>
  </si>
  <si>
    <t>GARCIA GOMEZ, MIRIAN</t>
  </si>
  <si>
    <t>05968441X</t>
  </si>
  <si>
    <t>281596304482</t>
  </si>
  <si>
    <t>618986412</t>
  </si>
  <si>
    <t xml:space="preserve">CL GRAMA 43 </t>
  </si>
  <si>
    <t>MIRIMAGG12@GMAIL.COM</t>
  </si>
  <si>
    <t>GARCIA HIERRO ANDRES, LAURA</t>
  </si>
  <si>
    <t>51009204B</t>
  </si>
  <si>
    <t>281393341076</t>
  </si>
  <si>
    <t>653664586</t>
  </si>
  <si>
    <t>AV PABLO NERUDA 75 B 5 B</t>
  </si>
  <si>
    <t>lauryta.vallekas@gmail.com</t>
  </si>
  <si>
    <t>GARCIA LOPEZ, ESTHER</t>
  </si>
  <si>
    <t>53102159N</t>
  </si>
  <si>
    <t>281022337500</t>
  </si>
  <si>
    <t>648001076</t>
  </si>
  <si>
    <t xml:space="preserve">AV DE LAS RETAMAS 19 </t>
  </si>
  <si>
    <t>esthergarcia772@gmail.com</t>
  </si>
  <si>
    <t>GARCIA LUENGO, JUANA T</t>
  </si>
  <si>
    <t>03435721G</t>
  </si>
  <si>
    <t>470030816677</t>
  </si>
  <si>
    <t>915392144</t>
  </si>
  <si>
    <t>609741667</t>
  </si>
  <si>
    <t>CL CANARIAS 15 3 C</t>
  </si>
  <si>
    <t>chanonieva@gmail.com</t>
  </si>
  <si>
    <t>GARCIA MARTINEZ, MATILDE M</t>
  </si>
  <si>
    <t>51900566P</t>
  </si>
  <si>
    <t>280334783669</t>
  </si>
  <si>
    <t>914778984</t>
  </si>
  <si>
    <t>608735872</t>
  </si>
  <si>
    <t xml:space="preserve">CL JOSUE LILLO 23 BJ </t>
  </si>
  <si>
    <t>matildemaria1928@gmail.com</t>
  </si>
  <si>
    <t>Servicio C</t>
  </si>
  <si>
    <t>GARCIA ORDOÑEZ, LAURA</t>
  </si>
  <si>
    <t>48957467N</t>
  </si>
  <si>
    <t>411026374201</t>
  </si>
  <si>
    <t>618234254</t>
  </si>
  <si>
    <t xml:space="preserve">CL RONDA ADOLFO SUAREZ, 48 - 1 A DOS HERMAN 48 1 A </t>
  </si>
  <si>
    <t>lauragarcia260280@gmail.com</t>
  </si>
  <si>
    <t>41704</t>
  </si>
  <si>
    <t>LIMPIEZA SEVILLA</t>
  </si>
  <si>
    <t>41001705011982</t>
  </si>
  <si>
    <t>GARCIA PAÑOS, EVA</t>
  </si>
  <si>
    <t>29174491A</t>
  </si>
  <si>
    <t>460184415794</t>
  </si>
  <si>
    <t>657270541</t>
  </si>
  <si>
    <t xml:space="preserve">CL PACO SANZ 5 </t>
  </si>
  <si>
    <t>evanis71garcia@gmail.com</t>
  </si>
  <si>
    <t>GARCIA REYES, IRMA ERME</t>
  </si>
  <si>
    <t>Z0810659Y</t>
  </si>
  <si>
    <t>281620351590</t>
  </si>
  <si>
    <t>663879314</t>
  </si>
  <si>
    <t xml:space="preserve">CL BLASCO DE GARAY 57 STN B DR </t>
  </si>
  <si>
    <t>irmagr1991@gmail.com</t>
  </si>
  <si>
    <t>GARCIA RIOS, CATALINA</t>
  </si>
  <si>
    <t>26222090C</t>
  </si>
  <si>
    <t>281020616051</t>
  </si>
  <si>
    <t>606043289</t>
  </si>
  <si>
    <t>AV SANTA EUGENIA  52 1 B</t>
  </si>
  <si>
    <t>catirios1@hotmail.com</t>
  </si>
  <si>
    <t>GARCIA SANCHEZ, M JOSEFA</t>
  </si>
  <si>
    <t>30617081X</t>
  </si>
  <si>
    <t>011000145762</t>
  </si>
  <si>
    <t>639237795</t>
  </si>
  <si>
    <t xml:space="preserve">CL DOCTOR AQUILINO HURLE 38 4 IZ </t>
  </si>
  <si>
    <t>bilbo.2734@gmail.com</t>
  </si>
  <si>
    <t>33202</t>
  </si>
  <si>
    <t>GARCIA SEGURA, M CARMEN</t>
  </si>
  <si>
    <t>01911829T</t>
  </si>
  <si>
    <t>280260659707</t>
  </si>
  <si>
    <t>917973211</t>
  </si>
  <si>
    <t>675674406</t>
  </si>
  <si>
    <t>CL HERCULES 1 P2 3 C</t>
  </si>
  <si>
    <t>mcgarcia2760@gmail.com</t>
  </si>
  <si>
    <t>AUX. SER. LIMP.</t>
  </si>
  <si>
    <t>GARCIA SERRANO, SARA</t>
  </si>
  <si>
    <t>11901351R</t>
  </si>
  <si>
    <t>411139959177</t>
  </si>
  <si>
    <t>625897730</t>
  </si>
  <si>
    <t>CL KALMIA 1 8 BA A</t>
  </si>
  <si>
    <t>garcs7534@gmail.com</t>
  </si>
  <si>
    <t>GARCIA SEVILLA, GEMA</t>
  </si>
  <si>
    <t>GARZON TEJEDA, SERGIO</t>
  </si>
  <si>
    <t>51100585J</t>
  </si>
  <si>
    <t>281212147605</t>
  </si>
  <si>
    <t>680719278</t>
  </si>
  <si>
    <t xml:space="preserve">TR DEL MORAL 4 </t>
  </si>
  <si>
    <t>gt_sergio@hotmail.es</t>
  </si>
  <si>
    <t>28729</t>
  </si>
  <si>
    <t>CICLO FORMATIVO GRADO SUPERIOR ADMINISTRACION</t>
  </si>
  <si>
    <t>GENESTRA PIERA, PATRICIA</t>
  </si>
  <si>
    <t>20839472T</t>
  </si>
  <si>
    <t>461021738527</t>
  </si>
  <si>
    <t>678873842</t>
  </si>
  <si>
    <t xml:space="preserve">CL CASTELLO 8 2 4 </t>
  </si>
  <si>
    <t>pgenestra@hotmail.com</t>
  </si>
  <si>
    <t>GIL IRUELA, CONCEPCION</t>
  </si>
  <si>
    <t>53047907V</t>
  </si>
  <si>
    <t>280464954538</t>
  </si>
  <si>
    <t>616159972</t>
  </si>
  <si>
    <t>PZ ALCALDE JOSE MANUEL MATHEO LUACES 5 4 A</t>
  </si>
  <si>
    <t>conchigiliruela@gmail.com</t>
  </si>
  <si>
    <t>28914</t>
  </si>
  <si>
    <t>110701 SAGRADA FAMILIA URGEL</t>
  </si>
  <si>
    <t>GIL SALAZAR, OBEIDA</t>
  </si>
  <si>
    <t>02794303X</t>
  </si>
  <si>
    <t>281194143795</t>
  </si>
  <si>
    <t>600029373</t>
  </si>
  <si>
    <t xml:space="preserve">CL CARTEGENA 51 1 IZ </t>
  </si>
  <si>
    <t>obeidasalazar@gmail.com</t>
  </si>
  <si>
    <t>jefa de cocina</t>
  </si>
  <si>
    <t>GOMEZ CAJAHUARINGA, AMALIA</t>
  </si>
  <si>
    <t>06034934X</t>
  </si>
  <si>
    <t>281408468430</t>
  </si>
  <si>
    <t>623190164</t>
  </si>
  <si>
    <t xml:space="preserve">CL HACIENDA DE PAVONES 248 BJ B </t>
  </si>
  <si>
    <t>AMY99GOMEZ@GMAIL.COM</t>
  </si>
  <si>
    <t>GOMEZ GONZALEZ, P BEGOÑA</t>
  </si>
  <si>
    <t>50804723T</t>
  </si>
  <si>
    <t>280290208735</t>
  </si>
  <si>
    <t>917515319</t>
  </si>
  <si>
    <t>607992334</t>
  </si>
  <si>
    <t>CL LADERA DE LOS ALMENDROS 22 PE BJ C</t>
  </si>
  <si>
    <t>b.gg.sevilla@gmail.com</t>
  </si>
  <si>
    <t>GOMEZ GUTIERREZ, LORENA</t>
  </si>
  <si>
    <t>05688495C</t>
  </si>
  <si>
    <t>131016517849</t>
  </si>
  <si>
    <t>639473676</t>
  </si>
  <si>
    <t>CL HUMANES 2 8 C</t>
  </si>
  <si>
    <t>LORRAINE_188@HOTMAIL.COM</t>
  </si>
  <si>
    <t>GOMEZ JIMENEZ, JOSE MANUE</t>
  </si>
  <si>
    <t>38840000S</t>
  </si>
  <si>
    <t>251005101355</t>
  </si>
  <si>
    <t>605569923</t>
  </si>
  <si>
    <t xml:space="preserve">CL SANT PERE 9 </t>
  </si>
  <si>
    <t>man1deconques@gmail.com</t>
  </si>
  <si>
    <t>110220 - Col-legi Maria Inmacu</t>
  </si>
  <si>
    <t>2025 - LLEIDA COLECTIVIDADES</t>
  </si>
  <si>
    <t>GOMEZ LOBO MORALEDA, Mª CARMEN</t>
  </si>
  <si>
    <t>50949391K</t>
  </si>
  <si>
    <t>281106504804</t>
  </si>
  <si>
    <t>917851967</t>
  </si>
  <si>
    <t>638160212</t>
  </si>
  <si>
    <t>CL VILLUEZCAS 17 BJ B</t>
  </si>
  <si>
    <t>maricarmenlobo63@gmail.com</t>
  </si>
  <si>
    <t>GOMEZ ROMERO, MIKEL</t>
  </si>
  <si>
    <t>47233144E</t>
  </si>
  <si>
    <t>281297908537</t>
  </si>
  <si>
    <t>676802529</t>
  </si>
  <si>
    <t xml:space="preserve">CL HERCULES 35 2 6 </t>
  </si>
  <si>
    <t>Maikelgomezromero1989@gmail.com</t>
  </si>
  <si>
    <t>GOMEZ SANCHEZ, Mª ISABEL</t>
  </si>
  <si>
    <t>51353198V</t>
  </si>
  <si>
    <t>280329697334</t>
  </si>
  <si>
    <t>917672903</t>
  </si>
  <si>
    <t>656182232</t>
  </si>
  <si>
    <t>CL ROQUETAS DE MAR 21 5 A</t>
  </si>
  <si>
    <t>isabel.gs280361@gmail.com</t>
  </si>
  <si>
    <t>GOMEZ VAQUERO, GLADYS</t>
  </si>
  <si>
    <t>55207465J</t>
  </si>
  <si>
    <t>281116446492</t>
  </si>
  <si>
    <t>918862080</t>
  </si>
  <si>
    <t>677760079</t>
  </si>
  <si>
    <t xml:space="preserve">CL MONTERA 17 </t>
  </si>
  <si>
    <t>cantonioardona@gmail.com</t>
  </si>
  <si>
    <t>BASICOS</t>
  </si>
  <si>
    <t>GONZALEZ ALVAREZ, NURIA</t>
  </si>
  <si>
    <t>13146727L</t>
  </si>
  <si>
    <t>091000035290</t>
  </si>
  <si>
    <t>677263234</t>
  </si>
  <si>
    <t>CL VITORIA 180 8 C</t>
  </si>
  <si>
    <t>lanurita2@gmail.com</t>
  </si>
  <si>
    <t>GONZALEZ BENITEZ, KAREN GAB</t>
  </si>
  <si>
    <t>Y0636230H</t>
  </si>
  <si>
    <t>281370730073</t>
  </si>
  <si>
    <t>650369419</t>
  </si>
  <si>
    <t>karengabriela8n@gmail.com</t>
  </si>
  <si>
    <t>GONZALEZ CERQUEIRA, JOSEFA</t>
  </si>
  <si>
    <t>46686730L</t>
  </si>
  <si>
    <t>080471482670</t>
  </si>
  <si>
    <t>670746782</t>
  </si>
  <si>
    <t xml:space="preserve">CL JAUME COLL  18 1 I </t>
  </si>
  <si>
    <t>finagonzalezcerqueira@gmail.com</t>
  </si>
  <si>
    <t>8100</t>
  </si>
  <si>
    <t>GONZALEZ GUERRERO, PABLO</t>
  </si>
  <si>
    <t>06024497S</t>
  </si>
  <si>
    <t>281421253434</t>
  </si>
  <si>
    <t>650748423</t>
  </si>
  <si>
    <t>AV DE MANZANARES 46 5 B</t>
  </si>
  <si>
    <t>pablogonguerrero@gmail.com</t>
  </si>
  <si>
    <t xml:space="preserve"> 999999 - ALMACEN</t>
  </si>
  <si>
    <t>GONZALEZ LAREDO, M MERCEDES</t>
  </si>
  <si>
    <t>GONZALEZ LOPEZ, JAVIER</t>
  </si>
  <si>
    <t>07507144J</t>
  </si>
  <si>
    <t>280334445886</t>
  </si>
  <si>
    <t>619221174</t>
  </si>
  <si>
    <t>CL SALAMANCA 13   4 C</t>
  </si>
  <si>
    <t>javierisitas@gmail.com</t>
  </si>
  <si>
    <t>GONZALEZ LOPEZ, Mª TERESA</t>
  </si>
  <si>
    <t>51651570X</t>
  </si>
  <si>
    <t>280334098306</t>
  </si>
  <si>
    <t>914692642</t>
  </si>
  <si>
    <t>636073174</t>
  </si>
  <si>
    <t xml:space="preserve">CL ANTONIO LOPEZ 76 D 6 </t>
  </si>
  <si>
    <t>jtmorgon@hotmail.com</t>
  </si>
  <si>
    <t>GONZALEZ MARIN, JUAN</t>
  </si>
  <si>
    <t>51737347C</t>
  </si>
  <si>
    <t>281406782751</t>
  </si>
  <si>
    <t>649233778</t>
  </si>
  <si>
    <t xml:space="preserve">CL BRILLANTE 21 </t>
  </si>
  <si>
    <t>JUAN.GLEZ.MAR7@GMAIL.COM</t>
  </si>
  <si>
    <t>MONITOR - SOC</t>
  </si>
  <si>
    <t>GONZALEZ MENOR, M CARMEN</t>
  </si>
  <si>
    <t>52745307M</t>
  </si>
  <si>
    <t>460153336489</t>
  </si>
  <si>
    <t>617068967</t>
  </si>
  <si>
    <t xml:space="preserve">CL GERMANIAS 47 </t>
  </si>
  <si>
    <t>c.gonzalezmenor@gmail.com</t>
  </si>
  <si>
    <t>GONZALEZ MORALES, EUGENIA</t>
  </si>
  <si>
    <t>47292288X</t>
  </si>
  <si>
    <t>281196715713</t>
  </si>
  <si>
    <t>664568679</t>
  </si>
  <si>
    <t>CL MIRASIERRA 8 1 B</t>
  </si>
  <si>
    <t>yenia7191@gmail.com</t>
  </si>
  <si>
    <t>GONZALEZ SANTAMARIA, ANDREA</t>
  </si>
  <si>
    <t>71705604E</t>
  </si>
  <si>
    <t>091021968913</t>
  </si>
  <si>
    <t>677169038</t>
  </si>
  <si>
    <t>andregonsa23@gmail.com</t>
  </si>
  <si>
    <t>09001</t>
  </si>
  <si>
    <t>GORDO SOPEÑA, M ISABEL</t>
  </si>
  <si>
    <t>50809159C</t>
  </si>
  <si>
    <t>280346036174</t>
  </si>
  <si>
    <t>97733454</t>
  </si>
  <si>
    <t>652798606</t>
  </si>
  <si>
    <t>CL ARROYO FONTARRON 477 4 A</t>
  </si>
  <si>
    <t>7764isabelgordo@gmail.com</t>
  </si>
  <si>
    <t>GRAÑENA GIL, EVA MARIA</t>
  </si>
  <si>
    <t>29094655T</t>
  </si>
  <si>
    <t>280411454792</t>
  </si>
  <si>
    <t>617444443</t>
  </si>
  <si>
    <t>CL CERVANTES 20 BJ A</t>
  </si>
  <si>
    <t>evagranena@gmail.com</t>
  </si>
  <si>
    <t>GRZYWACZ , AGNIESZKA</t>
  </si>
  <si>
    <t>X5096251A</t>
  </si>
  <si>
    <t>281244746271</t>
  </si>
  <si>
    <t>628913440</t>
  </si>
  <si>
    <t>CL ALCARRIA 78 7 D</t>
  </si>
  <si>
    <t>ajgrzywacz@gmail.com</t>
  </si>
  <si>
    <t>GUIJARRO GASCON, TERESA</t>
  </si>
  <si>
    <t>22695631J</t>
  </si>
  <si>
    <t>460160009382</t>
  </si>
  <si>
    <t>661201367</t>
  </si>
  <si>
    <t xml:space="preserve">CL SAN JUAN DE RIBERA 19 </t>
  </si>
  <si>
    <t>alejandracarretero0@gmail.com</t>
  </si>
  <si>
    <t>46200</t>
  </si>
  <si>
    <t>GUILCATOMA PEÑAHERRERA, MONICA PAT</t>
  </si>
  <si>
    <t>26585990Z</t>
  </si>
  <si>
    <t>501023292580</t>
  </si>
  <si>
    <t>667342177</t>
  </si>
  <si>
    <t>patyjose1@hotmail.es</t>
  </si>
  <si>
    <t>GUTIERREZ BODAS, MILAGROS</t>
  </si>
  <si>
    <t>GUTIERREZ COELLO, LIDIA ESME</t>
  </si>
  <si>
    <t>Y3182560H</t>
  </si>
  <si>
    <t>281351924908</t>
  </si>
  <si>
    <t>677646780</t>
  </si>
  <si>
    <t xml:space="preserve">CL NORIAS 86 BJ </t>
  </si>
  <si>
    <t>lidiaguti1964@gmail.com</t>
  </si>
  <si>
    <t>28080</t>
  </si>
  <si>
    <t>GUTIERREZ MARES, CONSUELO</t>
  </si>
  <si>
    <t>45636275C</t>
  </si>
  <si>
    <t>461013429566</t>
  </si>
  <si>
    <t>678318308</t>
  </si>
  <si>
    <t xml:space="preserve">AV DOCTOR WAKSMAN 35 3 9 </t>
  </si>
  <si>
    <t>chelogmares@gmail.com</t>
  </si>
  <si>
    <t>GUTIERREZ SANCHEZ, OLGA</t>
  </si>
  <si>
    <t>00684458R</t>
  </si>
  <si>
    <t>281092481735</t>
  </si>
  <si>
    <t>636490197</t>
  </si>
  <si>
    <t>CL SIERRA TOLEDANA 53 3 B</t>
  </si>
  <si>
    <t>olgagrez1960@gmail.com</t>
  </si>
  <si>
    <t>GUTIERREZ SANCHEZ, ROCIO</t>
  </si>
  <si>
    <t>06682452D</t>
  </si>
  <si>
    <t>281502037963</t>
  </si>
  <si>
    <t>658081113</t>
  </si>
  <si>
    <t>CL RIO NAVIA 5 4 A</t>
  </si>
  <si>
    <t>rociguti1216@gmail.com</t>
  </si>
  <si>
    <t>HERGHELEGIU , R VIOLETA</t>
  </si>
  <si>
    <t>X9267306P</t>
  </si>
  <si>
    <t>281265639566</t>
  </si>
  <si>
    <t>620918368</t>
  </si>
  <si>
    <t xml:space="preserve">CL ALFONSO SENRA 40 </t>
  </si>
  <si>
    <t>violeta198070@gmail.com</t>
  </si>
  <si>
    <t>HERNANDEZ LIRIANO, DENNI DERN</t>
  </si>
  <si>
    <t>11164009Q</t>
  </si>
  <si>
    <t>471020434465</t>
  </si>
  <si>
    <t>602842738</t>
  </si>
  <si>
    <t>CL MIGUEL DE CERVANTES 8 2 A</t>
  </si>
  <si>
    <t>deini93@hotmail.com</t>
  </si>
  <si>
    <t>HERNANDEZ LOPEZ, SUSANA</t>
  </si>
  <si>
    <t>07493448W</t>
  </si>
  <si>
    <t>280387197520</t>
  </si>
  <si>
    <t>634238354</t>
  </si>
  <si>
    <t xml:space="preserve">CL SAN JOAQUIN 22 2 1 </t>
  </si>
  <si>
    <t>hernandez.susana2567@gmail.com</t>
  </si>
  <si>
    <t>HERNANDEZ MAGRANER, Mª ANGELES</t>
  </si>
  <si>
    <t>53091537Q</t>
  </si>
  <si>
    <t>460185147035</t>
  </si>
  <si>
    <t>677454349</t>
  </si>
  <si>
    <t xml:space="preserve">CL LA ELIANA 11 P 15 </t>
  </si>
  <si>
    <t>mariaangi345@gmail.com</t>
  </si>
  <si>
    <t>HERNANDEZ MARTOS, VICENTE</t>
  </si>
  <si>
    <t>03207604R</t>
  </si>
  <si>
    <t>191013209847</t>
  </si>
  <si>
    <t>603704681</t>
  </si>
  <si>
    <t xml:space="preserve">CL TOMILLO - URB VALDELUZ 4 </t>
  </si>
  <si>
    <t>vicente021095@gmail.com</t>
  </si>
  <si>
    <t>19141</t>
  </si>
  <si>
    <t>HERNANDEZ RIVAS, ALBA</t>
  </si>
  <si>
    <t>02296802E</t>
  </si>
  <si>
    <t>281428120327</t>
  </si>
  <si>
    <t>638474345</t>
  </si>
  <si>
    <t>CL PERPETUA DIAZ 18 1 B</t>
  </si>
  <si>
    <t>albahernandezrivas@gmail.com</t>
  </si>
  <si>
    <t>HERNANDEZ SANCHEZ, MARIA</t>
  </si>
  <si>
    <t>49592598K</t>
  </si>
  <si>
    <t>281426557213</t>
  </si>
  <si>
    <t>674871832</t>
  </si>
  <si>
    <t xml:space="preserve">CL ARQUITECTOS 14 2 </t>
  </si>
  <si>
    <t>MARIAHDZSANCHEZ00@GMAIL.COM</t>
  </si>
  <si>
    <t>HERNANDEZ URQUIZA, CARLOTA</t>
  </si>
  <si>
    <t>53959147C</t>
  </si>
  <si>
    <t>281558227639</t>
  </si>
  <si>
    <t>691891118</t>
  </si>
  <si>
    <t>CL MOHERNANDO 2 10 D</t>
  </si>
  <si>
    <t>carlota.hu@hotmail.com</t>
  </si>
  <si>
    <t>HERNANDO BAZ, CRISTINA</t>
  </si>
  <si>
    <t>51947745Z</t>
  </si>
  <si>
    <t>281105566631</t>
  </si>
  <si>
    <t>615321949</t>
  </si>
  <si>
    <t xml:space="preserve">CL BOLEO 24 </t>
  </si>
  <si>
    <t>cris130281@hotmail.es</t>
  </si>
  <si>
    <t>28597</t>
  </si>
  <si>
    <t>HIDALGO CID, YICAURIS</t>
  </si>
  <si>
    <t>Y5400909V</t>
  </si>
  <si>
    <t>281516670415</t>
  </si>
  <si>
    <t>679350144</t>
  </si>
  <si>
    <t>CL MATILDE HERNANDEZ 44 3 C</t>
  </si>
  <si>
    <t>yicauris01@gmail.com</t>
  </si>
  <si>
    <t>HIDALGO SANZ, Mª ANGELES</t>
  </si>
  <si>
    <t>28597234T</t>
  </si>
  <si>
    <t>111009082429</t>
  </si>
  <si>
    <t>676345792</t>
  </si>
  <si>
    <t xml:space="preserve">CL AZTECA 11 </t>
  </si>
  <si>
    <t>mahidalgosanz@gmail.com</t>
  </si>
  <si>
    <t>41500</t>
  </si>
  <si>
    <t>HUACANJULCA RODRIGUEZ, YAJAIRA</t>
  </si>
  <si>
    <t>Z0042132R</t>
  </si>
  <si>
    <t>281624150253</t>
  </si>
  <si>
    <t>624286107</t>
  </si>
  <si>
    <t>CL DEL  TERCIO  11 2 B</t>
  </si>
  <si>
    <t>jv_1914@hotmail.com</t>
  </si>
  <si>
    <t>HURTADO DELGADO, DANNA GABR</t>
  </si>
  <si>
    <t>51511398T</t>
  </si>
  <si>
    <t>281234553793</t>
  </si>
  <si>
    <t>677235463</t>
  </si>
  <si>
    <t>CL FAUSTO DOMINGO 6 4 A</t>
  </si>
  <si>
    <t>gabry0210@hotmail.com</t>
  </si>
  <si>
    <t>IBORRA NIETO, OLGA</t>
  </si>
  <si>
    <t>50187452A</t>
  </si>
  <si>
    <t>280431692733</t>
  </si>
  <si>
    <t>629277516</t>
  </si>
  <si>
    <t>oiborranieto@gmail.com</t>
  </si>
  <si>
    <t>JAIME CRESPO, PAULA</t>
  </si>
  <si>
    <t>77943906B</t>
  </si>
  <si>
    <t>411059793125</t>
  </si>
  <si>
    <t>671379927</t>
  </si>
  <si>
    <t xml:space="preserve">CL FLOR DE ALBAHACA 5 </t>
  </si>
  <si>
    <t>paulajaimecrespo@gmail.com</t>
  </si>
  <si>
    <t>JAIMES LONDOÑO, ANDREINA L</t>
  </si>
  <si>
    <t>Z1986422D</t>
  </si>
  <si>
    <t>391042782892</t>
  </si>
  <si>
    <t>661465249</t>
  </si>
  <si>
    <t xml:space="preserve">CL LEALTAD 19 </t>
  </si>
  <si>
    <t>ANDREINAJAIMES1984@GMAIL.COM</t>
  </si>
  <si>
    <t>39007</t>
  </si>
  <si>
    <t>JARAMILLO CASTRILLON, GLORIA</t>
  </si>
  <si>
    <t>45577206S</t>
  </si>
  <si>
    <t>091008521982</t>
  </si>
  <si>
    <t>650151674</t>
  </si>
  <si>
    <t xml:space="preserve">CL B 1 </t>
  </si>
  <si>
    <t>glorigera@hotmail.com</t>
  </si>
  <si>
    <t xml:space="preserve">Empl Serv </t>
  </si>
  <si>
    <t>EMPL SERV</t>
  </si>
  <si>
    <t>JARAMILLO MOYA, VIVIANA</t>
  </si>
  <si>
    <t>X7738676G</t>
  </si>
  <si>
    <t>281161018194</t>
  </si>
  <si>
    <t>631727544</t>
  </si>
  <si>
    <t>vivianajaramillo262@gmail.com</t>
  </si>
  <si>
    <t>JAZQUEZ UREÑA, ARACELIS</t>
  </si>
  <si>
    <t>54492235Z</t>
  </si>
  <si>
    <t>281356715088</t>
  </si>
  <si>
    <t>614207886</t>
  </si>
  <si>
    <t xml:space="preserve">CL CL SENSO EMILIO HERREIRA 6 1ºC ALCOBENDA 6 1 C </t>
  </si>
  <si>
    <t>aracelisjaquez503@gmail.com</t>
  </si>
  <si>
    <t>510029 Fundacion Proclade</t>
  </si>
  <si>
    <t>JIMENEZ CUARTERO, Mª ROCIO</t>
  </si>
  <si>
    <t>51065700L</t>
  </si>
  <si>
    <t>280438852646</t>
  </si>
  <si>
    <t>629196212</t>
  </si>
  <si>
    <t>AV JUAN PABLO II 8 2 B</t>
  </si>
  <si>
    <t>rociojimenezcuartero@gmail.com</t>
  </si>
  <si>
    <t>28860</t>
  </si>
  <si>
    <t>JIMENEZ DE LA SANTISIMA, VALME Mª</t>
  </si>
  <si>
    <t>49166531Y</t>
  </si>
  <si>
    <t>411109530580</t>
  </si>
  <si>
    <t>603712862</t>
  </si>
  <si>
    <t xml:space="preserve">CL LOS PUNTALES 12 </t>
  </si>
  <si>
    <t>valme2297@gmail.com</t>
  </si>
  <si>
    <t>JIMENEZ ESPIN, Mª CARMEN</t>
  </si>
  <si>
    <t>53201769D</t>
  </si>
  <si>
    <t>461021659715</t>
  </si>
  <si>
    <t>696583130</t>
  </si>
  <si>
    <t xml:space="preserve">CL SANTA TERESITA 3 4 </t>
  </si>
  <si>
    <t>maricarmenjies77@gmail.com</t>
  </si>
  <si>
    <t>R.A.S.Y.L.</t>
  </si>
  <si>
    <t>JIMENEZ MARTINEZ, LUCIA</t>
  </si>
  <si>
    <t>JIMENEZ MARTINEZ, MARIO</t>
  </si>
  <si>
    <t>JIMENEZ PIMENTEL, ANA MARIA</t>
  </si>
  <si>
    <t>50545998W</t>
  </si>
  <si>
    <t>281026620351</t>
  </si>
  <si>
    <t>607648735</t>
  </si>
  <si>
    <t xml:space="preserve">CL ARIZA 56 </t>
  </si>
  <si>
    <t>anamariamadrid64@hotmail.com</t>
  </si>
  <si>
    <t>KALUSKA, JAGNA</t>
  </si>
  <si>
    <t>X2665543G</t>
  </si>
  <si>
    <t>281088246572</t>
  </si>
  <si>
    <t>620273922</t>
  </si>
  <si>
    <t>CL VELAZQUEZ 23 2 C</t>
  </si>
  <si>
    <t>jagna447@gmail.com</t>
  </si>
  <si>
    <t>KASSRIOI , SAADIA</t>
  </si>
  <si>
    <t>X8420767F</t>
  </si>
  <si>
    <t>081249670062</t>
  </si>
  <si>
    <t>632266898</t>
  </si>
  <si>
    <t>bcnrifia@gmail.com</t>
  </si>
  <si>
    <t>08080</t>
  </si>
  <si>
    <t>KEITA , MARIAMA</t>
  </si>
  <si>
    <t>X7526561H</t>
  </si>
  <si>
    <t>281343219863</t>
  </si>
  <si>
    <t>614248252</t>
  </si>
  <si>
    <t>cl CERRO DE LA MICA 1 1 1 C</t>
  </si>
  <si>
    <t>mariamakeita709@gmail.com</t>
  </si>
  <si>
    <t>KIRIANOV LETOV, DIMITRI</t>
  </si>
  <si>
    <t>26261834C</t>
  </si>
  <si>
    <t>291039116864</t>
  </si>
  <si>
    <t>609339354</t>
  </si>
  <si>
    <t>643306082</t>
  </si>
  <si>
    <t>CL MIGUEL DE UNAMUNO 19 1 B</t>
  </si>
  <si>
    <t>hujnbgy@hotmail.es</t>
  </si>
  <si>
    <t>28944</t>
  </si>
  <si>
    <t>KRASIMIROVA STOIANOVA, SAMANTA</t>
  </si>
  <si>
    <t>Y3277923T</t>
  </si>
  <si>
    <t>281227261821</t>
  </si>
  <si>
    <t>614457069</t>
  </si>
  <si>
    <t>CL QUIJADA DE PANDIELLOS 65 1 C</t>
  </si>
  <si>
    <t>samantakrasimirova04@gmail.com</t>
  </si>
  <si>
    <t>LA TORRE ALONSO, Mª TERESA</t>
  </si>
  <si>
    <t>Z0201914W</t>
  </si>
  <si>
    <t>281611505800</t>
  </si>
  <si>
    <t>632156495</t>
  </si>
  <si>
    <t>CL MARQUES DE MONDEJAR 4 5 A</t>
  </si>
  <si>
    <t>mariateresalatorrealonso@gmail.com</t>
  </si>
  <si>
    <t>LAFONT CAMPS, M CARMEN</t>
  </si>
  <si>
    <t>25391626V</t>
  </si>
  <si>
    <t>460169609554</t>
  </si>
  <si>
    <t>697408497</t>
  </si>
  <si>
    <t xml:space="preserve">AV TRES FORQUES 60 16 </t>
  </si>
  <si>
    <t>carmen150565@outlook.es</t>
  </si>
  <si>
    <t>46018</t>
  </si>
  <si>
    <t>LARA SOLANO, ROSA Mª</t>
  </si>
  <si>
    <t>48822198Y</t>
  </si>
  <si>
    <t>411056809161</t>
  </si>
  <si>
    <t>954408537</t>
  </si>
  <si>
    <t>660190894</t>
  </si>
  <si>
    <t>CL REAL 45 F</t>
  </si>
  <si>
    <t>rolaso2822@gmail.com</t>
  </si>
  <si>
    <t>41095</t>
  </si>
  <si>
    <t>110304 - C.IRLANDESAS CASTILLE</t>
  </si>
  <si>
    <t>JEF COCINA</t>
  </si>
  <si>
    <t>JEFA COCINA</t>
  </si>
  <si>
    <t>LAVEGA RODRIGUEZ, M GEMA</t>
  </si>
  <si>
    <t>11822020C</t>
  </si>
  <si>
    <t>281002590219</t>
  </si>
  <si>
    <t>637902967</t>
  </si>
  <si>
    <t>CL ALCATRAZ 29 1 C</t>
  </si>
  <si>
    <t>gemalavegarodriguez@gmail.com</t>
  </si>
  <si>
    <t>LAVILLA BONDESIO, AMALIA</t>
  </si>
  <si>
    <t>78842399D</t>
  </si>
  <si>
    <t>311047454788</t>
  </si>
  <si>
    <t>662589514</t>
  </si>
  <si>
    <t xml:space="preserve">CL GAZTAMBIDE 19 </t>
  </si>
  <si>
    <t>19alb2002@gmail.com</t>
  </si>
  <si>
    <t>LAZARTE RIVEROS, SANDRA ELI</t>
  </si>
  <si>
    <t>12838912J</t>
  </si>
  <si>
    <t>281327899523</t>
  </si>
  <si>
    <t>643357613</t>
  </si>
  <si>
    <t>CL DE LAS CEBADILLAS 1 a 1 b</t>
  </si>
  <si>
    <t>Claday1985@gmail.com</t>
  </si>
  <si>
    <t>LEDESMA CANO, M VICENTA</t>
  </si>
  <si>
    <t>miriamavilaleon323@gmail.com</t>
  </si>
  <si>
    <t>LERO QUISPE, JESICA ABI</t>
  </si>
  <si>
    <t>Y6317193G</t>
  </si>
  <si>
    <t>281517325062</t>
  </si>
  <si>
    <t>664509151</t>
  </si>
  <si>
    <t xml:space="preserve">CL SEPULVEDA  142 </t>
  </si>
  <si>
    <t>jesi2799@gmail.com</t>
  </si>
  <si>
    <t>LLANA MOLINA , ANA Mª</t>
  </si>
  <si>
    <t>09420224E</t>
  </si>
  <si>
    <t>330117188716</t>
  </si>
  <si>
    <t>679549053</t>
  </si>
  <si>
    <t>CL COLEGIO SANTO ANGEL DE LA GUARDA 3 4 D</t>
  </si>
  <si>
    <t>victorana1@live.com</t>
  </si>
  <si>
    <t>LOAYZA ESAINE, ANA DESIRE</t>
  </si>
  <si>
    <t>Y9218581B</t>
  </si>
  <si>
    <t>281599285517</t>
  </si>
  <si>
    <t>625929057</t>
  </si>
  <si>
    <t xml:space="preserve">CL DEL CRONO 98 </t>
  </si>
  <si>
    <t>anadesireeloayzaesaine@gmail.com</t>
  </si>
  <si>
    <t>LOBO HERNANDEZ, SANDRA PAO</t>
  </si>
  <si>
    <t>Y9889008B</t>
  </si>
  <si>
    <t>121044367676</t>
  </si>
  <si>
    <t>677817716</t>
  </si>
  <si>
    <t>CL VILCHES 20 BJ M</t>
  </si>
  <si>
    <t>HEIDYPERDOMO89@GMAIL.COM</t>
  </si>
  <si>
    <t>AUX SERVI</t>
  </si>
  <si>
    <t>LOPEZ BRAVO, SUSANA BET</t>
  </si>
  <si>
    <t>Z0934053M</t>
  </si>
  <si>
    <t>281639680761</t>
  </si>
  <si>
    <t>614257274</t>
  </si>
  <si>
    <t>CL GUILLERMO PINGARON 17 BJ B</t>
  </si>
  <si>
    <t>susylopez-612@hotmail.com</t>
  </si>
  <si>
    <t>LOPEZ FERNANDEZ, MILAGROS</t>
  </si>
  <si>
    <t>50959799X</t>
  </si>
  <si>
    <t>280396788291</t>
  </si>
  <si>
    <t>914788073</t>
  </si>
  <si>
    <t>615263990</t>
  </si>
  <si>
    <t>CL CONCEJO DE TEVERGA 6 3 B</t>
  </si>
  <si>
    <t>josemupre@hotmail.com</t>
  </si>
  <si>
    <t>LOPEZ GALLEGO, SONIA</t>
  </si>
  <si>
    <t>52110201K</t>
  </si>
  <si>
    <t>281299818427</t>
  </si>
  <si>
    <t>912327783</t>
  </si>
  <si>
    <t>608419154</t>
  </si>
  <si>
    <t xml:space="preserve">CL FUENTEOVEJUNA 15 IZ 3 </t>
  </si>
  <si>
    <t>sologal1@hotmail.com</t>
  </si>
  <si>
    <t>LOPEZ GARCIA, M EMMA</t>
  </si>
  <si>
    <t>48879627G</t>
  </si>
  <si>
    <t>411001697195</t>
  </si>
  <si>
    <t>656194271</t>
  </si>
  <si>
    <t>BO BRDA. CIUDAD BLANCA 14 2 D</t>
  </si>
  <si>
    <t>lopezgarciaemma218@gmail.com</t>
  </si>
  <si>
    <t>LOPEZ JIMENEZ, ANTONIO A.</t>
  </si>
  <si>
    <t>50817767A</t>
  </si>
  <si>
    <t>280392158260</t>
  </si>
  <si>
    <t>600330114</t>
  </si>
  <si>
    <t>AV DOCTOR MARAÑON 16 BJ B</t>
  </si>
  <si>
    <t>antonioangellopez@gmail.com</t>
  </si>
  <si>
    <t>LOPEZ RODRIGUEZ, LAURA</t>
  </si>
  <si>
    <t>71718100Y</t>
  </si>
  <si>
    <t>241025066496</t>
  </si>
  <si>
    <t>654997226</t>
  </si>
  <si>
    <t>CL RAFAEL FINAT 41 5 C</t>
  </si>
  <si>
    <t>lauralopez221998@gmail.com</t>
  </si>
  <si>
    <t>LOPEZ RUIZ, ENCARNACIO</t>
  </si>
  <si>
    <t>37386296A</t>
  </si>
  <si>
    <t>080542933173</t>
  </si>
  <si>
    <t>676605722</t>
  </si>
  <si>
    <t>PZ DE LA GRANJA 5 6 B</t>
  </si>
  <si>
    <t>encarnilopezruiz@hotmail.com</t>
  </si>
  <si>
    <t>LOPEZ SERRANO, ARANZAZU</t>
  </si>
  <si>
    <t>54215359N</t>
  </si>
  <si>
    <t>281353824589</t>
  </si>
  <si>
    <t>657912238</t>
  </si>
  <si>
    <t>600740151</t>
  </si>
  <si>
    <t>CL PRADO SAN JUAN 4 4 B</t>
  </si>
  <si>
    <t>zazulp96@gmail.com</t>
  </si>
  <si>
    <t>LOPEZ TRUJILLO, MANUEL</t>
  </si>
  <si>
    <t>31338560W</t>
  </si>
  <si>
    <t>080509054612</t>
  </si>
  <si>
    <t>678552463</t>
  </si>
  <si>
    <t xml:space="preserve">cl 1 1 </t>
  </si>
  <si>
    <t>lolitopuerto@hotmail.com</t>
  </si>
  <si>
    <t>LOZANO VALVERDE, ADELAIDA</t>
  </si>
  <si>
    <t>28631994F</t>
  </si>
  <si>
    <t>411081566793</t>
  </si>
  <si>
    <t>625017244</t>
  </si>
  <si>
    <t>et.elextraterrestre@hotmail.com</t>
  </si>
  <si>
    <t>LUIS TRUJILLO, JAMILET</t>
  </si>
  <si>
    <t>55846761R</t>
  </si>
  <si>
    <t>281656971417</t>
  </si>
  <si>
    <t>617031950</t>
  </si>
  <si>
    <t xml:space="preserve">CL SAN CIPRIANO 32 </t>
  </si>
  <si>
    <t>LUISJAMILETH@GMAIL.COM</t>
  </si>
  <si>
    <t>LUNA GARCIA, NATALIA</t>
  </si>
  <si>
    <t>44433008K</t>
  </si>
  <si>
    <t>241003266556</t>
  </si>
  <si>
    <t>659530957</t>
  </si>
  <si>
    <t xml:space="preserve">CL ANGEL BLANCO SAN MARTIN 34 </t>
  </si>
  <si>
    <t>nlgbergidum@hotmail.com</t>
  </si>
  <si>
    <t>24490</t>
  </si>
  <si>
    <t>LUNA RECHA, Mª DOLORES</t>
  </si>
  <si>
    <t>52266179J</t>
  </si>
  <si>
    <t>410170020194</t>
  </si>
  <si>
    <t>609041035</t>
  </si>
  <si>
    <t xml:space="preserve">CL CAMAS 10 1 </t>
  </si>
  <si>
    <t>marialunarecha@hotmail.com</t>
  </si>
  <si>
    <t>41900</t>
  </si>
  <si>
    <t>MACHIN CARRERA, GEMMA Mª</t>
  </si>
  <si>
    <t>13779276E</t>
  </si>
  <si>
    <t>390055637840</t>
  </si>
  <si>
    <t>666618149</t>
  </si>
  <si>
    <t xml:space="preserve">CL RAFAEL ALBERTI 136 </t>
  </si>
  <si>
    <t>gmachincarrera@yahoo.com</t>
  </si>
  <si>
    <t>39011</t>
  </si>
  <si>
    <t>MACIAS LOPEZ, MYRIAN</t>
  </si>
  <si>
    <t>MADRID GARCIA, M GRACIA</t>
  </si>
  <si>
    <t>MAESTRO MENENDEZ, EVA MARIA</t>
  </si>
  <si>
    <t>09414929V</t>
  </si>
  <si>
    <t>330115293778</t>
  </si>
  <si>
    <t>695183180</t>
  </si>
  <si>
    <t xml:space="preserve">CL PERIODISTAS CEPEDA 2 1 J </t>
  </si>
  <si>
    <t>EVAMAESTROMODA@GMAIL.COM</t>
  </si>
  <si>
    <t>33013</t>
  </si>
  <si>
    <t>MAGALHAES OLIVEIRA, FERNANDA M</t>
  </si>
  <si>
    <t>X6219314E</t>
  </si>
  <si>
    <t>411097439835</t>
  </si>
  <si>
    <t>611166762</t>
  </si>
  <si>
    <t xml:space="preserve">CL ESTRELLA VEGA 16 </t>
  </si>
  <si>
    <t>fernandaporto43@gmail.com</t>
  </si>
  <si>
    <t>MALMIERCA ALFARAZ, EVA MARIA</t>
  </si>
  <si>
    <t>71877728Z</t>
  </si>
  <si>
    <t>331022326706</t>
  </si>
  <si>
    <t>677556188</t>
  </si>
  <si>
    <t>evamadrian@hotmail.com</t>
  </si>
  <si>
    <t>MANGAS SAN EDUARDO, ROSA MARIA</t>
  </si>
  <si>
    <t>11939415T</t>
  </si>
  <si>
    <t>330101813408</t>
  </si>
  <si>
    <t>914642538</t>
  </si>
  <si>
    <t>676891027</t>
  </si>
  <si>
    <t>CL CAMPILLO 2 1 B IZ</t>
  </si>
  <si>
    <t>rosamangas29@gmail.com</t>
  </si>
  <si>
    <t>Coordinad@</t>
  </si>
  <si>
    <t>MANOSALVAS ARIAS, ZOILA LUZ</t>
  </si>
  <si>
    <t>50908446Q</t>
  </si>
  <si>
    <t>281104769514</t>
  </si>
  <si>
    <t>659224585</t>
  </si>
  <si>
    <t>luzmanosalvas@hotmail.com</t>
  </si>
  <si>
    <t>MARIN AMORES, OLGA</t>
  </si>
  <si>
    <t>29539428E</t>
  </si>
  <si>
    <t>411133437545</t>
  </si>
  <si>
    <t>665427792</t>
  </si>
  <si>
    <t xml:space="preserve">CL SEVERO OCHOA  16 </t>
  </si>
  <si>
    <t>olgamarinamores@gmail.com</t>
  </si>
  <si>
    <t>41970</t>
  </si>
  <si>
    <t>MARISCAL CARRIZOSA, JOSEFA</t>
  </si>
  <si>
    <t>33511426N</t>
  </si>
  <si>
    <t>280460533055</t>
  </si>
  <si>
    <t>672179435</t>
  </si>
  <si>
    <t>610266813</t>
  </si>
  <si>
    <t xml:space="preserve">CL ALBUÑUELAS 4 4 </t>
  </si>
  <si>
    <t>josefamariscal0505@gmail.com</t>
  </si>
  <si>
    <t>MARQUES BATISTA, KATERINE</t>
  </si>
  <si>
    <t>Y7455946G</t>
  </si>
  <si>
    <t>281521761400</t>
  </si>
  <si>
    <t>646393970</t>
  </si>
  <si>
    <t xml:space="preserve">PZ DOCTOR LOZANO 14 3 F </t>
  </si>
  <si>
    <t>marqueskaterine.m@gmail.com</t>
  </si>
  <si>
    <t>MARQUEZ ROMERO, ROSA Mª</t>
  </si>
  <si>
    <t>52668569H</t>
  </si>
  <si>
    <t>411018511238</t>
  </si>
  <si>
    <t>656300832</t>
  </si>
  <si>
    <t>CL BARRIADA CIUDAD BLANCA DOS HERMANAS 14 3 B</t>
  </si>
  <si>
    <t>rosammarquez22@gmail.com</t>
  </si>
  <si>
    <t>MARQUEZ SANCHEZ, ROCIO</t>
  </si>
  <si>
    <t>48955824W</t>
  </si>
  <si>
    <t>411073144870</t>
  </si>
  <si>
    <t>645228118</t>
  </si>
  <si>
    <t xml:space="preserve">CL CL FUENGIROLA 25 DOS HERMANAS 41700-SEVI 25 </t>
  </si>
  <si>
    <t>rociomarquezsanches@gmail.com</t>
  </si>
  <si>
    <t>MARQUEZ SEIJAS, ALMUDENA</t>
  </si>
  <si>
    <t>71516231P</t>
  </si>
  <si>
    <t>241015913942</t>
  </si>
  <si>
    <t>697487444</t>
  </si>
  <si>
    <t>AV DEL CASTILLO 160 3 C</t>
  </si>
  <si>
    <t>seijas81almu@gmail.com</t>
  </si>
  <si>
    <t>24402</t>
  </si>
  <si>
    <t>MARSOU, FATIMA</t>
  </si>
  <si>
    <t>X9952785H</t>
  </si>
  <si>
    <t>081227960553</t>
  </si>
  <si>
    <t>603782451</t>
  </si>
  <si>
    <t xml:space="preserve">CL CALDERON DE LA BARCA 55 21 </t>
  </si>
  <si>
    <t>fatimazahraemarsou8@gmail.com</t>
  </si>
  <si>
    <t>MARTIN AGUADO, ALMUDENA</t>
  </si>
  <si>
    <t>76248627Q</t>
  </si>
  <si>
    <t>281017812448</t>
  </si>
  <si>
    <t>913711847</t>
  </si>
  <si>
    <t>649075943</t>
  </si>
  <si>
    <t xml:space="preserve">CL ARROYO DE FONTARRON 437 IZ 1 </t>
  </si>
  <si>
    <t>tomasdoradomerino@hotmail.com</t>
  </si>
  <si>
    <t>MARTIN CARRO, ESTEFANIA</t>
  </si>
  <si>
    <t>70076808V</t>
  </si>
  <si>
    <t>281273495758</t>
  </si>
  <si>
    <t>666026071</t>
  </si>
  <si>
    <t xml:space="preserve">AV SANTA CATALINA 30 </t>
  </si>
  <si>
    <t>fanypelusa@gmail.com</t>
  </si>
  <si>
    <t>MARTIN CERRADA, ELENA</t>
  </si>
  <si>
    <t>MARTIN DE ANDRES, RAQUEL</t>
  </si>
  <si>
    <t>47216056T</t>
  </si>
  <si>
    <t>281103638553</t>
  </si>
  <si>
    <t>647564450</t>
  </si>
  <si>
    <t>CL CACERES 13 BJ B</t>
  </si>
  <si>
    <t>rayospetin@gmail.com</t>
  </si>
  <si>
    <t>encargada</t>
  </si>
  <si>
    <t>MARTIN FERNANDEZ, Mª CARMEN</t>
  </si>
  <si>
    <t>28724220A</t>
  </si>
  <si>
    <t>410158734044</t>
  </si>
  <si>
    <t>685257052</t>
  </si>
  <si>
    <t xml:space="preserve">CL ISAAC ALBENIZ 18 </t>
  </si>
  <si>
    <t>mcmarfernandez@gmail.com</t>
  </si>
  <si>
    <t>MARTIN GOMEZ, MARIA MAR</t>
  </si>
  <si>
    <t>MARTINEZ FERNANDEZ, LORENA</t>
  </si>
  <si>
    <t>10905769C</t>
  </si>
  <si>
    <t>331020998210</t>
  </si>
  <si>
    <t>687995874</t>
  </si>
  <si>
    <t>CL PINZON 9 4 D</t>
  </si>
  <si>
    <t>loreyago@gmail.com</t>
  </si>
  <si>
    <t>33000</t>
  </si>
  <si>
    <t>MARTINEZ GIL, M ROCIO</t>
  </si>
  <si>
    <t>MARTINEZ GONZALEZ, ANA CELIA</t>
  </si>
  <si>
    <t>71630906M</t>
  </si>
  <si>
    <t>331002752308</t>
  </si>
  <si>
    <t>649791445</t>
  </si>
  <si>
    <t xml:space="preserve">CL PADRE ALLER 3 </t>
  </si>
  <si>
    <t>nereanarcea11@gmail.com</t>
  </si>
  <si>
    <t>MARTINEZ LOPEZ, ALICIA MAR</t>
  </si>
  <si>
    <t>16850699W</t>
  </si>
  <si>
    <t>281481728082</t>
  </si>
  <si>
    <t>632418597</t>
  </si>
  <si>
    <t xml:space="preserve">CL DE LA CRUZ 8 </t>
  </si>
  <si>
    <t>aliciamaricelamartinezlopez@gmail.com</t>
  </si>
  <si>
    <t>MARTINEZ MIRALLES, MAGDALENA</t>
  </si>
  <si>
    <t>22141717P</t>
  </si>
  <si>
    <t>030094911908</t>
  </si>
  <si>
    <t>696969207</t>
  </si>
  <si>
    <t xml:space="preserve">AV MIGUEL CANDELA ALBEROLA 43 </t>
  </si>
  <si>
    <t>magdalenamartinezmiralles@gmail.com</t>
  </si>
  <si>
    <t>MARTINEZ VARAS, MARIA GEMA</t>
  </si>
  <si>
    <t>50971257Z</t>
  </si>
  <si>
    <t>280454635253</t>
  </si>
  <si>
    <t>616779334</t>
  </si>
  <si>
    <t xml:space="preserve">CL PINOS VERDES 36 </t>
  </si>
  <si>
    <t>martinezvarasgema@gmail.com</t>
  </si>
  <si>
    <t>28696</t>
  </si>
  <si>
    <t>120017 - R.U Kipling</t>
  </si>
  <si>
    <t>MATA MOLINERO, RAQUEL</t>
  </si>
  <si>
    <t>44290396D</t>
  </si>
  <si>
    <t>181030111610</t>
  </si>
  <si>
    <t>648806155</t>
  </si>
  <si>
    <t>rmatamolinero@gmail.com</t>
  </si>
  <si>
    <t>MATEO CANDELARIO, MELINA</t>
  </si>
  <si>
    <t>Z2747684V</t>
  </si>
  <si>
    <t>281669484013</t>
  </si>
  <si>
    <t>613214496</t>
  </si>
  <si>
    <t xml:space="preserve">cl suero DE QUIÑONES 30 </t>
  </si>
  <si>
    <t>melinamateocandelario@gmail.com</t>
  </si>
  <si>
    <t>MATEO PEREZ CEJUELA, ROSARIO</t>
  </si>
  <si>
    <t>52088647H</t>
  </si>
  <si>
    <t>280376078993</t>
  </si>
  <si>
    <t>911439822</t>
  </si>
  <si>
    <t>616797147</t>
  </si>
  <si>
    <t xml:space="preserve">CL CARDENAL MENDOZA 49 2 </t>
  </si>
  <si>
    <t>charinimateito@gmail.com</t>
  </si>
  <si>
    <t>MATEOS CORTES, M ALMUDENA</t>
  </si>
  <si>
    <t>50424112Q</t>
  </si>
  <si>
    <t>280454159347</t>
  </si>
  <si>
    <t>684356875</t>
  </si>
  <si>
    <t xml:space="preserve">AV DEL FERROL 33 5 3 </t>
  </si>
  <si>
    <t>almudena.ferrol33@gmail.com</t>
  </si>
  <si>
    <t>MATILLA CASANOVA, AITOR</t>
  </si>
  <si>
    <t>05310614Y</t>
  </si>
  <si>
    <t>281502417980</t>
  </si>
  <si>
    <t>662554464</t>
  </si>
  <si>
    <t>amatillacasanova@gmail.com</t>
  </si>
  <si>
    <t>12.5H</t>
  </si>
  <si>
    <t>MAUROLAGOITIA ANDRES, MIRELLA</t>
  </si>
  <si>
    <t>MEDINA BARRIENTOS, CONCEPCION</t>
  </si>
  <si>
    <t>28895836Q</t>
  </si>
  <si>
    <t>411090527371</t>
  </si>
  <si>
    <t>687077277</t>
  </si>
  <si>
    <t>conchimb21@gmail.com</t>
  </si>
  <si>
    <t>MEDINA CANELON, LUCY YRAI</t>
  </si>
  <si>
    <t>MEDINA MONCHO, ANA</t>
  </si>
  <si>
    <t>20434011Y</t>
  </si>
  <si>
    <t>461014341568</t>
  </si>
  <si>
    <t>601762155</t>
  </si>
  <si>
    <t xml:space="preserve">CL SANTO DOMINGO 15 </t>
  </si>
  <si>
    <t>ANAJUDITIDAIRA1975@GMAIL.COM</t>
  </si>
  <si>
    <t>MEJIA HERNANDEZ, PALOMA</t>
  </si>
  <si>
    <t>51640207D</t>
  </si>
  <si>
    <t>280282505218</t>
  </si>
  <si>
    <t>916792733</t>
  </si>
  <si>
    <t>605789592</t>
  </si>
  <si>
    <t>CL SANTA ROSA  12 2 C</t>
  </si>
  <si>
    <t>palomamejiahernandez1961@gmail.com</t>
  </si>
  <si>
    <t>MEJIA PACHAS, JINNEFER</t>
  </si>
  <si>
    <t>51016117R</t>
  </si>
  <si>
    <t>281296641776</t>
  </si>
  <si>
    <t>667915562</t>
  </si>
  <si>
    <t xml:space="preserve">CL DEL ACUEDUCTO  8 BIS 1 A </t>
  </si>
  <si>
    <t>jine1890@gmail.com</t>
  </si>
  <si>
    <t>MENDEZ ALVAREZ, Mª BRISAMA</t>
  </si>
  <si>
    <t>53535687J</t>
  </si>
  <si>
    <t>331019770249</t>
  </si>
  <si>
    <t>637114213</t>
  </si>
  <si>
    <t xml:space="preserve">CL PROGRESO 1 </t>
  </si>
  <si>
    <t>brisamarmendezalvarez@gmail.com</t>
  </si>
  <si>
    <t>MENDEZ SUAREZ, M JOSEFA</t>
  </si>
  <si>
    <t>09418957C</t>
  </si>
  <si>
    <t>331007902301</t>
  </si>
  <si>
    <t>669029516</t>
  </si>
  <si>
    <t xml:space="preserve">CL EMILIO TUYA 27 4 </t>
  </si>
  <si>
    <t>pitufiidaira@gmail.com</t>
  </si>
  <si>
    <t>33201</t>
  </si>
  <si>
    <t>MERINO FERNANDEZ, JORGE</t>
  </si>
  <si>
    <t>05961763W</t>
  </si>
  <si>
    <t>281671782307</t>
  </si>
  <si>
    <t>616623261</t>
  </si>
  <si>
    <t>CL PALAS DE REY 29 3 B</t>
  </si>
  <si>
    <t>jorgemerfer@gmail.com</t>
  </si>
  <si>
    <t>MESA SANCHEZ, MªANGELES</t>
  </si>
  <si>
    <t>28785814A</t>
  </si>
  <si>
    <t>411012631624</t>
  </si>
  <si>
    <t>954165866</t>
  </si>
  <si>
    <t>677039870</t>
  </si>
  <si>
    <t xml:space="preserve">CL LIBERTAD 2 </t>
  </si>
  <si>
    <t>mariangeles_77@hotmail.es</t>
  </si>
  <si>
    <t>MESONES GUTIERREZ, SONIA</t>
  </si>
  <si>
    <t>13980056N</t>
  </si>
  <si>
    <t>331018156009</t>
  </si>
  <si>
    <t>658984375</t>
  </si>
  <si>
    <t>CL RIO IBIAS 5 4 B</t>
  </si>
  <si>
    <t>soniuca11@gmail.com</t>
  </si>
  <si>
    <t>MEZQUITA BAZ, MONTSERRAT</t>
  </si>
  <si>
    <t>ALGADI SAU - ZAMORA</t>
  </si>
  <si>
    <t>11946753R</t>
  </si>
  <si>
    <t>491000253985</t>
  </si>
  <si>
    <t>980529434</t>
  </si>
  <si>
    <t>626120008</t>
  </si>
  <si>
    <t>CL LIBERTAD 1 B 2 A</t>
  </si>
  <si>
    <t>daisymez@gmail.com</t>
  </si>
  <si>
    <t>49007</t>
  </si>
  <si>
    <t>110101 COL CORAZON DE MARIA</t>
  </si>
  <si>
    <t>2025 - ZAMORA COLECTIVIDADES</t>
  </si>
  <si>
    <t>MIGUEL ESTEBAN, Mª TERESA</t>
  </si>
  <si>
    <t>13110324W</t>
  </si>
  <si>
    <t>090032864211</t>
  </si>
  <si>
    <t>947471446</t>
  </si>
  <si>
    <t>609153951</t>
  </si>
  <si>
    <t>CL LUIS ALBERDI 18 9 A</t>
  </si>
  <si>
    <t>terepo1961@hotmail.es</t>
  </si>
  <si>
    <t>MIÑANO ALVAREZ, ANA ISABEL</t>
  </si>
  <si>
    <t>11807300C</t>
  </si>
  <si>
    <t>280394654493</t>
  </si>
  <si>
    <t>912286794</t>
  </si>
  <si>
    <t>630087758</t>
  </si>
  <si>
    <t>CL CONSENSO 2 E 4 B</t>
  </si>
  <si>
    <t>naisa.ana@hotmail.com</t>
  </si>
  <si>
    <t>MIRANDA HUETE, ROCIO</t>
  </si>
  <si>
    <t>51935370J</t>
  </si>
  <si>
    <t>281007355747</t>
  </si>
  <si>
    <t>630829440</t>
  </si>
  <si>
    <t>CL SIERRA GADOR 10 BJ B</t>
  </si>
  <si>
    <t>laroci31@outlook.com</t>
  </si>
  <si>
    <t>MOLINA AGUILAR, JAIME ALBE</t>
  </si>
  <si>
    <t>Z0159545E</t>
  </si>
  <si>
    <t>411169840433</t>
  </si>
  <si>
    <t>603551766</t>
  </si>
  <si>
    <t xml:space="preserve">CL DE LOS MESEJO 12 </t>
  </si>
  <si>
    <t>molinajama@icloud.com</t>
  </si>
  <si>
    <t>MOLINA MOLINA, SANDRA VER</t>
  </si>
  <si>
    <t>11902688G</t>
  </si>
  <si>
    <t>281165665003</t>
  </si>
  <si>
    <t>604289594</t>
  </si>
  <si>
    <t>CL LINNEO 18 4 CT</t>
  </si>
  <si>
    <t>0702759119sandra@gmail.com</t>
  </si>
  <si>
    <t>MONDRAGON MEDINA, CINTIHA WA</t>
  </si>
  <si>
    <t>61045301N</t>
  </si>
  <si>
    <t>451053368728</t>
  </si>
  <si>
    <t>611003348</t>
  </si>
  <si>
    <t>CL DE SAN ERNESTO 16 3 DR D</t>
  </si>
  <si>
    <t>cintihawaldinamondragon2020@gmail.com</t>
  </si>
  <si>
    <t>MONJE ANIA, LUCIA</t>
  </si>
  <si>
    <t>71679143B</t>
  </si>
  <si>
    <t>331040750844</t>
  </si>
  <si>
    <t>668581708</t>
  </si>
  <si>
    <t>CL COSTA VERDE 20 2 D</t>
  </si>
  <si>
    <t>lucy_k_comico@hotmail.com</t>
  </si>
  <si>
    <t>MONREAL ALVAREZ, M ENCARNAC</t>
  </si>
  <si>
    <t>52975469Y</t>
  </si>
  <si>
    <t>281086421558</t>
  </si>
  <si>
    <t>665541074</t>
  </si>
  <si>
    <t>CL MANUEL JIMENEZ ALGUACIL  47 BJ D</t>
  </si>
  <si>
    <t>nanimo1382007@gmail.com</t>
  </si>
  <si>
    <t>MONTALVEZ RODRIGUEZ, MANUELA</t>
  </si>
  <si>
    <t>26454835M</t>
  </si>
  <si>
    <t>300070766704</t>
  </si>
  <si>
    <t>639528366</t>
  </si>
  <si>
    <t xml:space="preserve">CL ESCALINATA 30 </t>
  </si>
  <si>
    <t>montavezrodrigez@gmail.com</t>
  </si>
  <si>
    <t>MONTAÑO FERRUFINO, TATIANA</t>
  </si>
  <si>
    <t>03236033W</t>
  </si>
  <si>
    <t>281294042883</t>
  </si>
  <si>
    <t>666961817</t>
  </si>
  <si>
    <t xml:space="preserve">CL CORREGIDOR JUAN DE BOBADILLA 24 </t>
  </si>
  <si>
    <t>tati_tmf13@hotmail.com</t>
  </si>
  <si>
    <t>12.50</t>
  </si>
  <si>
    <t>MONTAÑO MONTAÑO, ANGHY C.</t>
  </si>
  <si>
    <t>71819869T</t>
  </si>
  <si>
    <t>281484150456</t>
  </si>
  <si>
    <t>691562694</t>
  </si>
  <si>
    <t xml:space="preserve">CL CORREGIDOR JUAN DE BOADILLA 24 </t>
  </si>
  <si>
    <t>anghy_43@hotmail.com</t>
  </si>
  <si>
    <t>MONTERO MORALES, RAQUEL SOL</t>
  </si>
  <si>
    <t>04655312C</t>
  </si>
  <si>
    <t>161006360786</t>
  </si>
  <si>
    <t>603206932</t>
  </si>
  <si>
    <t xml:space="preserve">CL GENERAL RICARDOS 142 5 IZ </t>
  </si>
  <si>
    <t>rakel17smile@gmail.com</t>
  </si>
  <si>
    <t>MORALES GARCIA, M PILAR</t>
  </si>
  <si>
    <t>50238504H</t>
  </si>
  <si>
    <t>281376890583</t>
  </si>
  <si>
    <t>609725422</t>
  </si>
  <si>
    <t xml:space="preserve">CL SAN RAIMUNDO DE PEÑAFORT 9 3 </t>
  </si>
  <si>
    <t>mgpilar92@icloud.com</t>
  </si>
  <si>
    <t>MORALES GARCIA, MARIA TERE</t>
  </si>
  <si>
    <t>29517194Y</t>
  </si>
  <si>
    <t>411080059556</t>
  </si>
  <si>
    <t>666148287</t>
  </si>
  <si>
    <t xml:space="preserve">CL S 1 </t>
  </si>
  <si>
    <t>terebetica17.03@gmail.com</t>
  </si>
  <si>
    <t>MORALES RODRIGUEZ, ALFONSA</t>
  </si>
  <si>
    <t>05644237Z</t>
  </si>
  <si>
    <t>280435833219</t>
  </si>
  <si>
    <t>914462572</t>
  </si>
  <si>
    <t>606065609</t>
  </si>
  <si>
    <t>CL ACUERDO 37 1 E</t>
  </si>
  <si>
    <t>maria64mr@gmail.com</t>
  </si>
  <si>
    <t>MOREJON SANCHEZ, PASTORA</t>
  </si>
  <si>
    <t>52668857F</t>
  </si>
  <si>
    <t>411012529772</t>
  </si>
  <si>
    <t>628011985</t>
  </si>
  <si>
    <t xml:space="preserve">CL MARCELO SPINOLA 22 </t>
  </si>
  <si>
    <t>PASTORIDH@GMAIL.COM</t>
  </si>
  <si>
    <t>MORENO CALERO, ANGEL</t>
  </si>
  <si>
    <t>MORGO CIRERA, ROSA</t>
  </si>
  <si>
    <t>78090758P</t>
  </si>
  <si>
    <t>251007746122</t>
  </si>
  <si>
    <t>692268445</t>
  </si>
  <si>
    <t xml:space="preserve">PZ DOCTOR VIDAL SIVILLA 1 </t>
  </si>
  <si>
    <t>rosa.morgo@hotmail.com</t>
  </si>
  <si>
    <t>25630</t>
  </si>
  <si>
    <t>MOYA BENITO, GEMA</t>
  </si>
  <si>
    <t>53091793L</t>
  </si>
  <si>
    <t>461043343861</t>
  </si>
  <si>
    <t>615641765</t>
  </si>
  <si>
    <t xml:space="preserve">CL PADRE FEIJOO 2 26 </t>
  </si>
  <si>
    <t>gemobe2013@gmail.com</t>
  </si>
  <si>
    <t>MUÑOZ GARRIDO, ASCENSION</t>
  </si>
  <si>
    <t>52740128R</t>
  </si>
  <si>
    <t>460146626113</t>
  </si>
  <si>
    <t>666625296</t>
  </si>
  <si>
    <t xml:space="preserve">CL VICENTE GONZALEZ LIZONDO 2 </t>
  </si>
  <si>
    <t>asmuga64@gmail.com</t>
  </si>
  <si>
    <t>MUÑOZ IGLESIAS, FRANCISCA</t>
  </si>
  <si>
    <t>12757273R</t>
  </si>
  <si>
    <t>341004177178</t>
  </si>
  <si>
    <t>676324974</t>
  </si>
  <si>
    <t>CL RIO NERVION 32 3 D</t>
  </si>
  <si>
    <t>Paquicastre69@gmail.com</t>
  </si>
  <si>
    <t>33024</t>
  </si>
  <si>
    <t>MUÑOZ JIMENEZ, MARINA</t>
  </si>
  <si>
    <t>MUÑOZ MARTINEZ RAPOSO, YOLANDA</t>
  </si>
  <si>
    <t>MUÑOZ RODRIGUEZ, Mª CARMEN</t>
  </si>
  <si>
    <t>02266378G</t>
  </si>
  <si>
    <t>281045538987</t>
  </si>
  <si>
    <t>678287824</t>
  </si>
  <si>
    <t xml:space="preserve">CL PERIANA 23 IF </t>
  </si>
  <si>
    <t>maika7760@gmail.com</t>
  </si>
  <si>
    <t>NAGATI BENCHERKI, KHADIJA</t>
  </si>
  <si>
    <t>X3674881X</t>
  </si>
  <si>
    <t>081132460013</t>
  </si>
  <si>
    <t>631542157</t>
  </si>
  <si>
    <t xml:space="preserve">CL OLESA 11 4 2 </t>
  </si>
  <si>
    <t>nagatikhadija15@gmail.com</t>
  </si>
  <si>
    <t>NAOU ZANDUKELI, ZEINAB</t>
  </si>
  <si>
    <t>77870119P</t>
  </si>
  <si>
    <t>411118484387</t>
  </si>
  <si>
    <t>658430566</t>
  </si>
  <si>
    <t>AV BUENAVISTA 44 4 B</t>
  </si>
  <si>
    <t>mama15adam@gmail.com</t>
  </si>
  <si>
    <t>NARVAEZ AZCARATE, ROCIO</t>
  </si>
  <si>
    <t>53388498R</t>
  </si>
  <si>
    <t>281120038930</t>
  </si>
  <si>
    <t>605891986</t>
  </si>
  <si>
    <t xml:space="preserve">CL COMANDANTE FORTEA 26 3 DR </t>
  </si>
  <si>
    <t>ROCIO.PROFESORAPRIMARIA@GMAIL.COM</t>
  </si>
  <si>
    <t>NAZAR RUIZ, MELINA NEL</t>
  </si>
  <si>
    <t>06601774S</t>
  </si>
  <si>
    <t>281225042945</t>
  </si>
  <si>
    <t>678015846</t>
  </si>
  <si>
    <t xml:space="preserve">CL NARVAEZ 72 01 15 </t>
  </si>
  <si>
    <t>mellnaza1420@gmail.com</t>
  </si>
  <si>
    <t>NEVES PIREZ, THALIA</t>
  </si>
  <si>
    <t>50556030Y</t>
  </si>
  <si>
    <t>281178439596</t>
  </si>
  <si>
    <t>657244039</t>
  </si>
  <si>
    <t>thalia.pires72@gmail.com</t>
  </si>
  <si>
    <t>NIETO QUEVEDO, ANTONIO</t>
  </si>
  <si>
    <t>06591058V</t>
  </si>
  <si>
    <t>281416179021</t>
  </si>
  <si>
    <t>660681587</t>
  </si>
  <si>
    <t xml:space="preserve">CL AZORIN 1 </t>
  </si>
  <si>
    <t>nietoquevedoantonio@gmail.com</t>
  </si>
  <si>
    <t>NORNIELLA ALVAREZ, CLARA ISA</t>
  </si>
  <si>
    <t>09399637C</t>
  </si>
  <si>
    <t>330107805681</t>
  </si>
  <si>
    <t>650161166</t>
  </si>
  <si>
    <t>CL MUERDAGO 3 3 D</t>
  </si>
  <si>
    <t>clavelnor@hotmail.com</t>
  </si>
  <si>
    <t>33008</t>
  </si>
  <si>
    <t>NOUICHI DEL CARMEN, LAILA</t>
  </si>
  <si>
    <t>11897388V</t>
  </si>
  <si>
    <t>281322765900</t>
  </si>
  <si>
    <t>673111934</t>
  </si>
  <si>
    <t>PZ DE RICLA 63 4 B</t>
  </si>
  <si>
    <t>laayladcl@gmail.com</t>
  </si>
  <si>
    <t>NOVILLO DURANGO, LUCIA</t>
  </si>
  <si>
    <t>02218271J</t>
  </si>
  <si>
    <t>280340951657</t>
  </si>
  <si>
    <t>677750845</t>
  </si>
  <si>
    <t>CL PABLO PICASSO 9 4 A</t>
  </si>
  <si>
    <t>lucianovillodurango18@hotmail.com</t>
  </si>
  <si>
    <t>NUÑO PEREZ, SANDRA</t>
  </si>
  <si>
    <t>71307228Y</t>
  </si>
  <si>
    <t>091020542306</t>
  </si>
  <si>
    <t>672186686</t>
  </si>
  <si>
    <t>AV CASTILLO Y LEON  14 2 E</t>
  </si>
  <si>
    <t>sandranunoperez@gmail.com</t>
  </si>
  <si>
    <t xml:space="preserve">cl CARME CHACON  20 BJ 3 </t>
  </si>
  <si>
    <t>OLIVA ARENAS, PILAR</t>
  </si>
  <si>
    <t>OLMEDO ALVAREZ, ESTRELLA</t>
  </si>
  <si>
    <t>02878573P</t>
  </si>
  <si>
    <t>280455258881</t>
  </si>
  <si>
    <t>669176537</t>
  </si>
  <si>
    <t xml:space="preserve">CL PUENTDEUME 19 BJ 3 </t>
  </si>
  <si>
    <t>estrellaolmedoalvarez@gmail.com</t>
  </si>
  <si>
    <t>OLMO GAVILAN, MONICA</t>
  </si>
  <si>
    <t>28788926X</t>
  </si>
  <si>
    <t>411076528251</t>
  </si>
  <si>
    <t>654720876</t>
  </si>
  <si>
    <t xml:space="preserve">CL ESTRELLA ALTAIR 12 3 </t>
  </si>
  <si>
    <t>anastaciasevilla@hotmail.com</t>
  </si>
  <si>
    <t>ONDO BINDANG, M CLARA</t>
  </si>
  <si>
    <t>55187334F</t>
  </si>
  <si>
    <t>281353670403</t>
  </si>
  <si>
    <t>622211293</t>
  </si>
  <si>
    <t>majomoto@hotmail.es</t>
  </si>
  <si>
    <t>38h</t>
  </si>
  <si>
    <t>OREJUELA FERNANDEZ, SUSANA</t>
  </si>
  <si>
    <t>02237348T</t>
  </si>
  <si>
    <t>280445664975</t>
  </si>
  <si>
    <t>651524547</t>
  </si>
  <si>
    <t>CL PATRIMONIO DE LA HUMANIDAD 26 5 B</t>
  </si>
  <si>
    <t>susanaorejuelafernandez@gmail.com</t>
  </si>
  <si>
    <t>ORTEGA PARADA, SENEIDY</t>
  </si>
  <si>
    <t>Y2821380F</t>
  </si>
  <si>
    <t>411122023978</t>
  </si>
  <si>
    <t>622233592</t>
  </si>
  <si>
    <t>CL ESTRECHA CANOPUS 18 4 B</t>
  </si>
  <si>
    <t>seiyabcn86@hotmail.com</t>
  </si>
  <si>
    <t>OVEJERO BALBUENA, CRISTINA</t>
  </si>
  <si>
    <t>07243956Z</t>
  </si>
  <si>
    <t>281015292569</t>
  </si>
  <si>
    <t>676873673</t>
  </si>
  <si>
    <t>CL CIRCE 50 4 1 C</t>
  </si>
  <si>
    <t>cris.ovejero@gmail.com</t>
  </si>
  <si>
    <t>PADIERNA PEREZ DE CORCHO, BARBARA</t>
  </si>
  <si>
    <t>51523300B</t>
  </si>
  <si>
    <t>281336049644</t>
  </si>
  <si>
    <t>666656920</t>
  </si>
  <si>
    <t>CL SAN IGNACIO DE LOYOLA 2 3 C</t>
  </si>
  <si>
    <t>babyduny@hotmail.com</t>
  </si>
  <si>
    <t>PADILLA CARABALLO, PILAR</t>
  </si>
  <si>
    <t>51680258V</t>
  </si>
  <si>
    <t>280411783178</t>
  </si>
  <si>
    <t>911995289</t>
  </si>
  <si>
    <t>643497392</t>
  </si>
  <si>
    <t>CL HERMANOS GARCIA NOBLEJAS 105 2 D</t>
  </si>
  <si>
    <t>anitt1107@gmail.com</t>
  </si>
  <si>
    <t>AUX. S.L.</t>
  </si>
  <si>
    <t>PAIVA VEGA, MARTHA</t>
  </si>
  <si>
    <t>Z0219830R</t>
  </si>
  <si>
    <t>281611378383</t>
  </si>
  <si>
    <t>610974374</t>
  </si>
  <si>
    <t xml:space="preserve">CL CERVANTES 30 PB E </t>
  </si>
  <si>
    <t>martaevapaiva@gmail.com</t>
  </si>
  <si>
    <t>PALOMO RUIZ, ALBA</t>
  </si>
  <si>
    <t>52025024J</t>
  </si>
  <si>
    <t>281524924307</t>
  </si>
  <si>
    <t>641314958</t>
  </si>
  <si>
    <t>PZ RENDICION DE BREDA 11 6 C</t>
  </si>
  <si>
    <t>albaapalomo23@gmail.com</t>
  </si>
  <si>
    <t>PALOMO SORIANO, Mª PILAR</t>
  </si>
  <si>
    <t>50723765W</t>
  </si>
  <si>
    <t>280397808916</t>
  </si>
  <si>
    <t>649320082</t>
  </si>
  <si>
    <t xml:space="preserve">CL RESIDENCIA 26 </t>
  </si>
  <si>
    <t>maripi.palomo@yahoo.es</t>
  </si>
  <si>
    <t>PANCORBO OCAÑA, DANIEL</t>
  </si>
  <si>
    <t>50351050W</t>
  </si>
  <si>
    <t>281345487946</t>
  </si>
  <si>
    <t>640624911</t>
  </si>
  <si>
    <t>CL UNIVERSIDAD DE ALCALA DE HENARES 4 2 B</t>
  </si>
  <si>
    <t>PANCORBO030@GMAIL.COM</t>
  </si>
  <si>
    <t>PARAMO BACHILLER, YOLANDA</t>
  </si>
  <si>
    <t>50128067G</t>
  </si>
  <si>
    <t>281252143735</t>
  </si>
  <si>
    <t>912557782</t>
  </si>
  <si>
    <t>652257336</t>
  </si>
  <si>
    <t>CL LUCERO 17 2 1 DC</t>
  </si>
  <si>
    <t>labatayol@hotmail.com</t>
  </si>
  <si>
    <t>PAREDES MONTILLA, MARIA</t>
  </si>
  <si>
    <t>PARIS ANTELO, M BEGOÑA</t>
  </si>
  <si>
    <t>00815023H</t>
  </si>
  <si>
    <t>281056250922</t>
  </si>
  <si>
    <t>917463376</t>
  </si>
  <si>
    <t>630556844</t>
  </si>
  <si>
    <t>CL ANTONIO ROMERO 3 5 B</t>
  </si>
  <si>
    <t>jose_a_paris@hotmail.com</t>
  </si>
  <si>
    <t xml:space="preserve">Limpiador/a </t>
  </si>
  <si>
    <t>PEREZ ANTEQUERA, RAQUEL</t>
  </si>
  <si>
    <t>52192093X</t>
  </si>
  <si>
    <t>080513651503</t>
  </si>
  <si>
    <t>609119217</t>
  </si>
  <si>
    <t xml:space="preserve">CL VELEZ RUBIO 20 </t>
  </si>
  <si>
    <t>raquelperezantequera@gmail.com</t>
  </si>
  <si>
    <t>PEREZ AYALA, Mª VICTORA</t>
  </si>
  <si>
    <t>02240908H</t>
  </si>
  <si>
    <t>280387382123</t>
  </si>
  <si>
    <t>635888317</t>
  </si>
  <si>
    <t>CL SAN MARTIN DE LA VEGA 1 2 A</t>
  </si>
  <si>
    <t>marvicperaya@gmail.com</t>
  </si>
  <si>
    <t>28343</t>
  </si>
  <si>
    <t>110032 NATIVIDAD</t>
  </si>
  <si>
    <t>PEREZ DELGADO, ELISA M</t>
  </si>
  <si>
    <t>11797316H</t>
  </si>
  <si>
    <t>280397656039</t>
  </si>
  <si>
    <t>628286088</t>
  </si>
  <si>
    <t xml:space="preserve">CL JOSE DE ANDRES 11 P 1 2 3 </t>
  </si>
  <si>
    <t>elisaperezdelgado1964@gmail.com</t>
  </si>
  <si>
    <t>PEREZ FELER, NATALIA V</t>
  </si>
  <si>
    <t>PEREZ GILARTE, LUCIA</t>
  </si>
  <si>
    <t>PEREZ MENDEZ, MARTHA BEA</t>
  </si>
  <si>
    <t>25365733E</t>
  </si>
  <si>
    <t>081080907947</t>
  </si>
  <si>
    <t>662905455</t>
  </si>
  <si>
    <t xml:space="preserve">cl M 1 </t>
  </si>
  <si>
    <t>perez.jannol.cd100@gmail.com</t>
  </si>
  <si>
    <t>PEREZ PRESA, SONIA</t>
  </si>
  <si>
    <t>13306039X</t>
  </si>
  <si>
    <t>091003610449</t>
  </si>
  <si>
    <t>639117186</t>
  </si>
  <si>
    <t xml:space="preserve">CL PUENTE 5 </t>
  </si>
  <si>
    <t>soniaperezpresayo@gmail.com</t>
  </si>
  <si>
    <t>01220</t>
  </si>
  <si>
    <t>ALAVA</t>
  </si>
  <si>
    <t>PEREZ RODRIGUEZ, MARTA ELIS</t>
  </si>
  <si>
    <t>52611469G</t>
  </si>
  <si>
    <t>331031167850</t>
  </si>
  <si>
    <t>985730861</t>
  </si>
  <si>
    <t>696190719</t>
  </si>
  <si>
    <t xml:space="preserve">CL ARAMIL 53 </t>
  </si>
  <si>
    <t>martaelisaperez1967@gmail.com</t>
  </si>
  <si>
    <t>33518</t>
  </si>
  <si>
    <t>PEREZ VAQUERO, ZAIDA</t>
  </si>
  <si>
    <t>47581449S</t>
  </si>
  <si>
    <t>281458444244</t>
  </si>
  <si>
    <t>661304938</t>
  </si>
  <si>
    <t xml:space="preserve">CL AMERICA 18 4 B </t>
  </si>
  <si>
    <t>zaidaperezvaquero@hotmail.com</t>
  </si>
  <si>
    <t>PEROMINGO TEJERO, LUIS M</t>
  </si>
  <si>
    <t>PICAZO LEAL, Mª CARMEN</t>
  </si>
  <si>
    <t>52743357X</t>
  </si>
  <si>
    <t>460150665454</t>
  </si>
  <si>
    <t>627582087</t>
  </si>
  <si>
    <t xml:space="preserve">CL GASPAR NAVARRO PILES 1 </t>
  </si>
  <si>
    <t>correoangelesjose@hotmail.com</t>
  </si>
  <si>
    <t>1ºBUP</t>
  </si>
  <si>
    <t>PICO PALOMARES, MANUELA</t>
  </si>
  <si>
    <t>21485862K</t>
  </si>
  <si>
    <t>031002996318</t>
  </si>
  <si>
    <t>630178063</t>
  </si>
  <si>
    <t>Manupicopalomares@hotmail.com</t>
  </si>
  <si>
    <t>PINCAY CHILAN, M ELENA</t>
  </si>
  <si>
    <t>50376213A</t>
  </si>
  <si>
    <t>281144634490</t>
  </si>
  <si>
    <t>630174490</t>
  </si>
  <si>
    <t xml:space="preserve">CL CALLE ARROYO DE LAS PAVAS 6 </t>
  </si>
  <si>
    <t>arian789@hotmail.es</t>
  </si>
  <si>
    <t>17h30min</t>
  </si>
  <si>
    <t>PINEDA AGUILAR, BESSY L.</t>
  </si>
  <si>
    <t>14087000Y</t>
  </si>
  <si>
    <t>281336947502</t>
  </si>
  <si>
    <t>657252119</t>
  </si>
  <si>
    <t>CL DE JAEN  BJ A</t>
  </si>
  <si>
    <t>lorena.pineda36@gmail.com</t>
  </si>
  <si>
    <t>PINEDA CHALAN, JENNY HERM</t>
  </si>
  <si>
    <t>24439355S</t>
  </si>
  <si>
    <t>031057922061</t>
  </si>
  <si>
    <t>664548306</t>
  </si>
  <si>
    <t>CL LA LAGUNA 105 1 D</t>
  </si>
  <si>
    <t>JENNYHPINEDA@GMAIL.COM</t>
  </si>
  <si>
    <t>PINILLA MOYA, CLARA I</t>
  </si>
  <si>
    <t>51677448J</t>
  </si>
  <si>
    <t>281190532163</t>
  </si>
  <si>
    <t>655252509</t>
  </si>
  <si>
    <t xml:space="preserve">CL CALAHORRA 60 2 A </t>
  </si>
  <si>
    <t>clara131967@gmail.com</t>
  </si>
  <si>
    <t>28.75</t>
  </si>
  <si>
    <t>PINO BAYON, MARIA</t>
  </si>
  <si>
    <t>01819010D</t>
  </si>
  <si>
    <t>280289561158</t>
  </si>
  <si>
    <t>913320946</t>
  </si>
  <si>
    <t>628306068</t>
  </si>
  <si>
    <t>PS FEDERICO GARCIA LORCA 38 1 A</t>
  </si>
  <si>
    <t>mariapino_63@hotmail.com</t>
  </si>
  <si>
    <t>PIÑERO GIL, CELESTINA</t>
  </si>
  <si>
    <t>50967114B</t>
  </si>
  <si>
    <t>280439970671</t>
  </si>
  <si>
    <t>680227717</t>
  </si>
  <si>
    <t xml:space="preserve">cl REGUERA DE TOMATEROS 71 BJ </t>
  </si>
  <si>
    <t>cele.72@hotmail.es</t>
  </si>
  <si>
    <t>PLATA GONZALEZ, BEATRIZ</t>
  </si>
  <si>
    <t>SERVICIOS MONITORES INTEGRALES - GRANADA</t>
  </si>
  <si>
    <t>75151950W</t>
  </si>
  <si>
    <t>181033010391</t>
  </si>
  <si>
    <t>637001794</t>
  </si>
  <si>
    <t xml:space="preserve">CL GUATEMALA 20 </t>
  </si>
  <si>
    <t>BEILLA84@hotmail.com</t>
  </si>
  <si>
    <t>110192 C NTRA SÑRA DEL ROSARIO</t>
  </si>
  <si>
    <t>MONITOR/A 15:00</t>
  </si>
  <si>
    <t>PLAZA GARRIDO, Mª JULIANA</t>
  </si>
  <si>
    <t>07507160Y</t>
  </si>
  <si>
    <t>280365157096</t>
  </si>
  <si>
    <t>916732601</t>
  </si>
  <si>
    <t>606305615</t>
  </si>
  <si>
    <t xml:space="preserve">CL KARL BRAUM 3 </t>
  </si>
  <si>
    <t>julia.plaza.g@gmail.com</t>
  </si>
  <si>
    <t>PONT LORIENTE, PABLO</t>
  </si>
  <si>
    <t>02744936R</t>
  </si>
  <si>
    <t>281408047488</t>
  </si>
  <si>
    <t>645389918</t>
  </si>
  <si>
    <t xml:space="preserve">CL LA RAYA 13 </t>
  </si>
  <si>
    <t>pontlorientep@gmail.com</t>
  </si>
  <si>
    <t>PORTUGAL BLANQUE, ANA</t>
  </si>
  <si>
    <t>POZA MADERA, OLGA</t>
  </si>
  <si>
    <t>05367648T</t>
  </si>
  <si>
    <t>280321464155</t>
  </si>
  <si>
    <t>916340037</t>
  </si>
  <si>
    <t>676997310</t>
  </si>
  <si>
    <t>CR DE BOADILLA 2 POR1 IZ 2 B</t>
  </si>
  <si>
    <t>olgapozamadera81@gmail.com</t>
  </si>
  <si>
    <t>POZUELO SOUSA, MARTA</t>
  </si>
  <si>
    <t>70276541H</t>
  </si>
  <si>
    <t>281521447259</t>
  </si>
  <si>
    <t>692848242</t>
  </si>
  <si>
    <t>CL CRUCES 5 BJ 12</t>
  </si>
  <si>
    <t>martaps2002.mp@gmail.com</t>
  </si>
  <si>
    <t>PRIETO REYES, ANTONIO</t>
  </si>
  <si>
    <t>52489894F</t>
  </si>
  <si>
    <t>071013688478</t>
  </si>
  <si>
    <t>666662014</t>
  </si>
  <si>
    <t xml:space="preserve">CL FALUA 3 5 TO DC </t>
  </si>
  <si>
    <t>antonioprietoreyes@gmail.com</t>
  </si>
  <si>
    <t>28042</t>
  </si>
  <si>
    <t>PRUDENCIO CAMPANERO, M MAR</t>
  </si>
  <si>
    <t>50081418E</t>
  </si>
  <si>
    <t>280450454654</t>
  </si>
  <si>
    <t>656544630</t>
  </si>
  <si>
    <t>mar.p.c.1968@gmail.com</t>
  </si>
  <si>
    <t>PULIDO CEREZO, BENILDE</t>
  </si>
  <si>
    <t>07534889C</t>
  </si>
  <si>
    <t>280362785751</t>
  </si>
  <si>
    <t>627503263</t>
  </si>
  <si>
    <t>CL YUCATAN 7 3 B</t>
  </si>
  <si>
    <t>BENIPULIDO28@hotmail.com</t>
  </si>
  <si>
    <t>PULIDO HERNANDEZ, HUGO</t>
  </si>
  <si>
    <t>05730724K</t>
  </si>
  <si>
    <t>281570073460</t>
  </si>
  <si>
    <t>684170369</t>
  </si>
  <si>
    <t>CM ALPEDRETE 2 3 2 F</t>
  </si>
  <si>
    <t>hugopulidohernandez@gmail.com</t>
  </si>
  <si>
    <t>QUESADA ORTEGA, MARTA</t>
  </si>
  <si>
    <t>70269935J</t>
  </si>
  <si>
    <t>281461389206</t>
  </si>
  <si>
    <t>661144214</t>
  </si>
  <si>
    <t xml:space="preserve">CL TORRELODONES 31 2 6 </t>
  </si>
  <si>
    <t>martaquesadaortega@gmail.com</t>
  </si>
  <si>
    <t>110085 C VIRGEN DE MIRASIERRA</t>
  </si>
  <si>
    <t>QUINTANA GOMEZ, MONICA</t>
  </si>
  <si>
    <t>52977974G</t>
  </si>
  <si>
    <t>280444556549</t>
  </si>
  <si>
    <t>643228913</t>
  </si>
  <si>
    <t>CL TARAZONA 1 1 A</t>
  </si>
  <si>
    <t>quintanagomez94@gmail.com</t>
  </si>
  <si>
    <t>QUINTERO PIEDRAHITA, ANA MARIA</t>
  </si>
  <si>
    <t>77968922A</t>
  </si>
  <si>
    <t>181052286820</t>
  </si>
  <si>
    <t>680687506</t>
  </si>
  <si>
    <t xml:space="preserve">CL GRANADA 62 </t>
  </si>
  <si>
    <t>anafilotea@gmail.com</t>
  </si>
  <si>
    <t>18198</t>
  </si>
  <si>
    <t>110193 COL STA MARIA DEL LLANO</t>
  </si>
  <si>
    <t>QUISPE RAMOS, V RENATA</t>
  </si>
  <si>
    <t>51710663Q</t>
  </si>
  <si>
    <t>281463152885</t>
  </si>
  <si>
    <t>917526096</t>
  </si>
  <si>
    <t>695510171</t>
  </si>
  <si>
    <t>CL CARABELOS 35 IZ 5 C</t>
  </si>
  <si>
    <t>valeriaqr23@gmail.com</t>
  </si>
  <si>
    <t>QUISPE VASQUEZ, DIANA M.</t>
  </si>
  <si>
    <t>Y8188820Y</t>
  </si>
  <si>
    <t>281633346762</t>
  </si>
  <si>
    <t>641728942</t>
  </si>
  <si>
    <t>cl DE LOS YEROS 19 2 A</t>
  </si>
  <si>
    <t>quispevasquezdianamelissa@gmail.com</t>
  </si>
  <si>
    <t>RAMIREZ AROCA, PURIFICACN</t>
  </si>
  <si>
    <t>11785402H</t>
  </si>
  <si>
    <t>280298839008</t>
  </si>
  <si>
    <t>916849554</t>
  </si>
  <si>
    <t>654377762</t>
  </si>
  <si>
    <t>CL DARIO FO 2 BJ I</t>
  </si>
  <si>
    <t>puriraroca@gmail.com</t>
  </si>
  <si>
    <t>28909</t>
  </si>
  <si>
    <t>RAMIREZ GARCIA, CARMEN</t>
  </si>
  <si>
    <t>07211060P</t>
  </si>
  <si>
    <t>280288994316</t>
  </si>
  <si>
    <t>915533195</t>
  </si>
  <si>
    <t>636031451</t>
  </si>
  <si>
    <t>CL RAIMUNDO FDEZ. VILLAVERDE 23 5 A</t>
  </si>
  <si>
    <t>carmenramirezgarcia1962@gmail.com</t>
  </si>
  <si>
    <t>RAMIREZ GARCIA, NURIA</t>
  </si>
  <si>
    <t>20264891M</t>
  </si>
  <si>
    <t>281047490105</t>
  </si>
  <si>
    <t>663811298</t>
  </si>
  <si>
    <t>UR LOS ARROYOS CALLE 6 9 4 13 B</t>
  </si>
  <si>
    <t>nuria010974@gmail.com</t>
  </si>
  <si>
    <t>RAMIREZ JIMENEZ, ALBERTO</t>
  </si>
  <si>
    <t>77814995S</t>
  </si>
  <si>
    <t>411036247282</t>
  </si>
  <si>
    <t>722531231</t>
  </si>
  <si>
    <t>aramirezjimenez9@gmail.com</t>
  </si>
  <si>
    <t>RAMONES FLORES, JACKELINA</t>
  </si>
  <si>
    <t>Z0900314F</t>
  </si>
  <si>
    <t>281638808064</t>
  </si>
  <si>
    <t>651158244</t>
  </si>
  <si>
    <t xml:space="preserve">PQ DE CABAÑERO 1 7 </t>
  </si>
  <si>
    <t>ramonesjackelina@gmail.com</t>
  </si>
  <si>
    <t>340010 - COM S.AGUSTIN SEVILLA</t>
  </si>
  <si>
    <t>340010 - COMUNIDAD AGUSTINOS S</t>
  </si>
  <si>
    <t>RANGEL LAREZ, MAIRYS ALE</t>
  </si>
  <si>
    <t>Z0212588G</t>
  </si>
  <si>
    <t>281614345775</t>
  </si>
  <si>
    <t>613669804</t>
  </si>
  <si>
    <t xml:space="preserve">PZ REDONDELA 2 1 3 </t>
  </si>
  <si>
    <t>rangel.mairys03@gmail.com</t>
  </si>
  <si>
    <t>RECIO RODRIGUEZ, GEMA</t>
  </si>
  <si>
    <t>02796531F</t>
  </si>
  <si>
    <t>281494530466</t>
  </si>
  <si>
    <t>681211913</t>
  </si>
  <si>
    <t>CL MADRES PLAZA 48 4 IZ</t>
  </si>
  <si>
    <t>gemareciorodriguez@gmail.com</t>
  </si>
  <si>
    <t>REDONDO DE LA PEÑA, ROSA MARIA</t>
  </si>
  <si>
    <t>50062053T</t>
  </si>
  <si>
    <t>280347985672</t>
  </si>
  <si>
    <t>912327717</t>
  </si>
  <si>
    <t>697781269</t>
  </si>
  <si>
    <t xml:space="preserve">CL FUENTEOVEJUNA 15 1 IZ </t>
  </si>
  <si>
    <t>rosiredondo9@hotmail.es</t>
  </si>
  <si>
    <t>REVUELTA SAN JUAN DIEZ, ANDREA</t>
  </si>
  <si>
    <t>51737313D</t>
  </si>
  <si>
    <t>281384220551</t>
  </si>
  <si>
    <t>625026378</t>
  </si>
  <si>
    <t>andreichu.revuelta@gmail.com</t>
  </si>
  <si>
    <t>REY DOMINGUEZ, ANDREA CAR</t>
  </si>
  <si>
    <t>Y9809393E</t>
  </si>
  <si>
    <t>091026008961</t>
  </si>
  <si>
    <t>624056330</t>
  </si>
  <si>
    <t xml:space="preserve">CL a </t>
  </si>
  <si>
    <t>netkard05@gmail.com</t>
  </si>
  <si>
    <t>REYES FELIZ, FABIOLA E.</t>
  </si>
  <si>
    <t>60819324X</t>
  </si>
  <si>
    <t>281331261480</t>
  </si>
  <si>
    <t>685044281</t>
  </si>
  <si>
    <t xml:space="preserve">CL CALLEJO 33 </t>
  </si>
  <si>
    <t>Reyesfeliz20112020@hotmail.com</t>
  </si>
  <si>
    <t>RIBEIRO FERREIRA, ALDA</t>
  </si>
  <si>
    <t>71653184L</t>
  </si>
  <si>
    <t>331003948943</t>
  </si>
  <si>
    <t>630100399</t>
  </si>
  <si>
    <t xml:space="preserve">CL ANTONIO BASCARAN ASUNSOLO 1 5 F </t>
  </si>
  <si>
    <t>aldarf1@hotmail.com</t>
  </si>
  <si>
    <t>33200</t>
  </si>
  <si>
    <t>RIOFRIO RIOFRIO, LUCY</t>
  </si>
  <si>
    <t>50363273N</t>
  </si>
  <si>
    <t>281123844158</t>
  </si>
  <si>
    <t>699765303</t>
  </si>
  <si>
    <t>CL OLMO 34 2 B</t>
  </si>
  <si>
    <t>lucyriofrio92@gmail.com</t>
  </si>
  <si>
    <t>RIVERA GOMEZ, YURI ASTR</t>
  </si>
  <si>
    <t>Y9548646A</t>
  </si>
  <si>
    <t>091026392719</t>
  </si>
  <si>
    <t>641078082</t>
  </si>
  <si>
    <t>astrid.jh6@gmail.com</t>
  </si>
  <si>
    <t>RIVERA MARTIN, INES</t>
  </si>
  <si>
    <t>53812202E</t>
  </si>
  <si>
    <t>281486812195</t>
  </si>
  <si>
    <t>656616800</t>
  </si>
  <si>
    <t>CL AZORIN 2 3 C</t>
  </si>
  <si>
    <t>INESRIVERAMARTI@GMAIL.COM</t>
  </si>
  <si>
    <t>RIVERA PEREZ, JENIFFER J</t>
  </si>
  <si>
    <t>60848770Q</t>
  </si>
  <si>
    <t>281590485593</t>
  </si>
  <si>
    <t>614740255</t>
  </si>
  <si>
    <t xml:space="preserve">CL RAFAELA BONILLA 19 D 2 DC </t>
  </si>
  <si>
    <t>JOANARIVERA973@GMAIL.COM</t>
  </si>
  <si>
    <t>ROALES BARRERA, FCO JAVIER</t>
  </si>
  <si>
    <t>33524438Y</t>
  </si>
  <si>
    <t>280416424327</t>
  </si>
  <si>
    <t>609149232</t>
  </si>
  <si>
    <t xml:space="preserve">av CUIDAD DE CHIVA 14 5 </t>
  </si>
  <si>
    <t>pakito_rinco@hotmail.com</t>
  </si>
  <si>
    <t>41019</t>
  </si>
  <si>
    <t>ROBLES ALVAREZ, M MAR</t>
  </si>
  <si>
    <t>52666879F</t>
  </si>
  <si>
    <t>411076987080</t>
  </si>
  <si>
    <t>685134533</t>
  </si>
  <si>
    <t xml:space="preserve">CL PAZ 15 </t>
  </si>
  <si>
    <t>mar_2h@hotmail.com</t>
  </si>
  <si>
    <t>limpiadora 22,5</t>
  </si>
  <si>
    <t>ROCAMORA VALLS, ASUNCION</t>
  </si>
  <si>
    <t>43519103K</t>
  </si>
  <si>
    <t>081103246441</t>
  </si>
  <si>
    <t>610715055</t>
  </si>
  <si>
    <t xml:space="preserve">CL m </t>
  </si>
  <si>
    <t>susiguerrera73@gmail.com</t>
  </si>
  <si>
    <t>RODRIGO CONTRERAS, PAULA</t>
  </si>
  <si>
    <t>51162846J</t>
  </si>
  <si>
    <t>281409151975</t>
  </si>
  <si>
    <t>626753796</t>
  </si>
  <si>
    <t xml:space="preserve">CL GALLUR 451 </t>
  </si>
  <si>
    <t>paularodrigocontreras@gmail.com</t>
  </si>
  <si>
    <t>RODRIGO GALEY, PILAR</t>
  </si>
  <si>
    <t>50950861L</t>
  </si>
  <si>
    <t>280347135611</t>
  </si>
  <si>
    <t>913180420</t>
  </si>
  <si>
    <t>699356117</t>
  </si>
  <si>
    <t>CL CONSENSO 2 P C 1 B</t>
  </si>
  <si>
    <t>pilarodrigogaley@gmail.com</t>
  </si>
  <si>
    <t>RODRIGUEZ CASTELLANOS, CLIRI MARI</t>
  </si>
  <si>
    <t>11103306X</t>
  </si>
  <si>
    <t>281473083059</t>
  </si>
  <si>
    <t>643630195</t>
  </si>
  <si>
    <t xml:space="preserve">pz DE MADRID 3 </t>
  </si>
  <si>
    <t>mayicastellanos1991@gmail.com</t>
  </si>
  <si>
    <t>RODRIGUEZ CASTILLO, CARMEN</t>
  </si>
  <si>
    <t>02229337Q</t>
  </si>
  <si>
    <t>280418745657</t>
  </si>
  <si>
    <t>914759934</t>
  </si>
  <si>
    <t>600081959</t>
  </si>
  <si>
    <t xml:space="preserve">CL CRISTO DE LA VICTORIA 233 2 IZ </t>
  </si>
  <si>
    <t>davidlgarcimartin@hotmail.com</t>
  </si>
  <si>
    <t>RODRIGUEZ DIAZ, M TERESA</t>
  </si>
  <si>
    <t>X8212740S</t>
  </si>
  <si>
    <t>281193677892</t>
  </si>
  <si>
    <t>673374177</t>
  </si>
  <si>
    <t xml:space="preserve">CL VIIRGEN DE LA ROCA  1 </t>
  </si>
  <si>
    <t>mtvi111822@gmail.com</t>
  </si>
  <si>
    <t>RODRIGUEZ GARCIA, ARANTZAZU</t>
  </si>
  <si>
    <t>50988520G</t>
  </si>
  <si>
    <t>281144847587</t>
  </si>
  <si>
    <t>616220590</t>
  </si>
  <si>
    <t>CL DIEGO ALIVERA VICTORIO 4 1 A</t>
  </si>
  <si>
    <t>ARANTZAZUYMIGUEL220284@GMAIL.COM</t>
  </si>
  <si>
    <t>RODRIGUEZ HERNANDEZ, ASTRID JOH</t>
  </si>
  <si>
    <t>Z1609825Z</t>
  </si>
  <si>
    <t>211066731280</t>
  </si>
  <si>
    <t>624912768</t>
  </si>
  <si>
    <t xml:space="preserve">CL aaaa </t>
  </si>
  <si>
    <t>astridjohanar487@gmail.com</t>
  </si>
  <si>
    <t>RODRIGUEZ NAVARRO, CONCEPCION</t>
  </si>
  <si>
    <t>27288174P</t>
  </si>
  <si>
    <t>410105327561</t>
  </si>
  <si>
    <t>954164929</t>
  </si>
  <si>
    <t>670606232</t>
  </si>
  <si>
    <t xml:space="preserve">CL VIRGEN DEL ROCIO 1 </t>
  </si>
  <si>
    <t>medina.conchi@hotmail.es</t>
  </si>
  <si>
    <t>KAPAROPI@GMAIL.COM</t>
  </si>
  <si>
    <t>RODRIGUEZ PIRIS, ISABEL</t>
  </si>
  <si>
    <t>RODRIGUEZ SANCHEZ, LETICIA</t>
  </si>
  <si>
    <t>53955893D</t>
  </si>
  <si>
    <t>281426372610</t>
  </si>
  <si>
    <t>638077954</t>
  </si>
  <si>
    <t>rodriguezsanchezleticia152@gmail.com</t>
  </si>
  <si>
    <t>RODRIGUEZ TRANCHO, BEATRIZ</t>
  </si>
  <si>
    <t>10890789J</t>
  </si>
  <si>
    <t>351013341945</t>
  </si>
  <si>
    <t>687086491</t>
  </si>
  <si>
    <t>CL NARANJO BULNES 5 B</t>
  </si>
  <si>
    <t>beatrizrodrigueztrancho10@gmail.com</t>
  </si>
  <si>
    <t>33211</t>
  </si>
  <si>
    <t>RODRIGUEZ VAZQUEZ, JOSEFA</t>
  </si>
  <si>
    <t>50044237D</t>
  </si>
  <si>
    <t>281017688368</t>
  </si>
  <si>
    <t>639564630</t>
  </si>
  <si>
    <t xml:space="preserve">CL M 0 </t>
  </si>
  <si>
    <t>pepirodriguez304@gmail.com</t>
  </si>
  <si>
    <t>Resp. de Equipo</t>
  </si>
  <si>
    <t>60997518T</t>
  </si>
  <si>
    <t>ROMERO HIDALGO, M MAR</t>
  </si>
  <si>
    <t>52239975Y</t>
  </si>
  <si>
    <t>410166109074</t>
  </si>
  <si>
    <t>646432931</t>
  </si>
  <si>
    <t xml:space="preserve">CL CIUDAD BLANCA 13 1 B </t>
  </si>
  <si>
    <t>mariadelmarromhid70@gmail.com</t>
  </si>
  <si>
    <t>ROMERO LAZARO, Mª REYES</t>
  </si>
  <si>
    <t>30269102K</t>
  </si>
  <si>
    <t>411161983332</t>
  </si>
  <si>
    <t>660598346</t>
  </si>
  <si>
    <t>CL SAN JACINTO 92 1 1 A</t>
  </si>
  <si>
    <t>reyesromerolazaro3@gmail.com</t>
  </si>
  <si>
    <t>41000</t>
  </si>
  <si>
    <t>ROMERO RIVERO, FRANCISCA</t>
  </si>
  <si>
    <t>52663316D</t>
  </si>
  <si>
    <t>410166120996</t>
  </si>
  <si>
    <t>653823796</t>
  </si>
  <si>
    <t xml:space="preserve">CL AGUILA 29 </t>
  </si>
  <si>
    <t>paquiromerorivero1973@gmail.com</t>
  </si>
  <si>
    <t>ROMERO ZARATE, DANIELA C.</t>
  </si>
  <si>
    <t>Y7223212F</t>
  </si>
  <si>
    <t>281531083605</t>
  </si>
  <si>
    <t>604334943</t>
  </si>
  <si>
    <t xml:space="preserve">CL CALANDA 11 </t>
  </si>
  <si>
    <t>dromerozarate8@gmail.com</t>
  </si>
  <si>
    <t>ROSA DOMINGUEZ, M YOLANDA</t>
  </si>
  <si>
    <t>ROSALES ZAMBRANA, NATALIA NI</t>
  </si>
  <si>
    <t>49804426L</t>
  </si>
  <si>
    <t>021026493976</t>
  </si>
  <si>
    <t>642935012</t>
  </si>
  <si>
    <t>nataliampths@gmail.com</t>
  </si>
  <si>
    <t>RUIZ FERNANDEZ, RAQUEL</t>
  </si>
  <si>
    <t>72037379E</t>
  </si>
  <si>
    <t>391008338596</t>
  </si>
  <si>
    <t>656812575</t>
  </si>
  <si>
    <t>AV ALISAS 39 P 2 1 B</t>
  </si>
  <si>
    <t>rql_1978@hotmail.com</t>
  </si>
  <si>
    <t>39720</t>
  </si>
  <si>
    <t>RUIZ MEDINA, Mª ROCIO</t>
  </si>
  <si>
    <t>48960079W</t>
  </si>
  <si>
    <t>411022705476</t>
  </si>
  <si>
    <t>620083353</t>
  </si>
  <si>
    <t>chiomellis@gmail.com</t>
  </si>
  <si>
    <t>RUIZ VALLEJO, YAGO</t>
  </si>
  <si>
    <t>54478288M</t>
  </si>
  <si>
    <t>281417440223</t>
  </si>
  <si>
    <t>638570312</t>
  </si>
  <si>
    <t xml:space="preserve">CL RAMON Y CAJAL 4 </t>
  </si>
  <si>
    <t>RUIZVALLEJOYAGO@GMAIL.COM</t>
  </si>
  <si>
    <t>SAEZ OLMEDO, FRANCISCA</t>
  </si>
  <si>
    <t>50976377M</t>
  </si>
  <si>
    <t>281026818900</t>
  </si>
  <si>
    <t>650691114</t>
  </si>
  <si>
    <t>PZ RICLA 10 3 A</t>
  </si>
  <si>
    <t>saezolmedo76@gmail.com</t>
  </si>
  <si>
    <t>SALAZAR CARMONA, CAROL ESTE</t>
  </si>
  <si>
    <t>71729579P</t>
  </si>
  <si>
    <t>331040778530</t>
  </si>
  <si>
    <t>663664803</t>
  </si>
  <si>
    <t>AV GALICIA 31 3 3 C</t>
  </si>
  <si>
    <t>Karolsalazar93@gmail.com</t>
  </si>
  <si>
    <t>33014</t>
  </si>
  <si>
    <t>SAMPER MIRA, BELEN</t>
  </si>
  <si>
    <t>74015943B</t>
  </si>
  <si>
    <t>031127460957</t>
  </si>
  <si>
    <t>699767886</t>
  </si>
  <si>
    <t>CL NUESTRA SEÑORA DE LA FE 17 3 C</t>
  </si>
  <si>
    <t>belensamper25@hotmail.es</t>
  </si>
  <si>
    <t xml:space="preserve">monitor </t>
  </si>
  <si>
    <t>SAN MARTIN ZORZO, ALVARO</t>
  </si>
  <si>
    <t>05975794A</t>
  </si>
  <si>
    <t>281497386411</t>
  </si>
  <si>
    <t>651466791</t>
  </si>
  <si>
    <t xml:space="preserve">CL LOS JUGLARES 14 </t>
  </si>
  <si>
    <t>a.sanmartinzorzo@gmail.com</t>
  </si>
  <si>
    <t>MONIT@R</t>
  </si>
  <si>
    <t>SAN SEGUNDO GUERRERO, MARIA M</t>
  </si>
  <si>
    <t>SANCHEZ ABAD, Mª CARMEN</t>
  </si>
  <si>
    <t>51635376P</t>
  </si>
  <si>
    <t>280273140371</t>
  </si>
  <si>
    <t>914055092</t>
  </si>
  <si>
    <t>687564915</t>
  </si>
  <si>
    <t>CL VIRGEN DE AFRICA 37 5 C</t>
  </si>
  <si>
    <t>maricarmen31216@gmail.com</t>
  </si>
  <si>
    <t>SANCHEZ MARTIN, PAULA</t>
  </si>
  <si>
    <t>51125132L</t>
  </si>
  <si>
    <t>281430757414</t>
  </si>
  <si>
    <t>648606255</t>
  </si>
  <si>
    <t>CL TACONA 103 1 A</t>
  </si>
  <si>
    <t>PAU.MARQUII@GMAIL.COM</t>
  </si>
  <si>
    <t>SANCHEZ MONCAYO, YOLANDA</t>
  </si>
  <si>
    <t>43458490J</t>
  </si>
  <si>
    <t>081030629110</t>
  </si>
  <si>
    <t>606059093</t>
  </si>
  <si>
    <t>yolisp35@gmail.com</t>
  </si>
  <si>
    <t>SANCHEZ MONERO, LIVIA E.</t>
  </si>
  <si>
    <t>60816724D</t>
  </si>
  <si>
    <t>281613245332</t>
  </si>
  <si>
    <t>654104117</t>
  </si>
  <si>
    <t xml:space="preserve">CL GILENA 4 </t>
  </si>
  <si>
    <t>eddynahia15@gmail.com</t>
  </si>
  <si>
    <t>SANFELIX GRAMAJE, SANDRA</t>
  </si>
  <si>
    <t>20459962J</t>
  </si>
  <si>
    <t>461085889071</t>
  </si>
  <si>
    <t>627331586</t>
  </si>
  <si>
    <t xml:space="preserve">AV SELGAS 17 2 </t>
  </si>
  <si>
    <t>sandra_xtv91@hotmail.com</t>
  </si>
  <si>
    <t>SANGRADOR BURGOS, BEGOÑA</t>
  </si>
  <si>
    <t>SANTAMARTA POSADILLA, JAQUELINE</t>
  </si>
  <si>
    <t>09767538J</t>
  </si>
  <si>
    <t>490025207409</t>
  </si>
  <si>
    <t>610938477</t>
  </si>
  <si>
    <t>AV DEL LLANO 53 1 A</t>
  </si>
  <si>
    <t>jasp2@hotmail.es</t>
  </si>
  <si>
    <t>33209</t>
  </si>
  <si>
    <t>SANTORCAZ MARTINEZ, ANGEL</t>
  </si>
  <si>
    <t>02733816J</t>
  </si>
  <si>
    <t>281564736642</t>
  </si>
  <si>
    <t>601092957</t>
  </si>
  <si>
    <t>CL SAN EMILIO 44 3 C</t>
  </si>
  <si>
    <t>geletesantorcaz@gmail.com</t>
  </si>
  <si>
    <t>SANZ BAHON, JUANA</t>
  </si>
  <si>
    <t>72881255M</t>
  </si>
  <si>
    <t>401000654362</t>
  </si>
  <si>
    <t>676725156</t>
  </si>
  <si>
    <t xml:space="preserve">CL BORJA 9 2 A </t>
  </si>
  <si>
    <t>juanisbcs@outlook.es</t>
  </si>
  <si>
    <t>SATORRE CABALLERO, ANA</t>
  </si>
  <si>
    <t>79102708G</t>
  </si>
  <si>
    <t>031001911231</t>
  </si>
  <si>
    <t>965605372</t>
  </si>
  <si>
    <t>676965271</t>
  </si>
  <si>
    <t xml:space="preserve">CL GREGORIO MARAÑON 15 3 </t>
  </si>
  <si>
    <t>anasatorre4@hotmail.com</t>
  </si>
  <si>
    <t>SAUGAR GARCIA, M TERESA</t>
  </si>
  <si>
    <t>50060371C</t>
  </si>
  <si>
    <t>070069846515</t>
  </si>
  <si>
    <t>691816487</t>
  </si>
  <si>
    <t>maytesaugar@gmail.com</t>
  </si>
  <si>
    <t>SEGURA BELTRA, ESTEFANIA</t>
  </si>
  <si>
    <t>45836350H</t>
  </si>
  <si>
    <t>031056705521</t>
  </si>
  <si>
    <t>626011674</t>
  </si>
  <si>
    <t xml:space="preserve">CL ARGENTINA 17 1 </t>
  </si>
  <si>
    <t>fanisegura@hotmail.com</t>
  </si>
  <si>
    <t>11H15MIN</t>
  </si>
  <si>
    <t>SERRANO LAPEÑA, M JESUS</t>
  </si>
  <si>
    <t>51457432S</t>
  </si>
  <si>
    <t>281197647519</t>
  </si>
  <si>
    <t>633097295</t>
  </si>
  <si>
    <t xml:space="preserve">CL TERESITA GONZALEZ QUEVEDO 9 </t>
  </si>
  <si>
    <t>MARIAJESUSSERRANO785@GMAIL.COM</t>
  </si>
  <si>
    <t>SIERRA REDONDO, RAQUEL</t>
  </si>
  <si>
    <t>50735317P</t>
  </si>
  <si>
    <t>281067276283</t>
  </si>
  <si>
    <t>606118559</t>
  </si>
  <si>
    <t xml:space="preserve">CL TREINTA Y CUATRO 1 15 20 </t>
  </si>
  <si>
    <t>raquelsierrapsicologa@gmail.com</t>
  </si>
  <si>
    <t>SILVA PIRES, ELISA</t>
  </si>
  <si>
    <t>60014688Y</t>
  </si>
  <si>
    <t>281223432644</t>
  </si>
  <si>
    <t>615771618</t>
  </si>
  <si>
    <t>CL VILLAFUERTE 21 1 B</t>
  </si>
  <si>
    <t>elisapires30@gmail.com</t>
  </si>
  <si>
    <t>SILVA SANCHEZ, PAULA</t>
  </si>
  <si>
    <t>51763601P</t>
  </si>
  <si>
    <t>281571763078</t>
  </si>
  <si>
    <t>611127864</t>
  </si>
  <si>
    <t xml:space="preserve">AV REINA VICTORIA 25 </t>
  </si>
  <si>
    <t>PAULASISA05@GMAIL.COM</t>
  </si>
  <si>
    <t>SIMARRO DIAZ, ANA BELEN</t>
  </si>
  <si>
    <t>44755271P</t>
  </si>
  <si>
    <t>031024564165</t>
  </si>
  <si>
    <t>627278937</t>
  </si>
  <si>
    <t xml:space="preserve">CL fuente loca 39 </t>
  </si>
  <si>
    <t>anabsimarrodiaz@gmail.com</t>
  </si>
  <si>
    <t>03669</t>
  </si>
  <si>
    <t>SIMBA CHASIPANTA, LUISA CECI</t>
  </si>
  <si>
    <t>12447691E</t>
  </si>
  <si>
    <t>311019686621</t>
  </si>
  <si>
    <t>679353303</t>
  </si>
  <si>
    <t xml:space="preserve">CL SEPULVEDA 109 </t>
  </si>
  <si>
    <t>luisasimba1@gmail.com</t>
  </si>
  <si>
    <t>SOLA VILLAPLANA, YOLANDA</t>
  </si>
  <si>
    <t>52378503M</t>
  </si>
  <si>
    <t>281065184117</t>
  </si>
  <si>
    <t>6485397</t>
  </si>
  <si>
    <t>669532231</t>
  </si>
  <si>
    <t xml:space="preserve">CL ALCALDE SATURNINO DEL YERRO 40 </t>
  </si>
  <si>
    <t>lunayora1@hotmail.com</t>
  </si>
  <si>
    <t>SOSA VILELA, VIVIANA</t>
  </si>
  <si>
    <t>03169099K</t>
  </si>
  <si>
    <t>281170123565</t>
  </si>
  <si>
    <t>623125137</t>
  </si>
  <si>
    <t xml:space="preserve">CL ROCAFORT 6 IZ 5 </t>
  </si>
  <si>
    <t>sosavilela80@gmail.com</t>
  </si>
  <si>
    <t>SOTO APARCANA, GUILIANA O</t>
  </si>
  <si>
    <t>17528575E</t>
  </si>
  <si>
    <t>181087825394</t>
  </si>
  <si>
    <t>678679730</t>
  </si>
  <si>
    <t xml:space="preserve">AV DE CADIZ 66 </t>
  </si>
  <si>
    <t>giu.soto.japan@gmail.com</t>
  </si>
  <si>
    <t>18006</t>
  </si>
  <si>
    <t>SOUSA SOUSA, CONCEPCION</t>
  </si>
  <si>
    <t>28907974X</t>
  </si>
  <si>
    <t>411007877008</t>
  </si>
  <si>
    <t>609421107</t>
  </si>
  <si>
    <t xml:space="preserve">CL TORRES 2 </t>
  </si>
  <si>
    <t>amalialfonso@gmail.com</t>
  </si>
  <si>
    <t>41002</t>
  </si>
  <si>
    <t>SUAREZ ROMERO, GINA</t>
  </si>
  <si>
    <t>Y1237991F</t>
  </si>
  <si>
    <t>281307025830</t>
  </si>
  <si>
    <t>616214249</t>
  </si>
  <si>
    <t>CL SAN JOAQUIN 13 1 3 A</t>
  </si>
  <si>
    <t>ginasuarezromero@gmail.com</t>
  </si>
  <si>
    <t>SUTIL MALILLOS, AMELIA</t>
  </si>
  <si>
    <t>11949274S</t>
  </si>
  <si>
    <t>490023070880</t>
  </si>
  <si>
    <t>650463282</t>
  </si>
  <si>
    <t xml:space="preserve">CL MONSALVE 9 2 DC </t>
  </si>
  <si>
    <t>melisutmal@gmail.com</t>
  </si>
  <si>
    <t>49008</t>
  </si>
  <si>
    <t>TABARES CAPITAN, MARIA LUIS</t>
  </si>
  <si>
    <t>51393265H</t>
  </si>
  <si>
    <t>280459655207</t>
  </si>
  <si>
    <t>912634725</t>
  </si>
  <si>
    <t>647539484</t>
  </si>
  <si>
    <t>CL FELIPE II 7 3 C</t>
  </si>
  <si>
    <t>marialuisatabarescapitan@gmail.com</t>
  </si>
  <si>
    <t>TALAGA-SERRIUKH , KATARZYNA</t>
  </si>
  <si>
    <t>X3060368B</t>
  </si>
  <si>
    <t>281136383632</t>
  </si>
  <si>
    <t>660860991</t>
  </si>
  <si>
    <t xml:space="preserve">CL VILLAVERDE BAJO 1 </t>
  </si>
  <si>
    <t>ktalaga016@gmail.com</t>
  </si>
  <si>
    <t>TARAMUEL VICENTE, VIVIANA G.</t>
  </si>
  <si>
    <t>51546890A</t>
  </si>
  <si>
    <t>281544549023</t>
  </si>
  <si>
    <t>614324201</t>
  </si>
  <si>
    <t>CL TOBOSO 136 4 3 A</t>
  </si>
  <si>
    <t>VIVIGABI1994@HOTMAIL.COM</t>
  </si>
  <si>
    <t>TEJERO MIGUEL, NOEMI</t>
  </si>
  <si>
    <t>TELLEZ SAAVEDRA, JOSEFA</t>
  </si>
  <si>
    <t>TELLO VELASCO, MARIA INES</t>
  </si>
  <si>
    <t>13169509P</t>
  </si>
  <si>
    <t>091000332152</t>
  </si>
  <si>
    <t>678933037</t>
  </si>
  <si>
    <t>AV CANTABRIA 83 2 B</t>
  </si>
  <si>
    <t>inesly.10@hotmail.com</t>
  </si>
  <si>
    <t>TIRADO MARTINEZ-ACITORES, PAULA</t>
  </si>
  <si>
    <t>70270112Y</t>
  </si>
  <si>
    <t>091020351134</t>
  </si>
  <si>
    <t>653015529</t>
  </si>
  <si>
    <t>AV ARLANZON 35 2 1 A</t>
  </si>
  <si>
    <t>ptmartinezacitores@gmail.com</t>
  </si>
  <si>
    <t>09014</t>
  </si>
  <si>
    <t>TOFAN , MIHAELA</t>
  </si>
  <si>
    <t>Y0815204Y</t>
  </si>
  <si>
    <t>281339129594</t>
  </si>
  <si>
    <t>642721201</t>
  </si>
  <si>
    <t xml:space="preserve">CL CL SAN CRISTOBAL 137 3 IZ </t>
  </si>
  <si>
    <t>mihaelatofan73@yahoo.es</t>
  </si>
  <si>
    <t>28330</t>
  </si>
  <si>
    <t>TORRES JARAMILLO, DAYSI</t>
  </si>
  <si>
    <t>51759726C</t>
  </si>
  <si>
    <t>301033369596</t>
  </si>
  <si>
    <t>615574971</t>
  </si>
  <si>
    <t xml:space="preserve">CL PORTALEGRE 51 IZ BJ </t>
  </si>
  <si>
    <t>d.t.j_30@hotmail.com</t>
  </si>
  <si>
    <t>TORRES LLONTOP, ROSABEL</t>
  </si>
  <si>
    <t>Y8220709V</t>
  </si>
  <si>
    <t>281613027080</t>
  </si>
  <si>
    <t>615384539</t>
  </si>
  <si>
    <t xml:space="preserve">CL VAZQUEZ DE MELLA 37 1 1 </t>
  </si>
  <si>
    <t>thalia-madrid@hotmail.com</t>
  </si>
  <si>
    <t>TORRES MILACHAY, FILOMENA</t>
  </si>
  <si>
    <t>50621719F</t>
  </si>
  <si>
    <t>281113920048</t>
  </si>
  <si>
    <t>910273581</t>
  </si>
  <si>
    <t>652975167</t>
  </si>
  <si>
    <t xml:space="preserve">CL ANGEL MUGICA 24 </t>
  </si>
  <si>
    <t>bersatorresmilachay@gmail.com</t>
  </si>
  <si>
    <t>TORREZ SANCHEZ, VILMA ELIZ</t>
  </si>
  <si>
    <t>Y4866696W</t>
  </si>
  <si>
    <t>281473080029</t>
  </si>
  <si>
    <t>632460705</t>
  </si>
  <si>
    <t>CL SAN FRANCISCO EL GRANDE 23 1 A</t>
  </si>
  <si>
    <t>VILMATORREZ79@GMAIL.COM</t>
  </si>
  <si>
    <t>TRUJEDA REVUELTA, MARIA MAR</t>
  </si>
  <si>
    <t>13794745N</t>
  </si>
  <si>
    <t>390051180587</t>
  </si>
  <si>
    <t>637696106</t>
  </si>
  <si>
    <t xml:space="preserve">CL GUTIERREZ SOLANA 21 </t>
  </si>
  <si>
    <t>marimartrujeda1972@gmail.com</t>
  </si>
  <si>
    <t>TRUJEDA VALIÑO, VANESA</t>
  </si>
  <si>
    <t>72070860S</t>
  </si>
  <si>
    <t>391019559779</t>
  </si>
  <si>
    <t>638858469</t>
  </si>
  <si>
    <t>hugosierratrujeda@gmail.com</t>
  </si>
  <si>
    <t>VACAS DE LA VIUDA, MARIA AZUL</t>
  </si>
  <si>
    <t>50099433M</t>
  </si>
  <si>
    <t>280461974113</t>
  </si>
  <si>
    <t>692155561</t>
  </si>
  <si>
    <t>CL CASTROSERNA 3 1 C</t>
  </si>
  <si>
    <t>AZULEMAVDV@HOTMAIL.COM</t>
  </si>
  <si>
    <t>VALDES CERDAN, M ARANZAZU</t>
  </si>
  <si>
    <t>18200169Q</t>
  </si>
  <si>
    <t>310050490851</t>
  </si>
  <si>
    <t>619278846</t>
  </si>
  <si>
    <t>aranchavaldescerdan@gmail.com</t>
  </si>
  <si>
    <t>VALIÑO TORRES, M DEL MAR</t>
  </si>
  <si>
    <t>13765915R</t>
  </si>
  <si>
    <t>390047346461</t>
  </si>
  <si>
    <t>620352383</t>
  </si>
  <si>
    <t>CL BALLESTAS  8 PORC 1 A</t>
  </si>
  <si>
    <t>oscartruje@hotmail.es</t>
  </si>
  <si>
    <t>39611</t>
  </si>
  <si>
    <t>VARGAS MORENO, MªANGELICA</t>
  </si>
  <si>
    <t>Z2159946K</t>
  </si>
  <si>
    <t>371029012463</t>
  </si>
  <si>
    <t>624032143</t>
  </si>
  <si>
    <t xml:space="preserve">CL VICTORIA 257 </t>
  </si>
  <si>
    <t>mmaavv2020@gmail.com</t>
  </si>
  <si>
    <t>VAZQUEZ COTAN, MARIA</t>
  </si>
  <si>
    <t>49033681G</t>
  </si>
  <si>
    <t>411081402604</t>
  </si>
  <si>
    <t>657517413</t>
  </si>
  <si>
    <t>mvc1988@hotmail.es</t>
  </si>
  <si>
    <t>10 h</t>
  </si>
  <si>
    <t>VEIGA VARELA, ISABEL</t>
  </si>
  <si>
    <t>78784774E</t>
  </si>
  <si>
    <t>150089309993</t>
  </si>
  <si>
    <t>616835067</t>
  </si>
  <si>
    <t xml:space="preserve">PS FABRA Y PUIG 308 2 1 </t>
  </si>
  <si>
    <t>isabelveva@gmail.com</t>
  </si>
  <si>
    <t>08031</t>
  </si>
  <si>
    <t>VENELINOVA MIHAYLOVA, MARGARITA</t>
  </si>
  <si>
    <t>Y4439209Q</t>
  </si>
  <si>
    <t>281446634795</t>
  </si>
  <si>
    <t>603182559</t>
  </si>
  <si>
    <t xml:space="preserve">CL PICO MULHACEN 7 </t>
  </si>
  <si>
    <t>denimareto9295@gmail.com</t>
  </si>
  <si>
    <t>VERONICA DRAGOS, MONICA</t>
  </si>
  <si>
    <t>X8270944Y</t>
  </si>
  <si>
    <t>091018719110</t>
  </si>
  <si>
    <t>600573521</t>
  </si>
  <si>
    <t xml:space="preserve">CL TENIENTE FIGUEROA 5 2 </t>
  </si>
  <si>
    <t>monicadragos@hotmail.com</t>
  </si>
  <si>
    <t>MONITOR/A 14:22</t>
  </si>
  <si>
    <t>VIDAL BARRERA, ADRIAN</t>
  </si>
  <si>
    <t>20858402R</t>
  </si>
  <si>
    <t>461170922507</t>
  </si>
  <si>
    <t>667022943</t>
  </si>
  <si>
    <t xml:space="preserve">CL COVADONGA 2 C 2 4 </t>
  </si>
  <si>
    <t>avidalbajobs@gmail.com</t>
  </si>
  <si>
    <t>46680</t>
  </si>
  <si>
    <t>VIGARA BLAZQUEZ, M CARMEN</t>
  </si>
  <si>
    <t>50057064W</t>
  </si>
  <si>
    <t>280333304623</t>
  </si>
  <si>
    <t>917921662</t>
  </si>
  <si>
    <t>662155034</t>
  </si>
  <si>
    <t xml:space="preserve">CL ELISA 24 2 </t>
  </si>
  <si>
    <t>mari.63@hotmail.com</t>
  </si>
  <si>
    <t>VILCHES MARTIN, PILAR</t>
  </si>
  <si>
    <t>02294578Y</t>
  </si>
  <si>
    <t>281233042112</t>
  </si>
  <si>
    <t>662201328</t>
  </si>
  <si>
    <t>CL CAMINO DE PERALES 96 2 3 A</t>
  </si>
  <si>
    <t>pilarvilches58@gmail.com</t>
  </si>
  <si>
    <t>60843300C</t>
  </si>
  <si>
    <t>VILLAGRASA INDIAS, ANA LOURD</t>
  </si>
  <si>
    <t>25175636C</t>
  </si>
  <si>
    <t>501000266396</t>
  </si>
  <si>
    <t>680298291</t>
  </si>
  <si>
    <t>minieve2018@gmail.com</t>
  </si>
  <si>
    <t>VILLALBA DIAZ, M VICTORIA</t>
  </si>
  <si>
    <t>52970184B</t>
  </si>
  <si>
    <t>281063787115</t>
  </si>
  <si>
    <t>645099931</t>
  </si>
  <si>
    <t>CL LAN IBERICA 1 3 DC</t>
  </si>
  <si>
    <t>victoria-villalba@hotmail.es</t>
  </si>
  <si>
    <t>28900</t>
  </si>
  <si>
    <t>VILLALOBOS MEDRANO, ISIS IVANI</t>
  </si>
  <si>
    <t>60592618S</t>
  </si>
  <si>
    <t>281558059608</t>
  </si>
  <si>
    <t>612410717</t>
  </si>
  <si>
    <t>TR PIO XII 2 4 A</t>
  </si>
  <si>
    <t>isism7953@gmail.com</t>
  </si>
  <si>
    <t>VILLAMAYOR GONZALEZ, IKER</t>
  </si>
  <si>
    <t>49995119L</t>
  </si>
  <si>
    <t>281567311687</t>
  </si>
  <si>
    <t>669971739</t>
  </si>
  <si>
    <t>CL SAN JOSE 38 1 C</t>
  </si>
  <si>
    <t>ikervillamayorgonzalez@gmail.com</t>
  </si>
  <si>
    <t>VILLARTA MARCO, CONCEPCION</t>
  </si>
  <si>
    <t>52638046Q</t>
  </si>
  <si>
    <t>461015167482</t>
  </si>
  <si>
    <t>665698944</t>
  </si>
  <si>
    <t xml:space="preserve">CL CALVARIO 17 2 4 </t>
  </si>
  <si>
    <t>inmavillarta@gmail.com</t>
  </si>
  <si>
    <t>VIZCON PULGAR, ANDREA</t>
  </si>
  <si>
    <t>50375338W</t>
  </si>
  <si>
    <t>281392559016</t>
  </si>
  <si>
    <t>603852258</t>
  </si>
  <si>
    <t>AV NTRA SRA DE FATIMA 18 DR 2 B</t>
  </si>
  <si>
    <t>andrea.vzpulgar@gmail.com</t>
  </si>
  <si>
    <t>ZAMBRANO CEVALLOS, JIMENA JO</t>
  </si>
  <si>
    <t>Y5037885W</t>
  </si>
  <si>
    <t>161006508916</t>
  </si>
  <si>
    <t>642484257</t>
  </si>
  <si>
    <t>CL JACOBINA 64 3 D</t>
  </si>
  <si>
    <t>jollyzambrano@hotmail.com</t>
  </si>
  <si>
    <t>ZIANI ARELLANO, LEILA</t>
  </si>
  <si>
    <t>50375846G</t>
  </si>
  <si>
    <t>281368383077</t>
  </si>
  <si>
    <t>662908418</t>
  </si>
  <si>
    <t>leila.zi.arr@gmail.com</t>
  </si>
  <si>
    <t>ZURITA ALONSO, ANA MARIA</t>
  </si>
  <si>
    <t>24219337S</t>
  </si>
  <si>
    <t>180061965731</t>
  </si>
  <si>
    <t>605596478</t>
  </si>
  <si>
    <t xml:space="preserve">CL ALONSO CANO 24 </t>
  </si>
  <si>
    <t>maracena@balisa.net</t>
  </si>
  <si>
    <t>18195</t>
  </si>
  <si>
    <t>110192 - Colegio Ntra Sra D Ro</t>
  </si>
  <si>
    <t>AY. SECTOR</t>
  </si>
  <si>
    <t>30h</t>
  </si>
  <si>
    <t>110038</t>
  </si>
  <si>
    <t>LUX MUNDI</t>
  </si>
  <si>
    <t>COLEGIO NUESTRA SEÑORA DE LA MERCED</t>
  </si>
  <si>
    <t>INMACULADA CONCEPCION PONFERRADA</t>
  </si>
  <si>
    <t>GSD - LAS ARTES</t>
  </si>
  <si>
    <t>2002849</t>
  </si>
  <si>
    <t>GSD LAS ARTES</t>
  </si>
  <si>
    <t>COMUNIDAD SAN AGUSTIN</t>
  </si>
  <si>
    <t>200414</t>
  </si>
  <si>
    <t>SS.CC Padres Blancos</t>
  </si>
  <si>
    <t>502772</t>
  </si>
  <si>
    <t>192334</t>
  </si>
  <si>
    <t>BREWSTER-LA MORALEJA</t>
  </si>
  <si>
    <t>19228135</t>
  </si>
  <si>
    <t>Septiembre´25</t>
  </si>
  <si>
    <t>Excedencia Johanna Villegas (limpieza Caldeiro)</t>
  </si>
  <si>
    <t>Sábado Belisana</t>
  </si>
  <si>
    <t>Elvia no puede hacer el sábado en Sanchez Guerrero y hay grupo</t>
  </si>
  <si>
    <t>19, 22 y 23 sept´25</t>
  </si>
  <si>
    <t>PR de Pilar Fernández (ingreso hermano)</t>
  </si>
  <si>
    <t>4, 5 y 6 Septiembre´25</t>
  </si>
  <si>
    <t>LIMPIEZA TEATRO</t>
  </si>
  <si>
    <t>Agosto´25</t>
  </si>
  <si>
    <t>Refuerzo por NSPP de Nikole (refuerzo limpieza pedido cliente)</t>
  </si>
  <si>
    <t>Serp´25</t>
  </si>
  <si>
    <t>1/2 hora diaria por fuera contrato (SMI) desde el 8-09-25</t>
  </si>
  <si>
    <t>25 la 29 de agosto</t>
  </si>
  <si>
    <t>IT LUCIA JIMENEZ</t>
  </si>
  <si>
    <t>1/2 especial y 1/2 ASL</t>
  </si>
  <si>
    <t>6 sept´25</t>
  </si>
  <si>
    <t>Sábado en Belisana</t>
  </si>
  <si>
    <t>Desayunos comienzo profesores</t>
  </si>
  <si>
    <t>4 y 5 septiembre</t>
  </si>
  <si>
    <t>Fallecimiento nieta Berni</t>
  </si>
  <si>
    <t>Evento Caldeiro</t>
  </si>
  <si>
    <t>No sustitución de Mildred Mogollón</t>
  </si>
  <si>
    <t>ASL Sábado comunidad</t>
  </si>
  <si>
    <t>Domingo Ángela Figuera</t>
  </si>
  <si>
    <t>Domingo Luis amigó</t>
  </si>
  <si>
    <t>17, 18 y 19 septiembre</t>
  </si>
  <si>
    <t>Miercoles a viernes 3 horas limpieza</t>
  </si>
  <si>
    <t>Miercoles a viernes 4 horas cocina</t>
  </si>
  <si>
    <t>13,14, 27 y 28 septiembre</t>
  </si>
  <si>
    <t>Fines de semana Santa Rita</t>
  </si>
  <si>
    <t>Medico hija Irma Galván</t>
  </si>
  <si>
    <t>9 al 12</t>
  </si>
  <si>
    <t>Por no incorporación hasta 01-10-25 de la trabajadora de 6 horas/dia</t>
  </si>
  <si>
    <t>25 agosto al 5 septiembre</t>
  </si>
  <si>
    <t>Baja volulntaria de Fiorella  (Por SMI)</t>
  </si>
  <si>
    <t>20 septiembre´25</t>
  </si>
  <si>
    <t>Fin de semana en San Miguel (lo cambia Natalay)</t>
  </si>
  <si>
    <t>media hora diaria y miercoles y jueves 1 hora</t>
  </si>
  <si>
    <t>Limpieza comienzo curso</t>
  </si>
  <si>
    <t>Refuerzo por no incorporar a una persona de 5 horas en octubre</t>
  </si>
  <si>
    <t>Funciones administrativas</t>
  </si>
  <si>
    <t>15 al 19 septiembre</t>
  </si>
  <si>
    <t>Cobertura de IT Berni</t>
  </si>
  <si>
    <t>Fata del 15 de agosto en angela figuera</t>
  </si>
  <si>
    <t>Plus función resp. Cocina</t>
  </si>
  <si>
    <t>13,14,27 y 28 sept´25</t>
  </si>
  <si>
    <t>Fines semana Olivo</t>
  </si>
  <si>
    <t>8 al 30 septiembre</t>
  </si>
  <si>
    <t>Horas solicitadas cliente limpieza polideportivo</t>
  </si>
  <si>
    <t>1 al 5 sept</t>
  </si>
  <si>
    <t>Refuerzo limpieza inicio curso (3 horas/día)</t>
  </si>
  <si>
    <t>Refuerzo por guardería desde el año pasado (1 hora/día)</t>
  </si>
  <si>
    <t>Conocer comunidad de Santa Rita</t>
  </si>
  <si>
    <t>20 y 21 septiembre</t>
  </si>
  <si>
    <t>Comunidad Santa Rita</t>
  </si>
  <si>
    <t>Angela Figuera</t>
  </si>
  <si>
    <t>Cocina sábado comunidad</t>
  </si>
  <si>
    <t>6 y 13-09-25</t>
  </si>
  <si>
    <t>COCINA Y ASL</t>
  </si>
  <si>
    <t xml:space="preserve">Plus función encargada limpieza </t>
  </si>
  <si>
    <t>13 y 27 septiembre</t>
  </si>
  <si>
    <t>6,7,20 y 21 septiembre</t>
  </si>
  <si>
    <t>Fines de semana y festivo Comunidad Caldeiro</t>
  </si>
  <si>
    <t>Ayuda evento profesores</t>
  </si>
  <si>
    <t>6 y 7 septiembre</t>
  </si>
  <si>
    <t>Plus encargada</t>
  </si>
  <si>
    <t>Evento Claret no abonado en junio</t>
  </si>
  <si>
    <t>Desayuno bachilleres</t>
  </si>
  <si>
    <t xml:space="preserve">Refuerzo limpieza inicio curso  </t>
  </si>
  <si>
    <t>Setp´25</t>
  </si>
  <si>
    <t>Pendientes del apagón (no se abonaron)</t>
  </si>
  <si>
    <t>ABRIL</t>
  </si>
  <si>
    <t>ATRASOS SALARIO PACTADO</t>
  </si>
  <si>
    <t>MAYO</t>
  </si>
  <si>
    <t>JUNIO</t>
  </si>
  <si>
    <t>JULIO</t>
  </si>
  <si>
    <t>SEPTIEMBRE</t>
  </si>
  <si>
    <t>SALARIO PACTADO</t>
  </si>
  <si>
    <t>6, 7, 20 y 21</t>
  </si>
  <si>
    <t>Albaranes e inventarios</t>
  </si>
  <si>
    <t>27 y 28</t>
  </si>
  <si>
    <t>Vacaciones Luz Carime del 1 al 16</t>
  </si>
  <si>
    <t>13, 14, 27 y 28</t>
  </si>
  <si>
    <t>Pedidos e inventarios de enero a abril</t>
  </si>
  <si>
    <t>08/09/25 al 30/09/25</t>
  </si>
  <si>
    <t>2 horas diarias a petición del cliente</t>
  </si>
  <si>
    <t>22 días laborables en septiembre a dos horas diarias.</t>
  </si>
  <si>
    <t>Funciones de encargada de limpieza 22 días</t>
  </si>
  <si>
    <t>09/09/25 al 19/09/25</t>
  </si>
  <si>
    <t>Cobertura parcial comedor de 12 a 13 por Marita-Esic</t>
  </si>
  <si>
    <t>Cobertura parcial comedo de 13 a 16  por Marita-Esic</t>
  </si>
  <si>
    <t>10/09/25 al 12/09/25</t>
  </si>
  <si>
    <t>Cobertura parcial limpieza Marita - Esic</t>
  </si>
  <si>
    <t>15/09/25 al 18/09/25</t>
  </si>
  <si>
    <t>04/09/25 al 05/09/25</t>
  </si>
  <si>
    <t>Ingreso madre Mercedes</t>
  </si>
  <si>
    <t>Tratamiento mádico Cristina</t>
  </si>
  <si>
    <t>DEL 14/07 AL 31/07</t>
  </si>
  <si>
    <t>CAMPAMENTO VIRGEN DEL CARMEN</t>
  </si>
  <si>
    <t>DEL 1/09 AL 3/09</t>
  </si>
  <si>
    <t>EVENTOS VIRGEN DEL CARMEN</t>
  </si>
  <si>
    <t>DEL 04/08 AL 13/08</t>
  </si>
  <si>
    <t>COCINA HOGAR INFANTIL EL OLIVO</t>
  </si>
  <si>
    <t>DEL 14/08 AL 31/08</t>
  </si>
  <si>
    <t>VACACIONES COCIENRO DOUGLAS</t>
  </si>
  <si>
    <t>DEL 1/07 AL 15/07</t>
  </si>
  <si>
    <t xml:space="preserve">VACACIONES ASL </t>
  </si>
  <si>
    <t>DEL 16/07 AL 30/07</t>
  </si>
  <si>
    <t>DEL 12/05 AL 30/05</t>
  </si>
  <si>
    <t>15 DIAS A 2 HORAS/DIA</t>
  </si>
  <si>
    <t>DEL 02/06 AL 23/06</t>
  </si>
  <si>
    <t>16 DIAS A 2 HORAS / DÍA</t>
  </si>
  <si>
    <t>operación marido Mª Castillo</t>
  </si>
  <si>
    <t>vacaciones Mª Castillo</t>
  </si>
  <si>
    <t>sábado 6-13-20-27</t>
  </si>
  <si>
    <t>domingo 7-14-21</t>
  </si>
  <si>
    <t>operación hermana Verónica Hoyas</t>
  </si>
  <si>
    <t>médico Carmen Ramírez</t>
  </si>
  <si>
    <t>limpieza obra</t>
  </si>
  <si>
    <t>limpieza obra festivo</t>
  </si>
  <si>
    <t>excedencia titular</t>
  </si>
  <si>
    <t>28+29/08, 1 al 4/09, 16+19+22+23/09</t>
  </si>
  <si>
    <t>16+23/09</t>
  </si>
  <si>
    <t>19+22/09</t>
  </si>
  <si>
    <t>casal verano julio</t>
  </si>
  <si>
    <t>Fines de semana de agosto Comunidad Hermanas</t>
  </si>
  <si>
    <t>Fines de semana de septiembre Comunidad Hermanas</t>
  </si>
  <si>
    <t xml:space="preserve">cubrir falta Encarna </t>
  </si>
  <si>
    <t>evento junio</t>
  </si>
  <si>
    <t>CUBRE JORNADA COCINERA VACACIONES AGOSTO</t>
  </si>
  <si>
    <t xml:space="preserve">refuerzo encargada </t>
  </si>
  <si>
    <t>PLUS RESPONSABILIDAD JEFE DE COCINA</t>
  </si>
  <si>
    <t>PLUS PACTADO EN SUELDO</t>
  </si>
  <si>
    <t>repaso planta infantil</t>
  </si>
  <si>
    <t>FINES DE SEMANA</t>
  </si>
  <si>
    <t>6,7,20 Y 21/09</t>
  </si>
  <si>
    <t>COBERTURA VAC</t>
  </si>
  <si>
    <t>EN COLUMELA</t>
  </si>
  <si>
    <t>DOBLETE COLUMELA</t>
  </si>
  <si>
    <t>1,2 Y 3/09 DOBLETE FORMA</t>
  </si>
  <si>
    <t>CION A NUEVO COCINERO</t>
  </si>
  <si>
    <t>6/09 COBERTURA DIA DE</t>
  </si>
  <si>
    <t>VACACIONES DE COCINE CARMEN</t>
  </si>
  <si>
    <t>7,8 y9/9. DIAS VACACION</t>
  </si>
  <si>
    <t>DE COCINERA CARMEN</t>
  </si>
  <si>
    <t>13,14,20,21/09</t>
  </si>
  <si>
    <t>MES SEPT</t>
  </si>
  <si>
    <t>2 HORAS EXT DE SU JORNADA</t>
  </si>
  <si>
    <t>GESTION ALBARANES, INV</t>
  </si>
  <si>
    <t>PEDIDOS</t>
  </si>
  <si>
    <t>12 y 15/09</t>
  </si>
  <si>
    <t>BAJA DE COCINERA INDHIRA</t>
  </si>
  <si>
    <t>MES DE AGOSTO</t>
  </si>
  <si>
    <t>1,2,3,4,5,18 Y 19/09</t>
  </si>
  <si>
    <t>BAJAS DE HORTENSIA Y VIVIANA</t>
  </si>
  <si>
    <t>27,28 Y 30/08 SANTAMO</t>
  </si>
  <si>
    <t>NICA, SAN AGUSTIN Y CONSEJO</t>
  </si>
  <si>
    <t>5,6,21…DOBLETES POR</t>
  </si>
  <si>
    <t>13/09 SABADO</t>
  </si>
  <si>
    <t>10,11,15,19,20,21../09</t>
  </si>
  <si>
    <t>FINES DE SEMANA/DOBLETES</t>
  </si>
  <si>
    <t>27,28,29/08. CUBRE BAJA</t>
  </si>
  <si>
    <t>ABATIDA DE LIMPIEZA</t>
  </si>
  <si>
    <t>27,28,29/08 BAJA DE MARIL</t>
  </si>
  <si>
    <t>COMIENZO ABATIDA LIMPIZ</t>
  </si>
  <si>
    <t>4/09 BAJA DE MARILO</t>
  </si>
  <si>
    <t>20.21/09</t>
  </si>
  <si>
    <t>FIN DE SEMANA COCINA COMUN</t>
  </si>
  <si>
    <t>APERTURA CMUSA</t>
  </si>
  <si>
    <t>6,13,20 y 27/09/</t>
  </si>
  <si>
    <t>SABAFDOS SU TURNO</t>
  </si>
  <si>
    <t>26,27,28 Y 29/08 BAJA DE</t>
  </si>
  <si>
    <t>GINESA ABATIDA LIMPIEZA</t>
  </si>
  <si>
    <t>2,4,8,9,10,11 Y 12/09 BAJA</t>
  </si>
  <si>
    <t>DE  GINESA</t>
  </si>
  <si>
    <t>,1,2,3,4, 5 BAJAS</t>
  </si>
  <si>
    <t>27,28,29 BAJAS EN COMI</t>
  </si>
  <si>
    <t>26,27,28,29…CUBRE PUES</t>
  </si>
  <si>
    <t>TO DE EVELYNG</t>
  </si>
  <si>
    <t>COBERTURA EVELYNG</t>
  </si>
  <si>
    <t>MES DE SEPT</t>
  </si>
  <si>
    <t>27,28,29/MAÑANA Y TAR</t>
  </si>
  <si>
    <t>BAJA VOLUNTARIA DE NAZHIA</t>
  </si>
  <si>
    <t>1,2,3,4 Y 5/09…. GINESA</t>
  </si>
  <si>
    <t>Y MARILO</t>
  </si>
  <si>
    <t xml:space="preserve">22/06/25 EVENTO </t>
  </si>
  <si>
    <t>PADRE MARIANO</t>
  </si>
  <si>
    <t>3,4 Y 5/07 LIMPIEZA CLA</t>
  </si>
  <si>
    <t>SES JORNADA VALERIANO</t>
  </si>
  <si>
    <t>COBERRTURA PUESTO</t>
  </si>
  <si>
    <t>EVELYNG,. INCORP OCTUBRE</t>
  </si>
  <si>
    <t>6,7,20,21 Y 27/09</t>
  </si>
  <si>
    <t>CUMPLES 23 Y 29/09</t>
  </si>
  <si>
    <t>PADRES MIGUEL ANGEL</t>
  </si>
  <si>
    <t>EVENTO DIA 26/09 COMIDA</t>
  </si>
  <si>
    <t>Y BARBACOA</t>
  </si>
  <si>
    <t>13,14,27 Y 28/09</t>
  </si>
  <si>
    <t>FINES SEMANA COMUNIDAD</t>
  </si>
  <si>
    <t>6,7,20,21,27/09</t>
  </si>
  <si>
    <t xml:space="preserve">DEL 15 AL 30 ., 4 HORS </t>
  </si>
  <si>
    <t>POR PUESTO A CUBRIR DE VIVIA</t>
  </si>
  <si>
    <t>13 Y 14/09</t>
  </si>
  <si>
    <t>FINES DE SEMANA COMUNIDAD</t>
  </si>
  <si>
    <t>COBERTURA VACACIONES TETIANA</t>
  </si>
  <si>
    <t>VACACIONES PENDITENT</t>
  </si>
  <si>
    <t>NO DISFRUTADAS POR BAJA</t>
  </si>
  <si>
    <t>27/09 EVENTO COMIDA</t>
  </si>
  <si>
    <t>PRIORES COMUNIDAD</t>
  </si>
  <si>
    <t>FINDE SEMANA COMUNIDAD</t>
  </si>
  <si>
    <t>COBERTURA COCINERA VACA</t>
  </si>
  <si>
    <t>4 Y 5REFUERZO ABATIDA</t>
  </si>
  <si>
    <t>LIMPIEZA POR OBRA</t>
  </si>
  <si>
    <t>5 Y 5REFUERZO ABATIDA</t>
  </si>
  <si>
    <t>6 Y 5REFUERZO ABATIDA</t>
  </si>
  <si>
    <t>CAFÉ INICIOCURSO</t>
  </si>
  <si>
    <t>ME RECOGIO DESPUES</t>
  </si>
  <si>
    <t>EVENTO RAYO VALLECANO</t>
  </si>
  <si>
    <t>PUESTO DE NAZIA SIN CU</t>
  </si>
  <si>
    <t>BRIR, PIDO ME LO HAGA</t>
  </si>
  <si>
    <t>BRIR PIDO ME LO HAGA</t>
  </si>
  <si>
    <t>HORAS DE JUNIO PENDT</t>
  </si>
  <si>
    <t>DE ABONAR DE COBERTURA BAJ</t>
  </si>
  <si>
    <t>13,14,27 y 28/09</t>
  </si>
  <si>
    <t>GESTION ALBARANES</t>
  </si>
  <si>
    <t>25,26,28,29 y 30 sep</t>
  </si>
  <si>
    <t>cenas grupo</t>
  </si>
  <si>
    <t>13-14 y 27 -28 sep</t>
  </si>
  <si>
    <t>fiin de semana</t>
  </si>
  <si>
    <t>20-21 sep</t>
  </si>
  <si>
    <t>fin de semana</t>
  </si>
  <si>
    <t>6-7 sep</t>
  </si>
  <si>
    <t>13-14  y 27-28 sep</t>
  </si>
  <si>
    <t>del 1 al 30 sept</t>
  </si>
  <si>
    <t>cubre senas de comunidas</t>
  </si>
  <si>
    <t>22,23 y24 sep</t>
  </si>
  <si>
    <t>cubre cenas  con nueva incor</t>
  </si>
  <si>
    <t>10-11-12-15 y 16 sep</t>
  </si>
  <si>
    <t xml:space="preserve">cubre cenas </t>
  </si>
  <si>
    <t>apoyo limpieza f/</t>
  </si>
  <si>
    <t>del 1 al 15 sep</t>
  </si>
  <si>
    <t xml:space="preserve">cubre vacaciones de Janeete </t>
  </si>
  <si>
    <t>julio y sep</t>
  </si>
  <si>
    <t>incentivo de responsabilidad</t>
  </si>
  <si>
    <t>sep del 8 al 30 sep</t>
  </si>
  <si>
    <t>traslado de comida</t>
  </si>
  <si>
    <t>30 mayo y 20-21 sep</t>
  </si>
  <si>
    <t>festivos pendientes</t>
  </si>
  <si>
    <t>julio</t>
  </si>
  <si>
    <t>cobertura x purificacion</t>
  </si>
  <si>
    <t>sep</t>
  </si>
  <si>
    <t>limpieza generales</t>
  </si>
  <si>
    <t>01 junio y 6-7 sep</t>
  </si>
  <si>
    <t>fines de semana</t>
  </si>
  <si>
    <t>13-14 sep</t>
  </si>
  <si>
    <t>por cobertura de sirlene</t>
  </si>
  <si>
    <t>dia 12 sep</t>
  </si>
  <si>
    <t>27-28 sep</t>
  </si>
  <si>
    <t>defiende cafeteria profesores</t>
  </si>
  <si>
    <t>vacaciones de Julia Cebrian</t>
  </si>
  <si>
    <t>del 8 al 30 sep</t>
  </si>
  <si>
    <t xml:space="preserve"> baja medica marabillas egea</t>
  </si>
  <si>
    <t>limpieza cristales</t>
  </si>
  <si>
    <t>cubre baja  de esther</t>
  </si>
  <si>
    <t>cubre baja de esther</t>
  </si>
  <si>
    <t>cubre operación hijo beatriz</t>
  </si>
  <si>
    <t>limpieza y desalojo congelador</t>
  </si>
  <si>
    <t>vacaciones pendientes</t>
  </si>
  <si>
    <t>13-14 y 20-21 + fiesta</t>
  </si>
  <si>
    <t>fines por  cobert vacaciones</t>
  </si>
  <si>
    <t>dia san agustin</t>
  </si>
  <si>
    <t>incentivo por funcion</t>
  </si>
  <si>
    <t>22 al 28</t>
  </si>
  <si>
    <t>grupo seminario</t>
  </si>
  <si>
    <t>refuerzo de limpieza apertura</t>
  </si>
  <si>
    <t>fiestas pendientes</t>
  </si>
  <si>
    <t>15 AGOSTO Y 29 SEP</t>
  </si>
  <si>
    <t>FIESTA LOCAL</t>
  </si>
  <si>
    <t>GRUPO DEL 22 AL 25</t>
  </si>
  <si>
    <t>HORAS REALIZADAS DE MAS</t>
  </si>
  <si>
    <t>limpieza mosquiteras y cristales de cocina</t>
  </si>
  <si>
    <t>Sep</t>
  </si>
  <si>
    <t xml:space="preserve">EXCEDENCIA DE MONTSE SILVA </t>
  </si>
  <si>
    <t>dos dias sin contrato</t>
  </si>
  <si>
    <t xml:space="preserve">Sep </t>
  </si>
  <si>
    <t xml:space="preserve">Refuerzos administrativos </t>
  </si>
  <si>
    <t xml:space="preserve">Apertura del colegio </t>
  </si>
  <si>
    <t xml:space="preserve">Ausencia de Rocio Carmona </t>
  </si>
  <si>
    <t xml:space="preserve">Horas refuerzo viernes  SU CENTRO ORIGEN ES SMI </t>
  </si>
  <si>
    <t xml:space="preserve"> Apertura del colegio </t>
  </si>
  <si>
    <t>Ausencia de Laura Garcia</t>
  </si>
  <si>
    <t xml:space="preserve">Evento Directivos </t>
  </si>
  <si>
    <t xml:space="preserve">Por falta de personal en sep siempre alguien realiza horas de mas para evitar llamamientos . OJO ESTA PERSONA ES ASL NO COCINERO </t>
  </si>
  <si>
    <t xml:space="preserve">Evento Hockey Bami </t>
  </si>
  <si>
    <t xml:space="preserve"> JUN Y Sep</t>
  </si>
  <si>
    <t xml:space="preserve">Refuerzos por no hacer mas llamamiento aún , todos los sep se hace </t>
  </si>
  <si>
    <t>11,12 Sep</t>
  </si>
  <si>
    <t xml:space="preserve">Cubre a Isabel Ganarro para apoyar el servicio de LUX MUNDI </t>
  </si>
  <si>
    <t>SEP</t>
  </si>
  <si>
    <t xml:space="preserve">Refuerzos Lux Mundi </t>
  </si>
  <si>
    <t>3 dias sin cintrato, 10 horas semanales de mas porque su jornada es de 30 y hace 40</t>
  </si>
  <si>
    <t xml:space="preserve">Parte proporcional del complemento pactado </t>
  </si>
  <si>
    <t xml:space="preserve">Domingos Sep </t>
  </si>
  <si>
    <t xml:space="preserve">Coberturas de vacaciones y ausencias </t>
  </si>
  <si>
    <t>Nocturnidades Sep</t>
  </si>
  <si>
    <t xml:space="preserve">Ausencia de Concepcion Ramos por operacipon de la madre + limpieza de apertura </t>
  </si>
  <si>
    <t xml:space="preserve">EVENTOS DIRECTIVOS </t>
  </si>
  <si>
    <t xml:space="preserve">Lipieza apertura comedor </t>
  </si>
  <si>
    <t xml:space="preserve">Montaje y limpieza aertura de comedor </t>
  </si>
  <si>
    <t xml:space="preserve">Ausencia de residencia </t>
  </si>
  <si>
    <t>8-12-16 y 24/09</t>
  </si>
  <si>
    <t>Médicos esther y limpieza comedor</t>
  </si>
  <si>
    <t>formación cintia</t>
  </si>
  <si>
    <t>Refuerzo comedor</t>
  </si>
  <si>
    <t>18 y 25 /09/2025</t>
  </si>
  <si>
    <t>Cobertura permiso Inés</t>
  </si>
  <si>
    <t>Cobertura permiso médico sandra</t>
  </si>
  <si>
    <t>12-19-26/09/25</t>
  </si>
  <si>
    <t xml:space="preserve">Refuerzo fin de semana </t>
  </si>
  <si>
    <t>Comida San Agustín</t>
  </si>
  <si>
    <t>25-29/08 y 01/09</t>
  </si>
  <si>
    <t>Cobertura baja Lourdes</t>
  </si>
  <si>
    <t>Formación Personal cocina</t>
  </si>
  <si>
    <t>Refuerzo servicio comedor</t>
  </si>
  <si>
    <t>Refuerzo comedor septiembre</t>
  </si>
  <si>
    <t>Refuerzo office septiembre</t>
  </si>
  <si>
    <t>26/092025</t>
  </si>
  <si>
    <t>Sust de Ana Belen Serrano</t>
  </si>
  <si>
    <t>1 2 5</t>
  </si>
  <si>
    <t>Sust de Silvia infanto marido</t>
  </si>
  <si>
    <t>desde el 8 al 30</t>
  </si>
  <si>
    <t>Computo por refuerzo por aumento de comensales, sin novación a coste hora nomina</t>
  </si>
  <si>
    <t>sust ana belen</t>
  </si>
  <si>
    <t>2 y 5</t>
  </si>
  <si>
    <t>10 y 12</t>
  </si>
  <si>
    <t>Sust Silvia</t>
  </si>
  <si>
    <t xml:space="preserve">Sust de Silvia + terminar limpieza </t>
  </si>
  <si>
    <t>26 y 1</t>
  </si>
  <si>
    <t>del 8 al 19</t>
  </si>
  <si>
    <t>rotura de lava bandejas a mano</t>
  </si>
  <si>
    <t>festivo</t>
  </si>
  <si>
    <t>1 al 31</t>
  </si>
  <si>
    <t xml:space="preserve">comunidad </t>
  </si>
  <si>
    <t>5 y 19</t>
  </si>
  <si>
    <t>limpieza cafeteria</t>
  </si>
  <si>
    <t>festivo el escorial</t>
  </si>
  <si>
    <t>9, 10, 16, 17, 23 y 24/08 y 6 y7/09</t>
  </si>
  <si>
    <t>Fines de semana</t>
  </si>
  <si>
    <t>20 Y 21/09</t>
  </si>
  <si>
    <t>27 Y 28/09</t>
  </si>
  <si>
    <t>refuerzo por evento</t>
  </si>
  <si>
    <t>16, 17, 18, 19 y 22/09</t>
  </si>
  <si>
    <t>Permiso convenio de Lourdes Cepeda</t>
  </si>
  <si>
    <t>16 y 17/09</t>
  </si>
  <si>
    <t>18, 19 y 22/09</t>
  </si>
  <si>
    <t>Evento en la Escolania del Escorial</t>
  </si>
  <si>
    <t>Festivo</t>
  </si>
  <si>
    <t>mes septiembre</t>
  </si>
  <si>
    <t>grupo australianos</t>
  </si>
  <si>
    <t>evento escolania</t>
  </si>
  <si>
    <t>Festivo escorial</t>
  </si>
  <si>
    <t>septiembre</t>
  </si>
  <si>
    <t>agosto</t>
  </si>
  <si>
    <t>nocturnidad agosto</t>
  </si>
  <si>
    <t>mayo y junio</t>
  </si>
  <si>
    <t>imputación 15/h semanales al brewter de mayo y junio 2025 que no se trasladaron</t>
  </si>
  <si>
    <t>22, 23, 24, 25 Y 29/09</t>
  </si>
  <si>
    <t>Cobertura vacaciones Fernando Guillén</t>
  </si>
  <si>
    <t>Nocturnidad septiembre</t>
  </si>
  <si>
    <t>PAELLA SABADO PROFESIONALES</t>
  </si>
  <si>
    <t>23,24,30 Y 31 AGOSTO</t>
  </si>
  <si>
    <t>FINES DE SEMANA Y FESTIVOS</t>
  </si>
  <si>
    <t>8 Y 9 SEPTIEMBRE</t>
  </si>
  <si>
    <t>ENFERMA MARTA GONZALEZ DAVILA</t>
  </si>
  <si>
    <t>ELOINA FALTA</t>
  </si>
  <si>
    <t>DIAS 25,29 Y 31 AGOSTO</t>
  </si>
  <si>
    <t>VACACIONES DE BEGOÑA</t>
  </si>
  <si>
    <t>FALTA CONCEPCION HEREDIA</t>
  </si>
  <si>
    <t>10 Y 12 DE SEPTIEMBRE</t>
  </si>
  <si>
    <t>FALTA CUBRIR PATIOS</t>
  </si>
  <si>
    <t>1,2 Y 3 SEPTIEMBRE</t>
  </si>
  <si>
    <t>REFUERZO</t>
  </si>
  <si>
    <t>23,24,30,31AGOSTO 3 Y 4 SEPTIEMBRE</t>
  </si>
  <si>
    <t>FNES DE SEMANA Y FESTIVOS</t>
  </si>
  <si>
    <t>6,7,20 Y 21 SEPTIEMBRE</t>
  </si>
  <si>
    <t>13,14,27 Y 28 SEPTIEMBRE</t>
  </si>
  <si>
    <t>6 Y 7 SEPTIEMBRE</t>
  </si>
  <si>
    <t>20 Y 21 SEPTIEMBRE</t>
  </si>
  <si>
    <t>23,24,30,31 6,7,20 Y 21 SEP</t>
  </si>
  <si>
    <t>13,14 SEPTIEMBRE</t>
  </si>
  <si>
    <t>11,12 SEPTIEMBRE</t>
  </si>
  <si>
    <t>ABSENTISMO DE ALMUDENA</t>
  </si>
  <si>
    <t>DIA 29 AGOSTO</t>
  </si>
  <si>
    <t>COCKTAIL EQUIPO TITULAR</t>
  </si>
  <si>
    <t>21 AL 29 AGOSTO</t>
  </si>
  <si>
    <t>VACACIONES DE ELOINA</t>
  </si>
  <si>
    <t>18 AL 22 AGOSTO</t>
  </si>
  <si>
    <t>VACACIONES MILDRET MOGOLLON</t>
  </si>
  <si>
    <t>23 Y 24 AGOSTO</t>
  </si>
  <si>
    <t>DEL 8 AL 19 SEPTIMBRE</t>
  </si>
  <si>
    <t>BAJA DE MILDRET MOGOLLON</t>
  </si>
  <si>
    <t>DIA 30 ,31 13 Y 14 SEPT</t>
  </si>
  <si>
    <t>DIAS 20,21 Y 22 AGOSTO</t>
  </si>
  <si>
    <t>DIAS 10,15 Y 22 SEPTIEMBRE</t>
  </si>
  <si>
    <t xml:space="preserve">PERMISOS NORLEY </t>
  </si>
  <si>
    <t>DIAS 23 ,6 Y 20 SEPTIEMBRE</t>
  </si>
  <si>
    <t>DIA 20 SEPTIEMBRE</t>
  </si>
  <si>
    <t>EVENTO PASTORAL</t>
  </si>
  <si>
    <t>DIA 28 Y 29 JUNIO Y 25 JULIO</t>
  </si>
  <si>
    <t>DIA 19 SEPTIEMBRE</t>
  </si>
  <si>
    <t>DIA 5 SEPTIEMBRE</t>
  </si>
  <si>
    <t>COCKTAIL DE PROFESORES</t>
  </si>
  <si>
    <t>DIAS 15,16 Y 19 SEPTI</t>
  </si>
  <si>
    <t>POR CONCEPCION HEREDIA</t>
  </si>
  <si>
    <t>FESTIVO TRABAJADO 25 JULIO 2025</t>
  </si>
  <si>
    <t>CENAS COMUNIDAD - DEL 23 JUNIO al 24 JULlIO 2025 - LUNES A VIERNES - 2HORAS / DÍA</t>
  </si>
  <si>
    <t>CUBRE PERMISO VISITA MÉDICA - YESSICA PÉREZ</t>
  </si>
  <si>
    <t>REFUERZO EXPLICACIONES OPERATIVAS CENTRO  TRANSPORTADO A CORRETURNOS ALGADI PABLO VILLAESCUSA</t>
  </si>
  <si>
    <t>01/09/2025 AL 30-09-2025</t>
  </si>
  <si>
    <t>ASDMINISTRACIÓN - SEPTIEMBRE 2025</t>
  </si>
  <si>
    <t>NOCTURNIDAD SEPTIEMBRE 2025</t>
  </si>
  <si>
    <t>13 y 14 SEPTIEMBRE 2025</t>
  </si>
  <si>
    <t>COMUNIDAD FIN DE SEMANA - COLEGIO AGUSTINIANO</t>
  </si>
  <si>
    <t>27 y 28 SEPTIEMBRE 2025</t>
  </si>
  <si>
    <t>6 y 7 SEPTIEMBRE 2025</t>
  </si>
  <si>
    <t>20 y 21 SEPTIEMBRE 2025</t>
  </si>
  <si>
    <t>SEPT. 2025 -  8 AL 12 SEPT</t>
  </si>
  <si>
    <t>CENAS COMINIDAD - SUSTITUCIÓN VACACIONES MARÍA ENOMISA MORENO PERSIGUEROÇ</t>
  </si>
  <si>
    <t>8,9,10 Y 11 SEPT</t>
  </si>
  <si>
    <t>REFUERZO PIC-NICS - 7.00 A.M. a 9.00 A.M.</t>
  </si>
  <si>
    <t>15,16,17 Y 18 SEPT</t>
  </si>
  <si>
    <t>22,23,24 Y 25 SEPT</t>
  </si>
  <si>
    <t>29 Y 30 SEPT</t>
  </si>
  <si>
    <t>LIMPIEZA EXTRAORDINARIA - BREWSTER - LA MORALEJA</t>
  </si>
  <si>
    <t>09 AL 12 SEPT. 2025</t>
  </si>
  <si>
    <t xml:space="preserve"> 1 HORA /DÍA - REFUERZO SERVICO COMEDOR</t>
  </si>
  <si>
    <t>15 AL 19 SEPT. 2025</t>
  </si>
  <si>
    <t>22 AL 26 SEPT. 2025</t>
  </si>
  <si>
    <t>29 Y 30 SEPT. 2025</t>
  </si>
  <si>
    <t>19/09/2025 y 18-09-2025</t>
  </si>
  <si>
    <t>REFUERZO SERVICIO - EXTRA ALUMNOS BREWSTER LA MORALEJA QUE COMIERON EN BREWSTER CHAMBERÍ</t>
  </si>
  <si>
    <t>01/09/2025 al 30/09/2025</t>
  </si>
  <si>
    <t>TRASPASO COSTE LABORAL SEPTIEMBRE 2025 A CENTRO CÉSAR CARLOS</t>
  </si>
  <si>
    <t>01/09/2025 al 30/09/2026</t>
  </si>
  <si>
    <t>HORAS TRANSPORTADO RECOGIDA CENIT</t>
  </si>
  <si>
    <t>agosto/septiembre</t>
  </si>
  <si>
    <t>plus responsable cocina</t>
  </si>
  <si>
    <t>permiso no retribuido Raquel RUIZ</t>
  </si>
  <si>
    <t>08-09 al 19-09-2025</t>
  </si>
  <si>
    <t>obras cocina-limpieza</t>
  </si>
  <si>
    <t>06-13-20-27/09/2025</t>
  </si>
  <si>
    <t>comunidad teresianas</t>
  </si>
  <si>
    <t>07-27-09-2025</t>
  </si>
  <si>
    <t>08-28-09-2025</t>
  </si>
  <si>
    <t>09 al 11-09-2025</t>
  </si>
  <si>
    <t>refuerzo</t>
  </si>
  <si>
    <t>25-08 al 19-09-2025</t>
  </si>
  <si>
    <t>evento comida profesores</t>
  </si>
  <si>
    <t>03al19-09-2025</t>
  </si>
  <si>
    <t>09 al 17-09-2025</t>
  </si>
  <si>
    <t>puesto sin cubrir</t>
  </si>
  <si>
    <t>09 al 18-09-2025</t>
  </si>
  <si>
    <t>refuerzo en ruta</t>
  </si>
  <si>
    <t>festivo Asturias</t>
  </si>
  <si>
    <t>24 agosto y 7 septiembre</t>
  </si>
  <si>
    <t>domingos</t>
  </si>
  <si>
    <t>14-21-28 septiembre</t>
  </si>
  <si>
    <t>15agosto+8 setiembre</t>
  </si>
  <si>
    <t>festivos Asturias y Begoña</t>
  </si>
  <si>
    <t>21-28-31 agosto</t>
  </si>
  <si>
    <t>domingos agosto</t>
  </si>
  <si>
    <t>vacaciones maria macarro</t>
  </si>
  <si>
    <t>23agosto al 07 septiembre</t>
  </si>
  <si>
    <t xml:space="preserve"> plus mejora salarial</t>
  </si>
  <si>
    <t>coctel bienvenida profes</t>
  </si>
  <si>
    <t>festivo local</t>
  </si>
  <si>
    <t>COORDINACION</t>
  </si>
  <si>
    <t>8 AL 30 SEP</t>
  </si>
  <si>
    <t>REFUERZO PETICION CLIENTE</t>
  </si>
  <si>
    <t>13 19 JUNIO</t>
  </si>
  <si>
    <t>BIBLIO X SANDRA</t>
  </si>
  <si>
    <t>19 DE JUNIO</t>
  </si>
  <si>
    <t>DESAYUNO X ISABEL</t>
  </si>
  <si>
    <t>19 DE SEPTIEMBRE</t>
  </si>
  <si>
    <t xml:space="preserve"> DESAYUNO X ISABEL</t>
  </si>
  <si>
    <t>10 AL 12 DE SEPTIEMBRE</t>
  </si>
  <si>
    <t>BAJA MEDICA EVA</t>
  </si>
  <si>
    <t>15 AL 23 DE SEPTIEMBRE</t>
  </si>
  <si>
    <t>PERMISO NO RETRI FERNANDO</t>
  </si>
  <si>
    <t>22,23 Y 24 SEP</t>
  </si>
  <si>
    <t>DESAUNOS X PALOMA</t>
  </si>
  <si>
    <t>8 AL 12 SEP</t>
  </si>
  <si>
    <t>8 AL 11 SEP</t>
  </si>
  <si>
    <t>RESPONSABILIDAD</t>
  </si>
  <si>
    <t>1 DIA JUNIO</t>
  </si>
  <si>
    <t>DESAYUNO X MARTA</t>
  </si>
  <si>
    <t>LIMPIEZAS OBRA 15/17 SEPTIEMBRE</t>
  </si>
  <si>
    <t>16 AL 22COBERTURA LIGIA</t>
  </si>
  <si>
    <t>25 AL 29 COBERTURA LIGIA</t>
  </si>
  <si>
    <t>23 AL 30 VACACIONES DE SIMONA</t>
  </si>
  <si>
    <t>2/09 FESTIVO LOCAL</t>
  </si>
  <si>
    <t>3 AL 5 Y 9 AL 10 COBERTURA LIGIA</t>
  </si>
  <si>
    <t>6 AL 14 VACAIONES DE SIMONA</t>
  </si>
  <si>
    <t>1/09 FESTIVO LOCAL</t>
  </si>
  <si>
    <t>5/6 CENAS+6/7 COMIDA</t>
  </si>
  <si>
    <t>8/09 LIGIA GERMANIA</t>
  </si>
  <si>
    <t xml:space="preserve">12/13 CENAS </t>
  </si>
  <si>
    <t>1/2 FIESTAS LOCALES</t>
  </si>
  <si>
    <t>11 SEP REFUERZO DUCHAS</t>
  </si>
  <si>
    <t>11/09 REFUERZO SEPTIEMBRE</t>
  </si>
  <si>
    <t>30/09 A/P Mº SOL ANCAJIMA</t>
  </si>
  <si>
    <t>29/08 POR CECILIA</t>
  </si>
  <si>
    <t>25/26/30AGOS 1/5/6/9 POR CECILIA</t>
  </si>
  <si>
    <t>FORMACION DE MIGUE.3/4 SEP</t>
  </si>
  <si>
    <t>SABADOS 6/20</t>
  </si>
  <si>
    <t>14/09 COMIDA GRUPO</t>
  </si>
  <si>
    <t>BAJA DE NATY LECHI PTE 5/08</t>
  </si>
  <si>
    <t>27/30/31/7 PUESTO DE CECILIA</t>
  </si>
  <si>
    <t>6/13/27 FINES D ESEMANA</t>
  </si>
  <si>
    <t>27/06 ESPECIAL DE JUNIO</t>
  </si>
  <si>
    <t>1 AL 5 DE SEPTIEMBRE REFUERZO LIMPIEZA</t>
  </si>
  <si>
    <t>1 AL 5 SEPTIE REFUERZO LIMPIEZA</t>
  </si>
  <si>
    <t>4/09 REFUERZO LIMPIEZA</t>
  </si>
  <si>
    <t>4/09 REFUERZO DE LIMPIEZ</t>
  </si>
  <si>
    <t>3/09 REFUERZO LIMPIEZA</t>
  </si>
  <si>
    <t>1 AL 15 VACAIONES DE CARMEN MARTINEZ</t>
  </si>
  <si>
    <t>6/7 SEPTIEMBRE F/SEMAN</t>
  </si>
  <si>
    <t>A/P LAYLA NOUCHI</t>
  </si>
  <si>
    <t>3/5 SEP REFUERZO LIMPIEZ</t>
  </si>
  <si>
    <t>20/12 FIN DE SEMANA</t>
  </si>
  <si>
    <t>13/14/27/28 FIN DE SEMANA</t>
  </si>
  <si>
    <t>6/7/20/21 FIN DE SEMANA</t>
  </si>
  <si>
    <t>28/AGOSTO/11 SEP</t>
  </si>
  <si>
    <t>30/31 Y 14 SEPTIEMBRE</t>
  </si>
  <si>
    <t>13/27/28 FIN DE SEMANA</t>
  </si>
  <si>
    <t>11 EVENTO</t>
  </si>
  <si>
    <t>HORAS EVENTOS 2/11 SEP</t>
  </si>
  <si>
    <t>2/SEPTIEMBRE CAFETERIA</t>
  </si>
  <si>
    <t>11/09 EVENTO</t>
  </si>
  <si>
    <t>5/19 SEPTIEMBRE</t>
  </si>
  <si>
    <t>GESTION  CORAZON DE MARIA</t>
  </si>
  <si>
    <t>16/17/18 APOYO A HERMIS</t>
  </si>
  <si>
    <t>EVENTO 11 DE SEPTIEMBRE</t>
  </si>
  <si>
    <t>REFUERZO CUMPLEAÑOS 11/09</t>
  </si>
  <si>
    <t>CAMPAMENTO 20/21</t>
  </si>
  <si>
    <t>7 DE SEP VACACIONES DE MONSE</t>
  </si>
  <si>
    <t>17/20/21 REFUERZO CUMPLEAÑOS</t>
  </si>
  <si>
    <t>6/09 POR VACACIONES DE MONSE</t>
  </si>
  <si>
    <t>VACACIONES DE MERCEDES 1 AL 7/09</t>
  </si>
  <si>
    <t>6/09 VACACIONES DE MERCEDES ROMAN</t>
  </si>
  <si>
    <t>VACA 25 AL 30 MERCEDES ROMAN</t>
  </si>
  <si>
    <t>VACACIONES 1 AL 7 DE SEPTIEMBRE MERCEDES ROMAN</t>
  </si>
  <si>
    <t xml:space="preserve"> 1 AL 3 SEPTIEMBRE POR ARACELI</t>
  </si>
  <si>
    <t>BAJA ANTONIO GERONIMO</t>
  </si>
  <si>
    <t>EVENTO 20/09</t>
  </si>
  <si>
    <t>26/27 GRUPO</t>
  </si>
  <si>
    <t>5/6 Y 7 SEP GRUPO</t>
  </si>
  <si>
    <t>13/14-27/28 FIN DE SEMANA</t>
  </si>
  <si>
    <t>25/26/27 REFUERZO GRUPO</t>
  </si>
  <si>
    <t>20/21 FIN DE SEMANA</t>
  </si>
  <si>
    <t>20/21 PUESTO SIN CUBRIR</t>
  </si>
  <si>
    <t xml:space="preserve">PUESTO MELANI MELINCHI </t>
  </si>
  <si>
    <t>6/7/13/14 FIN DE SEMANA</t>
  </si>
  <si>
    <t>PUESTO DE KEREM POR CUBRI</t>
  </si>
  <si>
    <t>10 SEP PUESTO POR LAURA CASILLA</t>
  </si>
  <si>
    <t>16/09 PUESTO POR LAURA CASILLA</t>
  </si>
  <si>
    <t>PUESTO POR KEREM AMADOR</t>
  </si>
  <si>
    <t>PUESTO DE MEDIA JORNADA MES</t>
  </si>
  <si>
    <t>HORAS DE ALICIA PONGA</t>
  </si>
  <si>
    <t>9 MEDICO DE GABRIEL GARCIA</t>
  </si>
  <si>
    <t>8/09 CONVENIO WILMA PULOPAXI</t>
  </si>
  <si>
    <t>27/29 MEDICO GABRIEL GARICA</t>
  </si>
  <si>
    <t>4/09 MEDICO GABRIEL GARCIA</t>
  </si>
  <si>
    <t>8/09 BARBACOA CHAVALES</t>
  </si>
  <si>
    <t>19/09 RENOVACION DNI CARLOS AGUDO</t>
  </si>
  <si>
    <t>PERMISO DE ADRIANA MESIAS 19/09</t>
  </si>
  <si>
    <t>19 MEDICO GABRIEL GARCIA</t>
  </si>
  <si>
    <t>22/09 BAJA YOLANDA GARCIA</t>
  </si>
  <si>
    <t>CONFERENCIA 25/09</t>
  </si>
  <si>
    <t>27 EVENTO JAIME</t>
  </si>
  <si>
    <t>28 EVENTO JAIME</t>
  </si>
  <si>
    <t>11/09 EVENTO ALCALA APERTURA</t>
  </si>
  <si>
    <t>EVENTO 19/09</t>
  </si>
  <si>
    <t>EVENTO 19/10</t>
  </si>
  <si>
    <t>FIN DE SEMANA 13/20/27</t>
  </si>
  <si>
    <t>FIN DE SEMANA 14/21/28</t>
  </si>
  <si>
    <t>6/7 FIN DE SEMANA</t>
  </si>
  <si>
    <t>TRASLADO DESDE EL DIA 9/09</t>
  </si>
  <si>
    <t>26/09 REFUEZO LIMPIEZA</t>
  </si>
  <si>
    <t>AGOSTO REFUEZO LIMPIEZA</t>
  </si>
  <si>
    <t>REFUERZO LIMPIEZAS SOLICITADAS POR CLIENTE</t>
  </si>
  <si>
    <t>REFUERZO APERITIVO 7/09</t>
  </si>
  <si>
    <t>COMIDA 15/09</t>
  </si>
  <si>
    <t>24 EVENTO</t>
  </si>
  <si>
    <t>BAJA MAGALI  PACHECO 4/09</t>
  </si>
  <si>
    <t>BAJA MAGALI  PACHECO 7/09</t>
  </si>
  <si>
    <t>17/09 BAJA JENIFER CASILLAS</t>
  </si>
  <si>
    <t>16/09 BAJA JENIFER CASILLAS</t>
  </si>
  <si>
    <t>BAJA MAGALY PACHECO 3/09</t>
  </si>
  <si>
    <t>COMPUTO DE A 45 PUESTO DE CAFETERIA</t>
  </si>
  <si>
    <t>AUMENTO 1 HORA POR RAX</t>
  </si>
  <si>
    <t xml:space="preserve">SEPTIEMBRE </t>
  </si>
  <si>
    <t>24 POR ALEJANDRO ENGUERE</t>
  </si>
  <si>
    <t>del 09 al 18/09 it Demelsa</t>
  </si>
  <si>
    <t>ap Abellan</t>
  </si>
  <si>
    <t>dias benito</t>
  </si>
  <si>
    <t>cm Mateo</t>
  </si>
  <si>
    <t>2 dias Vallejo no hasta 10</t>
  </si>
  <si>
    <t>exc Estiro</t>
  </si>
  <si>
    <t>ciru. Hija Saavedra</t>
  </si>
  <si>
    <t xml:space="preserve">apoy. </t>
  </si>
  <si>
    <t>cm Ruiz</t>
  </si>
  <si>
    <t>hosp. Familiar</t>
  </si>
  <si>
    <t>it 19 a 26 Hernadez</t>
  </si>
  <si>
    <t>Ex Rino</t>
  </si>
  <si>
    <t>Berardineli abs</t>
  </si>
  <si>
    <t>ap Romero</t>
  </si>
  <si>
    <t>bv Alizares</t>
  </si>
  <si>
    <t>it Arroyo</t>
  </si>
  <si>
    <t>2 dias it Bela</t>
  </si>
  <si>
    <t xml:space="preserve">fijo y vacaciones </t>
  </si>
  <si>
    <t>vac Cebrian 01 a 05</t>
  </si>
  <si>
    <t>finde</t>
  </si>
  <si>
    <t>extran. Boada</t>
  </si>
  <si>
    <t>fall familiar  Calvo 12 a 16</t>
  </si>
  <si>
    <t>17 a 22 bv Rabadan</t>
  </si>
  <si>
    <t>23-24-26 fall.fam Gomez</t>
  </si>
  <si>
    <t>01a05 bv Gonzalez</t>
  </si>
  <si>
    <t>08 a 16 jub Fdez</t>
  </si>
  <si>
    <t>it Mateo</t>
  </si>
  <si>
    <t>18-19-22-15 it Gomez</t>
  </si>
  <si>
    <t>fall familiar Fdez</t>
  </si>
  <si>
    <t>vac Chevez</t>
  </si>
  <si>
    <t>bm Suarez</t>
  </si>
  <si>
    <t xml:space="preserve">finde </t>
  </si>
  <si>
    <t>08 a 11 it Mogollon</t>
  </si>
  <si>
    <t>c.med Nouchi</t>
  </si>
  <si>
    <t>15-16-17-19 especialista Djiba</t>
  </si>
  <si>
    <t>22-23 permiso Garcia</t>
  </si>
  <si>
    <t>bv Lennis</t>
  </si>
  <si>
    <t>25-26</t>
  </si>
  <si>
    <t>TODO EL MES PUESTO LOURDES</t>
  </si>
  <si>
    <t>MED MORENO</t>
  </si>
  <si>
    <t>RENUNCIA PUENTE</t>
  </si>
  <si>
    <t>Permis.. Araujo</t>
  </si>
  <si>
    <t>puesto libre</t>
  </si>
  <si>
    <t>it gonzalez</t>
  </si>
  <si>
    <t>it mateo</t>
  </si>
  <si>
    <t>puest libre Casillas</t>
  </si>
  <si>
    <t>vac Montero</t>
  </si>
  <si>
    <t>med. Prudencio</t>
  </si>
  <si>
    <t>med. Nuñez</t>
  </si>
  <si>
    <t>des -casillas</t>
  </si>
  <si>
    <t>limpieza semanal</t>
  </si>
  <si>
    <t>it Moreno</t>
  </si>
  <si>
    <t>09 a 19 vac Pinar</t>
  </si>
  <si>
    <t>ayud coc x ruby</t>
  </si>
  <si>
    <t>coberturas varias</t>
  </si>
  <si>
    <t>it Rojo</t>
  </si>
  <si>
    <t>it jeronimo</t>
  </si>
  <si>
    <t>op fami. Fernando</t>
  </si>
  <si>
    <t>01 a 05 it IT Rojo</t>
  </si>
  <si>
    <t>09 a   26 It Rojo</t>
  </si>
  <si>
    <t>guardia fin de semana</t>
  </si>
  <si>
    <t>peticion telef</t>
  </si>
  <si>
    <t xml:space="preserve">6-7-13-14 </t>
  </si>
  <si>
    <t>20-21-25</t>
  </si>
  <si>
    <t>26-27</t>
  </si>
  <si>
    <t>05 a 19</t>
  </si>
  <si>
    <t>23-24 it jeronimo</t>
  </si>
  <si>
    <t>x Norlei  12-17-22..</t>
  </si>
  <si>
    <t>tardes dobla</t>
  </si>
  <si>
    <t>correturnos</t>
  </si>
  <si>
    <t>Etiquetas de fila</t>
  </si>
  <si>
    <t>#N/D</t>
  </si>
  <si>
    <t>Total general</t>
  </si>
  <si>
    <t>Suma de COSTE TOTAL</t>
  </si>
  <si>
    <t>110220</t>
  </si>
  <si>
    <t>COLEGIO LUX MUNDI</t>
  </si>
  <si>
    <t>BREWSTER MADRID CAMPUS LA MORALEJA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</si>
</sst>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-mm\-yyyy"/>
    <numFmt numFmtId="165" formatCode="_-* #,##0.00_-;\-* #,##0.00_-;_-* \-??_-;_-@_-"/>
  </numFmts>
  <fonts count="4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indexed="9"/>
      <name val="Arial"/>
      <family val="2"/>
    </font>
    <font>
      <sz val="8"/>
      <color indexed="9"/>
      <name val="Arial"/>
      <family val="2"/>
    </font>
    <font>
      <b/>
      <sz val="10"/>
      <color theme="8" tint="-0.499984740745262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indexed="9"/>
      <name val="Arial"/>
      <family val="2"/>
    </font>
    <font>
      <b/>
      <sz val="22"/>
      <color rgb="FFFF0000"/>
      <name val="Calibri"/>
      <family val="2"/>
      <scheme val="minor"/>
    </font>
    <font>
      <b/>
      <sz val="12"/>
      <color indexed="9"/>
      <name val="Arial"/>
      <family val="2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theme="0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b/>
      <sz val="9"/>
      <color rgb="FFFF0000"/>
      <name val="Arial"/>
      <family val="2"/>
    </font>
    <font>
      <u/>
      <sz val="11"/>
      <color theme="1"/>
      <name val="Calibri"/>
      <family val="2"/>
      <scheme val="minor"/>
    </font>
    <font>
      <sz val="12"/>
      <color indexed="9"/>
      <name val="Arial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4">
    <border>
      <left/>
      <right/>
      <top/>
      <bottom/>
      <diagonal/>
    </border>
    <border>
      <left style="thick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theme="0"/>
      </left>
      <right style="hair">
        <color theme="0"/>
      </right>
      <top style="hair">
        <color auto="1"/>
      </top>
      <bottom style="hair">
        <color theme="0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/>
      <diagonal/>
    </border>
    <border>
      <left style="hair">
        <color theme="0"/>
      </left>
      <right/>
      <top style="hair">
        <color auto="1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theme="0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theme="0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auto="1"/>
      </right>
      <top style="hair">
        <color auto="1"/>
      </top>
      <bottom style="hair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theme="9" tint="-0.49998474074526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theme="9" tint="-0.49998474074526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ck">
        <color theme="9" tint="-0.499984740745262"/>
      </bottom>
      <diagonal/>
    </border>
    <border>
      <left/>
      <right style="thick">
        <color theme="9" tint="-0.499984740745262"/>
      </right>
      <top style="thin">
        <color theme="4" tint="0.39997558519241921"/>
      </top>
      <bottom style="thick">
        <color theme="9" tint="-0.499984740745262"/>
      </bottom>
      <diagonal/>
    </border>
  </borders>
  <cellStyleXfs count="313">
    <xf numFmtId="0" fontId="0" fillId="0" borderId="0"/>
    <xf numFmtId="43" fontId="3" fillId="0" borderId="0" applyFont="0" applyFill="0" applyBorder="0" applyAlignment="0" applyProtection="0"/>
    <xf numFmtId="0" fontId="14" fillId="0" borderId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165" fontId="14" fillId="0" borderId="0" applyBorder="0" applyProtection="0"/>
    <xf numFmtId="0" fontId="15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3" fillId="11" borderId="54" applyNumberForma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4" fontId="0" fillId="0" borderId="0" xfId="0" applyNumberFormat="1"/>
    <xf numFmtId="43" fontId="0" fillId="0" borderId="9" xfId="1" applyFont="1" applyBorder="1" applyProtection="1">
      <protection locked="0"/>
    </xf>
    <xf numFmtId="14" fontId="0" fillId="0" borderId="8" xfId="0" applyNumberFormat="1" applyBorder="1" applyProtection="1">
      <protection locked="0"/>
    </xf>
    <xf numFmtId="0" fontId="0" fillId="0" borderId="8" xfId="0" applyBorder="1" applyProtection="1">
      <protection locked="0"/>
    </xf>
    <xf numFmtId="16" fontId="0" fillId="0" borderId="8" xfId="0" applyNumberFormat="1" applyBorder="1" applyProtection="1">
      <protection locked="0"/>
    </xf>
    <xf numFmtId="0" fontId="12" fillId="6" borderId="10" xfId="0" applyFont="1" applyFill="1" applyBorder="1" applyAlignment="1">
      <alignment horizontal="center" wrapText="1"/>
    </xf>
    <xf numFmtId="4" fontId="10" fillId="0" borderId="0" xfId="0" applyNumberFormat="1" applyFont="1"/>
    <xf numFmtId="14" fontId="18" fillId="3" borderId="6" xfId="0" applyNumberFormat="1" applyFont="1" applyFill="1" applyBorder="1" applyAlignment="1" applyProtection="1">
      <alignment horizontal="center" wrapText="1" shrinkToFit="1"/>
      <protection locked="0"/>
    </xf>
    <xf numFmtId="0" fontId="18" fillId="3" borderId="6" xfId="0" applyFont="1" applyFill="1" applyBorder="1" applyAlignment="1" applyProtection="1">
      <alignment horizontal="center" wrapText="1" shrinkToFit="1"/>
      <protection locked="0"/>
    </xf>
    <xf numFmtId="0" fontId="18" fillId="3" borderId="12" xfId="0" applyFont="1" applyFill="1" applyBorder="1" applyAlignment="1" applyProtection="1">
      <alignment horizontal="center" wrapText="1" shrinkToFit="1"/>
      <protection locked="0"/>
    </xf>
    <xf numFmtId="0" fontId="10" fillId="8" borderId="10" xfId="0" applyFont="1" applyFill="1" applyBorder="1"/>
    <xf numFmtId="0" fontId="7" fillId="3" borderId="11" xfId="0" applyFont="1" applyFill="1" applyBorder="1" applyAlignment="1" applyProtection="1">
      <alignment horizontal="center" wrapText="1" shrinkToFit="1"/>
      <protection locked="0"/>
    </xf>
    <xf numFmtId="0" fontId="7" fillId="3" borderId="22" xfId="0" applyFont="1" applyFill="1" applyBorder="1" applyAlignment="1" applyProtection="1">
      <alignment horizontal="center" wrapText="1" shrinkToFit="1"/>
      <protection locked="0"/>
    </xf>
    <xf numFmtId="0" fontId="18" fillId="3" borderId="11" xfId="0" applyFont="1" applyFill="1" applyBorder="1" applyAlignment="1" applyProtection="1">
      <alignment horizontal="center" wrapText="1" shrinkToFit="1"/>
      <protection locked="0"/>
    </xf>
    <xf numFmtId="0" fontId="0" fillId="0" borderId="24" xfId="0" applyBorder="1" applyProtection="1">
      <protection locked="0"/>
    </xf>
    <xf numFmtId="0" fontId="18" fillId="3" borderId="28" xfId="0" applyFont="1" applyFill="1" applyBorder="1" applyAlignment="1" applyProtection="1">
      <alignment horizontal="center" wrapText="1" shrinkToFit="1"/>
      <protection locked="0"/>
    </xf>
    <xf numFmtId="0" fontId="7" fillId="3" borderId="29" xfId="0" applyFont="1" applyFill="1" applyBorder="1" applyAlignment="1" applyProtection="1">
      <alignment horizontal="center" wrapText="1" shrinkToFit="1"/>
      <protection locked="0"/>
    </xf>
    <xf numFmtId="0" fontId="0" fillId="5" borderId="8" xfId="0" applyFill="1" applyBorder="1"/>
    <xf numFmtId="4" fontId="7" fillId="3" borderId="17" xfId="0" applyNumberFormat="1" applyFont="1" applyFill="1" applyBorder="1" applyAlignment="1">
      <alignment horizontal="center" wrapText="1" shrinkToFit="1"/>
    </xf>
    <xf numFmtId="4" fontId="0" fillId="5" borderId="18" xfId="0" applyNumberFormat="1" applyFill="1" applyBorder="1"/>
    <xf numFmtId="4" fontId="0" fillId="5" borderId="19" xfId="0" applyNumberFormat="1" applyFill="1" applyBorder="1"/>
    <xf numFmtId="0" fontId="7" fillId="3" borderId="12" xfId="0" applyFont="1" applyFill="1" applyBorder="1" applyAlignment="1">
      <alignment horizontal="center" wrapText="1" shrinkToFit="1"/>
    </xf>
    <xf numFmtId="4" fontId="7" fillId="3" borderId="23" xfId="0" applyNumberFormat="1" applyFont="1" applyFill="1" applyBorder="1" applyAlignment="1">
      <alignment horizontal="center" wrapText="1" shrinkToFit="1"/>
    </xf>
    <xf numFmtId="0" fontId="16" fillId="3" borderId="12" xfId="0" applyFont="1" applyFill="1" applyBorder="1" applyAlignment="1">
      <alignment horizontal="center" wrapText="1" shrinkToFit="1"/>
    </xf>
    <xf numFmtId="0" fontId="9" fillId="4" borderId="12" xfId="0" applyFont="1" applyFill="1" applyBorder="1" applyAlignment="1">
      <alignment horizontal="center" wrapText="1" shrinkToFit="1"/>
    </xf>
    <xf numFmtId="49" fontId="9" fillId="4" borderId="12" xfId="0" applyNumberFormat="1" applyFont="1" applyFill="1" applyBorder="1" applyAlignment="1">
      <alignment horizontal="center" wrapText="1" shrinkToFit="1"/>
    </xf>
    <xf numFmtId="0" fontId="0" fillId="5" borderId="13" xfId="0" applyFill="1" applyBorder="1"/>
    <xf numFmtId="0" fontId="0" fillId="0" borderId="7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6" xfId="0" applyBorder="1" applyProtection="1">
      <protection locked="0"/>
    </xf>
    <xf numFmtId="0" fontId="17" fillId="7" borderId="14" xfId="0" applyFont="1" applyFill="1" applyBorder="1" applyAlignment="1">
      <alignment horizontal="center"/>
    </xf>
    <xf numFmtId="0" fontId="7" fillId="3" borderId="30" xfId="0" applyFont="1" applyFill="1" applyBorder="1" applyAlignment="1" applyProtection="1">
      <alignment horizontal="center" wrapText="1" shrinkToFit="1"/>
      <protection locked="0"/>
    </xf>
    <xf numFmtId="0" fontId="22" fillId="6" borderId="6" xfId="0" applyFont="1" applyFill="1" applyBorder="1" applyAlignment="1">
      <alignment horizontal="center" vertical="center" wrapText="1"/>
    </xf>
    <xf numFmtId="0" fontId="22" fillId="6" borderId="31" xfId="0" applyFont="1" applyFill="1" applyBorder="1" applyAlignment="1">
      <alignment horizontal="center" vertical="center" wrapText="1"/>
    </xf>
    <xf numFmtId="43" fontId="8" fillId="3" borderId="7" xfId="1" applyFont="1" applyFill="1" applyBorder="1" applyAlignment="1" applyProtection="1">
      <alignment horizontal="center" wrapText="1" shrinkToFit="1"/>
    </xf>
    <xf numFmtId="43" fontId="8" fillId="3" borderId="8" xfId="1" applyFont="1" applyFill="1" applyBorder="1" applyAlignment="1" applyProtection="1">
      <alignment horizontal="center" wrapText="1" shrinkToFit="1"/>
    </xf>
    <xf numFmtId="43" fontId="8" fillId="3" borderId="32" xfId="1" applyFont="1" applyFill="1" applyBorder="1" applyAlignment="1" applyProtection="1">
      <alignment horizontal="center" wrapText="1" shrinkToFit="1"/>
    </xf>
    <xf numFmtId="0" fontId="0" fillId="5" borderId="7" xfId="0" applyFill="1" applyBorder="1"/>
    <xf numFmtId="43" fontId="0" fillId="5" borderId="8" xfId="1" applyFont="1" applyFill="1" applyBorder="1" applyAlignment="1" applyProtection="1">
      <alignment shrinkToFit="1"/>
    </xf>
    <xf numFmtId="0" fontId="0" fillId="5" borderId="8" xfId="1" applyNumberFormat="1" applyFont="1" applyFill="1" applyBorder="1" applyAlignment="1" applyProtection="1">
      <alignment shrinkToFit="1"/>
    </xf>
    <xf numFmtId="0" fontId="0" fillId="5" borderId="32" xfId="0" applyFill="1" applyBorder="1"/>
    <xf numFmtId="0" fontId="0" fillId="0" borderId="0" xfId="0" applyProtection="1">
      <protection locked="0"/>
    </xf>
    <xf numFmtId="0" fontId="22" fillId="6" borderId="7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5" fillId="0" borderId="0" xfId="0" applyFont="1"/>
    <xf numFmtId="14" fontId="26" fillId="3" borderId="5" xfId="0" applyNumberFormat="1" applyFont="1" applyFill="1" applyBorder="1" applyAlignment="1" applyProtection="1">
      <alignment horizontal="center" wrapText="1" shrinkToFit="1"/>
      <protection locked="0"/>
    </xf>
    <xf numFmtId="0" fontId="27" fillId="3" borderId="30" xfId="0" applyFont="1" applyFill="1" applyBorder="1" applyAlignment="1" applyProtection="1">
      <alignment horizontal="center" wrapText="1" shrinkToFit="1"/>
      <protection locked="0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3" fontId="8" fillId="0" borderId="0" xfId="1" applyFont="1" applyFill="1" applyBorder="1" applyAlignment="1" applyProtection="1">
      <alignment horizontal="center" wrapText="1" shrinkToFit="1"/>
    </xf>
    <xf numFmtId="0" fontId="0" fillId="0" borderId="48" xfId="0" applyBorder="1"/>
    <xf numFmtId="4" fontId="31" fillId="9" borderId="51" xfId="0" applyNumberFormat="1" applyFont="1" applyFill="1" applyBorder="1"/>
    <xf numFmtId="0" fontId="32" fillId="9" borderId="49" xfId="0" quotePrefix="1" applyFont="1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18" fillId="3" borderId="30" xfId="0" applyFont="1" applyFill="1" applyBorder="1" applyAlignment="1" applyProtection="1">
      <alignment horizontal="center" wrapText="1" shrinkToFit="1"/>
      <protection locked="0"/>
    </xf>
    <xf numFmtId="0" fontId="5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4" fontId="5" fillId="7" borderId="0" xfId="0" applyNumberFormat="1" applyFont="1" applyFill="1" applyAlignment="1">
      <alignment horizontal="center"/>
    </xf>
    <xf numFmtId="4" fontId="5" fillId="7" borderId="0" xfId="0" applyNumberFormat="1" applyFont="1" applyFill="1" applyAlignment="1">
      <alignment horizontal="center" wrapText="1"/>
    </xf>
    <xf numFmtId="10" fontId="5" fillId="7" borderId="0" xfId="0" applyNumberFormat="1" applyFont="1" applyFill="1" applyAlignment="1">
      <alignment horizontal="center"/>
    </xf>
    <xf numFmtId="3" fontId="5" fillId="7" borderId="0" xfId="0" applyNumberFormat="1" applyFont="1" applyFill="1" applyAlignment="1">
      <alignment horizontal="center"/>
    </xf>
    <xf numFmtId="4" fontId="33" fillId="11" borderId="55" xfId="30" applyNumberFormat="1" applyBorder="1" applyAlignment="1">
      <alignment horizontal="center"/>
    </xf>
    <xf numFmtId="0" fontId="4" fillId="8" borderId="0" xfId="0" applyFont="1" applyFill="1"/>
    <xf numFmtId="0" fontId="0" fillId="0" borderId="0" xfId="0" quotePrefix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1" fontId="32" fillId="9" borderId="50" xfId="0" quotePrefix="1" applyNumberFormat="1" applyFont="1" applyFill="1" applyBorder="1" applyAlignment="1">
      <alignment horizontal="center"/>
    </xf>
    <xf numFmtId="4" fontId="31" fillId="9" borderId="56" xfId="0" applyNumberFormat="1" applyFont="1" applyFill="1" applyBorder="1"/>
    <xf numFmtId="0" fontId="32" fillId="9" borderId="0" xfId="0" quotePrefix="1" applyFont="1" applyFill="1" applyAlignment="1">
      <alignment horizontal="center"/>
    </xf>
    <xf numFmtId="4" fontId="31" fillId="9" borderId="57" xfId="0" applyNumberFormat="1" applyFont="1" applyFill="1" applyBorder="1"/>
    <xf numFmtId="14" fontId="37" fillId="3" borderId="0" xfId="0" applyNumberFormat="1" applyFont="1" applyFill="1" applyAlignment="1">
      <alignment horizontal="center" wrapText="1" shrinkToFit="1"/>
    </xf>
    <xf numFmtId="0" fontId="37" fillId="3" borderId="0" xfId="0" applyFont="1" applyFill="1" applyAlignment="1">
      <alignment horizontal="center" wrapText="1" shrinkToFit="1"/>
    </xf>
    <xf numFmtId="14" fontId="0" fillId="0" borderId="0" xfId="0" applyNumberFormat="1"/>
    <xf numFmtId="0" fontId="0" fillId="14" borderId="0" xfId="0" applyFill="1"/>
    <xf numFmtId="0" fontId="0" fillId="14" borderId="0" xfId="0" quotePrefix="1" applyFill="1"/>
    <xf numFmtId="0" fontId="4" fillId="14" borderId="34" xfId="0" applyFont="1" applyFill="1" applyBorder="1" applyAlignment="1">
      <alignment horizontal="right"/>
    </xf>
    <xf numFmtId="0" fontId="4" fillId="14" borderId="35" xfId="0" applyFont="1" applyFill="1" applyBorder="1" applyAlignment="1">
      <alignment horizontal="center"/>
    </xf>
    <xf numFmtId="0" fontId="4" fillId="14" borderId="36" xfId="0" applyFont="1" applyFill="1" applyBorder="1" applyAlignment="1">
      <alignment horizontal="center"/>
    </xf>
    <xf numFmtId="0" fontId="4" fillId="14" borderId="42" xfId="0" applyFont="1" applyFill="1" applyBorder="1" applyAlignment="1">
      <alignment horizontal="center"/>
    </xf>
    <xf numFmtId="0" fontId="4" fillId="14" borderId="43" xfId="0" applyFont="1" applyFill="1" applyBorder="1" applyAlignment="1">
      <alignment horizontal="center"/>
    </xf>
    <xf numFmtId="0" fontId="4" fillId="14" borderId="44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28" fillId="14" borderId="1" xfId="0" applyFont="1" applyFill="1" applyBorder="1" applyAlignment="1">
      <alignment horizontal="center"/>
    </xf>
    <xf numFmtId="0" fontId="28" fillId="14" borderId="0" xfId="0" applyFont="1" applyFill="1" applyAlignment="1">
      <alignment horizontal="center"/>
    </xf>
    <xf numFmtId="0" fontId="29" fillId="14" borderId="0" xfId="0" applyFont="1" applyFill="1" applyAlignment="1">
      <alignment horizontal="center"/>
    </xf>
    <xf numFmtId="0" fontId="28" fillId="14" borderId="2" xfId="0" applyFont="1" applyFill="1" applyBorder="1" applyAlignment="1">
      <alignment horizontal="center"/>
    </xf>
    <xf numFmtId="0" fontId="4" fillId="14" borderId="0" xfId="0" applyFont="1" applyFill="1"/>
    <xf numFmtId="0" fontId="0" fillId="14" borderId="37" xfId="0" applyFill="1" applyBorder="1" applyAlignment="1">
      <alignment horizontal="right"/>
    </xf>
    <xf numFmtId="0" fontId="0" fillId="14" borderId="1" xfId="0" applyFill="1" applyBorder="1"/>
    <xf numFmtId="0" fontId="0" fillId="14" borderId="0" xfId="0" applyFill="1" applyAlignment="1">
      <alignment horizontal="center"/>
    </xf>
    <xf numFmtId="0" fontId="0" fillId="14" borderId="2" xfId="0" applyFill="1" applyBorder="1" applyAlignment="1">
      <alignment horizontal="center"/>
    </xf>
    <xf numFmtId="0" fontId="30" fillId="14" borderId="0" xfId="28" applyFill="1"/>
    <xf numFmtId="0" fontId="36" fillId="14" borderId="0" xfId="0" applyFont="1" applyFill="1"/>
    <xf numFmtId="49" fontId="0" fillId="14" borderId="37" xfId="0" applyNumberFormat="1" applyFill="1" applyBorder="1" applyAlignment="1">
      <alignment horizontal="right"/>
    </xf>
    <xf numFmtId="0" fontId="0" fillId="14" borderId="52" xfId="0" applyFill="1" applyBorder="1" applyAlignment="1">
      <alignment horizontal="center"/>
    </xf>
    <xf numFmtId="0" fontId="0" fillId="14" borderId="52" xfId="0" applyFill="1" applyBorder="1"/>
    <xf numFmtId="0" fontId="0" fillId="14" borderId="53" xfId="0" applyFill="1" applyBorder="1" applyAlignment="1">
      <alignment horizontal="center"/>
    </xf>
    <xf numFmtId="0" fontId="0" fillId="14" borderId="0" xfId="0" applyFill="1" applyAlignment="1">
      <alignment horizontal="right"/>
    </xf>
    <xf numFmtId="14" fontId="0" fillId="14" borderId="0" xfId="0" applyNumberFormat="1" applyFill="1"/>
    <xf numFmtId="14" fontId="1" fillId="0" borderId="0" xfId="0" applyNumberFormat="1" applyFont="1"/>
    <xf numFmtId="4" fontId="0" fillId="14" borderId="0" xfId="0" applyNumberFormat="1" applyFill="1"/>
    <xf numFmtId="4" fontId="0" fillId="15" borderId="18" xfId="0" applyNumberFormat="1" applyFill="1" applyBorder="1"/>
    <xf numFmtId="0" fontId="0" fillId="15" borderId="8" xfId="0" applyFill="1" applyBorder="1"/>
    <xf numFmtId="0" fontId="0" fillId="15" borderId="9" xfId="0" applyFill="1" applyBorder="1"/>
    <xf numFmtId="0" fontId="0" fillId="15" borderId="25" xfId="0" applyFill="1" applyBorder="1"/>
    <xf numFmtId="0" fontId="0" fillId="15" borderId="0" xfId="0" applyFill="1"/>
    <xf numFmtId="0" fontId="0" fillId="15" borderId="0" xfId="0" applyFill="1" applyAlignment="1">
      <alignment horizontal="right"/>
    </xf>
    <xf numFmtId="14" fontId="0" fillId="0" borderId="0" xfId="0" applyNumberFormat="1" applyProtection="1">
      <protection locked="0"/>
    </xf>
    <xf numFmtId="0" fontId="18" fillId="3" borderId="6" xfId="0" applyFont="1" applyFill="1" applyBorder="1" applyAlignment="1" applyProtection="1">
      <alignment horizontal="center" vertical="center" wrapText="1" shrinkToFit="1"/>
      <protection locked="0"/>
    </xf>
    <xf numFmtId="0" fontId="26" fillId="3" borderId="17" xfId="0" applyFont="1" applyFill="1" applyBorder="1" applyAlignment="1" applyProtection="1">
      <alignment horizontal="center" vertical="center" wrapText="1" shrinkToFit="1"/>
      <protection locked="0"/>
    </xf>
    <xf numFmtId="0" fontId="0" fillId="14" borderId="58" xfId="0" applyFill="1" applyBorder="1" applyProtection="1">
      <protection locked="0"/>
    </xf>
    <xf numFmtId="0" fontId="10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4" fontId="10" fillId="0" borderId="0" xfId="0" applyNumberFormat="1" applyFont="1" applyProtection="1">
      <protection locked="0"/>
    </xf>
    <xf numFmtId="16" fontId="0" fillId="0" borderId="0" xfId="0" applyNumberFormat="1" applyProtection="1">
      <protection locked="0"/>
    </xf>
    <xf numFmtId="9" fontId="0" fillId="0" borderId="0" xfId="29" applyFont="1" applyProtection="1">
      <protection locked="0"/>
    </xf>
    <xf numFmtId="9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0" fillId="0" borderId="37" xfId="0" applyBorder="1" applyAlignment="1">
      <alignment horizontal="right"/>
    </xf>
    <xf numFmtId="0" fontId="0" fillId="0" borderId="38" xfId="0" applyBorder="1"/>
    <xf numFmtId="49" fontId="0" fillId="0" borderId="37" xfId="0" applyNumberFormat="1" applyBorder="1" applyAlignment="1">
      <alignment horizontal="right"/>
    </xf>
    <xf numFmtId="49" fontId="0" fillId="0" borderId="39" xfId="0" applyNumberFormat="1" applyBorder="1" applyAlignment="1">
      <alignment horizontal="right"/>
    </xf>
    <xf numFmtId="0" fontId="0" fillId="0" borderId="40" xfId="0" applyBorder="1"/>
    <xf numFmtId="0" fontId="0" fillId="0" borderId="41" xfId="0" applyBorder="1"/>
    <xf numFmtId="49" fontId="1" fillId="16" borderId="58" xfId="0" applyNumberFormat="1" applyFont="1" applyFill="1" applyBorder="1"/>
    <xf numFmtId="49" fontId="1" fillId="0" borderId="58" xfId="0" applyNumberFormat="1" applyFont="1" applyBorder="1"/>
    <xf numFmtId="0" fontId="0" fillId="14" borderId="58" xfId="0" applyFill="1" applyBorder="1"/>
    <xf numFmtId="0" fontId="0" fillId="14" borderId="60" xfId="0" applyFill="1" applyBorder="1"/>
    <xf numFmtId="0" fontId="0" fillId="14" borderId="58" xfId="0" applyFill="1" applyBorder="1" applyAlignment="1">
      <alignment horizontal="center"/>
    </xf>
    <xf numFmtId="0" fontId="0" fillId="14" borderId="61" xfId="0" applyFill="1" applyBorder="1" applyAlignment="1">
      <alignment horizontal="center"/>
    </xf>
    <xf numFmtId="0" fontId="0" fillId="14" borderId="58" xfId="0" quotePrefix="1" applyFill="1" applyBorder="1"/>
    <xf numFmtId="0" fontId="0" fillId="14" borderId="59" xfId="0" applyFill="1" applyBorder="1"/>
    <xf numFmtId="1" fontId="0" fillId="14" borderId="58" xfId="0" applyNumberFormat="1" applyFill="1" applyBorder="1"/>
    <xf numFmtId="0" fontId="0" fillId="14" borderId="62" xfId="0" applyFill="1" applyBorder="1" applyAlignment="1">
      <alignment horizontal="center"/>
    </xf>
    <xf numFmtId="0" fontId="0" fillId="14" borderId="62" xfId="0" applyFill="1" applyBorder="1"/>
    <xf numFmtId="0" fontId="0" fillId="14" borderId="63" xfId="0" applyFill="1" applyBorder="1" applyAlignment="1">
      <alignment horizontal="center"/>
    </xf>
    <xf numFmtId="0" fontId="0" fillId="0" borderId="58" xfId="0" applyBorder="1"/>
    <xf numFmtId="49" fontId="0" fillId="14" borderId="58" xfId="0" applyNumberFormat="1" applyFill="1" applyBorder="1"/>
    <xf numFmtId="49" fontId="0" fillId="14" borderId="58" xfId="0" quotePrefix="1" applyNumberFormat="1" applyFill="1" applyBorder="1"/>
    <xf numFmtId="49" fontId="0" fillId="14" borderId="58" xfId="1" applyNumberFormat="1" applyFont="1" applyFill="1" applyBorder="1" applyAlignment="1">
      <alignment horizontal="left"/>
    </xf>
    <xf numFmtId="49" fontId="0" fillId="14" borderId="0" xfId="0" applyNumberFormat="1" applyFill="1"/>
    <xf numFmtId="49" fontId="0" fillId="14" borderId="58" xfId="0" applyNumberFormat="1" applyFill="1" applyBorder="1" applyAlignment="1">
      <alignment horizontal="center"/>
    </xf>
    <xf numFmtId="49" fontId="0" fillId="14" borderId="62" xfId="0" applyNumberFormat="1" applyFill="1" applyBorder="1" applyAlignment="1">
      <alignment horizontal="center"/>
    </xf>
    <xf numFmtId="49" fontId="0" fillId="14" borderId="0" xfId="0" applyNumberFormat="1" applyFill="1" applyAlignment="1">
      <alignment horizontal="center"/>
    </xf>
    <xf numFmtId="49" fontId="28" fillId="14" borderId="0" xfId="0" applyNumberFormat="1" applyFont="1" applyFill="1" applyAlignment="1">
      <alignment horizontal="center"/>
    </xf>
    <xf numFmtId="49" fontId="0" fillId="14" borderId="0" xfId="0" quotePrefix="1" applyNumberFormat="1" applyFill="1"/>
    <xf numFmtId="43" fontId="0" fillId="0" borderId="9" xfId="303" applyFont="1" applyBorder="1" applyProtection="1">
      <protection locked="0"/>
    </xf>
    <xf numFmtId="12" fontId="0" fillId="0" borderId="9" xfId="1" applyNumberFormat="1" applyFont="1" applyBorder="1" applyProtection="1">
      <protection locked="0"/>
    </xf>
    <xf numFmtId="14" fontId="0" fillId="0" borderId="9" xfId="1" applyNumberFormat="1" applyFont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39" fillId="0" borderId="0" xfId="0" applyFont="1" applyAlignment="1">
      <alignment horizontal="center" vertical="top" wrapText="1" readingOrder="1"/>
    </xf>
    <xf numFmtId="0" fontId="39" fillId="0" borderId="0" xfId="0" applyFont="1" applyAlignment="1">
      <alignment horizontal="left" vertical="top" wrapText="1" readingOrder="1"/>
    </xf>
    <xf numFmtId="0" fontId="39" fillId="0" borderId="0" xfId="0" applyFont="1" applyAlignment="1">
      <alignment vertical="top" wrapText="1" readingOrder="1"/>
    </xf>
    <xf numFmtId="0" fontId="36" fillId="0" borderId="0" xfId="0" applyFont="1" applyProtection="1">
      <protection locked="0"/>
    </xf>
    <xf numFmtId="0" fontId="40" fillId="0" borderId="0" xfId="0" applyFont="1" applyAlignment="1">
      <alignment horizontal="left" vertical="top" wrapText="1" readingOrder="1"/>
    </xf>
    <xf numFmtId="0" fontId="20" fillId="8" borderId="20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23" fillId="8" borderId="15" xfId="0" applyFont="1" applyFill="1" applyBorder="1" applyAlignment="1">
      <alignment horizontal="center"/>
    </xf>
    <xf numFmtId="0" fontId="23" fillId="8" borderId="14" xfId="0" applyFont="1" applyFill="1" applyBorder="1" applyAlignment="1">
      <alignment horizontal="center"/>
    </xf>
    <xf numFmtId="0" fontId="23" fillId="8" borderId="21" xfId="0" applyFont="1" applyFill="1" applyBorder="1" applyAlignment="1">
      <alignment horizontal="center"/>
    </xf>
    <xf numFmtId="0" fontId="24" fillId="10" borderId="9" xfId="0" applyFont="1" applyFill="1" applyBorder="1" applyAlignment="1">
      <alignment horizontal="center" vertical="center" wrapText="1"/>
    </xf>
    <xf numFmtId="0" fontId="24" fillId="10" borderId="33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/>
    </xf>
    <xf numFmtId="4" fontId="20" fillId="8" borderId="20" xfId="0" applyNumberFormat="1" applyFont="1" applyFill="1" applyBorder="1" applyAlignment="1">
      <alignment horizontal="center" vertical="center" wrapText="1"/>
    </xf>
    <xf numFmtId="4" fontId="20" fillId="8" borderId="14" xfId="0" applyNumberFormat="1" applyFont="1" applyFill="1" applyBorder="1" applyAlignment="1">
      <alignment horizontal="center" vertical="center" wrapText="1"/>
    </xf>
    <xf numFmtId="4" fontId="20" fillId="8" borderId="21" xfId="0" applyNumberFormat="1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wrapText="1"/>
    </xf>
    <xf numFmtId="0" fontId="19" fillId="6" borderId="16" xfId="0" applyFont="1" applyFill="1" applyBorder="1" applyAlignment="1">
      <alignment horizontal="center" wrapText="1"/>
    </xf>
    <xf numFmtId="0" fontId="21" fillId="8" borderId="20" xfId="0" applyFont="1" applyFill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22" fillId="6" borderId="45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22" fillId="6" borderId="47" xfId="0" applyFont="1" applyFill="1" applyBorder="1" applyAlignment="1">
      <alignment horizontal="center" vertical="center" wrapText="1"/>
    </xf>
    <xf numFmtId="0" fontId="20" fillId="9" borderId="49" xfId="0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</cellXfs>
  <cellStyles count="313">
    <cellStyle name="Cálculo" xfId="30" builtinId="22"/>
    <cellStyle name="Hipervínculo" xfId="28" builtinId="8"/>
    <cellStyle name="Millares" xfId="1" builtinId="3"/>
    <cellStyle name="Millares 10" xfId="93" xr:uid="{E11F0D39-04C0-46AA-9B6C-F91264E3B248}"/>
    <cellStyle name="Millares 10 2" xfId="163" xr:uid="{B25160E2-27DC-4F97-8D1F-5718175F112E}"/>
    <cellStyle name="Millares 10 2 2" xfId="303" xr:uid="{1F25A6D7-104D-4141-9E8F-62DA7D018F9E}"/>
    <cellStyle name="Millares 10 3" xfId="233" xr:uid="{7AAEC1DF-4873-455C-A46D-A97B7E85C148}"/>
    <cellStyle name="Millares 11" xfId="103" xr:uid="{D6D11C29-6314-4B5A-A109-C04CDE84B034}"/>
    <cellStyle name="Millares 11 2" xfId="243" xr:uid="{6CDE2D45-7720-4316-93EA-4519C9DBA9FE}"/>
    <cellStyle name="Millares 12" xfId="173" xr:uid="{72D7F855-EF2F-4DCB-8C9E-BD4FB249E79A}"/>
    <cellStyle name="Millares 2" xfId="9" xr:uid="{00000000-0005-0000-0000-000003000000}"/>
    <cellStyle name="Millares 2 2" xfId="16" xr:uid="{00000000-0005-0000-0000-000004000000}"/>
    <cellStyle name="Millares 2 2 2" xfId="27" xr:uid="{00000000-0005-0000-0000-000005000000}"/>
    <cellStyle name="Millares 2 2 2 2" xfId="52" xr:uid="{00000000-0005-0000-0000-000006000000}"/>
    <cellStyle name="Millares 2 2 2 2 2" xfId="72" xr:uid="{088D6057-F472-4D7A-826A-A5D6D8C27FA9}"/>
    <cellStyle name="Millares 2 2 2 2 2 2" xfId="142" xr:uid="{F999A90A-55D2-4700-80E5-E26ECF7CB15B}"/>
    <cellStyle name="Millares 2 2 2 2 2 2 2" xfId="282" xr:uid="{AA6D6424-99F4-45B1-A05D-A20B6B7C199A}"/>
    <cellStyle name="Millares 2 2 2 2 2 3" xfId="212" xr:uid="{2F14A827-0E0B-4DFB-9637-8E882D272C32}"/>
    <cellStyle name="Millares 2 2 2 2 3" xfId="92" xr:uid="{9439191D-9F96-4FC1-9E64-30FF702F30D6}"/>
    <cellStyle name="Millares 2 2 2 2 3 2" xfId="162" xr:uid="{5B128C39-177D-4893-AA72-77EB29F80B7B}"/>
    <cellStyle name="Millares 2 2 2 2 3 2 2" xfId="302" xr:uid="{0786BB0F-32A6-4101-ADE5-349421A8CBB8}"/>
    <cellStyle name="Millares 2 2 2 2 3 3" xfId="232" xr:uid="{6509CF49-8625-4D4F-A121-31C37B4F4E08}"/>
    <cellStyle name="Millares 2 2 2 2 4" xfId="122" xr:uid="{AFB958FC-B6BE-4918-B8F3-7125D37E9E10}"/>
    <cellStyle name="Millares 2 2 2 2 4 2" xfId="262" xr:uid="{3F75B130-301C-4816-A3AB-DEFFBAB22739}"/>
    <cellStyle name="Millares 2 2 2 2 5" xfId="192" xr:uid="{60A5C593-6398-4D49-AE20-35921C0E7C3A}"/>
    <cellStyle name="Millares 2 2 2 3" xfId="62" xr:uid="{4F7E937B-7884-4AC7-AE5E-C3AE78667E68}"/>
    <cellStyle name="Millares 2 2 2 3 2" xfId="132" xr:uid="{181E1478-67CD-4BE5-87EC-18022659D252}"/>
    <cellStyle name="Millares 2 2 2 3 2 2" xfId="272" xr:uid="{CE6386FD-A95B-4D4C-8200-64EC17D6DC1D}"/>
    <cellStyle name="Millares 2 2 2 3 3" xfId="202" xr:uid="{A5776EFC-D072-49E8-B488-54900535A867}"/>
    <cellStyle name="Millares 2 2 2 4" xfId="82" xr:uid="{FE990D2C-0CCB-4C1D-A123-9C8B9B3183D7}"/>
    <cellStyle name="Millares 2 2 2 4 2" xfId="152" xr:uid="{0CA88C59-AC4F-4A91-82EB-8F9DAB3AB465}"/>
    <cellStyle name="Millares 2 2 2 4 2 2" xfId="292" xr:uid="{246D25DC-2FBE-4661-80A2-E7192E344682}"/>
    <cellStyle name="Millares 2 2 2 4 3" xfId="222" xr:uid="{FEC11893-9EA4-4710-9B26-B8AB4B119C1E}"/>
    <cellStyle name="Millares 2 2 2 5" xfId="102" xr:uid="{FD7FF0F0-364F-4CEC-8872-0A78E978CA98}"/>
    <cellStyle name="Millares 2 2 2 5 2" xfId="172" xr:uid="{74EA4D93-DC1F-46E5-B888-997AEDE08C3D}"/>
    <cellStyle name="Millares 2 2 2 5 2 2" xfId="312" xr:uid="{ADBA2C94-D19A-40D0-9EA8-E0B9B9957752}"/>
    <cellStyle name="Millares 2 2 2 5 3" xfId="242" xr:uid="{731DD18E-D4AD-4D23-8460-803EFE1DDA45}"/>
    <cellStyle name="Millares 2 2 2 6" xfId="112" xr:uid="{58F69034-2817-48D9-B4E0-751DB0E9F099}"/>
    <cellStyle name="Millares 2 2 2 6 2" xfId="252" xr:uid="{26ECA085-ACC0-4352-9122-AF165A4BEF53}"/>
    <cellStyle name="Millares 2 2 2 7" xfId="182" xr:uid="{A1D75057-E46D-450C-80A4-936FDFC56B92}"/>
    <cellStyle name="Millares 2 2 3" xfId="41" xr:uid="{00000000-0005-0000-0000-000007000000}"/>
    <cellStyle name="Millares 2 2 3 2" xfId="67" xr:uid="{5E59A088-22D6-42C1-8D80-E3F2ECF24473}"/>
    <cellStyle name="Millares 2 2 3 2 2" xfId="137" xr:uid="{1BA8A787-D7DB-4949-8CCD-E384EE50FE84}"/>
    <cellStyle name="Millares 2 2 3 2 2 2" xfId="277" xr:uid="{033A5E74-4CAF-4B3C-AACB-3781CC3D6BCE}"/>
    <cellStyle name="Millares 2 2 3 2 3" xfId="207" xr:uid="{AB2C2379-DFD8-4A4C-B88C-B4CA819577A1}"/>
    <cellStyle name="Millares 2 2 3 3" xfId="87" xr:uid="{3682DAA3-241E-4993-B727-0F4D1C6B9143}"/>
    <cellStyle name="Millares 2 2 3 3 2" xfId="157" xr:uid="{2FA85EB7-B9BE-4094-9D4D-862C8A773FF4}"/>
    <cellStyle name="Millares 2 2 3 3 2 2" xfId="297" xr:uid="{401FC23F-C554-4546-AA3F-05CC9A2F391A}"/>
    <cellStyle name="Millares 2 2 3 3 3" xfId="227" xr:uid="{5898DC04-23E8-4284-AC0D-61270459F819}"/>
    <cellStyle name="Millares 2 2 3 4" xfId="117" xr:uid="{046298B9-7E08-467A-8DD2-AC287BD6FAD9}"/>
    <cellStyle name="Millares 2 2 3 4 2" xfId="257" xr:uid="{2CA8D92C-A1C5-401A-A86C-D6F25B4E1A5F}"/>
    <cellStyle name="Millares 2 2 3 5" xfId="187" xr:uid="{959B8B55-3B0B-41B5-9BA2-A3A1E28FA9A2}"/>
    <cellStyle name="Millares 2 2 4" xfId="57" xr:uid="{BF02C043-E330-487E-910D-FD339C0A9D84}"/>
    <cellStyle name="Millares 2 2 4 2" xfId="127" xr:uid="{9CA5DC55-F353-4442-A3A4-918B1CC158BB}"/>
    <cellStyle name="Millares 2 2 4 2 2" xfId="267" xr:uid="{A3A1C63A-FBED-4B74-B5A1-39C1137A5075}"/>
    <cellStyle name="Millares 2 2 4 3" xfId="197" xr:uid="{07890EF8-46B0-47EE-AEB9-D9449320B75A}"/>
    <cellStyle name="Millares 2 2 5" xfId="77" xr:uid="{CAAE9A06-6A99-4C98-8387-6E9777092A35}"/>
    <cellStyle name="Millares 2 2 5 2" xfId="147" xr:uid="{79E51D2C-8AB5-4516-B577-70D9283DF0D3}"/>
    <cellStyle name="Millares 2 2 5 2 2" xfId="287" xr:uid="{A9F2B2EA-7BC2-4C17-8FAC-A5FE04C95199}"/>
    <cellStyle name="Millares 2 2 5 3" xfId="217" xr:uid="{B769CA81-FE39-42FD-82D4-8C4582A1AA3F}"/>
    <cellStyle name="Millares 2 2 6" xfId="97" xr:uid="{45E2984F-9E40-4A45-A4A6-F3954EBDD9E3}"/>
    <cellStyle name="Millares 2 2 6 2" xfId="167" xr:uid="{696BE724-426C-4B01-B967-966CCAD6CA48}"/>
    <cellStyle name="Millares 2 2 6 2 2" xfId="307" xr:uid="{D2E9924E-B11E-4509-959F-B37A75E74B4E}"/>
    <cellStyle name="Millares 2 2 6 3" xfId="237" xr:uid="{8C266320-1F15-4640-ACDD-BB088C1ADF4C}"/>
    <cellStyle name="Millares 2 2 7" xfId="107" xr:uid="{6B82861D-F8EB-42F2-AFC2-7ED840DD8F4E}"/>
    <cellStyle name="Millares 2 2 7 2" xfId="247" xr:uid="{39115969-DDC0-4605-8526-E5D54B24A6C7}"/>
    <cellStyle name="Millares 2 2 8" xfId="177" xr:uid="{CC1EE299-0126-456F-8F2B-01848148E2F2}"/>
    <cellStyle name="Millares 2 3" xfId="23" xr:uid="{00000000-0005-0000-0000-000008000000}"/>
    <cellStyle name="Millares 2 3 2" xfId="48" xr:uid="{00000000-0005-0000-0000-000009000000}"/>
    <cellStyle name="Millares 2 3 2 2" xfId="70" xr:uid="{D438E383-E640-4BC8-83EF-4A614C4C46FA}"/>
    <cellStyle name="Millares 2 3 2 2 2" xfId="140" xr:uid="{BE104166-F242-430C-8E8D-81F43FC0002E}"/>
    <cellStyle name="Millares 2 3 2 2 2 2" xfId="280" xr:uid="{B8EF25C6-909A-4ACA-B11A-C61D640D12AC}"/>
    <cellStyle name="Millares 2 3 2 2 3" xfId="210" xr:uid="{FE3E65EA-9D84-431D-8B5B-225E6D2A8869}"/>
    <cellStyle name="Millares 2 3 2 3" xfId="90" xr:uid="{DF7C7568-F2B4-4F16-8D57-EC359F6637BC}"/>
    <cellStyle name="Millares 2 3 2 3 2" xfId="160" xr:uid="{E8D30E91-975D-4E6C-8727-99261EDB28F4}"/>
    <cellStyle name="Millares 2 3 2 3 2 2" xfId="300" xr:uid="{0B4FE517-5236-47A4-BFF9-7EBEE39CC7F0}"/>
    <cellStyle name="Millares 2 3 2 3 3" xfId="230" xr:uid="{C534A7BF-1CF2-428C-BA59-C0104C323D66}"/>
    <cellStyle name="Millares 2 3 2 4" xfId="120" xr:uid="{E4C0B9AE-395A-4CAD-BA34-1A7E3431AACB}"/>
    <cellStyle name="Millares 2 3 2 4 2" xfId="260" xr:uid="{AC0E6BCD-A8E8-4096-B01E-DF7EAE41D798}"/>
    <cellStyle name="Millares 2 3 2 5" xfId="190" xr:uid="{520C0031-45F1-4441-8444-0A68EE36CB95}"/>
    <cellStyle name="Millares 2 3 3" xfId="60" xr:uid="{7662D727-1DD7-4F8F-A7C9-665E0E8A7B97}"/>
    <cellStyle name="Millares 2 3 3 2" xfId="130" xr:uid="{E8C09F1F-21CE-43C9-820F-EB62E8B1AF8A}"/>
    <cellStyle name="Millares 2 3 3 2 2" xfId="270" xr:uid="{5103ACF8-8768-4CBC-9375-F7BEBB1554E8}"/>
    <cellStyle name="Millares 2 3 3 3" xfId="200" xr:uid="{D4308DE6-2C66-4F3C-86C4-3DC9198D2A1F}"/>
    <cellStyle name="Millares 2 3 4" xfId="80" xr:uid="{96347060-D7F4-4DA1-9FB7-A92701843219}"/>
    <cellStyle name="Millares 2 3 4 2" xfId="150" xr:uid="{6A9B5BB5-5CD4-4E11-8ED2-128A26799D71}"/>
    <cellStyle name="Millares 2 3 4 2 2" xfId="290" xr:uid="{680FB98C-670B-42AE-AD71-758C34EBAF59}"/>
    <cellStyle name="Millares 2 3 4 3" xfId="220" xr:uid="{D4AF8C4B-A2A9-467A-BC44-617013A531B8}"/>
    <cellStyle name="Millares 2 3 5" xfId="100" xr:uid="{8FA8DF62-99C0-4AC3-B096-52E5A686A96D}"/>
    <cellStyle name="Millares 2 3 5 2" xfId="170" xr:uid="{8AB8A24C-863D-472B-BAA7-E675DB773317}"/>
    <cellStyle name="Millares 2 3 5 2 2" xfId="310" xr:uid="{F2CDAD75-19E6-4EE8-94A3-F85AFC29622B}"/>
    <cellStyle name="Millares 2 3 5 3" xfId="240" xr:uid="{0265D4B2-B709-4153-835F-22B41507C300}"/>
    <cellStyle name="Millares 2 3 6" xfId="110" xr:uid="{85A5C929-2075-41D0-8E83-98776BA1C729}"/>
    <cellStyle name="Millares 2 3 6 2" xfId="250" xr:uid="{E315704E-83C2-438C-9BAA-43FC666BD196}"/>
    <cellStyle name="Millares 2 3 7" xfId="180" xr:uid="{7F95CE71-A2F0-4249-BBF7-AC73B17E9068}"/>
    <cellStyle name="Millares 2 4" xfId="37" xr:uid="{00000000-0005-0000-0000-00000A000000}"/>
    <cellStyle name="Millares 2 4 2" xfId="65" xr:uid="{582F6CFD-B463-465A-B769-E0DB7A8C3C7F}"/>
    <cellStyle name="Millares 2 4 2 2" xfId="135" xr:uid="{8E48D072-50CA-418F-BBC4-38D5A08C4A91}"/>
    <cellStyle name="Millares 2 4 2 2 2" xfId="275" xr:uid="{919CA4C6-A929-47D4-AE29-148AE2E36E32}"/>
    <cellStyle name="Millares 2 4 2 3" xfId="205" xr:uid="{0983E4E8-30CD-4198-AA68-2EFCC2D7B34A}"/>
    <cellStyle name="Millares 2 4 3" xfId="85" xr:uid="{110E92C4-7997-47A8-8EF7-76CD43FC94B4}"/>
    <cellStyle name="Millares 2 4 3 2" xfId="155" xr:uid="{C352B541-0698-46CE-AD7E-0DE2BC30F2ED}"/>
    <cellStyle name="Millares 2 4 3 2 2" xfId="295" xr:uid="{D3FC69CC-907B-4474-BAFE-BEB36738A709}"/>
    <cellStyle name="Millares 2 4 3 3" xfId="225" xr:uid="{5EF19C38-E9E5-46CC-8D9D-7603332E8642}"/>
    <cellStyle name="Millares 2 4 4" xfId="115" xr:uid="{9EDCFF47-3FAE-4A05-9E49-BFDDC283FDA6}"/>
    <cellStyle name="Millares 2 4 4 2" xfId="255" xr:uid="{468D42EA-1AEA-485F-9102-CB50904F4147}"/>
    <cellStyle name="Millares 2 4 5" xfId="185" xr:uid="{EFD351A4-26B6-4810-B8B1-0378BCD7739D}"/>
    <cellStyle name="Millares 2 5" xfId="55" xr:uid="{DD2E422E-8CA1-4516-AE1B-5A95108BE8F8}"/>
    <cellStyle name="Millares 2 5 2" xfId="125" xr:uid="{B19DA4B6-EACE-4707-92C6-A9798F5D0041}"/>
    <cellStyle name="Millares 2 5 2 2" xfId="265" xr:uid="{EA112F4B-C06E-4D1D-940E-9B6007C31169}"/>
    <cellStyle name="Millares 2 5 3" xfId="195" xr:uid="{98EC5305-FEAE-4298-891D-7992755DAB77}"/>
    <cellStyle name="Millares 2 6" xfId="75" xr:uid="{3A8E0AEC-07B2-4F44-92ED-1D8C4F20B948}"/>
    <cellStyle name="Millares 2 6 2" xfId="145" xr:uid="{B56E3023-0E29-4ECB-9475-E6CEBABEAC2C}"/>
    <cellStyle name="Millares 2 6 2 2" xfId="285" xr:uid="{69173E87-5DB3-48C9-BACF-447C588A6170}"/>
    <cellStyle name="Millares 2 6 3" xfId="215" xr:uid="{C966FAB8-D191-4846-BC8A-582D46F55363}"/>
    <cellStyle name="Millares 2 7" xfId="95" xr:uid="{00B5DDDB-B31C-45D0-9CD9-FCE37C9D49BB}"/>
    <cellStyle name="Millares 2 7 2" xfId="165" xr:uid="{14EC1C24-297E-4683-88C1-97F9DC51618C}"/>
    <cellStyle name="Millares 2 7 2 2" xfId="305" xr:uid="{1E09D928-409E-47E5-B097-D98B8E482598}"/>
    <cellStyle name="Millares 2 7 3" xfId="235" xr:uid="{480D338B-45D4-4F59-B334-3582B6D294FD}"/>
    <cellStyle name="Millares 2 8" xfId="105" xr:uid="{2A7DAD95-7F7C-4470-B808-92EE3D5F0C14}"/>
    <cellStyle name="Millares 2 8 2" xfId="245" xr:uid="{A6150E8A-F469-4769-A594-961E5998D7F1}"/>
    <cellStyle name="Millares 2 9" xfId="175" xr:uid="{1998666E-F06F-48BE-AEA1-AF5FA7C8A1DE}"/>
    <cellStyle name="Millares 3" xfId="12" xr:uid="{00000000-0005-0000-0000-00000B000000}"/>
    <cellStyle name="Millares 4" xfId="4" xr:uid="{00000000-0005-0000-0000-00000C000000}"/>
    <cellStyle name="Millares 4 2" xfId="19" xr:uid="{00000000-0005-0000-0000-00000D000000}"/>
    <cellStyle name="Millares 4 2 2" xfId="44" xr:uid="{00000000-0005-0000-0000-00000E000000}"/>
    <cellStyle name="Millares 4 2 2 2" xfId="69" xr:uid="{769EC307-E097-4F5F-97DF-CB533BDE9C52}"/>
    <cellStyle name="Millares 4 2 2 2 2" xfId="139" xr:uid="{EFF838B8-9F0F-416B-8D48-708C30B1EC7A}"/>
    <cellStyle name="Millares 4 2 2 2 2 2" xfId="279" xr:uid="{18BC2ACB-BA7F-48FF-A3FE-47A6DE6773BB}"/>
    <cellStyle name="Millares 4 2 2 2 3" xfId="209" xr:uid="{20298754-4ABF-48B3-AEE0-3B62C1AF845C}"/>
    <cellStyle name="Millares 4 2 2 3" xfId="89" xr:uid="{65E5BB59-0A50-4DE0-82BD-B6E5221C92F7}"/>
    <cellStyle name="Millares 4 2 2 3 2" xfId="159" xr:uid="{AEA0F7CC-EA39-4904-B40D-039801DFC25D}"/>
    <cellStyle name="Millares 4 2 2 3 2 2" xfId="299" xr:uid="{1A45AF04-7D7F-4E7A-81E3-A04E4E352ACA}"/>
    <cellStyle name="Millares 4 2 2 3 3" xfId="229" xr:uid="{3C39930D-B952-4003-BFCC-0BFBED25400D}"/>
    <cellStyle name="Millares 4 2 2 4" xfId="119" xr:uid="{CDA0664E-AD3A-4503-80FE-159B4AA8C1C7}"/>
    <cellStyle name="Millares 4 2 2 4 2" xfId="259" xr:uid="{0C680A8D-E546-4597-A362-EBF2B002BD62}"/>
    <cellStyle name="Millares 4 2 2 5" xfId="189" xr:uid="{CDD1DD71-0277-4552-AF29-003DA6103E67}"/>
    <cellStyle name="Millares 4 2 3" xfId="59" xr:uid="{420ABEB6-3F87-47CB-B09A-C817023C0617}"/>
    <cellStyle name="Millares 4 2 3 2" xfId="129" xr:uid="{33FECF6C-D979-451A-B1EF-7CF49493DE59}"/>
    <cellStyle name="Millares 4 2 3 2 2" xfId="269" xr:uid="{2E2C4C26-32F9-4D34-825D-6E05F5ECF0C3}"/>
    <cellStyle name="Millares 4 2 3 3" xfId="199" xr:uid="{77BD9529-90FC-47E6-9780-609D3FC9FCC7}"/>
    <cellStyle name="Millares 4 2 4" xfId="79" xr:uid="{AB4720FB-01B8-4FC8-9E89-D6B7789B63DC}"/>
    <cellStyle name="Millares 4 2 4 2" xfId="149" xr:uid="{BD86A787-B7E2-4721-99A5-3BC752C6F47D}"/>
    <cellStyle name="Millares 4 2 4 2 2" xfId="289" xr:uid="{0B812AAB-3912-486D-A936-0F8175BE0745}"/>
    <cellStyle name="Millares 4 2 4 3" xfId="219" xr:uid="{04F6AC49-6734-4FC2-90B5-FE6332E295DA}"/>
    <cellStyle name="Millares 4 2 5" xfId="99" xr:uid="{F3048EC4-0EF4-4011-B994-C3EB37FE3922}"/>
    <cellStyle name="Millares 4 2 5 2" xfId="169" xr:uid="{9819D857-B726-4B1E-BAA7-B4F809731B38}"/>
    <cellStyle name="Millares 4 2 5 2 2" xfId="309" xr:uid="{A666E2AC-E128-40EB-AAC5-6867CF58CDA5}"/>
    <cellStyle name="Millares 4 2 5 3" xfId="239" xr:uid="{E549DF5A-975C-4AEC-880F-0A4ABDB8459D}"/>
    <cellStyle name="Millares 4 2 6" xfId="109" xr:uid="{9DBD3B35-D476-4F0D-B3C0-9F18E6278EB3}"/>
    <cellStyle name="Millares 4 2 6 2" xfId="249" xr:uid="{131D4A09-1EAD-47CB-8A47-FA5EE17B415D}"/>
    <cellStyle name="Millares 4 2 7" xfId="179" xr:uid="{73656FB7-43E9-45BA-9F2A-D4336D9AA1AB}"/>
    <cellStyle name="Millares 4 3" xfId="33" xr:uid="{00000000-0005-0000-0000-00000F000000}"/>
    <cellStyle name="Millares 4 3 2" xfId="64" xr:uid="{27093C26-59AB-4B9E-8D9D-E716965871D8}"/>
    <cellStyle name="Millares 4 3 2 2" xfId="134" xr:uid="{A06A35A3-5199-4C21-80C6-B798A5C3BB88}"/>
    <cellStyle name="Millares 4 3 2 2 2" xfId="274" xr:uid="{34AFC269-61AD-4BD4-90F0-7A0713D68FDD}"/>
    <cellStyle name="Millares 4 3 2 3" xfId="204" xr:uid="{F75E6AF6-514A-4676-8EDC-DE2DE4A35B60}"/>
    <cellStyle name="Millares 4 3 3" xfId="84" xr:uid="{32104A6F-6AAA-46C0-9B51-67713C880B47}"/>
    <cellStyle name="Millares 4 3 3 2" xfId="154" xr:uid="{5FE38C72-9A7A-4080-AA2E-0E178DBF3133}"/>
    <cellStyle name="Millares 4 3 3 2 2" xfId="294" xr:uid="{41ABA16C-654C-4831-8C52-49C484F6EE5C}"/>
    <cellStyle name="Millares 4 3 3 3" xfId="224" xr:uid="{17116907-A8AB-409E-AD40-4F0D81F4D69F}"/>
    <cellStyle name="Millares 4 3 4" xfId="114" xr:uid="{9E131793-5026-4367-B424-B9A9A7E306A8}"/>
    <cellStyle name="Millares 4 3 4 2" xfId="254" xr:uid="{BF80094B-9B24-4514-A410-D0F9159F0D43}"/>
    <cellStyle name="Millares 4 3 5" xfId="184" xr:uid="{4ADF47F7-EC37-428E-A901-DDC2F6ADC6D9}"/>
    <cellStyle name="Millares 4 4" xfId="54" xr:uid="{6BC6932E-E7CB-4CD6-B903-FA8992DA3D36}"/>
    <cellStyle name="Millares 4 4 2" xfId="124" xr:uid="{0ADCBB1B-9B6F-4EB4-8B60-132B5632BD59}"/>
    <cellStyle name="Millares 4 4 2 2" xfId="264" xr:uid="{A25F8237-1ACD-4760-AC0B-AE89E8145098}"/>
    <cellStyle name="Millares 4 4 3" xfId="194" xr:uid="{75941790-1707-4D5D-A671-CE7C196D436B}"/>
    <cellStyle name="Millares 4 5" xfId="74" xr:uid="{293EB871-544C-4BF1-B25D-E377BD34A535}"/>
    <cellStyle name="Millares 4 5 2" xfId="144" xr:uid="{02A3D3F8-4A22-4EDF-BF67-4613C2D8018F}"/>
    <cellStyle name="Millares 4 5 2 2" xfId="284" xr:uid="{6F8ADC3E-86FB-4DE5-B330-6A60F01B209B}"/>
    <cellStyle name="Millares 4 5 3" xfId="214" xr:uid="{A4453420-21FA-46F1-A531-4784570C601E}"/>
    <cellStyle name="Millares 4 6" xfId="94" xr:uid="{2C26DF78-45E9-422D-A4E5-9B260BBE9BD0}"/>
    <cellStyle name="Millares 4 6 2" xfId="164" xr:uid="{43B0AE2C-65CA-4ACA-982A-7CDD3E069A91}"/>
    <cellStyle name="Millares 4 6 2 2" xfId="304" xr:uid="{4CC63324-6451-4B92-8EBE-EDEB48A17901}"/>
    <cellStyle name="Millares 4 6 3" xfId="234" xr:uid="{89CBCDB1-C863-41C6-A04E-986FEEAB1905}"/>
    <cellStyle name="Millares 4 7" xfId="104" xr:uid="{44180523-08BB-4B1C-B3CB-376E1374BC19}"/>
    <cellStyle name="Millares 4 7 2" xfId="244" xr:uid="{122EF73A-0119-4BF1-964C-DE1E600E3A55}"/>
    <cellStyle name="Millares 4 8" xfId="174" xr:uid="{E41A57EC-0B42-4AB4-9820-8307CFA4162B}"/>
    <cellStyle name="Millares 5" xfId="15" xr:uid="{00000000-0005-0000-0000-000010000000}"/>
    <cellStyle name="Millares 5 2" xfId="26" xr:uid="{00000000-0005-0000-0000-000011000000}"/>
    <cellStyle name="Millares 5 2 2" xfId="51" xr:uid="{00000000-0005-0000-0000-000012000000}"/>
    <cellStyle name="Millares 5 2 2 2" xfId="71" xr:uid="{984E5095-F210-4D97-A5E1-2AC3D6075056}"/>
    <cellStyle name="Millares 5 2 2 2 2" xfId="141" xr:uid="{1EB1ED7C-2429-476C-83E9-CFD0B0BF3B45}"/>
    <cellStyle name="Millares 5 2 2 2 2 2" xfId="281" xr:uid="{B861131D-76F5-4AB6-AC42-BE9D28FB44B1}"/>
    <cellStyle name="Millares 5 2 2 2 3" xfId="211" xr:uid="{7DD39AFD-F996-41A6-87CB-BA23F5CD7B27}"/>
    <cellStyle name="Millares 5 2 2 3" xfId="91" xr:uid="{CC45B635-020C-44BC-937B-FBE1E01CCAF5}"/>
    <cellStyle name="Millares 5 2 2 3 2" xfId="161" xr:uid="{70B6FF3A-2BF8-48A8-98DE-62F5F209B1CC}"/>
    <cellStyle name="Millares 5 2 2 3 2 2" xfId="301" xr:uid="{F3C3E53C-3CCA-4151-9630-B4310FF83451}"/>
    <cellStyle name="Millares 5 2 2 3 3" xfId="231" xr:uid="{28D878A2-5A87-4E10-BD69-7852045327CC}"/>
    <cellStyle name="Millares 5 2 2 4" xfId="121" xr:uid="{65A24872-5E04-4D27-B11A-4EEBAC070634}"/>
    <cellStyle name="Millares 5 2 2 4 2" xfId="261" xr:uid="{E653023E-CF31-4DCB-B2D7-CC58C5FFB1D7}"/>
    <cellStyle name="Millares 5 2 2 5" xfId="191" xr:uid="{356BE31E-CD6B-49D4-8C00-3F14F6F26819}"/>
    <cellStyle name="Millares 5 2 3" xfId="61" xr:uid="{7B63CAAF-BD4B-4D71-B741-32C45B37A8E3}"/>
    <cellStyle name="Millares 5 2 3 2" xfId="131" xr:uid="{04BE8944-8F0A-4DDC-915C-1865CCC01C8E}"/>
    <cellStyle name="Millares 5 2 3 2 2" xfId="271" xr:uid="{70844D39-C986-472F-AADD-443F7C3C77EE}"/>
    <cellStyle name="Millares 5 2 3 3" xfId="201" xr:uid="{E6DDEBB7-8435-4C7E-B7FE-FF07BB157EE2}"/>
    <cellStyle name="Millares 5 2 4" xfId="81" xr:uid="{A1AA4461-42EF-40F8-8267-FE92D5CD3E73}"/>
    <cellStyle name="Millares 5 2 4 2" xfId="151" xr:uid="{9007C6AC-9DCD-4238-B3FA-A301A17C3E3F}"/>
    <cellStyle name="Millares 5 2 4 2 2" xfId="291" xr:uid="{CB99AE1B-B13F-4D2B-A125-7C0A5777C58C}"/>
    <cellStyle name="Millares 5 2 4 3" xfId="221" xr:uid="{2D253E04-7E65-4CD8-A1F9-4AB87D6B6711}"/>
    <cellStyle name="Millares 5 2 5" xfId="101" xr:uid="{A68FB885-6B02-406E-8AF6-A9FE08ED7F77}"/>
    <cellStyle name="Millares 5 2 5 2" xfId="171" xr:uid="{5652712A-B5C1-420E-920A-E6DE37F66561}"/>
    <cellStyle name="Millares 5 2 5 2 2" xfId="311" xr:uid="{49569559-4E21-4BF3-A4BB-33C32FE11FE5}"/>
    <cellStyle name="Millares 5 2 5 3" xfId="241" xr:uid="{D71D3948-E0BE-488F-BD91-C63E0027C9C8}"/>
    <cellStyle name="Millares 5 2 6" xfId="111" xr:uid="{F1E31C00-84CC-49D2-A541-416329931AAA}"/>
    <cellStyle name="Millares 5 2 6 2" xfId="251" xr:uid="{DF31BEB1-101B-42B3-8D77-DBCD7CA654EF}"/>
    <cellStyle name="Millares 5 2 7" xfId="181" xr:uid="{E66E32FE-E13C-42F4-BA65-F5E25592CC3D}"/>
    <cellStyle name="Millares 5 3" xfId="40" xr:uid="{00000000-0005-0000-0000-000013000000}"/>
    <cellStyle name="Millares 5 3 2" xfId="66" xr:uid="{04D0765D-AD49-4714-AF30-87DADBE8B4E0}"/>
    <cellStyle name="Millares 5 3 2 2" xfId="136" xr:uid="{EC924B4C-283D-474C-B14A-34500DE8D4E6}"/>
    <cellStyle name="Millares 5 3 2 2 2" xfId="276" xr:uid="{4676708A-09C8-44CF-A564-E17C0F2C404A}"/>
    <cellStyle name="Millares 5 3 2 3" xfId="206" xr:uid="{BE474E1B-2D32-4912-92A0-80D07096D3DE}"/>
    <cellStyle name="Millares 5 3 3" xfId="86" xr:uid="{7C6AEE0E-EE0B-475B-9567-5EFAAEA1C495}"/>
    <cellStyle name="Millares 5 3 3 2" xfId="156" xr:uid="{DC734C1A-6082-457A-818F-CB84D4D2ACE9}"/>
    <cellStyle name="Millares 5 3 3 2 2" xfId="296" xr:uid="{194BF68C-0E9F-4A57-BF1A-987260969F67}"/>
    <cellStyle name="Millares 5 3 3 3" xfId="226" xr:uid="{6FFA5492-EE41-4436-BE3E-4A934E9A6631}"/>
    <cellStyle name="Millares 5 3 4" xfId="116" xr:uid="{B32F85DF-B41A-4F7E-BEE4-DB5BF1736F48}"/>
    <cellStyle name="Millares 5 3 4 2" xfId="256" xr:uid="{A7F477D9-3A9F-4DA4-A3EE-23C6396CF6BE}"/>
    <cellStyle name="Millares 5 3 5" xfId="186" xr:uid="{A2036B04-22AB-491F-8A52-A20665610C2C}"/>
    <cellStyle name="Millares 5 4" xfId="56" xr:uid="{7C9C5CBD-A694-4175-AECF-0F10FA87E370}"/>
    <cellStyle name="Millares 5 4 2" xfId="126" xr:uid="{C9E30C04-1BA8-46A7-B1B3-D4395AE348A0}"/>
    <cellStyle name="Millares 5 4 2 2" xfId="266" xr:uid="{FA345336-29F3-4EE5-AAD0-AC916F750F76}"/>
    <cellStyle name="Millares 5 4 3" xfId="196" xr:uid="{7F45E73F-9638-4D9C-807C-58194F11FE27}"/>
    <cellStyle name="Millares 5 5" xfId="76" xr:uid="{2130D091-0972-4D3D-8708-A0172CC5A794}"/>
    <cellStyle name="Millares 5 5 2" xfId="146" xr:uid="{3BF44279-C1E1-48AF-BEC5-72DA90A3C1A7}"/>
    <cellStyle name="Millares 5 5 2 2" xfId="286" xr:uid="{D377EDAB-3F31-4407-9FC6-9CED3A824617}"/>
    <cellStyle name="Millares 5 5 3" xfId="216" xr:uid="{0262CDAC-EB42-4A9B-84E3-79F2C8744E2E}"/>
    <cellStyle name="Millares 5 6" xfId="96" xr:uid="{B2EA65E8-DD72-4C7D-8313-BA0A1BC6A0D7}"/>
    <cellStyle name="Millares 5 6 2" xfId="166" xr:uid="{905AAAAA-1AB9-4A2F-95D5-E5899C8C0B4F}"/>
    <cellStyle name="Millares 5 6 2 2" xfId="306" xr:uid="{9ED2594F-A2D5-4CDE-AB01-B3C41C8EF189}"/>
    <cellStyle name="Millares 5 6 3" xfId="236" xr:uid="{EAE71401-6693-420E-ACB0-E9674722E706}"/>
    <cellStyle name="Millares 5 7" xfId="106" xr:uid="{B00EFC3B-E4FA-4758-8360-7084CDD8850D}"/>
    <cellStyle name="Millares 5 7 2" xfId="246" xr:uid="{B8287C35-568A-4822-887E-15FB98769A73}"/>
    <cellStyle name="Millares 5 8" xfId="176" xr:uid="{D973E2E1-3343-4E6E-A8FB-0546468E407A}"/>
    <cellStyle name="Millares 6" xfId="17" xr:uid="{00000000-0005-0000-0000-000014000000}"/>
    <cellStyle name="Millares 6 2" xfId="42" xr:uid="{00000000-0005-0000-0000-000015000000}"/>
    <cellStyle name="Millares 6 2 2" xfId="68" xr:uid="{B77F37B4-F645-474D-88F5-9ADC3F69942A}"/>
    <cellStyle name="Millares 6 2 2 2" xfId="138" xr:uid="{42CB934D-922D-4AAA-8A5C-C30B077D49EE}"/>
    <cellStyle name="Millares 6 2 2 2 2" xfId="278" xr:uid="{079426F8-BB1C-4F05-89FA-D512E20C6BFD}"/>
    <cellStyle name="Millares 6 2 2 3" xfId="208" xr:uid="{0D109B61-1467-49AE-900E-E35991E11500}"/>
    <cellStyle name="Millares 6 2 3" xfId="88" xr:uid="{03F98806-F94B-479A-9AB5-705043985DC5}"/>
    <cellStyle name="Millares 6 2 3 2" xfId="158" xr:uid="{3876A850-9A14-4F0D-B550-94363EBFA09E}"/>
    <cellStyle name="Millares 6 2 3 2 2" xfId="298" xr:uid="{4100EDEC-0475-4029-B09A-A4D00CCF58CF}"/>
    <cellStyle name="Millares 6 2 3 3" xfId="228" xr:uid="{9E174D7D-334B-4325-9D5F-C813E968102D}"/>
    <cellStyle name="Millares 6 2 4" xfId="118" xr:uid="{16C40CAD-9548-4DDF-BB10-81F17C09E3F9}"/>
    <cellStyle name="Millares 6 2 4 2" xfId="258" xr:uid="{921E8646-895D-49DB-9CFF-69197E2733AF}"/>
    <cellStyle name="Millares 6 2 5" xfId="188" xr:uid="{A4366A05-4634-42E7-96C4-D1E7537C7EB1}"/>
    <cellStyle name="Millares 6 3" xfId="58" xr:uid="{BBA8ECE5-24B9-45EE-91BF-89D8DDEE7F39}"/>
    <cellStyle name="Millares 6 3 2" xfId="128" xr:uid="{28EB02D9-20BD-4437-A571-BFE07B71FECD}"/>
    <cellStyle name="Millares 6 3 2 2" xfId="268" xr:uid="{2984DAE9-9CD9-467B-886A-128B764B0AC2}"/>
    <cellStyle name="Millares 6 3 3" xfId="198" xr:uid="{ED655DD9-6375-41E7-86AE-00878D49F73D}"/>
    <cellStyle name="Millares 6 4" xfId="78" xr:uid="{A622432A-1A00-4D8B-A8C3-2ADD0D6055BA}"/>
    <cellStyle name="Millares 6 4 2" xfId="148" xr:uid="{48AAE3EB-C0A8-41F7-9256-38F3582BE3D7}"/>
    <cellStyle name="Millares 6 4 2 2" xfId="288" xr:uid="{AE432FEF-93F5-4EE2-8B36-46FB89563B15}"/>
    <cellStyle name="Millares 6 4 3" xfId="218" xr:uid="{E9F63FBC-9C84-41E6-AE7F-8A9747D956C7}"/>
    <cellStyle name="Millares 6 5" xfId="98" xr:uid="{9D38AE89-8701-40F1-929D-CFD844AAF667}"/>
    <cellStyle name="Millares 6 5 2" xfId="168" xr:uid="{DFE7532E-FFAA-46F7-A0F5-A36619A36718}"/>
    <cellStyle name="Millares 6 5 2 2" xfId="308" xr:uid="{CA9CD3D6-CD55-4046-8721-2154152002D8}"/>
    <cellStyle name="Millares 6 5 3" xfId="238" xr:uid="{32769FB9-60D3-4D68-B22E-5D865E8C1CF7}"/>
    <cellStyle name="Millares 6 6" xfId="108" xr:uid="{7472E4A9-1640-4585-9ABA-F29ED1C11155}"/>
    <cellStyle name="Millares 6 6 2" xfId="248" xr:uid="{36EF9590-83AA-42AB-96EE-4C5077E81BE8}"/>
    <cellStyle name="Millares 6 7" xfId="178" xr:uid="{BEFAC788-819C-4387-89BF-36A24BBCB019}"/>
    <cellStyle name="Millares 7" xfId="31" xr:uid="{00000000-0005-0000-0000-000016000000}"/>
    <cellStyle name="Millares 7 2" xfId="63" xr:uid="{CF0D0318-EB8D-443F-B3C6-F32175891982}"/>
    <cellStyle name="Millares 7 2 2" xfId="133" xr:uid="{87C2976D-F17A-4E7F-84F4-435DBFC2D7B0}"/>
    <cellStyle name="Millares 7 2 2 2" xfId="273" xr:uid="{5EC79A0E-0F8B-45DD-9995-0CA894E32A97}"/>
    <cellStyle name="Millares 7 2 3" xfId="203" xr:uid="{33FBE1F6-7E60-4FFC-BBF3-CCC1462CDA74}"/>
    <cellStyle name="Millares 7 3" xfId="83" xr:uid="{3B8AE844-4E15-426D-8495-10D438E8FEDC}"/>
    <cellStyle name="Millares 7 3 2" xfId="153" xr:uid="{2F1AC567-97A8-4CBA-A42F-83B945433658}"/>
    <cellStyle name="Millares 7 3 2 2" xfId="293" xr:uid="{E9758CD5-C8ED-4545-82B8-D3F6E54187E7}"/>
    <cellStyle name="Millares 7 3 3" xfId="223" xr:uid="{B4DF57DE-57BB-4917-88F1-A9F54F2100E8}"/>
    <cellStyle name="Millares 7 4" xfId="113" xr:uid="{94718B6C-3857-4ECD-A31F-C6DEC662572E}"/>
    <cellStyle name="Millares 7 4 2" xfId="253" xr:uid="{FE2241C5-035D-49C6-AB41-4BED01DB4A1C}"/>
    <cellStyle name="Millares 7 5" xfId="183" xr:uid="{063DAB37-B7E4-4D8A-93A0-328BB6E42B11}"/>
    <cellStyle name="Millares 8" xfId="53" xr:uid="{2C6FD7FD-18D0-4531-9742-95224A4F0A84}"/>
    <cellStyle name="Millares 8 2" xfId="123" xr:uid="{20C23287-5DD1-4F98-B5E7-FE59CD34B156}"/>
    <cellStyle name="Millares 8 2 2" xfId="263" xr:uid="{90E2EB0C-B7CC-4403-AE3E-AA73CC03A540}"/>
    <cellStyle name="Millares 8 3" xfId="193" xr:uid="{42A5A967-313A-485E-B2CF-41B449BD00B1}"/>
    <cellStyle name="Millares 9" xfId="73" xr:uid="{832723D8-453C-40D6-8F67-646BD7D5AF28}"/>
    <cellStyle name="Millares 9 2" xfId="143" xr:uid="{C126C7C5-5A8D-4E8B-B923-8DA8BBBE5000}"/>
    <cellStyle name="Millares 9 2 2" xfId="283" xr:uid="{7E35792C-C197-478F-A83B-172FC699DAD3}"/>
    <cellStyle name="Millares 9 3" xfId="213" xr:uid="{3C184091-24F6-4C1D-9581-026B90E7A141}"/>
    <cellStyle name="Normal" xfId="0" builtinId="0"/>
    <cellStyle name="Normal 11" xfId="13" xr:uid="{00000000-0005-0000-0000-000018000000}"/>
    <cellStyle name="Normal 2" xfId="5" xr:uid="{00000000-0005-0000-0000-000019000000}"/>
    <cellStyle name="Normal 2 2" xfId="10" xr:uid="{00000000-0005-0000-0000-00001A000000}"/>
    <cellStyle name="Normal 2 2 2" xfId="24" xr:uid="{00000000-0005-0000-0000-00001B000000}"/>
    <cellStyle name="Normal 2 2 2 2" xfId="49" xr:uid="{00000000-0005-0000-0000-00001C000000}"/>
    <cellStyle name="Normal 2 2 3" xfId="38" xr:uid="{00000000-0005-0000-0000-00001D000000}"/>
    <cellStyle name="Normal 2 3" xfId="20" xr:uid="{00000000-0005-0000-0000-00001E000000}"/>
    <cellStyle name="Normal 2 3 2" xfId="45" xr:uid="{00000000-0005-0000-0000-00001F000000}"/>
    <cellStyle name="Normal 2 4" xfId="34" xr:uid="{00000000-0005-0000-0000-000020000000}"/>
    <cellStyle name="Normal 3" xfId="6" xr:uid="{00000000-0005-0000-0000-000021000000}"/>
    <cellStyle name="Normal 3 2" xfId="11" xr:uid="{00000000-0005-0000-0000-000022000000}"/>
    <cellStyle name="Normal 3 2 2" xfId="25" xr:uid="{00000000-0005-0000-0000-000023000000}"/>
    <cellStyle name="Normal 3 2 2 2" xfId="50" xr:uid="{00000000-0005-0000-0000-000024000000}"/>
    <cellStyle name="Normal 3 2 3" xfId="39" xr:uid="{00000000-0005-0000-0000-000025000000}"/>
    <cellStyle name="Normal 3 3" xfId="21" xr:uid="{00000000-0005-0000-0000-000026000000}"/>
    <cellStyle name="Normal 3 3 2" xfId="46" xr:uid="{00000000-0005-0000-0000-000027000000}"/>
    <cellStyle name="Normal 3 4" xfId="35" xr:uid="{00000000-0005-0000-0000-000028000000}"/>
    <cellStyle name="Normal 4" xfId="8" xr:uid="{00000000-0005-0000-0000-000029000000}"/>
    <cellStyle name="Normal 5" xfId="7" xr:uid="{00000000-0005-0000-0000-00002A000000}"/>
    <cellStyle name="Normal 5 2" xfId="22" xr:uid="{00000000-0005-0000-0000-00002B000000}"/>
    <cellStyle name="Normal 5 2 2" xfId="47" xr:uid="{00000000-0005-0000-0000-00002C000000}"/>
    <cellStyle name="Normal 5 3" xfId="36" xr:uid="{00000000-0005-0000-0000-00002D000000}"/>
    <cellStyle name="Normal 6" xfId="2" xr:uid="{00000000-0005-0000-0000-00002E000000}"/>
    <cellStyle name="Normal 7" xfId="14" xr:uid="{00000000-0005-0000-0000-00002F000000}"/>
    <cellStyle name="Porcentaje" xfId="29" builtinId="5"/>
    <cellStyle name="Porcentaje 2" xfId="3" xr:uid="{00000000-0005-0000-0000-000031000000}"/>
    <cellStyle name="Porcentaje 2 2" xfId="18" xr:uid="{00000000-0005-0000-0000-000032000000}"/>
    <cellStyle name="Porcentaje 2 2 2" xfId="43" xr:uid="{00000000-0005-0000-0000-000033000000}"/>
    <cellStyle name="Porcentaje 2 3" xfId="32" xr:uid="{00000000-0005-0000-0000-000034000000}"/>
  </cellStyles>
  <dxfs count="66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ck">
          <color theme="9" tint="-0.499984740745262"/>
        </right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numFmt numFmtId="30" formatCode="@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9" tint="-0.499984740745262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/>
        <top/>
        <bottom style="thick">
          <color theme="9" tint="-0.499984740745262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ck">
          <color theme="9" tint="-0.499984740745262"/>
        </bottom>
      </border>
    </dxf>
    <dxf>
      <fill>
        <patternFill>
          <fgColor indexed="64"/>
          <bgColor theme="0"/>
        </patternFill>
      </fill>
    </dxf>
    <dxf>
      <border outline="0">
        <top style="thick">
          <color theme="9" tint="-0.499984740745262"/>
        </top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4" formatCode="#,##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FF33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0</xdr:colOff>
      <xdr:row>14</xdr:row>
      <xdr:rowOff>0</xdr:rowOff>
    </xdr:from>
    <xdr:to>
      <xdr:col>57</xdr:col>
      <xdr:colOff>528411</xdr:colOff>
      <xdr:row>41</xdr:row>
      <xdr:rowOff>132733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394CB4-EE89-4B93-8189-9E0FFB498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67000" y="2527300"/>
          <a:ext cx="5422900" cy="493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spinoza\Documents\pipeline%20financiero\data_setiembre\processed\incidencias_procesadas.xlsx" TargetMode="External"/><Relationship Id="rId1" Type="http://schemas.openxmlformats.org/officeDocument/2006/relationships/externalLinkPath" Target="/Users/respinoza/Documents/pipeline%20financiero/data_setiembre/processed/incidencias_proces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idencias_origen"/>
      <sheetName val="Hoja1"/>
      <sheetName val="incidencias_destino"/>
      <sheetName val="incidencias_consolidado"/>
    </sheetNames>
    <sheetDataSet>
      <sheetData sheetId="0"/>
      <sheetData sheetId="1">
        <row r="4">
          <cell r="A4" t="str">
            <v>ACADE</v>
          </cell>
          <cell r="B4">
            <v>826.97666666666669</v>
          </cell>
        </row>
        <row r="5">
          <cell r="A5" t="str">
            <v>BELIVE RESIDENCIA SAGRADO CORAZON</v>
          </cell>
          <cell r="B5">
            <v>139.70172231640623</v>
          </cell>
        </row>
        <row r="6">
          <cell r="A6" t="str">
            <v>BREWSTER MADRID</v>
          </cell>
          <cell r="B6">
            <v>1405.9477500000003</v>
          </cell>
        </row>
        <row r="7">
          <cell r="A7" t="str">
            <v>BREWSTER MADRID CAMPUS LA MORALEJA</v>
          </cell>
          <cell r="B7">
            <v>188.68849999999998</v>
          </cell>
        </row>
        <row r="8">
          <cell r="A8" t="str">
            <v>C. IRLANDESAS CASTILLEJA</v>
          </cell>
          <cell r="B8">
            <v>1413.1845000000001</v>
          </cell>
        </row>
        <row r="9">
          <cell r="A9" t="str">
            <v>C.M.STA.MARIA DEL PINO</v>
          </cell>
          <cell r="B9">
            <v>1098.4837499999999</v>
          </cell>
        </row>
        <row r="10">
          <cell r="A10" t="str">
            <v>C.M.U.  JAIME DEL AMO</v>
          </cell>
          <cell r="B10">
            <v>8252.116</v>
          </cell>
        </row>
        <row r="11">
          <cell r="A11" t="str">
            <v>C.M.U. SAN AGUSTIN</v>
          </cell>
          <cell r="B11">
            <v>2660.7734999999998</v>
          </cell>
        </row>
        <row r="12">
          <cell r="A12" t="str">
            <v>C.P. CONCEPCIONISTAS - BELISANA</v>
          </cell>
          <cell r="B12">
            <v>422.24</v>
          </cell>
        </row>
        <row r="13">
          <cell r="A13" t="str">
            <v>C.P. PP. AGUSTINOS "PROV. S. JUAN SAHAGUN"</v>
          </cell>
          <cell r="B13">
            <v>3041.8829349999992</v>
          </cell>
        </row>
        <row r="14">
          <cell r="A14" t="str">
            <v>C.P. PP. REPARADORES - BALBINA VALVERDE</v>
          </cell>
          <cell r="B14">
            <v>1363.4190000000001</v>
          </cell>
        </row>
        <row r="15">
          <cell r="A15" t="str">
            <v>C.P. TERCIARIOS CAPUCHINOS</v>
          </cell>
          <cell r="B15">
            <v>72.572499999999991</v>
          </cell>
        </row>
        <row r="16">
          <cell r="A16" t="str">
            <v>C.STA TERESA DE JESÚS EL VEDAT</v>
          </cell>
          <cell r="B16">
            <v>513.94524999999999</v>
          </cell>
        </row>
        <row r="17">
          <cell r="A17" t="str">
            <v>C.VIRGEN DEL CARMEN</v>
          </cell>
          <cell r="B17">
            <v>2077.4838</v>
          </cell>
        </row>
        <row r="18">
          <cell r="A18" t="str">
            <v>CASA DE EJERCICIOS SAN JOSE</v>
          </cell>
          <cell r="B18">
            <v>392.32621917124999</v>
          </cell>
        </row>
        <row r="19">
          <cell r="A19" t="str">
            <v>CASA GENERAL MM. CONCEPCIONISTAS</v>
          </cell>
          <cell r="B19">
            <v>105.56</v>
          </cell>
        </row>
        <row r="20">
          <cell r="A20" t="str">
            <v>CASA MISIONERAS CLARETIANAS</v>
          </cell>
          <cell r="B20">
            <v>244.10750000000002</v>
          </cell>
        </row>
        <row r="21">
          <cell r="A21" t="str">
            <v>CASA PROVINCIAL S.FAMILIA URGEL</v>
          </cell>
          <cell r="B21">
            <v>1213.94</v>
          </cell>
        </row>
        <row r="22">
          <cell r="A22" t="str">
            <v>CLARETIANOS BUEN SUCESO</v>
          </cell>
          <cell r="B22">
            <v>411.68399999999997</v>
          </cell>
        </row>
        <row r="23">
          <cell r="A23" t="str">
            <v>CLARETIANOS COLMENAR SEMINARIO</v>
          </cell>
          <cell r="B23">
            <v>7450.4264999999996</v>
          </cell>
        </row>
        <row r="24">
          <cell r="A24" t="str">
            <v>CLARETIANOS CORAZON DE MARIA</v>
          </cell>
          <cell r="B24">
            <v>926.28899999999987</v>
          </cell>
        </row>
        <row r="25">
          <cell r="A25" t="str">
            <v>COL. LEG. Mª INMACULADA DE TREMP</v>
          </cell>
          <cell r="B25">
            <v>395.85</v>
          </cell>
        </row>
        <row r="26">
          <cell r="A26" t="str">
            <v>COL. MATER INMACULATA</v>
          </cell>
          <cell r="B26">
            <v>136.56824999999998</v>
          </cell>
        </row>
        <row r="27">
          <cell r="A27" t="str">
            <v>COL. SAG. CORAZON JESUS-VALDERRIBA</v>
          </cell>
          <cell r="B27">
            <v>1544.4765000000002</v>
          </cell>
        </row>
        <row r="28">
          <cell r="A28" t="str">
            <v>COL. SAG. CORAZON REPARADORAS</v>
          </cell>
          <cell r="B28">
            <v>718.06159140624993</v>
          </cell>
        </row>
        <row r="29">
          <cell r="A29" t="str">
            <v>COL. SAG. CORAZONES MARTIN HEROS</v>
          </cell>
          <cell r="B29">
            <v>2665.3297953515626</v>
          </cell>
        </row>
        <row r="30">
          <cell r="A30" t="str">
            <v>COL. SAGRADA FAMILIA BURGOS</v>
          </cell>
          <cell r="B30">
            <v>670.96575000000007</v>
          </cell>
        </row>
        <row r="31">
          <cell r="A31" t="str">
            <v>COL. SAN AGUSTIN - CANTABRIA</v>
          </cell>
          <cell r="B31">
            <v>614.88700000000006</v>
          </cell>
        </row>
        <row r="32">
          <cell r="A32" t="str">
            <v>COL. SAN AGUSTIN - MADRID</v>
          </cell>
          <cell r="B32">
            <v>17203.802000000003</v>
          </cell>
        </row>
        <row r="33">
          <cell r="A33" t="str">
            <v>COL. SAN AGUSTIN -LOS NEGRALES</v>
          </cell>
          <cell r="B33">
            <v>1031.4940957343749</v>
          </cell>
        </row>
        <row r="34">
          <cell r="A34" t="str">
            <v>COL. SAN BUENAVENTURA</v>
          </cell>
          <cell r="B34">
            <v>2915.4580000000005</v>
          </cell>
        </row>
        <row r="35">
          <cell r="A35" t="str">
            <v>COL. SAN MIGUEL ARCANGEL</v>
          </cell>
          <cell r="B35">
            <v>2179.7404999999999</v>
          </cell>
        </row>
        <row r="36">
          <cell r="A36" t="str">
            <v>COL. SANTO DOMINGO-GRANADA</v>
          </cell>
          <cell r="B36">
            <v>403.767</v>
          </cell>
        </row>
        <row r="37">
          <cell r="A37" t="str">
            <v>COL. STA. TERESA DE JESUS-OVIEDO</v>
          </cell>
          <cell r="B37">
            <v>1353.8069999999998</v>
          </cell>
        </row>
        <row r="38">
          <cell r="A38" t="str">
            <v>COL. VEDRUNA CARABANCHEL</v>
          </cell>
          <cell r="B38">
            <v>395.38027861718751</v>
          </cell>
        </row>
        <row r="39">
          <cell r="A39" t="str">
            <v>COL.SGDOS.CORAZONES-MIRANDA DE EBRO</v>
          </cell>
          <cell r="B39">
            <v>224.315</v>
          </cell>
        </row>
        <row r="40">
          <cell r="A40" t="str">
            <v>COLEGIO  CLARET SEVILLA</v>
          </cell>
          <cell r="B40">
            <v>832.60449999999992</v>
          </cell>
        </row>
        <row r="41">
          <cell r="A41" t="str">
            <v>COLEGIO AGUSTINIANO</v>
          </cell>
          <cell r="B41">
            <v>2514.96875</v>
          </cell>
        </row>
        <row r="42">
          <cell r="A42" t="str">
            <v>COLEGIO AMOR MISERICORDIOSO</v>
          </cell>
          <cell r="B42">
            <v>329.88200000000001</v>
          </cell>
        </row>
        <row r="43">
          <cell r="A43" t="str">
            <v>COLEGIO AMOR MISERICORDIOSO-OVIEDO</v>
          </cell>
          <cell r="B43">
            <v>79.169999999999987</v>
          </cell>
        </row>
        <row r="44">
          <cell r="A44" t="str">
            <v>COLEGIO CLARET ARANDA</v>
          </cell>
          <cell r="B44">
            <v>391.89149999999995</v>
          </cell>
        </row>
        <row r="45">
          <cell r="A45" t="str">
            <v>COLEGIO CLARET -MADRID</v>
          </cell>
          <cell r="B45">
            <v>851.6123</v>
          </cell>
        </row>
        <row r="46">
          <cell r="A46" t="str">
            <v>COLEGIO CORAZON DE MARIA GIJON</v>
          </cell>
          <cell r="B46">
            <v>936.84500000000003</v>
          </cell>
        </row>
        <row r="47">
          <cell r="A47" t="str">
            <v>COLEGIO CRISTO REY  - LAS ROZAS</v>
          </cell>
          <cell r="B47">
            <v>237.51</v>
          </cell>
        </row>
        <row r="48">
          <cell r="A48" t="str">
            <v>COLEGIO CRISTO REY - MADRID</v>
          </cell>
          <cell r="B48">
            <v>400.68700000000001</v>
          </cell>
        </row>
        <row r="49">
          <cell r="A49" t="str">
            <v>COLEGIO FRAY LUIS DE LEON</v>
          </cell>
          <cell r="B49">
            <v>1858.2112500000001</v>
          </cell>
        </row>
        <row r="50">
          <cell r="A50" t="str">
            <v>COLEGIO FUNDACION CALDEIRO</v>
          </cell>
          <cell r="B50">
            <v>2309.6545499999997</v>
          </cell>
        </row>
        <row r="51">
          <cell r="A51" t="str">
            <v>COLEGIO INMACULADA</v>
          </cell>
          <cell r="B51">
            <v>1192.7291250000001</v>
          </cell>
        </row>
        <row r="52">
          <cell r="A52" t="str">
            <v>COLEGIO INMACULADA DE OVIEDO</v>
          </cell>
          <cell r="B52">
            <v>166.25700000000001</v>
          </cell>
        </row>
        <row r="53">
          <cell r="A53" t="str">
            <v>COLEGIO IRLANDESAS BAMI</v>
          </cell>
          <cell r="B53">
            <v>443.35200000000003</v>
          </cell>
        </row>
        <row r="54">
          <cell r="A54" t="str">
            <v>COLEGIO JESUS MAESTRO</v>
          </cell>
          <cell r="B54">
            <v>225.6345</v>
          </cell>
        </row>
        <row r="55">
          <cell r="A55" t="str">
            <v>COLEGIO LUX MUNDI</v>
          </cell>
          <cell r="B55">
            <v>769.2684999999999</v>
          </cell>
        </row>
        <row r="56">
          <cell r="A56" t="str">
            <v>COLEGIO MAYOR ALCALA</v>
          </cell>
          <cell r="B56">
            <v>3440.192</v>
          </cell>
        </row>
        <row r="57">
          <cell r="A57" t="str">
            <v>COLEGIO MAYOR CESAR CARLOS</v>
          </cell>
          <cell r="B57">
            <v>5982.1384196835443</v>
          </cell>
        </row>
        <row r="58">
          <cell r="A58" t="str">
            <v>COLEGIO MM. CONCEPCIONISTAS BURGOS</v>
          </cell>
          <cell r="B58">
            <v>430.81674999999996</v>
          </cell>
        </row>
        <row r="59">
          <cell r="A59" t="str">
            <v>COLEGIO N. S. DE LA PAZ - CANTABRIA</v>
          </cell>
          <cell r="B59">
            <v>79.169999999999987</v>
          </cell>
        </row>
        <row r="60">
          <cell r="A60" t="str">
            <v>COLEGIO NTRA SRA BUEN CONSEJO</v>
          </cell>
          <cell r="B60">
            <v>4206.3020999999999</v>
          </cell>
        </row>
        <row r="61">
          <cell r="A61" t="str">
            <v>COLEGIO PADRE DEHON</v>
          </cell>
          <cell r="B61">
            <v>413.66325000000001</v>
          </cell>
        </row>
        <row r="62">
          <cell r="A62" t="str">
            <v>COLEGIO RAFAELA YBARRA</v>
          </cell>
          <cell r="B62">
            <v>1231.7549999999999</v>
          </cell>
        </row>
        <row r="63">
          <cell r="A63" t="str">
            <v>COLEGIO RAIMUNDO LULIO</v>
          </cell>
          <cell r="B63">
            <v>292.92899999999997</v>
          </cell>
        </row>
        <row r="64">
          <cell r="A64" t="str">
            <v>COLEGIO SAGRADA FAMILIA</v>
          </cell>
          <cell r="B64">
            <v>4683.9740000000002</v>
          </cell>
        </row>
        <row r="65">
          <cell r="A65" t="str">
            <v>COLEGIO SAN HERMENEGILDO</v>
          </cell>
          <cell r="B65">
            <v>587.83725000000004</v>
          </cell>
        </row>
        <row r="66">
          <cell r="A66" t="str">
            <v>COLEGIO SANTA RITA</v>
          </cell>
          <cell r="B66">
            <v>941.14832000000013</v>
          </cell>
        </row>
        <row r="67">
          <cell r="A67" t="str">
            <v>COLEGIO TERESIANAS GANDUXER</v>
          </cell>
          <cell r="B67">
            <v>1774.7802799999999</v>
          </cell>
        </row>
        <row r="68">
          <cell r="A68" t="str">
            <v>COLEGIO VEDRUNA VILLAVERDE</v>
          </cell>
          <cell r="B68">
            <v>65.974999999999994</v>
          </cell>
        </row>
        <row r="69">
          <cell r="A69" t="str">
            <v>COLEGIO VIRGEN DE MIRASIERRA</v>
          </cell>
          <cell r="B69">
            <v>900.22312280468759</v>
          </cell>
        </row>
        <row r="70">
          <cell r="A70" t="str">
            <v>COL-LEGI PADRE DAMIAN VALLVIDRERA</v>
          </cell>
          <cell r="B70">
            <v>501.83224000000001</v>
          </cell>
        </row>
        <row r="71">
          <cell r="A71" t="str">
            <v>COMUNIDAD C. E. SAN JOSE</v>
          </cell>
          <cell r="B71">
            <v>105.56</v>
          </cell>
        </row>
        <row r="72">
          <cell r="A72" t="str">
            <v>COMUNIDAD C. SAN AGUSTIN P. DAMIAN</v>
          </cell>
          <cell r="B72">
            <v>3332.39725</v>
          </cell>
        </row>
        <row r="73">
          <cell r="A73" t="str">
            <v>COMUNIDAD NTRA SRA DEL BUEN CONSEJO</v>
          </cell>
          <cell r="B73">
            <v>4162.6662349999997</v>
          </cell>
        </row>
        <row r="74">
          <cell r="A74" t="str">
            <v xml:space="preserve">CONVENTO DE LOS AGUSTINOS FILIPINOS </v>
          </cell>
          <cell r="B74">
            <v>131.94999999999999</v>
          </cell>
        </row>
        <row r="75">
          <cell r="A75" t="str">
            <v>CORRETURNOS/RAPPELS</v>
          </cell>
          <cell r="B75">
            <v>5475.1840000000002</v>
          </cell>
        </row>
        <row r="76">
          <cell r="A76" t="str">
            <v>DANOSA</v>
          </cell>
          <cell r="B76">
            <v>826.81112500000006</v>
          </cell>
        </row>
        <row r="77">
          <cell r="A77" t="str">
            <v>DOMINICAS ANUNCIATA-RESIDENCIA</v>
          </cell>
          <cell r="B77">
            <v>3418.8530000000001</v>
          </cell>
        </row>
        <row r="78">
          <cell r="A78" t="str">
            <v>EL JARDIN KINDERLAND</v>
          </cell>
          <cell r="B78">
            <v>333.83349999999996</v>
          </cell>
        </row>
        <row r="79">
          <cell r="A79" t="str">
            <v>ESCUELA INFANTIL CUNA DE JESUS</v>
          </cell>
          <cell r="B79">
            <v>2519.5940000000001</v>
          </cell>
        </row>
        <row r="80">
          <cell r="A80" t="str">
            <v>FUND. ED. MARY WARD (IRL. MADRID)</v>
          </cell>
          <cell r="B80">
            <v>59.377499999999998</v>
          </cell>
        </row>
        <row r="81">
          <cell r="A81" t="str">
            <v>FUND. ED. MARY WARD (IRL. SOTO)</v>
          </cell>
          <cell r="B81">
            <v>1677.088</v>
          </cell>
        </row>
        <row r="82">
          <cell r="A82" t="str">
            <v>FUNDACIÓN GIL GAYARRE LA GRANJA-AREA ADULTOS</v>
          </cell>
          <cell r="B82">
            <v>581.55762000000004</v>
          </cell>
        </row>
        <row r="83">
          <cell r="A83" t="str">
            <v>FUNDACIÓN GIL GAYARRE-VIVIENDAS</v>
          </cell>
          <cell r="B83">
            <v>1343.251</v>
          </cell>
        </row>
        <row r="84">
          <cell r="A84" t="str">
            <v>FUNDACION PROCLADE</v>
          </cell>
          <cell r="B84">
            <v>47.502000000000002</v>
          </cell>
        </row>
        <row r="85">
          <cell r="A85" t="str">
            <v>FUNDACION PRODIS</v>
          </cell>
          <cell r="B85">
            <v>100.94175</v>
          </cell>
        </row>
        <row r="86">
          <cell r="A86" t="str">
            <v>FUNDACION RAILES</v>
          </cell>
          <cell r="B86">
            <v>527.45385803906242</v>
          </cell>
        </row>
        <row r="87">
          <cell r="A87" t="str">
            <v>HH. TERCIARIAS CAPUCHINAS - EL OLIVO</v>
          </cell>
          <cell r="B87">
            <v>1315.76</v>
          </cell>
        </row>
        <row r="88">
          <cell r="A88" t="str">
            <v>HOGAR INFANTIL LUIS AMIGO</v>
          </cell>
          <cell r="B88">
            <v>399.80849999999998</v>
          </cell>
        </row>
        <row r="89">
          <cell r="A89" t="str">
            <v>MERCEDARIAS (MANIPA)</v>
          </cell>
          <cell r="B89">
            <v>1530.62</v>
          </cell>
        </row>
        <row r="90">
          <cell r="A90" t="str">
            <v>MISIONEROS CLARETIANOS ALPEDRETE</v>
          </cell>
          <cell r="B90">
            <v>886.70399999999995</v>
          </cell>
        </row>
        <row r="91">
          <cell r="A91" t="str">
            <v>REAL COLEGIO ALFONSO XII</v>
          </cell>
          <cell r="B91">
            <v>513.28549999999996</v>
          </cell>
        </row>
        <row r="92">
          <cell r="A92" t="str">
            <v>RESIDENCIA  CLARET GRANADA</v>
          </cell>
          <cell r="B92">
            <v>1278.265625</v>
          </cell>
        </row>
        <row r="93">
          <cell r="A93" t="str">
            <v>RESIDENCIA CONCEPCIONISTAS LAS ROZAS</v>
          </cell>
          <cell r="B93">
            <v>1666.7678861640625</v>
          </cell>
        </row>
        <row r="94">
          <cell r="A94" t="str">
            <v>RESIDENCIA COSTAMAR</v>
          </cell>
          <cell r="B94">
            <v>1432.9769999999999</v>
          </cell>
        </row>
        <row r="95">
          <cell r="A95" t="str">
            <v>SEMINARIO TAGASTE-PP. AGUSTINOS P.ESPAÑA</v>
          </cell>
          <cell r="B95">
            <v>2734.9694999999997</v>
          </cell>
        </row>
        <row r="96">
          <cell r="A96" t="str">
            <v>VEMARE, S.L</v>
          </cell>
          <cell r="B96">
            <v>1419.45</v>
          </cell>
        </row>
        <row r="97">
          <cell r="A97" t="str">
            <v>Total general</v>
          </cell>
          <cell r="B97">
            <v>143571.29541095506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dara Vaquero" id="{7FA80C1B-1938-4156-8829-D4C401FC3496}" userId="S::avaquero@algadi.es::bb5fa23e-9507-48a4-a1ec-762ea89cfe0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Espinoza" refreshedDate="45933.46624710648" createdVersion="8" refreshedVersion="8" minRefreshableVersion="3" recordCount="695" xr:uid="{41871C68-47FD-474C-8206-6AC281B77516}">
  <cacheSource type="worksheet">
    <worksheetSource ref="BD3:BR1048576" sheet="Incidencias"/>
  </cacheSource>
  <cacheFields count="15">
    <cacheField name="EMPRESA" numFmtId="0">
      <sharedItems containsBlank="1" count="4">
        <s v="ALGADI"/>
        <s v="SMI"/>
        <s v="DISTEGSA"/>
        <m/>
      </sharedItems>
    </cacheField>
    <cacheField name="TIPO NOMINA" numFmtId="0">
      <sharedItems containsBlank="1"/>
    </cacheField>
    <cacheField name="MES" numFmtId="0">
      <sharedItems containsBlank="1"/>
    </cacheField>
    <cacheField name="Centro" numFmtId="0">
      <sharedItems containsString="0" containsBlank="1" containsNumber="1" containsInteger="1" minValue="100075" maxValue="888888"/>
    </cacheField>
    <cacheField name="Centro _x000a_preferente" numFmtId="0">
      <sharedItems containsBlank="1" containsMixedTypes="1" containsNumber="1" containsInteger="1" minValue="100075" maxValue="888888"/>
    </cacheField>
    <cacheField name="Denom._x000a_ Centro prefe" numFmtId="0">
      <sharedItems containsBlank="1" count="92">
        <s v="MISIONERAS CLARETIANAS J.HERNANDEZ"/>
        <s v="COL. MATER INMACULATA"/>
        <s v="COL. SAN MIGUEL ARCANGEL"/>
        <s v="COLEGIO SANTA RITA"/>
        <s v="CORRETURNOS/RAPPELS"/>
        <s v="COLEGIO INMACULADA"/>
        <s v="COLEGIO NTRA SRA BUEN CONSEJO"/>
        <s v="COLEGIO CLARET -MADRID"/>
        <s v="COLEGIO FUNDACION CALDEIRO"/>
        <s v="CASA MISIONERAS CLARETIANAS"/>
        <s v="CLARETIANOS CORAZON DE MARIA"/>
        <s v="DOMINICAS MISIONERAS DE LA SAGRADA FAMILIA"/>
        <s v="CLARETIANOS BUEN SUCESO"/>
        <s v="C.P. CONCEPCIONISTAS - BELISANA"/>
        <s v="COLEGIO AMOR MISERICORDIOSO"/>
        <s v="COLEGIO AGUSTINIANO"/>
        <s v="COL. VEDRUNA CARABANCHEL"/>
        <s v="COLEGIO JESUS MAESTRO"/>
        <s v="RESIDENCIA CONCEPCIONISTAS LAS ROZAS"/>
        <s v="ESIC-COMUNIDAD"/>
        <s v="COLEGIO MAYOR ALCALA"/>
        <s v="COLEGIO CRISTO REY  - LAS ROZAS"/>
        <s v="FUNDACION PRODIS"/>
        <s v="COLEGIO CRISTO REY - MADRID"/>
        <s v="COL. SAG. CORAZONES MARTIN HEROS"/>
        <s v="COL. SAG. CORAZON REPARADORAS"/>
        <s v="COL. SAGRADA. FAMILIA-PINTO"/>
        <s v="C.P. PP. REPARADORES - BALBINA VALVERDE"/>
        <s v="COLEGIO FRAY LUIS DE LEON"/>
        <s v="COLEGIO VIRGEN DE MIRASIERRA"/>
        <s v="COL-LEGI PADRE DAMIAN VALLVIDRERA"/>
        <s v="COLEGIO TERESIANAS GANDUXER"/>
        <e v="#N/A"/>
        <s v="COL. LEG. Mª INMACULADA DE TREMP"/>
        <s v="C.M.U. SAN AGUSTIN"/>
        <s v="C.P. PP. AGUSTINOS &quot;PROV. S. JUAN SAHAGUN&quot;"/>
        <s v="COLEGIO RAFAELA YBARRA"/>
        <s v="COLEGIO MAYOR CESAR CARLOS"/>
        <s v="COMUNIDAD NTRA SRA DEL BUEN CONSEJO"/>
        <s v="COLEGIO RAIMUNDO LULIO"/>
        <s v="DOMINICAS ANUNCIATA-RESIDENCIA"/>
        <s v="C.M.U.  JAIME DEL AMO"/>
        <s v="MERCEDARIAS (MANIPA)"/>
        <s v="COL. SAN AGUSTIN -LOS NEGRALES"/>
        <s v="COLEGIO SAGRADA FAMILIA"/>
        <s v="EL JARDIN KINDERLAND"/>
        <s v="COL. SAN AGUSTIN - MADRID"/>
        <s v="ESCUELA INFANTIL CUNA DE JESUS"/>
        <s v="COL. SAG. CORAZON JESUS-VALDERRIBA"/>
        <s v="COLEGIO VEDRUNA VILLAVERDE"/>
        <s v="SEMINARIO TAGASTE-PP. AGUSTINOS P.ESPAÑA"/>
        <s v="COLEGIO ITALICA"/>
        <s v="COLEGIO SAN JOSE SS.CC. DE SEVILLA"/>
        <s v="COLEGIO  CLARET SEVILLA"/>
        <s v="CDAD. COLEGIO S. AGUSTIN-SEVILLA"/>
        <s v="COLEGIO SAN HERMENEGILDO"/>
        <s v="COLEGIO IRLANDESAS BAMI"/>
        <s v="C. IRLANDESAS CASTILLEJA"/>
        <s v="COL. SANTO DOMINGO-GRANADA"/>
        <s v="RESIDENCIA  CLARET GRANADA"/>
        <s v="COLEGIO MM. CONCEPCIONISTAS BURGOS"/>
        <s v="COL. SAGRADA FAMILIA BURGOS"/>
        <s v="CONVENTO DE LOS AGUSTINOS FILIPINOS "/>
        <s v="COLEGIO CLARET ARANDA"/>
        <s v="COLEGIO PADRE DEHON"/>
        <s v="C.STA TERESA DE JESÚS EL VEDAT"/>
        <s v="COMUNIDAD C. E. SAN JOSE"/>
        <s v="COL. SAN BUENAVENTURA"/>
        <s v="VEMARE, S.L"/>
        <s v="REAL COLEGIO ALFONSO XII"/>
        <s v="CASA DE EJERCICIOS SAN JOSE"/>
        <s v="BELIVE RESIDENCIA SAGRADO CORAZON"/>
        <s v="FUNDACIÓN GIL GAYARRE LA GRANJA-AREA ADULTOS"/>
        <s v="FUNDACIÓN GIL GAYARRE-VIVIENDAS"/>
        <s v="FUND. ED. MARY WARD (IRL. SOTO)"/>
        <s v="COMUNIDAD C. SAN AGUSTIN P. DAMIAN"/>
        <s v="CASA PROVINCIAL S.FAMILIA URGEL"/>
        <s v="FUNDACION RAILES"/>
        <s v="BREWSTER MADRID"/>
        <s v="RESIDENCIA COSTAMAR"/>
        <s v="COL.SGDOS.CORAZONES-MIRANDA DE EBRO"/>
        <s v="COLEGIO N. S. DE LA PAZ - CANTABRIA"/>
        <s v="COL. STA. TERESA DE JESUS-OVIEDO"/>
        <s v="COLEGIO CORAZON DE MARIA GIJON"/>
        <s v="COLEGIO AMOR MISERICORDIOSO-OVIEDO"/>
        <s v="COLEGIO INMACULADA DE OVIEDO"/>
        <s v="COL. SAN AGUSTIN - CANTABRIA"/>
        <s v="CLARETIANOS COLMENAR SEMINARIO"/>
        <s v="FUNDACION PROCLADE"/>
        <s v="C.M.STA.MARIA DEL PINO"/>
        <s v="MISIONEROS CLARETIANOS ALPEDRETE"/>
        <m/>
      </sharedItems>
    </cacheField>
    <cacheField name="Trabajador" numFmtId="0">
      <sharedItems containsBlank="1"/>
    </cacheField>
    <cacheField name="Contrato" numFmtId="0">
      <sharedItems containsString="0" containsBlank="1" containsNumber="1" containsInteger="1" minValue="100" maxValue="510"/>
    </cacheField>
    <cacheField name="Categoría" numFmtId="0">
      <sharedItems containsBlank="1"/>
    </cacheField>
    <cacheField name="Jornada" numFmtId="0">
      <sharedItems containsString="0" containsBlank="1" containsNumber="1" minValue="12.5" maxValue="100"/>
    </cacheField>
    <cacheField name="R" numFmtId="0">
      <sharedItems containsString="0" containsBlank="1" containsNumber="1" containsInteger="1" minValue="0" maxValue="1"/>
    </cacheField>
    <cacheField name="L" numFmtId="0">
      <sharedItems containsString="0" containsBlank="1" containsNumber="1" containsInteger="1" minValue="0" maxValue="1"/>
    </cacheField>
    <cacheField name="TOTAL" numFmtId="0">
      <sharedItems containsString="0" containsBlank="1" containsNumber="1" containsInteger="1" minValue="1" maxValue="1"/>
    </cacheField>
    <cacheField name="dias" numFmtId="0">
      <sharedItems containsNonDate="0" containsString="0" containsBlank="1"/>
    </cacheField>
    <cacheField name="COSTE TOTAL" numFmtId="0">
      <sharedItems containsString="0" containsBlank="1" containsNumber="1" minValue="-4535.7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Espinoza" refreshedDate="45933.508393750002" createdVersion="8" refreshedVersion="8" minRefreshableVersion="3" recordCount="694" xr:uid="{9F53104D-43EF-49FD-A1A1-4633158CED50}">
  <cacheSource type="worksheet">
    <worksheetSource ref="BV3:CJ697" sheet="Incidencias"/>
  </cacheSource>
  <cacheFields count="15">
    <cacheField name="EMPRESA" numFmtId="0">
      <sharedItems count="3">
        <s v="ALGADI"/>
        <s v="DISTEGSA"/>
        <s v="SMI"/>
      </sharedItems>
    </cacheField>
    <cacheField name="TIPO NOMINA" numFmtId="0">
      <sharedItems/>
    </cacheField>
    <cacheField name="MES" numFmtId="16">
      <sharedItems/>
    </cacheField>
    <cacheField name="Centro" numFmtId="0">
      <sharedItems containsSemiMixedTypes="0" containsString="0" containsNumber="1" containsInteger="1" minValue="100075" maxValue="888888"/>
    </cacheField>
    <cacheField name="Centro _x000a_preferente" numFmtId="0">
      <sharedItems containsMixedTypes="1" containsNumber="1" containsInteger="1" minValue="100075" maxValue="888888"/>
    </cacheField>
    <cacheField name="Denom._x000a_ Centro prefe" numFmtId="0">
      <sharedItems count="98">
        <s v="COLEGIO FUNDACION CALDEIRO"/>
        <s v="C.P. TERCIARIOS CAPUCHINOS"/>
        <s v="C.P. CONCEPCIONISTAS - BELISANA"/>
        <s v="CASA GENERAL MM. CONCEPCIONISTAS"/>
        <s v="COL. SAN MIGUEL ARCANGEL"/>
        <s v="COLEGIO SANTA RITA"/>
        <s v="COLEGIO INMACULADA"/>
        <s v="COLEGIO CLARET -MADRID"/>
        <s v="CASA MISIONERAS CLARETIANAS"/>
        <s v="HOGAR INFANTIL LUIS AMIGO"/>
        <s v="HH. TERCIARIAS CAPUCHINAS - EL OLIVO"/>
        <s v="COL. MATER INMACULATA"/>
        <s v="CORRETURNOS/RAPPELS"/>
        <s v="COL. SAN AGUSTIN - MADRID"/>
        <s v="RESIDENCIA CONCEPCIONISTAS LAS ROZAS"/>
        <s v="COLEGIO CRISTO REY  - LAS ROZAS"/>
        <s v="FUNDACION PRODIS"/>
        <s v="COLEGIO CRISTO REY - MADRID"/>
        <s v="ACADE"/>
        <s v="COL. SAG. CORAZON REPARADORAS"/>
        <s v="C.VIRGEN DEL CARMEN"/>
        <s v="VEMARE, S.L"/>
        <s v="COLEGIO SAGRADA FAMILIA"/>
        <s v="C.P. PP. REPARADORES - BALBINA VALVERDE"/>
        <s v="COLEGIO FRAY LUIS DE LEON"/>
        <s v="COL. SAG. CORAZONES MARTIN HEROS"/>
        <s v="COLEGIO VIRGEN DE MIRASIERRA"/>
        <s v="CLARETIANOS COLMENAR SEMINARIO"/>
        <s v="COL-LEGI PADRE DAMIAN VALLVIDRERA"/>
        <s v="COLEGIO TERESIANAS GANDUXER"/>
        <s v="COL. LEG. Mª INMACULADA DE TREMP"/>
        <s v="C.M.U. SAN AGUSTIN"/>
        <s v="C.P. PP. AGUSTINOS &quot;PROV. S. JUAN SAHAGUN&quot;"/>
        <s v="COLEGIO RAFAELA YBARRA"/>
        <s v="COLEGIO NTRA SRA BUEN CONSEJO"/>
        <s v="COMUNIDAD NTRA SRA DEL BUEN CONSEJO"/>
        <s v="COLEGIO RAIMUNDO LULIO"/>
        <s v="MERCEDARIAS (MANIPA)"/>
        <s v="DOMINICAS ANUNCIATA-RESIDENCIA"/>
        <s v="EL JARDIN KINDERLAND"/>
        <s v="COL. SAN AGUSTIN -LOS NEGRALES"/>
        <s v="COLEGIO JESUS MAESTRO"/>
        <s v="ESCUELA INFANTIL CUNA DE JESUS"/>
        <s v="SEMINARIO TAGASTE-PP. AGUSTINOS P.ESPAÑA"/>
        <s v="COLEGIO VEDRUNA VILLAVERDE"/>
        <s v="COL. VEDRUNA CARABANCHEL"/>
        <s v="COLEGIO ITALICA"/>
        <s v="COLEGIO SAN JOSE SS.CC. DE SEVILLA"/>
        <s v="CDAD. COLEGIO S. AGUSTIN-SEVILLA"/>
        <s v="COLEGIO SAN HERMENEGILDO"/>
        <s v="C. IRLANDESAS CASTILLEJA"/>
        <s v="COLEGIO IRLANDESAS BAMI"/>
        <s v="COL. SANTO DOMINGO-GRANADA"/>
        <s v="RESIDENCIA  CLARET GRANADA"/>
        <s v="COLEGIO LUX MUNDI"/>
        <s v="COLEGIO  CLARET SEVILLA"/>
        <s v="COLEGIO MM. CONCEPCIONISTAS BURGOS"/>
        <s v="CONVENTO DE LOS AGUSTINOS FILIPINOS "/>
        <s v="COL. SAGRADA FAMILIA BURGOS"/>
        <s v="COLEGIO CLARET ARANDA"/>
        <s v="COLEGIO PADRE DEHON"/>
        <s v="C.STA TERESA DE JESÚS EL VEDAT"/>
        <s v="COMUNIDAD C. E. SAN JOSE"/>
        <s v="COL. SAN BUENAVENTURA"/>
        <s v="REAL COLEGIO ALFONSO XII"/>
        <s v="CASA DE EJERCICIOS SAN JOSE"/>
        <s v="BREWSTER MADRID"/>
        <s v="DANOSA"/>
        <s v="BELIVE RESIDENCIA SAGRADO CORAZON"/>
        <s v="FUNDACIÓN GIL GAYARRE LA GRANJA-AREA ADULTOS"/>
        <s v="FUND. ED. MARY WARD (IRL. SOTO)"/>
        <s v="CASA PROVINCIAL S.FAMILIA URGEL"/>
        <s v="COMUNIDAD C. SAN AGUSTIN P. DAMIAN"/>
        <s v="FUND. ED. MARY WARD (IRL. MADRID)"/>
        <s v="FUNDACIÓN GIL GAYARRE-VIVIENDAS"/>
        <s v="COLEGIO AGUSTINIANO"/>
        <s v="FUNDACION RAILES"/>
        <s v="BREWSTER MADRID CAMPUS LA MORALEJA"/>
        <s v="COLEGIO MAYOR CESAR CARLOS"/>
        <s v="RESIDENCIA COSTAMAR"/>
        <s v="COL.SGDOS.CORAZONES-MIRANDA DE EBRO"/>
        <s v="COLEGIO N. S. DE LA PAZ - CANTABRIA"/>
        <s v="COL. STA. TERESA DE JESUS-OVIEDO"/>
        <s v="COLEGIO CORAZON DE MARIA GIJON"/>
        <s v="COLEGIO AMOR MISERICORDIOSO-OVIEDO"/>
        <s v="COLEGIO INMACULADA DE OVIEDO"/>
        <s v="COL. SAN AGUSTIN - CANTABRIA"/>
        <e v="#N/A"/>
        <s v="COLEGIO MAYOR ALCALA"/>
        <s v="COL. SAG. CORAZON JESUS-VALDERRIBA"/>
        <s v="CLARETIANOS CORAZON DE MARIA"/>
        <s v="C.M.U.  JAIME DEL AMO"/>
        <s v="CLARETIANOS BUEN SUCESO"/>
        <s v="FUNDACION PROCLADE"/>
        <s v="MISIONEROS CLARETIANOS ALPEDRETE"/>
        <s v="C.M.STA.MARIA DEL PINO"/>
        <s v="C.NTRA. SRA.DE LA MERCED CALLE ZAIDA"/>
        <s v="COLEGIO AMOR MISERICORDIOSO"/>
      </sharedItems>
    </cacheField>
    <cacheField name="Incidencia" numFmtId="0">
      <sharedItems/>
    </cacheField>
    <cacheField name="Contrato" numFmtId="0">
      <sharedItems containsSemiMixedTypes="0" containsString="0" containsNumber="1" containsInteger="1" minValue="888" maxValue="888"/>
    </cacheField>
    <cacheField name="Categoría" numFmtId="0">
      <sharedItems/>
    </cacheField>
    <cacheField name="Jornada" numFmtId="0">
      <sharedItems containsNonDate="0" containsString="0" containsBlank="1"/>
    </cacheField>
    <cacheField name="R" numFmtId="0">
      <sharedItems containsNonDate="0" containsString="0" containsBlank="1"/>
    </cacheField>
    <cacheField name="L" numFmtId="0">
      <sharedItems containsNonDate="0" containsString="0" containsBlank="1"/>
    </cacheField>
    <cacheField name="TOTAL" numFmtId="0">
      <sharedItems containsNonDate="0" containsString="0" containsBlank="1"/>
    </cacheField>
    <cacheField name="dias" numFmtId="0">
      <sharedItems containsNonDate="0" containsString="0" containsBlank="1"/>
    </cacheField>
    <cacheField name="COSTE TOTAL" numFmtId="4">
      <sharedItems containsSemiMixedTypes="0" containsString="0" containsNumber="1" minValue="0" maxValue="4535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x v="0"/>
    <s v="INCIDENCIA"/>
    <s v="9-SEPTIEMBRE"/>
    <n v="340084"/>
    <n v="340084"/>
    <x v="0"/>
    <s v="AGUIRRE NUÑEZ, ADELAIDA"/>
    <n v="100"/>
    <s v="Cociner@"/>
    <n v="100"/>
    <n v="1"/>
    <n v="0"/>
    <n v="1"/>
    <m/>
    <n v="-422.76780000000002"/>
  </r>
  <r>
    <x v="0"/>
    <s v="INCIDENCIA"/>
    <s v="9-SEPTIEMBRE"/>
    <n v="110216"/>
    <n v="110216"/>
    <x v="1"/>
    <s v="ALONSO ALONSO, ANGEL LUIS"/>
    <n v="300"/>
    <s v="h Cociner@"/>
    <n v="100"/>
    <n v="1"/>
    <n v="0"/>
    <n v="1"/>
    <m/>
    <n v="-72.572499999999991"/>
  </r>
  <r>
    <x v="0"/>
    <s v="INCIDENCIA"/>
    <s v="9-SEPTIEMBRE"/>
    <n v="110216"/>
    <n v="110216"/>
    <x v="1"/>
    <s v="ALONSO ALONSO, ANGEL LUIS"/>
    <n v="300"/>
    <s v="h Cociner@"/>
    <n v="100"/>
    <n v="1"/>
    <n v="0"/>
    <n v="1"/>
    <m/>
    <n v="-105.55999999999999"/>
  </r>
  <r>
    <x v="0"/>
    <s v="INCIDENCIA"/>
    <s v="9-SEPTIEMBRE"/>
    <n v="110216"/>
    <n v="110216"/>
    <x v="1"/>
    <s v="ALONSO ALONSO, ANGEL LUIS"/>
    <n v="300"/>
    <s v="h Cociner@"/>
    <n v="100"/>
    <n v="1"/>
    <n v="0"/>
    <n v="1"/>
    <m/>
    <n v="-105.55999999999999"/>
  </r>
  <r>
    <x v="0"/>
    <s v="INCIDENCIA"/>
    <s v="9-SEPTIEMBRE"/>
    <n v="110082"/>
    <n v="110082"/>
    <x v="2"/>
    <s v="ALZATE CARDENAS, MELISSA"/>
    <n v="510"/>
    <s v="ASL"/>
    <n v="50"/>
    <n v="0"/>
    <n v="1"/>
    <n v="1"/>
    <m/>
    <n v="-83.128499999999988"/>
  </r>
  <r>
    <x v="0"/>
    <s v="INCIDENCIA"/>
    <s v="9-SEPTIEMBRE"/>
    <n v="110082"/>
    <n v="110082"/>
    <x v="2"/>
    <s v="ALZATE CARDENAS, MELISSA"/>
    <n v="510"/>
    <s v="ASL"/>
    <n v="50"/>
    <n v="0"/>
    <n v="1"/>
    <n v="1"/>
    <m/>
    <n v="-47.501999999999995"/>
  </r>
  <r>
    <x v="0"/>
    <s v="INCIDENCIA"/>
    <s v="9-SEPTIEMBRE"/>
    <n v="110082"/>
    <n v="110082"/>
    <x v="2"/>
    <s v="ALZATE CARDENAS, MELISSA"/>
    <n v="510"/>
    <s v="ASL"/>
    <n v="50"/>
    <n v="0"/>
    <n v="1"/>
    <n v="1"/>
    <m/>
    <n v="-190.00799999999998"/>
  </r>
  <r>
    <x v="0"/>
    <s v="INCIDENCIA"/>
    <s v="9-SEPTIEMBRE"/>
    <n v="110065"/>
    <n v="110065"/>
    <x v="3"/>
    <s v="BELTRE GOMEZ, CARMEN G"/>
    <n v="300"/>
    <s v="ASL"/>
    <n v="43.75"/>
    <n v="1"/>
    <n v="0"/>
    <n v="1"/>
    <m/>
    <n v="-87.40367999999998"/>
  </r>
  <r>
    <x v="0"/>
    <s v="INCIDENCIA"/>
    <s v="9-SEPTIEMBRE"/>
    <n v="888888"/>
    <n v="888888"/>
    <x v="4"/>
    <s v="CABELLO CLAJER, ANA BELEN"/>
    <n v="389"/>
    <s v="ASL"/>
    <n v="50"/>
    <n v="0"/>
    <n v="1"/>
    <n v="1"/>
    <m/>
    <n v="-338.45174999999995"/>
  </r>
  <r>
    <x v="0"/>
    <s v="INCIDENCIA"/>
    <s v="9-SEPTIEMBRE"/>
    <n v="110030"/>
    <n v="110030"/>
    <x v="5"/>
    <s v="CANDO ROSERO, LAURA R"/>
    <n v="100"/>
    <s v="h Ay Cocin"/>
    <n v="100"/>
    <n v="1"/>
    <n v="0"/>
    <n v="1"/>
    <m/>
    <n v="-108.85874999999999"/>
  </r>
  <r>
    <x v="0"/>
    <s v="INCIDENCIA"/>
    <s v="9-SEPTIEMBRE"/>
    <n v="110807"/>
    <n v="110807"/>
    <x v="6"/>
    <s v="CAÑIZARES SAEZ, DAVID"/>
    <n v="100"/>
    <s v="Cociner@"/>
    <n v="100"/>
    <n v="1"/>
    <n v="0"/>
    <n v="1"/>
    <m/>
    <n v="-105.55999999999999"/>
  </r>
  <r>
    <x v="0"/>
    <s v="INCIDENCIA"/>
    <s v="9-SEPTIEMBRE"/>
    <n v="110091"/>
    <n v="110091"/>
    <x v="7"/>
    <s v="CARRO GUERRERO, M CARMEN"/>
    <n v="300"/>
    <s v="h ASL"/>
    <n v="50"/>
    <n v="1"/>
    <n v="0"/>
    <n v="1"/>
    <m/>
    <n v="-35.6265"/>
  </r>
  <r>
    <x v="0"/>
    <s v="INCIDENCIA"/>
    <s v="9-SEPTIEMBRE"/>
    <n v="110091"/>
    <n v="110091"/>
    <x v="7"/>
    <s v="CARRO GUERRERO, M CARMEN"/>
    <n v="300"/>
    <s v="h ASL"/>
    <n v="50"/>
    <n v="1"/>
    <n v="0"/>
    <n v="1"/>
    <m/>
    <n v="-23.750999999999998"/>
  </r>
  <r>
    <x v="0"/>
    <s v="INCIDENCIA"/>
    <s v="9-SEPTIEMBRE"/>
    <n v="110021"/>
    <n v="110021"/>
    <x v="8"/>
    <s v="CELESTER RODRIGUEZ, ENCARNACIN"/>
    <n v="100"/>
    <s v="h Cociner@"/>
    <n v="100"/>
    <n v="1"/>
    <n v="0"/>
    <n v="1"/>
    <m/>
    <n v="-14.514499999999998"/>
  </r>
  <r>
    <x v="0"/>
    <s v="INCIDENCIA"/>
    <s v="9-SEPTIEMBRE"/>
    <n v="110030"/>
    <n v="110030"/>
    <x v="5"/>
    <s v="CERCAS LORENZO, AURORA B."/>
    <n v="300"/>
    <s v="h ASL"/>
    <n v="100"/>
    <n v="1"/>
    <n v="0"/>
    <n v="1"/>
    <m/>
    <n v="-14.844374999999999"/>
  </r>
  <r>
    <x v="0"/>
    <s v="INCIDENCIA"/>
    <s v="9-SEPTIEMBRE"/>
    <n v="110030"/>
    <n v="110030"/>
    <x v="5"/>
    <s v="CERCAS LORENZO, AURORA B."/>
    <n v="300"/>
    <s v="h ASL"/>
    <n v="100"/>
    <n v="1"/>
    <n v="0"/>
    <n v="1"/>
    <m/>
    <n v="-14.844374999999999"/>
  </r>
  <r>
    <x v="0"/>
    <s v="INCIDENCIA"/>
    <s v="9-SEPTIEMBRE"/>
    <n v="340085"/>
    <n v="340085"/>
    <x v="9"/>
    <s v="CRUZ MALLQUI, MILAGROS G"/>
    <n v="100"/>
    <s v="Cociner@"/>
    <n v="100"/>
    <n v="1"/>
    <n v="0"/>
    <n v="1"/>
    <m/>
    <n v="-105.55999999999999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59.377499999999998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106.87949999999999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174.17399999999998"/>
  </r>
  <r>
    <x v="0"/>
    <s v="INCIDENCIA"/>
    <s v="9-SEPTIEMBRE"/>
    <n v="110065"/>
    <n v="110065"/>
    <x v="3"/>
    <s v="DELGADO MORENO, JULIA"/>
    <n v="300"/>
    <s v="h ASL"/>
    <n v="75"/>
    <n v="1"/>
    <n v="0"/>
    <n v="1"/>
    <m/>
    <n v="-382.23275999999998"/>
  </r>
  <r>
    <x v="0"/>
    <s v="INCIDENCIA"/>
    <s v="9-SEPTIEMBRE"/>
    <n v="110030"/>
    <n v="110030"/>
    <x v="5"/>
    <s v="DIAZ HELLIN BELTRAN, M MERCEDES"/>
    <n v="300"/>
    <s v="h ASL"/>
    <n v="50"/>
    <n v="1"/>
    <n v="0"/>
    <n v="1"/>
    <m/>
    <n v="-14.844374999999999"/>
  </r>
  <r>
    <x v="0"/>
    <s v="INCIDENCIA"/>
    <s v="9-SEPTIEMBRE"/>
    <n v="110091"/>
    <n v="110091"/>
    <x v="7"/>
    <s v="DJIBA , BERNADETTE"/>
    <n v="300"/>
    <s v="ASL"/>
    <n v="50"/>
    <n v="0"/>
    <n v="1"/>
    <n v="1"/>
    <m/>
    <n v="-47.501999999999995"/>
  </r>
  <r>
    <x v="0"/>
    <s v="INCIDENCIA"/>
    <s v="9-SEPTIEMBRE"/>
    <n v="110091"/>
    <n v="110091"/>
    <x v="7"/>
    <s v="DJIBA , BERNADETTE"/>
    <n v="300"/>
    <s v="ASL"/>
    <n v="50"/>
    <n v="1"/>
    <n v="0"/>
    <n v="1"/>
    <m/>
    <n v="-95.003999999999991"/>
  </r>
  <r>
    <x v="0"/>
    <s v="INCIDENCIA"/>
    <s v="9-SEPTIEMBRE"/>
    <n v="110216"/>
    <n v="110216"/>
    <x v="1"/>
    <s v="ESPINOSA CELESTER, JENIFER"/>
    <n v="300"/>
    <s v="Monitor@"/>
    <n v="25"/>
    <n v="1"/>
    <n v="0"/>
    <n v="1"/>
    <m/>
    <n v="-214.2868"/>
  </r>
  <r>
    <x v="0"/>
    <s v="INCIDENCIA"/>
    <s v="9-SEPTIEMBRE"/>
    <n v="110082"/>
    <n v="110082"/>
    <x v="2"/>
    <s v="FERNANDEZ BLANCO, ARACELI"/>
    <n v="200"/>
    <s v="h Cociner@"/>
    <n v="81.25"/>
    <n v="1"/>
    <n v="0"/>
    <n v="1"/>
    <m/>
    <n v="-92.364999999999995"/>
  </r>
  <r>
    <x v="0"/>
    <s v="INCIDENCIA"/>
    <s v="9-SEPTIEMBRE"/>
    <n v="110082"/>
    <n v="110082"/>
    <x v="2"/>
    <s v="FERNANDEZ GARCIA, M PILAR"/>
    <n v="300"/>
    <s v="Limpiador@"/>
    <n v="76.92"/>
    <n v="0"/>
    <n v="1"/>
    <n v="1"/>
    <m/>
    <n v="-201.8835"/>
  </r>
  <r>
    <x v="0"/>
    <s v="INCIDENCIA"/>
    <s v="9-SEPTIEMBRE"/>
    <n v="110021"/>
    <n v="110021"/>
    <x v="8"/>
    <s v="FERNANDEZ JIMENEZ, Mª DOLORES"/>
    <n v="300"/>
    <s v="h ASL"/>
    <n v="50"/>
    <n v="0"/>
    <n v="1"/>
    <n v="1"/>
    <m/>
    <n v="-95.003999999999991"/>
  </r>
  <r>
    <x v="0"/>
    <s v="INCIDENCIA"/>
    <s v="9-SEPTIEMBRE"/>
    <n v="110021"/>
    <n v="110021"/>
    <x v="8"/>
    <s v="FERNANDEZ JIMENEZ, Mª DOLORES"/>
    <n v="300"/>
    <s v="h ASL"/>
    <n v="50"/>
    <n v="0"/>
    <n v="1"/>
    <n v="1"/>
    <m/>
    <n v="-178.13249999999999"/>
  </r>
  <r>
    <x v="0"/>
    <s v="INCIDENCIA"/>
    <s v="9-SEPTIEMBRE"/>
    <n v="110021"/>
    <n v="110021"/>
    <x v="8"/>
    <s v="GARCIA HIERRO ANDRES, LAURA"/>
    <n v="300"/>
    <s v="ASL"/>
    <n v="37.5"/>
    <n v="0"/>
    <n v="1"/>
    <n v="1"/>
    <m/>
    <n v="-47.501999999999995"/>
  </r>
  <r>
    <x v="0"/>
    <s v="INCIDENCIA"/>
    <s v="9-SEPTIEMBRE"/>
    <n v="110021"/>
    <n v="110021"/>
    <x v="8"/>
    <s v="GARCIA HIERRO ANDRES, LAURA"/>
    <n v="300"/>
    <s v="ASL"/>
    <n v="37.5"/>
    <n v="0"/>
    <n v="1"/>
    <n v="1"/>
    <m/>
    <n v="-178.13249999999999"/>
  </r>
  <r>
    <x v="0"/>
    <s v="INCIDENCIA"/>
    <s v="9-SEPTIEMBRE"/>
    <n v="110082"/>
    <n v="110082"/>
    <x v="2"/>
    <s v="GOMEZ GONZALEZ, P BEGOÑA"/>
    <n v="300"/>
    <s v="h Enc/J Co"/>
    <n v="100"/>
    <n v="1"/>
    <n v="0"/>
    <n v="1"/>
    <m/>
    <n v="-71.253"/>
  </r>
  <r>
    <x v="0"/>
    <s v="INCIDENCIA"/>
    <s v="9-SEPTIEMBRE"/>
    <n v="110091"/>
    <n v="110091"/>
    <x v="7"/>
    <s v="HERNANDEZ LIRIANO, DENNI DERN"/>
    <n v="389"/>
    <s v="ASL"/>
    <n v="50"/>
    <n v="1"/>
    <n v="0"/>
    <n v="1"/>
    <m/>
    <n v="-118.755"/>
  </r>
  <r>
    <x v="0"/>
    <s v="INCIDENCIA"/>
    <s v="9-SEPTIEMBRE"/>
    <n v="110091"/>
    <n v="110091"/>
    <x v="7"/>
    <s v="HERNANDEZ LIRIANO, DENNI DERN"/>
    <n v="389"/>
    <s v="ASL"/>
    <n v="50"/>
    <n v="1"/>
    <n v="0"/>
    <n v="1"/>
    <m/>
    <n v="-23.750999999999998"/>
  </r>
  <r>
    <x v="0"/>
    <s v="INCIDENCIA"/>
    <s v="9-SEPTIEMBRE"/>
    <n v="110091"/>
    <n v="110091"/>
    <x v="7"/>
    <s v="JIMENEZ GONZALO, SERGIO"/>
    <n v="100"/>
    <s v="h JCoc/Enc"/>
    <n v="100"/>
    <n v="1"/>
    <n v="0"/>
    <n v="1"/>
    <m/>
    <n v="-32.987499999999997"/>
  </r>
  <r>
    <x v="0"/>
    <s v="INCIDENCIA"/>
    <s v="9-SEPTIEMBRE"/>
    <n v="110021"/>
    <n v="110021"/>
    <x v="8"/>
    <s v="LOPEZ DE MIGUEL, RAQUEL"/>
    <n v="100"/>
    <s v="h Cociner@"/>
    <n v="100"/>
    <n v="1"/>
    <n v="0"/>
    <n v="1"/>
    <m/>
    <n v="-131.94999999999999"/>
  </r>
  <r>
    <x v="0"/>
    <s v="INCIDENCIA"/>
    <s v="9-SEPTIEMBRE"/>
    <n v="110091"/>
    <n v="110091"/>
    <x v="7"/>
    <s v="LOZANO ROA, ELFFY"/>
    <n v="389"/>
    <s v="ASL"/>
    <n v="50"/>
    <n v="1"/>
    <n v="0"/>
    <n v="1"/>
    <m/>
    <n v="-369.46"/>
  </r>
  <r>
    <x v="0"/>
    <s v="INCIDENCIA"/>
    <s v="9-SEPTIEMBRE"/>
    <n v="110082"/>
    <n v="110082"/>
    <x v="2"/>
    <s v="LUNA BRANDAN, NELLY MARV"/>
    <n v="200"/>
    <s v="ASL"/>
    <n v="87.5"/>
    <n v="0"/>
    <n v="1"/>
    <n v="1"/>
    <m/>
    <n v="-201.8835"/>
  </r>
  <r>
    <x v="0"/>
    <s v="INCIDENCIA"/>
    <s v="9-SEPTIEMBRE"/>
    <n v="110082"/>
    <n v="110082"/>
    <x v="2"/>
    <s v="LUNA BRANDAN, NELLY MARV"/>
    <n v="200"/>
    <s v="ASL"/>
    <n v="87.5"/>
    <n v="0"/>
    <n v="1"/>
    <n v="1"/>
    <m/>
    <n v="-213.75899999999999"/>
  </r>
  <r>
    <x v="0"/>
    <s v="INCIDENCIA"/>
    <s v="9-SEPTIEMBRE"/>
    <n v="110021"/>
    <n v="110021"/>
    <x v="8"/>
    <s v="MARTIN AGUADO, ALMUDENA"/>
    <n v="300"/>
    <s v="h ASL"/>
    <n v="62.5"/>
    <n v="0"/>
    <n v="1"/>
    <n v="1"/>
    <m/>
    <n v="-178.13249999999999"/>
  </r>
  <r>
    <x v="0"/>
    <s v="INCIDENCIA"/>
    <s v="9-SEPTIEMBRE"/>
    <n v="110021"/>
    <n v="110021"/>
    <x v="8"/>
    <s v="MARTIN AGUADO, ALMUDENA"/>
    <n v="300"/>
    <s v="h ASL"/>
    <n v="62.5"/>
    <n v="0"/>
    <n v="1"/>
    <n v="1"/>
    <m/>
    <n v="-201.8835"/>
  </r>
  <r>
    <x v="0"/>
    <s v="INCIDENCIA"/>
    <s v="9-SEPTIEMBRE"/>
    <n v="110082"/>
    <n v="110082"/>
    <x v="2"/>
    <s v="MARTINEZ RIOS, ELIZABETH"/>
    <n v="300"/>
    <s v="Ayte Coc"/>
    <n v="50"/>
    <n v="1"/>
    <n v="0"/>
    <n v="1"/>
    <m/>
    <n v="-23.750999999999998"/>
  </r>
  <r>
    <x v="0"/>
    <s v="INCIDENCIA"/>
    <s v="9-SEPTIEMBRE"/>
    <n v="110082"/>
    <n v="110082"/>
    <x v="2"/>
    <s v="MARTINEZ RIOS, ELIZABETH"/>
    <n v="300"/>
    <s v="Ayte Coc"/>
    <n v="50"/>
    <n v="1"/>
    <n v="0"/>
    <n v="1"/>
    <m/>
    <n v="-191.11637999999999"/>
  </r>
  <r>
    <x v="0"/>
    <s v="INCIDENCIA"/>
    <s v="9-SEPTIEMBRE"/>
    <n v="110030"/>
    <n v="110030"/>
    <x v="5"/>
    <s v="LOPEZ GALLEGO, SONIA"/>
    <n v="300"/>
    <s v="ASL"/>
    <n v="37.5"/>
    <n v="1"/>
    <n v="0"/>
    <n v="1"/>
    <m/>
    <n v="-14.844374999999999"/>
  </r>
  <r>
    <x v="0"/>
    <s v="INCIDENCIA"/>
    <s v="9-SEPTIEMBRE"/>
    <n v="510002"/>
    <n v="510002"/>
    <x v="11"/>
    <s v="OBANDO OLIVAS, INDRANY"/>
    <n v="200"/>
    <s v="ASL"/>
    <n v="90"/>
    <n v="1"/>
    <n v="0"/>
    <n v="1"/>
    <m/>
    <n v="-59.377499999999998"/>
  </r>
  <r>
    <x v="0"/>
    <s v="INCIDENCIA"/>
    <s v="9-SEPTIEMBRE"/>
    <n v="340013"/>
    <n v="340013"/>
    <x v="12"/>
    <s v="PEÑA CARBAJAL, AGRIPINA"/>
    <n v="100"/>
    <s v="Cociner@"/>
    <n v="100"/>
    <n v="1"/>
    <n v="0"/>
    <n v="1"/>
    <m/>
    <n v="-105.55999999999999"/>
  </r>
  <r>
    <x v="0"/>
    <s v="INCIDENCIA"/>
    <s v="9-SEPTIEMBRE"/>
    <n v="110030"/>
    <n v="110030"/>
    <x v="5"/>
    <s v="RIOFRIO RIOFRIO, LUCY"/>
    <n v="300"/>
    <s v="h Cociner@"/>
    <n v="100"/>
    <n v="1"/>
    <n v="0"/>
    <n v="1"/>
    <m/>
    <n v="-18.143124999999998"/>
  </r>
  <r>
    <x v="0"/>
    <s v="INCIDENCIA"/>
    <s v="9-SEPTIEMBRE"/>
    <n v="110030"/>
    <n v="110030"/>
    <x v="5"/>
    <s v="RIOFRIO RIOFRIO, LUCY"/>
    <n v="300"/>
    <s v="h Cociner@"/>
    <n v="100"/>
    <n v="1"/>
    <n v="0"/>
    <n v="1"/>
    <m/>
    <n v="-108.85874999999999"/>
  </r>
  <r>
    <x v="0"/>
    <s v="INCIDENCIA"/>
    <s v="9-SEPTIEMBRE"/>
    <n v="110030"/>
    <n v="110030"/>
    <x v="5"/>
    <s v="RIOFRIO RIOFRIO, LUCY"/>
    <n v="300"/>
    <s v="h Cociner@"/>
    <n v="100"/>
    <n v="1"/>
    <n v="0"/>
    <n v="1"/>
    <m/>
    <n v="-92.364999999999995"/>
  </r>
  <r>
    <x v="0"/>
    <s v="INCIDENCIA"/>
    <s v="9-SEPTIEMBRE"/>
    <n v="110030"/>
    <n v="110030"/>
    <x v="5"/>
    <s v="RIOFRIO RIOFRIO, LUCY"/>
    <n v="300"/>
    <s v="h Cociner@"/>
    <n v="100"/>
    <n v="1"/>
    <n v="0"/>
    <n v="1"/>
    <m/>
    <n v="-290.28999999999996"/>
  </r>
  <r>
    <x v="0"/>
    <s v="INCIDENCIA"/>
    <s v="9-SEPTIEMBRE"/>
    <n v="110021"/>
    <n v="110021"/>
    <x v="8"/>
    <s v="ROA FERNANDEZ, M GEMA"/>
    <n v="200"/>
    <s v="Limpiador@"/>
    <n v="73.08"/>
    <n v="0"/>
    <n v="1"/>
    <n v="1"/>
    <m/>
    <n v="-164.9375"/>
  </r>
  <r>
    <x v="0"/>
    <s v="INCIDENCIA"/>
    <s v="9-SEPTIEMBRE"/>
    <n v="510006"/>
    <n v="510006"/>
    <x v="13"/>
    <s v="RODRIGUES GOMES, GRACIETE F"/>
    <n v="200"/>
    <s v="h Cociner@"/>
    <n v="87.5"/>
    <n v="1"/>
    <n v="0"/>
    <n v="1"/>
    <m/>
    <n v="-211.11999999999998"/>
  </r>
  <r>
    <x v="0"/>
    <s v="INCIDENCIA"/>
    <s v="9-SEPTIEMBRE"/>
    <n v="110091"/>
    <n v="110091"/>
    <x v="7"/>
    <s v="RODRIGUEZ DIAZ, M TERESA"/>
    <n v="389"/>
    <s v="ASL"/>
    <n v="50"/>
    <n v="1"/>
    <n v="0"/>
    <n v="1"/>
    <m/>
    <n v="-23.750999999999998"/>
  </r>
  <r>
    <x v="0"/>
    <s v="INCIDENCIA"/>
    <s v="9-SEPTIEMBRE"/>
    <n v="110004"/>
    <n v="110004"/>
    <x v="14"/>
    <s v="SANCHEZ BARCO, RAQUEL"/>
    <n v="100"/>
    <s v="h Enc/J Co"/>
    <n v="100"/>
    <n v="1"/>
    <n v="0"/>
    <n v="1"/>
    <m/>
    <n v="-395.84999999999997"/>
  </r>
  <r>
    <x v="0"/>
    <s v="INCIDENCIA"/>
    <s v="9-SEPTIEMBRE"/>
    <n v="110021"/>
    <n v="110021"/>
    <x v="8"/>
    <s v="TITO SANCHEZ, LILIAN S."/>
    <n v="300"/>
    <s v="h ASL"/>
    <n v="37.5"/>
    <n v="1"/>
    <n v="0"/>
    <n v="1"/>
    <m/>
    <n v="-23.750999999999998"/>
  </r>
  <r>
    <x v="0"/>
    <s v="INCIDENCIA"/>
    <s v="9-SEPTIEMBRE"/>
    <n v="110021"/>
    <n v="110021"/>
    <x v="8"/>
    <s v="TITO SANCHEZ, LILIAN S."/>
    <n v="300"/>
    <s v="h ASL"/>
    <n v="37.5"/>
    <n v="1"/>
    <n v="0"/>
    <n v="1"/>
    <m/>
    <n v="-191.11637999999999"/>
  </r>
  <r>
    <x v="0"/>
    <s v="INCIDENCIA"/>
    <s v="9-SEPTIEMBRE"/>
    <n v="110065"/>
    <n v="110065"/>
    <x v="3"/>
    <s v="TORTOSA APARICIO, ROSA MARIA"/>
    <n v="300"/>
    <s v="h ASL"/>
    <n v="100"/>
    <n v="1"/>
    <n v="0"/>
    <n v="1"/>
    <m/>
    <n v="-65.974999999999994"/>
  </r>
  <r>
    <x v="0"/>
    <s v="INCIDENCIA"/>
    <s v="9-SEPTIEMBRE"/>
    <n v="110091"/>
    <n v="110091"/>
    <x v="7"/>
    <s v="VILLALBA DIAZ, M VICTORIA"/>
    <n v="300"/>
    <s v="ENCARGADA"/>
    <n v="100"/>
    <n v="1"/>
    <n v="0"/>
    <n v="1"/>
    <m/>
    <n v="-105.55999999999999"/>
  </r>
  <r>
    <x v="0"/>
    <s v="INCIDENCIA"/>
    <s v="9-SEPTIEMBRE"/>
    <n v="110091"/>
    <n v="110091"/>
    <x v="7"/>
    <s v="VILLALBA DIAZ, M VICTORIA"/>
    <n v="300"/>
    <s v="ENCARGADA"/>
    <n v="100"/>
    <n v="1"/>
    <n v="0"/>
    <n v="1"/>
    <m/>
    <n v="-11.875499999999999"/>
  </r>
  <r>
    <x v="0"/>
    <s v="INCIDENCIA"/>
    <s v="9-SEPTIEMBRE"/>
    <n v="110091"/>
    <n v="110091"/>
    <x v="7"/>
    <s v="VILLALBA DIAZ, M VICTORIA"/>
    <n v="300"/>
    <s v="ENCARGADA"/>
    <n v="100"/>
    <n v="1"/>
    <n v="0"/>
    <n v="1"/>
    <m/>
    <n v="-11.875499999999999"/>
  </r>
  <r>
    <x v="0"/>
    <s v="INCIDENCIA"/>
    <s v="9-SEPTIEMBRE"/>
    <n v="110216"/>
    <n v="110216"/>
    <x v="1"/>
    <s v="BAUTISTA DELGADO, ISABEL"/>
    <n v="300"/>
    <s v="h R ASL"/>
    <n v="62.5"/>
    <n v="1"/>
    <n v="0"/>
    <n v="1"/>
    <m/>
    <n v="-23.750999999999998"/>
  </r>
  <r>
    <x v="0"/>
    <s v="INCIDENCIA"/>
    <s v="9-SEPTIEMBRE"/>
    <n v="110216"/>
    <n v="110216"/>
    <x v="1"/>
    <s v="PEREZ ANTEQUERA, RAQUEL"/>
    <n v="300"/>
    <s v="h ASL"/>
    <n v="50"/>
    <n v="1"/>
    <n v="0"/>
    <n v="1"/>
    <m/>
    <n v="-35.6265"/>
  </r>
  <r>
    <x v="0"/>
    <s v="INCIDENCIA"/>
    <s v="9-SEPTIEMBRE"/>
    <n v="110216"/>
    <n v="110216"/>
    <x v="1"/>
    <s v="OVEJERO BALBUENA, CRISTINA"/>
    <n v="300"/>
    <s v="ASL"/>
    <n v="50"/>
    <n v="1"/>
    <n v="0"/>
    <n v="1"/>
    <m/>
    <n v="-35.6265"/>
  </r>
  <r>
    <x v="0"/>
    <s v="INCIDENCIA"/>
    <s v="9-SEPTIEMBRE"/>
    <n v="110216"/>
    <n v="110216"/>
    <x v="1"/>
    <s v="MIRANDA HUETE, ROCIO"/>
    <n v="389"/>
    <s v="ASL"/>
    <n v="43.75"/>
    <n v="1"/>
    <n v="0"/>
    <n v="1"/>
    <m/>
    <n v="-5.9377499999999994"/>
  </r>
  <r>
    <x v="0"/>
    <s v="INCIDENCIA"/>
    <s v="9-SEPTIEMBRE"/>
    <n v="110216"/>
    <n v="110216"/>
    <x v="1"/>
    <s v="CALERO PODEROSO, Mª CARMEN"/>
    <n v="389"/>
    <s v="ASL"/>
    <n v="50"/>
    <n v="1"/>
    <n v="0"/>
    <n v="1"/>
    <m/>
    <n v="-35.6265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65.974999999999994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79.169999999999987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92.364999999999995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26.389999999999997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131.94999999999999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2873.4375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2873.4375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3103.3125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2873.4375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2758.5"/>
  </r>
  <r>
    <x v="0"/>
    <s v="INCIDENCIA"/>
    <s v="9-SEPTIEMBRE"/>
    <n v="110504"/>
    <n v="110504"/>
    <x v="17"/>
    <s v="REDONDO ALVAREZ, EUGENIO"/>
    <n v="100"/>
    <s v="h R Apertu"/>
    <n v="100"/>
    <n v="1"/>
    <n v="0"/>
    <n v="1"/>
    <m/>
    <n v="-4535.7"/>
  </r>
  <r>
    <x v="0"/>
    <s v="INCIDENCIA"/>
    <s v="9-SEPTIEMBRE"/>
    <n v="330008"/>
    <n v="330008"/>
    <x v="18"/>
    <s v="BAQUE TUBAY, M GUILLERM"/>
    <n v="100"/>
    <s v="h Cociner@"/>
    <n v="100"/>
    <n v="1"/>
    <n v="0"/>
    <n v="1"/>
    <m/>
    <n v="-448.62999999999994"/>
  </r>
  <r>
    <x v="0"/>
    <s v="INCIDENCIA"/>
    <s v="9-SEPTIEMBRE"/>
    <n v="330008"/>
    <n v="330008"/>
    <x v="18"/>
    <s v="BAQUE TUBAY, M GUILLERM"/>
    <n v="100"/>
    <s v="h Cociner@"/>
    <n v="100"/>
    <n v="1"/>
    <n v="0"/>
    <n v="1"/>
    <m/>
    <n v="-118.755"/>
  </r>
  <r>
    <x v="0"/>
    <s v="INCIDENCIA"/>
    <s v="9-SEPTIEMBRE"/>
    <n v="340078"/>
    <n v="340078"/>
    <x v="19"/>
    <s v="ARTEAGA ALCANTARA, M ALICIA"/>
    <n v="100"/>
    <s v="AUX.COLEC."/>
    <n v="100"/>
    <n v="1"/>
    <n v="0"/>
    <n v="1"/>
    <m/>
    <n v="-197.92499999999998"/>
  </r>
  <r>
    <x v="0"/>
    <s v="INCIDENCIA"/>
    <s v="9-SEPTIEMBRE"/>
    <n v="340078"/>
    <n v="340078"/>
    <x v="19"/>
    <s v="ARTEAGA ALCANTARA, M ALICIA"/>
    <n v="100"/>
    <s v="AUX.COLEC."/>
    <n v="100"/>
    <n v="1"/>
    <n v="0"/>
    <n v="1"/>
    <m/>
    <n v="-427.51799999999997"/>
  </r>
  <r>
    <x v="0"/>
    <s v="INCIDENCIA"/>
    <s v="9-SEPTIEMBRE"/>
    <n v="120009"/>
    <n v="120009"/>
    <x v="20"/>
    <s v="FERNANDEZ PLANELLES, RAMON"/>
    <n v="100"/>
    <s v="h Cociner@"/>
    <n v="100"/>
    <n v="1"/>
    <n v="0"/>
    <n v="1"/>
    <m/>
    <n v="-448.62999999999994"/>
  </r>
  <r>
    <x v="0"/>
    <s v="INCIDENCIA"/>
    <s v="9-SEPTIEMBRE"/>
    <n v="110120"/>
    <n v="110120"/>
    <x v="21"/>
    <s v="DE LA CRUZ GIL, CESAR"/>
    <n v="300"/>
    <s v="J Cocina"/>
    <n v="100"/>
    <n v="1"/>
    <n v="0"/>
    <n v="1"/>
    <m/>
    <n v="-237.51"/>
  </r>
  <r>
    <x v="0"/>
    <s v="INCIDENCIA"/>
    <s v="9-SEPTIEMBRE"/>
    <n v="160002"/>
    <n v="160002"/>
    <x v="22"/>
    <s v="CALERO LLANOS, CECILIA CA"/>
    <n v="189"/>
    <s v="Cociner@"/>
    <n v="100"/>
    <n v="1"/>
    <n v="0"/>
    <n v="1"/>
    <m/>
    <n v="-100.94175"/>
  </r>
  <r>
    <x v="1"/>
    <s v="INCIDENCIA"/>
    <s v="9-SEPTIEMBRE"/>
    <n v="110164"/>
    <n v="110164"/>
    <x v="23"/>
    <s v="FERNANDEZ ANDUJAR, LUCIA"/>
    <n v="300"/>
    <s v="Monitor@"/>
    <n v="31.25"/>
    <n v="1"/>
    <n v="0"/>
    <n v="1"/>
    <m/>
    <n v="-403.767"/>
  </r>
  <r>
    <x v="0"/>
    <s v="INCIDENCIA"/>
    <s v="9-SEPTIEMBRE"/>
    <n v="110066"/>
    <n v="110066"/>
    <x v="24"/>
    <s v="DUQUE JARAMILLO, F ALEXIS"/>
    <n v="300"/>
    <s v="ASL"/>
    <n v="75"/>
    <n v="1"/>
    <n v="0"/>
    <n v="1"/>
    <m/>
    <n v="-343.27333333333331"/>
  </r>
  <r>
    <x v="0"/>
    <s v="INCIDENCIA"/>
    <s v="9-SEPTIEMBRE"/>
    <n v="330008"/>
    <n v="330008"/>
    <x v="18"/>
    <s v="BAQUE TUBAY, M GUILLERM"/>
    <n v="100"/>
    <s v="h Cociner@"/>
    <n v="100"/>
    <n v="1"/>
    <n v="0"/>
    <n v="1"/>
    <m/>
    <n v="-25.309886164062494"/>
  </r>
  <r>
    <x v="0"/>
    <s v="INCIDENCIA"/>
    <s v="9-SEPTIEMBRE"/>
    <n v="110111"/>
    <n v="110111"/>
    <x v="25"/>
    <s v="CANOVACAS MORA, MIRIAM"/>
    <n v="300"/>
    <s v="h Cociner@"/>
    <n v="100"/>
    <n v="1"/>
    <n v="0"/>
    <n v="1"/>
    <m/>
    <n v="-19.55763930859375"/>
  </r>
  <r>
    <x v="0"/>
    <s v="INCIDENCIA"/>
    <s v="9-SEPTIEMBRE"/>
    <n v="110111"/>
    <n v="110111"/>
    <x v="25"/>
    <s v="JARA ALCOJOR, ALVARO"/>
    <n v="300"/>
    <s v="h Ay Cocin"/>
    <n v="100"/>
    <n v="1"/>
    <n v="0"/>
    <n v="1"/>
    <m/>
    <n v="-18.961452097656249"/>
  </r>
  <r>
    <x v="0"/>
    <s v="INCIDENCIA"/>
    <s v="9-SEPTIEMBRE"/>
    <n v="110111"/>
    <n v="110111"/>
    <x v="25"/>
    <s v="BOSCORNEA, CLAUDIA"/>
    <n v="300"/>
    <s v="AUX.COLEC."/>
    <n v="87.5"/>
    <n v="1"/>
    <n v="0"/>
    <n v="1"/>
    <m/>
    <n v="-145.14499999999998"/>
  </r>
  <r>
    <x v="0"/>
    <s v="INCIDENCIA"/>
    <s v="9-SEPTIEMBRE"/>
    <n v="110111"/>
    <n v="110111"/>
    <x v="25"/>
    <s v="BOSCORNEA, CLAUDIA"/>
    <n v="300"/>
    <s v="AUX.COLEC."/>
    <n v="87.5"/>
    <n v="1"/>
    <n v="0"/>
    <n v="1"/>
    <m/>
    <n v="-106.87949999999999"/>
  </r>
  <r>
    <x v="0"/>
    <s v="INCIDENCIA"/>
    <s v="9-SEPTIEMBRE"/>
    <n v="110111"/>
    <n v="110111"/>
    <x v="25"/>
    <s v="VILLA HINOJOSA, ZAIDA J"/>
    <n v="300"/>
    <s v="Limpiador@"/>
    <n v="51.28"/>
    <n v="1"/>
    <n v="0"/>
    <n v="1"/>
    <m/>
    <n v="-320.63849999999996"/>
  </r>
  <r>
    <x v="0"/>
    <s v="INCIDENCIA"/>
    <s v="9-SEPTIEMBRE"/>
    <n v="110111"/>
    <n v="110111"/>
    <x v="25"/>
    <s v="BOSCORNEA, CLAUDIA"/>
    <n v="300"/>
    <s v="AUX.COLEC."/>
    <n v="87.5"/>
    <n v="1"/>
    <n v="0"/>
    <n v="1"/>
    <m/>
    <n v="-35.6265"/>
  </r>
  <r>
    <x v="0"/>
    <s v="INCIDENCIA"/>
    <s v="9-SEPTIEMBRE"/>
    <n v="110111"/>
    <n v="110111"/>
    <x v="25"/>
    <s v="VILLA HINOJOSA, ZAIDA J"/>
    <n v="300"/>
    <s v="Limpiador@"/>
    <n v="51.28"/>
    <n v="1"/>
    <n v="0"/>
    <n v="1"/>
    <m/>
    <n v="-11.875499999999999"/>
  </r>
  <r>
    <x v="0"/>
    <s v="INCIDENCIA"/>
    <s v="9-SEPTIEMBRE"/>
    <n v="110111"/>
    <n v="110111"/>
    <x v="25"/>
    <s v="ABAGHDAD, RACHIDA"/>
    <n v="300"/>
    <s v="h ASL"/>
    <n v="50"/>
    <n v="1"/>
    <n v="0"/>
    <n v="1"/>
    <m/>
    <n v="-47.501999999999995"/>
  </r>
  <r>
    <x v="0"/>
    <s v="INCIDENCIA"/>
    <s v="9-SEPTIEMBRE"/>
    <n v="110111"/>
    <n v="110111"/>
    <x v="25"/>
    <s v="NIETO CERRATO, JOSEFA"/>
    <n v="300"/>
    <s v="h ASL"/>
    <n v="75"/>
    <n v="1"/>
    <n v="0"/>
    <n v="1"/>
    <m/>
    <n v="-11.875499999999999"/>
  </r>
  <r>
    <x v="0"/>
    <s v="INCIDENCIA"/>
    <s v="9-SEPTIEMBRE"/>
    <n v="110164"/>
    <n v="110164"/>
    <x v="23"/>
    <s v="EGAS SALTOS, MONICA"/>
    <n v="200"/>
    <s v="Limpiador@"/>
    <n v="56.41"/>
    <n v="1"/>
    <n v="0"/>
    <n v="1"/>
    <m/>
    <n v="-178.13249999999999"/>
  </r>
  <r>
    <x v="0"/>
    <s v="INCIDENCIA"/>
    <s v="9-SEPTIEMBRE"/>
    <n v="110164"/>
    <n v="110164"/>
    <x v="23"/>
    <s v="EGAS SALTOS, MONICA"/>
    <n v="200"/>
    <s v="Limpiador@"/>
    <n v="56.41"/>
    <n v="1"/>
    <n v="0"/>
    <n v="1"/>
    <m/>
    <n v="-35.6265"/>
  </r>
  <r>
    <x v="0"/>
    <s v="INCIDENCIA"/>
    <s v="9-SEPTIEMBRE"/>
    <n v="110002"/>
    <n v="110002"/>
    <x v="26"/>
    <s v="SALSO MORENO, ARTURO"/>
    <n v="100"/>
    <s v="h J Cocina"/>
    <n v="100"/>
    <n v="1"/>
    <n v="0"/>
    <n v="1"/>
    <m/>
    <n v="-1703.34"/>
  </r>
  <r>
    <x v="0"/>
    <s v="INCIDENCIA"/>
    <s v="9-SEPTIEMBRE"/>
    <n v="110002"/>
    <n v="110002"/>
    <x v="26"/>
    <s v="SALSO MORENO, ARTURO"/>
    <n v="100"/>
    <s v="h J Cocina"/>
    <n v="100"/>
    <n v="1"/>
    <n v="0"/>
    <n v="1"/>
    <m/>
    <n v="-283.89"/>
  </r>
  <r>
    <x v="0"/>
    <s v="INCIDENCIA"/>
    <s v="9-SEPTIEMBRE"/>
    <n v="110002"/>
    <n v="110002"/>
    <x v="26"/>
    <s v="SALSO MORENO, ARTURO"/>
    <n v="100"/>
    <s v="h J Cocina"/>
    <n v="100"/>
    <n v="1"/>
    <n v="0"/>
    <n v="1"/>
    <m/>
    <n v="-946.3"/>
  </r>
  <r>
    <x v="0"/>
    <s v="INCIDENCIA"/>
    <s v="9-SEPTIEMBRE"/>
    <n v="110002"/>
    <n v="110002"/>
    <x v="26"/>
    <s v="SALSO MORENO, ARTURO"/>
    <n v="100"/>
    <s v="h J Cocina"/>
    <n v="100"/>
    <n v="1"/>
    <n v="0"/>
    <n v="1"/>
    <m/>
    <n v="-1419.4499999999998"/>
  </r>
  <r>
    <x v="0"/>
    <s v="INCIDENCIA"/>
    <s v="9-SEPTIEMBRE"/>
    <n v="160002"/>
    <n v="160002"/>
    <x v="22"/>
    <s v="FERNANDEZ MAMANI, CIPRIANA"/>
    <n v="100"/>
    <s v="AUX. COLEC"/>
    <n v="100"/>
    <n v="1"/>
    <n v="0"/>
    <n v="1"/>
    <m/>
    <n v="-912.15000000000009"/>
  </r>
  <r>
    <x v="0"/>
    <s v="INCIDENCIA"/>
    <s v="9-SEPTIEMBRE"/>
    <n v="160002"/>
    <n v="160002"/>
    <x v="22"/>
    <s v="FERNANDEZ MAMANI, CIPRIANA"/>
    <n v="100"/>
    <s v="AUX. COLEC"/>
    <n v="100"/>
    <n v="1"/>
    <n v="0"/>
    <n v="1"/>
    <m/>
    <n v="-912.15000000000009"/>
  </r>
  <r>
    <x v="0"/>
    <s v="INCIDENCIA"/>
    <s v="9-SEPTIEMBRE"/>
    <n v="110066"/>
    <n v="110066"/>
    <x v="24"/>
    <s v="DUQUE JARAMILLO, F ALEXIS"/>
    <n v="300"/>
    <s v="ASL"/>
    <n v="75"/>
    <n v="1"/>
    <n v="0"/>
    <n v="1"/>
    <m/>
    <n v="-234.05"/>
  </r>
  <r>
    <x v="0"/>
    <s v="INCIDENCIA"/>
    <s v="9-SEPTIEMBRE"/>
    <n v="110066"/>
    <n v="110066"/>
    <x v="24"/>
    <s v="DUQUE JARAMILLO, F ALEXIS"/>
    <n v="300"/>
    <s v="ASL"/>
    <n v="75"/>
    <n v="1"/>
    <n v="0"/>
    <n v="1"/>
    <m/>
    <n v="-249.65333333333334"/>
  </r>
  <r>
    <x v="0"/>
    <s v="INCIDENCIA"/>
    <s v="9-SEPTIEMBRE"/>
    <n v="160002"/>
    <n v="160002"/>
    <x v="22"/>
    <s v="FERNANDEZ MAMANI, CIPRIANA"/>
    <n v="100"/>
    <s v="AUX. COLEC"/>
    <n v="100"/>
    <n v="1"/>
    <n v="0"/>
    <n v="1"/>
    <m/>
    <n v="-23.750999999999998"/>
  </r>
  <r>
    <x v="0"/>
    <s v="INCIDENCIA"/>
    <s v="9-SEPTIEMBRE"/>
    <n v="510013"/>
    <n v="510013"/>
    <x v="27"/>
    <s v="HOYAS VIGARA, VERONICA"/>
    <n v="200"/>
    <s v="h Ay Cocin"/>
    <n v="70"/>
    <n v="1"/>
    <n v="0"/>
    <n v="1"/>
    <m/>
    <n v="-23.750999999999998"/>
  </r>
  <r>
    <x v="0"/>
    <s v="INCIDENCIA"/>
    <s v="9-SEPTIEMBRE"/>
    <n v="510013"/>
    <n v="510013"/>
    <x v="27"/>
    <s v="HOYAS VIGARA, VERONICA"/>
    <n v="200"/>
    <s v="h Ay Cocin"/>
    <n v="70"/>
    <n v="1"/>
    <n v="0"/>
    <n v="1"/>
    <m/>
    <n v="-285.012"/>
  </r>
  <r>
    <x v="0"/>
    <s v="INCIDENCIA"/>
    <s v="9-SEPTIEMBRE"/>
    <n v="110020"/>
    <n v="110020"/>
    <x v="28"/>
    <s v="BUENO BUENO, ALBERTO"/>
    <n v="100"/>
    <s v="Ayte Cocin"/>
    <n v="100"/>
    <n v="1"/>
    <n v="0"/>
    <n v="1"/>
    <m/>
    <n v="-380.01599999999996"/>
  </r>
  <r>
    <x v="0"/>
    <s v="INCIDENCIA"/>
    <s v="9-SEPTIEMBRE"/>
    <n v="340078"/>
    <n v="340078"/>
    <x v="19"/>
    <s v="ARTEAGA ALCANTARA, M ALICIA"/>
    <n v="100"/>
    <s v="AUX.COLEC."/>
    <n v="100"/>
    <n v="1"/>
    <n v="0"/>
    <n v="1"/>
    <m/>
    <n v="-336.47249999999997"/>
  </r>
  <r>
    <x v="0"/>
    <s v="INCIDENCIA"/>
    <s v="9-SEPTIEMBRE"/>
    <n v="510013"/>
    <n v="510013"/>
    <x v="27"/>
    <s v="CASTILLO MIGUEL, MARIA"/>
    <n v="200"/>
    <s v="h Cociner@"/>
    <n v="70"/>
    <n v="1"/>
    <n v="0"/>
    <n v="1"/>
    <m/>
    <n v="-118.755"/>
  </r>
  <r>
    <x v="0"/>
    <s v="INCIDENCIA"/>
    <s v="9-SEPTIEMBRE"/>
    <n v="110020"/>
    <n v="110020"/>
    <x v="28"/>
    <s v="IBORRA NIETO, OLGA"/>
    <n v="300"/>
    <s v="ASL"/>
    <n v="75"/>
    <n v="0"/>
    <n v="1"/>
    <n v="1"/>
    <m/>
    <n v="-47.501999999999995"/>
  </r>
  <r>
    <x v="0"/>
    <s v="INCIDENCIA"/>
    <s v="9-SEPTIEMBRE"/>
    <n v="110066"/>
    <n v="110066"/>
    <x v="24"/>
    <s v="DUQUE JARAMILLO, F ALEXIS"/>
    <n v="300"/>
    <s v="ASL"/>
    <n v="75"/>
    <n v="0"/>
    <n v="1"/>
    <n v="1"/>
    <m/>
    <n v="-296.88749999999999"/>
  </r>
  <r>
    <x v="0"/>
    <s v="INCIDENCIA"/>
    <s v="9-SEPTIEMBRE"/>
    <n v="110066"/>
    <n v="110066"/>
    <x v="24"/>
    <s v="PINILLA MOYA, CLARA I"/>
    <n v="300"/>
    <s v="Limpiador@"/>
    <n v="73.72"/>
    <n v="0"/>
    <n v="1"/>
    <n v="1"/>
    <m/>
    <n v="-130.63049999999998"/>
  </r>
  <r>
    <x v="0"/>
    <s v="INCIDENCIA"/>
    <s v="9-SEPTIEMBRE"/>
    <n v="110066"/>
    <n v="110066"/>
    <x v="24"/>
    <s v="PINILLA MOYA, CLARA I"/>
    <n v="300"/>
    <s v="Limpiador@"/>
    <n v="73.72"/>
    <n v="0"/>
    <n v="1"/>
    <n v="1"/>
    <m/>
    <n v="-131.94999999999999"/>
  </r>
  <r>
    <x v="0"/>
    <s v="INCIDENCIA"/>
    <s v="9-SEPTIEMBRE"/>
    <n v="110066"/>
    <n v="110066"/>
    <x v="24"/>
    <s v="QUINTANA GOMEZ, MONICA"/>
    <n v="389"/>
    <s v="ASL"/>
    <n v="59.37"/>
    <n v="0"/>
    <n v="1"/>
    <n v="1"/>
    <m/>
    <n v="-225.63449999999997"/>
  </r>
  <r>
    <x v="0"/>
    <s v="INCIDENCIA"/>
    <s v="9-SEPTIEMBRE"/>
    <n v="110066"/>
    <n v="110066"/>
    <x v="24"/>
    <s v="QUINTANA GOMEZ, MONICA"/>
    <n v="389"/>
    <s v="ASL"/>
    <n v="59.37"/>
    <n v="0"/>
    <n v="1"/>
    <n v="1"/>
    <m/>
    <n v="-131.94999999999999"/>
  </r>
  <r>
    <x v="0"/>
    <s v="INCIDENCIA"/>
    <s v="9-SEPTIEMBRE"/>
    <n v="110066"/>
    <n v="110066"/>
    <x v="24"/>
    <s v="LERO QUISPE, JESICA ABI"/>
    <n v="300"/>
    <s v="ASL"/>
    <n v="59.3"/>
    <n v="0"/>
    <n v="1"/>
    <n v="1"/>
    <m/>
    <n v="-225.63449999999997"/>
  </r>
  <r>
    <x v="0"/>
    <s v="INCIDENCIA"/>
    <s v="9-SEPTIEMBRE"/>
    <n v="110066"/>
    <n v="110066"/>
    <x v="24"/>
    <s v="LERO QUISPE, JESICA ABI"/>
    <n v="300"/>
    <s v="ASL"/>
    <n v="59.3"/>
    <n v="0"/>
    <n v="1"/>
    <n v="1"/>
    <m/>
    <n v="-131.94999999999999"/>
  </r>
  <r>
    <x v="0"/>
    <s v="INCIDENCIA"/>
    <s v="9-SEPTIEMBRE"/>
    <n v="110066"/>
    <n v="110066"/>
    <x v="24"/>
    <s v="TOFAN , MIHAELA"/>
    <n v="300"/>
    <s v="Limpiador@"/>
    <n v="99.36"/>
    <n v="0"/>
    <n v="1"/>
    <n v="1"/>
    <m/>
    <n v="-131.94999999999999"/>
  </r>
  <r>
    <x v="0"/>
    <s v="INCIDENCIA"/>
    <s v="9-SEPTIEMBRE"/>
    <n v="110066"/>
    <n v="110066"/>
    <x v="24"/>
    <s v="ARCOS JIMENEZ, M NIEVES"/>
    <n v="100"/>
    <s v="ENCARGADA"/>
    <n v="100"/>
    <n v="0"/>
    <n v="1"/>
    <n v="1"/>
    <m/>
    <n v="-131.94999999999999"/>
  </r>
  <r>
    <x v="0"/>
    <s v="INCIDENCIA"/>
    <s v="9-SEPTIEMBRE"/>
    <n v="110066"/>
    <n v="110066"/>
    <x v="24"/>
    <s v="MUÑOZ RODRIGUEZ, Mª CARMEN"/>
    <n v="300"/>
    <s v="ASL"/>
    <n v="59.37"/>
    <n v="0"/>
    <n v="1"/>
    <n v="1"/>
    <m/>
    <n v="-59.377499999999998"/>
  </r>
  <r>
    <x v="0"/>
    <s v="INCIDENCIA"/>
    <s v="9-SEPTIEMBRE"/>
    <n v="110066"/>
    <n v="110066"/>
    <x v="24"/>
    <s v="FRAGOSO SAEZ, ISABEL"/>
    <n v="300"/>
    <s v="h ASL"/>
    <n v="50"/>
    <n v="1"/>
    <n v="0"/>
    <n v="1"/>
    <m/>
    <n v="-296.88749999999999"/>
  </r>
  <r>
    <x v="0"/>
    <s v="INCIDENCIA"/>
    <s v="9-SEPTIEMBRE"/>
    <n v="110066"/>
    <n v="110066"/>
    <x v="24"/>
    <s v="PIÑERO GIL, CELESTINA"/>
    <n v="300"/>
    <s v="ASL"/>
    <n v="37.5"/>
    <n v="1"/>
    <n v="0"/>
    <n v="1"/>
    <m/>
    <n v="-368.14049999999997"/>
  </r>
  <r>
    <x v="0"/>
    <s v="INCIDENCIA"/>
    <s v="9-SEPTIEMBRE"/>
    <n v="110066"/>
    <n v="110066"/>
    <x v="24"/>
    <s v="SAEZ OLMEDO, FRANCISCA"/>
    <n v="300"/>
    <s v="ASL"/>
    <n v="100"/>
    <n v="1"/>
    <n v="0"/>
    <n v="1"/>
    <m/>
    <n v="-296.88749999999999"/>
  </r>
  <r>
    <x v="0"/>
    <s v="INCIDENCIA"/>
    <s v="9-SEPTIEMBRE"/>
    <n v="110066"/>
    <n v="110066"/>
    <x v="24"/>
    <s v="MIÑANO ALVAREZ, ANA ISABEL"/>
    <n v="300"/>
    <s v="Ayte Coc"/>
    <n v="100"/>
    <n v="1"/>
    <n v="0"/>
    <n v="1"/>
    <m/>
    <n v="-11.153795351562499"/>
  </r>
  <r>
    <x v="0"/>
    <s v="INCIDENCIA"/>
    <s v="9-SEPTIEMBRE"/>
    <n v="110085"/>
    <n v="110085"/>
    <x v="29"/>
    <s v="SAÑUDO RONCERO, Mª MAR"/>
    <n v="300"/>
    <s v="h ASL"/>
    <n v="100"/>
    <n v="1"/>
    <n v="0"/>
    <n v="1"/>
    <m/>
    <n v="-105.82691010937499"/>
  </r>
  <r>
    <x v="0"/>
    <s v="INCIDENCIA"/>
    <s v="9-SEPTIEMBRE"/>
    <n v="110085"/>
    <n v="110085"/>
    <x v="29"/>
    <s v="PEDROSA TAPIAS, DANIEL"/>
    <n v="100"/>
    <s v="h J Cocina"/>
    <n v="100"/>
    <n v="1"/>
    <n v="0"/>
    <n v="1"/>
    <m/>
    <n v="-71.141048671874998"/>
  </r>
  <r>
    <x v="0"/>
    <s v="INCIDENCIA"/>
    <s v="9-SEPTIEMBRE"/>
    <n v="110085"/>
    <n v="110085"/>
    <x v="29"/>
    <s v="CALIBOSO NINAL, ALLAN"/>
    <n v="300"/>
    <s v="Cociner@"/>
    <n v="100"/>
    <n v="1"/>
    <n v="0"/>
    <n v="1"/>
    <m/>
    <n v="-34.513481132812494"/>
  </r>
  <r>
    <x v="0"/>
    <s v="INCIDENCIA"/>
    <s v="9-SEPTIEMBRE"/>
    <n v="110085"/>
    <n v="110085"/>
    <x v="29"/>
    <s v="PEREZ PLAZA, ANGELA"/>
    <n v="300"/>
    <s v="h Enc/J Co"/>
    <n v="100"/>
    <n v="1"/>
    <n v="0"/>
    <n v="1"/>
    <m/>
    <n v="-23.713682890624998"/>
  </r>
  <r>
    <x v="0"/>
    <s v="INCIDENCIA"/>
    <s v="9-SEPTIEMBRE"/>
    <n v="110085"/>
    <n v="110085"/>
    <x v="29"/>
    <s v="VELASCO DE CASTRO, ANA MARIA"/>
    <n v="300"/>
    <s v="Limpiador@"/>
    <n v="51.28"/>
    <n v="0"/>
    <n v="1"/>
    <n v="1"/>
    <m/>
    <n v="-166.25699999999998"/>
  </r>
  <r>
    <x v="0"/>
    <s v="INCIDENCIA"/>
    <s v="9-SEPTIEMBRE"/>
    <n v="110085"/>
    <n v="110085"/>
    <x v="29"/>
    <s v="JIMENEZ GONZALEZ, CRISTINA"/>
    <n v="300"/>
    <s v="Limpiador@"/>
    <n v="51.28"/>
    <n v="0"/>
    <n v="1"/>
    <n v="1"/>
    <m/>
    <n v="-190.00799999999998"/>
  </r>
  <r>
    <x v="0"/>
    <s v="INCIDENCIA"/>
    <s v="9-SEPTIEMBRE"/>
    <n v="110085"/>
    <n v="110085"/>
    <x v="29"/>
    <s v="SAN SEGUNDO SEDEÑO, M LOURDES"/>
    <n v="300"/>
    <s v="Limpiador@"/>
    <n v="51.28"/>
    <n v="0"/>
    <n v="1"/>
    <n v="1"/>
    <m/>
    <n v="-118.755"/>
  </r>
  <r>
    <x v="0"/>
    <s v="INCIDENCIA"/>
    <s v="9-SEPTIEMBRE"/>
    <n v="110085"/>
    <n v="110085"/>
    <x v="29"/>
    <s v="PRUDENCIO CAMPANERO, INMACULADA"/>
    <n v="300"/>
    <s v="ASL"/>
    <n v="50"/>
    <n v="0"/>
    <n v="1"/>
    <n v="1"/>
    <m/>
    <n v="-118.755"/>
  </r>
  <r>
    <x v="0"/>
    <s v="INCIDENCIA"/>
    <s v="9-SEPTIEMBRE"/>
    <n v="110085"/>
    <n v="110085"/>
    <x v="29"/>
    <s v="DANIEL VARGAS, VANESSA"/>
    <n v="300"/>
    <s v="ASL"/>
    <n v="50"/>
    <n v="0"/>
    <n v="1"/>
    <n v="1"/>
    <m/>
    <n v="-71.253"/>
  </r>
  <r>
    <x v="0"/>
    <s v="INCIDENCIA"/>
    <s v="9-SEPTIEMBRE"/>
    <n v="110066"/>
    <n v="110066"/>
    <x v="24"/>
    <s v="MAYORAL DIAZ, MIGUEL A."/>
    <n v="100"/>
    <s v="h J Cocina"/>
    <n v="100"/>
    <n v="1"/>
    <n v="0"/>
    <n v="1"/>
    <m/>
    <n v="-3885.1374999999998"/>
  </r>
  <r>
    <x v="0"/>
    <s v="INCIDENCIA"/>
    <s v="9-SEPTIEMBRE"/>
    <n v="110066"/>
    <n v="110066"/>
    <x v="24"/>
    <s v="SAEZ OLMEDO, FRANCISCA"/>
    <n v="300"/>
    <s v="ASL"/>
    <n v="100"/>
    <n v="1"/>
    <n v="0"/>
    <n v="1"/>
    <m/>
    <n v="-842.1875"/>
  </r>
  <r>
    <x v="0"/>
    <s v="INCIDENCIA"/>
    <s v="9-SEPTIEMBRE"/>
    <n v="110067"/>
    <n v="110067"/>
    <x v="30"/>
    <s v="BAIZ AICHOUNI, LATIFA"/>
    <n v="389"/>
    <s v="AUX COLEC"/>
    <n v="100"/>
    <n v="0"/>
    <n v="1"/>
    <n v="1"/>
    <m/>
    <n v="-269.70580000000001"/>
  </r>
  <r>
    <x v="0"/>
    <s v="INCIDENCIA"/>
    <s v="9-SEPTIEMBRE"/>
    <n v="110067"/>
    <n v="110067"/>
    <x v="30"/>
    <s v="HERNANDEZ SALGADO, ELISABET"/>
    <n v="300"/>
    <s v="AUX COLEC"/>
    <n v="81.25"/>
    <n v="0"/>
    <n v="1"/>
    <n v="1"/>
    <m/>
    <n v="-15.411759999999999"/>
  </r>
  <r>
    <x v="0"/>
    <s v="INCIDENCIA"/>
    <s v="9-SEPTIEMBRE"/>
    <n v="110067"/>
    <n v="110067"/>
    <x v="30"/>
    <s v="GALAN VELEZ, LYDIA"/>
    <n v="300"/>
    <s v="AUX COLEC"/>
    <n v="81.25"/>
    <n v="0"/>
    <n v="1"/>
    <n v="1"/>
    <m/>
    <n v="-15.411759999999999"/>
  </r>
  <r>
    <x v="0"/>
    <s v="INCIDENCIA"/>
    <s v="9-SEPTIEMBRE"/>
    <n v="110067"/>
    <n v="110067"/>
    <x v="30"/>
    <s v="RODRIGUEZ DE AMO, ANDREA"/>
    <n v="300"/>
    <s v="AUX COLEC"/>
    <n v="68.75"/>
    <n v="0"/>
    <n v="1"/>
    <n v="1"/>
    <m/>
    <n v="-15.411759999999999"/>
  </r>
  <r>
    <x v="0"/>
    <s v="INCIDENCIA"/>
    <s v="9-SEPTIEMBRE"/>
    <n v="110067"/>
    <n v="110067"/>
    <x v="30"/>
    <s v="AGUILAR MARTINEZ, Y YESENIA"/>
    <n v="300"/>
    <s v="AUX COLECT"/>
    <n v="68.75"/>
    <n v="0"/>
    <n v="1"/>
    <n v="1"/>
    <m/>
    <n v="-30.823519999999998"/>
  </r>
  <r>
    <x v="0"/>
    <s v="INCIDENCIA"/>
    <s v="9-SEPTIEMBRE"/>
    <n v="110067"/>
    <n v="110067"/>
    <x v="30"/>
    <s v="TKESHELASHVILI, MARINA"/>
    <n v="300"/>
    <s v="h Encargad"/>
    <n v="81.25"/>
    <n v="0"/>
    <n v="1"/>
    <n v="1"/>
    <m/>
    <n v="-15.411759999999999"/>
  </r>
  <r>
    <x v="0"/>
    <s v="INCIDENCIA"/>
    <s v="9-SEPTIEMBRE"/>
    <n v="110067"/>
    <n v="110067"/>
    <x v="30"/>
    <s v="VEIGA VARELA, ISABEL"/>
    <n v="300"/>
    <s v="h Cociner@"/>
    <n v="100"/>
    <n v="1"/>
    <n v="0"/>
    <n v="1"/>
    <m/>
    <n v="-131.94999999999999"/>
  </r>
  <r>
    <x v="0"/>
    <s v="INCIDENCIA"/>
    <s v="9-SEPTIEMBRE"/>
    <n v="110025"/>
    <n v="110025"/>
    <x v="31"/>
    <s v="MORADO SANCHEZ, JOAQUIN"/>
    <n v="100"/>
    <s v="COCINERO"/>
    <n v="100"/>
    <n v="1"/>
    <n v="0"/>
    <n v="1"/>
    <m/>
    <n v="-166.52089999999998"/>
  </r>
  <r>
    <x v="0"/>
    <s v="INCIDENCIA"/>
    <s v="9-SEPTIEMBRE"/>
    <n v="110025"/>
    <n v="110025"/>
    <x v="31"/>
    <s v="ROCAMORA VALLS, ASUNCION"/>
    <n v="300"/>
    <s v="ASL NV4"/>
    <n v="100"/>
    <n v="1"/>
    <n v="0"/>
    <n v="1"/>
    <m/>
    <n v="-83.260449999999992"/>
  </r>
  <r>
    <x v="0"/>
    <s v="INCIDENCIA"/>
    <s v="9-SEPTIEMBRE"/>
    <n v="110025"/>
    <n v="110025"/>
    <x v="31"/>
    <s v="MORADO SANCHEZ, JOAQUIN"/>
    <n v="100"/>
    <s v="COCINERO"/>
    <n v="100"/>
    <n v="1"/>
    <n v="0"/>
    <n v="1"/>
    <m/>
    <n v="-166.52089999999998"/>
  </r>
  <r>
    <x v="0"/>
    <s v="INCIDENCIA"/>
    <s v="9-SEPTIEMBRE"/>
    <n v="110025"/>
    <n v="110025"/>
    <x v="31"/>
    <s v="MARSOU, FATIMA"/>
    <n v="300"/>
    <s v="ASL NV4"/>
    <n v="50"/>
    <n v="1"/>
    <n v="0"/>
    <n v="1"/>
    <m/>
    <n v="-15.411759999999999"/>
  </r>
  <r>
    <x v="0"/>
    <s v="INCIDENCIA"/>
    <s v="9-SEPTIEMBRE"/>
    <n v="110025"/>
    <n v="110025"/>
    <x v="31"/>
    <s v="ROCAMORA VALLS, ASUNCION"/>
    <n v="300"/>
    <s v="ASL NV4"/>
    <n v="100"/>
    <n v="1"/>
    <n v="0"/>
    <n v="1"/>
    <m/>
    <n v="-49.956269999999996"/>
  </r>
  <r>
    <x v="0"/>
    <s v="INCIDENCIA"/>
    <s v="9-SEPTIEMBRE"/>
    <n v="110025"/>
    <n v="110025"/>
    <x v="31"/>
    <s v="MORADO SANCHEZ, JOAQUIN"/>
    <n v="100"/>
    <s v="COCINERO"/>
    <n v="100"/>
    <n v="1"/>
    <n v="0"/>
    <n v="1"/>
    <m/>
    <n v="-573.98249999999996"/>
  </r>
  <r>
    <x v="0"/>
    <s v="INCIDENCIA"/>
    <s v="9-SEPTIEMBRE"/>
    <n v="110225"/>
    <e v="#N/A"/>
    <x v="32"/>
    <s v="DAS NEVES BAIA TEIXEIRA, ISABEL CR"/>
    <n v="200"/>
    <s v="Limpiador@"/>
    <n v="37.5"/>
    <n v="0"/>
    <n v="1"/>
    <n v="1"/>
    <m/>
    <n v="-79.169999999999987"/>
  </r>
  <r>
    <x v="0"/>
    <s v="INCIDENCIA"/>
    <s v="9-SEPTIEMBRE"/>
    <n v="110025"/>
    <n v="110025"/>
    <x v="31"/>
    <s v="MORADO SANCHEZ, JOAQUIN"/>
    <n v="100"/>
    <s v="COCINERO"/>
    <n v="100"/>
    <n v="1"/>
    <n v="0"/>
    <n v="1"/>
    <m/>
    <n v="-613.5675"/>
  </r>
  <r>
    <x v="0"/>
    <s v="INCIDENCIA"/>
    <s v="9-SEPTIEMBRE"/>
    <n v="110025"/>
    <n v="110025"/>
    <x v="31"/>
    <s v="ROCAMORA VALLS, ASUNCION"/>
    <n v="300"/>
    <s v="ASL NV4"/>
    <n v="100"/>
    <n v="1"/>
    <n v="0"/>
    <n v="1"/>
    <m/>
    <n v="-105.55999999999999"/>
  </r>
  <r>
    <x v="0"/>
    <s v="INCIDENCIA"/>
    <s v="9-SEPTIEMBRE"/>
    <n v="110220"/>
    <n v="110220"/>
    <x v="33"/>
    <s v="GOMEZ JIMENEZ, JOSE MANUE"/>
    <n v="300"/>
    <s v="Cociner@"/>
    <n v="87.5"/>
    <n v="1"/>
    <n v="0"/>
    <n v="1"/>
    <m/>
    <n v="-395.84999999999997"/>
  </r>
  <r>
    <x v="0"/>
    <s v="INCIDENCIA"/>
    <s v="9-SEPTIEMBRE"/>
    <n v="110067"/>
    <n v="110067"/>
    <x v="30"/>
    <s v="VILLA LAZO, LUISA I"/>
    <n v="200"/>
    <s v="AUX COLEC"/>
    <n v="81.25"/>
    <n v="0"/>
    <n v="1"/>
    <n v="1"/>
    <m/>
    <n v="-7.7058799999999996"/>
  </r>
  <r>
    <x v="0"/>
    <s v="INCIDENCIA"/>
    <s v="9-SEPTIEMBRE"/>
    <n v="110225"/>
    <e v="#N/A"/>
    <x v="32"/>
    <s v="DAS NEVES BAIA TEIXEIRA, ISABEL CR"/>
    <n v="200"/>
    <s v="Limpiador@"/>
    <n v="37.5"/>
    <n v="0"/>
    <n v="1"/>
    <n v="1"/>
    <m/>
    <n v="-7.4221874999999997"/>
  </r>
  <r>
    <x v="0"/>
    <s v="INCIDENCIA"/>
    <s v="9-SEPTIEMBRE"/>
    <n v="110225"/>
    <e v="#N/A"/>
    <x v="32"/>
    <s v="MANICA , RALUCA"/>
    <n v="200"/>
    <s v="Limpiador@"/>
    <n v="37.5"/>
    <n v="0"/>
    <n v="1"/>
    <n v="1"/>
    <m/>
    <n v="-7.4221874999999997"/>
  </r>
  <r>
    <x v="0"/>
    <s v="INCIDENCIA"/>
    <s v="9-SEPTIEMBRE"/>
    <n v="110225"/>
    <e v="#N/A"/>
    <x v="32"/>
    <s v="EL MESKI, FATIHA"/>
    <n v="300"/>
    <s v="Limpiador@"/>
    <n v="37.5"/>
    <n v="0"/>
    <n v="1"/>
    <n v="1"/>
    <m/>
    <n v="-7.4221874999999997"/>
  </r>
  <r>
    <x v="0"/>
    <s v="INCIDENCIA"/>
    <s v="9-SEPTIEMBRE"/>
    <n v="110225"/>
    <e v="#N/A"/>
    <x v="32"/>
    <s v="ERAZO, MIRNA ELIZ"/>
    <n v="300"/>
    <s v="Limpiador@"/>
    <n v="37.5"/>
    <n v="0"/>
    <n v="1"/>
    <n v="1"/>
    <m/>
    <n v="-7.4221874999999997"/>
  </r>
  <r>
    <x v="0"/>
    <s v="INCIDENCIA"/>
    <s v="9-SEPTIEMBRE"/>
    <n v="120001"/>
    <n v="120001"/>
    <x v="34"/>
    <s v="FABIAN FABIAN, JOHANNA"/>
    <n v="189"/>
    <s v="Cociner@"/>
    <n v="100"/>
    <n v="1"/>
    <n v="0"/>
    <n v="1"/>
    <m/>
    <n v="-197.92499999999998"/>
  </r>
  <r>
    <x v="0"/>
    <s v="INCIDENCIA"/>
    <s v="9-SEPTIEMBRE"/>
    <n v="120001"/>
    <n v="120001"/>
    <x v="34"/>
    <s v="FABIAN FABIAN, JOHANNA"/>
    <n v="189"/>
    <s v="Cociner@"/>
    <n v="100"/>
    <n v="1"/>
    <n v="0"/>
    <n v="1"/>
    <m/>
    <n v="-606.96999999999991"/>
  </r>
  <r>
    <x v="0"/>
    <s v="INCIDENCIA"/>
    <s v="9-SEPTIEMBRE"/>
    <n v="120001"/>
    <n v="120001"/>
    <x v="34"/>
    <s v="BARAHONA VELASQUEZ, LILIAN NO"/>
    <n v="300"/>
    <s v="ASL"/>
    <n v="97.5"/>
    <n v="1"/>
    <n v="0"/>
    <n v="1"/>
    <m/>
    <n v="-356.26499999999999"/>
  </r>
  <r>
    <x v="0"/>
    <s v="INCIDENCIA"/>
    <s v="9-SEPTIEMBRE"/>
    <n v="120001"/>
    <n v="120001"/>
    <x v="34"/>
    <s v="FABIAN FABIAN, JOHANNA"/>
    <n v="189"/>
    <s v="Cociner@"/>
    <n v="100"/>
    <n v="1"/>
    <n v="0"/>
    <n v="1"/>
    <m/>
    <n v="-171.535"/>
  </r>
  <r>
    <x v="0"/>
    <s v="INCIDENCIA"/>
    <s v="9-SEPTIEMBRE"/>
    <n v="120001"/>
    <n v="120001"/>
    <x v="34"/>
    <s v="FABIAN FABIAN, JOHANNA"/>
    <n v="189"/>
    <s v="Cociner@"/>
    <n v="100"/>
    <n v="1"/>
    <n v="0"/>
    <n v="1"/>
    <m/>
    <n v="-395.84999999999997"/>
  </r>
  <r>
    <x v="0"/>
    <s v="INCIDENCIA"/>
    <s v="9-SEPTIEMBRE"/>
    <n v="110082"/>
    <n v="110082"/>
    <x v="2"/>
    <s v="MARTINEZ RIOS, ELIZABETH"/>
    <n v="300"/>
    <s v="Ayte Coc"/>
    <n v="50"/>
    <n v="1"/>
    <n v="0"/>
    <n v="1"/>
    <m/>
    <n v="-105.55999999999999"/>
  </r>
  <r>
    <x v="0"/>
    <s v="INCIDENCIA"/>
    <s v="9-SEPTIEMBRE"/>
    <n v="340013"/>
    <n v="340013"/>
    <x v="12"/>
    <s v="PEÑA CARBAJAL, AGRIPINA"/>
    <n v="100"/>
    <s v="Cociner@"/>
    <n v="100"/>
    <n v="1"/>
    <n v="0"/>
    <n v="1"/>
    <m/>
    <n v="-197.92499999999998"/>
  </r>
  <r>
    <x v="0"/>
    <s v="INCIDENCIA"/>
    <s v="9-SEPTIEMBRE"/>
    <n v="120001"/>
    <n v="120001"/>
    <x v="34"/>
    <s v="PUENTES GONZALEZ, JAVIER"/>
    <n v="100"/>
    <s v="J Cocina"/>
    <n v="100"/>
    <n v="1"/>
    <n v="0"/>
    <n v="1"/>
    <m/>
    <n v="-606.96999999999991"/>
  </r>
  <r>
    <x v="0"/>
    <s v="INCIDENCIA"/>
    <s v="9-SEPTIEMBRE"/>
    <n v="510014"/>
    <n v="510014"/>
    <x v="35"/>
    <s v="PEÑA , JAZMIN JE"/>
    <n v="100"/>
    <s v="ASL"/>
    <n v="100"/>
    <n v="1"/>
    <n v="0"/>
    <n v="1"/>
    <m/>
    <n v="-455.66293499999995"/>
  </r>
  <r>
    <x v="0"/>
    <s v="INCIDENCIA"/>
    <s v="9-SEPTIEMBRE"/>
    <n v="510014"/>
    <n v="510014"/>
    <x v="35"/>
    <s v="SILVA CABREJOS, GLORIA A"/>
    <n v="100"/>
    <s v="h Encargad"/>
    <n v="100"/>
    <n v="1"/>
    <n v="0"/>
    <n v="1"/>
    <m/>
    <n v="-105.55999999999999"/>
  </r>
  <r>
    <x v="0"/>
    <s v="INCIDENCIA"/>
    <s v="9-SEPTIEMBRE"/>
    <n v="340013"/>
    <n v="340013"/>
    <x v="12"/>
    <s v="PEÑA CARBAJAL, AGRIPINA"/>
    <n v="100"/>
    <s v="Cociner@"/>
    <n v="100"/>
    <n v="1"/>
    <n v="0"/>
    <n v="1"/>
    <m/>
    <n v="-131.94999999999999"/>
  </r>
  <r>
    <x v="0"/>
    <s v="INCIDENCIA"/>
    <s v="9-SEPTIEMBRE"/>
    <n v="110057"/>
    <n v="110057"/>
    <x v="36"/>
    <s v="SAEZ DELGADO, ROSA"/>
    <n v="300"/>
    <s v="RES. ASL"/>
    <n v="100"/>
    <n v="1"/>
    <n v="0"/>
    <n v="1"/>
    <m/>
    <n v="-105.55999999999999"/>
  </r>
  <r>
    <x v="0"/>
    <s v="INCIDENCIA"/>
    <s v="9-SEPTIEMBRE"/>
    <n v="110057"/>
    <n v="110057"/>
    <x v="36"/>
    <s v="RODRIGUEZ HERNANDEZ, ASTRID JOH"/>
    <n v="300"/>
    <s v="ASL"/>
    <n v="50"/>
    <n v="1"/>
    <n v="0"/>
    <n v="1"/>
    <m/>
    <n v="-332.51399999999995"/>
  </r>
  <r>
    <x v="0"/>
    <s v="INCIDENCIA"/>
    <s v="9-SEPTIEMBRE"/>
    <n v="510014"/>
    <n v="510014"/>
    <x v="35"/>
    <s v="PEREZ MUÑOZ, M CARMEN"/>
    <n v="100"/>
    <s v="Cociner@"/>
    <n v="100"/>
    <n v="1"/>
    <n v="0"/>
    <n v="1"/>
    <m/>
    <n v="-158.33999999999997"/>
  </r>
  <r>
    <x v="0"/>
    <s v="INCIDENCIA"/>
    <s v="9-SEPTIEMBRE"/>
    <n v="510014"/>
    <n v="510014"/>
    <x v="35"/>
    <s v="PONCE SALGADO , INDHIRA KA"/>
    <n v="200"/>
    <s v="Cociner@"/>
    <n v="100"/>
    <n v="1"/>
    <n v="0"/>
    <n v="1"/>
    <m/>
    <n v="-329.875"/>
  </r>
  <r>
    <x v="0"/>
    <s v="INCIDENCIA"/>
    <s v="9-SEPTIEMBRE"/>
    <n v="340016"/>
    <e v="#N/A"/>
    <x v="32"/>
    <s v="SANCHEZ NAVARRO, M TERESA"/>
    <n v="189"/>
    <s v="Cociner@"/>
    <n v="100"/>
    <n v="1"/>
    <n v="0"/>
    <n v="1"/>
    <m/>
    <n v="-158.33999999999997"/>
  </r>
  <r>
    <x v="0"/>
    <s v="INCIDENCIA"/>
    <s v="9-SEPTIEMBRE"/>
    <n v="510014"/>
    <n v="510014"/>
    <x v="35"/>
    <s v="PEREZ MUÑOZ, M CARMEN"/>
    <n v="100"/>
    <s v="Cociner@"/>
    <n v="100"/>
    <n v="1"/>
    <n v="0"/>
    <n v="1"/>
    <m/>
    <n v="-606.96999999999991"/>
  </r>
  <r>
    <x v="0"/>
    <s v="INCIDENCIA"/>
    <s v="9-SEPTIEMBRE"/>
    <n v="110057"/>
    <n v="110057"/>
    <x v="36"/>
    <s v="MARTIN BLANCO, ANA MARIA"/>
    <n v="300"/>
    <s v="Limpiador@"/>
    <n v="38.46"/>
    <n v="1"/>
    <n v="0"/>
    <n v="1"/>
    <m/>
    <n v="-190.00799999999998"/>
  </r>
  <r>
    <x v="0"/>
    <s v="INCIDENCIA"/>
    <s v="9-SEPTIEMBRE"/>
    <n v="110057"/>
    <n v="110057"/>
    <x v="36"/>
    <s v="RODRIGUEZ HERNANDEZ, ASTRID JOH"/>
    <n v="300"/>
    <s v="ASL"/>
    <n v="50"/>
    <n v="1"/>
    <n v="0"/>
    <n v="1"/>
    <m/>
    <n v="-142.506"/>
  </r>
  <r>
    <x v="0"/>
    <s v="INCIDENCIA"/>
    <s v="9-SEPTIEMBRE"/>
    <n v="110057"/>
    <n v="110057"/>
    <x v="36"/>
    <s v="RODRIGUEZ HERNANDEZ, ASTRID JOH"/>
    <n v="300"/>
    <s v="ASL"/>
    <n v="50"/>
    <n v="1"/>
    <n v="0"/>
    <n v="1"/>
    <m/>
    <n v="-59.377499999999998"/>
  </r>
  <r>
    <x v="0"/>
    <s v="INCIDENCIA"/>
    <s v="9-SEPTIEMBRE"/>
    <n v="120009"/>
    <n v="120009"/>
    <x v="20"/>
    <s v="GARCIA DIAZ, EVA MARIA"/>
    <n v="100"/>
    <s v="AUX.COLEC."/>
    <n v="100"/>
    <n v="1"/>
    <n v="0"/>
    <n v="1"/>
    <m/>
    <n v="-161.5068"/>
  </r>
  <r>
    <x v="0"/>
    <s v="INCIDENCIA"/>
    <s v="9-SEPTIEMBRE"/>
    <n v="120009"/>
    <n v="120009"/>
    <x v="20"/>
    <s v="GARCIA DIAZ, EVA MARIA"/>
    <n v="100"/>
    <s v="AUX.COLEC."/>
    <n v="100"/>
    <n v="1"/>
    <n v="0"/>
    <n v="1"/>
    <m/>
    <n v="-131.94999999999999"/>
  </r>
  <r>
    <x v="0"/>
    <s v="INCIDENCIA"/>
    <s v="9-SEPTIEMBRE"/>
    <n v="120027"/>
    <n v="120027"/>
    <x v="37"/>
    <s v="MESIAS PEREZ, ADRIANA"/>
    <n v="100"/>
    <s v="h J Unidad"/>
    <n v="100"/>
    <n v="1"/>
    <n v="0"/>
    <n v="1"/>
    <m/>
    <n v="-131.94999999999999"/>
  </r>
  <r>
    <x v="0"/>
    <s v="INCIDENCIA"/>
    <s v="9-SEPTIEMBRE"/>
    <n v="120001"/>
    <n v="120001"/>
    <x v="34"/>
    <s v="PUENTES GONZALEZ, JAVIER"/>
    <n v="100"/>
    <s v="J Cocina"/>
    <n v="100"/>
    <n v="1"/>
    <n v="0"/>
    <n v="1"/>
    <m/>
    <n v="-131.94999999999999"/>
  </r>
  <r>
    <x v="0"/>
    <s v="INCIDENCIA"/>
    <s v="9-SEPTIEMBRE"/>
    <n v="888888"/>
    <n v="888888"/>
    <x v="4"/>
    <s v="LAPO CALVA, LUIS ANGEL"/>
    <n v="100"/>
    <s v="Cociner@"/>
    <n v="100"/>
    <n v="1"/>
    <n v="0"/>
    <n v="1"/>
    <m/>
    <n v="-118.755"/>
  </r>
  <r>
    <x v="0"/>
    <s v="INCIDENCIA"/>
    <s v="9-SEPTIEMBRE"/>
    <n v="110807"/>
    <n v="110807"/>
    <x v="6"/>
    <s v="GUALPA CABEZAS, ELINA"/>
    <n v="300"/>
    <s v="ASL"/>
    <n v="100"/>
    <n v="0"/>
    <n v="1"/>
    <n v="1"/>
    <m/>
    <n v="-174.17399999999998"/>
  </r>
  <r>
    <x v="0"/>
    <s v="INCIDENCIA"/>
    <s v="9-SEPTIEMBRE"/>
    <n v="110807"/>
    <n v="110807"/>
    <x v="6"/>
    <s v="GUALPA CABEZAS, ELINA"/>
    <n v="300"/>
    <s v="ASL"/>
    <n v="100"/>
    <n v="0"/>
    <n v="1"/>
    <n v="1"/>
    <m/>
    <n v="-190.00799999999998"/>
  </r>
  <r>
    <x v="0"/>
    <s v="INCIDENCIA"/>
    <s v="9-SEPTIEMBRE"/>
    <n v="110807"/>
    <n v="110807"/>
    <x v="6"/>
    <s v="GUALPA CABEZAS, ELINA"/>
    <n v="300"/>
    <s v="ASL"/>
    <n v="100"/>
    <n v="0"/>
    <n v="1"/>
    <n v="1"/>
    <m/>
    <n v="-285.012"/>
  </r>
  <r>
    <x v="0"/>
    <s v="INCIDENCIA"/>
    <s v="9-SEPTIEMBRE"/>
    <n v="110057"/>
    <n v="110057"/>
    <x v="36"/>
    <s v="MUZO SUQUILLO, BLANCA SUS"/>
    <n v="300"/>
    <s v="ASL"/>
    <n v="50"/>
    <n v="0"/>
    <n v="1"/>
    <n v="1"/>
    <m/>
    <n v="-122.7135"/>
  </r>
  <r>
    <x v="0"/>
    <s v="INCIDENCIA"/>
    <s v="9-SEPTIEMBRE"/>
    <n v="110057"/>
    <n v="110057"/>
    <x v="36"/>
    <s v="MUZO SUQUILLO, BLANCA SUS"/>
    <n v="300"/>
    <s v="ASL"/>
    <n v="50"/>
    <n v="0"/>
    <n v="1"/>
    <n v="1"/>
    <m/>
    <n v="-196.60549999999998"/>
  </r>
  <r>
    <x v="0"/>
    <s v="INCIDENCIA"/>
    <s v="9-SEPTIEMBRE"/>
    <n v="110807"/>
    <n v="110807"/>
    <x v="6"/>
    <s v="MARQUES BATISTA, KATERINE"/>
    <n v="510"/>
    <s v="ASL"/>
    <n v="50"/>
    <n v="0"/>
    <n v="1"/>
    <n v="1"/>
    <m/>
    <n v="-213.75899999999999"/>
  </r>
  <r>
    <x v="0"/>
    <s v="INCIDENCIA"/>
    <s v="9-SEPTIEMBRE"/>
    <n v="110807"/>
    <n v="110807"/>
    <x v="6"/>
    <s v="MARQUES BATISTA, KATERINE"/>
    <n v="510"/>
    <s v="ASL"/>
    <n v="50"/>
    <n v="0"/>
    <n v="1"/>
    <n v="1"/>
    <m/>
    <n v="-546.76121499999999"/>
  </r>
  <r>
    <x v="0"/>
    <s v="INCIDENCIA"/>
    <s v="9-SEPTIEMBRE"/>
    <n v="110807"/>
    <n v="110807"/>
    <x v="6"/>
    <s v="AGUINDA NARVAEZ, M DOLORES"/>
    <n v="300"/>
    <s v="Limpiador@"/>
    <n v="57.69"/>
    <n v="0"/>
    <n v="1"/>
    <n v="1"/>
    <m/>
    <n v="-285.012"/>
  </r>
  <r>
    <x v="0"/>
    <s v="INCIDENCIA"/>
    <s v="9-SEPTIEMBRE"/>
    <n v="110807"/>
    <n v="110807"/>
    <x v="6"/>
    <s v="AGUINDA NARVAEZ, M DOLORES"/>
    <n v="300"/>
    <s v="Limpiador@"/>
    <n v="57.69"/>
    <n v="0"/>
    <n v="1"/>
    <n v="1"/>
    <m/>
    <n v="-201.8835"/>
  </r>
  <r>
    <x v="0"/>
    <s v="INCIDENCIA"/>
    <s v="9-SEPTIEMBRE"/>
    <n v="110807"/>
    <n v="110807"/>
    <x v="6"/>
    <s v="OLLERO MARTINEZ, ROSARIO"/>
    <n v="300"/>
    <s v="RES. EQUIP"/>
    <n v="100"/>
    <n v="1"/>
    <n v="0"/>
    <n v="1"/>
    <m/>
    <n v="-105.55999999999999"/>
  </r>
  <r>
    <x v="0"/>
    <s v="INCIDENCIA"/>
    <s v="9-SEPTIEMBRE"/>
    <n v="110807"/>
    <n v="110807"/>
    <x v="6"/>
    <s v="GONZALEZ PEREZ, CELIA"/>
    <n v="200"/>
    <s v="Limpiador@"/>
    <n v="76.92"/>
    <n v="0"/>
    <n v="1"/>
    <n v="1"/>
    <m/>
    <n v="-118.755"/>
  </r>
  <r>
    <x v="0"/>
    <s v="INCIDENCIA"/>
    <s v="9-SEPTIEMBRE"/>
    <n v="110807"/>
    <n v="110807"/>
    <x v="6"/>
    <s v="MAGANTO LOPEZ, FRANCISCO"/>
    <n v="100"/>
    <s v="EMPLE SERV"/>
    <n v="100"/>
    <n v="0"/>
    <n v="1"/>
    <n v="1"/>
    <m/>
    <n v="-249.38549999999998"/>
  </r>
  <r>
    <x v="0"/>
    <s v="INCIDENCIA"/>
    <s v="9-SEPTIEMBRE"/>
    <n v="340807"/>
    <n v="340807"/>
    <x v="38"/>
    <s v="VENTURA ESCRIBANO, ARTURO"/>
    <n v="100"/>
    <s v="COCINERO"/>
    <n v="100"/>
    <n v="1"/>
    <n v="0"/>
    <n v="1"/>
    <m/>
    <n v="-633.3599999999999"/>
  </r>
  <r>
    <x v="0"/>
    <s v="INCIDENCIA"/>
    <s v="9-SEPTIEMBRE"/>
    <n v="340807"/>
    <n v="340807"/>
    <x v="38"/>
    <s v="VENTURA ESCRIBANO, ARTURO"/>
    <n v="100"/>
    <s v="COCINERO"/>
    <n v="100"/>
    <n v="1"/>
    <n v="0"/>
    <n v="1"/>
    <m/>
    <n v="-116.11599999999999"/>
  </r>
  <r>
    <x v="0"/>
    <s v="INCIDENCIA"/>
    <s v="9-SEPTIEMBRE"/>
    <n v="110807"/>
    <n v="110807"/>
    <x v="6"/>
    <s v="CAÑIZARES SAEZ, DAVID"/>
    <n v="100"/>
    <s v="Cociner@"/>
    <n v="100"/>
    <n v="1"/>
    <n v="0"/>
    <n v="1"/>
    <m/>
    <n v="-158.33999999999997"/>
  </r>
  <r>
    <x v="0"/>
    <s v="INCIDENCIA"/>
    <s v="9-SEPTIEMBRE"/>
    <n v="340807"/>
    <n v="340807"/>
    <x v="38"/>
    <s v="NUÑEZ CASTRO, INES MARIA"/>
    <n v="200"/>
    <s v="h Cociner@"/>
    <n v="50"/>
    <n v="1"/>
    <n v="0"/>
    <n v="1"/>
    <m/>
    <n v="-395.84999999999997"/>
  </r>
  <r>
    <x v="0"/>
    <s v="INCIDENCIA"/>
    <s v="9-SEPTIEMBRE"/>
    <n v="340807"/>
    <n v="340807"/>
    <x v="38"/>
    <s v="SARNOVSKA , TETIANA"/>
    <n v="189"/>
    <s v="AUX. COLEC"/>
    <n v="100"/>
    <n v="1"/>
    <n v="0"/>
    <n v="1"/>
    <m/>
    <n v="-478.97849999999994"/>
  </r>
  <r>
    <x v="0"/>
    <s v="INCIDENCIA"/>
    <s v="9-SEPTIEMBRE"/>
    <n v="110807"/>
    <n v="110807"/>
    <x v="6"/>
    <s v="ROSALES ZAMBRANA, NATALIA NI"/>
    <n v="300"/>
    <s v="h ASL"/>
    <n v="25"/>
    <n v="1"/>
    <n v="0"/>
    <n v="1"/>
    <m/>
    <n v="-486.01143499999995"/>
  </r>
  <r>
    <x v="0"/>
    <s v="INCIDENCIA"/>
    <s v="9-SEPTIEMBRE"/>
    <n v="110807"/>
    <n v="110807"/>
    <x v="6"/>
    <s v="ROSALES ZAMBRANA, NATALIA NI"/>
    <n v="300"/>
    <s v="h ASL"/>
    <n v="25"/>
    <n v="1"/>
    <n v="0"/>
    <n v="1"/>
    <m/>
    <n v="-188.68849999999998"/>
  </r>
  <r>
    <x v="0"/>
    <s v="INCIDENCIA"/>
    <s v="9-SEPTIEMBRE"/>
    <n v="110807"/>
    <n v="110807"/>
    <x v="6"/>
    <s v="ROSALES ZAMBRANA, NATALIA NI"/>
    <n v="300"/>
    <s v="h ASL"/>
    <n v="25"/>
    <n v="1"/>
    <n v="0"/>
    <n v="1"/>
    <m/>
    <n v="-1002.4637349999999"/>
  </r>
  <r>
    <x v="0"/>
    <s v="INCIDENCIA"/>
    <s v="9-SEPTIEMBRE"/>
    <n v="110807"/>
    <n v="110807"/>
    <x v="6"/>
    <s v="ZAMBRANA CHAVEZ, GRACIELA"/>
    <n v="100"/>
    <s v="ENCARGADA"/>
    <n v="100"/>
    <n v="1"/>
    <n v="0"/>
    <n v="1"/>
    <m/>
    <n v="-1187.55"/>
  </r>
  <r>
    <x v="0"/>
    <s v="INCIDENCIA"/>
    <s v="9-SEPTIEMBRE"/>
    <n v="110807"/>
    <n v="110807"/>
    <x v="6"/>
    <s v="ZAMBRANA CHAVEZ, GRACIELA"/>
    <n v="100"/>
    <s v="ENCARGADA"/>
    <n v="100"/>
    <n v="1"/>
    <n v="0"/>
    <n v="1"/>
    <m/>
    <n v="-72.572499999999991"/>
  </r>
  <r>
    <x v="0"/>
    <s v="INCIDENCIA"/>
    <s v="9-SEPTIEMBRE"/>
    <n v="110807"/>
    <n v="110807"/>
    <x v="6"/>
    <s v="ZAMBRANA CHAVEZ, GRACIELA"/>
    <n v="100"/>
    <s v="ENCARGADA"/>
    <n v="100"/>
    <n v="1"/>
    <n v="0"/>
    <n v="1"/>
    <m/>
    <n v="-87.086999999999989"/>
  </r>
  <r>
    <x v="0"/>
    <s v="INCIDENCIA"/>
    <s v="9-SEPTIEMBRE"/>
    <n v="110807"/>
    <n v="110807"/>
    <x v="6"/>
    <s v="COQUE OROZCO, NELLY ANA"/>
    <n v="300"/>
    <s v="ASL"/>
    <n v="50"/>
    <n v="1"/>
    <n v="0"/>
    <n v="1"/>
    <m/>
    <n v="-261.98672499999998"/>
  </r>
  <r>
    <x v="0"/>
    <s v="INCIDENCIA"/>
    <s v="9-SEPTIEMBRE"/>
    <n v="110807"/>
    <n v="110807"/>
    <x v="6"/>
    <s v="CALDERON RUA, JERLIN M"/>
    <n v="389"/>
    <s v="ASL"/>
    <n v="50"/>
    <n v="1"/>
    <n v="0"/>
    <n v="1"/>
    <m/>
    <n v="-261.98672499999998"/>
  </r>
  <r>
    <x v="0"/>
    <s v="INCIDENCIA"/>
    <s v="9-SEPTIEMBRE"/>
    <n v="110807"/>
    <n v="110807"/>
    <x v="6"/>
    <s v="ESPAÑA CARDONA, ALEXIS"/>
    <n v="300"/>
    <s v="Limpiador@"/>
    <n v="57.69"/>
    <n v="1"/>
    <n v="0"/>
    <n v="1"/>
    <m/>
    <n v="-131.94999999999999"/>
  </r>
  <r>
    <x v="0"/>
    <s v="INCIDENCIA"/>
    <s v="9-SEPTIEMBRE"/>
    <n v="110807"/>
    <n v="110807"/>
    <x v="6"/>
    <s v="COQUE OROZCO, NELLY ANA"/>
    <n v="300"/>
    <s v="ASL"/>
    <n v="50"/>
    <n v="1"/>
    <n v="0"/>
    <n v="1"/>
    <m/>
    <n v="-71.253"/>
  </r>
  <r>
    <x v="0"/>
    <s v="INCIDENCIA"/>
    <s v="9-SEPTIEMBRE"/>
    <n v="110807"/>
    <n v="110807"/>
    <x v="6"/>
    <s v="LOPEZ FLORES, ANA ESTHER"/>
    <n v="300"/>
    <s v="h ASL"/>
    <n v="50"/>
    <n v="1"/>
    <n v="0"/>
    <n v="1"/>
    <m/>
    <n v="-71.253"/>
  </r>
  <r>
    <x v="0"/>
    <s v="INCIDENCIA"/>
    <s v="9-SEPTIEMBRE"/>
    <n v="110807"/>
    <n v="110807"/>
    <x v="6"/>
    <s v="MENDEZ MATEO, EUGENIA"/>
    <n v="300"/>
    <s v="ASL"/>
    <n v="50"/>
    <n v="1"/>
    <n v="0"/>
    <n v="1"/>
    <m/>
    <n v="-71.253"/>
  </r>
  <r>
    <x v="0"/>
    <s v="INCIDENCIA"/>
    <s v="9-SEPTIEMBRE"/>
    <n v="110807"/>
    <n v="110807"/>
    <x v="6"/>
    <s v="GUALPA CABEZAS, ELINA"/>
    <n v="300"/>
    <s v="ASL"/>
    <n v="100"/>
    <n v="1"/>
    <n v="0"/>
    <n v="1"/>
    <m/>
    <n v="-95.003999999999991"/>
  </r>
  <r>
    <x v="0"/>
    <s v="INCIDENCIA"/>
    <s v="9-SEPTIEMBRE"/>
    <n v="110807"/>
    <n v="110807"/>
    <x v="6"/>
    <s v="PALLOL ROJAS, ESTRELLA"/>
    <n v="300"/>
    <s v="Limpiador@"/>
    <n v="100"/>
    <n v="1"/>
    <n v="0"/>
    <n v="1"/>
    <m/>
    <n v="-11.875499999999999"/>
  </r>
  <r>
    <x v="0"/>
    <s v="INCIDENCIA"/>
    <s v="9-SEPTIEMBRE"/>
    <n v="110056"/>
    <n v="110056"/>
    <x v="39"/>
    <s v="RODRIGO GALEY, PILAR"/>
    <n v="300"/>
    <s v="h Encargad"/>
    <n v="50"/>
    <n v="1"/>
    <n v="0"/>
    <n v="1"/>
    <m/>
    <n v="-29.028999999999996"/>
  </r>
  <r>
    <x v="0"/>
    <s v="INCIDENCIA"/>
    <s v="9-SEPTIEMBRE"/>
    <n v="110056"/>
    <n v="110056"/>
    <x v="39"/>
    <s v="MARISCAL CARRIZOSA, JOSEFA"/>
    <n v="300"/>
    <s v="h Encargad"/>
    <n v="100"/>
    <n v="1"/>
    <n v="0"/>
    <n v="1"/>
    <m/>
    <n v="-131.94999999999999"/>
  </r>
  <r>
    <x v="0"/>
    <s v="INCIDENCIA"/>
    <s v="9-SEPTIEMBRE"/>
    <n v="110056"/>
    <n v="110056"/>
    <x v="39"/>
    <s v="GIL SALAZAR, OBEIDA"/>
    <n v="300"/>
    <s v="h J Cocina"/>
    <n v="100"/>
    <n v="1"/>
    <n v="0"/>
    <n v="1"/>
    <m/>
    <n v="-131.94999999999999"/>
  </r>
  <r>
    <x v="0"/>
    <s v="INCIDENCIA"/>
    <s v="9-SEPTIEMBRE"/>
    <n v="110057"/>
    <n v="110057"/>
    <x v="36"/>
    <s v="ACOSTA SORIA, SUSANA"/>
    <n v="200"/>
    <s v="h ASL *"/>
    <n v="31.25"/>
    <n v="1"/>
    <n v="0"/>
    <n v="1"/>
    <m/>
    <n v="-129.20543999999998"/>
  </r>
  <r>
    <x v="0"/>
    <s v="INCIDENCIA"/>
    <s v="9-SEPTIEMBRE"/>
    <n v="110057"/>
    <n v="110057"/>
    <x v="36"/>
    <s v="APAZA OROSCO, ELIZABET"/>
    <n v="200"/>
    <s v="ASL"/>
    <n v="35"/>
    <n v="1"/>
    <n v="0"/>
    <n v="1"/>
    <m/>
    <n v="-59.377499999999998"/>
  </r>
  <r>
    <x v="0"/>
    <s v="INCIDENCIA"/>
    <s v="9-SEPTIEMBRE"/>
    <n v="110057"/>
    <n v="110057"/>
    <x v="36"/>
    <s v="ARNEDO TORRES, ZATURIA M."/>
    <n v="389"/>
    <s v="ASL"/>
    <n v="68.75"/>
    <n v="1"/>
    <n v="0"/>
    <n v="1"/>
    <m/>
    <n v="-71.253"/>
  </r>
  <r>
    <x v="0"/>
    <s v="INCIDENCIA"/>
    <s v="9-SEPTIEMBRE"/>
    <n v="110057"/>
    <n v="110057"/>
    <x v="36"/>
    <s v="SOLIZ ROMERO, TAMARA A"/>
    <n v="200"/>
    <s v="Cociner@"/>
    <n v="12.5"/>
    <n v="1"/>
    <n v="0"/>
    <n v="1"/>
    <m/>
    <n v="-135.48625999999999"/>
  </r>
  <r>
    <x v="0"/>
    <s v="INCIDENCIA"/>
    <s v="9-SEPTIEMBRE"/>
    <n v="120001"/>
    <n v="120001"/>
    <x v="34"/>
    <s v="GOMEZ TERUEL, GLORIA"/>
    <n v="100"/>
    <s v="h Encargad"/>
    <n v="100"/>
    <n v="1"/>
    <n v="0"/>
    <n v="1"/>
    <m/>
    <n v="-105.55999999999999"/>
  </r>
  <r>
    <x v="0"/>
    <s v="INCIDENCIA"/>
    <s v="9-SEPTIEMBRE"/>
    <n v="120100"/>
    <n v="120100"/>
    <x v="40"/>
    <s v="RAMOS SALGADO, W JOSE"/>
    <n v="200"/>
    <s v="COCINERO"/>
    <n v="50"/>
    <n v="1"/>
    <n v="0"/>
    <n v="1"/>
    <m/>
    <n v="-395.84999999999997"/>
  </r>
  <r>
    <x v="0"/>
    <s v="INCIDENCIA"/>
    <s v="9-SEPTIEMBRE"/>
    <n v="120008"/>
    <n v="120008"/>
    <x v="41"/>
    <s v="MUÑOZ PIMENTEL, JOSE IGNAC"/>
    <n v="100"/>
    <s v="Cociner@"/>
    <n v="100"/>
    <n v="1"/>
    <n v="0"/>
    <n v="1"/>
    <m/>
    <n v="-527.79999999999995"/>
  </r>
  <r>
    <x v="0"/>
    <s v="INCIDENCIA"/>
    <s v="9-SEPTIEMBRE"/>
    <n v="340401"/>
    <n v="340401"/>
    <x v="42"/>
    <s v="MARTIN DEL CURA, JULIA"/>
    <n v="100"/>
    <s v="Cocinero G"/>
    <n v="100"/>
    <n v="1"/>
    <n v="0"/>
    <n v="1"/>
    <m/>
    <n v="-79.169999999999987"/>
  </r>
  <r>
    <x v="0"/>
    <s v="INCIDENCIA"/>
    <s v="9-SEPTIEMBRE"/>
    <n v="110084"/>
    <n v="110084"/>
    <x v="43"/>
    <s v="BONILLA DELGADO, JUAN M."/>
    <n v="100"/>
    <s v="h J Cocina"/>
    <n v="100"/>
    <n v="1"/>
    <n v="0"/>
    <n v="1"/>
    <m/>
    <n v="-263.89999999999998"/>
  </r>
  <r>
    <x v="0"/>
    <s v="INCIDENCIA"/>
    <s v="9-SEPTIEMBRE"/>
    <n v="110064"/>
    <n v="110064"/>
    <x v="44"/>
    <s v="APARECIDA BENTO, SIRLENE"/>
    <n v="300"/>
    <s v="ASL"/>
    <n v="100"/>
    <n v="1"/>
    <n v="0"/>
    <n v="1"/>
    <m/>
    <n v="-263.89999999999998"/>
  </r>
  <r>
    <x v="0"/>
    <s v="INCIDENCIA"/>
    <s v="9-SEPTIEMBRE"/>
    <n v="110064"/>
    <n v="110064"/>
    <x v="44"/>
    <s v="APARECIDA BENTO, SIRLENE"/>
    <n v="300"/>
    <s v="ASL"/>
    <n v="100"/>
    <n v="1"/>
    <n v="0"/>
    <n v="1"/>
    <m/>
    <n v="-422.23999999999995"/>
  </r>
  <r>
    <x v="0"/>
    <s v="INCIDENCIA"/>
    <s v="9-SEPTIEMBRE"/>
    <n v="110064"/>
    <n v="110064"/>
    <x v="44"/>
    <s v="APARECIDA BENTO, SIRLENE"/>
    <n v="300"/>
    <s v="ASL"/>
    <n v="100"/>
    <n v="1"/>
    <n v="0"/>
    <n v="1"/>
    <m/>
    <n v="-593.77499999999998"/>
  </r>
  <r>
    <x v="0"/>
    <s v="INCIDENCIA"/>
    <s v="9-SEPTIEMBRE"/>
    <n v="120100"/>
    <n v="120100"/>
    <x v="40"/>
    <s v="RAMOS SALGADO, W JOSE"/>
    <n v="200"/>
    <s v="COCINERO"/>
    <n v="50"/>
    <n v="1"/>
    <n v="0"/>
    <n v="1"/>
    <m/>
    <n v="-237.51"/>
  </r>
  <r>
    <x v="0"/>
    <s v="INCIDENCIA"/>
    <s v="9-SEPTIEMBRE"/>
    <n v="110807"/>
    <n v="110807"/>
    <x v="6"/>
    <s v="CAÑIZARES SAEZ, DAVID"/>
    <n v="100"/>
    <s v="Cociner@"/>
    <n v="100"/>
    <n v="1"/>
    <n v="0"/>
    <n v="1"/>
    <m/>
    <n v="-395.84999999999997"/>
  </r>
  <r>
    <x v="0"/>
    <s v="INCIDENCIA"/>
    <s v="9-SEPTIEMBRE"/>
    <n v="120100"/>
    <n v="120100"/>
    <x v="40"/>
    <s v="KARAVAN, ZORIANA"/>
    <n v="200"/>
    <s v="h ASL"/>
    <n v="87.5"/>
    <n v="1"/>
    <n v="0"/>
    <n v="1"/>
    <m/>
    <n v="-47.501999999999995"/>
  </r>
  <r>
    <x v="0"/>
    <s v="INCIDENCIA"/>
    <s v="9-SEPTIEMBRE"/>
    <n v="110504"/>
    <n v="110504"/>
    <x v="17"/>
    <s v="BAEZA ALVAREZ, SERGIO"/>
    <n v="300"/>
    <s v="Cociner@"/>
    <n v="100"/>
    <n v="1"/>
    <n v="0"/>
    <n v="1"/>
    <m/>
    <n v="-1091.8500000000001"/>
  </r>
  <r>
    <x v="0"/>
    <s v="INCIDENCIA"/>
    <s v="9-SEPTIEMBRE"/>
    <n v="100075"/>
    <n v="100075"/>
    <x v="45"/>
    <s v="MESA CALLEJA, SUSANA"/>
    <n v="100"/>
    <s v="h Cociner@"/>
    <n v="100"/>
    <n v="1"/>
    <n v="0"/>
    <n v="1"/>
    <m/>
    <n v="-131.94999999999999"/>
  </r>
  <r>
    <x v="0"/>
    <s v="INCIDENCIA"/>
    <s v="9-SEPTIEMBRE"/>
    <n v="110061"/>
    <n v="110061"/>
    <x v="46"/>
    <s v="BARRENECHEA CANTALAPIEDRA, ELENA"/>
    <n v="300"/>
    <s v="ASL"/>
    <n v="50"/>
    <n v="1"/>
    <n v="0"/>
    <n v="1"/>
    <m/>
    <n v="-201.8835"/>
  </r>
  <r>
    <x v="0"/>
    <s v="INCIDENCIA"/>
    <s v="9-SEPTIEMBRE"/>
    <n v="110084"/>
    <n v="110084"/>
    <x v="43"/>
    <s v="PIRIZ GOMEZ, JESUS"/>
    <n v="300"/>
    <s v="PEON ESP"/>
    <n v="100"/>
    <n v="0"/>
    <n v="1"/>
    <n v="1"/>
    <m/>
    <n v="0"/>
  </r>
  <r>
    <x v="0"/>
    <s v="INCIDENCIA"/>
    <s v="9-SEPTIEMBRE"/>
    <n v="110064"/>
    <n v="110064"/>
    <x v="44"/>
    <s v="ALAVA MACIAS, RINA MONTS"/>
    <n v="300"/>
    <s v="ASL"/>
    <n v="100"/>
    <n v="1"/>
    <n v="0"/>
    <n v="1"/>
    <m/>
    <n v="-277.09499999999997"/>
  </r>
  <r>
    <x v="0"/>
    <s v="INCIDENCIA"/>
    <s v="9-SEPTIEMBRE"/>
    <n v="110064"/>
    <n v="110064"/>
    <x v="44"/>
    <s v="CANDO CANDO, MARIELA L"/>
    <n v="389"/>
    <s v="ASL"/>
    <n v="100"/>
    <n v="1"/>
    <n v="0"/>
    <n v="1"/>
    <m/>
    <n v="-221.67599999999999"/>
  </r>
  <r>
    <x v="0"/>
    <s v="INCIDENCIA"/>
    <s v="9-SEPTIEMBRE"/>
    <n v="110064"/>
    <n v="110064"/>
    <x v="44"/>
    <s v="ALAVA MACIAS, RINA MONTS"/>
    <n v="300"/>
    <s v="ASL"/>
    <n v="100"/>
    <n v="1"/>
    <n v="0"/>
    <n v="1"/>
    <m/>
    <n v="-221.67599999999999"/>
  </r>
  <r>
    <x v="0"/>
    <s v="INCIDENCIA"/>
    <s v="9-SEPTIEMBRE"/>
    <n v="110064"/>
    <n v="110064"/>
    <x v="44"/>
    <s v="LUCENA HIDALGO, TERESA"/>
    <n v="100"/>
    <s v="Limpiador@"/>
    <n v="100"/>
    <n v="0"/>
    <n v="1"/>
    <n v="1"/>
    <m/>
    <n v="-261.26099999999997"/>
  </r>
  <r>
    <x v="0"/>
    <s v="INCIDENCIA"/>
    <s v="9-SEPTIEMBRE"/>
    <n v="110064"/>
    <n v="110064"/>
    <x v="44"/>
    <s v="GARCIA SANCHEZ, M JOSE"/>
    <n v="289"/>
    <s v="Limpiador@"/>
    <n v="51.28"/>
    <n v="0"/>
    <n v="1"/>
    <n v="1"/>
    <m/>
    <n v="-142.506"/>
  </r>
  <r>
    <x v="0"/>
    <s v="INCIDENCIA"/>
    <s v="9-SEPTIEMBRE"/>
    <n v="110064"/>
    <n v="110064"/>
    <x v="44"/>
    <s v="CANDO CANDO, MARIELA L"/>
    <n v="389"/>
    <s v="ASL"/>
    <n v="100"/>
    <n v="1"/>
    <n v="0"/>
    <n v="1"/>
    <m/>
    <n v="-277.09499999999997"/>
  </r>
  <r>
    <x v="0"/>
    <s v="INCIDENCIA"/>
    <s v="9-SEPTIEMBRE"/>
    <n v="110064"/>
    <n v="110064"/>
    <x v="44"/>
    <s v="ROCHA SILVA, A RAQUEL"/>
    <n v="300"/>
    <s v="h ASL"/>
    <n v="87.5"/>
    <n v="1"/>
    <n v="0"/>
    <n v="1"/>
    <m/>
    <n v="-184.73"/>
  </r>
  <r>
    <x v="0"/>
    <s v="INCIDENCIA"/>
    <s v="9-SEPTIEMBRE"/>
    <n v="110064"/>
    <n v="110064"/>
    <x v="44"/>
    <s v="ROCHA SILVA, A RAQUEL"/>
    <n v="300"/>
    <s v="h ASL"/>
    <n v="87.5"/>
    <n v="1"/>
    <n v="0"/>
    <n v="1"/>
    <m/>
    <n v="-35.6265"/>
  </r>
  <r>
    <x v="0"/>
    <s v="INCIDENCIA"/>
    <s v="9-SEPTIEMBRE"/>
    <n v="110064"/>
    <n v="110064"/>
    <x v="44"/>
    <s v="ALBUJA JACOME, PAOLA A"/>
    <n v="100"/>
    <s v="AUX.COLEC."/>
    <n v="100"/>
    <n v="1"/>
    <n v="0"/>
    <n v="1"/>
    <m/>
    <n v="-59.377499999999998"/>
  </r>
  <r>
    <x v="0"/>
    <s v="INCIDENCIA"/>
    <s v="9-SEPTIEMBRE"/>
    <n v="110064"/>
    <n v="110064"/>
    <x v="44"/>
    <s v="PEREZ PLAZA, VICTORIA"/>
    <n v="300"/>
    <s v="h ASL"/>
    <n v="68.75"/>
    <n v="1"/>
    <n v="0"/>
    <n v="1"/>
    <m/>
    <n v="-184.73"/>
  </r>
  <r>
    <x v="0"/>
    <s v="INCIDENCIA"/>
    <s v="9-SEPTIEMBRE"/>
    <n v="110504"/>
    <n v="110504"/>
    <x v="17"/>
    <s v="CUADRADO ROIG, ENCARNACIO"/>
    <n v="300"/>
    <s v="ASL"/>
    <n v="50"/>
    <n v="1"/>
    <n v="0"/>
    <n v="1"/>
    <m/>
    <n v="-225.63449999999997"/>
  </r>
  <r>
    <x v="0"/>
    <s v="INCIDENCIA"/>
    <s v="9-SEPTIEMBRE"/>
    <n v="110026"/>
    <n v="110026"/>
    <x v="47"/>
    <s v="MORENO VARELA, RAQUEL"/>
    <n v="200"/>
    <s v="Limpiador@"/>
    <n v="87.17"/>
    <n v="1"/>
    <n v="0"/>
    <n v="1"/>
    <m/>
    <n v="-213.75899999999999"/>
  </r>
  <r>
    <x v="0"/>
    <s v="INCIDENCIA"/>
    <s v="9-SEPTIEMBRE"/>
    <n v="110070"/>
    <n v="110070"/>
    <x v="48"/>
    <s v="MARTINEZ CONTRERAS, MARIA CARM"/>
    <n v="289"/>
    <s v="Cociner@"/>
    <n v="31.25"/>
    <n v="1"/>
    <n v="0"/>
    <n v="1"/>
    <m/>
    <n v="-1435.616"/>
  </r>
  <r>
    <x v="0"/>
    <s v="INCIDENCIA"/>
    <s v="9-SEPTIEMBRE"/>
    <n v="110084"/>
    <n v="110084"/>
    <x v="43"/>
    <s v="PIRIZ GOMEZ, JESUS"/>
    <n v="300"/>
    <s v="PEON ESP"/>
    <n v="100"/>
    <n v="0"/>
    <n v="1"/>
    <n v="1"/>
    <m/>
    <n v="-59.377499999999998"/>
  </r>
  <r>
    <x v="0"/>
    <s v="INCIDENCIA"/>
    <s v="9-SEPTIEMBRE"/>
    <n v="110084"/>
    <n v="110084"/>
    <x v="43"/>
    <s v="SANABRIA BARDERAS, MONTSERRAT"/>
    <n v="300"/>
    <s v="Limpiador@"/>
    <n v="64.099999999999994"/>
    <n v="0"/>
    <n v="1"/>
    <n v="1"/>
    <m/>
    <n v="-118.755"/>
  </r>
  <r>
    <x v="0"/>
    <s v="INCIDENCIA"/>
    <s v="9-SEPTIEMBRE"/>
    <n v="110084"/>
    <n v="110084"/>
    <x v="43"/>
    <s v="PASTRANO GONZALEZ, EVA MARIA"/>
    <n v="300"/>
    <s v="Limpiador@"/>
    <n v="51.28"/>
    <n v="0"/>
    <n v="1"/>
    <n v="1"/>
    <m/>
    <n v="-130.63049999999998"/>
  </r>
  <r>
    <x v="0"/>
    <s v="INCIDENCIA"/>
    <s v="9-SEPTIEMBRE"/>
    <n v="110084"/>
    <n v="110084"/>
    <x v="43"/>
    <s v="JIMENEZ ANDRES, M ESTHER"/>
    <n v="300"/>
    <s v="Limpiador@"/>
    <n v="51.28"/>
    <n v="0"/>
    <n v="1"/>
    <n v="1"/>
    <m/>
    <n v="-83.128499999999988"/>
  </r>
  <r>
    <x v="0"/>
    <s v="INCIDENCIA"/>
    <s v="9-SEPTIEMBRE"/>
    <n v="110084"/>
    <n v="110084"/>
    <x v="43"/>
    <s v="ALVAREZ OLIVA, INGRID"/>
    <n v="300"/>
    <s v="h ASL"/>
    <n v="62.5"/>
    <n v="0"/>
    <n v="1"/>
    <n v="1"/>
    <m/>
    <n v="-23.750999999999998"/>
  </r>
  <r>
    <x v="0"/>
    <s v="INCIDENCIA"/>
    <s v="9-SEPTIEMBRE"/>
    <n v="110084"/>
    <n v="110084"/>
    <x v="43"/>
    <s v="PIRIZ GOMEZ, JESUS"/>
    <n v="300"/>
    <s v="PEON ESP"/>
    <n v="100"/>
    <n v="0"/>
    <n v="1"/>
    <n v="1"/>
    <m/>
    <n v="-71.253"/>
  </r>
  <r>
    <x v="0"/>
    <s v="INCIDENCIA"/>
    <s v="9-SEPTIEMBRE"/>
    <n v="110084"/>
    <n v="110084"/>
    <x v="43"/>
    <s v="GONZALEZ SALVADOR, ANA BELEN"/>
    <n v="300"/>
    <s v="Limpiador@"/>
    <n v="51.28"/>
    <n v="0"/>
    <n v="1"/>
    <n v="1"/>
    <m/>
    <n v="-221.67599999999999"/>
  </r>
  <r>
    <x v="0"/>
    <s v="INCIDENCIA"/>
    <s v="9-SEPTIEMBRE"/>
    <n v="110084"/>
    <n v="110084"/>
    <x v="43"/>
    <s v="DEL CURA ORTEGO, M ISABEL"/>
    <n v="300"/>
    <s v="ASL"/>
    <n v="100"/>
    <n v="1"/>
    <n v="0"/>
    <n v="1"/>
    <m/>
    <n v="-1783.61"/>
  </r>
  <r>
    <x v="0"/>
    <s v="INCIDENCIA"/>
    <s v="9-SEPTIEMBRE"/>
    <n v="110084"/>
    <n v="110084"/>
    <x v="43"/>
    <s v="DEL CURA ORTEGO, M ISABEL"/>
    <n v="300"/>
    <s v="ASL"/>
    <n v="100"/>
    <n v="1"/>
    <n v="0"/>
    <n v="1"/>
    <m/>
    <n v="-65.974999999999994"/>
  </r>
  <r>
    <x v="0"/>
    <s v="INCIDENCIA"/>
    <s v="9-SEPTIEMBRE"/>
    <n v="110084"/>
    <n v="110084"/>
    <x v="43"/>
    <s v="POPESCU , D DANIELA"/>
    <n v="300"/>
    <s v="Ayte Coc"/>
    <n v="100"/>
    <n v="1"/>
    <n v="0"/>
    <n v="1"/>
    <m/>
    <n v="-131.94999999999999"/>
  </r>
  <r>
    <x v="0"/>
    <s v="INCIDENCIA"/>
    <s v="9-SEPTIEMBRE"/>
    <n v="110084"/>
    <n v="110084"/>
    <x v="43"/>
    <s v="POPESCU , D DANIELA"/>
    <n v="300"/>
    <s v="Ayte Coc"/>
    <n v="100"/>
    <n v="1"/>
    <n v="0"/>
    <n v="1"/>
    <m/>
    <n v="-237.51"/>
  </r>
  <r>
    <x v="0"/>
    <s v="INCIDENCIA"/>
    <s v="9-SEPTIEMBRE"/>
    <n v="110084"/>
    <n v="110084"/>
    <x v="43"/>
    <s v="GOMEZ RODRIGUEZ, SOLEDAD"/>
    <n v="100"/>
    <s v="h Enc/J Co"/>
    <n v="100"/>
    <n v="1"/>
    <n v="0"/>
    <n v="1"/>
    <m/>
    <n v="-395.84999999999997"/>
  </r>
  <r>
    <x v="0"/>
    <s v="INCIDENCIA"/>
    <s v="9-SEPTIEMBRE"/>
    <n v="110805"/>
    <n v="110805"/>
    <x v="49"/>
    <s v="CONDE MARTIN, EVA"/>
    <n v="300"/>
    <s v="h ASL"/>
    <n v="65.62"/>
    <n v="1"/>
    <n v="0"/>
    <n v="1"/>
    <m/>
    <n v="-65.974999999999994"/>
  </r>
  <r>
    <x v="0"/>
    <s v="INCIDENCIA"/>
    <s v="9-SEPTIEMBRE"/>
    <n v="110801"/>
    <n v="110801"/>
    <x v="16"/>
    <s v="JIMENEZ SUAZO, MERY JULIS"/>
    <n v="300"/>
    <s v="ASL"/>
    <n v="50"/>
    <n v="1"/>
    <n v="0"/>
    <n v="1"/>
    <m/>
    <n v="-23.750999999999998"/>
  </r>
  <r>
    <x v="0"/>
    <s v="INCIDENCIA"/>
    <s v="9-SEPTIEMBRE"/>
    <n v="110801"/>
    <n v="110801"/>
    <x v="16"/>
    <s v="NAVAS RUEDAS, Mª JOSEFA"/>
    <n v="389"/>
    <s v="ASL"/>
    <n v="75"/>
    <n v="1"/>
    <n v="0"/>
    <n v="1"/>
    <m/>
    <n v="-332.51399999999995"/>
  </r>
  <r>
    <x v="0"/>
    <s v="INCIDENCIA"/>
    <s v="9-SEPTIEMBRE"/>
    <n v="110801"/>
    <n v="110801"/>
    <x v="16"/>
    <s v="CALVO GONZALEZ, Mª CARMEN"/>
    <n v="300"/>
    <s v="h Cociner@"/>
    <n v="100"/>
    <n v="1"/>
    <n v="0"/>
    <n v="1"/>
    <m/>
    <n v="-39.115278617187499"/>
  </r>
  <r>
    <x v="0"/>
    <s v="INCIDENCIA"/>
    <s v="9-SEPTIEMBRE"/>
    <n v="350002"/>
    <n v="350002"/>
    <x v="50"/>
    <s v="CARMONA GONZALEZ, CONCEPCION"/>
    <n v="100"/>
    <s v="h Cociner@"/>
    <n v="100"/>
    <n v="1"/>
    <n v="0"/>
    <n v="1"/>
    <m/>
    <n v="-145.14499999999998"/>
  </r>
  <r>
    <x v="0"/>
    <s v="INCIDENCIA"/>
    <s v="9-SEPTIEMBRE"/>
    <n v="350002"/>
    <n v="350002"/>
    <x v="50"/>
    <s v="GALAN PABLO, Mª ISABEL"/>
    <n v="100"/>
    <s v="h Enc/J Co"/>
    <n v="100"/>
    <n v="1"/>
    <n v="0"/>
    <n v="1"/>
    <m/>
    <n v="-87.086999999999989"/>
  </r>
  <r>
    <x v="0"/>
    <s v="INCIDENCIA"/>
    <s v="9-SEPTIEMBRE"/>
    <n v="350002"/>
    <n v="350002"/>
    <x v="50"/>
    <s v="GALAN PABLO, Mª ISABEL"/>
    <n v="100"/>
    <s v="h Enc/J Co"/>
    <n v="100"/>
    <n v="1"/>
    <n v="0"/>
    <n v="1"/>
    <m/>
    <n v="-65.974999999999994"/>
  </r>
  <r>
    <x v="0"/>
    <s v="INCIDENCIA"/>
    <s v="9-SEPTIEMBRE"/>
    <n v="110084"/>
    <n v="110084"/>
    <x v="43"/>
    <s v="PIRIZ GOMEZ, JESUS"/>
    <n v="300"/>
    <s v="PEON ESP"/>
    <n v="100"/>
    <n v="0"/>
    <n v="1"/>
    <n v="1"/>
    <m/>
    <n v="-59.377499999999998"/>
  </r>
  <r>
    <x v="1"/>
    <s v="INCIDENCIA"/>
    <s v="9-SEPTIEMBRE"/>
    <n v="110222"/>
    <n v="110222"/>
    <x v="51"/>
    <s v="SOUSA SOUSA, CONCEPCION"/>
    <n v="300"/>
    <s v="Cuidador@"/>
    <n v="31.3"/>
    <n v="1"/>
    <n v="0"/>
    <n v="1"/>
    <m/>
    <n v="-71.253"/>
  </r>
  <r>
    <x v="0"/>
    <s v="INCIDENCIA"/>
    <s v="9-SEPTIEMBRE"/>
    <n v="110052"/>
    <e v="#N/A"/>
    <x v="32"/>
    <s v="CARMONA CORDONES, ROSARIO"/>
    <n v="300"/>
    <s v="AUX LIMP"/>
    <n v="37.5"/>
    <n v="1"/>
    <n v="0"/>
    <n v="1"/>
    <m/>
    <n v="-95.003999999999991"/>
  </r>
  <r>
    <x v="0"/>
    <s v="INCIDENCIA"/>
    <s v="9-SEPTIEMBRE"/>
    <n v="110052"/>
    <e v="#N/A"/>
    <x v="32"/>
    <s v="ORTEGA PARADA, SENEIDY"/>
    <n v="300"/>
    <s v="MONITOR@"/>
    <n v="25"/>
    <n v="1"/>
    <n v="0"/>
    <n v="1"/>
    <m/>
    <n v="-95.003999999999991"/>
  </r>
  <r>
    <x v="1"/>
    <s v="INCIDENCIA"/>
    <s v="9-SEPTIEMBRE"/>
    <n v="110106"/>
    <n v="110106"/>
    <x v="52"/>
    <s v="LUNA RECHA, Mª DOLORES"/>
    <n v="300"/>
    <s v="Cuidador@"/>
    <n v="25"/>
    <n v="1"/>
    <n v="0"/>
    <n v="1"/>
    <m/>
    <n v="-65.974999999999994"/>
  </r>
  <r>
    <x v="0"/>
    <s v="INCIDENCIA"/>
    <s v="9-SEPTIEMBRE"/>
    <n v="110106"/>
    <n v="110106"/>
    <x v="52"/>
    <s v="CARABE CARRERA, TRINIDAD"/>
    <n v="300"/>
    <s v="AUX COLECT"/>
    <n v="55"/>
    <n v="1"/>
    <n v="0"/>
    <n v="1"/>
    <m/>
    <n v="-41.564249999999994"/>
  </r>
  <r>
    <x v="1"/>
    <s v="INCIDENCIA"/>
    <s v="9-SEPTIEMBRE"/>
    <n v="110106"/>
    <n v="110106"/>
    <x v="52"/>
    <s v="LUNA RECHA, Mª DOLORES"/>
    <n v="300"/>
    <s v="Cuidador@"/>
    <n v="25"/>
    <n v="1"/>
    <n v="0"/>
    <n v="1"/>
    <m/>
    <n v="-53.439749999999997"/>
  </r>
  <r>
    <x v="1"/>
    <s v="INCIDENCIA"/>
    <s v="9-SEPTIEMBRE"/>
    <n v="110106"/>
    <n v="110106"/>
    <x v="52"/>
    <s v="LUNA RECHA, Mª DOLORES"/>
    <n v="300"/>
    <s v="Cuidador@"/>
    <n v="25"/>
    <n v="1"/>
    <n v="0"/>
    <n v="1"/>
    <m/>
    <n v="-77.190749999999994"/>
  </r>
  <r>
    <x v="0"/>
    <s v="INCIDENCIA"/>
    <s v="9-SEPTIEMBRE"/>
    <n v="330003"/>
    <n v="110034"/>
    <x v="53"/>
    <s v="ZANDUQELI, RUSUDAN"/>
    <n v="200"/>
    <s v="AUX COLECT"/>
    <n v="87.5"/>
    <n v="1"/>
    <n v="0"/>
    <n v="1"/>
    <m/>
    <n v="-130.63049999999998"/>
  </r>
  <r>
    <x v="2"/>
    <s v="INCIDENCIA"/>
    <s v="9-SEPTIEMBRE"/>
    <n v="340010"/>
    <n v="340010"/>
    <x v="54"/>
    <s v="RAMOS ROBLES, ROCIO"/>
    <n v="502"/>
    <s v="AUX. COLEC"/>
    <n v="87.5"/>
    <n v="1"/>
    <n v="0"/>
    <n v="1"/>
    <m/>
    <n v="-188.68849999999998"/>
  </r>
  <r>
    <x v="0"/>
    <s v="INCIDENCIA"/>
    <s v="9-SEPTIEMBRE"/>
    <n v="110105"/>
    <n v="110105"/>
    <x v="55"/>
    <s v="JIMENEZ DE LA SANTISIMA, VALME Mª"/>
    <n v="300"/>
    <s v="AUX LIMP"/>
    <n v="50"/>
    <n v="0"/>
    <n v="1"/>
    <n v="1"/>
    <m/>
    <n v="-65.315249999999992"/>
  </r>
  <r>
    <x v="0"/>
    <s v="INCIDENCIA"/>
    <s v="9-SEPTIEMBRE"/>
    <n v="110105"/>
    <n v="110105"/>
    <x v="55"/>
    <s v="MOREJON SANCHEZ, PASTORA"/>
    <n v="300"/>
    <s v="AUX COLECT"/>
    <n v="50"/>
    <n v="0"/>
    <n v="1"/>
    <n v="1"/>
    <m/>
    <n v="-65.315249999999992"/>
  </r>
  <r>
    <x v="0"/>
    <s v="INCIDENCIA"/>
    <s v="9-SEPTIEMBRE"/>
    <n v="110105"/>
    <n v="110105"/>
    <x v="55"/>
    <s v="ROBLES ALVAREZ, M MAR"/>
    <n v="300"/>
    <s v="Limpiador@"/>
    <n v="57.69"/>
    <n v="0"/>
    <n v="1"/>
    <n v="1"/>
    <m/>
    <n v="-65.315249999999992"/>
  </r>
  <r>
    <x v="0"/>
    <s v="INCIDENCIA"/>
    <s v="9-SEPTIEMBRE"/>
    <n v="110105"/>
    <n v="110105"/>
    <x v="55"/>
    <s v="GARCIA ORDOÑEZ, LAURA"/>
    <n v="300"/>
    <s v="Limpiador@"/>
    <n v="53.84"/>
    <n v="0"/>
    <n v="1"/>
    <n v="1"/>
    <m/>
    <n v="-65.315249999999992"/>
  </r>
  <r>
    <x v="0"/>
    <s v="INCIDENCIA"/>
    <s v="9-SEPTIEMBRE"/>
    <n v="110105"/>
    <n v="110105"/>
    <x v="55"/>
    <s v="LOPEZ GARCIA, M EMMA"/>
    <n v="389"/>
    <s v="AUX COLECT"/>
    <n v="62.5"/>
    <n v="0"/>
    <n v="1"/>
    <n v="1"/>
    <m/>
    <n v="-65.315249999999992"/>
  </r>
  <r>
    <x v="0"/>
    <s v="INCIDENCIA"/>
    <s v="9-SEPTIEMBRE"/>
    <n v="110105"/>
    <n v="110105"/>
    <x v="55"/>
    <s v="ROMERO HIDALGO, M MAR"/>
    <n v="300"/>
    <s v="Limpiador@"/>
    <n v="64.099999999999994"/>
    <n v="0"/>
    <n v="1"/>
    <n v="1"/>
    <m/>
    <n v="-65.315249999999992"/>
  </r>
  <r>
    <x v="0"/>
    <s v="INCIDENCIA"/>
    <s v="9-SEPTIEMBRE"/>
    <n v="110105"/>
    <n v="110105"/>
    <x v="55"/>
    <s v="ROMERO RIVERO, FRANCISCA"/>
    <n v="300"/>
    <s v="Limpiador@"/>
    <n v="64.099999999999994"/>
    <n v="0"/>
    <n v="1"/>
    <n v="1"/>
    <m/>
    <n v="-17.81325"/>
  </r>
  <r>
    <x v="0"/>
    <s v="INCIDENCIA"/>
    <s v="9-SEPTIEMBRE"/>
    <n v="110105"/>
    <n v="110105"/>
    <x v="55"/>
    <s v="ROMERO RIVERO, FRANCISCA"/>
    <n v="300"/>
    <s v="Limpiador@"/>
    <n v="64.099999999999994"/>
    <n v="0"/>
    <n v="1"/>
    <n v="1"/>
    <m/>
    <n v="-47.501999999999995"/>
  </r>
  <r>
    <x v="0"/>
    <s v="INCIDENCIA"/>
    <s v="9-SEPTIEMBRE"/>
    <n v="110105"/>
    <n v="110105"/>
    <x v="55"/>
    <s v="FERNANDEZ SEPULVEDA, EVA"/>
    <n v="389"/>
    <s v="AUX COLECT"/>
    <n v="62.5"/>
    <n v="0"/>
    <n v="1"/>
    <n v="1"/>
    <m/>
    <n v="-17.81325"/>
  </r>
  <r>
    <x v="0"/>
    <s v="INCIDENCIA"/>
    <s v="9-SEPTIEMBRE"/>
    <n v="110105"/>
    <n v="110105"/>
    <x v="55"/>
    <s v="FERNANDEZ SEPULVEDA, EVA"/>
    <n v="389"/>
    <s v="AUX COLECT"/>
    <n v="62.5"/>
    <n v="0"/>
    <n v="1"/>
    <n v="1"/>
    <m/>
    <n v="-47.501999999999995"/>
  </r>
  <r>
    <x v="0"/>
    <s v="INCIDENCIA"/>
    <s v="9-SEPTIEMBRE"/>
    <n v="110105"/>
    <n v="110105"/>
    <x v="55"/>
    <s v="CAMPANARIO REYES, ANA ISABEL"/>
    <n v="300"/>
    <s v="AUX COLECT"/>
    <n v="62.5"/>
    <n v="0"/>
    <n v="1"/>
    <n v="1"/>
    <m/>
    <n v="-47.501999999999995"/>
  </r>
  <r>
    <x v="0"/>
    <s v="INCIDENCIA"/>
    <s v="9-SEPTIEMBRE"/>
    <n v="110105"/>
    <n v="110105"/>
    <x v="55"/>
    <s v="CAMPANARIO REYES, ANA ISABEL"/>
    <n v="300"/>
    <s v="AUX COLECT"/>
    <n v="62.5"/>
    <n v="0"/>
    <n v="1"/>
    <n v="1"/>
    <m/>
    <n v="-17.81325"/>
  </r>
  <r>
    <x v="0"/>
    <s v="INCIDENCIA"/>
    <s v="9-SEPTIEMBRE"/>
    <n v="110303"/>
    <n v="110303"/>
    <x v="56"/>
    <s v="ROALES BARRERA, FCO JAVIER"/>
    <n v="300"/>
    <s v="COCINERO"/>
    <n v="100"/>
    <n v="1"/>
    <n v="0"/>
    <n v="1"/>
    <m/>
    <n v="-116.11599999999999"/>
  </r>
  <r>
    <x v="0"/>
    <s v="INCIDENCIA"/>
    <s v="9-SEPTIEMBRE"/>
    <n v="110303"/>
    <n v="110303"/>
    <x v="56"/>
    <s v="HIDALGO SANZ, Mª ANGELES"/>
    <n v="300"/>
    <s v="COCINERO"/>
    <n v="17.5"/>
    <n v="1"/>
    <n v="0"/>
    <n v="1"/>
    <m/>
    <n v="-35.6265"/>
  </r>
  <r>
    <x v="0"/>
    <s v="INCIDENCIA"/>
    <s v="9-SEPTIEMBRE"/>
    <n v="110303"/>
    <n v="110303"/>
    <x v="56"/>
    <s v="FERNANDEZ GRANADO, TAMARA"/>
    <n v="300"/>
    <s v="AUX COLECT"/>
    <n v="100"/>
    <n v="1"/>
    <n v="0"/>
    <n v="1"/>
    <m/>
    <n v="-95.003999999999991"/>
  </r>
  <r>
    <x v="0"/>
    <s v="INCIDENCIA"/>
    <s v="9-SEPTIEMBRE"/>
    <n v="110303"/>
    <n v="110303"/>
    <x v="56"/>
    <s v="LOZANO VALVERDE, ADELAIDA"/>
    <n v="300"/>
    <s v="COCINERO"/>
    <n v="100"/>
    <n v="1"/>
    <n v="0"/>
    <n v="1"/>
    <m/>
    <n v="-95.003999999999991"/>
  </r>
  <r>
    <x v="0"/>
    <s v="INCIDENCIA"/>
    <s v="9-SEPTIEMBRE"/>
    <n v="110304"/>
    <n v="110304"/>
    <x v="57"/>
    <s v="LARA SOLANO, ROSA Mª"/>
    <n v="300"/>
    <s v="JEF COCINA"/>
    <n v="100"/>
    <n v="1"/>
    <n v="0"/>
    <n v="1"/>
    <m/>
    <n v="-188.68849999999998"/>
  </r>
  <r>
    <x v="0"/>
    <s v="INCIDENCIA"/>
    <s v="9-SEPTIEMBRE"/>
    <n v="110304"/>
    <n v="110304"/>
    <x v="57"/>
    <s v="MEDINA BARRIENTOS, CONCEPCION"/>
    <n v="300"/>
    <s v="AUX COLECT"/>
    <n v="17.5"/>
    <n v="1"/>
    <n v="0"/>
    <n v="1"/>
    <m/>
    <n v="-190.00799999999998"/>
  </r>
  <r>
    <x v="0"/>
    <s v="INCIDENCIA"/>
    <s v="9-SEPTIEMBRE"/>
    <n v="110304"/>
    <n v="110304"/>
    <x v="57"/>
    <s v="MEDINA BARRIENTOS, CONCEPCION"/>
    <n v="300"/>
    <s v="AUX COLECT"/>
    <n v="17.5"/>
    <n v="1"/>
    <n v="0"/>
    <n v="1"/>
    <m/>
    <n v="-166.25699999999998"/>
  </r>
  <r>
    <x v="0"/>
    <s v="INCIDENCIA"/>
    <s v="9-SEPTIEMBRE"/>
    <n v="110304"/>
    <n v="110304"/>
    <x v="57"/>
    <s v="RODRIGUEZ NAVARRO, CONCEPCION"/>
    <n v="300"/>
    <s v="AY COCINA"/>
    <n v="60"/>
    <n v="1"/>
    <n v="0"/>
    <n v="1"/>
    <m/>
    <n v="-391.89149999999995"/>
  </r>
  <r>
    <x v="0"/>
    <s v="INCIDENCIA"/>
    <s v="9-SEPTIEMBRE"/>
    <n v="110304"/>
    <n v="110304"/>
    <x v="57"/>
    <s v="RODRIGUEZ NAVARRO, CONCEPCION"/>
    <n v="300"/>
    <s v="AY COCINA"/>
    <n v="60"/>
    <n v="1"/>
    <n v="0"/>
    <n v="1"/>
    <m/>
    <n v="-178.13249999999999"/>
  </r>
  <r>
    <x v="0"/>
    <s v="INCIDENCIA"/>
    <s v="9-SEPTIEMBRE"/>
    <n v="110191"/>
    <n v="110191"/>
    <x v="58"/>
    <s v="ALONSO MARTINEZ, M JOSE"/>
    <n v="300"/>
    <s v="AYU.COCINA"/>
    <n v="87.5"/>
    <n v="1"/>
    <n v="0"/>
    <n v="1"/>
    <m/>
    <n v="-47.501999999999995"/>
  </r>
  <r>
    <x v="0"/>
    <s v="INCIDENCIA"/>
    <s v="9-SEPTIEMBRE"/>
    <n v="110193"/>
    <n v="110191"/>
    <x v="58"/>
    <s v="GAMARRA MORENO, ISABEL"/>
    <n v="300"/>
    <s v="ENCARGAD@"/>
    <n v="87.5"/>
    <n v="1"/>
    <n v="0"/>
    <n v="1"/>
    <m/>
    <n v="-131.94999999999999"/>
  </r>
  <r>
    <x v="0"/>
    <s v="INCIDENCIA"/>
    <s v="9-SEPTIEMBRE"/>
    <n v="110303"/>
    <n v="110303"/>
    <x v="56"/>
    <s v="LOZANO VALVERDE, ADELAIDA"/>
    <n v="300"/>
    <s v="COCINERO"/>
    <n v="100"/>
    <n v="1"/>
    <n v="0"/>
    <n v="1"/>
    <m/>
    <n v="-217.71749999999997"/>
  </r>
  <r>
    <x v="0"/>
    <s v="INCIDENCIA"/>
    <s v="9-SEPTIEMBRE"/>
    <n v="330004"/>
    <n v="330004"/>
    <x v="59"/>
    <s v="CAMINO SANCHEZ, M LETICIA"/>
    <n v="100"/>
    <s v="COCINERA"/>
    <n v="100"/>
    <n v="1"/>
    <n v="0"/>
    <n v="1"/>
    <m/>
    <n v="-65.974999999999994"/>
  </r>
  <r>
    <x v="0"/>
    <s v="INCIDENCIA"/>
    <s v="9-SEPTIEMBRE"/>
    <n v="110193"/>
    <n v="110191"/>
    <x v="58"/>
    <s v="GAMARRA MORENO, ISABEL"/>
    <n v="300"/>
    <s v="ENCARGAD@"/>
    <n v="87.5"/>
    <n v="1"/>
    <n v="0"/>
    <n v="1"/>
    <m/>
    <n v="-224.31499999999997"/>
  </r>
  <r>
    <x v="0"/>
    <s v="INCIDENCIA"/>
    <s v="9-SEPTIEMBRE"/>
    <n v="110038"/>
    <e v="#N/A"/>
    <x v="32"/>
    <s v="ALBARRACIN MARTINEZ, ESPERANZA"/>
    <n v="300"/>
    <s v="COCINERA"/>
    <n v="75"/>
    <n v="1"/>
    <n v="0"/>
    <n v="1"/>
    <m/>
    <n v="-617.52599999999995"/>
  </r>
  <r>
    <x v="0"/>
    <s v="INCIDENCIA"/>
    <s v="9-SEPTIEMBRE"/>
    <n v="110038"/>
    <e v="#N/A"/>
    <x v="32"/>
    <s v="ALBARRACIN MARTINEZ, ESPERANZA"/>
    <n v="300"/>
    <s v="COCINERA"/>
    <n v="75"/>
    <n v="1"/>
    <n v="0"/>
    <n v="1"/>
    <m/>
    <n v="-151.74249999999998"/>
  </r>
  <r>
    <x v="0"/>
    <s v="INCIDENCIA"/>
    <s v="9-SEPTIEMBRE"/>
    <n v="330004"/>
    <n v="330004"/>
    <x v="59"/>
    <s v="CANO CASTRO, FRANCISCA"/>
    <n v="100"/>
    <s v="COCINERA"/>
    <n v="100"/>
    <n v="1"/>
    <n v="0"/>
    <n v="1"/>
    <m/>
    <n v="-84.118124999999992"/>
  </r>
  <r>
    <x v="0"/>
    <s v="INCIDENCIA"/>
    <s v="9-SEPTIEMBRE"/>
    <n v="330004"/>
    <n v="330004"/>
    <x v="59"/>
    <s v="PORTELLANO ATENCIA, ESPERANZA"/>
    <n v="200"/>
    <s v="limpiador"/>
    <n v="84.21"/>
    <n v="1"/>
    <n v="0"/>
    <n v="1"/>
    <m/>
    <n v="-84.118124999999992"/>
  </r>
  <r>
    <x v="0"/>
    <s v="INCIDENCIA"/>
    <s v="9-SEPTIEMBRE"/>
    <n v="330004"/>
    <n v="330004"/>
    <x v="59"/>
    <s v="PORTELLANO ATENCIA, ESPERANZA"/>
    <n v="200"/>
    <s v="limpiador"/>
    <n v="84.21"/>
    <n v="1"/>
    <n v="0"/>
    <n v="1"/>
    <m/>
    <n v="-47.501999999999995"/>
  </r>
  <r>
    <x v="0"/>
    <s v="INCIDENCIA"/>
    <s v="9-SEPTIEMBRE"/>
    <n v="330004"/>
    <n v="330004"/>
    <x v="59"/>
    <s v="LOPEZ FERNANDEZ, GLORIA"/>
    <n v="100"/>
    <s v="Ay. Cocina"/>
    <n v="100"/>
    <n v="1"/>
    <n v="0"/>
    <n v="1"/>
    <m/>
    <n v="-84.118124999999992"/>
  </r>
  <r>
    <x v="0"/>
    <s v="INCIDENCIA"/>
    <s v="9-SEPTIEMBRE"/>
    <n v="330004"/>
    <n v="330004"/>
    <x v="59"/>
    <s v="EL HAJJI MARTIN, M FATIMA"/>
    <n v="200"/>
    <s v="limpiador"/>
    <n v="75"/>
    <n v="1"/>
    <n v="0"/>
    <n v="1"/>
    <m/>
    <n v="-84.118124999999992"/>
  </r>
  <r>
    <x v="0"/>
    <s v="INCIDENCIA"/>
    <s v="9-SEPTIEMBRE"/>
    <n v="330004"/>
    <n v="330004"/>
    <x v="59"/>
    <s v="EL HAJJI MARTIN, M FATIMA"/>
    <n v="200"/>
    <s v="limpiador"/>
    <n v="75"/>
    <n v="1"/>
    <n v="0"/>
    <n v="1"/>
    <m/>
    <n v="-35.6265"/>
  </r>
  <r>
    <x v="0"/>
    <s v="INCIDENCIA"/>
    <s v="9-SEPTIEMBRE"/>
    <n v="330004"/>
    <n v="330004"/>
    <x v="59"/>
    <s v="OCHOA DE BOTIA, ARELYS J."/>
    <n v="200"/>
    <s v="ASL"/>
    <n v="78.94"/>
    <n v="1"/>
    <n v="0"/>
    <n v="1"/>
    <m/>
    <n v="-56.078749999999992"/>
  </r>
  <r>
    <x v="0"/>
    <s v="INCIDENCIA"/>
    <s v="9-SEPTIEMBRE"/>
    <n v="330004"/>
    <n v="330004"/>
    <x v="59"/>
    <s v="OCHOA DE BOTIA, ARELYS J."/>
    <n v="200"/>
    <s v="ASL"/>
    <n v="78.94"/>
    <n v="1"/>
    <n v="0"/>
    <n v="1"/>
    <m/>
    <n v="-332.51399999999995"/>
  </r>
  <r>
    <x v="0"/>
    <s v="INCIDENCIA"/>
    <s v="9-SEPTIEMBRE"/>
    <n v="330004"/>
    <n v="330004"/>
    <x v="59"/>
    <s v="MINGORANCE MERLOS, FCO JAVIER"/>
    <n v="510"/>
    <s v="limpiador"/>
    <n v="78.94"/>
    <n v="1"/>
    <n v="0"/>
    <n v="1"/>
    <m/>
    <n v="-112.15749999999998"/>
  </r>
  <r>
    <x v="0"/>
    <s v="INCIDENCIA"/>
    <s v="9-SEPTIEMBRE"/>
    <n v="330004"/>
    <n v="330004"/>
    <x v="59"/>
    <s v="ESTEVEZ BAZAN, ELISA Mª"/>
    <n v="502"/>
    <s v="limpiador"/>
    <n v="78.94"/>
    <n v="1"/>
    <n v="0"/>
    <n v="1"/>
    <m/>
    <n v="-112.15749999999998"/>
  </r>
  <r>
    <x v="0"/>
    <s v="INCIDENCIA"/>
    <s v="9-SEPTIEMBRE"/>
    <n v="330004"/>
    <n v="330004"/>
    <x v="59"/>
    <s v="ESTEVEZ BAZAN, ELISA Mª"/>
    <n v="502"/>
    <s v="limpiador"/>
    <n v="78.94"/>
    <n v="1"/>
    <n v="0"/>
    <n v="1"/>
    <m/>
    <n v="-67.624374999999986"/>
  </r>
  <r>
    <x v="0"/>
    <s v="INCIDENCIA"/>
    <s v="9-SEPTIEMBRE"/>
    <n v="330004"/>
    <n v="330004"/>
    <x v="59"/>
    <s v="SOTO APARCANA, GUILIANA O"/>
    <n v="402"/>
    <s v="COCINERA"/>
    <n v="100"/>
    <n v="1"/>
    <n v="0"/>
    <n v="1"/>
    <m/>
    <n v="-112.15749999999998"/>
  </r>
  <r>
    <x v="0"/>
    <s v="INCIDENCIA"/>
    <s v="9-SEPTIEMBRE"/>
    <n v="110034"/>
    <n v="110034"/>
    <x v="53"/>
    <s v="MARQUEZ SANCHEZ, ROCIO"/>
    <n v="300"/>
    <s v="AUX COLECT"/>
    <n v="50"/>
    <n v="1"/>
    <n v="0"/>
    <n v="1"/>
    <m/>
    <n v="-213.75899999999999"/>
  </r>
  <r>
    <x v="0"/>
    <s v="INCIDENCIA"/>
    <s v="9-SEPTIEMBRE"/>
    <n v="110034"/>
    <n v="110034"/>
    <x v="53"/>
    <s v="MARQUEZ SANCHEZ, ROCIO"/>
    <n v="300"/>
    <s v="AUX COLECT"/>
    <n v="50"/>
    <n v="1"/>
    <n v="0"/>
    <n v="1"/>
    <m/>
    <n v="-65.974999999999994"/>
  </r>
  <r>
    <x v="0"/>
    <s v="INCIDENCIA"/>
    <s v="9-SEPTIEMBRE"/>
    <n v="110034"/>
    <n v="110034"/>
    <x v="53"/>
    <s v="RUIZ MEDINA, Mª ROCIO"/>
    <n v="300"/>
    <s v="COCINERO"/>
    <n v="100"/>
    <n v="1"/>
    <n v="0"/>
    <n v="1"/>
    <m/>
    <n v="-116.11599999999999"/>
  </r>
  <r>
    <x v="0"/>
    <s v="INCIDENCIA"/>
    <s v="9-SEPTIEMBRE"/>
    <n v="110034"/>
    <n v="110034"/>
    <x v="53"/>
    <s v="BAENA GELO, MIGUEL"/>
    <n v="300"/>
    <s v="COCINERO"/>
    <n v="100"/>
    <n v="1"/>
    <n v="0"/>
    <n v="1"/>
    <m/>
    <n v="-35.6265"/>
  </r>
  <r>
    <x v="0"/>
    <s v="INCIDENCIA"/>
    <s v="9-SEPTIEMBRE"/>
    <n v="110034"/>
    <n v="110034"/>
    <x v="53"/>
    <s v="OLMO GAVILAN, MONICA"/>
    <n v="300"/>
    <s v="AUX COLECT"/>
    <n v="50"/>
    <n v="1"/>
    <n v="0"/>
    <n v="1"/>
    <m/>
    <n v="-118.755"/>
  </r>
  <r>
    <x v="0"/>
    <s v="INCIDENCIA"/>
    <s v="9-SEPTIEMBRE"/>
    <n v="330003"/>
    <n v="110034"/>
    <x v="53"/>
    <s v="INCOGNITO SUERO, ROCIO"/>
    <n v="100"/>
    <s v="COCINERO"/>
    <n v="100"/>
    <n v="1"/>
    <n v="0"/>
    <n v="1"/>
    <m/>
    <n v="-47.501999999999995"/>
  </r>
  <r>
    <x v="0"/>
    <s v="INCIDENCIA"/>
    <s v="9-SEPTIEMBRE"/>
    <n v="110034"/>
    <n v="110034"/>
    <x v="53"/>
    <s v="GONZALEZ RUIZ, MONICA"/>
    <n v="300"/>
    <s v="AUX COLECT"/>
    <n v="50"/>
    <n v="1"/>
    <n v="0"/>
    <n v="1"/>
    <m/>
    <n v="-47.501999999999995"/>
  </r>
  <r>
    <x v="0"/>
    <s v="INCIDENCIA"/>
    <s v="9-SEPTIEMBRE"/>
    <n v="330003"/>
    <n v="110034"/>
    <x v="53"/>
    <s v="ZANDUQELI, RUSUDAN"/>
    <n v="200"/>
    <s v="AUX COLECT"/>
    <n v="87.5"/>
    <n v="1"/>
    <n v="0"/>
    <n v="1"/>
    <m/>
    <n v="-47.501999999999995"/>
  </r>
  <r>
    <x v="0"/>
    <s v="INCIDENCIA"/>
    <s v="9-SEPTIEMBRE"/>
    <n v="110034"/>
    <n v="110034"/>
    <x v="53"/>
    <s v="ATIENZA GONZALEZ, GLORIA"/>
    <n v="300"/>
    <s v="COCINERO"/>
    <n v="75"/>
    <n v="1"/>
    <n v="0"/>
    <n v="1"/>
    <m/>
    <n v="-190.00799999999998"/>
  </r>
  <r>
    <x v="0"/>
    <s v="INCIDENCIA"/>
    <s v="9-SEPTIEMBRE"/>
    <n v="110034"/>
    <n v="110034"/>
    <x v="53"/>
    <s v="RUIZ MEDINA, Mª ROCIO"/>
    <n v="300"/>
    <s v="COCINERO"/>
    <n v="100"/>
    <n v="1"/>
    <n v="0"/>
    <n v="1"/>
    <m/>
    <n v="-131.94999999999999"/>
  </r>
  <r>
    <x v="0"/>
    <s v="INCIDENCIA"/>
    <s v="9-SEPTIEMBRE"/>
    <n v="110039"/>
    <n v="110039"/>
    <x v="60"/>
    <s v="MIGUEL ESTEBAN, Mª TERESA"/>
    <n v="300"/>
    <s v="Ay Cocina"/>
    <n v="62.5"/>
    <n v="1"/>
    <n v="0"/>
    <n v="1"/>
    <m/>
    <n v="-105.55999999999999"/>
  </r>
  <r>
    <x v="0"/>
    <s v="INCIDENCIA"/>
    <s v="9-SEPTIEMBRE"/>
    <n v="110039"/>
    <n v="110039"/>
    <x v="60"/>
    <s v="GARCIA GONZALEZ, Mª ESTHER"/>
    <n v="200"/>
    <s v="Cociner@"/>
    <n v="90"/>
    <n v="1"/>
    <n v="0"/>
    <n v="1"/>
    <m/>
    <n v="-21.771749999999997"/>
  </r>
  <r>
    <x v="0"/>
    <s v="INCIDENCIA"/>
    <s v="9-SEPTIEMBRE"/>
    <n v="110039"/>
    <n v="110039"/>
    <x v="60"/>
    <s v="CAMARA REY, Mª AZUCENA"/>
    <n v="300"/>
    <s v="ASL"/>
    <n v="37.5"/>
    <n v="1"/>
    <n v="0"/>
    <n v="1"/>
    <m/>
    <n v="-79.169999999999987"/>
  </r>
  <r>
    <x v="1"/>
    <s v="INCIDENCIA"/>
    <s v="9-SEPTIEMBRE"/>
    <n v="110039"/>
    <n v="110039"/>
    <x v="60"/>
    <s v="NUÑO PEREZ, SANDRA"/>
    <n v="300"/>
    <s v="MONITOR@"/>
    <n v="37.5"/>
    <n v="1"/>
    <n v="0"/>
    <n v="1"/>
    <m/>
    <n v="-29.688749999999999"/>
  </r>
  <r>
    <x v="0"/>
    <s v="INCIDENCIA"/>
    <s v="9-SEPTIEMBRE"/>
    <n v="110147"/>
    <n v="110147"/>
    <x v="61"/>
    <s v="CITTADINI DISALVO, CINTIA GAB"/>
    <n v="300"/>
    <s v="ASL"/>
    <n v="57.5"/>
    <n v="1"/>
    <n v="0"/>
    <n v="1"/>
    <m/>
    <n v="-26.389999999999997"/>
  </r>
  <r>
    <x v="0"/>
    <s v="INCIDENCIA"/>
    <s v="9-SEPTIEMBRE"/>
    <n v="110147"/>
    <n v="110147"/>
    <x v="61"/>
    <s v="CITTADINI DISALVO, CINTIA GAB"/>
    <n v="300"/>
    <s v="ASL"/>
    <n v="57.5"/>
    <n v="1"/>
    <n v="0"/>
    <n v="1"/>
    <m/>
    <n v="-197.92499999999998"/>
  </r>
  <r>
    <x v="0"/>
    <s v="INCIDENCIA"/>
    <s v="9-SEPTIEMBRE"/>
    <n v="350005"/>
    <n v="350005"/>
    <x v="62"/>
    <s v="GOITIA RODRIGUEZ, SUSANA"/>
    <n v="189"/>
    <s v="LIMPIADOR"/>
    <n v="100"/>
    <n v="1"/>
    <n v="0"/>
    <n v="1"/>
    <m/>
    <n v="-131.94999999999999"/>
  </r>
  <r>
    <x v="0"/>
    <s v="INCIDENCIA"/>
    <s v="9-SEPTIEMBRE"/>
    <n v="110147"/>
    <n v="110147"/>
    <x v="61"/>
    <s v="GONZALEZ ALVAREZ, NURIA"/>
    <n v="300"/>
    <s v="ASL"/>
    <n v="50"/>
    <n v="1"/>
    <n v="0"/>
    <n v="1"/>
    <m/>
    <n v="-178.13249999999999"/>
  </r>
  <r>
    <x v="0"/>
    <s v="INCIDENCIA"/>
    <s v="9-SEPTIEMBRE"/>
    <n v="110147"/>
    <n v="110147"/>
    <x v="61"/>
    <s v="AYALA HERREÑO, Mª YOLANDA"/>
    <n v="300"/>
    <s v="ASL"/>
    <n v="50"/>
    <n v="1"/>
    <n v="0"/>
    <n v="1"/>
    <m/>
    <n v="-178.13249999999999"/>
  </r>
  <r>
    <x v="0"/>
    <s v="INCIDENCIA"/>
    <s v="9-SEPTIEMBRE"/>
    <n v="110147"/>
    <n v="110147"/>
    <x v="61"/>
    <s v="SANTAMARIA PEREZ, M ALMUDENA"/>
    <n v="100"/>
    <s v="COCINER@"/>
    <n v="100"/>
    <n v="1"/>
    <n v="0"/>
    <n v="1"/>
    <m/>
    <n v="-261.26099999999997"/>
  </r>
  <r>
    <x v="0"/>
    <s v="INCIDENCIA"/>
    <s v="9-SEPTIEMBRE"/>
    <n v="110147"/>
    <n v="110147"/>
    <x v="61"/>
    <s v="VERONICA DRAGOS, MONICA"/>
    <n v="200"/>
    <s v="ASL"/>
    <n v="50"/>
    <n v="1"/>
    <n v="0"/>
    <n v="1"/>
    <m/>
    <n v="-53.439749999999997"/>
  </r>
  <r>
    <x v="1"/>
    <s v="INCIDENCIA"/>
    <s v="9-SEPTIEMBRE"/>
    <n v="110147"/>
    <n v="110147"/>
    <x v="61"/>
    <s v="GONZALEZ SANTAMARIA, ANDREA"/>
    <n v="300"/>
    <s v="MONITOR@"/>
    <n v="25"/>
    <n v="1"/>
    <n v="0"/>
    <n v="1"/>
    <m/>
    <n v="-95.003999999999991"/>
  </r>
  <r>
    <x v="1"/>
    <s v="INCIDENCIA"/>
    <s v="9-SEPTIEMBRE"/>
    <n v="110147"/>
    <n v="110147"/>
    <x v="61"/>
    <s v="BARGA URIGOITIA, NEIKE"/>
    <n v="510"/>
    <s v="MONITOR@"/>
    <n v="35.92"/>
    <n v="1"/>
    <n v="0"/>
    <n v="1"/>
    <m/>
    <n v="-95.003999999999991"/>
  </r>
  <r>
    <x v="0"/>
    <s v="INCIDENCIA"/>
    <s v="9-SEPTIEMBRE"/>
    <n v="110010"/>
    <n v="110010"/>
    <x v="63"/>
    <s v="OLALLA BENGOECHEA, NOELIA"/>
    <n v="510"/>
    <s v="Ay Cocina"/>
    <n v="75"/>
    <n v="1"/>
    <n v="0"/>
    <n v="1"/>
    <m/>
    <n v="-237.51"/>
  </r>
  <r>
    <x v="0"/>
    <s v="INCIDENCIA"/>
    <s v="9-SEPTIEMBRE"/>
    <n v="110010"/>
    <n v="110010"/>
    <x v="63"/>
    <s v="RIVERA GOMEZ, YURI ASTR"/>
    <n v="389"/>
    <s v="ASL"/>
    <n v="43.75"/>
    <n v="1"/>
    <n v="0"/>
    <n v="1"/>
    <m/>
    <n v="-154.38149999999999"/>
  </r>
  <r>
    <x v="0"/>
    <s v="INCIDENCIA"/>
    <s v="9-SEPTIEMBRE"/>
    <n v="110050"/>
    <n v="110050"/>
    <x v="64"/>
    <s v="MARTINEZ ESCANDELL, MARIA M"/>
    <n v="300"/>
    <s v="ASL"/>
    <n v="62.5"/>
    <n v="0"/>
    <n v="1"/>
    <n v="1"/>
    <m/>
    <n v="-11.875499999999999"/>
  </r>
  <r>
    <x v="0"/>
    <s v="INCIDENCIA"/>
    <s v="9-SEPTIEMBRE"/>
    <n v="110050"/>
    <n v="110050"/>
    <x v="64"/>
    <s v="MARTINEZ ESCANDELL, MARIA M"/>
    <n v="300"/>
    <s v="ASL"/>
    <n v="62.5"/>
    <n v="0"/>
    <n v="1"/>
    <n v="1"/>
    <m/>
    <n v="-71.253"/>
  </r>
  <r>
    <x v="0"/>
    <s v="INCIDENCIA"/>
    <s v="9-SEPTIEMBRE"/>
    <n v="110050"/>
    <n v="110050"/>
    <x v="64"/>
    <s v="MARTINEZ ESCANDELL, MARIA M"/>
    <n v="300"/>
    <s v="ASL"/>
    <n v="62.5"/>
    <n v="0"/>
    <n v="1"/>
    <n v="1"/>
    <m/>
    <n v="-122.7135"/>
  </r>
  <r>
    <x v="0"/>
    <s v="INCIDENCIA"/>
    <s v="9-SEPTIEMBRE"/>
    <n v="110050"/>
    <n v="110050"/>
    <x v="64"/>
    <s v="MARCO JIMENEZ, M DOLORES"/>
    <n v="300"/>
    <s v="Limpiador@"/>
    <n v="38.46"/>
    <n v="0"/>
    <n v="1"/>
    <n v="1"/>
    <m/>
    <n v="-23.750999999999998"/>
  </r>
  <r>
    <x v="0"/>
    <s v="INCIDENCIA"/>
    <s v="9-SEPTIEMBRE"/>
    <n v="110050"/>
    <n v="110050"/>
    <x v="64"/>
    <s v="MARCO JIMENEZ, M DOLORES"/>
    <n v="300"/>
    <s v="Limpiador@"/>
    <n v="38.46"/>
    <n v="0"/>
    <n v="1"/>
    <n v="1"/>
    <m/>
    <n v="-41.564249999999994"/>
  </r>
  <r>
    <x v="0"/>
    <s v="INCIDENCIA"/>
    <s v="9-SEPTIEMBRE"/>
    <n v="110050"/>
    <n v="110050"/>
    <x v="64"/>
    <s v="PICO PALOMARES, MANUELA"/>
    <n v="300"/>
    <s v="ASL"/>
    <n v="50"/>
    <n v="0"/>
    <n v="1"/>
    <n v="1"/>
    <m/>
    <n v="-47.501999999999995"/>
  </r>
  <r>
    <x v="0"/>
    <s v="INCIDENCIA"/>
    <s v="9-SEPTIEMBRE"/>
    <n v="110050"/>
    <n v="110050"/>
    <x v="64"/>
    <s v="MARTINEZ MIRALLES, MAGDALENA"/>
    <n v="510"/>
    <s v="ASL"/>
    <n v="50"/>
    <n v="0"/>
    <n v="1"/>
    <n v="1"/>
    <m/>
    <n v="-71.253"/>
  </r>
  <r>
    <x v="0"/>
    <s v="INCIDENCIA"/>
    <s v="9-SEPTIEMBRE"/>
    <n v="110050"/>
    <n v="110050"/>
    <x v="64"/>
    <s v="MIRALLES ANTON, SILVIA LUI"/>
    <n v="389"/>
    <s v="ASL"/>
    <n v="75"/>
    <n v="0"/>
    <n v="1"/>
    <n v="1"/>
    <m/>
    <n v="-23.750999999999998"/>
  </r>
  <r>
    <x v="0"/>
    <s v="INCIDENCIA"/>
    <s v="9-SEPTIEMBRE"/>
    <n v="110503"/>
    <n v="110503"/>
    <x v="65"/>
    <s v="VILLARTA MARCO, CONCEPCION"/>
    <n v="300"/>
    <s v="ASL"/>
    <n v="25"/>
    <n v="1"/>
    <n v="0"/>
    <n v="1"/>
    <m/>
    <n v="-95.003999999999991"/>
  </r>
  <r>
    <x v="0"/>
    <s v="INCIDENCIA"/>
    <s v="9-SEPTIEMBRE"/>
    <n v="110503"/>
    <n v="110503"/>
    <x v="65"/>
    <s v="RIENTE , SILVANA"/>
    <n v="200"/>
    <s v="Cociner@"/>
    <n v="50"/>
    <n v="1"/>
    <n v="0"/>
    <n v="1"/>
    <m/>
    <n v="-98.962499999999991"/>
  </r>
  <r>
    <x v="0"/>
    <s v="INCIDENCIA"/>
    <s v="9-SEPTIEMBRE"/>
    <n v="110503"/>
    <n v="110503"/>
    <x v="65"/>
    <s v="RIENTE , SILVANA"/>
    <n v="200"/>
    <s v="Cociner@"/>
    <n v="50"/>
    <n v="1"/>
    <n v="0"/>
    <n v="1"/>
    <m/>
    <n v="-98.962499999999991"/>
  </r>
  <r>
    <x v="0"/>
    <s v="INCIDENCIA"/>
    <s v="9-SEPTIEMBRE"/>
    <n v="110503"/>
    <n v="110503"/>
    <x v="65"/>
    <s v="RIENTE , SILVANA"/>
    <n v="200"/>
    <s v="Cociner@"/>
    <n v="50"/>
    <n v="1"/>
    <n v="0"/>
    <n v="1"/>
    <m/>
    <n v="-203.20299999999997"/>
  </r>
  <r>
    <x v="0"/>
    <s v="INCIDENCIA"/>
    <s v="9-SEPTIEMBRE"/>
    <n v="110503"/>
    <n v="110503"/>
    <x v="65"/>
    <s v="MOYA BENITO, GEMA"/>
    <n v="300"/>
    <s v="ASL"/>
    <n v="62.5"/>
    <n v="1"/>
    <n v="0"/>
    <n v="1"/>
    <m/>
    <n v="-17.81325"/>
  </r>
  <r>
    <x v="0"/>
    <s v="INCIDENCIA"/>
    <s v="9-SEPTIEMBRE"/>
    <n v="340127"/>
    <n v="340127"/>
    <x v="66"/>
    <s v="MARTINEZ ZAPATA, M CARMEN "/>
    <n v="100"/>
    <s v="ASL"/>
    <n v="100"/>
    <n v="1"/>
    <n v="0"/>
    <n v="1"/>
    <m/>
    <n v="-105.55999999999999"/>
  </r>
  <r>
    <x v="0"/>
    <s v="INCIDENCIA"/>
    <s v="9-SEPTIEMBRE"/>
    <n v="110060"/>
    <n v="110060"/>
    <x v="67"/>
    <s v="CLAROS AVILES, NORMA"/>
    <n v="100"/>
    <s v="ASL"/>
    <n v="100"/>
    <n v="1"/>
    <n v="0"/>
    <n v="1"/>
    <m/>
    <n v="-791.69999999999993"/>
  </r>
  <r>
    <x v="0"/>
    <s v="INCIDENCIA"/>
    <s v="9-SEPTIEMBRE"/>
    <n v="340011"/>
    <n v="340011"/>
    <x v="10"/>
    <s v="HERNANDEZ ALEJOS, HILDA Mª"/>
    <n v="200"/>
    <s v="Cociner@"/>
    <n v="87.5"/>
    <n v="1"/>
    <n v="0"/>
    <n v="1"/>
    <m/>
    <n v="-197.92499999999998"/>
  </r>
  <r>
    <x v="0"/>
    <s v="INCIDENCIA"/>
    <s v="9-SEPTIEMBRE"/>
    <n v="120100"/>
    <n v="120100"/>
    <x v="40"/>
    <s v="RAMOS SALGADO, D JANNETTE"/>
    <n v="100"/>
    <s v="h Cociner@"/>
    <n v="100"/>
    <n v="1"/>
    <n v="0"/>
    <n v="1"/>
    <m/>
    <n v="-197.92499999999998"/>
  </r>
  <r>
    <x v="0"/>
    <s v="INCIDENCIA"/>
    <s v="9-SEPTIEMBRE"/>
    <n v="110060"/>
    <n v="110060"/>
    <x v="67"/>
    <s v="LOPEZ FERNANDEZ, MILAGROS"/>
    <n v="300"/>
    <s v="ASL"/>
    <n v="100"/>
    <n v="1"/>
    <n v="0"/>
    <n v="1"/>
    <m/>
    <n v="-35.6265"/>
  </r>
  <r>
    <x v="0"/>
    <s v="INCIDENCIA"/>
    <s v="9-SEPTIEMBRE"/>
    <n v="110060"/>
    <n v="110060"/>
    <x v="67"/>
    <s v="VACAS DE LA VIUDA, MARIA AZUL"/>
    <n v="300"/>
    <s v="ASL"/>
    <n v="50"/>
    <n v="0"/>
    <n v="1"/>
    <n v="1"/>
    <m/>
    <n v="-59.377499999999998"/>
  </r>
  <r>
    <x v="0"/>
    <s v="INCIDENCIA"/>
    <s v="9-SEPTIEMBRE"/>
    <n v="110060"/>
    <n v="110060"/>
    <x v="67"/>
    <s v="GARCIA REYES, IRMA ERME"/>
    <n v="300"/>
    <s v="ASL"/>
    <n v="50"/>
    <n v="0"/>
    <n v="1"/>
    <n v="1"/>
    <m/>
    <n v="-59.377499999999998"/>
  </r>
  <r>
    <x v="0"/>
    <s v="INCIDENCIA"/>
    <s v="9-SEPTIEMBRE"/>
    <n v="110060"/>
    <n v="110060"/>
    <x v="67"/>
    <s v="TABARES CAPITAN, MARIA LUIS"/>
    <n v="300"/>
    <s v="ENCARGADA"/>
    <n v="100"/>
    <n v="0"/>
    <n v="1"/>
    <n v="1"/>
    <m/>
    <n v="-59.377499999999998"/>
  </r>
  <r>
    <x v="0"/>
    <s v="INCIDENCIA"/>
    <s v="9-SEPTIEMBRE"/>
    <n v="110060"/>
    <n v="110060"/>
    <x v="67"/>
    <s v="SERRANO MEDINA, JOSEFA"/>
    <n v="200"/>
    <s v="Limpiador@"/>
    <n v="51.28"/>
    <n v="0"/>
    <n v="1"/>
    <n v="1"/>
    <m/>
    <n v="-23.750999999999998"/>
  </r>
  <r>
    <x v="0"/>
    <s v="INCIDENCIA"/>
    <s v="9-SEPTIEMBRE"/>
    <n v="110060"/>
    <n v="110060"/>
    <x v="67"/>
    <s v="BARBERO SANCHEZ, FRANCISCA"/>
    <n v="502"/>
    <s v="ASL"/>
    <n v="50"/>
    <n v="0"/>
    <n v="1"/>
    <n v="1"/>
    <m/>
    <n v="-35.6265"/>
  </r>
  <r>
    <x v="0"/>
    <s v="INCIDENCIA"/>
    <s v="9-SEPTIEMBRE"/>
    <n v="200006"/>
    <n v="200006"/>
    <x v="68"/>
    <s v="SILVA AMORIM, DOUGLAS"/>
    <n v="100"/>
    <s v="Cociner@"/>
    <n v="100"/>
    <n v="1"/>
    <n v="0"/>
    <n v="1"/>
    <m/>
    <n v="-158.33999999999997"/>
  </r>
  <r>
    <x v="0"/>
    <s v="INCIDENCIA"/>
    <s v="9-SEPTIEMBRE"/>
    <n v="110183"/>
    <n v="110183"/>
    <x v="69"/>
    <s v="KALUSKA, JAGNA"/>
    <n v="300"/>
    <s v="J Cocina"/>
    <n v="100"/>
    <n v="1"/>
    <n v="0"/>
    <n v="1"/>
    <m/>
    <n v="-105.55999999999999"/>
  </r>
  <r>
    <x v="0"/>
    <s v="INCIDENCIA"/>
    <s v="9-SEPTIEMBRE"/>
    <n v="110183"/>
    <n v="110183"/>
    <x v="69"/>
    <s v="KALUSKA, JAGNA"/>
    <n v="300"/>
    <s v="J Cocina"/>
    <n v="100"/>
    <n v="1"/>
    <n v="0"/>
    <n v="1"/>
    <m/>
    <n v="-29.028999999999996"/>
  </r>
  <r>
    <x v="0"/>
    <s v="INCIDENCIA"/>
    <s v="9-SEPTIEMBRE"/>
    <n v="110183"/>
    <n v="110183"/>
    <x v="69"/>
    <s v="LAZARTE RIVEROS, SANDRA ELI"/>
    <n v="389"/>
    <s v="ASL"/>
    <n v="100"/>
    <n v="1"/>
    <n v="0"/>
    <n v="1"/>
    <m/>
    <n v="-105.55999999999999"/>
  </r>
  <r>
    <x v="0"/>
    <s v="INCIDENCIA"/>
    <s v="9-SEPTIEMBRE"/>
    <n v="110183"/>
    <n v="110183"/>
    <x v="69"/>
    <s v="LAZARTE RIVEROS, SANDRA ELI"/>
    <n v="389"/>
    <s v="ASL"/>
    <n v="100"/>
    <n v="1"/>
    <n v="0"/>
    <n v="1"/>
    <m/>
    <n v="-105.55999999999999"/>
  </r>
  <r>
    <x v="0"/>
    <s v="INCIDENCIA"/>
    <s v="9-SEPTIEMBRE"/>
    <n v="110183"/>
    <n v="110183"/>
    <x v="69"/>
    <s v="LAZARTE RIVEROS, SANDRA ELI"/>
    <n v="389"/>
    <s v="ASL"/>
    <n v="100"/>
    <n v="1"/>
    <n v="0"/>
    <n v="1"/>
    <m/>
    <n v="-47.501999999999995"/>
  </r>
  <r>
    <x v="0"/>
    <s v="INCIDENCIA"/>
    <s v="9-SEPTIEMBRE"/>
    <n v="110183"/>
    <n v="110183"/>
    <x v="69"/>
    <s v="DI PINTO GARCIA, SARA"/>
    <n v="300"/>
    <s v="Encargada"/>
    <n v="100"/>
    <n v="1"/>
    <n v="0"/>
    <n v="1"/>
    <m/>
    <n v="-225.63449999999997"/>
  </r>
  <r>
    <x v="0"/>
    <s v="INCIDENCIA"/>
    <s v="9-SEPTIEMBRE"/>
    <n v="400001"/>
    <n v="400001"/>
    <x v="70"/>
    <s v="AJATES RODRIGUEZ, SONIA"/>
    <n v="100"/>
    <s v="Camarer@"/>
    <n v="100"/>
    <n v="1"/>
    <n v="0"/>
    <n v="1"/>
    <m/>
    <n v="-15.321044375"/>
  </r>
  <r>
    <x v="0"/>
    <s v="INCIDENCIA"/>
    <s v="9-SEPTIEMBRE"/>
    <n v="400001"/>
    <n v="400001"/>
    <x v="70"/>
    <s v="BECERRIL CAMARENA, M LUISA"/>
    <n v="100"/>
    <s v="Camarer@"/>
    <n v="100"/>
    <n v="1"/>
    <n v="0"/>
    <n v="1"/>
    <m/>
    <n v="-6.1284177499999997"/>
  </r>
  <r>
    <x v="0"/>
    <s v="INCIDENCIA"/>
    <s v="9-SEPTIEMBRE"/>
    <n v="400001"/>
    <n v="400001"/>
    <x v="70"/>
    <s v="CORONEL DIALINO, ANA FE"/>
    <n v="502"/>
    <s v="ASL"/>
    <n v="87.5"/>
    <n v="1"/>
    <n v="0"/>
    <n v="1"/>
    <m/>
    <n v="-10.798664296874998"/>
  </r>
  <r>
    <x v="0"/>
    <s v="INCIDENCIA"/>
    <s v="9-SEPTIEMBRE"/>
    <n v="400001"/>
    <n v="400001"/>
    <x v="70"/>
    <s v="SAAVEDRA ALBA, PAUL JOSUE"/>
    <n v="200"/>
    <s v="ASL"/>
    <n v="87.5"/>
    <n v="1"/>
    <n v="0"/>
    <n v="1"/>
    <m/>
    <n v="-12.958397156249996"/>
  </r>
  <r>
    <x v="0"/>
    <s v="INCIDENCIA"/>
    <s v="9-SEPTIEMBRE"/>
    <n v="400001"/>
    <n v="400001"/>
    <x v="70"/>
    <s v="ALCAIDE SANCHEZ, ANA MARIA"/>
    <n v="100"/>
    <s v="Gobernant@"/>
    <n v="100"/>
    <n v="1"/>
    <n v="0"/>
    <n v="1"/>
    <m/>
    <n v="-14.485629339999999"/>
  </r>
  <r>
    <x v="0"/>
    <s v="INCIDENCIA"/>
    <s v="9-SEPTIEMBRE"/>
    <n v="400001"/>
    <n v="400001"/>
    <x v="70"/>
    <s v="PIZARRO PASTOR, EVA"/>
    <n v="100"/>
    <s v="Porter@ sv"/>
    <n v="100"/>
    <n v="1"/>
    <n v="0"/>
    <n v="1"/>
    <m/>
    <n v="-44.977004799999996"/>
  </r>
  <r>
    <x v="0"/>
    <s v="INCIDENCIA"/>
    <s v="9-SEPTIEMBRE"/>
    <n v="400001"/>
    <n v="400001"/>
    <x v="70"/>
    <s v="DORADO CAÑAS, ROSA"/>
    <n v="410"/>
    <s v="Portero Sv"/>
    <n v="100"/>
    <n v="1"/>
    <n v="0"/>
    <n v="1"/>
    <m/>
    <n v="-23.757061453124994"/>
  </r>
  <r>
    <x v="0"/>
    <s v="INCIDENCIA"/>
    <s v="9-SEPTIEMBRE"/>
    <n v="110060"/>
    <n v="110060"/>
    <x v="67"/>
    <s v="GARCIA REYES, IRMA ERME"/>
    <n v="300"/>
    <s v="ASL"/>
    <n v="50"/>
    <n v="0"/>
    <n v="1"/>
    <n v="1"/>
    <m/>
    <n v="-1162.5"/>
  </r>
  <r>
    <x v="0"/>
    <s v="INCIDENCIA"/>
    <s v="9-SEPTIEMBRE"/>
    <n v="888888"/>
    <n v="888888"/>
    <x v="4"/>
    <s v="GALINDO CERVERA, DANIEL"/>
    <n v="100"/>
    <s v="Cociner@"/>
    <n v="100"/>
    <n v="1"/>
    <n v="0"/>
    <n v="1"/>
    <m/>
    <n v="-181.76112499999999"/>
  </r>
  <r>
    <x v="0"/>
    <s v="INCIDENCIA"/>
    <s v="9-SEPTIEMBRE"/>
    <n v="120029"/>
    <n v="120029"/>
    <x v="71"/>
    <s v="MARTIN DE ANDRES, RAQUEL"/>
    <n v="300"/>
    <s v="Encargada"/>
    <n v="100"/>
    <n v="1"/>
    <n v="0"/>
    <n v="1"/>
    <m/>
    <n v="-77.069469394531254"/>
  </r>
  <r>
    <x v="0"/>
    <s v="INCIDENCIA"/>
    <s v="9-SEPTIEMBRE"/>
    <n v="120029"/>
    <n v="120029"/>
    <x v="71"/>
    <s v="MONDRAGON MEDINA, CINTIHA WA"/>
    <n v="300"/>
    <s v="ASL"/>
    <n v="87.5"/>
    <n v="1"/>
    <n v="0"/>
    <n v="1"/>
    <m/>
    <n v="-30.236260031249994"/>
  </r>
  <r>
    <x v="0"/>
    <s v="INCIDENCIA"/>
    <s v="9-SEPTIEMBRE"/>
    <n v="120029"/>
    <n v="120029"/>
    <x v="71"/>
    <s v="CLEMENTE VARGAS, DANIELA"/>
    <n v="300"/>
    <s v="ASL"/>
    <n v="87.5"/>
    <n v="1"/>
    <n v="0"/>
    <n v="1"/>
    <m/>
    <n v="-32.395992890624996"/>
  </r>
  <r>
    <x v="0"/>
    <s v="INCIDENCIA"/>
    <s v="9-SEPTIEMBRE"/>
    <n v="310002"/>
    <n v="310002"/>
    <x v="72"/>
    <s v="GARCES CAMACHO, NORLEY"/>
    <n v="100"/>
    <s v="Cociner@"/>
    <n v="100"/>
    <n v="1"/>
    <n v="0"/>
    <n v="1"/>
    <m/>
    <n v="-131.94999999999999"/>
  </r>
  <r>
    <x v="0"/>
    <s v="INCIDENCIA"/>
    <s v="9-SEPTIEMBRE"/>
    <n v="888888"/>
    <n v="888888"/>
    <x v="4"/>
    <s v="LAPO CALVA, LUIS ANGEL"/>
    <n v="100"/>
    <s v="Cociner@"/>
    <n v="100"/>
    <n v="1"/>
    <n v="0"/>
    <n v="1"/>
    <m/>
    <n v="-527.79999999999995"/>
  </r>
  <r>
    <x v="0"/>
    <s v="INCIDENCIA"/>
    <s v="9-SEPTIEMBRE"/>
    <n v="510002"/>
    <n v="510002"/>
    <x v="11"/>
    <s v="OBANDO OLIVAS, INDRANY"/>
    <n v="200"/>
    <s v="ASL"/>
    <n v="90"/>
    <n v="1"/>
    <n v="0"/>
    <n v="1"/>
    <m/>
    <n v="-89.066249999999997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95.003999999999991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274.62093749999997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59.377499999999998"/>
  </r>
  <r>
    <x v="0"/>
    <s v="INCIDENCIA"/>
    <s v="9-SEPTIEMBRE"/>
    <n v="340011"/>
    <n v="340011"/>
    <x v="10"/>
    <s v="CUATIN ZAPATA, ELVIA MARI"/>
    <n v="200"/>
    <s v="Cociner@"/>
    <n v="27.5"/>
    <n v="1"/>
    <n v="0"/>
    <n v="1"/>
    <m/>
    <n v="-59.377499999999998"/>
  </r>
  <r>
    <x v="0"/>
    <s v="INCIDENCIA"/>
    <s v="9-SEPTIEMBRE"/>
    <n v="110002"/>
    <n v="110002"/>
    <x v="26"/>
    <s v="SALSO MORENO, ARTURO"/>
    <n v="100"/>
    <s v="h J Cocina"/>
    <n v="100"/>
    <n v="1"/>
    <n v="0"/>
    <n v="1"/>
    <m/>
    <n v="-90.253799999999998"/>
  </r>
  <r>
    <x v="0"/>
    <s v="INCIDENCIA"/>
    <s v="9-SEPTIEMBRE"/>
    <n v="110084"/>
    <n v="110084"/>
    <x v="43"/>
    <s v="BONILLA DELGADO, JUAN M."/>
    <n v="100"/>
    <s v="h J Cocina"/>
    <n v="100"/>
    <n v="1"/>
    <n v="0"/>
    <n v="1"/>
    <m/>
    <n v="-791.69999999999993"/>
  </r>
  <r>
    <x v="0"/>
    <s v="INCIDENCIA"/>
    <s v="9-SEPTIEMBRE"/>
    <n v="310001"/>
    <n v="310001"/>
    <x v="73"/>
    <s v="RADULIAN , DUMITRU"/>
    <n v="100"/>
    <s v="Cociner@"/>
    <n v="100"/>
    <n v="1"/>
    <n v="0"/>
    <n v="1"/>
    <m/>
    <n v="-527.79999999999995"/>
  </r>
  <r>
    <x v="0"/>
    <s v="INCIDENCIA"/>
    <s v="9-SEPTIEMBRE"/>
    <n v="110801"/>
    <n v="110801"/>
    <x v="16"/>
    <s v="BRINZAN , IONUT LAU"/>
    <n v="100"/>
    <s v="h Cociner@"/>
    <n v="100"/>
    <n v="1"/>
    <n v="0"/>
    <n v="1"/>
    <m/>
    <n v="-527.79999999999995"/>
  </r>
  <r>
    <x v="0"/>
    <s v="INCIDENCIA"/>
    <s v="9-SEPTIEMBRE"/>
    <n v="110301"/>
    <n v="110301"/>
    <x v="74"/>
    <s v="SILVA PATARRO, JOSE"/>
    <n v="100"/>
    <s v="h J Cocina"/>
    <n v="100"/>
    <n v="1"/>
    <n v="0"/>
    <n v="1"/>
    <m/>
    <n v="-263.89999999999998"/>
  </r>
  <r>
    <x v="0"/>
    <s v="INCIDENCIA"/>
    <s v="9-SEPTIEMBRE"/>
    <n v="110301"/>
    <n v="110301"/>
    <x v="74"/>
    <s v="REGALADO RANGEL, FELISA"/>
    <n v="300"/>
    <s v="h ASL"/>
    <n v="100"/>
    <n v="1"/>
    <n v="0"/>
    <n v="1"/>
    <m/>
    <n v="-263.89999999999998"/>
  </r>
  <r>
    <x v="0"/>
    <s v="INCIDENCIA"/>
    <s v="9-SEPTIEMBRE"/>
    <n v="340034"/>
    <n v="340034"/>
    <x v="75"/>
    <s v="GARCIA DE LA NA CAÑIZARES, ALMUDENA"/>
    <n v="100"/>
    <s v="Cociner@"/>
    <n v="100"/>
    <n v="1"/>
    <n v="0"/>
    <n v="1"/>
    <m/>
    <n v="-1055.5999999999999"/>
  </r>
  <r>
    <x v="0"/>
    <s v="INCIDENCIA"/>
    <s v="9-SEPTIEMBRE"/>
    <n v="340034"/>
    <n v="340034"/>
    <x v="75"/>
    <s v="EXPOSITO CAÑAMERO, FCO JAVIER"/>
    <n v="100"/>
    <s v="Cociner@"/>
    <n v="100"/>
    <n v="1"/>
    <n v="0"/>
    <n v="1"/>
    <m/>
    <n v="-263.89999999999998"/>
  </r>
  <r>
    <x v="0"/>
    <s v="INCIDENCIA"/>
    <s v="9-SEPTIEMBRE"/>
    <n v="340034"/>
    <n v="340034"/>
    <x v="75"/>
    <s v="EXPOSITO CAÑAMERO, FCO JAVIER"/>
    <n v="100"/>
    <s v="Cociner@"/>
    <n v="100"/>
    <n v="1"/>
    <n v="0"/>
    <n v="1"/>
    <m/>
    <n v="-148.44374999999999"/>
  </r>
  <r>
    <x v="0"/>
    <s v="INCIDENCIA"/>
    <s v="9-SEPTIEMBRE"/>
    <n v="340034"/>
    <n v="340034"/>
    <x v="75"/>
    <s v="SAGARA MORANTE, VICTORIA"/>
    <n v="200"/>
    <s v="ASL"/>
    <n v="87.5"/>
    <n v="1"/>
    <n v="0"/>
    <n v="1"/>
    <m/>
    <n v="-47.501999999999995"/>
  </r>
  <r>
    <x v="0"/>
    <s v="INCIDENCIA"/>
    <s v="9-SEPTIEMBRE"/>
    <n v="340034"/>
    <n v="340034"/>
    <x v="75"/>
    <s v="GONZALEZ ALMEIDA, SONIA R."/>
    <n v="100"/>
    <s v="h ASL"/>
    <n v="100"/>
    <n v="1"/>
    <n v="0"/>
    <n v="1"/>
    <m/>
    <n v="-166.25699999999998"/>
  </r>
  <r>
    <x v="0"/>
    <s v="INCIDENCIA"/>
    <s v="9-SEPTIEMBRE"/>
    <n v="340034"/>
    <n v="340034"/>
    <x v="75"/>
    <s v="GONZALEZ ALMEIDA, SONIA R."/>
    <n v="100"/>
    <s v="h ASL"/>
    <n v="100"/>
    <n v="1"/>
    <n v="0"/>
    <n v="1"/>
    <m/>
    <n v="-118.755"/>
  </r>
  <r>
    <x v="0"/>
    <s v="INCIDENCIA"/>
    <s v="9-SEPTIEMBRE"/>
    <n v="340034"/>
    <n v="340034"/>
    <x v="75"/>
    <s v="GONZALEZ ALMEIDA, SONIA R."/>
    <n v="100"/>
    <s v="h ASL"/>
    <n v="100"/>
    <n v="1"/>
    <n v="0"/>
    <n v="1"/>
    <m/>
    <n v="-237.51"/>
  </r>
  <r>
    <x v="0"/>
    <s v="INCIDENCIA"/>
    <s v="9-SEPTIEMBRE"/>
    <n v="340034"/>
    <n v="340034"/>
    <x v="75"/>
    <s v="GONZALEZ ALMEIDA, SONIA R."/>
    <n v="100"/>
    <s v="h ASL"/>
    <n v="100"/>
    <n v="1"/>
    <n v="0"/>
    <n v="1"/>
    <m/>
    <n v="-356.26499999999999"/>
  </r>
  <r>
    <x v="0"/>
    <s v="INCIDENCIA"/>
    <s v="9-SEPTIEMBRE"/>
    <n v="110061"/>
    <n v="110061"/>
    <x v="46"/>
    <s v="BOADA, RUTH NOHEM"/>
    <n v="300"/>
    <s v="ASL"/>
    <n v="50"/>
    <n v="1"/>
    <n v="0"/>
    <n v="1"/>
    <m/>
    <n v="-237.51"/>
  </r>
  <r>
    <x v="0"/>
    <s v="INCIDENCIA"/>
    <s v="9-SEPTIEMBRE"/>
    <n v="340701"/>
    <n v="340701"/>
    <x v="76"/>
    <s v="GONZALEZ DAVILA, MARTA CRIS"/>
    <n v="200"/>
    <s v="Cociner@"/>
    <n v="81.25"/>
    <n v="1"/>
    <n v="0"/>
    <n v="1"/>
    <m/>
    <n v="-461.82499999999999"/>
  </r>
  <r>
    <x v="0"/>
    <s v="INCIDENCIA"/>
    <s v="9-SEPTIEMBRE"/>
    <n v="340701"/>
    <n v="340701"/>
    <x v="76"/>
    <s v="GONZALEZ DAVILA, MARTA CRIS"/>
    <n v="200"/>
    <s v="Cociner@"/>
    <n v="81.25"/>
    <n v="1"/>
    <n v="0"/>
    <n v="1"/>
    <m/>
    <n v="-289.46531249999998"/>
  </r>
  <r>
    <x v="0"/>
    <s v="INCIDENCIA"/>
    <s v="9-SEPTIEMBRE"/>
    <n v="888888"/>
    <n v="888888"/>
    <x v="4"/>
    <s v="SALGADO CUELLAR, ANTONIO"/>
    <n v="100"/>
    <s v="Cociner@"/>
    <n v="100"/>
    <n v="1"/>
    <n v="0"/>
    <n v="1"/>
    <m/>
    <n v="-104.45161999999999"/>
  </r>
  <r>
    <x v="0"/>
    <s v="INCIDENCIA"/>
    <s v="9-SEPTIEMBRE"/>
    <n v="340701"/>
    <n v="340701"/>
    <x v="76"/>
    <s v="SANTIAGO FERRER, Mª BEGOÑA"/>
    <n v="100"/>
    <s v="COC ENCARG"/>
    <n v="100"/>
    <n v="1"/>
    <n v="0"/>
    <n v="1"/>
    <m/>
    <n v="-98.962499999999991"/>
  </r>
  <r>
    <x v="0"/>
    <s v="INCIDENCIA"/>
    <s v="9-SEPTIEMBRE"/>
    <n v="110061"/>
    <n v="110061"/>
    <x v="46"/>
    <s v="HERNANDEZ RODRIGUEZ, ROCIO"/>
    <n v="300"/>
    <s v="Cociner@"/>
    <n v="100"/>
    <n v="1"/>
    <n v="0"/>
    <n v="1"/>
    <m/>
    <n v="-131.94999999999999"/>
  </r>
  <r>
    <x v="0"/>
    <s v="INCIDENCIA"/>
    <s v="9-SEPTIEMBRE"/>
    <n v="110061"/>
    <n v="110061"/>
    <x v="46"/>
    <s v="BARRENECHEA CANTALAPIEDRA, OLGA"/>
    <n v="300"/>
    <s v="Ayte Coc"/>
    <n v="100"/>
    <n v="1"/>
    <n v="0"/>
    <n v="1"/>
    <m/>
    <n v="-131.94999999999999"/>
  </r>
  <r>
    <x v="0"/>
    <s v="INCIDENCIA"/>
    <s v="9-SEPTIEMBRE"/>
    <n v="110030"/>
    <n v="110030"/>
    <x v="5"/>
    <s v="MOGOLLON MARTINEZ, MILDRED"/>
    <n v="200"/>
    <s v="h ASL"/>
    <n v="87.5"/>
    <n v="1"/>
    <n v="0"/>
    <n v="1"/>
    <m/>
    <n v="-356.26499999999999"/>
  </r>
  <r>
    <x v="0"/>
    <s v="INCIDENCIA"/>
    <s v="9-SEPTIEMBRE"/>
    <n v="310002"/>
    <n v="310002"/>
    <x v="72"/>
    <s v="BEJAR ROMERO, SUSANA"/>
    <n v="200"/>
    <s v="ASL"/>
    <n v="62.5"/>
    <n v="1"/>
    <n v="0"/>
    <n v="1"/>
    <m/>
    <n v="-23.750999999999998"/>
  </r>
  <r>
    <x v="0"/>
    <s v="INCIDENCIA"/>
    <s v="9-SEPTIEMBRE"/>
    <n v="110061"/>
    <n v="110061"/>
    <x v="46"/>
    <s v="BARRENECHEA CANTALAPIEDRA, ELENA"/>
    <n v="300"/>
    <s v="ASL"/>
    <n v="50"/>
    <n v="1"/>
    <n v="0"/>
    <n v="1"/>
    <m/>
    <n v="-41.564249999999994"/>
  </r>
  <r>
    <x v="0"/>
    <s v="INCIDENCIA"/>
    <s v="9-SEPTIEMBRE"/>
    <n v="110061"/>
    <n v="110061"/>
    <x v="46"/>
    <s v="EL FELLAH, AMINA"/>
    <n v="300"/>
    <s v="ASL"/>
    <n v="50"/>
    <n v="1"/>
    <n v="0"/>
    <n v="1"/>
    <m/>
    <n v="-41.564249999999994"/>
  </r>
  <r>
    <x v="0"/>
    <s v="INCIDENCIA"/>
    <s v="9-SEPTIEMBRE"/>
    <n v="110061"/>
    <n v="110061"/>
    <x v="46"/>
    <s v="MITE APOLINARIO, A CECILIA"/>
    <n v="300"/>
    <s v="Limpiador@"/>
    <n v="50"/>
    <n v="1"/>
    <n v="0"/>
    <n v="1"/>
    <m/>
    <n v="-100.94175"/>
  </r>
  <r>
    <x v="0"/>
    <s v="INCIDENCIA"/>
    <s v="9-SEPTIEMBRE"/>
    <n v="110061"/>
    <n v="110061"/>
    <x v="46"/>
    <s v="MITE APOLINARIO, A CECILIA"/>
    <n v="300"/>
    <s v="Limpiador@"/>
    <n v="50"/>
    <n v="1"/>
    <n v="0"/>
    <n v="1"/>
    <m/>
    <n v="-41.564249999999994"/>
  </r>
  <r>
    <x v="0"/>
    <s v="INCIDENCIA"/>
    <s v="9-SEPTIEMBRE"/>
    <n v="110001"/>
    <n v="110001"/>
    <x v="15"/>
    <s v="QUINTANA MENCHERO, M JESUS"/>
    <n v="300"/>
    <s v="h R ASL"/>
    <n v="100"/>
    <n v="1"/>
    <n v="0"/>
    <n v="1"/>
    <m/>
    <n v="-190.00799999999998"/>
  </r>
  <r>
    <x v="0"/>
    <s v="INCIDENCIA"/>
    <s v="9-SEPTIEMBRE"/>
    <n v="110001"/>
    <n v="110001"/>
    <x v="15"/>
    <s v="MORENO PERSIGUERO, MARIA E"/>
    <n v="289"/>
    <s v="Cociner@"/>
    <n v="62.5"/>
    <n v="1"/>
    <n v="0"/>
    <n v="1"/>
    <m/>
    <n v="-116.11599999999999"/>
  </r>
  <r>
    <x v="0"/>
    <s v="INCIDENCIA"/>
    <s v="9-SEPTIEMBRE"/>
    <n v="110001"/>
    <n v="110001"/>
    <x v="15"/>
    <s v="MORENO PERSIGUERO, MARIA E"/>
    <n v="289"/>
    <s v="Cociner@"/>
    <n v="62.5"/>
    <n v="1"/>
    <n v="0"/>
    <n v="1"/>
    <m/>
    <n v="-633.3599999999999"/>
  </r>
  <r>
    <x v="0"/>
    <s v="INCIDENCIA"/>
    <s v="9-SEPTIEMBRE"/>
    <n v="160004"/>
    <n v="160004"/>
    <x v="77"/>
    <s v="PINCA , EUGENIA"/>
    <n v="100"/>
    <s v="h Cociner@"/>
    <n v="100"/>
    <n v="1"/>
    <n v="0"/>
    <n v="1"/>
    <m/>
    <n v="-13.194999999999999"/>
  </r>
  <r>
    <x v="0"/>
    <s v="INCIDENCIA"/>
    <s v="9-SEPTIEMBRE"/>
    <n v="160004"/>
    <n v="160004"/>
    <x v="77"/>
    <s v="GIRON , Mª LOURDES"/>
    <n v="100"/>
    <s v="ASL"/>
    <n v="100"/>
    <n v="1"/>
    <n v="0"/>
    <n v="1"/>
    <m/>
    <n v="-26.389999999999997"/>
  </r>
  <r>
    <x v="0"/>
    <s v="INCIDENCIA"/>
    <s v="9-SEPTIEMBRE"/>
    <n v="160004"/>
    <n v="160004"/>
    <x v="77"/>
    <s v="VARGAS GOMEZ, TRINIDAD"/>
    <n v="100"/>
    <s v="h Ay Cocin"/>
    <n v="100"/>
    <n v="1"/>
    <n v="0"/>
    <n v="1"/>
    <m/>
    <n v="-13.194999999999999"/>
  </r>
  <r>
    <x v="0"/>
    <s v="INCIDENCIA"/>
    <s v="9-SEPTIEMBRE"/>
    <n v="160004"/>
    <n v="160004"/>
    <x v="77"/>
    <s v="GIRON , Mª LOURDES"/>
    <n v="100"/>
    <s v="ASL"/>
    <n v="100"/>
    <n v="1"/>
    <n v="0"/>
    <n v="1"/>
    <m/>
    <n v="-59.377499999999998"/>
  </r>
  <r>
    <x v="0"/>
    <s v="INCIDENCIA"/>
    <s v="9-SEPTIEMBRE"/>
    <n v="160004"/>
    <n v="160004"/>
    <x v="77"/>
    <s v="PINCA , EUGENIA"/>
    <n v="100"/>
    <s v="h Cociner@"/>
    <n v="100"/>
    <n v="1"/>
    <n v="0"/>
    <n v="1"/>
    <m/>
    <n v="-290.28999999999996"/>
  </r>
  <r>
    <x v="0"/>
    <s v="INCIDENCIA"/>
    <s v="9-SEPTIEMBRE"/>
    <n v="160004"/>
    <n v="160004"/>
    <x v="77"/>
    <s v="PINCA , EUGENIA"/>
    <n v="100"/>
    <s v="h Cociner@"/>
    <n v="100"/>
    <n v="1"/>
    <n v="0"/>
    <n v="1"/>
    <m/>
    <n v="-75.9296584921875"/>
  </r>
  <r>
    <x v="0"/>
    <s v="INCIDENCIA"/>
    <s v="9-SEPTIEMBRE"/>
    <n v="160004"/>
    <n v="160004"/>
    <x v="77"/>
    <s v="VARGAS GOMEZ, TRINIDAD"/>
    <n v="100"/>
    <s v="h Ay Cocin"/>
    <n v="100"/>
    <n v="1"/>
    <n v="0"/>
    <n v="1"/>
    <m/>
    <n v="-49.076699546874998"/>
  </r>
  <r>
    <x v="0"/>
    <s v="INCIDENCIA"/>
    <s v="9-SEPTIEMBRE"/>
    <n v="110001"/>
    <n v="110001"/>
    <x v="15"/>
    <s v="MORENO PERSIGUERO, MARIA E"/>
    <n v="289"/>
    <s v="Cociner@"/>
    <n v="62.5"/>
    <n v="1"/>
    <n v="0"/>
    <n v="1"/>
    <m/>
    <n v="-232.23199999999997"/>
  </r>
  <r>
    <x v="0"/>
    <s v="INCIDENCIA"/>
    <s v="9-SEPTIEMBRE"/>
    <n v="110001"/>
    <n v="110001"/>
    <x v="15"/>
    <s v="MORENO PERSIGUERO, MARIA E"/>
    <n v="289"/>
    <s v="Cociner@"/>
    <n v="62.5"/>
    <n v="1"/>
    <n v="0"/>
    <n v="1"/>
    <m/>
    <n v="-240.14899999999997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232.23199999999997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240.14899999999997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214.41874999999999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105.55999999999999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105.55999999999999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105.55999999999999"/>
  </r>
  <r>
    <x v="0"/>
    <s v="INCIDENCIA"/>
    <s v="9-SEPTIEMBRE"/>
    <n v="110001"/>
    <n v="110001"/>
    <x v="15"/>
    <s v="ESTEBAN CAMPOS, ISABEL"/>
    <n v="200"/>
    <s v="h Cociner@"/>
    <n v="75"/>
    <n v="1"/>
    <n v="0"/>
    <n v="1"/>
    <m/>
    <n v="-52.779999999999994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87.086999999999989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47.501999999999995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59.377499999999998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59.377499999999998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23.750999999999998"/>
  </r>
  <r>
    <x v="0"/>
    <s v="INCIDENCIA"/>
    <s v="9-SEPTIEMBRE"/>
    <n v="110124"/>
    <e v="#N/A"/>
    <x v="32"/>
    <s v="BARRAL URIARTE, RAFAEL E."/>
    <n v="300"/>
    <s v="J Cocina"/>
    <n v="100"/>
    <n v="1"/>
    <n v="0"/>
    <n v="1"/>
    <m/>
    <n v="-101.60149999999999"/>
  </r>
  <r>
    <x v="0"/>
    <s v="INCIDENCIA"/>
    <s v="9-SEPTIEMBRE"/>
    <n v="110123"/>
    <n v="110123"/>
    <x v="78"/>
    <s v="ORREGO ORREGO, ALICI ROS."/>
    <n v="389"/>
    <s v="ASL"/>
    <n v="87.5"/>
    <n v="1"/>
    <n v="0"/>
    <n v="1"/>
    <m/>
    <n v="-11.875499999999999"/>
  </r>
  <r>
    <x v="0"/>
    <s v="INCIDENCIA"/>
    <s v="9-SEPTIEMBRE"/>
    <n v="110123"/>
    <n v="110123"/>
    <x v="78"/>
    <s v="SOTO RAMIREZ, ROSA"/>
    <n v="389"/>
    <s v="ASL"/>
    <n v="75"/>
    <n v="1"/>
    <n v="0"/>
    <n v="1"/>
    <m/>
    <n v="-5.9377499999999994"/>
  </r>
  <r>
    <x v="0"/>
    <s v="INCIDENCIA"/>
    <s v="9-SEPTIEMBRE"/>
    <n v="110123"/>
    <n v="110123"/>
    <x v="78"/>
    <s v="BENGOCHEA HERRERA, IRENE"/>
    <n v="510"/>
    <s v="ASL"/>
    <n v="50"/>
    <n v="1"/>
    <n v="0"/>
    <n v="1"/>
    <m/>
    <n v="-11.875499999999999"/>
  </r>
  <r>
    <x v="0"/>
    <s v="INCIDENCIA"/>
    <s v="9-SEPTIEMBRE"/>
    <n v="110123"/>
    <n v="110123"/>
    <x v="78"/>
    <s v="HERNANDEZ MARTOS, VICENTE"/>
    <n v="300"/>
    <s v="ASL"/>
    <n v="37.5"/>
    <n v="1"/>
    <n v="0"/>
    <n v="1"/>
    <m/>
    <n v="-11.875499999999999"/>
  </r>
  <r>
    <x v="0"/>
    <s v="INCIDENCIA"/>
    <s v="9-SEPTIEMBRE"/>
    <n v="110123"/>
    <n v="110123"/>
    <x v="78"/>
    <s v="TORRES LLONTOP, ROSABEL"/>
    <n v="502"/>
    <s v="ASL"/>
    <n v="50"/>
    <n v="1"/>
    <n v="0"/>
    <n v="1"/>
    <m/>
    <n v="-11.875499999999999"/>
  </r>
  <r>
    <x v="0"/>
    <s v="INCIDENCIA"/>
    <s v="9-SEPTIEMBRE"/>
    <n v="110001"/>
    <n v="110001"/>
    <x v="15"/>
    <s v="LEON MARTIN, JERONIMO A"/>
    <n v="100"/>
    <s v="Cociner@"/>
    <n v="100"/>
    <n v="1"/>
    <n v="0"/>
    <n v="1"/>
    <m/>
    <n v="-2162.6849999999999"/>
  </r>
  <r>
    <x v="0"/>
    <s v="INCIDENCIA"/>
    <s v="9-SEPTIEMBRE"/>
    <n v="888888"/>
    <n v="888888"/>
    <x v="4"/>
    <s v="TORRES LEON, LUIS ALBER"/>
    <n v="100"/>
    <s v="CONDUCTOR"/>
    <n v="100"/>
    <n v="1"/>
    <n v="0"/>
    <n v="1"/>
    <m/>
    <n v="-411.68399999999997"/>
  </r>
  <r>
    <x v="0"/>
    <s v="INCIDENCIA"/>
    <s v="9-SEPTIEMBRE"/>
    <n v="330002"/>
    <n v="330002"/>
    <x v="79"/>
    <s v="PRENDES GARCIA, PABLO"/>
    <n v="100"/>
    <s v="COCINERO"/>
    <n v="100"/>
    <n v="1"/>
    <n v="0"/>
    <n v="1"/>
    <m/>
    <n v="0"/>
  </r>
  <r>
    <x v="0"/>
    <s v="INCIDENCIA"/>
    <s v="9-SEPTIEMBRE"/>
    <n v="110096"/>
    <n v="110096"/>
    <x v="80"/>
    <s v="GARACHANA SANCHEZ, M VIRGINIA"/>
    <n v="389"/>
    <s v="RASL "/>
    <n v="62.5"/>
    <n v="1"/>
    <n v="0"/>
    <n v="1"/>
    <m/>
    <n v="-65.974999999999994"/>
  </r>
  <r>
    <x v="0"/>
    <s v="INCIDENCIA"/>
    <s v="9-SEPTIEMBRE"/>
    <n v="110043"/>
    <n v="110043"/>
    <x v="81"/>
    <s v="HERNANDO GONZALEZ, VERONICA"/>
    <n v="200"/>
    <s v="ASL"/>
    <n v="63.37"/>
    <n v="1"/>
    <n v="0"/>
    <n v="1"/>
    <m/>
    <n v="-79.169999999999987"/>
  </r>
  <r>
    <x v="0"/>
    <s v="INCIDENCIA"/>
    <s v="9-SEPTIEMBRE"/>
    <n v="110096"/>
    <n v="110096"/>
    <x v="80"/>
    <s v="PEREZ PRESA, SONIA"/>
    <n v="300"/>
    <s v="AUX.COLEC."/>
    <n v="62.5"/>
    <n v="1"/>
    <n v="0"/>
    <n v="1"/>
    <m/>
    <n v="-79.169999999999987"/>
  </r>
  <r>
    <x v="0"/>
    <s v="INCIDENCIA"/>
    <s v="9-SEPTIEMBRE"/>
    <n v="110096"/>
    <n v="110096"/>
    <x v="80"/>
    <s v="GARACHANA SANCHEZ, M VIRGINIA"/>
    <n v="389"/>
    <s v="RASL "/>
    <n v="62.5"/>
    <n v="1"/>
    <n v="0"/>
    <n v="1"/>
    <m/>
    <n v="-79.169999999999987"/>
  </r>
  <r>
    <x v="0"/>
    <s v="INCIDENCIA"/>
    <s v="9-SEPTIEMBRE"/>
    <n v="110501"/>
    <n v="110501"/>
    <x v="82"/>
    <s v="LOPEZ SUAREZ, JOSE LUIS"/>
    <n v="100"/>
    <s v="COCINERO"/>
    <n v="100"/>
    <n v="1"/>
    <n v="0"/>
    <n v="1"/>
    <m/>
    <n v="-475.02"/>
  </r>
  <r>
    <x v="0"/>
    <s v="INCIDENCIA"/>
    <s v="9-SEPTIEMBRE"/>
    <n v="110501"/>
    <n v="110501"/>
    <x v="82"/>
    <s v="LLANA MOLINA , ANA Mª"/>
    <n v="300"/>
    <s v="COCINER@"/>
    <n v="100"/>
    <n v="1"/>
    <n v="0"/>
    <n v="1"/>
    <m/>
    <n v="-237.51"/>
  </r>
  <r>
    <x v="0"/>
    <s v="INCIDENCIA"/>
    <s v="9-SEPTIEMBRE"/>
    <n v="110501"/>
    <n v="110501"/>
    <x v="82"/>
    <s v="NORNIELLA ALVAREZ, CLARA ISA"/>
    <n v="300"/>
    <s v="Aux Colect"/>
    <n v="100"/>
    <n v="1"/>
    <n v="0"/>
    <n v="1"/>
    <m/>
    <n v="-237.51"/>
  </r>
  <r>
    <x v="0"/>
    <s v="INCIDENCIA"/>
    <s v="9-SEPTIEMBRE"/>
    <n v="110183"/>
    <n v="110183"/>
    <x v="69"/>
    <s v="PEREZ DELGADO, ELISA M"/>
    <n v="300"/>
    <s v="AUX.COLEC."/>
    <n v="50"/>
    <n v="1"/>
    <n v="0"/>
    <n v="1"/>
    <m/>
    <n v="-118.755"/>
  </r>
  <r>
    <x v="0"/>
    <s v="INCIDENCIA"/>
    <s v="9-SEPTIEMBRE"/>
    <n v="110501"/>
    <n v="110501"/>
    <x v="82"/>
    <s v="MARTINEZ GONZALEZ, ANA CELIA"/>
    <n v="300"/>
    <s v="Aux Colect"/>
    <n v="100"/>
    <n v="1"/>
    <n v="0"/>
    <n v="1"/>
    <m/>
    <n v="-118.755"/>
  </r>
  <r>
    <x v="0"/>
    <s v="INCIDENCIA"/>
    <s v="9-SEPTIEMBRE"/>
    <n v="110501"/>
    <n v="110501"/>
    <x v="82"/>
    <s v="ALVAREZ FERNANDEZ, AURORA"/>
    <n v="300"/>
    <s v="Aux Colect"/>
    <n v="50"/>
    <n v="1"/>
    <n v="0"/>
    <n v="1"/>
    <m/>
    <n v="-95.003999999999991"/>
  </r>
  <r>
    <x v="0"/>
    <s v="INCIDENCIA"/>
    <s v="9-SEPTIEMBRE"/>
    <n v="110501"/>
    <n v="110501"/>
    <x v="82"/>
    <s v="MONJE ANIA, LUCIA"/>
    <n v="510"/>
    <s v="Aux Colect"/>
    <n v="62.5"/>
    <n v="1"/>
    <n v="0"/>
    <n v="1"/>
    <m/>
    <n v="-71.253"/>
  </r>
  <r>
    <x v="0"/>
    <s v="INCIDENCIA"/>
    <s v="9-SEPTIEMBRE"/>
    <n v="110090"/>
    <n v="110090"/>
    <x v="83"/>
    <s v="VALDES MATA, PABLO"/>
    <n v="100"/>
    <s v="J Cocina"/>
    <n v="100"/>
    <n v="1"/>
    <n v="0"/>
    <n v="1"/>
    <m/>
    <n v="-263.89999999999998"/>
  </r>
  <r>
    <x v="0"/>
    <s v="INCIDENCIA"/>
    <s v="9-SEPTIEMBRE"/>
    <n v="110090"/>
    <n v="110090"/>
    <x v="83"/>
    <s v="VALDES MATA, PABLO"/>
    <n v="100"/>
    <s v="J Cocina"/>
    <n v="100"/>
    <n v="1"/>
    <n v="0"/>
    <n v="1"/>
    <m/>
    <n v="-118.755"/>
  </r>
  <r>
    <x v="0"/>
    <s v="INCIDENCIA"/>
    <s v="9-SEPTIEMBRE"/>
    <n v="110090"/>
    <n v="110090"/>
    <x v="83"/>
    <s v="CABAÑEROS GONZALEZ, ADELA"/>
    <n v="300"/>
    <s v="COCINERO"/>
    <n v="100"/>
    <n v="1"/>
    <n v="0"/>
    <n v="1"/>
    <m/>
    <n v="-118.755"/>
  </r>
  <r>
    <x v="0"/>
    <s v="INCIDENCIA"/>
    <s v="9-SEPTIEMBRE"/>
    <n v="110090"/>
    <n v="110090"/>
    <x v="83"/>
    <s v="MARTINEZ FERNANDEZ, LORENA"/>
    <n v="300"/>
    <s v="Aux Colect"/>
    <n v="100"/>
    <n v="1"/>
    <n v="0"/>
    <n v="1"/>
    <m/>
    <n v="-118.755"/>
  </r>
  <r>
    <x v="0"/>
    <s v="INCIDENCIA"/>
    <s v="9-SEPTIEMBRE"/>
    <n v="110108"/>
    <n v="110108"/>
    <x v="84"/>
    <s v="MENDEZ SUAREZ, M JOSEFA"/>
    <n v="510"/>
    <s v="Aux Colect"/>
    <n v="84.37"/>
    <n v="1"/>
    <n v="0"/>
    <n v="1"/>
    <m/>
    <n v="-118.755"/>
  </r>
  <r>
    <x v="0"/>
    <s v="INCIDENCIA"/>
    <s v="9-SEPTIEMBRE"/>
    <n v="110108"/>
    <n v="110108"/>
    <x v="84"/>
    <s v="MENDEZ SUAREZ, M JOSEFA"/>
    <n v="510"/>
    <s v="Aux Colect"/>
    <n v="84.37"/>
    <n v="1"/>
    <n v="0"/>
    <n v="1"/>
    <m/>
    <n v="-197.92499999999998"/>
  </r>
  <r>
    <x v="0"/>
    <s v="INCIDENCIA"/>
    <s v="9-SEPTIEMBRE"/>
    <n v="110108"/>
    <n v="110108"/>
    <x v="84"/>
    <s v="GARCIA SANCHEZ, M JOSEFA"/>
    <n v="300"/>
    <s v="Aux Colect"/>
    <n v="100"/>
    <n v="1"/>
    <n v="0"/>
    <n v="1"/>
    <m/>
    <n v="-79.169999999999987"/>
  </r>
  <r>
    <x v="0"/>
    <s v="INCIDENCIA"/>
    <s v="9-SEPTIEMBRE"/>
    <n v="110221"/>
    <n v="110221"/>
    <x v="85"/>
    <s v="ESTRADA-NORA MUÑOZ, JORGE"/>
    <n v="300"/>
    <s v="Aux Colect"/>
    <n v="37.5"/>
    <n v="1"/>
    <n v="0"/>
    <n v="1"/>
    <m/>
    <n v="-166.25699999999998"/>
  </r>
  <r>
    <x v="0"/>
    <s v="INCIDENCIA"/>
    <s v="9-SEPTIEMBRE"/>
    <n v="330002"/>
    <n v="330002"/>
    <x v="79"/>
    <s v="HERNANDEZ CASCON, BLANCA"/>
    <n v="100"/>
    <s v="COCINERA"/>
    <n v="100"/>
    <n v="1"/>
    <n v="0"/>
    <n v="1"/>
    <m/>
    <n v="-118.755"/>
  </r>
  <r>
    <x v="0"/>
    <s v="INCIDENCIA"/>
    <s v="9-SEPTIEMBRE"/>
    <n v="330002"/>
    <n v="330002"/>
    <x v="79"/>
    <s v="HERNANDEZ CASCON, BLANCA"/>
    <n v="100"/>
    <s v="COCINERA"/>
    <n v="100"/>
    <n v="1"/>
    <n v="0"/>
    <n v="1"/>
    <m/>
    <n v="-58.057999999999993"/>
  </r>
  <r>
    <x v="0"/>
    <s v="INCIDENCIA"/>
    <s v="9-SEPTIEMBRE"/>
    <n v="330002"/>
    <n v="330002"/>
    <x v="79"/>
    <s v="MACARRO MOGEDAS, M ANGELES"/>
    <n v="100"/>
    <s v="COCINERA"/>
    <n v="100"/>
    <n v="1"/>
    <n v="0"/>
    <n v="1"/>
    <m/>
    <n v="-87.086999999999989"/>
  </r>
  <r>
    <x v="0"/>
    <s v="INCIDENCIA"/>
    <s v="9-SEPTIEMBRE"/>
    <n v="330002"/>
    <n v="330002"/>
    <x v="79"/>
    <s v="PRENDES GARCIA, PABLO"/>
    <n v="100"/>
    <s v="COCINERO"/>
    <n v="100"/>
    <n v="1"/>
    <n v="0"/>
    <n v="1"/>
    <m/>
    <n v="-237.51"/>
  </r>
  <r>
    <x v="0"/>
    <s v="INCIDENCIA"/>
    <s v="9-SEPTIEMBRE"/>
    <n v="330002"/>
    <n v="330002"/>
    <x v="79"/>
    <s v="PRENDES GARCIA, PABLO"/>
    <n v="100"/>
    <s v="COCINERO"/>
    <n v="100"/>
    <n v="1"/>
    <n v="0"/>
    <n v="1"/>
    <m/>
    <n v="-87.086999999999989"/>
  </r>
  <r>
    <x v="0"/>
    <s v="INCIDENCIA"/>
    <s v="9-SEPTIEMBRE"/>
    <n v="330002"/>
    <n v="330002"/>
    <x v="79"/>
    <s v="PRENDES GARCIA, PABLO"/>
    <n v="100"/>
    <s v="COCINERO"/>
    <n v="100"/>
    <n v="1"/>
    <n v="0"/>
    <n v="1"/>
    <m/>
    <n v="-147.78399999999999"/>
  </r>
  <r>
    <x v="0"/>
    <s v="INCIDENCIA"/>
    <s v="9-SEPTIEMBRE"/>
    <n v="330002"/>
    <n v="330002"/>
    <x v="79"/>
    <s v="ALVAREZ ALVAREZ, ANA MARIA"/>
    <n v="200"/>
    <s v="Ay. Cocina"/>
    <n v="43.75"/>
    <n v="1"/>
    <n v="0"/>
    <n v="1"/>
    <m/>
    <n v="-696.69599999999991"/>
  </r>
  <r>
    <x v="0"/>
    <s v="INCIDENCIA"/>
    <s v="9-SEPTIEMBRE"/>
    <n v="110015"/>
    <n v="110015"/>
    <x v="86"/>
    <s v="ALVAREZ MENDEZ, JUAN LUIS"/>
    <n v="100"/>
    <s v="Jef Cocina"/>
    <n v="100"/>
    <n v="1"/>
    <n v="0"/>
    <n v="1"/>
    <m/>
    <n v="-158.33999999999997"/>
  </r>
  <r>
    <x v="0"/>
    <s v="INCIDENCIA"/>
    <s v="9-SEPTIEMBRE"/>
    <n v="110015"/>
    <n v="110015"/>
    <x v="86"/>
    <s v="ALVAREZ MENDEZ, JUAN LUIS"/>
    <n v="100"/>
    <s v="Jef Cocina"/>
    <n v="100"/>
    <n v="1"/>
    <n v="0"/>
    <n v="1"/>
    <m/>
    <n v="-197.92499999999998"/>
  </r>
  <r>
    <x v="0"/>
    <s v="INCIDENCIA"/>
    <s v="9-SEPTIEMBRE"/>
    <n v="110015"/>
    <n v="110015"/>
    <x v="86"/>
    <s v="MANCHEGO LANAZCA, CARLOS EDU"/>
    <n v="300"/>
    <s v="Cociner@"/>
    <n v="100"/>
    <n v="1"/>
    <n v="0"/>
    <n v="1"/>
    <m/>
    <n v="-105.55999999999999"/>
  </r>
  <r>
    <x v="0"/>
    <s v="INCIDENCIA"/>
    <s v="9-SEPTIEMBRE"/>
    <n v="110015"/>
    <n v="110015"/>
    <x v="86"/>
    <s v="MANCHEGO LANAZCA, CARLOS EDU"/>
    <n v="300"/>
    <s v="Cociner@"/>
    <n v="100"/>
    <n v="1"/>
    <n v="0"/>
    <n v="1"/>
    <m/>
    <n v="-105.55999999999999"/>
  </r>
  <r>
    <x v="0"/>
    <s v="INCIDENCIA"/>
    <s v="9-SEPTIEMBRE"/>
    <n v="110015"/>
    <n v="110015"/>
    <x v="86"/>
    <s v="JAIMES LONDOÑO, ANDREINA L"/>
    <n v="100"/>
    <s v="Cociner@"/>
    <n v="100"/>
    <n v="1"/>
    <n v="0"/>
    <n v="1"/>
    <m/>
    <n v="-47.501999999999995"/>
  </r>
  <r>
    <x v="1"/>
    <s v="INCIDENCIA"/>
    <s v="9-SEPTIEMBRE"/>
    <n v="110111"/>
    <n v="110111"/>
    <x v="25"/>
    <s v="GARCIA TREVIJAN GARNICA, MARTA"/>
    <n v="300"/>
    <s v="Monitor@"/>
    <n v="30.37"/>
    <n v="1"/>
    <n v="0"/>
    <n v="1"/>
    <m/>
    <n v="-65.974999999999994"/>
  </r>
  <r>
    <x v="1"/>
    <s v="INCIDENCIA"/>
    <s v="9-SEPTIEMBRE"/>
    <n v="110111"/>
    <n v="110111"/>
    <x v="25"/>
    <s v="SAAVEDRA MEZA, VIOLETA"/>
    <n v="300"/>
    <s v="h Cuidador"/>
    <n v="28.75"/>
    <n v="1"/>
    <n v="0"/>
    <n v="1"/>
    <m/>
    <n v="-314.041"/>
  </r>
  <r>
    <x v="1"/>
    <s v="INCIDENCIA"/>
    <s v="9-SEPTIEMBRE"/>
    <n v="110204"/>
    <e v="#N/A"/>
    <x v="32"/>
    <s v="FLOREZ DE LEON, ANGELA"/>
    <n v="300"/>
    <s v="Monitor@"/>
    <n v="37.5"/>
    <n v="1"/>
    <n v="0"/>
    <n v="1"/>
    <m/>
    <n v="-23.750999999999998"/>
  </r>
  <r>
    <x v="1"/>
    <s v="INCIDENCIA"/>
    <s v="9-SEPTIEMBRE"/>
    <n v="110204"/>
    <e v="#N/A"/>
    <x v="32"/>
    <s v="GARCIA SERRANO, SARA"/>
    <n v="300"/>
    <s v="Monitor@"/>
    <n v="25"/>
    <n v="1"/>
    <n v="0"/>
    <n v="1"/>
    <m/>
    <n v="-17.81325"/>
  </r>
  <r>
    <x v="1"/>
    <s v="INCIDENCIA"/>
    <s v="9-SEPTIEMBRE"/>
    <n v="110120"/>
    <n v="110120"/>
    <x v="21"/>
    <s v="SUAREZ BOADA, SABINA"/>
    <n v="300"/>
    <s v="MONITOR@"/>
    <n v="52.63"/>
    <n v="1"/>
    <n v="0"/>
    <n v="1"/>
    <m/>
    <n v="-17.81325"/>
  </r>
  <r>
    <x v="1"/>
    <s v="INCIDENCIA"/>
    <s v="9-SEPTIEMBRE"/>
    <n v="110201"/>
    <e v="#N/A"/>
    <x v="32"/>
    <s v="CORA GOMEZ, TANIA"/>
    <n v="300"/>
    <s v="Monitor@"/>
    <n v="25"/>
    <n v="1"/>
    <n v="0"/>
    <n v="1"/>
    <m/>
    <n v="-71.253"/>
  </r>
  <r>
    <x v="1"/>
    <s v="INCIDENCIA"/>
    <s v="9-SEPTIEMBRE"/>
    <n v="110061"/>
    <n v="110061"/>
    <x v="46"/>
    <s v="VASQUEZ ZAMORA, CHRISTOPHE"/>
    <n v="300"/>
    <s v="Monitor@"/>
    <n v="31.25"/>
    <n v="1"/>
    <n v="0"/>
    <n v="1"/>
    <m/>
    <n v="-147.78399999999999"/>
  </r>
  <r>
    <x v="1"/>
    <s v="INCIDENCIA"/>
    <s v="9-SEPTIEMBRE"/>
    <n v="110807"/>
    <n v="110807"/>
    <x v="6"/>
    <s v="SILVA SANCHEZ, PAULA"/>
    <n v="510"/>
    <s v="Monitor@"/>
    <n v="25"/>
    <n v="1"/>
    <n v="0"/>
    <n v="1"/>
    <m/>
    <n v="-147.78399999999999"/>
  </r>
  <r>
    <x v="1"/>
    <s v="INCIDENCIA"/>
    <s v="9-SEPTIEMBRE"/>
    <n v="110061"/>
    <n v="110061"/>
    <x v="46"/>
    <s v="CAZACU, C CATALINA"/>
    <n v="300"/>
    <s v="Monitor@"/>
    <n v="31.25"/>
    <n v="1"/>
    <n v="0"/>
    <n v="1"/>
    <m/>
    <n v="-39.584999999999994"/>
  </r>
  <r>
    <x v="1"/>
    <s v="INCIDENCIA"/>
    <s v="9-SEPTIEMBRE"/>
    <n v="110064"/>
    <n v="110064"/>
    <x v="44"/>
    <s v="CARRILLO ALVAREZ, ARACELI"/>
    <n v="300"/>
    <s v="Monitor@"/>
    <n v="25"/>
    <n v="1"/>
    <n v="0"/>
    <n v="1"/>
    <m/>
    <n v="-65.315249999999992"/>
  </r>
  <r>
    <x v="1"/>
    <s v="INCIDENCIA"/>
    <s v="9-SEPTIEMBRE"/>
    <n v="110084"/>
    <n v="110084"/>
    <x v="43"/>
    <s v="LACABANNE DANGELO, VIRGINIA"/>
    <n v="300"/>
    <s v="Coordinado"/>
    <n v="62.5"/>
    <n v="1"/>
    <n v="0"/>
    <n v="1"/>
    <m/>
    <n v="-18.970946312500001"/>
  </r>
  <r>
    <x v="1"/>
    <s v="INCIDENCIA"/>
    <s v="9-SEPTIEMBRE"/>
    <n v="110084"/>
    <n v="110084"/>
    <x v="43"/>
    <s v="LACABANNE DANGELO, VIRGINIA"/>
    <n v="300"/>
    <s v="Coordinado"/>
    <n v="62.5"/>
    <n v="1"/>
    <n v="0"/>
    <n v="1"/>
    <m/>
    <n v="-855.03599999999994"/>
  </r>
  <r>
    <x v="1"/>
    <s v="INCIDENCIA"/>
    <s v="9-SEPTIEMBRE"/>
    <n v="110084"/>
    <n v="110084"/>
    <x v="43"/>
    <s v="RODRIGUEZ GARCIA, SARA"/>
    <n v="300"/>
    <s v="Monitor@"/>
    <n v="37.5"/>
    <n v="1"/>
    <n v="0"/>
    <n v="1"/>
    <m/>
    <n v="-403.767"/>
  </r>
  <r>
    <x v="1"/>
    <s v="INCIDENCIA"/>
    <s v="9-SEPTIEMBRE"/>
    <n v="110084"/>
    <n v="110084"/>
    <x v="43"/>
    <s v="MORALES HIGUERUELO, BEATRIZ"/>
    <n v="389"/>
    <s v="Monitor@"/>
    <n v="37.5"/>
    <n v="1"/>
    <n v="0"/>
    <n v="1"/>
    <m/>
    <n v="-380.01599999999996"/>
  </r>
  <r>
    <x v="1"/>
    <s v="INCIDENCIA"/>
    <s v="9-SEPTIEMBRE"/>
    <n v="110084"/>
    <n v="110084"/>
    <x v="43"/>
    <s v="GUIMARAES DAMBROSIO, WALESKA"/>
    <n v="300"/>
    <s v="Monitor@"/>
    <n v="37.5"/>
    <n v="1"/>
    <n v="0"/>
    <n v="1"/>
    <m/>
    <n v="-178.13249999999999"/>
  </r>
  <r>
    <x v="1"/>
    <s v="INCIDENCIA"/>
    <s v="9-SEPTIEMBRE"/>
    <n v="110084"/>
    <n v="110084"/>
    <x v="43"/>
    <s v="BENITO IGLESIAS, MARTA"/>
    <n v="300"/>
    <s v="h Cuidador"/>
    <n v="62.5"/>
    <n v="1"/>
    <n v="0"/>
    <n v="1"/>
    <m/>
    <n v="-142.506"/>
  </r>
  <r>
    <x v="0"/>
    <s v="INCIDENCIA"/>
    <s v="9-SEPTIEMBRE"/>
    <n v="110084"/>
    <n v="110084"/>
    <x v="43"/>
    <s v="ALVAREZ HERRANZ, MERCEDES"/>
    <n v="300"/>
    <s v="Monitor@"/>
    <n v="93.75"/>
    <n v="1"/>
    <n v="0"/>
    <n v="1"/>
    <m/>
    <n v="-19.437595734374998"/>
  </r>
  <r>
    <x v="0"/>
    <s v="INCIDENCIA"/>
    <s v="9-SEPTIEMBRE"/>
    <n v="110084"/>
    <n v="110084"/>
    <x v="43"/>
    <s v="GONZALEZ MARIN, JUAN"/>
    <n v="502"/>
    <s v="Monitor@"/>
    <n v="25"/>
    <n v="1"/>
    <n v="0"/>
    <n v="1"/>
    <m/>
    <n v="-65.974999999999994"/>
  </r>
  <r>
    <x v="1"/>
    <s v="INCIDENCIA"/>
    <s v="9-SEPTIEMBRE"/>
    <n v="888888"/>
    <n v="888888"/>
    <x v="4"/>
    <s v="LORENTE MIJALLO, FRANCISCA"/>
    <n v="300"/>
    <s v="Monitor@"/>
    <n v="50"/>
    <n v="1"/>
    <n v="0"/>
    <n v="1"/>
    <m/>
    <n v="-17.81325"/>
  </r>
  <r>
    <x v="0"/>
    <s v="INCIDENCIA"/>
    <s v="9-SEPTIEMBRE"/>
    <n v="120009"/>
    <n v="120009"/>
    <x v="20"/>
    <s v="VEINTIMILLA GARCIA, TATIANA M"/>
    <n v="100"/>
    <s v="h ASL"/>
    <n v="100"/>
    <n v="1"/>
    <n v="0"/>
    <n v="1"/>
    <m/>
    <n v="-213.75899999999999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237.51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296.88749999999999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190.00799999999998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95.003999999999991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368.14049999999997"/>
  </r>
  <r>
    <x v="0"/>
    <s v="INCIDENCIA"/>
    <s v="9-SEPTIEMBRE"/>
    <n v="350001"/>
    <n v="350001"/>
    <x v="87"/>
    <s v="GONZALEZ, ALICIA"/>
    <n v="200"/>
    <s v="ASL"/>
    <n v="50"/>
    <n v="1"/>
    <n v="0"/>
    <n v="1"/>
    <m/>
    <n v="-190.00799999999998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95.003999999999991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184.07024999999999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95.003999999999991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95.003999999999991"/>
  </r>
  <r>
    <x v="1"/>
    <s v="INCIDENCIA"/>
    <s v="9-SEPTIEMBRE"/>
    <n v="330028"/>
    <n v="350001"/>
    <x v="87"/>
    <s v="FLORES GARCIA, ANA RUTH"/>
    <n v="200"/>
    <s v="Gerocult@r"/>
    <n v="87.5"/>
    <n v="1"/>
    <n v="0"/>
    <n v="1"/>
    <m/>
    <n v="-166.25699999999998"/>
  </r>
  <r>
    <x v="0"/>
    <s v="INCIDENCIA"/>
    <s v="9-SEPTIEMBRE"/>
    <n v="330028"/>
    <n v="350001"/>
    <x v="87"/>
    <s v="TSANOVA GRAMOVA, GALINA"/>
    <n v="200"/>
    <s v="ASL"/>
    <n v="62.5"/>
    <n v="1"/>
    <n v="0"/>
    <n v="1"/>
    <m/>
    <n v="-166.25699999999998"/>
  </r>
  <r>
    <x v="0"/>
    <s v="INCIDENCIA"/>
    <s v="9-SEPTIEMBRE"/>
    <n v="330028"/>
    <n v="350001"/>
    <x v="87"/>
    <s v="GOMEZ RODRIGUEZ, PETRA"/>
    <n v="200"/>
    <s v="h ASL"/>
    <n v="62.5"/>
    <n v="1"/>
    <n v="0"/>
    <n v="1"/>
    <m/>
    <n v="-166.25699999999998"/>
  </r>
  <r>
    <x v="1"/>
    <s v="INCIDENCIA"/>
    <s v="9-SEPTIEMBRE"/>
    <n v="330028"/>
    <n v="350001"/>
    <x v="87"/>
    <s v="ANCAJIMA VARGAS, SHIRLEY "/>
    <n v="200"/>
    <s v="Gerocult@r"/>
    <n v="97.5"/>
    <n v="1"/>
    <n v="0"/>
    <n v="1"/>
    <m/>
    <n v="-23.750999999999998"/>
  </r>
  <r>
    <x v="1"/>
    <s v="INCIDENCIA"/>
    <s v="9-SEPTIEMBRE"/>
    <n v="330028"/>
    <n v="350001"/>
    <x v="87"/>
    <s v="GOMEZ RODRIGUEZ, BELEN"/>
    <n v="200"/>
    <s v="Gerocult@r"/>
    <n v="50"/>
    <n v="1"/>
    <n v="0"/>
    <n v="1"/>
    <m/>
    <n v="-35.6265"/>
  </r>
  <r>
    <x v="1"/>
    <s v="INCIDENCIA"/>
    <s v="9-SEPTIEMBRE"/>
    <n v="330028"/>
    <n v="350001"/>
    <x v="87"/>
    <s v="BETANCUR GARCIA, ISIS LUZ"/>
    <n v="100"/>
    <s v="AUX.ENFER"/>
    <n v="100"/>
    <n v="1"/>
    <n v="0"/>
    <n v="1"/>
    <m/>
    <n v="-118.755"/>
  </r>
  <r>
    <x v="1"/>
    <s v="INCIDENCIA"/>
    <s v="9-SEPTIEMBRE"/>
    <n v="330028"/>
    <n v="350001"/>
    <x v="87"/>
    <s v="BETANCUR GARCIA, ISIS LUZ"/>
    <n v="100"/>
    <s v="AUX.ENFER"/>
    <n v="100"/>
    <n v="1"/>
    <n v="0"/>
    <n v="1"/>
    <m/>
    <n v="-35.6265"/>
  </r>
  <r>
    <x v="1"/>
    <s v="INCIDENCIA"/>
    <s v="9-SEPTIEMBRE"/>
    <n v="330028"/>
    <n v="350001"/>
    <x v="87"/>
    <s v="GAVIDIA MARTINEZ, CARMEN ELE"/>
    <n v="200"/>
    <s v="Gerocult@r"/>
    <n v="75.67"/>
    <n v="1"/>
    <n v="0"/>
    <n v="1"/>
    <m/>
    <n v="-581.89949999999999"/>
  </r>
  <r>
    <x v="0"/>
    <s v="INCIDENCIA"/>
    <s v="9-SEPTIEMBRE"/>
    <n v="350001"/>
    <n v="350001"/>
    <x v="87"/>
    <s v="MONEDERO MEDINA, JUAN PABLO"/>
    <n v="200"/>
    <s v="Cociner@"/>
    <n v="88.75"/>
    <n v="1"/>
    <n v="0"/>
    <n v="1"/>
    <m/>
    <n v="-190.00799999999998"/>
  </r>
  <r>
    <x v="0"/>
    <s v="INCIDENCIA"/>
    <s v="9-SEPTIEMBRE"/>
    <n v="350001"/>
    <n v="350001"/>
    <x v="87"/>
    <s v="MONEDERO MEDINA, JUAN PABLO"/>
    <n v="200"/>
    <s v="Cociner@"/>
    <n v="88.75"/>
    <n v="1"/>
    <n v="0"/>
    <n v="1"/>
    <m/>
    <n v="-295.56799999999998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11.875499999999999"/>
  </r>
  <r>
    <x v="0"/>
    <s v="INCIDENCIA"/>
    <s v="9-SEPTIEMBRE"/>
    <n v="330028"/>
    <n v="350001"/>
    <x v="87"/>
    <s v="CERON CHAFUELAN, ENITH DE L"/>
    <n v="200"/>
    <s v="ASL"/>
    <n v="50"/>
    <n v="1"/>
    <n v="0"/>
    <n v="1"/>
    <m/>
    <n v="-47.501999999999995"/>
  </r>
  <r>
    <x v="1"/>
    <s v="INCIDENCIA"/>
    <s v="9-SEPTIEMBRE"/>
    <n v="330028"/>
    <n v="350001"/>
    <x v="87"/>
    <s v="MARIN , CARMEN EL"/>
    <n v="502"/>
    <s v="Gerocult@r"/>
    <n v="82.5"/>
    <n v="1"/>
    <n v="0"/>
    <n v="1"/>
    <m/>
    <n v="-332.51399999999995"/>
  </r>
  <r>
    <x v="0"/>
    <s v="INCIDENCIA"/>
    <s v="9-SEPTIEMBRE"/>
    <n v="350001"/>
    <n v="350001"/>
    <x v="87"/>
    <s v="CASTILLO GRAU GRAU, MIGUEL"/>
    <n v="100"/>
    <s v="Cociner@"/>
    <n v="100"/>
    <n v="1"/>
    <n v="0"/>
    <n v="1"/>
    <m/>
    <n v="-443.35199999999998"/>
  </r>
  <r>
    <x v="0"/>
    <s v="INCIDENCIA"/>
    <s v="9-SEPTIEMBRE"/>
    <n v="110070"/>
    <n v="110070"/>
    <x v="48"/>
    <s v="GARCIA LOPEZ, ESTHER"/>
    <n v="300"/>
    <s v="ASL"/>
    <n v="57.5"/>
    <n v="1"/>
    <n v="0"/>
    <n v="1"/>
    <m/>
    <n v="-47.501999999999995"/>
  </r>
  <r>
    <x v="0"/>
    <s v="INCIDENCIA"/>
    <s v="9-SEPTIEMBRE"/>
    <n v="110070"/>
    <n v="110070"/>
    <x v="48"/>
    <s v="NOUICHI DEL CARMEN, LAILA"/>
    <n v="300"/>
    <s v="Limpiador@"/>
    <n v="98.71"/>
    <n v="1"/>
    <n v="0"/>
    <n v="1"/>
    <m/>
    <n v="-118.755"/>
  </r>
  <r>
    <x v="0"/>
    <s v="INCIDENCIA"/>
    <s v="9-SEPTIEMBRE"/>
    <n v="110070"/>
    <n v="110070"/>
    <x v="48"/>
    <s v="FLORES AVILA, CINTHIA MR"/>
    <n v="300"/>
    <s v="Limpiador@"/>
    <n v="51.28"/>
    <n v="1"/>
    <n v="0"/>
    <n v="1"/>
    <m/>
    <n v="-106.87949999999999"/>
  </r>
  <r>
    <x v="0"/>
    <s v="INCIDENCIA"/>
    <s v="9-SEPTIEMBRE"/>
    <n v="110070"/>
    <n v="110070"/>
    <x v="48"/>
    <s v="GUTIERREZ SANCHEZ, OLGA"/>
    <n v="300"/>
    <s v="Limpiador@"/>
    <n v="51.28"/>
    <n v="1"/>
    <n v="0"/>
    <n v="1"/>
    <m/>
    <n v="-11.875499999999999"/>
  </r>
  <r>
    <x v="0"/>
    <s v="INCIDENCIA"/>
    <s v="9-SEPTIEMBRE"/>
    <n v="110070"/>
    <n v="110070"/>
    <x v="48"/>
    <s v="DORADO ESPINOSA, M DEL MAR"/>
    <n v="300"/>
    <s v="Limpiador@"/>
    <n v="51.28"/>
    <n v="1"/>
    <n v="0"/>
    <n v="1"/>
    <m/>
    <n v="-11.875499999999999"/>
  </r>
  <r>
    <x v="0"/>
    <s v="INCIDENCIA"/>
    <s v="9-SEPTIEMBRE"/>
    <n v="110070"/>
    <n v="110070"/>
    <x v="48"/>
    <s v="LOPEZ BRAVO, SUSANA BET"/>
    <n v="300"/>
    <s v="ASL"/>
    <n v="50"/>
    <n v="1"/>
    <n v="0"/>
    <n v="1"/>
    <m/>
    <n v="-11.875499999999999"/>
  </r>
  <r>
    <x v="0"/>
    <s v="INCIDENCIA"/>
    <s v="9-SEPTIEMBRE"/>
    <n v="110070"/>
    <n v="110070"/>
    <x v="48"/>
    <s v="LOPEZ BRAVO, SUSANA BET"/>
    <n v="300"/>
    <s v="ASL"/>
    <n v="50"/>
    <n v="1"/>
    <n v="0"/>
    <n v="1"/>
    <m/>
    <n v="-261.26099999999997"/>
  </r>
  <r>
    <x v="0"/>
    <s v="INCIDENCIA"/>
    <s v="9-SEPTIEMBRE"/>
    <n v="110070"/>
    <n v="110070"/>
    <x v="48"/>
    <s v="LOPEZ BRAVO, SUSANA BET"/>
    <n v="300"/>
    <s v="ASL"/>
    <n v="50"/>
    <n v="1"/>
    <n v="0"/>
    <n v="1"/>
    <m/>
    <n v="-211.11999999999998"/>
  </r>
  <r>
    <x v="0"/>
    <s v="INCIDENCIA"/>
    <s v="9-SEPTIEMBRE"/>
    <n v="110070"/>
    <n v="110070"/>
    <x v="48"/>
    <s v="LOPEZ BRAVO, SUSANA BET"/>
    <n v="300"/>
    <s v="ASL"/>
    <n v="50"/>
    <n v="1"/>
    <n v="0"/>
    <n v="1"/>
    <m/>
    <n v="-23.750999999999998"/>
  </r>
  <r>
    <x v="0"/>
    <s v="INCIDENCIA"/>
    <s v="9-SEPTIEMBRE"/>
    <n v="110070"/>
    <n v="110070"/>
    <x v="48"/>
    <s v="AVILA SOLORZANO, ROSA B."/>
    <n v="100"/>
    <s v="Encargada"/>
    <n v="100"/>
    <n v="1"/>
    <n v="0"/>
    <n v="1"/>
    <m/>
    <n v="-59.377499999999998"/>
  </r>
  <r>
    <x v="0"/>
    <s v="INCIDENCIA"/>
    <s v="9-SEPTIEMBRE"/>
    <n v="110070"/>
    <n v="110070"/>
    <x v="48"/>
    <s v="MARTINEZ CONTRERAS, MARIA CARM"/>
    <n v="289"/>
    <s v="Cociner@"/>
    <n v="31.25"/>
    <n v="1"/>
    <n v="0"/>
    <n v="1"/>
    <m/>
    <n v="-211.11999999999998"/>
  </r>
  <r>
    <x v="0"/>
    <s v="INCIDENCIA"/>
    <s v="9-SEPTIEMBRE"/>
    <n v="110021"/>
    <n v="110021"/>
    <x v="8"/>
    <s v="LOPEZ DE MIGUEL, RAQUEL"/>
    <n v="100"/>
    <s v="h Cociner@"/>
    <n v="100"/>
    <n v="1"/>
    <n v="0"/>
    <n v="1"/>
    <m/>
    <n v="-422.23999999999995"/>
  </r>
  <r>
    <x v="0"/>
    <s v="INCIDENCIA"/>
    <s v="9-SEPTIEMBRE"/>
    <n v="120009"/>
    <n v="120009"/>
    <x v="20"/>
    <s v="CHAMORRO ESTADES, CARLOS"/>
    <n v="100"/>
    <s v="Cociner@"/>
    <n v="100"/>
    <n v="1"/>
    <n v="0"/>
    <n v="1"/>
    <m/>
    <n v="-791.69999999999993"/>
  </r>
  <r>
    <x v="0"/>
    <s v="INCIDENCIA"/>
    <s v="9-SEPTIEMBRE"/>
    <n v="120009"/>
    <n v="120009"/>
    <x v="20"/>
    <s v="CHAMORRO ESTADES, CARLOS"/>
    <n v="100"/>
    <s v="Cociner@"/>
    <n v="100"/>
    <n v="1"/>
    <n v="0"/>
    <n v="1"/>
    <m/>
    <n v="-211.11999999999998"/>
  </r>
  <r>
    <x v="0"/>
    <s v="INCIDENCIA"/>
    <s v="9-SEPTIEMBRE"/>
    <n v="120009"/>
    <n v="120009"/>
    <x v="20"/>
    <s v="LUALDI, GASTON IGN"/>
    <n v="410"/>
    <s v="Cociner@"/>
    <n v="100"/>
    <n v="1"/>
    <n v="0"/>
    <n v="1"/>
    <m/>
    <n v="-593.77499999999998"/>
  </r>
  <r>
    <x v="0"/>
    <s v="INCIDENCIA"/>
    <s v="9-SEPTIEMBRE"/>
    <n v="350001"/>
    <n v="350001"/>
    <x v="87"/>
    <s v="MUÑOZ CASTRO, HERMIS"/>
    <n v="410"/>
    <s v="Cociner@"/>
    <n v="100"/>
    <n v="1"/>
    <n v="0"/>
    <n v="1"/>
    <m/>
    <n v="-593.77499999999998"/>
  </r>
  <r>
    <x v="0"/>
    <s v="INCIDENCIA"/>
    <s v="9-SEPTIEMBRE"/>
    <n v="120009"/>
    <n v="120009"/>
    <x v="20"/>
    <s v="PIÑERO GIL, AMPARO"/>
    <n v="300"/>
    <s v="AUX.COLEC."/>
    <n v="100"/>
    <n v="1"/>
    <n v="0"/>
    <n v="1"/>
    <m/>
    <n v="-105.55999999999999"/>
  </r>
  <r>
    <x v="0"/>
    <s v="INCIDENCIA"/>
    <s v="9-SEPTIEMBRE"/>
    <n v="120009"/>
    <n v="120009"/>
    <x v="20"/>
    <s v="JIMENEZ CASTRO, NORKA E"/>
    <n v="300"/>
    <s v="ASL"/>
    <n v="100"/>
    <n v="1"/>
    <n v="0"/>
    <n v="1"/>
    <m/>
    <n v="-105.55999999999999"/>
  </r>
  <r>
    <x v="0"/>
    <s v="INCIDENCIA"/>
    <s v="9-SEPTIEMBRE"/>
    <n v="120009"/>
    <n v="120009"/>
    <x v="20"/>
    <s v="REINA APOLO, ALEXIS MAG"/>
    <n v="300"/>
    <s v="ASL"/>
    <n v="77.5"/>
    <n v="1"/>
    <n v="0"/>
    <n v="1"/>
    <m/>
    <n v="-153.06199999999998"/>
  </r>
  <r>
    <x v="0"/>
    <s v="INCIDENCIA"/>
    <s v="9-SEPTIEMBRE"/>
    <n v="120009"/>
    <n v="120009"/>
    <x v="20"/>
    <s v="SERRAO DELGADO, YULIANI V"/>
    <n v="100"/>
    <s v="ASL"/>
    <n v="100"/>
    <n v="1"/>
    <n v="0"/>
    <n v="1"/>
    <m/>
    <n v="-47.501999999999995"/>
  </r>
  <r>
    <x v="0"/>
    <s v="INCIDENCIA"/>
    <s v="9-SEPTIEMBRE"/>
    <n v="120009"/>
    <n v="120009"/>
    <x v="20"/>
    <s v="SERRAO DELGADO, YULIANI V"/>
    <n v="100"/>
    <s v="ASL"/>
    <n v="100"/>
    <n v="1"/>
    <n v="0"/>
    <n v="1"/>
    <m/>
    <n v="-105.55999999999999"/>
  </r>
  <r>
    <x v="0"/>
    <s v="INCIDENCIA"/>
    <s v="9-SEPTIEMBRE"/>
    <n v="120009"/>
    <n v="120009"/>
    <x v="20"/>
    <s v="ALONSO BONILLO, M ELENA"/>
    <n v="300"/>
    <s v="AUX.COLEC."/>
    <n v="100"/>
    <n v="1"/>
    <n v="0"/>
    <n v="1"/>
    <m/>
    <n v="-131.94999999999999"/>
  </r>
  <r>
    <x v="0"/>
    <s v="INCIDENCIA"/>
    <s v="9-SEPTIEMBRE"/>
    <n v="120009"/>
    <n v="120009"/>
    <x v="20"/>
    <s v="MARTINEZ FERNANDEZ, JULIA"/>
    <n v="100"/>
    <s v="J Unidad"/>
    <n v="100"/>
    <n v="1"/>
    <n v="0"/>
    <n v="1"/>
    <m/>
    <n v="-131.94999999999999"/>
  </r>
  <r>
    <x v="0"/>
    <s v="INCIDENCIA"/>
    <s v="9-SEPTIEMBRE"/>
    <n v="120009"/>
    <n v="120009"/>
    <x v="20"/>
    <s v="CHAMORRO ESTADES, CARLOS"/>
    <n v="100"/>
    <s v="Cociner@"/>
    <n v="100"/>
    <n v="1"/>
    <m/>
    <n v="1"/>
    <m/>
    <n v="-71.253"/>
  </r>
  <r>
    <x v="0"/>
    <s v="INCIDENCIA"/>
    <s v="9-SEPTIEMBRE"/>
    <n v="110070"/>
    <n v="110070"/>
    <x v="48"/>
    <s v="NOUICHI DEL CARMEN, LAILA"/>
    <n v="300"/>
    <s v="Limpiador@"/>
    <n v="98.71"/>
    <n v="1"/>
    <m/>
    <n v="1"/>
    <m/>
    <n v="-95.003999999999991"/>
  </r>
  <r>
    <x v="0"/>
    <s v="INCIDENCIA"/>
    <s v="9-SEPTIEMBRE"/>
    <n v="340011"/>
    <n v="340011"/>
    <x v="10"/>
    <s v="CUATIN ZAPATA, ELVIA MARI"/>
    <n v="200"/>
    <s v="Cociner@"/>
    <n v="27.5"/>
    <n v="1"/>
    <m/>
    <n v="1"/>
    <m/>
    <n v="-47.501999999999995"/>
  </r>
  <r>
    <x v="0"/>
    <s v="INCIDENCIA"/>
    <s v="9-SEPTIEMBRE"/>
    <n v="888888"/>
    <n v="888888"/>
    <x v="4"/>
    <s v="LAPO CALVA, LUIS ANGEL"/>
    <n v="100"/>
    <s v="Cociner@"/>
    <n v="100"/>
    <n v="1"/>
    <m/>
    <n v="1"/>
    <m/>
    <n v="-395.84999999999997"/>
  </r>
  <r>
    <x v="0"/>
    <s v="INCIDENCIA"/>
    <s v="9-SEPTIEMBRE"/>
    <n v="340013"/>
    <n v="340013"/>
    <x v="12"/>
    <s v="TAIPE ALLCA, EULOGIA"/>
    <n v="200"/>
    <s v="h Cociner@"/>
    <n v="62.5"/>
    <n v="1"/>
    <m/>
    <n v="1"/>
    <m/>
    <n v="-134.589"/>
  </r>
  <r>
    <x v="0"/>
    <s v="INCIDENCIA"/>
    <s v="9-SEPTIEMBRE"/>
    <n v="340013"/>
    <n v="340013"/>
    <x v="12"/>
    <s v="TAIPE ALLCA, EULOGIA"/>
    <n v="200"/>
    <s v="h Cociner@"/>
    <n v="62.5"/>
    <n v="1"/>
    <m/>
    <n v="1"/>
    <m/>
    <n v="-142.506"/>
  </r>
  <r>
    <x v="0"/>
    <s v="INCIDENCIA"/>
    <s v="9-SEPTIEMBRE"/>
    <n v="340013"/>
    <n v="340013"/>
    <x v="12"/>
    <s v="CASTILLO RIVERA, MELADIS"/>
    <n v="502"/>
    <s v="Cociner@"/>
    <n v="87.5"/>
    <n v="1"/>
    <m/>
    <n v="1"/>
    <m/>
    <n v="-134.589"/>
  </r>
  <r>
    <x v="0"/>
    <s v="INCIDENCIA"/>
    <s v="9-SEPTIEMBRE"/>
    <n v="340011"/>
    <n v="340011"/>
    <x v="10"/>
    <s v="CUATIN ZAPATA, ELVIA MARI"/>
    <n v="200"/>
    <s v="Cociner@"/>
    <n v="27.5"/>
    <n v="1"/>
    <m/>
    <n v="1"/>
    <m/>
    <n v="-142.506"/>
  </r>
  <r>
    <x v="0"/>
    <s v="INCIDENCIA"/>
    <s v="9-SEPTIEMBRE"/>
    <n v="340011"/>
    <n v="340011"/>
    <x v="10"/>
    <s v="CUATIN ZAPATA, ELVIA MARI"/>
    <n v="200"/>
    <s v="Cociner@"/>
    <n v="27.5"/>
    <n v="1"/>
    <m/>
    <n v="1"/>
    <m/>
    <n v="-171.535"/>
  </r>
  <r>
    <x v="0"/>
    <s v="INCIDENCIA"/>
    <s v="9-SEPTIEMBRE"/>
    <n v="340011"/>
    <n v="340011"/>
    <x v="10"/>
    <s v="HERNANDEZ ALEJOS, HILDA Mª"/>
    <n v="200"/>
    <s v="Cociner@"/>
    <n v="87.5"/>
    <n v="1"/>
    <m/>
    <n v="1"/>
    <m/>
    <n v="-207.16149999999999"/>
  </r>
  <r>
    <x v="0"/>
    <s v="INCIDENCIA"/>
    <s v="9-SEPTIEMBRE"/>
    <n v="340011"/>
    <n v="340011"/>
    <x v="10"/>
    <s v="HERNANDEZ ALEJOS, HILDA Mª"/>
    <n v="200"/>
    <s v="Cociner@"/>
    <n v="87.5"/>
    <n v="1"/>
    <m/>
    <n v="1"/>
    <m/>
    <n v="-225.63449999999997"/>
  </r>
  <r>
    <x v="0"/>
    <s v="INCIDENCIA"/>
    <s v="9-SEPTIEMBRE"/>
    <n v="510029"/>
    <n v="510029"/>
    <x v="88"/>
    <s v="JAZQUEZ UREÑA, ARACELIS"/>
    <n v="300"/>
    <s v="h ASL *"/>
    <n v="15"/>
    <n v="1"/>
    <m/>
    <n v="1"/>
    <m/>
    <n v="-47.501999999999995"/>
  </r>
  <r>
    <x v="0"/>
    <s v="INCIDENCIA"/>
    <s v="9-SEPTIEMBRE"/>
    <n v="120028"/>
    <n v="120028"/>
    <x v="89"/>
    <s v="CUELLAR GOMEZ, RAUL"/>
    <n v="100"/>
    <s v="J Cocina"/>
    <n v="100"/>
    <n v="1"/>
    <m/>
    <n v="1"/>
    <m/>
    <n v="-105.55999999999999"/>
  </r>
  <r>
    <x v="0"/>
    <s v="INCIDENCIA"/>
    <s v="9-SEPTIEMBRE"/>
    <n v="120028"/>
    <n v="120028"/>
    <x v="89"/>
    <s v="RADUCAN, GEORGIANA"/>
    <n v="200"/>
    <s v="ASL"/>
    <n v="60"/>
    <n v="1"/>
    <m/>
    <n v="1"/>
    <m/>
    <n v="-105.55999999999999"/>
  </r>
  <r>
    <x v="0"/>
    <s v="INCIDENCIA"/>
    <s v="9-SEPTIEMBRE"/>
    <n v="350001"/>
    <n v="350001"/>
    <x v="87"/>
    <s v="HERNANDEZ MENDEZ, MIRIAM ELI"/>
    <n v="100"/>
    <s v="Cociner@"/>
    <n v="100"/>
    <n v="1"/>
    <m/>
    <n v="1"/>
    <m/>
    <n v="-105.55999999999999"/>
  </r>
  <r>
    <x v="0"/>
    <s v="INCIDENCIA"/>
    <s v="9-SEPTIEMBRE"/>
    <n v="120009"/>
    <n v="120009"/>
    <x v="20"/>
    <s v="MOSQUEDA PALMA, M BELEN"/>
    <n v="189"/>
    <s v="AUX.COLEC."/>
    <n v="100"/>
    <n v="1"/>
    <m/>
    <n v="1"/>
    <m/>
    <n v="-105.55999999999999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105.55999999999999"/>
  </r>
  <r>
    <x v="0"/>
    <s v="INCIDENCIA"/>
    <s v="9-SEPTIEMBRE"/>
    <n v="110021"/>
    <n v="110021"/>
    <x v="8"/>
    <s v="CELESTER RODRIGUEZ, ENCARNACIN"/>
    <n v="100"/>
    <s v="h Cociner@"/>
    <n v="100"/>
    <n v="1"/>
    <m/>
    <n v="1"/>
    <m/>
    <n v="-160.31924999999998"/>
  </r>
  <r>
    <x v="0"/>
    <s v="INCIDENCIA"/>
    <s v="9-SEPTIEMBRE"/>
    <n v="110021"/>
    <n v="110021"/>
    <x v="8"/>
    <s v="CELESTER RODRIGUEZ, ENCARNACIN"/>
    <n v="100"/>
    <s v="h Cociner@"/>
    <n v="100"/>
    <n v="1"/>
    <m/>
    <n v="1"/>
    <m/>
    <n v="-237.51"/>
  </r>
  <r>
    <x v="0"/>
    <s v="INCIDENCIA"/>
    <s v="9-SEPTIEMBRE"/>
    <n v="120008"/>
    <n v="120008"/>
    <x v="41"/>
    <s v="AMO REDONDO, MIGUEL A."/>
    <n v="100"/>
    <s v="Cociner@"/>
    <n v="100"/>
    <n v="1"/>
    <m/>
    <n v="1"/>
    <m/>
    <n v="-791.69999999999993"/>
  </r>
  <r>
    <x v="0"/>
    <s v="INCIDENCIA"/>
    <s v="9-SEPTIEMBRE"/>
    <n v="120008"/>
    <n v="120008"/>
    <x v="41"/>
    <s v="AMO REDONDO, MIGUEL A."/>
    <n v="100"/>
    <s v="Cociner@"/>
    <n v="100"/>
    <n v="1"/>
    <m/>
    <n v="1"/>
    <m/>
    <n v="-237.51"/>
  </r>
  <r>
    <x v="0"/>
    <s v="INCIDENCIA"/>
    <s v="9-SEPTIEMBRE"/>
    <n v="120009"/>
    <n v="120009"/>
    <x v="20"/>
    <s v="LUALDI, GASTON IGN"/>
    <n v="410"/>
    <s v="Cociner@"/>
    <n v="100"/>
    <n v="1"/>
    <m/>
    <n v="1"/>
    <m/>
    <n v="-395.84999999999997"/>
  </r>
  <r>
    <x v="0"/>
    <s v="INCIDENCIA"/>
    <s v="9-SEPTIEMBRE"/>
    <n v="120008"/>
    <n v="120008"/>
    <x v="41"/>
    <s v="BELTRAN AYALA, M FELIX"/>
    <n v="300"/>
    <s v="AUX.COLEC."/>
    <n v="100"/>
    <n v="1"/>
    <m/>
    <n v="1"/>
    <m/>
    <n v="-190.00799999999998"/>
  </r>
  <r>
    <x v="0"/>
    <s v="INCIDENCIA"/>
    <s v="9-SEPTIEMBRE"/>
    <n v="120008"/>
    <n v="120008"/>
    <x v="41"/>
    <s v="BELTRAN AYALA, M FELIX"/>
    <n v="300"/>
    <s v="AUX.COLEC."/>
    <n v="100"/>
    <n v="1"/>
    <m/>
    <n v="1"/>
    <m/>
    <n v="-296.88749999999999"/>
  </r>
  <r>
    <x v="0"/>
    <s v="INCIDENCIA"/>
    <s v="9-SEPTIEMBRE"/>
    <n v="120008"/>
    <n v="120008"/>
    <x v="41"/>
    <s v="BELTRAN AYALA, M FELIX"/>
    <n v="300"/>
    <s v="AUX.COLEC."/>
    <n v="100"/>
    <n v="1"/>
    <m/>
    <n v="1"/>
    <m/>
    <n v="-427.51799999999997"/>
  </r>
  <r>
    <x v="0"/>
    <s v="INCIDENCIA"/>
    <s v="9-SEPTIEMBRE"/>
    <n v="120008"/>
    <n v="120008"/>
    <x v="41"/>
    <s v="BELTRAN AYALA, M FELIX"/>
    <n v="300"/>
    <s v="AUX.COLEC."/>
    <n v="100"/>
    <n v="1"/>
    <m/>
    <n v="1"/>
    <m/>
    <n v="-237.51"/>
  </r>
  <r>
    <x v="0"/>
    <s v="INCIDENCIA"/>
    <s v="9-SEPTIEMBRE"/>
    <n v="120008"/>
    <n v="120008"/>
    <x v="41"/>
    <s v="AVILA SOLORZANO, NORMA YANI"/>
    <n v="300"/>
    <s v="ASL"/>
    <n v="100"/>
    <n v="1"/>
    <m/>
    <n v="1"/>
    <m/>
    <n v="-95.003999999999991"/>
  </r>
  <r>
    <x v="0"/>
    <s v="INCIDENCIA"/>
    <s v="9-SEPTIEMBRE"/>
    <n v="120008"/>
    <n v="120008"/>
    <x v="41"/>
    <s v="MARTIN MORENO, MªPURIFICA"/>
    <n v="300"/>
    <s v="h ASL"/>
    <n v="75"/>
    <n v="1"/>
    <m/>
    <n v="1"/>
    <m/>
    <n v="-95.003999999999991"/>
  </r>
  <r>
    <x v="0"/>
    <s v="INCIDENCIA"/>
    <s v="9-SEPTIEMBRE"/>
    <n v="888888"/>
    <n v="888888"/>
    <x v="4"/>
    <s v="AGUDO ALONSO, CARLOS ALB"/>
    <n v="200"/>
    <s v="ASL"/>
    <n v="98.75"/>
    <n v="1"/>
    <m/>
    <n v="1"/>
    <m/>
    <n v="-95.003999999999991"/>
  </r>
  <r>
    <x v="0"/>
    <s v="INCIDENCIA"/>
    <s v="9-SEPTIEMBRE"/>
    <n v="888888"/>
    <n v="888888"/>
    <x v="4"/>
    <s v="AGUDO ALONSO, CARLOS ALB"/>
    <n v="200"/>
    <s v="ASL"/>
    <n v="98.75"/>
    <n v="1"/>
    <m/>
    <n v="1"/>
    <m/>
    <n v="-748.15649999999994"/>
  </r>
  <r>
    <x v="0"/>
    <s v="INCIDENCIA"/>
    <s v="9-SEPTIEMBRE"/>
    <n v="120027"/>
    <n v="120027"/>
    <x v="37"/>
    <s v="ABAD CHAMBA, MARY INES"/>
    <n v="200"/>
    <s v="ASL"/>
    <n v="40"/>
    <n v="1"/>
    <m/>
    <n v="1"/>
    <m/>
    <n v="-301.51894499999997"/>
  </r>
  <r>
    <x v="0"/>
    <s v="INCIDENCIA"/>
    <s v="9-SEPTIEMBRE"/>
    <n v="120027"/>
    <n v="120027"/>
    <x v="37"/>
    <s v="ABAD CHAMBA, MARY INES"/>
    <n v="200"/>
    <s v="ASL"/>
    <n v="40"/>
    <n v="1"/>
    <m/>
    <n v="1"/>
    <m/>
    <n v="-23.750999999999998"/>
  </r>
  <r>
    <x v="0"/>
    <s v="INCIDENCIA"/>
    <s v="9-SEPTIEMBRE"/>
    <n v="120027"/>
    <n v="120027"/>
    <x v="37"/>
    <s v="ZELADA RIOS, N MIRIAM"/>
    <n v="289"/>
    <s v="ASL"/>
    <n v="98.75"/>
    <n v="1"/>
    <m/>
    <n v="1"/>
    <m/>
    <n v="-95.003999999999991"/>
  </r>
  <r>
    <x v="0"/>
    <s v="INCIDENCIA"/>
    <s v="9-SEPTIEMBRE"/>
    <n v="120027"/>
    <n v="120027"/>
    <x v="37"/>
    <s v="CARRANZA MENDEZ, MARTHA ELE"/>
    <n v="289"/>
    <s v="ASL"/>
    <n v="75"/>
    <n v="1"/>
    <m/>
    <n v="1"/>
    <m/>
    <n v="-47.501999999999995"/>
  </r>
  <r>
    <x v="0"/>
    <s v="INCIDENCIA"/>
    <s v="9-SEPTIEMBRE"/>
    <n v="888888"/>
    <n v="888888"/>
    <x v="4"/>
    <s v="AGUDO ALONSO, CARLOS ALB"/>
    <n v="200"/>
    <s v="ASL"/>
    <n v="98.75"/>
    <n v="1"/>
    <m/>
    <n v="1"/>
    <m/>
    <n v="-35.6265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95.003999999999991"/>
  </r>
  <r>
    <x v="0"/>
    <s v="INCIDENCIA"/>
    <s v="9-SEPTIEMBRE"/>
    <n v="120027"/>
    <n v="120027"/>
    <x v="37"/>
    <s v="CARRANZA MENDEZ, MARTHA ELE"/>
    <n v="289"/>
    <s v="ASL"/>
    <n v="75"/>
    <n v="1"/>
    <m/>
    <n v="1"/>
    <m/>
    <n v="-35.6265"/>
  </r>
  <r>
    <x v="0"/>
    <s v="INCIDENCIA"/>
    <s v="9-SEPTIEMBRE"/>
    <n v="120027"/>
    <n v="120027"/>
    <x v="37"/>
    <s v="ABAD CHAMBA, MARY INES"/>
    <n v="200"/>
    <s v="ASL"/>
    <n v="40"/>
    <n v="1"/>
    <m/>
    <n v="1"/>
    <m/>
    <n v="-47.501999999999995"/>
  </r>
  <r>
    <x v="0"/>
    <s v="INCIDENCIA"/>
    <s v="9-SEPTIEMBRE"/>
    <n v="120027"/>
    <n v="120027"/>
    <x v="37"/>
    <s v="ABAD CHAMBA, MARY INES"/>
    <n v="200"/>
    <s v="ASL"/>
    <n v="40"/>
    <n v="1"/>
    <m/>
    <n v="1"/>
    <m/>
    <n v="-23.750999999999998"/>
  </r>
  <r>
    <x v="0"/>
    <s v="INCIDENCIA"/>
    <s v="9-SEPTIEMBRE"/>
    <n v="120028"/>
    <n v="120028"/>
    <x v="89"/>
    <s v="CUELLAR GOMEZ, RAUL"/>
    <n v="100"/>
    <s v="J Cocina"/>
    <n v="100"/>
    <n v="1"/>
    <m/>
    <n v="1"/>
    <m/>
    <n v="-105.55999999999999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95.003999999999991"/>
  </r>
  <r>
    <x v="0"/>
    <s v="INCIDENCIA"/>
    <s v="9-SEPTIEMBRE"/>
    <n v="120027"/>
    <n v="120027"/>
    <x v="37"/>
    <s v="ABAD CHAMBA, MARY INES"/>
    <n v="200"/>
    <s v="ASL"/>
    <n v="40"/>
    <n v="1"/>
    <m/>
    <n v="1"/>
    <m/>
    <n v="-35.6265"/>
  </r>
  <r>
    <x v="0"/>
    <s v="INCIDENCIA"/>
    <s v="9-SEPTIEMBRE"/>
    <n v="120027"/>
    <n v="120027"/>
    <x v="37"/>
    <s v="IRALA ARGUELLO, MYRIAM ELE"/>
    <n v="289"/>
    <s v="ASL"/>
    <n v="48.75"/>
    <n v="1"/>
    <m/>
    <n v="1"/>
    <m/>
    <n v="-47.501999999999995"/>
  </r>
  <r>
    <x v="0"/>
    <s v="INCIDENCIA"/>
    <s v="9-SEPTIEMBRE"/>
    <n v="120027"/>
    <n v="120027"/>
    <x v="37"/>
    <s v="ZELADA RIOS, N MIRIAM"/>
    <n v="289"/>
    <s v="ASL"/>
    <n v="98.75"/>
    <n v="1"/>
    <m/>
    <n v="1"/>
    <m/>
    <n v="-23.750999999999998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105.55999999999999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105.55999999999999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105.55999999999999"/>
  </r>
  <r>
    <x v="0"/>
    <s v="INCIDENCIA"/>
    <s v="9-SEPTIEMBRE"/>
    <n v="120027"/>
    <n v="120027"/>
    <x v="37"/>
    <s v="MESIAS PEREZ, ADRIANA"/>
    <n v="100"/>
    <s v="h J Unidad"/>
    <n v="100"/>
    <n v="1"/>
    <m/>
    <n v="1"/>
    <m/>
    <n v="-105.55999999999999"/>
  </r>
  <r>
    <x v="0"/>
    <s v="INCIDENCIA"/>
    <s v="9-SEPTIEMBRE"/>
    <n v="120027"/>
    <n v="120027"/>
    <x v="37"/>
    <s v="IRALA ARGUELLO, MYRIAM ELE"/>
    <n v="289"/>
    <s v="ASL"/>
    <n v="48.75"/>
    <n v="1"/>
    <m/>
    <n v="1"/>
    <m/>
    <n v="-105.55999999999999"/>
  </r>
  <r>
    <x v="0"/>
    <s v="INCIDENCIA"/>
    <s v="9-SEPTIEMBRE"/>
    <n v="340086"/>
    <n v="340086"/>
    <x v="90"/>
    <s v="CENTURION ORTEGA, LOURDES"/>
    <n v="502"/>
    <s v="Cociner@"/>
    <n v="65"/>
    <n v="1"/>
    <m/>
    <n v="1"/>
    <m/>
    <n v="-443.35199999999998"/>
  </r>
  <r>
    <x v="0"/>
    <s v="INCIDENCIA"/>
    <s v="9-SEPTIEMBRE"/>
    <n v="340086"/>
    <n v="340086"/>
    <x v="90"/>
    <s v="PAIVA VEGA, MARTHA"/>
    <n v="402"/>
    <s v="COCINERA"/>
    <n v="100"/>
    <n v="1"/>
    <m/>
    <n v="1"/>
    <m/>
    <n v="-443.35199999999998"/>
  </r>
  <r>
    <x v="0"/>
    <s v="INCIDENCIA"/>
    <s v="9-SEPTIEMBRE"/>
    <n v="120001"/>
    <n v="120001"/>
    <x v="34"/>
    <s v="AGUINACO MORENO, IGNACIO"/>
    <n v="100"/>
    <s v="Cociner@"/>
    <n v="100"/>
    <n v="1"/>
    <m/>
    <n v="1"/>
    <m/>
    <n v="-395.84999999999997"/>
  </r>
  <r>
    <x v="0"/>
    <s v="INCIDENCIA"/>
    <s v="9-SEPTIEMBRE"/>
    <n v="120009"/>
    <n v="120009"/>
    <x v="20"/>
    <s v="LUALDI, GASTON IGN"/>
    <n v="410"/>
    <s v="Cociner@"/>
    <n v="100"/>
    <n v="1"/>
    <m/>
    <n v="1"/>
    <m/>
    <n v="-947.28"/>
  </r>
  <r>
    <x v="0"/>
    <s v="INCIDENCIA"/>
    <s v="9-SEPTIEMBRE"/>
    <n v="120028"/>
    <n v="120028"/>
    <x v="89"/>
    <s v="PEREZ GONZALEZ, M ELENA"/>
    <n v="100"/>
    <s v="Auxiliar S"/>
    <n v="100"/>
    <n v="1"/>
    <m/>
    <n v="1"/>
    <m/>
    <n v="-47.501999999999995"/>
  </r>
  <r>
    <x v="0"/>
    <s v="INCIDENCIA"/>
    <s v="9-SEPTIEMBRE"/>
    <n v="120028"/>
    <n v="120028"/>
    <x v="89"/>
    <s v="GALAN ARGUIN, ROSARIO"/>
    <n v="100"/>
    <s v="Auxiliar S"/>
    <n v="100"/>
    <n v="1"/>
    <m/>
    <n v="1"/>
    <m/>
    <n v="-47.501999999999995"/>
  </r>
  <r>
    <x v="0"/>
    <s v="INCIDENCIA"/>
    <s v="9-SEPTIEMBRE"/>
    <n v="120028"/>
    <n v="120028"/>
    <x v="89"/>
    <s v="RADUCAN, GEORGIANA"/>
    <n v="200"/>
    <s v="ASL"/>
    <n v="60"/>
    <n v="1"/>
    <m/>
    <n v="1"/>
    <m/>
    <n v="-320.63849999999996"/>
  </r>
  <r>
    <x v="0"/>
    <s v="INCIDENCIA"/>
    <s v="9-SEPTIEMBRE"/>
    <n v="120028"/>
    <n v="120028"/>
    <x v="89"/>
    <s v="RADUCAN, GEORGIANA"/>
    <n v="200"/>
    <s v="ASL"/>
    <n v="60"/>
    <n v="1"/>
    <m/>
    <n v="1"/>
    <m/>
    <n v="-118.755"/>
  </r>
  <r>
    <x v="0"/>
    <s v="INCIDENCIA"/>
    <s v="9-SEPTIEMBRE"/>
    <n v="120028"/>
    <n v="120028"/>
    <x v="89"/>
    <s v="RADUCAN, GEORGIANA"/>
    <n v="200"/>
    <s v="ASL"/>
    <n v="60"/>
    <n v="1"/>
    <m/>
    <n v="1"/>
    <m/>
    <n v="-47.501999999999995"/>
  </r>
  <r>
    <x v="0"/>
    <s v="INCIDENCIA"/>
    <s v="9-SEPTIEMBRE"/>
    <n v="120028"/>
    <n v="120028"/>
    <x v="89"/>
    <s v="RADUCAN, GEORGIANA"/>
    <n v="200"/>
    <s v="ASL"/>
    <n v="60"/>
    <n v="1"/>
    <m/>
    <n v="1"/>
    <m/>
    <n v="-47.501999999999995"/>
  </r>
  <r>
    <x v="0"/>
    <s v="INCIDENCIA"/>
    <s v="9-SEPTIEMBRE"/>
    <n v="120028"/>
    <n v="120028"/>
    <x v="89"/>
    <s v="TORREZ SANCHEZ, VILMA ELIZ"/>
    <n v="510"/>
    <s v="ASL"/>
    <n v="60"/>
    <n v="1"/>
    <m/>
    <n v="1"/>
    <m/>
    <n v="-35.6265"/>
  </r>
  <r>
    <x v="0"/>
    <s v="INCIDENCIA"/>
    <s v="9-SEPTIEMBRE"/>
    <n v="120028"/>
    <n v="120028"/>
    <x v="89"/>
    <s v="TORREZ SANCHEZ, VILMA ELIZ"/>
    <n v="510"/>
    <s v="ASL"/>
    <n v="60"/>
    <n v="1"/>
    <m/>
    <n v="1"/>
    <m/>
    <n v="-35.6265"/>
  </r>
  <r>
    <x v="0"/>
    <s v="INCIDENCIA"/>
    <s v="9-SEPTIEMBRE"/>
    <n v="120028"/>
    <n v="120028"/>
    <x v="89"/>
    <s v="TORREZ SANCHEZ, VILMA ELIZ"/>
    <n v="510"/>
    <s v="ASL"/>
    <n v="60"/>
    <n v="1"/>
    <m/>
    <n v="1"/>
    <m/>
    <n v="-89.066249999999997"/>
  </r>
  <r>
    <x v="0"/>
    <s v="INCIDENCIA"/>
    <s v="9-SEPTIEMBRE"/>
    <n v="120028"/>
    <n v="120028"/>
    <x v="89"/>
    <s v="OTOYA AZABACHE, NORA M"/>
    <n v="100"/>
    <s v="Auxiliar S"/>
    <n v="100"/>
    <n v="1"/>
    <m/>
    <n v="1"/>
    <m/>
    <n v="-83.128499999999988"/>
  </r>
  <r>
    <x v="0"/>
    <s v="INCIDENCIA"/>
    <s v="9-SEPTIEMBRE"/>
    <n v="120028"/>
    <n v="120028"/>
    <x v="89"/>
    <s v="OTOYA AZABACHE, NORA M"/>
    <n v="100"/>
    <s v="Auxiliar S"/>
    <n v="100"/>
    <n v="1"/>
    <m/>
    <n v="1"/>
    <m/>
    <n v="-71.253"/>
  </r>
  <r>
    <x v="0"/>
    <s v="INCIDENCIA"/>
    <s v="9-SEPTIEMBRE"/>
    <n v="120028"/>
    <n v="120028"/>
    <x v="89"/>
    <s v="RODRIGUEZ GARCIA, GLORIANA"/>
    <n v="289"/>
    <s v="ASL"/>
    <n v="60"/>
    <n v="1"/>
    <m/>
    <n v="1"/>
    <m/>
    <n v="-71.253"/>
  </r>
  <r>
    <x v="0"/>
    <s v="INCIDENCIA"/>
    <s v="9-SEPTIEMBRE"/>
    <n v="120028"/>
    <n v="120028"/>
    <x v="89"/>
    <s v="VILLACRES TIBAN, MAYRA A"/>
    <n v="510"/>
    <s v="ASL"/>
    <n v="97.5"/>
    <n v="1"/>
    <m/>
    <n v="1"/>
    <m/>
    <n v="-83.128499999999988"/>
  </r>
  <r>
    <x v="0"/>
    <s v="INCIDENCIA"/>
    <s v="9-SEPTIEMBRE"/>
    <n v="888888"/>
    <n v="888888"/>
    <x v="4"/>
    <s v="SILVA PIRES, ELISA"/>
    <n v="300"/>
    <s v="ASL"/>
    <n v="50"/>
    <n v="1"/>
    <m/>
    <n v="1"/>
    <m/>
    <n v="-976.43"/>
  </r>
  <r>
    <x v="1"/>
    <s v="INCIDENCIA"/>
    <s v="9-SEPTIEMBRE"/>
    <n v="110070"/>
    <n v="110070"/>
    <x v="48"/>
    <s v="BORRELLA AGUILAR, M DOLORES"/>
    <n v="300"/>
    <s v="Monitor@"/>
    <n v="25"/>
    <n v="1"/>
    <m/>
    <n v="1"/>
    <m/>
    <n v="-201.8835"/>
  </r>
  <r>
    <x v="0"/>
    <s v="INCIDENCIA"/>
    <s v="9-SEPTIEMBRE"/>
    <n v="120009"/>
    <n v="120009"/>
    <x v="20"/>
    <s v="CHAMORRO ESTADES, CARLOS"/>
    <n v="100"/>
    <s v="Cociner@"/>
    <n v="100"/>
    <n v="1"/>
    <m/>
    <n v="1"/>
    <m/>
    <n v="-105.55999999999999"/>
  </r>
  <r>
    <x v="1"/>
    <s v="INCIDENCIA"/>
    <s v="9-SEPTIEMBRE"/>
    <n v="888888"/>
    <n v="888888"/>
    <x v="4"/>
    <s v="NARVAEZ RODRIGUEZ, MARTA"/>
    <n v="300"/>
    <s v="Monitor@"/>
    <n v="50"/>
    <n v="1"/>
    <m/>
    <n v="1"/>
    <m/>
    <n v="-353.31779999999998"/>
  </r>
  <r>
    <x v="1"/>
    <s v="INCIDENCIA"/>
    <s v="9-SEPTIEMBRE"/>
    <n v="888888"/>
    <n v="888888"/>
    <x v="4"/>
    <s v="NARVAEZ RODRIGUEZ, MART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NARVAEZ RODRIGUEZ, MART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NARVAEZ RODRIGUEZ, MART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88.171999999999997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LORENTE DELGADO, AN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MONTAÑO MONTAÑO, ANGHY C."/>
    <n v="300"/>
    <s v="Monitor@"/>
    <n v="50"/>
    <n v="1"/>
    <m/>
    <n v="1"/>
    <m/>
    <n v="-264.51600000000002"/>
  </r>
  <r>
    <x v="1"/>
    <s v="INCIDENCIA"/>
    <s v="9-SEPTIEMBRE"/>
    <n v="888888"/>
    <n v="888888"/>
    <x v="4"/>
    <s v="MONTAÑO MONTAÑO, ANGHY C.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MONTAÑO MONTAÑO, ANGHY C.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ORENTE MIJALLO, FRANCISC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ORENTE MIJALLO, FRANCISCA"/>
    <n v="300"/>
    <s v="Monitor@"/>
    <n v="50"/>
    <n v="1"/>
    <m/>
    <n v="1"/>
    <m/>
    <n v="-264.51600000000002"/>
  </r>
  <r>
    <x v="1"/>
    <s v="INCIDENCIA"/>
    <s v="9-SEPTIEMBRE"/>
    <n v="888888"/>
    <n v="888888"/>
    <x v="4"/>
    <s v="LORENTE MIJALLO, FRANCISCA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LORENTE MIJALLO, FRANCISCA"/>
    <n v="300"/>
    <s v="Monitor@"/>
    <n v="50"/>
    <n v="1"/>
    <m/>
    <n v="1"/>
    <m/>
    <n v="-88.171999999999997"/>
  </r>
  <r>
    <x v="0"/>
    <s v="INCIDENCIA"/>
    <s v="9-SEPTIEMBRE"/>
    <n v="888888"/>
    <n v="888888"/>
    <x v="4"/>
    <s v="AGUDO ALONSO, CARLOS ALB"/>
    <n v="200"/>
    <s v="ASL"/>
    <n v="98.75"/>
    <n v="1"/>
    <m/>
    <n v="1"/>
    <m/>
    <n v="-1435.4379746835446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495.48099999999999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118.755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46.844000000000001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140.53200000000001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329.88200000000001"/>
  </r>
  <r>
    <x v="0"/>
    <s v="INCIDENCIA"/>
    <s v="9-SEPTIEMBRE"/>
    <n v="888888"/>
    <n v="888888"/>
    <x v="4"/>
    <s v="CABELLO CLAJER, ANA BELEN"/>
    <n v="389"/>
    <s v="ASL"/>
    <n v="50"/>
    <n v="1"/>
    <m/>
    <n v="1"/>
    <m/>
    <n v="-140.53200000000001"/>
  </r>
  <r>
    <x v="1"/>
    <s v="INCIDENCIA"/>
    <s v="9-SEPTIEMBRE"/>
    <n v="888888"/>
    <n v="888888"/>
    <x v="4"/>
    <s v="VENINI MACCARI, MATIAS"/>
    <n v="300"/>
    <s v="Monitor@"/>
    <n v="50"/>
    <n v="1"/>
    <m/>
    <n v="1"/>
    <m/>
    <n v="-44.085999999999999"/>
  </r>
  <r>
    <x v="1"/>
    <s v="INCIDENCIA"/>
    <s v="9-SEPTIEMBRE"/>
    <n v="888888"/>
    <n v="888888"/>
    <x v="4"/>
    <s v="VENINI MACCARI, MATIAS"/>
    <n v="300"/>
    <s v="Monitor@"/>
    <n v="50"/>
    <n v="1"/>
    <m/>
    <n v="1"/>
    <m/>
    <n v="-44.085999999999999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186.928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118.755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280.39200000000005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58.607500000000002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186.928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47.501999999999995"/>
  </r>
  <r>
    <x v="0"/>
    <s v="INCIDENCIA"/>
    <s v="9-SEPTIEMBRE"/>
    <n v="888888"/>
    <n v="888888"/>
    <x v="4"/>
    <s v="DELGADO VELEZ, ANGGIE KAT"/>
    <n v="300"/>
    <s v="ASL"/>
    <n v="50"/>
    <n v="1"/>
    <m/>
    <n v="1"/>
    <m/>
    <n v="-46.731999999999999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252.03325000000001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59.377499999999998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187.376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46.844000000000001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187.376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93.688000000000002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58.719499999999996"/>
  </r>
  <r>
    <x v="0"/>
    <s v="INCIDENCIA"/>
    <s v="9-SEPTIEMBRE"/>
    <n v="888888"/>
    <n v="888888"/>
    <x v="4"/>
    <s v="QUISPE VASQUEZ, DIANA M."/>
    <n v="300"/>
    <s v="ASL"/>
    <n v="50"/>
    <n v="1"/>
    <m/>
    <n v="1"/>
    <m/>
    <n v="-93.688000000000002"/>
  </r>
  <r>
    <x v="0"/>
    <s v="INCIDENCIA"/>
    <s v="9-SEPTIEMBRE"/>
    <n v="888888"/>
    <n v="888888"/>
    <x v="4"/>
    <s v="SILVA PIRES, ELISA"/>
    <n v="300"/>
    <s v="ASL"/>
    <n v="50"/>
    <n v="1"/>
    <m/>
    <n v="1"/>
    <m/>
    <n v="-752.85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94.346000000000004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94.346000000000004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94.346000000000004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58.719499999999996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94.346000000000004"/>
  </r>
  <r>
    <x v="0"/>
    <s v="INCIDENCIA"/>
    <s v="9-SEPTIEMBRE"/>
    <n v="888888"/>
    <n v="888888"/>
    <x v="4"/>
    <s v="VARGAS ZAPATA, EYINED"/>
    <n v="300"/>
    <s v="ASL"/>
    <n v="50"/>
    <n v="1"/>
    <m/>
    <n v="1"/>
    <m/>
    <n v="-46.844000000000001"/>
  </r>
  <r>
    <x v="0"/>
    <s v="INCIDENCIA"/>
    <s v="9-SEPTIEMBRE"/>
    <n v="888888"/>
    <n v="888888"/>
    <x v="4"/>
    <s v="VILLAESCUSA LIMIÑANA, PABLO"/>
    <n v="300"/>
    <s v="ASL"/>
    <n v="50"/>
    <n v="1"/>
    <m/>
    <n v="1"/>
    <m/>
    <n v="-93.688000000000002"/>
  </r>
  <r>
    <x v="0"/>
    <s v="INCIDENCIA"/>
    <s v="9-SEPTIEMBRE"/>
    <n v="888888"/>
    <n v="888888"/>
    <x v="4"/>
    <s v="VILLAESCUSA LIMIÑANA, PABLO"/>
    <n v="300"/>
    <s v="ASL"/>
    <n v="50"/>
    <n v="1"/>
    <m/>
    <n v="1"/>
    <m/>
    <n v="-843.19200000000001"/>
  </r>
  <r>
    <x v="0"/>
    <s v="INCIDENCIA"/>
    <s v="9-SEPTIEMBRE"/>
    <n v="888888"/>
    <n v="888888"/>
    <x v="4"/>
    <s v="VILLAESCUSA LIMIÑANA, PABLO"/>
    <n v="300"/>
    <s v="ASL"/>
    <n v="50"/>
    <n v="1"/>
    <m/>
    <n v="1"/>
    <m/>
    <n v="-46.844000000000001"/>
  </r>
  <r>
    <x v="0"/>
    <s v="INCIDENCIA"/>
    <s v="9-SEPTIEMBRE"/>
    <n v="888888"/>
    <n v="888888"/>
    <x v="4"/>
    <s v="VILLAESCUSA LIMIÑANA, PABLO"/>
    <n v="300"/>
    <s v="ASL"/>
    <n v="50"/>
    <n v="1"/>
    <m/>
    <n v="1"/>
    <m/>
    <n v="-655.81600000000003"/>
  </r>
  <r>
    <x v="0"/>
    <s v="INCIDENCIA"/>
    <s v="9-SEPTIEMBRE"/>
    <n v="888888"/>
    <n v="888888"/>
    <x v="4"/>
    <s v="DESANTES FERNANDEZ, JUAN MANUE"/>
    <n v="300"/>
    <s v="Ayte Coc"/>
    <n v="100"/>
    <n v="1"/>
    <m/>
    <n v="1"/>
    <m/>
    <n v="-696.15"/>
  </r>
  <r>
    <x v="0"/>
    <s v="INCIDENCIA"/>
    <s v="9-SEPTIEMBRE"/>
    <n v="888888"/>
    <n v="888888"/>
    <x v="4"/>
    <s v="GALINDO CERVERA, DANIEL"/>
    <n v="100"/>
    <s v="Cociner@"/>
    <n v="100"/>
    <n v="1"/>
    <m/>
    <n v="1"/>
    <m/>
    <n v="-774.06000000000006"/>
  </r>
  <r>
    <x v="0"/>
    <s v="INCIDENCIA"/>
    <s v="9-SEPTIEMBRE"/>
    <n v="888888"/>
    <n v="888888"/>
    <x v="4"/>
    <s v="GALINDO CERVERA, DANIEL"/>
    <n v="100"/>
    <s v="Cociner@"/>
    <n v="100"/>
    <n v="1"/>
    <m/>
    <n v="1"/>
    <m/>
    <n v="-645.05000000000007"/>
  </r>
  <r>
    <x v="0"/>
    <s v="INCIDENCIA"/>
    <s v="9-SEPTIEMBRE"/>
    <n v="888888"/>
    <n v="888888"/>
    <x v="4"/>
    <s v="GALINDO CERVERA, DANIEL"/>
    <n v="100"/>
    <s v="Cociner@"/>
    <n v="100"/>
    <n v="1"/>
    <m/>
    <n v="1"/>
    <m/>
    <n v="-645.05000000000007"/>
  </r>
  <r>
    <x v="0"/>
    <s v="INCIDENCIA"/>
    <s v="9-SEPTIEMBRE"/>
    <n v="888888"/>
    <n v="888888"/>
    <x v="4"/>
    <s v="LAPO CALVA, LUIS ANGEL"/>
    <n v="100"/>
    <s v="Cociner@"/>
    <n v="100"/>
    <n v="1"/>
    <m/>
    <n v="1"/>
    <m/>
    <n v="-575.26"/>
  </r>
  <r>
    <x v="0"/>
    <s v="INCIDENCIA"/>
    <s v="9-SEPTIEMBRE"/>
    <n v="888888"/>
    <n v="888888"/>
    <x v="4"/>
    <s v="LAPO CALVA, LUIS ANGEL"/>
    <n v="100"/>
    <s v="Cociner@"/>
    <n v="100"/>
    <n v="1"/>
    <m/>
    <n v="1"/>
    <m/>
    <n v="-1335.4250000000002"/>
  </r>
  <r>
    <x v="0"/>
    <s v="INCIDENCIA"/>
    <s v="9-SEPTIEMBRE"/>
    <n v="888888"/>
    <n v="888888"/>
    <x v="4"/>
    <s v="LAPO CALVA, LUIS ANGEL"/>
    <n v="100"/>
    <s v="Cociner@"/>
    <n v="100"/>
    <n v="1"/>
    <m/>
    <n v="1"/>
    <m/>
    <n v="-131.94999999999999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115.05200000000001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527.79999999999995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285.012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263.89999999999998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920.41600000000005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230.10400000000001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345.15600000000006"/>
  </r>
  <r>
    <x v="0"/>
    <s v="INCIDENCIA"/>
    <s v="9-SEPTIEMBRE"/>
    <n v="888888"/>
    <n v="888888"/>
    <x v="4"/>
    <s v="SALGADO CUELLAR, ANTONIO"/>
    <n v="100"/>
    <s v="Cociner@"/>
    <n v="100"/>
    <n v="1"/>
    <m/>
    <n v="1"/>
    <m/>
    <n v="-197.92499999999998"/>
  </r>
  <r>
    <x v="3"/>
    <m/>
    <m/>
    <m/>
    <m/>
    <x v="91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x v="0"/>
    <s v="INCIDENCIA"/>
    <s v="9-SEPTIEMBRE"/>
    <n v="110021"/>
    <n v="110021"/>
    <x v="0"/>
    <s v="Permiso retribuido"/>
    <n v="888"/>
    <s v="INCIDENCIA"/>
    <m/>
    <m/>
    <m/>
    <m/>
    <m/>
    <n v="422.76780000000002"/>
  </r>
  <r>
    <x v="0"/>
    <s v="INCIDENCIA"/>
    <s v="9-SEPTIEMBRE"/>
    <n v="510005"/>
    <n v="510005"/>
    <x v="1"/>
    <s v="Festivos y Fines de Semana"/>
    <n v="888"/>
    <s v="INCIDENCIA"/>
    <m/>
    <m/>
    <m/>
    <m/>
    <m/>
    <n v="72.572499999999991"/>
  </r>
  <r>
    <x v="0"/>
    <s v="INCIDENCIA"/>
    <s v="9-SEPTIEMBRE"/>
    <n v="510006"/>
    <n v="510006"/>
    <x v="2"/>
    <s v="Festivos y Fines de Semana"/>
    <n v="888"/>
    <s v="INCIDENCIA"/>
    <m/>
    <m/>
    <m/>
    <m/>
    <m/>
    <n v="105.55999999999999"/>
  </r>
  <r>
    <x v="0"/>
    <s v="INCIDENCIA"/>
    <s v="9-SEPTIEMBRE"/>
    <n v="510015"/>
    <n v="510015"/>
    <x v="3"/>
    <s v="Festivos y Fines de Semana"/>
    <n v="888"/>
    <s v="INCIDENCIA"/>
    <m/>
    <m/>
    <m/>
    <m/>
    <m/>
    <n v="105.55999999999999"/>
  </r>
  <r>
    <x v="0"/>
    <s v="INCIDENCIA"/>
    <s v="9-SEPTIEMBRE"/>
    <n v="110082"/>
    <n v="110082"/>
    <x v="4"/>
    <s v="Permiso retribuido"/>
    <n v="888"/>
    <s v="INCIDENCIA"/>
    <m/>
    <m/>
    <m/>
    <m/>
    <m/>
    <n v="83.128499999999988"/>
  </r>
  <r>
    <x v="0"/>
    <s v="INCIDENCIA"/>
    <s v="9-SEPTIEMBRE"/>
    <n v="110082"/>
    <n v="110082"/>
    <x v="4"/>
    <s v="Refuerzo"/>
    <n v="888"/>
    <s v="INCIDENCIA"/>
    <m/>
    <m/>
    <m/>
    <m/>
    <m/>
    <n v="47.501999999999995"/>
  </r>
  <r>
    <x v="0"/>
    <s v="INCIDENCIA"/>
    <s v="9-SEPTIEMBRE"/>
    <n v="110082"/>
    <n v="110082"/>
    <x v="4"/>
    <s v="Refuerzo"/>
    <n v="888"/>
    <s v="INCIDENCIA"/>
    <m/>
    <m/>
    <m/>
    <m/>
    <m/>
    <n v="190.00799999999998"/>
  </r>
  <r>
    <x v="0"/>
    <s v="INCIDENCIA"/>
    <s v="9-SEPTIEMBRE"/>
    <n v="110065"/>
    <n v="110065"/>
    <x v="5"/>
    <s v="Otros"/>
    <n v="888"/>
    <s v="INCIDENCIA"/>
    <m/>
    <m/>
    <m/>
    <m/>
    <m/>
    <n v="87.40367999999998"/>
  </r>
  <r>
    <x v="0"/>
    <s v="INCIDENCIA"/>
    <s v="9-SEPTIEMBRE"/>
    <n v="110021"/>
    <n v="110021"/>
    <x v="0"/>
    <s v="Permiso retribuido"/>
    <n v="888"/>
    <s v="INCIDENCIA"/>
    <m/>
    <m/>
    <m/>
    <m/>
    <m/>
    <n v="338.45174999999995"/>
  </r>
  <r>
    <x v="0"/>
    <s v="INCIDENCIA"/>
    <s v="9-SEPTIEMBRE"/>
    <n v="110030"/>
    <n v="110030"/>
    <x v="6"/>
    <s v="Festivos y Fines de Semana"/>
    <n v="888"/>
    <s v="INCIDENCIA"/>
    <m/>
    <m/>
    <m/>
    <m/>
    <m/>
    <n v="108.85874999999999"/>
  </r>
  <r>
    <x v="0"/>
    <s v="INCIDENCIA"/>
    <s v="9-SEPTIEMBRE"/>
    <n v="510006"/>
    <n v="510006"/>
    <x v="2"/>
    <s v="Festivos y Fines de Semana"/>
    <n v="888"/>
    <s v="INCIDENCIA"/>
    <m/>
    <m/>
    <m/>
    <m/>
    <m/>
    <n v="105.55999999999999"/>
  </r>
  <r>
    <x v="0"/>
    <s v="INCIDENCIA"/>
    <s v="9-SEPTIEMBRE"/>
    <n v="110091"/>
    <n v="110091"/>
    <x v="7"/>
    <s v="Eventos"/>
    <n v="888"/>
    <s v="INCIDENCIA"/>
    <m/>
    <m/>
    <m/>
    <m/>
    <m/>
    <n v="35.6265"/>
  </r>
  <r>
    <x v="0"/>
    <s v="INCIDENCIA"/>
    <s v="9-SEPTIEMBRE"/>
    <n v="110091"/>
    <n v="110091"/>
    <x v="7"/>
    <s v="Permiso retribuido"/>
    <n v="888"/>
    <s v="INCIDENCIA"/>
    <m/>
    <m/>
    <m/>
    <m/>
    <m/>
    <n v="23.750999999999998"/>
  </r>
  <r>
    <x v="0"/>
    <s v="INCIDENCIA"/>
    <s v="9-SEPTIEMBRE"/>
    <n v="110021"/>
    <n v="110021"/>
    <x v="0"/>
    <s v="Eventos"/>
    <n v="888"/>
    <s v="INCIDENCIA"/>
    <m/>
    <m/>
    <m/>
    <m/>
    <m/>
    <n v="14.514499999999998"/>
  </r>
  <r>
    <x v="0"/>
    <s v="INCIDENCIA"/>
    <s v="9-SEPTIEMBRE"/>
    <n v="110030"/>
    <n v="110030"/>
    <x v="6"/>
    <s v="Permiso retribuido"/>
    <n v="888"/>
    <s v="INCIDENCIA"/>
    <m/>
    <m/>
    <m/>
    <m/>
    <m/>
    <n v="14.844374999999999"/>
  </r>
  <r>
    <x v="0"/>
    <s v="INCIDENCIA"/>
    <s v="9-SEPTIEMBRE"/>
    <n v="110030"/>
    <n v="110030"/>
    <x v="6"/>
    <s v="Festivos y Fines de Semana"/>
    <n v="888"/>
    <s v="INCIDENCIA"/>
    <m/>
    <m/>
    <m/>
    <m/>
    <m/>
    <n v="14.844374999999999"/>
  </r>
  <r>
    <x v="0"/>
    <s v="INCIDENCIA"/>
    <s v="9-SEPTIEMBRE"/>
    <n v="340085"/>
    <n v="340085"/>
    <x v="8"/>
    <s v="Festivos y Fines de Semana"/>
    <n v="888"/>
    <s v="INCIDENCIA"/>
    <m/>
    <m/>
    <m/>
    <m/>
    <m/>
    <n v="105.55999999999999"/>
  </r>
  <r>
    <x v="0"/>
    <s v="INCIDENCIA"/>
    <s v="9-SEPTIEMBRE"/>
    <n v="400020"/>
    <n v="400020"/>
    <x v="9"/>
    <s v="Festivos y Fines de Semana"/>
    <n v="888"/>
    <s v="INCIDENCIA"/>
    <m/>
    <m/>
    <m/>
    <m/>
    <m/>
    <n v="59.377499999999998"/>
  </r>
  <r>
    <x v="0"/>
    <s v="INCIDENCIA"/>
    <s v="9-SEPTIEMBRE"/>
    <n v="400020"/>
    <n v="400020"/>
    <x v="9"/>
    <s v="Festivos y Fines de Semana"/>
    <n v="888"/>
    <s v="INCIDENCIA"/>
    <m/>
    <m/>
    <m/>
    <m/>
    <m/>
    <n v="106.87949999999999"/>
  </r>
  <r>
    <x v="0"/>
    <s v="INCIDENCIA"/>
    <s v="9-SEPTIEMBRE"/>
    <n v="400020"/>
    <n v="400020"/>
    <x v="9"/>
    <s v="Festivos y Fines de Semana"/>
    <n v="888"/>
    <s v="INCIDENCIA"/>
    <m/>
    <m/>
    <m/>
    <m/>
    <m/>
    <n v="174.17399999999998"/>
  </r>
  <r>
    <x v="0"/>
    <s v="INCIDENCIA"/>
    <s v="9-SEPTIEMBRE"/>
    <n v="110065"/>
    <n v="110065"/>
    <x v="5"/>
    <s v="Festivos y Fines de Semana"/>
    <n v="888"/>
    <s v="INCIDENCIA"/>
    <m/>
    <m/>
    <m/>
    <m/>
    <m/>
    <n v="382.23275999999998"/>
  </r>
  <r>
    <x v="0"/>
    <s v="INCIDENCIA"/>
    <s v="9-SEPTIEMBRE"/>
    <n v="110030"/>
    <n v="110030"/>
    <x v="6"/>
    <s v="Permiso retribuido"/>
    <n v="888"/>
    <s v="INCIDENCIA"/>
    <m/>
    <m/>
    <m/>
    <m/>
    <m/>
    <n v="14.844374999999999"/>
  </r>
  <r>
    <x v="0"/>
    <s v="INCIDENCIA"/>
    <s v="9-SEPTIEMBRE"/>
    <n v="110021"/>
    <n v="110021"/>
    <x v="0"/>
    <s v="Permiso retribuido"/>
    <n v="888"/>
    <s v="INCIDENCIA"/>
    <m/>
    <m/>
    <m/>
    <m/>
    <m/>
    <n v="47.501999999999995"/>
  </r>
  <r>
    <x v="0"/>
    <s v="INCIDENCIA"/>
    <s v="9-SEPTIEMBRE"/>
    <n v="110091"/>
    <n v="110091"/>
    <x v="7"/>
    <s v="Refuerzo"/>
    <n v="888"/>
    <s v="INCIDENCIA"/>
    <m/>
    <m/>
    <m/>
    <m/>
    <m/>
    <n v="95.003999999999991"/>
  </r>
  <r>
    <x v="0"/>
    <s v="INCIDENCIA"/>
    <s v="9-SEPTIEMBRE"/>
    <n v="110091"/>
    <n v="110091"/>
    <x v="7"/>
    <s v="Otros"/>
    <n v="888"/>
    <s v="INCIDENCIA"/>
    <m/>
    <m/>
    <m/>
    <m/>
    <m/>
    <n v="214.2868"/>
  </r>
  <r>
    <x v="0"/>
    <s v="INCIDENCIA"/>
    <s v="9-SEPTIEMBRE"/>
    <n v="110082"/>
    <n v="110082"/>
    <x v="4"/>
    <s v="Festivos y Fines de Semana"/>
    <n v="888"/>
    <s v="INCIDENCIA"/>
    <m/>
    <m/>
    <m/>
    <m/>
    <m/>
    <n v="92.364999999999995"/>
  </r>
  <r>
    <x v="0"/>
    <s v="INCIDENCIA"/>
    <s v="9-SEPTIEMBRE"/>
    <n v="110082"/>
    <n v="110082"/>
    <x v="4"/>
    <s v="Otros"/>
    <n v="888"/>
    <s v="INCIDENCIA"/>
    <m/>
    <m/>
    <m/>
    <m/>
    <m/>
    <n v="201.8835"/>
  </r>
  <r>
    <x v="0"/>
    <s v="INCIDENCIA"/>
    <s v="9-SEPTIEMBRE"/>
    <n v="110021"/>
    <n v="110021"/>
    <x v="0"/>
    <s v="Refuerzo"/>
    <n v="888"/>
    <s v="INCIDENCIA"/>
    <m/>
    <m/>
    <m/>
    <m/>
    <m/>
    <n v="95.003999999999991"/>
  </r>
  <r>
    <x v="0"/>
    <s v="INCIDENCIA"/>
    <s v="9-SEPTIEMBRE"/>
    <n v="110021"/>
    <n v="110021"/>
    <x v="0"/>
    <s v="Refuerzo"/>
    <n v="888"/>
    <s v="INCIDENCIA"/>
    <m/>
    <m/>
    <m/>
    <m/>
    <m/>
    <n v="178.13249999999999"/>
  </r>
  <r>
    <x v="0"/>
    <s v="INCIDENCIA"/>
    <s v="9-SEPTIEMBRE"/>
    <n v="110021"/>
    <n v="110021"/>
    <x v="0"/>
    <s v="Refuerzo"/>
    <n v="888"/>
    <s v="INCIDENCIA"/>
    <m/>
    <m/>
    <m/>
    <m/>
    <m/>
    <n v="47.501999999999995"/>
  </r>
  <r>
    <x v="0"/>
    <s v="INCIDENCIA"/>
    <s v="9-SEPTIEMBRE"/>
    <n v="110021"/>
    <n v="110021"/>
    <x v="0"/>
    <s v="Refuerzo"/>
    <n v="888"/>
    <s v="INCIDENCIA"/>
    <m/>
    <m/>
    <m/>
    <m/>
    <m/>
    <n v="178.13249999999999"/>
  </r>
  <r>
    <x v="0"/>
    <s v="INCIDENCIA"/>
    <s v="9-SEPTIEMBRE"/>
    <n v="110082"/>
    <n v="110082"/>
    <x v="4"/>
    <s v="Otros"/>
    <n v="888"/>
    <s v="INCIDENCIA"/>
    <m/>
    <m/>
    <m/>
    <m/>
    <m/>
    <n v="71.253"/>
  </r>
  <r>
    <x v="0"/>
    <s v="INCIDENCIA"/>
    <s v="9-SEPTIEMBRE"/>
    <n v="110091"/>
    <n v="110091"/>
    <x v="7"/>
    <s v="Permiso retribuido"/>
    <n v="888"/>
    <s v="INCIDENCIA"/>
    <m/>
    <m/>
    <m/>
    <m/>
    <m/>
    <n v="118.755"/>
  </r>
  <r>
    <x v="0"/>
    <s v="INCIDENCIA"/>
    <s v="9-SEPTIEMBRE"/>
    <n v="110091"/>
    <n v="110091"/>
    <x v="7"/>
    <s v="Permiso retribuido"/>
    <n v="888"/>
    <s v="INCIDENCIA"/>
    <m/>
    <m/>
    <m/>
    <m/>
    <m/>
    <n v="23.750999999999998"/>
  </r>
  <r>
    <x v="0"/>
    <s v="INCIDENCIA"/>
    <s v="9-SEPTIEMBRE"/>
    <n v="340085"/>
    <n v="340085"/>
    <x v="8"/>
    <s v="Festivos y Fines de Semana"/>
    <n v="888"/>
    <s v="INCIDENCIA"/>
    <m/>
    <m/>
    <m/>
    <m/>
    <m/>
    <n v="32.987499999999997"/>
  </r>
  <r>
    <x v="0"/>
    <s v="INCIDENCIA"/>
    <s v="9-SEPTIEMBRE"/>
    <n v="110065"/>
    <n v="110065"/>
    <x v="5"/>
    <s v="Otros"/>
    <n v="888"/>
    <s v="INCIDENCIA"/>
    <m/>
    <m/>
    <m/>
    <m/>
    <m/>
    <n v="131.94999999999999"/>
  </r>
  <r>
    <x v="0"/>
    <s v="INCIDENCIA"/>
    <s v="9-SEPTIEMBRE"/>
    <n v="510009"/>
    <n v="510009"/>
    <x v="10"/>
    <s v="Festivos y Fines de Semana"/>
    <n v="888"/>
    <s v="INCIDENCIA"/>
    <m/>
    <m/>
    <m/>
    <m/>
    <m/>
    <n v="369.46"/>
  </r>
  <r>
    <x v="0"/>
    <s v="INCIDENCIA"/>
    <s v="9-SEPTIEMBRE"/>
    <n v="110082"/>
    <n v="110082"/>
    <x v="4"/>
    <s v="Refuerzo"/>
    <n v="888"/>
    <s v="INCIDENCIA"/>
    <m/>
    <m/>
    <m/>
    <m/>
    <m/>
    <n v="201.8835"/>
  </r>
  <r>
    <x v="0"/>
    <s v="INCIDENCIA"/>
    <s v="9-SEPTIEMBRE"/>
    <n v="110082"/>
    <n v="110082"/>
    <x v="4"/>
    <s v="Refuerzo"/>
    <n v="888"/>
    <s v="INCIDENCIA"/>
    <m/>
    <m/>
    <m/>
    <m/>
    <m/>
    <n v="213.75899999999999"/>
  </r>
  <r>
    <x v="0"/>
    <s v="INCIDENCIA"/>
    <s v="9-SEPTIEMBRE"/>
    <n v="110021"/>
    <n v="110021"/>
    <x v="0"/>
    <s v="Refuerzo"/>
    <n v="888"/>
    <s v="INCIDENCIA"/>
    <m/>
    <m/>
    <m/>
    <m/>
    <m/>
    <n v="178.13249999999999"/>
  </r>
  <r>
    <x v="0"/>
    <s v="INCIDENCIA"/>
    <s v="9-SEPTIEMBRE"/>
    <n v="110021"/>
    <n v="110021"/>
    <x v="0"/>
    <s v="Refuerzo"/>
    <n v="888"/>
    <s v="INCIDENCIA"/>
    <m/>
    <m/>
    <m/>
    <m/>
    <m/>
    <n v="201.8835"/>
  </r>
  <r>
    <x v="0"/>
    <s v="INCIDENCIA"/>
    <s v="9-SEPTIEMBRE"/>
    <n v="110065"/>
    <n v="110065"/>
    <x v="5"/>
    <s v="Festivos y Fines de Semana"/>
    <n v="888"/>
    <s v="INCIDENCIA"/>
    <m/>
    <m/>
    <m/>
    <m/>
    <m/>
    <n v="23.750999999999998"/>
  </r>
  <r>
    <x v="0"/>
    <s v="INCIDENCIA"/>
    <s v="9-SEPTIEMBRE"/>
    <n v="110065"/>
    <n v="110065"/>
    <x v="5"/>
    <s v="Festivos y Fines de Semana"/>
    <n v="888"/>
    <s v="INCIDENCIA"/>
    <m/>
    <m/>
    <m/>
    <m/>
    <m/>
    <n v="191.11637999999999"/>
  </r>
  <r>
    <x v="0"/>
    <s v="INCIDENCIA"/>
    <s v="9-SEPTIEMBRE"/>
    <n v="110030"/>
    <n v="110030"/>
    <x v="6"/>
    <s v="Permiso retribuido"/>
    <n v="888"/>
    <s v="INCIDENCIA"/>
    <m/>
    <m/>
    <m/>
    <m/>
    <m/>
    <n v="14.844374999999999"/>
  </r>
  <r>
    <x v="0"/>
    <s v="INCIDENCIA"/>
    <s v="9-SEPTIEMBRE"/>
    <n v="400020"/>
    <n v="400020"/>
    <x v="9"/>
    <s v="Festivos y Fines de Semana"/>
    <n v="888"/>
    <s v="INCIDENCIA"/>
    <m/>
    <m/>
    <m/>
    <m/>
    <m/>
    <n v="59.377499999999998"/>
  </r>
  <r>
    <x v="0"/>
    <s v="INCIDENCIA"/>
    <s v="9-SEPTIEMBRE"/>
    <n v="340085"/>
    <n v="340085"/>
    <x v="8"/>
    <s v="Festivos y Fines de Semana"/>
    <n v="888"/>
    <s v="INCIDENCIA"/>
    <m/>
    <m/>
    <m/>
    <m/>
    <m/>
    <n v="105.55999999999999"/>
  </r>
  <r>
    <x v="0"/>
    <s v="INCIDENCIA"/>
    <s v="9-SEPTIEMBRE"/>
    <n v="110030"/>
    <n v="110030"/>
    <x v="6"/>
    <s v="Permiso retribuido"/>
    <n v="888"/>
    <s v="INCIDENCIA"/>
    <m/>
    <m/>
    <m/>
    <m/>
    <m/>
    <n v="18.143124999999998"/>
  </r>
  <r>
    <x v="0"/>
    <s v="INCIDENCIA"/>
    <s v="9-SEPTIEMBRE"/>
    <n v="110030"/>
    <n v="110030"/>
    <x v="6"/>
    <s v="Festivos y Fines de Semana"/>
    <n v="888"/>
    <s v="INCIDENCIA"/>
    <m/>
    <m/>
    <m/>
    <m/>
    <m/>
    <n v="108.85874999999999"/>
  </r>
  <r>
    <x v="0"/>
    <s v="INCIDENCIA"/>
    <s v="9-SEPTIEMBRE"/>
    <n v="110030"/>
    <n v="110030"/>
    <x v="6"/>
    <s v="Festivos y Fines de Semana"/>
    <n v="888"/>
    <s v="INCIDENCIA"/>
    <m/>
    <m/>
    <m/>
    <m/>
    <m/>
    <n v="92.364999999999995"/>
  </r>
  <r>
    <x v="0"/>
    <s v="INCIDENCIA"/>
    <s v="9-SEPTIEMBRE"/>
    <n v="110030"/>
    <n v="110030"/>
    <x v="6"/>
    <s v="Festivos y Fines de Semana"/>
    <n v="888"/>
    <s v="INCIDENCIA"/>
    <m/>
    <m/>
    <m/>
    <m/>
    <m/>
    <n v="290.28999999999996"/>
  </r>
  <r>
    <x v="0"/>
    <s v="INCIDENCIA"/>
    <s v="9-SEPTIEMBRE"/>
    <n v="110021"/>
    <n v="110021"/>
    <x v="0"/>
    <s v="Otros"/>
    <n v="888"/>
    <s v="INCIDENCIA"/>
    <m/>
    <m/>
    <m/>
    <m/>
    <m/>
    <n v="164.9375"/>
  </r>
  <r>
    <x v="0"/>
    <s v="INCIDENCIA"/>
    <s v="9-SEPTIEMBRE"/>
    <n v="510006"/>
    <n v="510006"/>
    <x v="2"/>
    <s v="Festivos y Fines de Semana"/>
    <n v="888"/>
    <s v="INCIDENCIA"/>
    <m/>
    <m/>
    <m/>
    <m/>
    <m/>
    <n v="211.11999999999998"/>
  </r>
  <r>
    <x v="0"/>
    <s v="INCIDENCIA"/>
    <s v="9-SEPTIEMBRE"/>
    <n v="110091"/>
    <n v="110091"/>
    <x v="7"/>
    <s v="Permiso retribuido"/>
    <n v="888"/>
    <s v="INCIDENCIA"/>
    <m/>
    <m/>
    <m/>
    <m/>
    <m/>
    <n v="23.750999999999998"/>
  </r>
  <r>
    <x v="0"/>
    <s v="INCIDENCIA"/>
    <s v="9-SEPTIEMBRE"/>
    <n v="110021"/>
    <n v="110021"/>
    <x v="0"/>
    <s v="Festivos y Fines de Semana"/>
    <n v="888"/>
    <s v="INCIDENCIA"/>
    <m/>
    <m/>
    <m/>
    <m/>
    <m/>
    <n v="395.84999999999997"/>
  </r>
  <r>
    <x v="1"/>
    <s v="INCIDENCIA"/>
    <s v="9-SEPTIEMBRE"/>
    <n v="110065"/>
    <n v="110065"/>
    <x v="5"/>
    <s v="Eventos"/>
    <n v="888"/>
    <s v="INCIDENCIA"/>
    <m/>
    <m/>
    <m/>
    <m/>
    <m/>
    <n v="23.750999999999998"/>
  </r>
  <r>
    <x v="1"/>
    <s v="INCIDENCIA"/>
    <s v="9-SEPTIEMBRE"/>
    <n v="110065"/>
    <n v="110065"/>
    <x v="5"/>
    <s v="Festivos y Fines de Semana"/>
    <n v="888"/>
    <s v="INCIDENCIA"/>
    <m/>
    <m/>
    <m/>
    <m/>
    <m/>
    <n v="191.11637999999999"/>
  </r>
  <r>
    <x v="0"/>
    <s v="INCIDENCIA"/>
    <s v="9-SEPTIEMBRE"/>
    <n v="110065"/>
    <n v="110065"/>
    <x v="5"/>
    <s v="Otros"/>
    <n v="888"/>
    <s v="INCIDENCIA"/>
    <m/>
    <m/>
    <m/>
    <m/>
    <m/>
    <n v="65.974999999999994"/>
  </r>
  <r>
    <x v="0"/>
    <s v="INCIDENCIA"/>
    <s v="9-SEPTIEMBRE"/>
    <n v="110091"/>
    <n v="110091"/>
    <x v="7"/>
    <s v="Eventos"/>
    <n v="888"/>
    <s v="INCIDENCIA"/>
    <m/>
    <m/>
    <m/>
    <m/>
    <m/>
    <n v="105.55999999999999"/>
  </r>
  <r>
    <x v="0"/>
    <s v="INCIDENCIA"/>
    <s v="9-SEPTIEMBRE"/>
    <n v="110091"/>
    <n v="110091"/>
    <x v="7"/>
    <s v="Eventos"/>
    <n v="888"/>
    <s v="INCIDENCIA"/>
    <m/>
    <m/>
    <m/>
    <m/>
    <m/>
    <n v="11.875499999999999"/>
  </r>
  <r>
    <x v="0"/>
    <s v="INCIDENCIA"/>
    <s v="9-SEPTIEMBRE"/>
    <n v="110091"/>
    <n v="110091"/>
    <x v="7"/>
    <s v="Eventos"/>
    <n v="888"/>
    <s v="INCIDENCIA"/>
    <m/>
    <m/>
    <m/>
    <m/>
    <m/>
    <n v="11.875499999999999"/>
  </r>
  <r>
    <x v="0"/>
    <s v="INCIDENCIA"/>
    <s v="9-SEPTIEMBRE"/>
    <n v="110216"/>
    <n v="110216"/>
    <x v="11"/>
    <s v="Refuerzo"/>
    <n v="888"/>
    <s v="INCIDENCIA"/>
    <m/>
    <m/>
    <m/>
    <m/>
    <m/>
    <n v="23.750999999999998"/>
  </r>
  <r>
    <x v="0"/>
    <s v="INCIDENCIA"/>
    <s v="9-SEPTIEMBRE"/>
    <n v="110216"/>
    <n v="110216"/>
    <x v="11"/>
    <s v="Refuerzo"/>
    <n v="888"/>
    <s v="INCIDENCIA"/>
    <m/>
    <m/>
    <m/>
    <m/>
    <m/>
    <n v="35.6265"/>
  </r>
  <r>
    <x v="0"/>
    <s v="INCIDENCIA"/>
    <s v="9-SEPTIEMBRE"/>
    <n v="110216"/>
    <n v="110216"/>
    <x v="11"/>
    <s v="Refuerzo"/>
    <n v="888"/>
    <s v="INCIDENCIA"/>
    <m/>
    <m/>
    <m/>
    <m/>
    <m/>
    <n v="35.6265"/>
  </r>
  <r>
    <x v="0"/>
    <s v="INCIDENCIA"/>
    <s v="9-SEPTIEMBRE"/>
    <n v="110216"/>
    <n v="110216"/>
    <x v="11"/>
    <s v="Refuerzo"/>
    <n v="888"/>
    <s v="INCIDENCIA"/>
    <m/>
    <m/>
    <m/>
    <m/>
    <m/>
    <n v="5.9377499999999994"/>
  </r>
  <r>
    <x v="0"/>
    <s v="INCIDENCIA"/>
    <s v="9-SEPTIEMBRE"/>
    <n v="110216"/>
    <n v="110216"/>
    <x v="11"/>
    <s v="Refuerzo"/>
    <n v="888"/>
    <s v="INCIDENCIA"/>
    <m/>
    <m/>
    <m/>
    <m/>
    <m/>
    <n v="35.6265"/>
  </r>
  <r>
    <x v="0"/>
    <s v="INCIDENCIA"/>
    <s v="9-SEPTIEMBRE"/>
    <n v="888888"/>
    <n v="888888"/>
    <x v="12"/>
    <s v="Refuerzo"/>
    <n v="888"/>
    <s v="INCIDENCIA"/>
    <m/>
    <m/>
    <m/>
    <m/>
    <m/>
    <n v="65.974999999999994"/>
  </r>
  <r>
    <x v="0"/>
    <s v="INCIDENCIA"/>
    <s v="9-SEPTIEMBRE"/>
    <n v="888888"/>
    <n v="888888"/>
    <x v="12"/>
    <s v="Refuerzo"/>
    <n v="888"/>
    <s v="INCIDENCIA"/>
    <m/>
    <m/>
    <m/>
    <m/>
    <m/>
    <n v="79.169999999999987"/>
  </r>
  <r>
    <x v="0"/>
    <s v="INCIDENCIA"/>
    <s v="9-SEPTIEMBRE"/>
    <n v="888888"/>
    <n v="888888"/>
    <x v="12"/>
    <s v="Refuerzo"/>
    <n v="888"/>
    <s v="INCIDENCIA"/>
    <m/>
    <m/>
    <m/>
    <m/>
    <m/>
    <n v="92.364999999999995"/>
  </r>
  <r>
    <x v="0"/>
    <s v="INCIDENCIA"/>
    <s v="9-SEPTIEMBRE"/>
    <n v="888888"/>
    <n v="888888"/>
    <x v="12"/>
    <s v="Refuerzo"/>
    <n v="888"/>
    <s v="INCIDENCIA"/>
    <m/>
    <m/>
    <m/>
    <m/>
    <m/>
    <n v="26.389999999999997"/>
  </r>
  <r>
    <x v="0"/>
    <s v="INCIDENCIA"/>
    <s v="9-SEPTIEMBRE"/>
    <n v="888888"/>
    <n v="888888"/>
    <x v="12"/>
    <s v="Refuerzo"/>
    <n v="888"/>
    <s v="INCIDENCIA"/>
    <m/>
    <m/>
    <m/>
    <m/>
    <m/>
    <n v="131.94999999999999"/>
  </r>
  <r>
    <x v="0"/>
    <s v="INCIDENCIA"/>
    <s v="9-SEPTIEMBRE"/>
    <n v="110061"/>
    <n v="110061"/>
    <x v="13"/>
    <s v="Otros"/>
    <n v="888"/>
    <s v="INCIDENCIA"/>
    <m/>
    <m/>
    <m/>
    <m/>
    <m/>
    <n v="2873.4375"/>
  </r>
  <r>
    <x v="0"/>
    <s v="INCIDENCIA"/>
    <s v="9-SEPTIEMBRE"/>
    <n v="110061"/>
    <n v="110061"/>
    <x v="13"/>
    <s v="Otros"/>
    <n v="888"/>
    <s v="INCIDENCIA"/>
    <m/>
    <m/>
    <m/>
    <m/>
    <m/>
    <n v="2873.4375"/>
  </r>
  <r>
    <x v="0"/>
    <s v="INCIDENCIA"/>
    <s v="9-SEPTIEMBRE"/>
    <n v="110061"/>
    <n v="110061"/>
    <x v="13"/>
    <s v="Otros"/>
    <n v="888"/>
    <s v="INCIDENCIA"/>
    <m/>
    <m/>
    <m/>
    <m/>
    <m/>
    <n v="3103.3125"/>
  </r>
  <r>
    <x v="0"/>
    <s v="INCIDENCIA"/>
    <s v="9-SEPTIEMBRE"/>
    <n v="110061"/>
    <n v="110061"/>
    <x v="13"/>
    <s v="Otros"/>
    <n v="888"/>
    <s v="INCIDENCIA"/>
    <m/>
    <m/>
    <m/>
    <m/>
    <m/>
    <n v="2873.4375"/>
  </r>
  <r>
    <x v="0"/>
    <s v="INCIDENCIA"/>
    <s v="9-SEPTIEMBRE"/>
    <n v="110061"/>
    <n v="110061"/>
    <x v="13"/>
    <s v="Otros"/>
    <n v="888"/>
    <s v="INCIDENCIA"/>
    <m/>
    <m/>
    <m/>
    <m/>
    <m/>
    <n v="2758.5"/>
  </r>
  <r>
    <x v="0"/>
    <s v="INCIDENCIA"/>
    <s v="9-SEPTIEMBRE"/>
    <n v="888888"/>
    <n v="888888"/>
    <x v="12"/>
    <s v="Otros"/>
    <n v="888"/>
    <s v="INCIDENCIA"/>
    <m/>
    <m/>
    <m/>
    <m/>
    <m/>
    <n v="4535.7"/>
  </r>
  <r>
    <x v="0"/>
    <s v="INCIDENCIA"/>
    <s v="9-SEPTIEMBRE"/>
    <n v="330008"/>
    <n v="330008"/>
    <x v="14"/>
    <s v="Festivos y Fines de Semana"/>
    <n v="888"/>
    <s v="INCIDENCIA"/>
    <m/>
    <m/>
    <m/>
    <m/>
    <m/>
    <n v="448.62999999999994"/>
  </r>
  <r>
    <x v="0"/>
    <s v="INCIDENCIA"/>
    <s v="9-SEPTIEMBRE"/>
    <n v="330008"/>
    <n v="330008"/>
    <x v="14"/>
    <s v="Otros"/>
    <n v="888"/>
    <s v="INCIDENCIA"/>
    <m/>
    <m/>
    <m/>
    <m/>
    <m/>
    <n v="118.755"/>
  </r>
  <r>
    <x v="0"/>
    <s v="INCIDENCIA"/>
    <s v="9-SEPTIEMBRE"/>
    <n v="330008"/>
    <n v="330008"/>
    <x v="14"/>
    <s v="Festivos y Fines de Semana"/>
    <n v="888"/>
    <s v="INCIDENCIA"/>
    <m/>
    <m/>
    <m/>
    <m/>
    <m/>
    <n v="197.92499999999998"/>
  </r>
  <r>
    <x v="0"/>
    <s v="INCIDENCIA"/>
    <s v="9-SEPTIEMBRE"/>
    <n v="330008"/>
    <n v="330008"/>
    <x v="14"/>
    <s v="Otros"/>
    <n v="888"/>
    <s v="INCIDENCIA"/>
    <m/>
    <m/>
    <m/>
    <m/>
    <m/>
    <n v="427.51799999999997"/>
  </r>
  <r>
    <x v="0"/>
    <s v="INCIDENCIA"/>
    <s v="9-SEPTIEMBRE"/>
    <n v="330008"/>
    <n v="330008"/>
    <x v="14"/>
    <s v="Festivos y Fines de Semana"/>
    <n v="888"/>
    <s v="INCIDENCIA"/>
    <m/>
    <m/>
    <m/>
    <m/>
    <m/>
    <n v="448.62999999999994"/>
  </r>
  <r>
    <x v="0"/>
    <s v="INCIDENCIA"/>
    <s v="9-SEPTIEMBRE"/>
    <n v="110120"/>
    <n v="110120"/>
    <x v="15"/>
    <s v="Otros"/>
    <n v="888"/>
    <s v="INCIDENCIA"/>
    <m/>
    <m/>
    <m/>
    <m/>
    <m/>
    <n v="237.51"/>
  </r>
  <r>
    <x v="0"/>
    <s v="INCIDENCIA"/>
    <s v="9-SEPTIEMBRE"/>
    <n v="160002"/>
    <n v="160002"/>
    <x v="16"/>
    <s v="Otros"/>
    <n v="888"/>
    <s v="INCIDENCIA"/>
    <m/>
    <m/>
    <m/>
    <m/>
    <m/>
    <n v="100.94175"/>
  </r>
  <r>
    <x v="2"/>
    <s v="INCIDENCIA"/>
    <s v="9-SEPTIEMBRE"/>
    <n v="110164"/>
    <n v="110164"/>
    <x v="17"/>
    <s v="Otros"/>
    <n v="888"/>
    <s v="INCIDENCIA"/>
    <m/>
    <m/>
    <m/>
    <m/>
    <m/>
    <n v="403.767"/>
  </r>
  <r>
    <x v="0"/>
    <s v="INCIDENCIA"/>
    <s v="9-SEPTIEMBRE"/>
    <n v="200003"/>
    <n v="200003"/>
    <x v="18"/>
    <s v="Otros"/>
    <n v="888"/>
    <s v="INCIDENCIA"/>
    <m/>
    <m/>
    <m/>
    <m/>
    <m/>
    <n v="343.27333333333331"/>
  </r>
  <r>
    <x v="0"/>
    <s v="INCIDENCIA"/>
    <s v="9-SEPTIEMBRE"/>
    <n v="330008"/>
    <n v="330008"/>
    <x v="14"/>
    <s v="Nocturnidad"/>
    <n v="888"/>
    <s v="INCIDENCIA"/>
    <m/>
    <m/>
    <m/>
    <m/>
    <m/>
    <n v="25.309886164062494"/>
  </r>
  <r>
    <x v="0"/>
    <s v="INCIDENCIA"/>
    <s v="9-SEPTIEMBRE"/>
    <n v="110111"/>
    <n v="110111"/>
    <x v="19"/>
    <s v="Nocturnidad"/>
    <n v="888"/>
    <s v="INCIDENCIA"/>
    <m/>
    <m/>
    <m/>
    <m/>
    <m/>
    <n v="19.55763930859375"/>
  </r>
  <r>
    <x v="0"/>
    <s v="INCIDENCIA"/>
    <s v="9-SEPTIEMBRE"/>
    <n v="110111"/>
    <n v="110111"/>
    <x v="19"/>
    <s v="Nocturnidad"/>
    <n v="888"/>
    <s v="INCIDENCIA"/>
    <m/>
    <m/>
    <m/>
    <m/>
    <m/>
    <n v="18.961452097656249"/>
  </r>
  <r>
    <x v="0"/>
    <s v="INCIDENCIA"/>
    <s v="9-SEPTIEMBRE"/>
    <n v="110111"/>
    <n v="110111"/>
    <x v="19"/>
    <s v="Otros"/>
    <n v="888"/>
    <s v="INCIDENCIA"/>
    <m/>
    <m/>
    <m/>
    <m/>
    <m/>
    <n v="145.14499999999998"/>
  </r>
  <r>
    <x v="0"/>
    <s v="INCIDENCIA"/>
    <s v="9-SEPTIEMBRE"/>
    <n v="110111"/>
    <n v="110111"/>
    <x v="19"/>
    <s v="Absentismo"/>
    <n v="888"/>
    <s v="INCIDENCIA"/>
    <m/>
    <m/>
    <m/>
    <m/>
    <m/>
    <n v="106.87949999999999"/>
  </r>
  <r>
    <x v="0"/>
    <s v="INCIDENCIA"/>
    <s v="9-SEPTIEMBRE"/>
    <n v="110111"/>
    <n v="110111"/>
    <x v="19"/>
    <s v="Absentismo"/>
    <n v="888"/>
    <s v="INCIDENCIA"/>
    <m/>
    <m/>
    <m/>
    <m/>
    <m/>
    <n v="320.63849999999996"/>
  </r>
  <r>
    <x v="0"/>
    <s v="INCIDENCIA"/>
    <s v="9-SEPTIEMBRE"/>
    <n v="110111"/>
    <n v="110111"/>
    <x v="19"/>
    <s v="Absentismo"/>
    <n v="888"/>
    <s v="INCIDENCIA"/>
    <m/>
    <m/>
    <m/>
    <m/>
    <m/>
    <n v="35.6265"/>
  </r>
  <r>
    <x v="0"/>
    <s v="INCIDENCIA"/>
    <s v="9-SEPTIEMBRE"/>
    <n v="110111"/>
    <n v="110111"/>
    <x v="19"/>
    <s v="Absentismo"/>
    <n v="888"/>
    <s v="INCIDENCIA"/>
    <m/>
    <m/>
    <m/>
    <m/>
    <m/>
    <n v="11.875499999999999"/>
  </r>
  <r>
    <x v="0"/>
    <s v="INCIDENCIA"/>
    <s v="9-SEPTIEMBRE"/>
    <n v="110111"/>
    <n v="110111"/>
    <x v="19"/>
    <s v="Absentismo"/>
    <n v="888"/>
    <s v="INCIDENCIA"/>
    <m/>
    <m/>
    <m/>
    <m/>
    <m/>
    <n v="47.501999999999995"/>
  </r>
  <r>
    <x v="0"/>
    <s v="INCIDENCIA"/>
    <s v="9-SEPTIEMBRE"/>
    <n v="110111"/>
    <n v="110111"/>
    <x v="19"/>
    <s v="Absentismo"/>
    <n v="888"/>
    <s v="INCIDENCIA"/>
    <m/>
    <m/>
    <m/>
    <m/>
    <m/>
    <n v="11.875499999999999"/>
  </r>
  <r>
    <x v="0"/>
    <s v="INCIDENCIA"/>
    <s v="9-SEPTIEMBRE"/>
    <n v="110164"/>
    <n v="110164"/>
    <x v="17"/>
    <s v="Absentismo"/>
    <n v="888"/>
    <s v="INCIDENCIA"/>
    <m/>
    <m/>
    <m/>
    <m/>
    <m/>
    <n v="178.13249999999999"/>
  </r>
  <r>
    <x v="0"/>
    <s v="INCIDENCIA"/>
    <s v="9-SEPTIEMBRE"/>
    <n v="110164"/>
    <n v="110164"/>
    <x v="17"/>
    <s v="Absentismo"/>
    <n v="888"/>
    <s v="INCIDENCIA"/>
    <m/>
    <m/>
    <m/>
    <m/>
    <m/>
    <n v="35.6265"/>
  </r>
  <r>
    <x v="0"/>
    <s v="INCIDENCIA"/>
    <s v="9-SEPTIEMBRE"/>
    <n v="110803"/>
    <n v="110803"/>
    <x v="20"/>
    <s v="Otros"/>
    <n v="888"/>
    <s v="INCIDENCIA"/>
    <m/>
    <m/>
    <m/>
    <m/>
    <m/>
    <n v="1703.34"/>
  </r>
  <r>
    <x v="0"/>
    <s v="INCIDENCIA"/>
    <s v="9-SEPTIEMBRE"/>
    <n v="110803"/>
    <n v="110803"/>
    <x v="20"/>
    <s v="Otros"/>
    <n v="888"/>
    <s v="INCIDENCIA"/>
    <m/>
    <m/>
    <m/>
    <m/>
    <m/>
    <n v="283.89"/>
  </r>
  <r>
    <x v="0"/>
    <s v="INCIDENCIA"/>
    <s v="9-SEPTIEMBRE"/>
    <n v="510009"/>
    <n v="510009"/>
    <x v="10"/>
    <s v="Otros"/>
    <n v="888"/>
    <s v="INCIDENCIA"/>
    <m/>
    <m/>
    <m/>
    <m/>
    <m/>
    <n v="946.3"/>
  </r>
  <r>
    <x v="0"/>
    <s v="INCIDENCIA"/>
    <s v="9-SEPTIEMBRE"/>
    <n v="200006"/>
    <n v="200006"/>
    <x v="21"/>
    <s v="Otros"/>
    <n v="888"/>
    <s v="INCIDENCIA"/>
    <m/>
    <m/>
    <m/>
    <m/>
    <m/>
    <n v="1419.4499999999998"/>
  </r>
  <r>
    <x v="0"/>
    <s v="INCIDENCIA"/>
    <s v="9-SEPTIEMBRE"/>
    <n v="110064"/>
    <n v="110064"/>
    <x v="22"/>
    <s v="Otros"/>
    <n v="888"/>
    <s v="INCIDENCIA"/>
    <m/>
    <m/>
    <m/>
    <m/>
    <m/>
    <n v="912.15000000000009"/>
  </r>
  <r>
    <x v="0"/>
    <s v="INCIDENCIA"/>
    <s v="9-SEPTIEMBRE"/>
    <n v="510013"/>
    <n v="510013"/>
    <x v="23"/>
    <s v="Otros"/>
    <n v="888"/>
    <s v="INCIDENCIA"/>
    <m/>
    <m/>
    <m/>
    <m/>
    <m/>
    <n v="912.15000000000009"/>
  </r>
  <r>
    <x v="0"/>
    <s v="INCIDENCIA"/>
    <s v="9-SEPTIEMBRE"/>
    <n v="200003"/>
    <n v="200003"/>
    <x v="18"/>
    <s v="Otros"/>
    <n v="888"/>
    <s v="INCIDENCIA"/>
    <m/>
    <m/>
    <m/>
    <m/>
    <m/>
    <n v="234.05"/>
  </r>
  <r>
    <x v="0"/>
    <s v="INCIDENCIA"/>
    <s v="9-SEPTIEMBRE"/>
    <n v="200003"/>
    <n v="200003"/>
    <x v="18"/>
    <s v="Otros"/>
    <n v="888"/>
    <s v="INCIDENCIA"/>
    <m/>
    <m/>
    <m/>
    <m/>
    <m/>
    <n v="249.65333333333334"/>
  </r>
  <r>
    <x v="0"/>
    <s v="INCIDENCIA"/>
    <s v="9-SEPTIEMBRE"/>
    <n v="510013"/>
    <n v="510013"/>
    <x v="23"/>
    <s v="Permiso retribuido"/>
    <n v="888"/>
    <s v="INCIDENCIA"/>
    <m/>
    <m/>
    <m/>
    <m/>
    <m/>
    <n v="23.750999999999998"/>
  </r>
  <r>
    <x v="0"/>
    <s v="INCIDENCIA"/>
    <s v="9-SEPTIEMBRE"/>
    <n v="510013"/>
    <n v="510013"/>
    <x v="23"/>
    <s v="Permiso retribuido"/>
    <n v="888"/>
    <s v="INCIDENCIA"/>
    <m/>
    <m/>
    <m/>
    <m/>
    <m/>
    <n v="23.750999999999998"/>
  </r>
  <r>
    <x v="0"/>
    <s v="INCIDENCIA"/>
    <s v="9-SEPTIEMBRE"/>
    <n v="510013"/>
    <n v="510013"/>
    <x v="23"/>
    <s v="Permiso retribuido"/>
    <n v="888"/>
    <s v="INCIDENCIA"/>
    <m/>
    <m/>
    <m/>
    <m/>
    <m/>
    <n v="285.012"/>
  </r>
  <r>
    <x v="0"/>
    <s v="INCIDENCIA"/>
    <s v="9-SEPTIEMBRE"/>
    <n v="110020"/>
    <n v="110020"/>
    <x v="24"/>
    <s v="Festivos y Fines de Semana"/>
    <n v="888"/>
    <s v="INCIDENCIA"/>
    <m/>
    <m/>
    <m/>
    <m/>
    <m/>
    <n v="380.01599999999996"/>
  </r>
  <r>
    <x v="0"/>
    <s v="INCIDENCIA"/>
    <s v="9-SEPTIEMBRE"/>
    <n v="110020"/>
    <n v="110020"/>
    <x v="24"/>
    <s v="Festivos y Fines de Semana"/>
    <n v="888"/>
    <s v="INCIDENCIA"/>
    <m/>
    <m/>
    <m/>
    <m/>
    <m/>
    <n v="336.47249999999997"/>
  </r>
  <r>
    <x v="0"/>
    <s v="INCIDENCIA"/>
    <s v="9-SEPTIEMBRE"/>
    <n v="510013"/>
    <n v="510013"/>
    <x v="23"/>
    <s v="Permiso retribuido"/>
    <n v="888"/>
    <s v="INCIDENCIA"/>
    <m/>
    <m/>
    <m/>
    <m/>
    <m/>
    <n v="118.755"/>
  </r>
  <r>
    <x v="0"/>
    <s v="INCIDENCIA"/>
    <s v="9-SEPTIEMBRE"/>
    <n v="110020"/>
    <n v="110020"/>
    <x v="24"/>
    <s v="Permiso retribuido"/>
    <n v="888"/>
    <s v="INCIDENCIA"/>
    <m/>
    <m/>
    <m/>
    <m/>
    <m/>
    <n v="47.501999999999995"/>
  </r>
  <r>
    <x v="0"/>
    <s v="INCIDENCIA"/>
    <s v="9-SEPTIEMBRE"/>
    <n v="110066"/>
    <n v="110066"/>
    <x v="25"/>
    <s v="Refuerzo"/>
    <n v="888"/>
    <s v="INCIDENCIA"/>
    <m/>
    <m/>
    <m/>
    <m/>
    <m/>
    <n v="296.88749999999999"/>
  </r>
  <r>
    <x v="0"/>
    <s v="INCIDENCIA"/>
    <s v="9-SEPTIEMBRE"/>
    <n v="110066"/>
    <n v="110066"/>
    <x v="25"/>
    <s v="Refuerzo"/>
    <n v="888"/>
    <s v="INCIDENCIA"/>
    <m/>
    <m/>
    <m/>
    <m/>
    <m/>
    <n v="130.63049999999998"/>
  </r>
  <r>
    <x v="0"/>
    <s v="INCIDENCIA"/>
    <s v="9-SEPTIEMBRE"/>
    <n v="110066"/>
    <n v="110066"/>
    <x v="25"/>
    <s v="Refuerzo"/>
    <n v="888"/>
    <s v="INCIDENCIA"/>
    <m/>
    <m/>
    <m/>
    <m/>
    <m/>
    <n v="131.94999999999999"/>
  </r>
  <r>
    <x v="0"/>
    <s v="INCIDENCIA"/>
    <s v="9-SEPTIEMBRE"/>
    <n v="110066"/>
    <n v="110066"/>
    <x v="25"/>
    <s v="Refuerzo"/>
    <n v="888"/>
    <s v="INCIDENCIA"/>
    <m/>
    <m/>
    <m/>
    <m/>
    <m/>
    <n v="225.63449999999997"/>
  </r>
  <r>
    <x v="0"/>
    <s v="INCIDENCIA"/>
    <s v="9-SEPTIEMBRE"/>
    <n v="110066"/>
    <n v="110066"/>
    <x v="25"/>
    <s v="Refuerzo"/>
    <n v="888"/>
    <s v="INCIDENCIA"/>
    <m/>
    <m/>
    <m/>
    <m/>
    <m/>
    <n v="131.94999999999999"/>
  </r>
  <r>
    <x v="0"/>
    <s v="INCIDENCIA"/>
    <s v="9-SEPTIEMBRE"/>
    <n v="110066"/>
    <n v="110066"/>
    <x v="25"/>
    <s v="Refuerzo"/>
    <n v="888"/>
    <s v="INCIDENCIA"/>
    <m/>
    <m/>
    <m/>
    <m/>
    <m/>
    <n v="225.63449999999997"/>
  </r>
  <r>
    <x v="0"/>
    <s v="INCIDENCIA"/>
    <s v="9-SEPTIEMBRE"/>
    <n v="110066"/>
    <n v="110066"/>
    <x v="25"/>
    <s v="Refuerzo"/>
    <n v="888"/>
    <s v="INCIDENCIA"/>
    <m/>
    <m/>
    <m/>
    <m/>
    <m/>
    <n v="131.94999999999999"/>
  </r>
  <r>
    <x v="0"/>
    <s v="INCIDENCIA"/>
    <s v="9-SEPTIEMBRE"/>
    <n v="110066"/>
    <n v="110066"/>
    <x v="25"/>
    <s v="Refuerzo"/>
    <n v="888"/>
    <s v="INCIDENCIA"/>
    <m/>
    <m/>
    <m/>
    <m/>
    <m/>
    <n v="131.94999999999999"/>
  </r>
  <r>
    <x v="0"/>
    <s v="INCIDENCIA"/>
    <s v="9-SEPTIEMBRE"/>
    <n v="110066"/>
    <n v="110066"/>
    <x v="25"/>
    <s v="Refuerzo"/>
    <n v="888"/>
    <s v="INCIDENCIA"/>
    <m/>
    <m/>
    <m/>
    <m/>
    <m/>
    <n v="131.94999999999999"/>
  </r>
  <r>
    <x v="0"/>
    <s v="INCIDENCIA"/>
    <s v="9-SEPTIEMBRE"/>
    <n v="110066"/>
    <n v="110066"/>
    <x v="25"/>
    <s v="Refuerzo"/>
    <n v="888"/>
    <s v="INCIDENCIA"/>
    <m/>
    <m/>
    <m/>
    <m/>
    <m/>
    <n v="59.377499999999998"/>
  </r>
  <r>
    <x v="0"/>
    <s v="INCIDENCIA"/>
    <s v="9-SEPTIEMBRE"/>
    <n v="110066"/>
    <n v="110066"/>
    <x v="25"/>
    <s v="Refuerzo"/>
    <n v="888"/>
    <s v="INCIDENCIA"/>
    <m/>
    <m/>
    <m/>
    <m/>
    <m/>
    <n v="296.88749999999999"/>
  </r>
  <r>
    <x v="0"/>
    <s v="INCIDENCIA"/>
    <s v="9-SEPTIEMBRE"/>
    <n v="110066"/>
    <n v="110066"/>
    <x v="25"/>
    <s v="Refuerzo"/>
    <n v="888"/>
    <s v="INCIDENCIA"/>
    <m/>
    <m/>
    <m/>
    <m/>
    <m/>
    <n v="368.14049999999997"/>
  </r>
  <r>
    <x v="0"/>
    <s v="INCIDENCIA"/>
    <s v="9-SEPTIEMBRE"/>
    <n v="110066"/>
    <n v="110066"/>
    <x v="25"/>
    <s v="Refuerzo"/>
    <n v="888"/>
    <s v="INCIDENCIA"/>
    <m/>
    <m/>
    <m/>
    <m/>
    <m/>
    <n v="296.88749999999999"/>
  </r>
  <r>
    <x v="0"/>
    <s v="INCIDENCIA"/>
    <s v="9-SEPTIEMBRE"/>
    <n v="110066"/>
    <n v="110066"/>
    <x v="25"/>
    <s v="Nocturnidad"/>
    <n v="888"/>
    <s v="INCIDENCIA"/>
    <m/>
    <m/>
    <m/>
    <m/>
    <m/>
    <n v="11.153795351562499"/>
  </r>
  <r>
    <x v="0"/>
    <s v="INCIDENCIA"/>
    <s v="9-SEPTIEMBRE"/>
    <n v="110085"/>
    <n v="110085"/>
    <x v="26"/>
    <s v="Nocturnidad"/>
    <n v="888"/>
    <s v="INCIDENCIA"/>
    <m/>
    <m/>
    <m/>
    <m/>
    <m/>
    <n v="105.82691010937499"/>
  </r>
  <r>
    <x v="0"/>
    <s v="INCIDENCIA"/>
    <s v="9-SEPTIEMBRE"/>
    <n v="110085"/>
    <n v="110085"/>
    <x v="26"/>
    <s v="Nocturnidad"/>
    <n v="888"/>
    <s v="INCIDENCIA"/>
    <m/>
    <m/>
    <m/>
    <m/>
    <m/>
    <n v="71.141048671874998"/>
  </r>
  <r>
    <x v="0"/>
    <s v="INCIDENCIA"/>
    <s v="9-SEPTIEMBRE"/>
    <n v="110085"/>
    <n v="110085"/>
    <x v="26"/>
    <s v="Nocturnidad"/>
    <n v="888"/>
    <s v="INCIDENCIA"/>
    <m/>
    <m/>
    <m/>
    <m/>
    <m/>
    <n v="34.513481132812494"/>
  </r>
  <r>
    <x v="0"/>
    <s v="INCIDENCIA"/>
    <s v="9-SEPTIEMBRE"/>
    <n v="110085"/>
    <n v="110085"/>
    <x v="26"/>
    <s v="Nocturnidad"/>
    <n v="888"/>
    <s v="INCIDENCIA"/>
    <m/>
    <m/>
    <m/>
    <m/>
    <m/>
    <n v="23.713682890624998"/>
  </r>
  <r>
    <x v="0"/>
    <s v="INCIDENCIA"/>
    <s v="9-SEPTIEMBRE"/>
    <n v="110085"/>
    <n v="110085"/>
    <x v="26"/>
    <s v="Puesto pendiente de cubrir"/>
    <n v="888"/>
    <s v="INCIDENCIA"/>
    <m/>
    <m/>
    <m/>
    <m/>
    <m/>
    <n v="166.25699999999998"/>
  </r>
  <r>
    <x v="0"/>
    <s v="INCIDENCIA"/>
    <s v="9-SEPTIEMBRE"/>
    <n v="110085"/>
    <n v="110085"/>
    <x v="26"/>
    <s v="Puesto pendiente de cubrir"/>
    <n v="888"/>
    <s v="INCIDENCIA"/>
    <m/>
    <m/>
    <m/>
    <m/>
    <m/>
    <n v="190.00799999999998"/>
  </r>
  <r>
    <x v="0"/>
    <s v="INCIDENCIA"/>
    <s v="9-SEPTIEMBRE"/>
    <n v="110085"/>
    <n v="110085"/>
    <x v="26"/>
    <s v="Puesto pendiente de cubrir"/>
    <n v="888"/>
    <s v="INCIDENCIA"/>
    <m/>
    <m/>
    <m/>
    <m/>
    <m/>
    <n v="118.755"/>
  </r>
  <r>
    <x v="0"/>
    <s v="INCIDENCIA"/>
    <s v="9-SEPTIEMBRE"/>
    <n v="110085"/>
    <n v="110085"/>
    <x v="26"/>
    <s v="Puesto pendiente de cubrir"/>
    <n v="888"/>
    <s v="INCIDENCIA"/>
    <m/>
    <m/>
    <m/>
    <m/>
    <m/>
    <n v="118.755"/>
  </r>
  <r>
    <x v="0"/>
    <s v="INCIDENCIA"/>
    <s v="9-SEPTIEMBRE"/>
    <n v="110085"/>
    <n v="110085"/>
    <x v="26"/>
    <s v="Puesto pendiente de cubrir"/>
    <n v="888"/>
    <s v="INCIDENCIA"/>
    <m/>
    <m/>
    <m/>
    <m/>
    <m/>
    <n v="71.253"/>
  </r>
  <r>
    <x v="0"/>
    <s v="INCIDENCIA"/>
    <s v="9-SEPTIEMBRE"/>
    <n v="350001"/>
    <n v="350001"/>
    <x v="27"/>
    <s v="Otros"/>
    <n v="888"/>
    <s v="INCIDENCIA"/>
    <m/>
    <m/>
    <m/>
    <m/>
    <m/>
    <n v="3885.1374999999998"/>
  </r>
  <r>
    <x v="0"/>
    <s v="INCIDENCIA"/>
    <s v="9-SEPTIEMBRE"/>
    <n v="110020"/>
    <n v="110020"/>
    <x v="24"/>
    <s v="Otros"/>
    <n v="888"/>
    <s v="INCIDENCIA"/>
    <m/>
    <m/>
    <m/>
    <m/>
    <m/>
    <n v="842.1875"/>
  </r>
  <r>
    <x v="0"/>
    <s v="INCIDENCIA"/>
    <s v="9-SEPTIEMBRE"/>
    <n v="110067"/>
    <n v="110067"/>
    <x v="28"/>
    <s v="Permiso retribuido"/>
    <n v="888"/>
    <s v="INCIDENCIA"/>
    <m/>
    <m/>
    <m/>
    <m/>
    <m/>
    <n v="269.70580000000001"/>
  </r>
  <r>
    <x v="0"/>
    <s v="INCIDENCIA"/>
    <s v="9-SEPTIEMBRE"/>
    <n v="110067"/>
    <n v="110067"/>
    <x v="28"/>
    <s v="Permiso retribuido"/>
    <n v="888"/>
    <s v="INCIDENCIA"/>
    <m/>
    <m/>
    <m/>
    <m/>
    <m/>
    <n v="15.411759999999999"/>
  </r>
  <r>
    <x v="0"/>
    <s v="INCIDENCIA"/>
    <s v="9-SEPTIEMBRE"/>
    <n v="110067"/>
    <n v="110067"/>
    <x v="28"/>
    <s v="Permiso retribuido"/>
    <n v="888"/>
    <s v="INCIDENCIA"/>
    <m/>
    <m/>
    <m/>
    <m/>
    <m/>
    <n v="15.411759999999999"/>
  </r>
  <r>
    <x v="0"/>
    <s v="INCIDENCIA"/>
    <s v="9-SEPTIEMBRE"/>
    <n v="110067"/>
    <n v="110067"/>
    <x v="28"/>
    <s v="Permiso retribuido"/>
    <n v="888"/>
    <s v="INCIDENCIA"/>
    <m/>
    <m/>
    <m/>
    <m/>
    <m/>
    <n v="15.411759999999999"/>
  </r>
  <r>
    <x v="0"/>
    <s v="INCIDENCIA"/>
    <s v="9-SEPTIEMBRE"/>
    <n v="110067"/>
    <n v="110067"/>
    <x v="28"/>
    <s v="Permiso retribuido"/>
    <n v="888"/>
    <s v="INCIDENCIA"/>
    <m/>
    <m/>
    <m/>
    <m/>
    <m/>
    <n v="30.823519999999998"/>
  </r>
  <r>
    <x v="0"/>
    <s v="INCIDENCIA"/>
    <s v="9-SEPTIEMBRE"/>
    <n v="110067"/>
    <n v="110067"/>
    <x v="28"/>
    <s v="Permiso retribuido"/>
    <n v="888"/>
    <s v="INCIDENCIA"/>
    <m/>
    <m/>
    <m/>
    <m/>
    <m/>
    <n v="15.411759999999999"/>
  </r>
  <r>
    <x v="0"/>
    <s v="INCIDENCIA"/>
    <s v="9-SEPTIEMBRE"/>
    <n v="110067"/>
    <n v="110067"/>
    <x v="28"/>
    <s v="Permiso retribuido"/>
    <n v="888"/>
    <s v="INCIDENCIA"/>
    <m/>
    <m/>
    <m/>
    <m/>
    <m/>
    <n v="131.94999999999999"/>
  </r>
  <r>
    <x v="0"/>
    <s v="INCIDENCIA"/>
    <s v="9-SEPTIEMBRE"/>
    <n v="110025"/>
    <n v="110025"/>
    <x v="29"/>
    <s v="Festivos y Fines de Semana"/>
    <n v="888"/>
    <s v="INCIDENCIA"/>
    <m/>
    <m/>
    <m/>
    <m/>
    <m/>
    <n v="166.52089999999998"/>
  </r>
  <r>
    <x v="0"/>
    <s v="INCIDENCIA"/>
    <s v="9-SEPTIEMBRE"/>
    <n v="110025"/>
    <n v="110025"/>
    <x v="29"/>
    <s v="Festivos y Fines de Semana"/>
    <n v="888"/>
    <s v="INCIDENCIA"/>
    <m/>
    <m/>
    <m/>
    <m/>
    <m/>
    <n v="83.260449999999992"/>
  </r>
  <r>
    <x v="0"/>
    <s v="INCIDENCIA"/>
    <s v="9-SEPTIEMBRE"/>
    <n v="110025"/>
    <n v="110025"/>
    <x v="29"/>
    <s v="Festivos y Fines de Semana"/>
    <n v="888"/>
    <s v="INCIDENCIA"/>
    <m/>
    <m/>
    <m/>
    <m/>
    <m/>
    <n v="166.52089999999998"/>
  </r>
  <r>
    <x v="0"/>
    <s v="INCIDENCIA"/>
    <s v="9-SEPTIEMBRE"/>
    <n v="110025"/>
    <n v="110025"/>
    <x v="29"/>
    <s v="Permiso retribuido"/>
    <n v="888"/>
    <s v="INCIDENCIA"/>
    <m/>
    <m/>
    <m/>
    <m/>
    <m/>
    <n v="15.411759999999999"/>
  </r>
  <r>
    <x v="0"/>
    <s v="INCIDENCIA"/>
    <s v="9-SEPTIEMBRE"/>
    <n v="110025"/>
    <n v="110025"/>
    <x v="29"/>
    <s v="Eventos"/>
    <n v="888"/>
    <s v="INCIDENCIA"/>
    <m/>
    <m/>
    <m/>
    <m/>
    <m/>
    <n v="49.956269999999996"/>
  </r>
  <r>
    <x v="0"/>
    <s v="INCIDENCIA"/>
    <s v="9-SEPTIEMBRE"/>
    <n v="110025"/>
    <n v="110025"/>
    <x v="29"/>
    <s v="Otros"/>
    <n v="888"/>
    <s v="INCIDENCIA"/>
    <m/>
    <m/>
    <m/>
    <m/>
    <m/>
    <n v="573.98249999999996"/>
  </r>
  <r>
    <x v="0"/>
    <s v="INCIDENCIA"/>
    <s v="9-SEPTIEMBRE"/>
    <n v="110225"/>
    <e v="#N/A"/>
    <x v="30"/>
    <s v="Refuerzo"/>
    <n v="888"/>
    <s v="INCIDENCIA"/>
    <m/>
    <m/>
    <m/>
    <m/>
    <m/>
    <n v="79.169999999999987"/>
  </r>
  <r>
    <x v="0"/>
    <s v="INCIDENCIA"/>
    <s v="9-SEPTIEMBRE"/>
    <n v="110025"/>
    <n v="110025"/>
    <x v="29"/>
    <s v="Refuerzo"/>
    <n v="888"/>
    <s v="INCIDENCIA"/>
    <m/>
    <m/>
    <m/>
    <m/>
    <m/>
    <n v="613.5675"/>
  </r>
  <r>
    <x v="0"/>
    <s v="INCIDENCIA"/>
    <s v="9-SEPTIEMBRE"/>
    <n v="110025"/>
    <n v="110025"/>
    <x v="29"/>
    <s v="Otros"/>
    <n v="888"/>
    <s v="INCIDENCIA"/>
    <m/>
    <m/>
    <m/>
    <m/>
    <m/>
    <n v="105.55999999999999"/>
  </r>
  <r>
    <x v="0"/>
    <s v="INCIDENCIA"/>
    <s v="9-SEPTIEMBRE"/>
    <n v="110220"/>
    <n v="110220"/>
    <x v="30"/>
    <s v="Otros"/>
    <n v="888"/>
    <s v="INCIDENCIA"/>
    <m/>
    <m/>
    <m/>
    <m/>
    <m/>
    <n v="395.84999999999997"/>
  </r>
  <r>
    <x v="0"/>
    <s v="INCIDENCIA"/>
    <s v="9-SEPTIEMBRE"/>
    <n v="110067"/>
    <n v="110067"/>
    <x v="28"/>
    <s v="Permiso retribuido"/>
    <n v="888"/>
    <s v="INCIDENCIA"/>
    <m/>
    <m/>
    <m/>
    <m/>
    <m/>
    <n v="7.7058799999999996"/>
  </r>
  <r>
    <x v="0"/>
    <s v="INCIDENCIA"/>
    <s v="9-SEPTIEMBRE"/>
    <n v="110225"/>
    <e v="#N/A"/>
    <x v="30"/>
    <s v="Refuerzo"/>
    <n v="888"/>
    <s v="INCIDENCIA"/>
    <m/>
    <m/>
    <m/>
    <m/>
    <m/>
    <n v="7.4221874999999997"/>
  </r>
  <r>
    <x v="0"/>
    <s v="INCIDENCIA"/>
    <s v="9-SEPTIEMBRE"/>
    <n v="110225"/>
    <e v="#N/A"/>
    <x v="30"/>
    <s v="Refuerzo"/>
    <n v="888"/>
    <s v="INCIDENCIA"/>
    <m/>
    <m/>
    <m/>
    <m/>
    <m/>
    <n v="7.4221874999999997"/>
  </r>
  <r>
    <x v="0"/>
    <s v="INCIDENCIA"/>
    <s v="9-SEPTIEMBRE"/>
    <n v="110225"/>
    <e v="#N/A"/>
    <x v="30"/>
    <s v="Refuerzo"/>
    <n v="888"/>
    <s v="INCIDENCIA"/>
    <m/>
    <m/>
    <m/>
    <m/>
    <m/>
    <n v="7.4221874999999997"/>
  </r>
  <r>
    <x v="0"/>
    <s v="INCIDENCIA"/>
    <s v="9-SEPTIEMBRE"/>
    <n v="110225"/>
    <e v="#N/A"/>
    <x v="30"/>
    <s v="Refuerzo"/>
    <n v="888"/>
    <s v="INCIDENCIA"/>
    <m/>
    <m/>
    <m/>
    <m/>
    <m/>
    <n v="7.4221874999999997"/>
  </r>
  <r>
    <x v="0"/>
    <s v="INCIDENCIA"/>
    <s v="9-SEPTIEMBRE"/>
    <n v="120001"/>
    <n v="120001"/>
    <x v="31"/>
    <s v="Festivos y Fines de Semana"/>
    <n v="888"/>
    <s v="INCIDENCIA"/>
    <m/>
    <m/>
    <m/>
    <m/>
    <m/>
    <n v="197.92499999999998"/>
  </r>
  <r>
    <x v="0"/>
    <s v="INCIDENCIA"/>
    <s v="9-SEPTIEMBRE"/>
    <n v="120001"/>
    <n v="120001"/>
    <x v="31"/>
    <s v="Festivos y Fines de Semana"/>
    <n v="888"/>
    <s v="INCIDENCIA"/>
    <m/>
    <m/>
    <m/>
    <m/>
    <m/>
    <n v="606.96999999999991"/>
  </r>
  <r>
    <x v="0"/>
    <s v="INCIDENCIA"/>
    <s v="9-SEPTIEMBRE"/>
    <n v="510014"/>
    <n v="510014"/>
    <x v="32"/>
    <s v="Permiso retribuido"/>
    <n v="888"/>
    <s v="INCIDENCIA"/>
    <m/>
    <m/>
    <m/>
    <m/>
    <m/>
    <n v="356.26499999999999"/>
  </r>
  <r>
    <x v="0"/>
    <s v="INCIDENCIA"/>
    <s v="9-SEPTIEMBRE"/>
    <n v="510014"/>
    <n v="510014"/>
    <x v="32"/>
    <s v="Festivos y Fines de Semana"/>
    <n v="888"/>
    <s v="INCIDENCIA"/>
    <m/>
    <m/>
    <m/>
    <m/>
    <m/>
    <n v="171.535"/>
  </r>
  <r>
    <x v="0"/>
    <s v="INCIDENCIA"/>
    <s v="9-SEPTIEMBRE"/>
    <n v="120001"/>
    <n v="120001"/>
    <x v="31"/>
    <s v="Puesto pendiente de cubrir"/>
    <n v="888"/>
    <s v="INCIDENCIA"/>
    <m/>
    <m/>
    <m/>
    <m/>
    <m/>
    <n v="395.84999999999997"/>
  </r>
  <r>
    <x v="0"/>
    <s v="INCIDENCIA"/>
    <s v="9-SEPTIEMBRE"/>
    <n v="510014"/>
    <n v="510014"/>
    <x v="32"/>
    <s v="Permiso retribuido"/>
    <n v="888"/>
    <s v="INCIDENCIA"/>
    <m/>
    <m/>
    <m/>
    <m/>
    <m/>
    <n v="105.55999999999999"/>
  </r>
  <r>
    <x v="0"/>
    <s v="INCIDENCIA"/>
    <s v="9-SEPTIEMBRE"/>
    <n v="510014"/>
    <n v="510014"/>
    <x v="32"/>
    <s v="Permiso retribuido"/>
    <n v="888"/>
    <s v="INCIDENCIA"/>
    <m/>
    <m/>
    <m/>
    <m/>
    <m/>
    <n v="197.92499999999998"/>
  </r>
  <r>
    <x v="0"/>
    <s v="INCIDENCIA"/>
    <s v="9-SEPTIEMBRE"/>
    <n v="120001"/>
    <n v="120001"/>
    <x v="31"/>
    <s v="Festivos y Fines de Semana"/>
    <n v="888"/>
    <s v="INCIDENCIA"/>
    <m/>
    <m/>
    <m/>
    <m/>
    <m/>
    <n v="606.96999999999991"/>
  </r>
  <r>
    <x v="0"/>
    <s v="INCIDENCIA"/>
    <s v="9-SEPTIEMBRE"/>
    <n v="510014"/>
    <n v="510014"/>
    <x v="32"/>
    <s v="Puesto pendiente de cubrir"/>
    <n v="888"/>
    <s v="INCIDENCIA"/>
    <m/>
    <m/>
    <m/>
    <m/>
    <m/>
    <n v="455.66293499999995"/>
  </r>
  <r>
    <x v="0"/>
    <s v="INCIDENCIA"/>
    <s v="9-SEPTIEMBRE"/>
    <n v="510014"/>
    <n v="510014"/>
    <x v="32"/>
    <s v="Puesto pendiente de cubrir"/>
    <n v="888"/>
    <s v="INCIDENCIA"/>
    <m/>
    <m/>
    <m/>
    <m/>
    <m/>
    <n v="105.55999999999999"/>
  </r>
  <r>
    <x v="0"/>
    <s v="INCIDENCIA"/>
    <s v="9-SEPTIEMBRE"/>
    <n v="510014"/>
    <n v="510014"/>
    <x v="32"/>
    <s v="Absentismo"/>
    <n v="888"/>
    <s v="INCIDENCIA"/>
    <m/>
    <m/>
    <m/>
    <m/>
    <m/>
    <n v="131.94999999999999"/>
  </r>
  <r>
    <x v="0"/>
    <s v="INCIDENCIA"/>
    <s v="9-SEPTIEMBRE"/>
    <n v="110057"/>
    <n v="110057"/>
    <x v="33"/>
    <s v="Puesto pendiente de cubrir"/>
    <n v="888"/>
    <s v="INCIDENCIA"/>
    <m/>
    <m/>
    <m/>
    <m/>
    <m/>
    <n v="105.55999999999999"/>
  </r>
  <r>
    <x v="0"/>
    <s v="INCIDENCIA"/>
    <s v="9-SEPTIEMBRE"/>
    <n v="110057"/>
    <n v="110057"/>
    <x v="33"/>
    <s v="Absentismo"/>
    <n v="888"/>
    <s v="INCIDENCIA"/>
    <m/>
    <m/>
    <m/>
    <m/>
    <m/>
    <n v="332.51399999999995"/>
  </r>
  <r>
    <x v="0"/>
    <s v="INCIDENCIA"/>
    <s v="9-SEPTIEMBRE"/>
    <n v="510014"/>
    <n v="510014"/>
    <x v="32"/>
    <s v="Eventos"/>
    <n v="888"/>
    <s v="INCIDENCIA"/>
    <m/>
    <m/>
    <m/>
    <m/>
    <m/>
    <n v="158.33999999999997"/>
  </r>
  <r>
    <x v="0"/>
    <s v="INCIDENCIA"/>
    <s v="9-SEPTIEMBRE"/>
    <n v="510014"/>
    <n v="510014"/>
    <x v="32"/>
    <s v="Permiso retribuido"/>
    <n v="888"/>
    <s v="INCIDENCIA"/>
    <m/>
    <m/>
    <m/>
    <m/>
    <m/>
    <n v="329.875"/>
  </r>
  <r>
    <x v="0"/>
    <s v="INCIDENCIA"/>
    <s v="9-SEPTIEMBRE"/>
    <n v="510014"/>
    <n v="510014"/>
    <x v="32"/>
    <s v="Absentismo"/>
    <n v="888"/>
    <s v="INCIDENCIA"/>
    <m/>
    <m/>
    <m/>
    <m/>
    <m/>
    <n v="158.33999999999997"/>
  </r>
  <r>
    <x v="0"/>
    <s v="INCIDENCIA"/>
    <s v="9-SEPTIEMBRE"/>
    <n v="510014"/>
    <n v="510014"/>
    <x v="32"/>
    <s v="Festivos y Fines de Semana"/>
    <n v="888"/>
    <s v="INCIDENCIA"/>
    <m/>
    <m/>
    <m/>
    <m/>
    <m/>
    <n v="606.96999999999991"/>
  </r>
  <r>
    <x v="0"/>
    <s v="INCIDENCIA"/>
    <s v="9-SEPTIEMBRE"/>
    <n v="110057"/>
    <n v="110057"/>
    <x v="33"/>
    <s v="Puesto pendiente de cubrir"/>
    <n v="888"/>
    <s v="INCIDENCIA"/>
    <m/>
    <m/>
    <m/>
    <m/>
    <m/>
    <n v="190.00799999999998"/>
  </r>
  <r>
    <x v="0"/>
    <s v="INCIDENCIA"/>
    <s v="9-SEPTIEMBRE"/>
    <n v="110807"/>
    <n v="110807"/>
    <x v="34"/>
    <s v="Absentismo"/>
    <n v="888"/>
    <s v="INCIDENCIA"/>
    <m/>
    <m/>
    <m/>
    <m/>
    <m/>
    <n v="142.506"/>
  </r>
  <r>
    <x v="0"/>
    <s v="INCIDENCIA"/>
    <s v="9-SEPTIEMBRE"/>
    <n v="110807"/>
    <n v="110807"/>
    <x v="34"/>
    <s v="Absentismo"/>
    <n v="888"/>
    <s v="INCIDENCIA"/>
    <m/>
    <m/>
    <m/>
    <m/>
    <m/>
    <n v="59.377499999999998"/>
  </r>
  <r>
    <x v="0"/>
    <s v="INCIDENCIA"/>
    <s v="9-SEPTIEMBRE"/>
    <n v="110057"/>
    <n v="110057"/>
    <x v="33"/>
    <s v="Festivos y Fines de Semana"/>
    <n v="888"/>
    <s v="INCIDENCIA"/>
    <m/>
    <m/>
    <m/>
    <m/>
    <m/>
    <n v="161.5068"/>
  </r>
  <r>
    <x v="0"/>
    <s v="INCIDENCIA"/>
    <s v="9-SEPTIEMBRE"/>
    <n v="120001"/>
    <n v="120001"/>
    <x v="31"/>
    <s v="Eventos"/>
    <n v="888"/>
    <s v="INCIDENCIA"/>
    <m/>
    <m/>
    <m/>
    <m/>
    <m/>
    <n v="131.94999999999999"/>
  </r>
  <r>
    <x v="0"/>
    <s v="INCIDENCIA"/>
    <s v="9-SEPTIEMBRE"/>
    <n v="120001"/>
    <n v="120001"/>
    <x v="31"/>
    <s v="Eventos"/>
    <n v="888"/>
    <s v="INCIDENCIA"/>
    <m/>
    <m/>
    <m/>
    <m/>
    <m/>
    <n v="131.94999999999999"/>
  </r>
  <r>
    <x v="0"/>
    <s v="INCIDENCIA"/>
    <s v="9-SEPTIEMBRE"/>
    <n v="120001"/>
    <n v="120001"/>
    <x v="31"/>
    <s v="Eventos"/>
    <n v="888"/>
    <s v="INCIDENCIA"/>
    <m/>
    <m/>
    <m/>
    <m/>
    <m/>
    <n v="131.94999999999999"/>
  </r>
  <r>
    <x v="0"/>
    <s v="INCIDENCIA"/>
    <s v="9-SEPTIEMBRE"/>
    <n v="120001"/>
    <n v="120001"/>
    <x v="31"/>
    <s v="Eventos"/>
    <n v="888"/>
    <s v="INCIDENCIA"/>
    <m/>
    <m/>
    <m/>
    <m/>
    <m/>
    <n v="118.755"/>
  </r>
  <r>
    <x v="0"/>
    <s v="INCIDENCIA"/>
    <s v="9-SEPTIEMBRE"/>
    <n v="120001"/>
    <n v="120001"/>
    <x v="31"/>
    <s v="Puesto pendiente de cubrir"/>
    <n v="888"/>
    <s v="INCIDENCIA"/>
    <m/>
    <m/>
    <m/>
    <m/>
    <m/>
    <n v="174.17399999999998"/>
  </r>
  <r>
    <x v="0"/>
    <s v="INCIDENCIA"/>
    <s v="9-SEPTIEMBRE"/>
    <n v="110807"/>
    <n v="110807"/>
    <x v="34"/>
    <s v="Absentismo"/>
    <n v="888"/>
    <s v="INCIDENCIA"/>
    <m/>
    <m/>
    <m/>
    <m/>
    <m/>
    <n v="190.00799999999998"/>
  </r>
  <r>
    <x v="0"/>
    <s v="INCIDENCIA"/>
    <s v="9-SEPTIEMBRE"/>
    <n v="110807"/>
    <n v="110807"/>
    <x v="34"/>
    <s v="Absentismo"/>
    <n v="888"/>
    <s v="INCIDENCIA"/>
    <m/>
    <m/>
    <m/>
    <m/>
    <m/>
    <n v="285.012"/>
  </r>
  <r>
    <x v="0"/>
    <s v="INCIDENCIA"/>
    <s v="9-SEPTIEMBRE"/>
    <n v="110807"/>
    <n v="110807"/>
    <x v="34"/>
    <s v="Absentismo"/>
    <n v="888"/>
    <s v="INCIDENCIA"/>
    <m/>
    <m/>
    <m/>
    <m/>
    <m/>
    <n v="122.7135"/>
  </r>
  <r>
    <x v="0"/>
    <s v="INCIDENCIA"/>
    <s v="9-SEPTIEMBRE"/>
    <n v="110807"/>
    <n v="110807"/>
    <x v="34"/>
    <s v="Absentismo"/>
    <n v="888"/>
    <s v="INCIDENCIA"/>
    <m/>
    <m/>
    <m/>
    <m/>
    <m/>
    <n v="196.60549999999998"/>
  </r>
  <r>
    <x v="0"/>
    <s v="INCIDENCIA"/>
    <s v="9-SEPTIEMBRE"/>
    <n v="110807"/>
    <n v="110807"/>
    <x v="34"/>
    <s v="Absentismo"/>
    <n v="888"/>
    <s v="INCIDENCIA"/>
    <m/>
    <m/>
    <m/>
    <m/>
    <m/>
    <n v="213.75899999999999"/>
  </r>
  <r>
    <x v="0"/>
    <s v="INCIDENCIA"/>
    <s v="9-SEPTIEMBRE"/>
    <n v="110807"/>
    <n v="110807"/>
    <x v="34"/>
    <s v="Puesto pendiente de cubrir"/>
    <n v="888"/>
    <s v="INCIDENCIA"/>
    <m/>
    <m/>
    <m/>
    <m/>
    <m/>
    <n v="546.76121499999999"/>
  </r>
  <r>
    <x v="0"/>
    <s v="INCIDENCIA"/>
    <s v="9-SEPTIEMBRE"/>
    <n v="110807"/>
    <n v="110807"/>
    <x v="34"/>
    <s v="Absentismo"/>
    <n v="888"/>
    <s v="INCIDENCIA"/>
    <m/>
    <m/>
    <m/>
    <m/>
    <m/>
    <n v="285.012"/>
  </r>
  <r>
    <x v="0"/>
    <s v="INCIDENCIA"/>
    <s v="9-SEPTIEMBRE"/>
    <n v="110807"/>
    <n v="110807"/>
    <x v="34"/>
    <s v="Absentismo"/>
    <n v="888"/>
    <s v="INCIDENCIA"/>
    <m/>
    <m/>
    <m/>
    <m/>
    <m/>
    <n v="201.8835"/>
  </r>
  <r>
    <x v="0"/>
    <s v="INCIDENCIA"/>
    <s v="9-SEPTIEMBRE"/>
    <n v="110807"/>
    <n v="110807"/>
    <x v="34"/>
    <s v="Eventos"/>
    <n v="888"/>
    <s v="INCIDENCIA"/>
    <m/>
    <m/>
    <m/>
    <m/>
    <m/>
    <n v="105.55999999999999"/>
  </r>
  <r>
    <x v="0"/>
    <s v="INCIDENCIA"/>
    <s v="9-SEPTIEMBRE"/>
    <n v="110807"/>
    <n v="110807"/>
    <x v="34"/>
    <s v="Eventos"/>
    <n v="888"/>
    <s v="INCIDENCIA"/>
    <m/>
    <m/>
    <m/>
    <m/>
    <m/>
    <n v="118.755"/>
  </r>
  <r>
    <x v="0"/>
    <s v="INCIDENCIA"/>
    <s v="9-SEPTIEMBRE"/>
    <n v="110807"/>
    <n v="110807"/>
    <x v="34"/>
    <s v="Puesto pendiente de cubrir"/>
    <n v="888"/>
    <s v="INCIDENCIA"/>
    <m/>
    <m/>
    <m/>
    <m/>
    <m/>
    <n v="249.38549999999998"/>
  </r>
  <r>
    <x v="0"/>
    <s v="INCIDENCIA"/>
    <s v="9-SEPTIEMBRE"/>
    <n v="340807"/>
    <n v="340807"/>
    <x v="35"/>
    <s v="Festivos y Fines de Semana"/>
    <n v="888"/>
    <s v="INCIDENCIA"/>
    <m/>
    <m/>
    <m/>
    <m/>
    <m/>
    <n v="633.3599999999999"/>
  </r>
  <r>
    <x v="0"/>
    <s v="INCIDENCIA"/>
    <s v="9-SEPTIEMBRE"/>
    <n v="340807"/>
    <n v="340807"/>
    <x v="35"/>
    <s v="Eventos"/>
    <n v="888"/>
    <s v="INCIDENCIA"/>
    <m/>
    <m/>
    <m/>
    <m/>
    <m/>
    <n v="116.11599999999999"/>
  </r>
  <r>
    <x v="0"/>
    <s v="INCIDENCIA"/>
    <s v="9-SEPTIEMBRE"/>
    <n v="110807"/>
    <n v="110807"/>
    <x v="34"/>
    <s v="Eventos"/>
    <n v="888"/>
    <s v="INCIDENCIA"/>
    <m/>
    <m/>
    <m/>
    <m/>
    <m/>
    <n v="158.33999999999997"/>
  </r>
  <r>
    <x v="0"/>
    <s v="INCIDENCIA"/>
    <s v="9-SEPTIEMBRE"/>
    <n v="340807"/>
    <n v="340807"/>
    <x v="35"/>
    <s v="Festivos y Fines de Semana"/>
    <n v="888"/>
    <s v="INCIDENCIA"/>
    <m/>
    <m/>
    <m/>
    <m/>
    <m/>
    <n v="395.84999999999997"/>
  </r>
  <r>
    <x v="0"/>
    <s v="INCIDENCIA"/>
    <s v="9-SEPTIEMBRE"/>
    <n v="340807"/>
    <n v="340807"/>
    <x v="35"/>
    <s v="Festivos y Fines de Semana"/>
    <n v="888"/>
    <s v="INCIDENCIA"/>
    <m/>
    <m/>
    <m/>
    <m/>
    <m/>
    <n v="478.97849999999994"/>
  </r>
  <r>
    <x v="0"/>
    <s v="INCIDENCIA"/>
    <s v="9-SEPTIEMBRE"/>
    <n v="110807"/>
    <n v="110807"/>
    <x v="34"/>
    <s v="Puesto pendiente de cubrir"/>
    <n v="888"/>
    <s v="INCIDENCIA"/>
    <m/>
    <m/>
    <m/>
    <m/>
    <m/>
    <n v="486.01143499999995"/>
  </r>
  <r>
    <x v="0"/>
    <s v="INCIDENCIA"/>
    <s v="9-SEPTIEMBRE"/>
    <n v="340807"/>
    <n v="340807"/>
    <x v="35"/>
    <s v="Festivos y Fines de Semana"/>
    <n v="888"/>
    <s v="INCIDENCIA"/>
    <m/>
    <m/>
    <m/>
    <m/>
    <m/>
    <n v="188.68849999999998"/>
  </r>
  <r>
    <x v="0"/>
    <s v="INCIDENCIA"/>
    <s v="9-SEPTIEMBRE"/>
    <n v="340807"/>
    <n v="340807"/>
    <x v="35"/>
    <s v="Permiso retribuido"/>
    <n v="888"/>
    <s v="INCIDENCIA"/>
    <m/>
    <m/>
    <m/>
    <m/>
    <m/>
    <n v="1002.4637349999999"/>
  </r>
  <r>
    <x v="0"/>
    <s v="INCIDENCIA"/>
    <s v="9-SEPTIEMBRE"/>
    <n v="340807"/>
    <n v="340807"/>
    <x v="35"/>
    <s v="Permiso retribuido"/>
    <n v="888"/>
    <s v="INCIDENCIA"/>
    <m/>
    <m/>
    <m/>
    <m/>
    <m/>
    <n v="1187.55"/>
  </r>
  <r>
    <x v="0"/>
    <s v="INCIDENCIA"/>
    <s v="9-SEPTIEMBRE"/>
    <n v="340807"/>
    <n v="340807"/>
    <x v="35"/>
    <s v="Eventos"/>
    <n v="888"/>
    <s v="INCIDENCIA"/>
    <m/>
    <m/>
    <m/>
    <m/>
    <m/>
    <n v="72.572499999999991"/>
  </r>
  <r>
    <x v="0"/>
    <s v="INCIDENCIA"/>
    <s v="9-SEPTIEMBRE"/>
    <n v="340807"/>
    <n v="340807"/>
    <x v="35"/>
    <s v="Festivos y Fines de Semana"/>
    <n v="888"/>
    <s v="INCIDENCIA"/>
    <m/>
    <m/>
    <m/>
    <m/>
    <m/>
    <n v="87.086999999999989"/>
  </r>
  <r>
    <x v="0"/>
    <s v="INCIDENCIA"/>
    <s v="9-SEPTIEMBRE"/>
    <n v="110807"/>
    <n v="110807"/>
    <x v="34"/>
    <s v="Puesto pendiente de cubrir"/>
    <n v="888"/>
    <s v="INCIDENCIA"/>
    <m/>
    <m/>
    <m/>
    <m/>
    <m/>
    <n v="261.98672499999998"/>
  </r>
  <r>
    <x v="0"/>
    <s v="INCIDENCIA"/>
    <s v="9-SEPTIEMBRE"/>
    <n v="110807"/>
    <n v="110807"/>
    <x v="34"/>
    <s v="Puesto pendiente de cubrir"/>
    <n v="888"/>
    <s v="INCIDENCIA"/>
    <m/>
    <m/>
    <m/>
    <m/>
    <m/>
    <n v="261.98672499999998"/>
  </r>
  <r>
    <x v="0"/>
    <s v="INCIDENCIA"/>
    <s v="9-SEPTIEMBRE"/>
    <n v="340016"/>
    <e v="#N/A"/>
    <x v="34"/>
    <s v="Permiso retribuido"/>
    <n v="888"/>
    <s v="INCIDENCIA"/>
    <m/>
    <m/>
    <m/>
    <m/>
    <m/>
    <n v="131.94999999999999"/>
  </r>
  <r>
    <x v="0"/>
    <s v="INCIDENCIA"/>
    <s v="9-SEPTIEMBRE"/>
    <n v="110807"/>
    <n v="110807"/>
    <x v="34"/>
    <s v="Refuerzo"/>
    <n v="888"/>
    <s v="INCIDENCIA"/>
    <m/>
    <m/>
    <m/>
    <m/>
    <m/>
    <n v="71.253"/>
  </r>
  <r>
    <x v="0"/>
    <s v="INCIDENCIA"/>
    <s v="9-SEPTIEMBRE"/>
    <n v="110807"/>
    <n v="110807"/>
    <x v="34"/>
    <s v="Refuerzo"/>
    <n v="888"/>
    <s v="INCIDENCIA"/>
    <m/>
    <m/>
    <m/>
    <m/>
    <m/>
    <n v="71.253"/>
  </r>
  <r>
    <x v="0"/>
    <s v="INCIDENCIA"/>
    <s v="9-SEPTIEMBRE"/>
    <n v="110807"/>
    <n v="110807"/>
    <x v="34"/>
    <s v="Refuerzo"/>
    <n v="888"/>
    <s v="INCIDENCIA"/>
    <m/>
    <m/>
    <m/>
    <m/>
    <m/>
    <n v="71.253"/>
  </r>
  <r>
    <x v="0"/>
    <s v="INCIDENCIA"/>
    <s v="9-SEPTIEMBRE"/>
    <n v="110807"/>
    <n v="110807"/>
    <x v="34"/>
    <s v="Refuerzo"/>
    <n v="888"/>
    <s v="INCIDENCIA"/>
    <m/>
    <m/>
    <m/>
    <m/>
    <m/>
    <n v="95.003999999999991"/>
  </r>
  <r>
    <x v="0"/>
    <s v="INCIDENCIA"/>
    <s v="9-SEPTIEMBRE"/>
    <n v="110807"/>
    <n v="110807"/>
    <x v="34"/>
    <s v="Refuerzo"/>
    <n v="888"/>
    <s v="INCIDENCIA"/>
    <m/>
    <m/>
    <m/>
    <m/>
    <m/>
    <n v="11.875499999999999"/>
  </r>
  <r>
    <x v="0"/>
    <s v="INCIDENCIA"/>
    <s v="9-SEPTIEMBRE"/>
    <n v="110056"/>
    <n v="110056"/>
    <x v="36"/>
    <s v="Eventos"/>
    <n v="888"/>
    <s v="INCIDENCIA"/>
    <m/>
    <m/>
    <m/>
    <m/>
    <m/>
    <n v="29.028999999999996"/>
  </r>
  <r>
    <x v="0"/>
    <s v="INCIDENCIA"/>
    <s v="9-SEPTIEMBRE"/>
    <n v="110056"/>
    <n v="110056"/>
    <x v="36"/>
    <s v="Eventos"/>
    <n v="888"/>
    <s v="INCIDENCIA"/>
    <m/>
    <m/>
    <m/>
    <m/>
    <m/>
    <n v="131.94999999999999"/>
  </r>
  <r>
    <x v="0"/>
    <s v="INCIDENCIA"/>
    <s v="9-SEPTIEMBRE"/>
    <n v="110056"/>
    <n v="110056"/>
    <x v="36"/>
    <s v="Eventos"/>
    <n v="888"/>
    <s v="INCIDENCIA"/>
    <m/>
    <m/>
    <m/>
    <m/>
    <m/>
    <n v="131.94999999999999"/>
  </r>
  <r>
    <x v="0"/>
    <s v="INCIDENCIA"/>
    <s v="9-SEPTIEMBRE"/>
    <n v="110057"/>
    <n v="110057"/>
    <x v="33"/>
    <s v="Puesto pendiente de cubrir"/>
    <n v="888"/>
    <s v="INCIDENCIA"/>
    <m/>
    <m/>
    <m/>
    <m/>
    <m/>
    <n v="129.20543999999998"/>
  </r>
  <r>
    <x v="0"/>
    <s v="INCIDENCIA"/>
    <s v="9-SEPTIEMBRE"/>
    <n v="110057"/>
    <n v="110057"/>
    <x v="33"/>
    <s v="Puesto pendiente de cubrir"/>
    <n v="888"/>
    <s v="INCIDENCIA"/>
    <m/>
    <m/>
    <m/>
    <m/>
    <m/>
    <n v="59.377499999999998"/>
  </r>
  <r>
    <x v="0"/>
    <s v="INCIDENCIA"/>
    <s v="9-SEPTIEMBRE"/>
    <n v="110057"/>
    <n v="110057"/>
    <x v="33"/>
    <s v="Absentismo"/>
    <n v="888"/>
    <s v="INCIDENCIA"/>
    <m/>
    <m/>
    <m/>
    <m/>
    <m/>
    <n v="71.253"/>
  </r>
  <r>
    <x v="0"/>
    <s v="INCIDENCIA"/>
    <s v="9-SEPTIEMBRE"/>
    <n v="110057"/>
    <n v="110057"/>
    <x v="33"/>
    <s v="Festivos y Fines de Semana"/>
    <n v="888"/>
    <s v="INCIDENCIA"/>
    <m/>
    <m/>
    <m/>
    <m/>
    <m/>
    <n v="135.48625999999999"/>
  </r>
  <r>
    <x v="0"/>
    <s v="INCIDENCIA"/>
    <s v="9-SEPTIEMBRE"/>
    <n v="120001"/>
    <n v="120001"/>
    <x v="31"/>
    <s v="Otros"/>
    <n v="888"/>
    <s v="INCIDENCIA"/>
    <m/>
    <m/>
    <m/>
    <m/>
    <m/>
    <n v="105.55999999999999"/>
  </r>
  <r>
    <x v="0"/>
    <s v="INCIDENCIA"/>
    <s v="9-SEPTIEMBRE"/>
    <n v="340401"/>
    <n v="340401"/>
    <x v="37"/>
    <s v="Eventos"/>
    <n v="888"/>
    <s v="INCIDENCIA"/>
    <m/>
    <m/>
    <m/>
    <m/>
    <m/>
    <n v="395.84999999999997"/>
  </r>
  <r>
    <x v="0"/>
    <s v="INCIDENCIA"/>
    <s v="9-SEPTIEMBRE"/>
    <n v="340401"/>
    <n v="340401"/>
    <x v="37"/>
    <s v="Festivos y Fines de Semana"/>
    <n v="888"/>
    <s v="INCIDENCIA"/>
    <m/>
    <m/>
    <m/>
    <m/>
    <m/>
    <n v="527.79999999999995"/>
  </r>
  <r>
    <x v="0"/>
    <s v="INCIDENCIA"/>
    <s v="9-SEPTIEMBRE"/>
    <n v="340401"/>
    <n v="340401"/>
    <x v="37"/>
    <s v="Eventos"/>
    <n v="888"/>
    <s v="INCIDENCIA"/>
    <m/>
    <m/>
    <m/>
    <m/>
    <m/>
    <n v="79.169999999999987"/>
  </r>
  <r>
    <x v="0"/>
    <s v="INCIDENCIA"/>
    <s v="9-SEPTIEMBRE"/>
    <n v="340401"/>
    <n v="340401"/>
    <x v="37"/>
    <s v="Festivos y Fines de Semana"/>
    <n v="888"/>
    <s v="INCIDENCIA"/>
    <m/>
    <m/>
    <m/>
    <m/>
    <m/>
    <n v="263.89999999999998"/>
  </r>
  <r>
    <x v="0"/>
    <s v="INCIDENCIA"/>
    <s v="9-SEPTIEMBRE"/>
    <n v="340401"/>
    <n v="340401"/>
    <x v="37"/>
    <s v="Festivos y Fines de Semana"/>
    <n v="888"/>
    <s v="INCIDENCIA"/>
    <m/>
    <m/>
    <m/>
    <m/>
    <m/>
    <n v="263.89999999999998"/>
  </r>
  <r>
    <x v="0"/>
    <s v="INCIDENCIA"/>
    <s v="9-SEPTIEMBRE"/>
    <n v="110064"/>
    <n v="110064"/>
    <x v="22"/>
    <s v="Festivos y Fines de Semana"/>
    <n v="888"/>
    <s v="INCIDENCIA"/>
    <m/>
    <m/>
    <m/>
    <m/>
    <m/>
    <n v="422.23999999999995"/>
  </r>
  <r>
    <x v="0"/>
    <s v="INCIDENCIA"/>
    <s v="9-SEPTIEMBRE"/>
    <n v="110064"/>
    <n v="110064"/>
    <x v="22"/>
    <s v="Puesto pendiente de cubrir"/>
    <n v="888"/>
    <s v="INCIDENCIA"/>
    <m/>
    <m/>
    <m/>
    <m/>
    <m/>
    <n v="593.77499999999998"/>
  </r>
  <r>
    <x v="0"/>
    <s v="INCIDENCIA"/>
    <s v="9-SEPTIEMBRE"/>
    <n v="120100"/>
    <n v="120100"/>
    <x v="38"/>
    <s v="Puesto pendiente de cubrir"/>
    <n v="888"/>
    <s v="INCIDENCIA"/>
    <m/>
    <m/>
    <m/>
    <m/>
    <m/>
    <n v="237.51"/>
  </r>
  <r>
    <x v="0"/>
    <s v="INCIDENCIA"/>
    <s v="9-SEPTIEMBRE"/>
    <n v="120100"/>
    <n v="120100"/>
    <x v="38"/>
    <s v="Puesto pendiente de cubrir"/>
    <n v="888"/>
    <s v="INCIDENCIA"/>
    <m/>
    <m/>
    <m/>
    <m/>
    <m/>
    <n v="395.84999999999997"/>
  </r>
  <r>
    <x v="0"/>
    <s v="INCIDENCIA"/>
    <s v="9-SEPTIEMBRE"/>
    <n v="120100"/>
    <n v="120100"/>
    <x v="38"/>
    <s v="Festivos y Fines de Semana"/>
    <n v="888"/>
    <s v="INCIDENCIA"/>
    <m/>
    <m/>
    <m/>
    <m/>
    <m/>
    <n v="47.501999999999995"/>
  </r>
  <r>
    <x v="0"/>
    <s v="INCIDENCIA"/>
    <s v="9-SEPTIEMBRE"/>
    <n v="120100"/>
    <n v="120100"/>
    <x v="38"/>
    <s v="Puesto pendiente de cubrir"/>
    <n v="888"/>
    <s v="INCIDENCIA"/>
    <m/>
    <m/>
    <m/>
    <m/>
    <m/>
    <n v="1091.8500000000001"/>
  </r>
  <r>
    <x v="0"/>
    <s v="INCIDENCIA"/>
    <s v="9-SEPTIEMBRE"/>
    <n v="100075"/>
    <n v="100075"/>
    <x v="39"/>
    <s v="Otros"/>
    <n v="888"/>
    <s v="INCIDENCIA"/>
    <m/>
    <m/>
    <m/>
    <m/>
    <m/>
    <n v="131.94999999999999"/>
  </r>
  <r>
    <x v="0"/>
    <s v="INCIDENCIA"/>
    <s v="9-SEPTIEMBRE"/>
    <n v="100075"/>
    <n v="100075"/>
    <x v="39"/>
    <s v="Refuerzo"/>
    <n v="888"/>
    <s v="INCIDENCIA"/>
    <m/>
    <m/>
    <m/>
    <m/>
    <m/>
    <n v="201.8835"/>
  </r>
  <r>
    <x v="0"/>
    <s v="INCIDENCIA"/>
    <s v="9-SEPTIEMBRE"/>
    <n v="110084"/>
    <n v="110084"/>
    <x v="40"/>
    <s v="Refuerzo"/>
    <n v="888"/>
    <s v="INCIDENCIA"/>
    <m/>
    <m/>
    <m/>
    <m/>
    <m/>
    <n v="0"/>
  </r>
  <r>
    <x v="0"/>
    <s v="INCIDENCIA"/>
    <s v="9-SEPTIEMBRE"/>
    <n v="110064"/>
    <n v="110064"/>
    <x v="22"/>
    <s v="Otros"/>
    <n v="888"/>
    <s v="INCIDENCIA"/>
    <m/>
    <m/>
    <m/>
    <m/>
    <m/>
    <n v="277.09499999999997"/>
  </r>
  <r>
    <x v="0"/>
    <s v="INCIDENCIA"/>
    <s v="9-SEPTIEMBRE"/>
    <n v="110064"/>
    <n v="110064"/>
    <x v="22"/>
    <s v="Otros"/>
    <n v="888"/>
    <s v="INCIDENCIA"/>
    <m/>
    <m/>
    <m/>
    <m/>
    <m/>
    <n v="221.67599999999999"/>
  </r>
  <r>
    <x v="0"/>
    <s v="INCIDENCIA"/>
    <s v="9-SEPTIEMBRE"/>
    <n v="110064"/>
    <n v="110064"/>
    <x v="22"/>
    <s v="Festivos y Fines de Semana"/>
    <n v="888"/>
    <s v="INCIDENCIA"/>
    <m/>
    <m/>
    <m/>
    <m/>
    <m/>
    <n v="221.67599999999999"/>
  </r>
  <r>
    <x v="0"/>
    <s v="INCIDENCIA"/>
    <s v="9-SEPTIEMBRE"/>
    <n v="110064"/>
    <n v="110064"/>
    <x v="22"/>
    <s v="Absentismo"/>
    <n v="888"/>
    <s v="INCIDENCIA"/>
    <m/>
    <m/>
    <m/>
    <m/>
    <m/>
    <n v="261.26099999999997"/>
  </r>
  <r>
    <x v="0"/>
    <s v="INCIDENCIA"/>
    <s v="9-SEPTIEMBRE"/>
    <n v="110064"/>
    <n v="110064"/>
    <x v="22"/>
    <s v="Refuerzo"/>
    <n v="888"/>
    <s v="INCIDENCIA"/>
    <m/>
    <m/>
    <m/>
    <m/>
    <m/>
    <n v="142.506"/>
  </r>
  <r>
    <x v="0"/>
    <s v="INCIDENCIA"/>
    <s v="9-SEPTIEMBRE"/>
    <n v="110064"/>
    <n v="110064"/>
    <x v="22"/>
    <s v="Festivos y Fines de Semana"/>
    <n v="888"/>
    <s v="INCIDENCIA"/>
    <m/>
    <m/>
    <m/>
    <m/>
    <m/>
    <n v="277.09499999999997"/>
  </r>
  <r>
    <x v="0"/>
    <s v="INCIDENCIA"/>
    <s v="9-SEPTIEMBRE"/>
    <n v="110064"/>
    <n v="110064"/>
    <x v="22"/>
    <s v="Festivos y Fines de Semana"/>
    <n v="888"/>
    <s v="INCIDENCIA"/>
    <m/>
    <m/>
    <m/>
    <m/>
    <m/>
    <n v="184.73"/>
  </r>
  <r>
    <x v="0"/>
    <s v="INCIDENCIA"/>
    <s v="9-SEPTIEMBRE"/>
    <n v="110064"/>
    <n v="110064"/>
    <x v="22"/>
    <s v="Absentismo"/>
    <n v="888"/>
    <s v="INCIDENCIA"/>
    <m/>
    <m/>
    <m/>
    <m/>
    <m/>
    <n v="35.6265"/>
  </r>
  <r>
    <x v="0"/>
    <s v="INCIDENCIA"/>
    <s v="9-SEPTIEMBRE"/>
    <n v="110064"/>
    <n v="110064"/>
    <x v="22"/>
    <s v="Festivos y Fines de Semana"/>
    <n v="888"/>
    <s v="INCIDENCIA"/>
    <m/>
    <m/>
    <m/>
    <m/>
    <m/>
    <n v="59.377499999999998"/>
  </r>
  <r>
    <x v="0"/>
    <s v="INCIDENCIA"/>
    <s v="9-SEPTIEMBRE"/>
    <n v="110064"/>
    <n v="110064"/>
    <x v="22"/>
    <s v="Absentismo"/>
    <n v="888"/>
    <s v="INCIDENCIA"/>
    <m/>
    <m/>
    <m/>
    <m/>
    <m/>
    <n v="184.73"/>
  </r>
  <r>
    <x v="0"/>
    <s v="INCIDENCIA"/>
    <s v="9-SEPTIEMBRE"/>
    <n v="110504"/>
    <n v="110504"/>
    <x v="41"/>
    <s v="Puesto pendiente de cubrir"/>
    <n v="888"/>
    <s v="INCIDENCIA"/>
    <m/>
    <m/>
    <m/>
    <m/>
    <m/>
    <n v="225.63449999999997"/>
  </r>
  <r>
    <x v="0"/>
    <s v="INCIDENCIA"/>
    <s v="9-SEPTIEMBRE"/>
    <n v="110026"/>
    <n v="110026"/>
    <x v="42"/>
    <s v="Puesto pendiente de cubrir"/>
    <n v="888"/>
    <s v="INCIDENCIA"/>
    <m/>
    <m/>
    <m/>
    <m/>
    <m/>
    <n v="213.75899999999999"/>
  </r>
  <r>
    <x v="0"/>
    <s v="INCIDENCIA"/>
    <s v="9-SEPTIEMBRE"/>
    <n v="110026"/>
    <n v="110026"/>
    <x v="42"/>
    <s v="Absentismo"/>
    <n v="888"/>
    <s v="INCIDENCIA"/>
    <m/>
    <m/>
    <m/>
    <m/>
    <m/>
    <n v="1435.616"/>
  </r>
  <r>
    <x v="0"/>
    <s v="INCIDENCIA"/>
    <s v="9-SEPTIEMBRE"/>
    <n v="350002"/>
    <n v="350002"/>
    <x v="43"/>
    <s v="Refuerzo"/>
    <n v="888"/>
    <s v="INCIDENCIA"/>
    <m/>
    <m/>
    <m/>
    <m/>
    <m/>
    <n v="59.377499999999998"/>
  </r>
  <r>
    <x v="0"/>
    <s v="INCIDENCIA"/>
    <s v="9-SEPTIEMBRE"/>
    <n v="110084"/>
    <n v="110084"/>
    <x v="40"/>
    <s v="Absentismo"/>
    <n v="888"/>
    <s v="INCIDENCIA"/>
    <m/>
    <m/>
    <m/>
    <m/>
    <m/>
    <n v="118.755"/>
  </r>
  <r>
    <x v="0"/>
    <s v="INCIDENCIA"/>
    <s v="9-SEPTIEMBRE"/>
    <n v="110084"/>
    <n v="110084"/>
    <x v="40"/>
    <s v="Absentismo"/>
    <n v="888"/>
    <s v="INCIDENCIA"/>
    <m/>
    <m/>
    <m/>
    <m/>
    <m/>
    <n v="130.63049999999998"/>
  </r>
  <r>
    <x v="0"/>
    <s v="INCIDENCIA"/>
    <s v="9-SEPTIEMBRE"/>
    <n v="110084"/>
    <n v="110084"/>
    <x v="40"/>
    <s v="Absentismo"/>
    <n v="888"/>
    <s v="INCIDENCIA"/>
    <m/>
    <m/>
    <m/>
    <m/>
    <m/>
    <n v="83.128499999999988"/>
  </r>
  <r>
    <x v="0"/>
    <s v="INCIDENCIA"/>
    <s v="9-SEPTIEMBRE"/>
    <n v="110084"/>
    <n v="110084"/>
    <x v="40"/>
    <s v="Absentismo"/>
    <n v="888"/>
    <s v="INCIDENCIA"/>
    <m/>
    <m/>
    <m/>
    <m/>
    <m/>
    <n v="23.750999999999998"/>
  </r>
  <r>
    <x v="0"/>
    <s v="INCIDENCIA"/>
    <s v="9-SEPTIEMBRE"/>
    <n v="110084"/>
    <n v="110084"/>
    <x v="40"/>
    <s v="Refuerzo"/>
    <n v="888"/>
    <s v="INCIDENCIA"/>
    <m/>
    <m/>
    <m/>
    <m/>
    <m/>
    <n v="71.253"/>
  </r>
  <r>
    <x v="0"/>
    <s v="INCIDENCIA"/>
    <s v="9-SEPTIEMBRE"/>
    <n v="110084"/>
    <n v="110084"/>
    <x v="40"/>
    <s v="Otros"/>
    <n v="888"/>
    <s v="INCIDENCIA"/>
    <m/>
    <m/>
    <m/>
    <m/>
    <m/>
    <n v="221.67599999999999"/>
  </r>
  <r>
    <x v="0"/>
    <s v="INCIDENCIA"/>
    <s v="9-SEPTIEMBRE"/>
    <n v="350002"/>
    <n v="350002"/>
    <x v="43"/>
    <s v="Puesto pendiente de cubrir"/>
    <n v="888"/>
    <s v="INCIDENCIA"/>
    <m/>
    <m/>
    <m/>
    <m/>
    <m/>
    <n v="1783.61"/>
  </r>
  <r>
    <x v="0"/>
    <s v="INCIDENCIA"/>
    <s v="9-SEPTIEMBRE"/>
    <n v="350002"/>
    <n v="350002"/>
    <x v="43"/>
    <s v="Eventos"/>
    <n v="888"/>
    <s v="INCIDENCIA"/>
    <m/>
    <m/>
    <m/>
    <m/>
    <m/>
    <n v="65.974999999999994"/>
  </r>
  <r>
    <x v="0"/>
    <s v="INCIDENCIA"/>
    <s v="9-SEPTIEMBRE"/>
    <n v="350002"/>
    <n v="350002"/>
    <x v="43"/>
    <s v="Eventos"/>
    <n v="888"/>
    <s v="INCIDENCIA"/>
    <m/>
    <m/>
    <m/>
    <m/>
    <m/>
    <n v="131.94999999999999"/>
  </r>
  <r>
    <x v="0"/>
    <s v="INCIDENCIA"/>
    <s v="9-SEPTIEMBRE"/>
    <n v="110084"/>
    <n v="110084"/>
    <x v="40"/>
    <s v="Otros"/>
    <n v="888"/>
    <s v="INCIDENCIA"/>
    <m/>
    <m/>
    <m/>
    <m/>
    <m/>
    <n v="237.51"/>
  </r>
  <r>
    <x v="0"/>
    <s v="INCIDENCIA"/>
    <s v="9-SEPTIEMBRE"/>
    <n v="350002"/>
    <n v="350002"/>
    <x v="43"/>
    <s v="Eventos"/>
    <n v="888"/>
    <s v="INCIDENCIA"/>
    <m/>
    <m/>
    <m/>
    <m/>
    <m/>
    <n v="395.84999999999997"/>
  </r>
  <r>
    <x v="0"/>
    <s v="INCIDENCIA"/>
    <s v="9-SEPTIEMBRE"/>
    <n v="110805"/>
    <n v="110805"/>
    <x v="44"/>
    <s v="Otros"/>
    <n v="888"/>
    <s v="INCIDENCIA"/>
    <m/>
    <m/>
    <m/>
    <m/>
    <m/>
    <n v="65.974999999999994"/>
  </r>
  <r>
    <x v="0"/>
    <s v="INCIDENCIA"/>
    <s v="9-SEPTIEMBRE"/>
    <n v="110801"/>
    <n v="110801"/>
    <x v="45"/>
    <s v="Refuerzo"/>
    <n v="888"/>
    <s v="INCIDENCIA"/>
    <m/>
    <m/>
    <m/>
    <m/>
    <m/>
    <n v="23.750999999999998"/>
  </r>
  <r>
    <x v="0"/>
    <s v="INCIDENCIA"/>
    <s v="9-SEPTIEMBRE"/>
    <n v="110801"/>
    <n v="110801"/>
    <x v="45"/>
    <s v="Otros"/>
    <n v="888"/>
    <s v="INCIDENCIA"/>
    <m/>
    <m/>
    <m/>
    <m/>
    <m/>
    <n v="332.51399999999995"/>
  </r>
  <r>
    <x v="0"/>
    <s v="INCIDENCIA"/>
    <s v="9-SEPTIEMBRE"/>
    <n v="110801"/>
    <n v="110801"/>
    <x v="45"/>
    <s v="Nocturnidad"/>
    <n v="888"/>
    <s v="INCIDENCIA"/>
    <m/>
    <m/>
    <m/>
    <m/>
    <m/>
    <n v="39.115278617187499"/>
  </r>
  <r>
    <x v="0"/>
    <s v="INCIDENCIA"/>
    <s v="9-SEPTIEMBRE"/>
    <n v="350002"/>
    <n v="350002"/>
    <x v="43"/>
    <s v="Festivos y Fines de Semana"/>
    <n v="888"/>
    <s v="INCIDENCIA"/>
    <m/>
    <m/>
    <m/>
    <m/>
    <m/>
    <n v="145.14499999999998"/>
  </r>
  <r>
    <x v="0"/>
    <s v="INCIDENCIA"/>
    <s v="9-SEPTIEMBRE"/>
    <n v="350002"/>
    <n v="350002"/>
    <x v="43"/>
    <s v="Festivos y Fines de Semana"/>
    <n v="888"/>
    <s v="INCIDENCIA"/>
    <m/>
    <m/>
    <m/>
    <m/>
    <m/>
    <n v="87.086999999999989"/>
  </r>
  <r>
    <x v="0"/>
    <s v="INCIDENCIA"/>
    <s v="9-SEPTIEMBRE"/>
    <n v="350002"/>
    <n v="350002"/>
    <x v="43"/>
    <s v="Eventos"/>
    <n v="888"/>
    <s v="INCIDENCIA"/>
    <m/>
    <m/>
    <m/>
    <m/>
    <m/>
    <n v="65.974999999999994"/>
  </r>
  <r>
    <x v="0"/>
    <s v="INCIDENCIA"/>
    <s v="9-SEPTIEMBRE"/>
    <n v="110084"/>
    <n v="110084"/>
    <x v="40"/>
    <s v="Refuerzo"/>
    <n v="888"/>
    <s v="INCIDENCIA"/>
    <m/>
    <m/>
    <m/>
    <m/>
    <m/>
    <n v="59.377499999999998"/>
  </r>
  <r>
    <x v="2"/>
    <s v="INCIDENCIA"/>
    <s v="9-SEPTIEMBRE"/>
    <n v="110222"/>
    <n v="110222"/>
    <x v="46"/>
    <s v="Absentismo"/>
    <n v="888"/>
    <s v="INCIDENCIA"/>
    <m/>
    <m/>
    <m/>
    <m/>
    <m/>
    <n v="71.253"/>
  </r>
  <r>
    <x v="0"/>
    <s v="INCIDENCIA"/>
    <s v="9-SEPTIEMBRE"/>
    <n v="110052"/>
    <e v="#N/A"/>
    <x v="30"/>
    <s v="Puesto pendiente de cubrir"/>
    <n v="888"/>
    <s v="INCIDENCIA"/>
    <m/>
    <m/>
    <m/>
    <m/>
    <m/>
    <n v="95.003999999999991"/>
  </r>
  <r>
    <x v="0"/>
    <s v="INCIDENCIA"/>
    <s v="9-SEPTIEMBRE"/>
    <n v="110052"/>
    <e v="#N/A"/>
    <x v="30"/>
    <s v="Puesto pendiente de cubrir"/>
    <n v="888"/>
    <s v="INCIDENCIA"/>
    <m/>
    <m/>
    <m/>
    <m/>
    <m/>
    <n v="95.003999999999991"/>
  </r>
  <r>
    <x v="2"/>
    <s v="INCIDENCIA"/>
    <s v="9-SEPTIEMBRE"/>
    <n v="110106"/>
    <n v="110106"/>
    <x v="47"/>
    <s v="Refuerzo"/>
    <n v="888"/>
    <s v="INCIDENCIA"/>
    <m/>
    <m/>
    <m/>
    <m/>
    <m/>
    <n v="65.974999999999994"/>
  </r>
  <r>
    <x v="2"/>
    <s v="INCIDENCIA"/>
    <s v="9-SEPTIEMBRE"/>
    <n v="110106"/>
    <n v="110106"/>
    <x v="47"/>
    <s v="Refuerzo"/>
    <n v="888"/>
    <s v="INCIDENCIA"/>
    <m/>
    <m/>
    <m/>
    <m/>
    <m/>
    <n v="41.564249999999994"/>
  </r>
  <r>
    <x v="2"/>
    <s v="INCIDENCIA"/>
    <s v="9-SEPTIEMBRE"/>
    <n v="110106"/>
    <n v="110106"/>
    <x v="47"/>
    <s v="Refuerzo"/>
    <n v="888"/>
    <s v="INCIDENCIA"/>
    <m/>
    <m/>
    <m/>
    <m/>
    <m/>
    <n v="53.439749999999997"/>
  </r>
  <r>
    <x v="2"/>
    <s v="INCIDENCIA"/>
    <s v="9-SEPTIEMBRE"/>
    <n v="110106"/>
    <n v="110106"/>
    <x v="47"/>
    <s v="Absentismo"/>
    <n v="888"/>
    <s v="INCIDENCIA"/>
    <m/>
    <m/>
    <m/>
    <m/>
    <m/>
    <n v="77.190749999999994"/>
  </r>
  <r>
    <x v="2"/>
    <s v="INCIDENCIA"/>
    <s v="9-SEPTIEMBRE"/>
    <n v="340010"/>
    <n v="340010"/>
    <x v="48"/>
    <s v="Refuerzo"/>
    <n v="888"/>
    <s v="INCIDENCIA"/>
    <m/>
    <m/>
    <m/>
    <m/>
    <m/>
    <n v="130.63049999999998"/>
  </r>
  <r>
    <x v="2"/>
    <s v="INCIDENCIA"/>
    <s v="9-SEPTIEMBRE"/>
    <n v="340010"/>
    <n v="340010"/>
    <x v="48"/>
    <s v="Refuerzo"/>
    <n v="888"/>
    <s v="INCIDENCIA"/>
    <m/>
    <m/>
    <m/>
    <m/>
    <m/>
    <n v="188.68849999999998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Refuerzo"/>
    <n v="888"/>
    <s v="INCIDENCIA"/>
    <m/>
    <m/>
    <m/>
    <m/>
    <m/>
    <n v="65.315249999999992"/>
  </r>
  <r>
    <x v="0"/>
    <s v="INCIDENCIA"/>
    <s v="9-SEPTIEMBRE"/>
    <n v="110105"/>
    <n v="110105"/>
    <x v="49"/>
    <s v="Absentismo"/>
    <n v="888"/>
    <s v="INCIDENCIA"/>
    <m/>
    <m/>
    <m/>
    <m/>
    <m/>
    <n v="17.81325"/>
  </r>
  <r>
    <x v="0"/>
    <s v="INCIDENCIA"/>
    <s v="9-SEPTIEMBRE"/>
    <n v="110105"/>
    <n v="110105"/>
    <x v="49"/>
    <s v="Refuerzo"/>
    <n v="888"/>
    <s v="INCIDENCIA"/>
    <m/>
    <m/>
    <m/>
    <m/>
    <m/>
    <n v="47.501999999999995"/>
  </r>
  <r>
    <x v="0"/>
    <s v="INCIDENCIA"/>
    <s v="9-SEPTIEMBRE"/>
    <n v="110105"/>
    <n v="110105"/>
    <x v="49"/>
    <s v="Absentismo"/>
    <n v="888"/>
    <s v="INCIDENCIA"/>
    <m/>
    <m/>
    <m/>
    <m/>
    <m/>
    <n v="17.81325"/>
  </r>
  <r>
    <x v="0"/>
    <s v="INCIDENCIA"/>
    <s v="9-SEPTIEMBRE"/>
    <n v="110105"/>
    <n v="110105"/>
    <x v="49"/>
    <s v="Refuerzo"/>
    <n v="888"/>
    <s v="INCIDENCIA"/>
    <m/>
    <m/>
    <m/>
    <m/>
    <m/>
    <n v="47.501999999999995"/>
  </r>
  <r>
    <x v="0"/>
    <s v="INCIDENCIA"/>
    <s v="9-SEPTIEMBRE"/>
    <n v="110105"/>
    <n v="110105"/>
    <x v="49"/>
    <s v="Refuerzo"/>
    <n v="888"/>
    <s v="INCIDENCIA"/>
    <m/>
    <m/>
    <m/>
    <m/>
    <m/>
    <n v="47.501999999999995"/>
  </r>
  <r>
    <x v="0"/>
    <s v="INCIDENCIA"/>
    <s v="9-SEPTIEMBRE"/>
    <n v="110105"/>
    <n v="110105"/>
    <x v="49"/>
    <s v="Absentismo"/>
    <n v="888"/>
    <s v="INCIDENCIA"/>
    <m/>
    <m/>
    <m/>
    <m/>
    <m/>
    <n v="17.81325"/>
  </r>
  <r>
    <x v="0"/>
    <s v="INCIDENCIA"/>
    <s v="9-SEPTIEMBRE"/>
    <n v="110304"/>
    <n v="110304"/>
    <x v="50"/>
    <s v="Eventos"/>
    <n v="888"/>
    <s v="INCIDENCIA"/>
    <m/>
    <m/>
    <m/>
    <m/>
    <m/>
    <n v="116.11599999999999"/>
  </r>
  <r>
    <x v="0"/>
    <s v="INCIDENCIA"/>
    <s v="9-SEPTIEMBRE"/>
    <n v="110303"/>
    <n v="110303"/>
    <x v="51"/>
    <s v="Refuerzo"/>
    <n v="888"/>
    <s v="INCIDENCIA"/>
    <m/>
    <m/>
    <m/>
    <m/>
    <m/>
    <n v="35.6265"/>
  </r>
  <r>
    <x v="0"/>
    <s v="INCIDENCIA"/>
    <s v="9-SEPTIEMBRE"/>
    <n v="110303"/>
    <n v="110303"/>
    <x v="51"/>
    <s v="Eventos"/>
    <n v="888"/>
    <s v="INCIDENCIA"/>
    <m/>
    <m/>
    <m/>
    <m/>
    <m/>
    <n v="95.003999999999991"/>
  </r>
  <r>
    <x v="0"/>
    <s v="INCIDENCIA"/>
    <s v="9-SEPTIEMBRE"/>
    <n v="110303"/>
    <n v="110303"/>
    <x v="51"/>
    <s v="Eventos"/>
    <n v="888"/>
    <s v="INCIDENCIA"/>
    <m/>
    <m/>
    <m/>
    <m/>
    <m/>
    <n v="95.003999999999991"/>
  </r>
  <r>
    <x v="0"/>
    <s v="INCIDENCIA"/>
    <s v="9-SEPTIEMBRE"/>
    <n v="110304"/>
    <n v="110304"/>
    <x v="50"/>
    <s v="Eventos"/>
    <n v="888"/>
    <s v="INCIDENCIA"/>
    <m/>
    <m/>
    <m/>
    <m/>
    <m/>
    <n v="188.68849999999998"/>
  </r>
  <r>
    <x v="0"/>
    <s v="INCIDENCIA"/>
    <s v="9-SEPTIEMBRE"/>
    <n v="110304"/>
    <n v="110304"/>
    <x v="50"/>
    <s v="Eventos"/>
    <n v="888"/>
    <s v="INCIDENCIA"/>
    <m/>
    <m/>
    <m/>
    <m/>
    <m/>
    <n v="190.00799999999998"/>
  </r>
  <r>
    <x v="0"/>
    <s v="INCIDENCIA"/>
    <s v="9-SEPTIEMBRE"/>
    <n v="110304"/>
    <n v="110304"/>
    <x v="50"/>
    <s v="Refuerzo"/>
    <n v="888"/>
    <s v="INCIDENCIA"/>
    <m/>
    <m/>
    <m/>
    <m/>
    <m/>
    <n v="166.25699999999998"/>
  </r>
  <r>
    <x v="0"/>
    <s v="INCIDENCIA"/>
    <s v="9-SEPTIEMBRE"/>
    <n v="110304"/>
    <n v="110304"/>
    <x v="50"/>
    <s v="Eventos"/>
    <n v="888"/>
    <s v="INCIDENCIA"/>
    <m/>
    <m/>
    <m/>
    <m/>
    <m/>
    <n v="391.89149999999995"/>
  </r>
  <r>
    <x v="0"/>
    <s v="INCIDENCIA"/>
    <s v="9-SEPTIEMBRE"/>
    <n v="110304"/>
    <n v="110304"/>
    <x v="50"/>
    <s v="Refuerzo"/>
    <n v="888"/>
    <s v="INCIDENCIA"/>
    <m/>
    <m/>
    <m/>
    <m/>
    <m/>
    <n v="178.13249999999999"/>
  </r>
  <r>
    <x v="0"/>
    <s v="INCIDENCIA"/>
    <s v="9-SEPTIEMBRE"/>
    <n v="110191"/>
    <n v="110191"/>
    <x v="52"/>
    <s v="Refuerzo"/>
    <n v="888"/>
    <s v="INCIDENCIA"/>
    <m/>
    <m/>
    <m/>
    <m/>
    <m/>
    <n v="47.501999999999995"/>
  </r>
  <r>
    <x v="0"/>
    <s v="INCIDENCIA"/>
    <s v="9-SEPTIEMBRE"/>
    <n v="110191"/>
    <n v="110191"/>
    <x v="52"/>
    <s v="Otros"/>
    <n v="888"/>
    <s v="INCIDENCIA"/>
    <m/>
    <m/>
    <m/>
    <m/>
    <m/>
    <n v="131.94999999999999"/>
  </r>
  <r>
    <x v="0"/>
    <s v="INCIDENCIA"/>
    <s v="9-SEPTIEMBRE"/>
    <n v="110303"/>
    <n v="110303"/>
    <x v="51"/>
    <s v="Otros"/>
    <n v="888"/>
    <s v="INCIDENCIA"/>
    <m/>
    <m/>
    <m/>
    <m/>
    <m/>
    <n v="217.71749999999997"/>
  </r>
  <r>
    <x v="0"/>
    <s v="INCIDENCIA"/>
    <s v="9-SEPTIEMBRE"/>
    <n v="330004"/>
    <n v="330004"/>
    <x v="53"/>
    <s v="Otros"/>
    <n v="888"/>
    <s v="INCIDENCIA"/>
    <m/>
    <m/>
    <m/>
    <m/>
    <m/>
    <n v="65.974999999999994"/>
  </r>
  <r>
    <x v="0"/>
    <s v="INCIDENCIA"/>
    <s v="9-SEPTIEMBRE"/>
    <n v="110191"/>
    <n v="110191"/>
    <x v="52"/>
    <s v="Refuerzo"/>
    <n v="888"/>
    <s v="INCIDENCIA"/>
    <m/>
    <m/>
    <m/>
    <m/>
    <m/>
    <n v="224.31499999999997"/>
  </r>
  <r>
    <x v="0"/>
    <s v="INCIDENCIA"/>
    <s v="9-SEPTIEMBRE"/>
    <n v="110038"/>
    <e v="#N/A"/>
    <x v="54"/>
    <s v="Puesto pendiente de cubrir"/>
    <n v="888"/>
    <s v="INCIDENCIA"/>
    <m/>
    <m/>
    <m/>
    <m/>
    <m/>
    <n v="617.52599999999995"/>
  </r>
  <r>
    <x v="0"/>
    <s v="INCIDENCIA"/>
    <s v="9-SEPTIEMBRE"/>
    <n v="110038"/>
    <e v="#N/A"/>
    <x v="54"/>
    <s v="Otros"/>
    <n v="888"/>
    <s v="INCIDENCIA"/>
    <m/>
    <m/>
    <m/>
    <m/>
    <m/>
    <n v="151.74249999999998"/>
  </r>
  <r>
    <x v="0"/>
    <s v="INCIDENCIA"/>
    <s v="9-SEPTIEMBRE"/>
    <n v="330004"/>
    <n v="330004"/>
    <x v="53"/>
    <s v="Festivos y Fines de Semana"/>
    <n v="888"/>
    <s v="INCIDENCIA"/>
    <m/>
    <m/>
    <m/>
    <m/>
    <m/>
    <n v="84.118124999999992"/>
  </r>
  <r>
    <x v="0"/>
    <s v="INCIDENCIA"/>
    <s v="9-SEPTIEMBRE"/>
    <n v="330004"/>
    <n v="330004"/>
    <x v="53"/>
    <s v="Festivos y Fines de Semana"/>
    <n v="888"/>
    <s v="INCIDENCIA"/>
    <m/>
    <m/>
    <m/>
    <m/>
    <m/>
    <n v="84.118124999999992"/>
  </r>
  <r>
    <x v="0"/>
    <s v="INCIDENCIA"/>
    <s v="9-SEPTIEMBRE"/>
    <n v="330004"/>
    <n v="330004"/>
    <x v="53"/>
    <s v="Absentismo"/>
    <n v="888"/>
    <s v="INCIDENCIA"/>
    <m/>
    <m/>
    <m/>
    <m/>
    <m/>
    <n v="47.501999999999995"/>
  </r>
  <r>
    <x v="0"/>
    <s v="INCIDENCIA"/>
    <s v="9-SEPTIEMBRE"/>
    <n v="330004"/>
    <n v="330004"/>
    <x v="53"/>
    <s v="Festivos y Fines de Semana"/>
    <n v="888"/>
    <s v="INCIDENCIA"/>
    <m/>
    <m/>
    <m/>
    <m/>
    <m/>
    <n v="84.118124999999992"/>
  </r>
  <r>
    <x v="0"/>
    <s v="INCIDENCIA"/>
    <s v="9-SEPTIEMBRE"/>
    <n v="330004"/>
    <n v="330004"/>
    <x v="53"/>
    <s v="Festivos y Fines de Semana"/>
    <n v="888"/>
    <s v="INCIDENCIA"/>
    <m/>
    <m/>
    <m/>
    <m/>
    <m/>
    <n v="84.118124999999992"/>
  </r>
  <r>
    <x v="0"/>
    <s v="INCIDENCIA"/>
    <s v="9-SEPTIEMBRE"/>
    <n v="330004"/>
    <n v="330004"/>
    <x v="53"/>
    <s v="Absentismo"/>
    <n v="888"/>
    <s v="INCIDENCIA"/>
    <m/>
    <m/>
    <m/>
    <m/>
    <m/>
    <n v="35.6265"/>
  </r>
  <r>
    <x v="0"/>
    <s v="INCIDENCIA"/>
    <s v="9-SEPTIEMBRE"/>
    <n v="330004"/>
    <n v="330004"/>
    <x v="53"/>
    <s v="Festivos y Fines de Semana"/>
    <n v="888"/>
    <s v="INCIDENCIA"/>
    <m/>
    <m/>
    <m/>
    <m/>
    <m/>
    <n v="56.078749999999992"/>
  </r>
  <r>
    <x v="0"/>
    <s v="INCIDENCIA"/>
    <s v="9-SEPTIEMBRE"/>
    <n v="330004"/>
    <n v="330004"/>
    <x v="53"/>
    <s v="Absentismo"/>
    <n v="888"/>
    <s v="INCIDENCIA"/>
    <m/>
    <m/>
    <m/>
    <m/>
    <m/>
    <n v="332.51399999999995"/>
  </r>
  <r>
    <x v="0"/>
    <s v="INCIDENCIA"/>
    <s v="9-SEPTIEMBRE"/>
    <n v="330004"/>
    <n v="330004"/>
    <x v="53"/>
    <s v="Festivos y Fines de Semana"/>
    <n v="888"/>
    <s v="INCIDENCIA"/>
    <m/>
    <m/>
    <m/>
    <m/>
    <m/>
    <n v="112.15749999999998"/>
  </r>
  <r>
    <x v="0"/>
    <s v="INCIDENCIA"/>
    <s v="9-SEPTIEMBRE"/>
    <n v="330004"/>
    <n v="330004"/>
    <x v="53"/>
    <s v="Festivos y Fines de Semana"/>
    <n v="888"/>
    <s v="INCIDENCIA"/>
    <m/>
    <m/>
    <m/>
    <m/>
    <m/>
    <n v="112.15749999999998"/>
  </r>
  <r>
    <x v="0"/>
    <s v="INCIDENCIA"/>
    <s v="9-SEPTIEMBRE"/>
    <n v="330004"/>
    <n v="330004"/>
    <x v="53"/>
    <s v="Nocturnidad"/>
    <n v="888"/>
    <s v="INCIDENCIA"/>
    <m/>
    <m/>
    <m/>
    <m/>
    <m/>
    <n v="67.624374999999986"/>
  </r>
  <r>
    <x v="0"/>
    <s v="INCIDENCIA"/>
    <s v="9-SEPTIEMBRE"/>
    <n v="330004"/>
    <n v="330004"/>
    <x v="53"/>
    <s v="Festivos y Fines de Semana"/>
    <n v="888"/>
    <s v="INCIDENCIA"/>
    <m/>
    <m/>
    <m/>
    <m/>
    <m/>
    <n v="112.15749999999998"/>
  </r>
  <r>
    <x v="0"/>
    <s v="INCIDENCIA"/>
    <s v="9-SEPTIEMBRE"/>
    <n v="110034"/>
    <n v="110034"/>
    <x v="55"/>
    <s v="Absentismo"/>
    <n v="888"/>
    <s v="INCIDENCIA"/>
    <m/>
    <m/>
    <m/>
    <m/>
    <m/>
    <n v="213.75899999999999"/>
  </r>
  <r>
    <x v="0"/>
    <s v="INCIDENCIA"/>
    <s v="9-SEPTIEMBRE"/>
    <n v="110304"/>
    <n v="110304"/>
    <x v="50"/>
    <s v="Eventos"/>
    <n v="888"/>
    <s v="INCIDENCIA"/>
    <m/>
    <m/>
    <m/>
    <m/>
    <m/>
    <n v="65.974999999999994"/>
  </r>
  <r>
    <x v="0"/>
    <s v="INCIDENCIA"/>
    <s v="9-SEPTIEMBRE"/>
    <n v="110304"/>
    <n v="110304"/>
    <x v="50"/>
    <s v="Eventos"/>
    <n v="888"/>
    <s v="INCIDENCIA"/>
    <m/>
    <m/>
    <m/>
    <m/>
    <m/>
    <n v="116.11599999999999"/>
  </r>
  <r>
    <x v="0"/>
    <s v="INCIDENCIA"/>
    <s v="9-SEPTIEMBRE"/>
    <n v="110034"/>
    <n v="110034"/>
    <x v="55"/>
    <s v="Absentismo"/>
    <n v="888"/>
    <s v="INCIDENCIA"/>
    <m/>
    <m/>
    <m/>
    <m/>
    <m/>
    <n v="35.6265"/>
  </r>
  <r>
    <x v="0"/>
    <s v="INCIDENCIA"/>
    <s v="9-SEPTIEMBRE"/>
    <n v="110034"/>
    <n v="110034"/>
    <x v="55"/>
    <s v="Refuerzo"/>
    <n v="888"/>
    <s v="INCIDENCIA"/>
    <m/>
    <m/>
    <m/>
    <m/>
    <m/>
    <n v="118.755"/>
  </r>
  <r>
    <x v="0"/>
    <s v="INCIDENCIA"/>
    <s v="9-SEPTIEMBRE"/>
    <n v="110034"/>
    <n v="110034"/>
    <x v="55"/>
    <s v="Absentismo"/>
    <n v="888"/>
    <s v="INCIDENCIA"/>
    <m/>
    <m/>
    <m/>
    <m/>
    <m/>
    <n v="47.501999999999995"/>
  </r>
  <r>
    <x v="0"/>
    <s v="INCIDENCIA"/>
    <s v="9-SEPTIEMBRE"/>
    <n v="110034"/>
    <n v="110034"/>
    <x v="55"/>
    <s v="Refuerzo"/>
    <n v="888"/>
    <s v="INCIDENCIA"/>
    <m/>
    <m/>
    <m/>
    <m/>
    <m/>
    <n v="47.501999999999995"/>
  </r>
  <r>
    <x v="0"/>
    <s v="INCIDENCIA"/>
    <s v="9-SEPTIEMBRE"/>
    <n v="110034"/>
    <n v="110034"/>
    <x v="55"/>
    <s v="Absentismo"/>
    <n v="888"/>
    <s v="INCIDENCIA"/>
    <m/>
    <m/>
    <m/>
    <m/>
    <m/>
    <n v="47.501999999999995"/>
  </r>
  <r>
    <x v="0"/>
    <s v="INCIDENCIA"/>
    <s v="9-SEPTIEMBRE"/>
    <n v="110034"/>
    <n v="110034"/>
    <x v="55"/>
    <s v="Absentismo"/>
    <n v="888"/>
    <s v="INCIDENCIA"/>
    <m/>
    <m/>
    <m/>
    <m/>
    <m/>
    <n v="190.00799999999998"/>
  </r>
  <r>
    <x v="0"/>
    <s v="INCIDENCIA"/>
    <s v="9-SEPTIEMBRE"/>
    <n v="110034"/>
    <n v="110034"/>
    <x v="55"/>
    <s v="Refuerzo"/>
    <n v="888"/>
    <s v="INCIDENCIA"/>
    <m/>
    <m/>
    <m/>
    <m/>
    <m/>
    <n v="131.94999999999999"/>
  </r>
  <r>
    <x v="0"/>
    <s v="INCIDENCIA"/>
    <s v="9-SEPTIEMBRE"/>
    <n v="110039"/>
    <n v="110039"/>
    <x v="56"/>
    <s v="Permiso retribuido"/>
    <n v="888"/>
    <s v="INCIDENCIA"/>
    <m/>
    <m/>
    <m/>
    <m/>
    <m/>
    <n v="105.55999999999999"/>
  </r>
  <r>
    <x v="0"/>
    <s v="INCIDENCIA"/>
    <s v="9-SEPTIEMBRE"/>
    <n v="110039"/>
    <n v="110039"/>
    <x v="56"/>
    <s v="Permiso retribuido"/>
    <n v="888"/>
    <s v="INCIDENCIA"/>
    <m/>
    <m/>
    <m/>
    <m/>
    <m/>
    <n v="21.771749999999997"/>
  </r>
  <r>
    <x v="0"/>
    <s v="INCIDENCIA"/>
    <s v="9-SEPTIEMBRE"/>
    <n v="110039"/>
    <n v="110039"/>
    <x v="56"/>
    <s v="Refuerzo"/>
    <n v="888"/>
    <s v="INCIDENCIA"/>
    <m/>
    <m/>
    <m/>
    <m/>
    <m/>
    <n v="79.169999999999987"/>
  </r>
  <r>
    <x v="2"/>
    <s v="INCIDENCIA"/>
    <s v="9-SEPTIEMBRE"/>
    <n v="110039"/>
    <n v="110039"/>
    <x v="56"/>
    <s v="Permiso retribuido"/>
    <n v="888"/>
    <s v="INCIDENCIA"/>
    <m/>
    <m/>
    <m/>
    <m/>
    <m/>
    <n v="29.688749999999999"/>
  </r>
  <r>
    <x v="0"/>
    <s v="INCIDENCIA"/>
    <s v="9-SEPTIEMBRE"/>
    <n v="110039"/>
    <n v="110039"/>
    <x v="56"/>
    <s v="Permiso retribuido"/>
    <n v="888"/>
    <s v="INCIDENCIA"/>
    <m/>
    <m/>
    <m/>
    <m/>
    <m/>
    <n v="26.389999999999997"/>
  </r>
  <r>
    <x v="0"/>
    <s v="INCIDENCIA"/>
    <s v="9-SEPTIEMBRE"/>
    <n v="110039"/>
    <n v="110039"/>
    <x v="56"/>
    <s v="Refuerzo"/>
    <n v="888"/>
    <s v="INCIDENCIA"/>
    <m/>
    <m/>
    <m/>
    <m/>
    <m/>
    <n v="197.92499999999998"/>
  </r>
  <r>
    <x v="0"/>
    <s v="INCIDENCIA"/>
    <s v="9-SEPTIEMBRE"/>
    <n v="350005"/>
    <n v="350005"/>
    <x v="57"/>
    <s v="Eventos"/>
    <n v="888"/>
    <s v="INCIDENCIA"/>
    <m/>
    <m/>
    <m/>
    <m/>
    <m/>
    <n v="131.94999999999999"/>
  </r>
  <r>
    <x v="0"/>
    <s v="INCIDENCIA"/>
    <s v="9-SEPTIEMBRE"/>
    <n v="110147"/>
    <n v="110147"/>
    <x v="58"/>
    <s v="Absentismo"/>
    <n v="888"/>
    <s v="INCIDENCIA"/>
    <m/>
    <m/>
    <m/>
    <m/>
    <m/>
    <n v="178.13249999999999"/>
  </r>
  <r>
    <x v="0"/>
    <s v="INCIDENCIA"/>
    <s v="9-SEPTIEMBRE"/>
    <n v="110147"/>
    <n v="110147"/>
    <x v="58"/>
    <s v="Absentismo"/>
    <n v="888"/>
    <s v="INCIDENCIA"/>
    <m/>
    <m/>
    <m/>
    <m/>
    <m/>
    <n v="178.13249999999999"/>
  </r>
  <r>
    <x v="0"/>
    <s v="INCIDENCIA"/>
    <s v="9-SEPTIEMBRE"/>
    <n v="110147"/>
    <n v="110147"/>
    <x v="58"/>
    <s v="Otros"/>
    <n v="888"/>
    <s v="INCIDENCIA"/>
    <m/>
    <m/>
    <m/>
    <m/>
    <m/>
    <n v="261.26099999999997"/>
  </r>
  <r>
    <x v="0"/>
    <s v="INCIDENCIA"/>
    <s v="9-SEPTIEMBRE"/>
    <n v="110147"/>
    <n v="110147"/>
    <x v="58"/>
    <s v="Refuerzo"/>
    <n v="888"/>
    <s v="INCIDENCIA"/>
    <m/>
    <m/>
    <m/>
    <m/>
    <m/>
    <n v="53.439749999999997"/>
  </r>
  <r>
    <x v="2"/>
    <s v="INCIDENCIA"/>
    <s v="9-SEPTIEMBRE"/>
    <n v="110147"/>
    <n v="110147"/>
    <x v="58"/>
    <s v="Refuerzo"/>
    <n v="888"/>
    <s v="INCIDENCIA"/>
    <m/>
    <m/>
    <m/>
    <m/>
    <m/>
    <n v="95.003999999999991"/>
  </r>
  <r>
    <x v="2"/>
    <s v="INCIDENCIA"/>
    <s v="9-SEPTIEMBRE"/>
    <n v="110147"/>
    <n v="110147"/>
    <x v="58"/>
    <s v="Refuerzo"/>
    <n v="888"/>
    <s v="INCIDENCIA"/>
    <m/>
    <m/>
    <m/>
    <m/>
    <m/>
    <n v="95.003999999999991"/>
  </r>
  <r>
    <x v="0"/>
    <s v="INCIDENCIA"/>
    <s v="9-SEPTIEMBRE"/>
    <n v="110010"/>
    <n v="110010"/>
    <x v="59"/>
    <s v="Refuerzo"/>
    <n v="888"/>
    <s v="INCIDENCIA"/>
    <m/>
    <m/>
    <m/>
    <m/>
    <m/>
    <n v="237.51"/>
  </r>
  <r>
    <x v="0"/>
    <s v="INCIDENCIA"/>
    <s v="9-SEPTIEMBRE"/>
    <n v="110010"/>
    <n v="110010"/>
    <x v="59"/>
    <s v="Refuerzo"/>
    <n v="888"/>
    <s v="INCIDENCIA"/>
    <m/>
    <m/>
    <m/>
    <m/>
    <m/>
    <n v="154.38149999999999"/>
  </r>
  <r>
    <x v="0"/>
    <s v="INCIDENCIA"/>
    <s v="9-SEPTIEMBRE"/>
    <n v="110050"/>
    <n v="110050"/>
    <x v="60"/>
    <s v="Absentismo"/>
    <n v="888"/>
    <s v="INCIDENCIA"/>
    <m/>
    <m/>
    <m/>
    <m/>
    <m/>
    <n v="11.875499999999999"/>
  </r>
  <r>
    <x v="0"/>
    <s v="INCIDENCIA"/>
    <s v="9-SEPTIEMBRE"/>
    <n v="110050"/>
    <n v="110050"/>
    <x v="60"/>
    <s v="Permiso retribuido"/>
    <n v="888"/>
    <s v="INCIDENCIA"/>
    <m/>
    <m/>
    <m/>
    <m/>
    <m/>
    <n v="71.253"/>
  </r>
  <r>
    <x v="0"/>
    <s v="INCIDENCIA"/>
    <s v="9-SEPTIEMBRE"/>
    <n v="110050"/>
    <n v="110050"/>
    <x v="60"/>
    <s v="Refuerzo"/>
    <n v="888"/>
    <s v="INCIDENCIA"/>
    <m/>
    <m/>
    <m/>
    <m/>
    <m/>
    <n v="122.7135"/>
  </r>
  <r>
    <x v="0"/>
    <s v="INCIDENCIA"/>
    <s v="9-SEPTIEMBRE"/>
    <n v="110050"/>
    <n v="110050"/>
    <x v="60"/>
    <s v="Absentismo"/>
    <n v="888"/>
    <s v="INCIDENCIA"/>
    <m/>
    <m/>
    <m/>
    <m/>
    <m/>
    <n v="23.750999999999998"/>
  </r>
  <r>
    <x v="0"/>
    <s v="INCIDENCIA"/>
    <s v="9-SEPTIEMBRE"/>
    <n v="110050"/>
    <n v="110050"/>
    <x v="60"/>
    <s v="Permiso retribuido"/>
    <n v="888"/>
    <s v="INCIDENCIA"/>
    <m/>
    <m/>
    <m/>
    <m/>
    <m/>
    <n v="41.564249999999994"/>
  </r>
  <r>
    <x v="0"/>
    <s v="INCIDENCIA"/>
    <s v="9-SEPTIEMBRE"/>
    <n v="110050"/>
    <n v="110050"/>
    <x v="60"/>
    <s v="Permiso retribuido"/>
    <n v="888"/>
    <s v="INCIDENCIA"/>
    <m/>
    <m/>
    <m/>
    <m/>
    <m/>
    <n v="47.501999999999995"/>
  </r>
  <r>
    <x v="0"/>
    <s v="INCIDENCIA"/>
    <s v="9-SEPTIEMBRE"/>
    <n v="110050"/>
    <n v="110050"/>
    <x v="60"/>
    <s v="Permiso retribuido"/>
    <n v="888"/>
    <s v="INCIDENCIA"/>
    <m/>
    <m/>
    <m/>
    <m/>
    <m/>
    <n v="71.253"/>
  </r>
  <r>
    <x v="0"/>
    <s v="INCIDENCIA"/>
    <s v="9-SEPTIEMBRE"/>
    <n v="110050"/>
    <n v="110050"/>
    <x v="60"/>
    <s v="Absentismo"/>
    <n v="888"/>
    <s v="INCIDENCIA"/>
    <m/>
    <m/>
    <m/>
    <m/>
    <m/>
    <n v="23.750999999999998"/>
  </r>
  <r>
    <x v="0"/>
    <s v="INCIDENCIA"/>
    <s v="9-SEPTIEMBRE"/>
    <n v="110503"/>
    <n v="110503"/>
    <x v="61"/>
    <s v="Otros"/>
    <n v="888"/>
    <s v="INCIDENCIA"/>
    <m/>
    <m/>
    <m/>
    <m/>
    <m/>
    <n v="95.003999999999991"/>
  </r>
  <r>
    <x v="0"/>
    <s v="INCIDENCIA"/>
    <s v="9-SEPTIEMBRE"/>
    <n v="340502"/>
    <n v="110503"/>
    <x v="61"/>
    <s v="Festivos y Fines de Semana"/>
    <n v="888"/>
    <s v="INCIDENCIA"/>
    <m/>
    <m/>
    <m/>
    <m/>
    <m/>
    <n v="98.962499999999991"/>
  </r>
  <r>
    <x v="0"/>
    <s v="INCIDENCIA"/>
    <s v="9-SEPTIEMBRE"/>
    <n v="340502"/>
    <n v="110503"/>
    <x v="61"/>
    <s v="Festivos y Fines de Semana"/>
    <n v="888"/>
    <s v="INCIDENCIA"/>
    <m/>
    <m/>
    <m/>
    <m/>
    <m/>
    <n v="98.962499999999991"/>
  </r>
  <r>
    <x v="0"/>
    <s v="INCIDENCIA"/>
    <s v="9-SEPTIEMBRE"/>
    <n v="340502"/>
    <n v="110503"/>
    <x v="61"/>
    <s v="Refuerzo"/>
    <n v="888"/>
    <s v="INCIDENCIA"/>
    <m/>
    <m/>
    <m/>
    <m/>
    <m/>
    <n v="203.20299999999997"/>
  </r>
  <r>
    <x v="0"/>
    <s v="INCIDENCIA"/>
    <s v="9-SEPTIEMBRE"/>
    <n v="110503"/>
    <n v="110503"/>
    <x v="61"/>
    <s v="Refuerzo"/>
    <n v="888"/>
    <s v="INCIDENCIA"/>
    <m/>
    <m/>
    <m/>
    <m/>
    <m/>
    <n v="17.81325"/>
  </r>
  <r>
    <x v="0"/>
    <s v="INCIDENCIA"/>
    <s v="9-SEPTIEMBRE"/>
    <n v="340127"/>
    <n v="340127"/>
    <x v="62"/>
    <s v="Festivos y Fines de Semana"/>
    <n v="888"/>
    <s v="INCIDENCIA"/>
    <m/>
    <m/>
    <m/>
    <m/>
    <m/>
    <n v="105.55999999999999"/>
  </r>
  <r>
    <x v="0"/>
    <s v="INCIDENCIA"/>
    <s v="9-SEPTIEMBRE"/>
    <n v="110060"/>
    <n v="110060"/>
    <x v="63"/>
    <s v="Festivos y Fines de Semana"/>
    <n v="888"/>
    <s v="INCIDENCIA"/>
    <m/>
    <m/>
    <m/>
    <m/>
    <m/>
    <n v="791.69999999999993"/>
  </r>
  <r>
    <x v="0"/>
    <s v="INCIDENCIA"/>
    <s v="9-SEPTIEMBRE"/>
    <n v="110060"/>
    <n v="110060"/>
    <x v="63"/>
    <s v="Festivos y Fines de Semana"/>
    <n v="888"/>
    <s v="INCIDENCIA"/>
    <m/>
    <m/>
    <m/>
    <m/>
    <m/>
    <n v="197.92499999999998"/>
  </r>
  <r>
    <x v="0"/>
    <s v="INCIDENCIA"/>
    <s v="9-SEPTIEMBRE"/>
    <n v="110060"/>
    <n v="110060"/>
    <x v="63"/>
    <s v="Festivos y Fines de Semana"/>
    <n v="888"/>
    <s v="INCIDENCIA"/>
    <m/>
    <m/>
    <m/>
    <m/>
    <m/>
    <n v="197.92499999999998"/>
  </r>
  <r>
    <x v="0"/>
    <s v="INCIDENCIA"/>
    <s v="9-SEPTIEMBRE"/>
    <n v="110060"/>
    <n v="110060"/>
    <x v="63"/>
    <s v="Eventos"/>
    <n v="888"/>
    <s v="INCIDENCIA"/>
    <m/>
    <m/>
    <m/>
    <m/>
    <m/>
    <n v="35.6265"/>
  </r>
  <r>
    <x v="0"/>
    <s v="INCIDENCIA"/>
    <s v="9-SEPTIEMBRE"/>
    <n v="110060"/>
    <n v="110060"/>
    <x v="63"/>
    <s v="Permiso retribuido"/>
    <n v="888"/>
    <s v="INCIDENCIA"/>
    <m/>
    <m/>
    <m/>
    <m/>
    <m/>
    <n v="59.377499999999998"/>
  </r>
  <r>
    <x v="0"/>
    <s v="INCIDENCIA"/>
    <s v="9-SEPTIEMBRE"/>
    <n v="110060"/>
    <n v="110060"/>
    <x v="63"/>
    <s v="Permiso retribuido"/>
    <n v="888"/>
    <s v="INCIDENCIA"/>
    <m/>
    <m/>
    <m/>
    <m/>
    <m/>
    <n v="59.377499999999998"/>
  </r>
  <r>
    <x v="0"/>
    <s v="INCIDENCIA"/>
    <s v="9-SEPTIEMBRE"/>
    <n v="110060"/>
    <n v="110060"/>
    <x v="63"/>
    <s v="Permiso retribuido"/>
    <n v="888"/>
    <s v="INCIDENCIA"/>
    <m/>
    <m/>
    <m/>
    <m/>
    <m/>
    <n v="59.377499999999998"/>
  </r>
  <r>
    <x v="0"/>
    <s v="INCIDENCIA"/>
    <s v="9-SEPTIEMBRE"/>
    <n v="110060"/>
    <n v="110060"/>
    <x v="63"/>
    <s v="Permiso retribuido"/>
    <n v="888"/>
    <s v="INCIDENCIA"/>
    <m/>
    <m/>
    <m/>
    <m/>
    <m/>
    <n v="23.750999999999998"/>
  </r>
  <r>
    <x v="0"/>
    <s v="INCIDENCIA"/>
    <s v="9-SEPTIEMBRE"/>
    <n v="110060"/>
    <n v="110060"/>
    <x v="63"/>
    <s v="Permiso retribuido"/>
    <n v="888"/>
    <s v="INCIDENCIA"/>
    <m/>
    <m/>
    <m/>
    <m/>
    <m/>
    <n v="35.6265"/>
  </r>
  <r>
    <x v="0"/>
    <s v="INCIDENCIA"/>
    <s v="9-SEPTIEMBRE"/>
    <n v="510014"/>
    <n v="510014"/>
    <x v="32"/>
    <s v="Eventos"/>
    <n v="888"/>
    <s v="INCIDENCIA"/>
    <m/>
    <m/>
    <m/>
    <m/>
    <m/>
    <n v="158.33999999999997"/>
  </r>
  <r>
    <x v="0"/>
    <s v="INCIDENCIA"/>
    <s v="9-SEPTIEMBRE"/>
    <n v="110183"/>
    <n v="110183"/>
    <x v="64"/>
    <s v="Festivos y Fines de Semana"/>
    <n v="888"/>
    <s v="INCIDENCIA"/>
    <m/>
    <m/>
    <m/>
    <m/>
    <m/>
    <n v="105.55999999999999"/>
  </r>
  <r>
    <x v="0"/>
    <s v="INCIDENCIA"/>
    <s v="9-SEPTIEMBRE"/>
    <n v="110183"/>
    <n v="110183"/>
    <x v="64"/>
    <s v="Refuerzo"/>
    <n v="888"/>
    <s v="INCIDENCIA"/>
    <m/>
    <m/>
    <m/>
    <m/>
    <m/>
    <n v="29.028999999999996"/>
  </r>
  <r>
    <x v="0"/>
    <s v="INCIDENCIA"/>
    <s v="9-SEPTIEMBRE"/>
    <n v="510014"/>
    <n v="510014"/>
    <x v="32"/>
    <s v="Eventos"/>
    <n v="888"/>
    <s v="INCIDENCIA"/>
    <m/>
    <m/>
    <m/>
    <m/>
    <m/>
    <n v="105.55999999999999"/>
  </r>
  <r>
    <x v="0"/>
    <s v="INCIDENCIA"/>
    <s v="9-SEPTIEMBRE"/>
    <n v="110183"/>
    <n v="110183"/>
    <x v="64"/>
    <s v="Festivos y Fines de Semana"/>
    <n v="888"/>
    <s v="INCIDENCIA"/>
    <m/>
    <m/>
    <m/>
    <m/>
    <m/>
    <n v="105.55999999999999"/>
  </r>
  <r>
    <x v="0"/>
    <s v="INCIDENCIA"/>
    <s v="9-SEPTIEMBRE"/>
    <n v="110183"/>
    <n v="110183"/>
    <x v="64"/>
    <s v="Refuerzo"/>
    <n v="888"/>
    <s v="INCIDENCIA"/>
    <m/>
    <m/>
    <m/>
    <m/>
    <m/>
    <n v="47.501999999999995"/>
  </r>
  <r>
    <x v="0"/>
    <s v="INCIDENCIA"/>
    <s v="9-SEPTIEMBRE"/>
    <n v="110183"/>
    <n v="110183"/>
    <x v="64"/>
    <s v="Refuerzo"/>
    <n v="888"/>
    <s v="INCIDENCIA"/>
    <m/>
    <m/>
    <m/>
    <m/>
    <m/>
    <n v="225.63449999999997"/>
  </r>
  <r>
    <x v="0"/>
    <s v="INCIDENCIA"/>
    <s v="9-SEPTIEMBRE"/>
    <n v="400001"/>
    <n v="400001"/>
    <x v="65"/>
    <s v="Nocturnidad"/>
    <n v="888"/>
    <s v="INCIDENCIA"/>
    <m/>
    <m/>
    <m/>
    <m/>
    <m/>
    <n v="15.321044375"/>
  </r>
  <r>
    <x v="0"/>
    <s v="INCIDENCIA"/>
    <s v="9-SEPTIEMBRE"/>
    <n v="400001"/>
    <n v="400001"/>
    <x v="65"/>
    <s v="Nocturnidad"/>
    <n v="888"/>
    <s v="INCIDENCIA"/>
    <m/>
    <m/>
    <m/>
    <m/>
    <m/>
    <n v="6.1284177499999997"/>
  </r>
  <r>
    <x v="0"/>
    <s v="INCIDENCIA"/>
    <s v="9-SEPTIEMBRE"/>
    <n v="400001"/>
    <n v="400001"/>
    <x v="65"/>
    <s v="Nocturnidad"/>
    <n v="888"/>
    <s v="INCIDENCIA"/>
    <m/>
    <m/>
    <m/>
    <m/>
    <m/>
    <n v="10.798664296874998"/>
  </r>
  <r>
    <x v="0"/>
    <s v="INCIDENCIA"/>
    <s v="9-SEPTIEMBRE"/>
    <n v="400001"/>
    <n v="400001"/>
    <x v="65"/>
    <s v="Nocturnidad"/>
    <n v="888"/>
    <s v="INCIDENCIA"/>
    <m/>
    <m/>
    <m/>
    <m/>
    <m/>
    <n v="12.958397156249996"/>
  </r>
  <r>
    <x v="0"/>
    <s v="INCIDENCIA"/>
    <s v="9-SEPTIEMBRE"/>
    <n v="400001"/>
    <n v="400001"/>
    <x v="65"/>
    <s v="Nocturnidad"/>
    <n v="888"/>
    <s v="INCIDENCIA"/>
    <m/>
    <m/>
    <m/>
    <m/>
    <m/>
    <n v="14.485629339999999"/>
  </r>
  <r>
    <x v="0"/>
    <s v="INCIDENCIA"/>
    <s v="9-SEPTIEMBRE"/>
    <n v="400001"/>
    <n v="400001"/>
    <x v="65"/>
    <s v="Nocturnidad"/>
    <n v="888"/>
    <s v="INCIDENCIA"/>
    <m/>
    <m/>
    <m/>
    <m/>
    <m/>
    <n v="44.977004799999996"/>
  </r>
  <r>
    <x v="0"/>
    <s v="INCIDENCIA"/>
    <s v="9-SEPTIEMBRE"/>
    <n v="400001"/>
    <n v="400001"/>
    <x v="65"/>
    <s v="Nocturnidad"/>
    <n v="888"/>
    <s v="INCIDENCIA"/>
    <m/>
    <m/>
    <m/>
    <m/>
    <m/>
    <n v="23.757061453124994"/>
  </r>
  <r>
    <x v="0"/>
    <s v="INCIDENCIA"/>
    <s v="9-SEPTIEMBRE"/>
    <n v="110123"/>
    <n v="110123"/>
    <x v="66"/>
    <s v="Otros"/>
    <n v="888"/>
    <s v="INCIDENCIA"/>
    <m/>
    <m/>
    <m/>
    <m/>
    <m/>
    <n v="1162.5"/>
  </r>
  <r>
    <x v="0"/>
    <s v="INCIDENCIA"/>
    <s v="9-SEPTIEMBRE"/>
    <n v="200005"/>
    <n v="200005"/>
    <x v="67"/>
    <s v="Permiso retribuido"/>
    <n v="888"/>
    <s v="INCIDENCIA"/>
    <m/>
    <m/>
    <m/>
    <m/>
    <m/>
    <n v="181.76112499999999"/>
  </r>
  <r>
    <x v="0"/>
    <s v="INCIDENCIA"/>
    <s v="9-SEPTIEMBRE"/>
    <n v="120029"/>
    <n v="120029"/>
    <x v="68"/>
    <s v="Nocturnidad"/>
    <n v="888"/>
    <s v="INCIDENCIA"/>
    <m/>
    <m/>
    <m/>
    <m/>
    <m/>
    <n v="77.069469394531254"/>
  </r>
  <r>
    <x v="0"/>
    <s v="INCIDENCIA"/>
    <s v="9-SEPTIEMBRE"/>
    <n v="120029"/>
    <n v="120029"/>
    <x v="68"/>
    <s v="Nocturnidad"/>
    <n v="888"/>
    <s v="INCIDENCIA"/>
    <m/>
    <m/>
    <m/>
    <m/>
    <m/>
    <n v="30.236260031249994"/>
  </r>
  <r>
    <x v="0"/>
    <s v="INCIDENCIA"/>
    <s v="9-SEPTIEMBRE"/>
    <n v="120029"/>
    <n v="120029"/>
    <x v="68"/>
    <s v="Nocturnidad"/>
    <n v="888"/>
    <s v="INCIDENCIA"/>
    <m/>
    <m/>
    <m/>
    <m/>
    <m/>
    <n v="32.395992890624996"/>
  </r>
  <r>
    <x v="0"/>
    <s v="INCIDENCIA"/>
    <s v="9-SEPTIEMBRE"/>
    <n v="310002"/>
    <n v="310002"/>
    <x v="69"/>
    <s v="Eventos"/>
    <n v="888"/>
    <s v="INCIDENCIA"/>
    <m/>
    <m/>
    <m/>
    <m/>
    <m/>
    <n v="131.94999999999999"/>
  </r>
  <r>
    <x v="0"/>
    <s v="INCIDENCIA"/>
    <s v="9-SEPTIEMBRE"/>
    <n v="110301"/>
    <n v="110301"/>
    <x v="70"/>
    <s v="Festivos y Fines de Semana"/>
    <n v="888"/>
    <s v="INCIDENCIA"/>
    <m/>
    <m/>
    <m/>
    <m/>
    <m/>
    <n v="527.79999999999995"/>
  </r>
  <r>
    <x v="0"/>
    <s v="INCIDENCIA"/>
    <s v="9-SEPTIEMBRE"/>
    <n v="340701"/>
    <n v="340701"/>
    <x v="71"/>
    <s v="Absentismo"/>
    <n v="888"/>
    <s v="INCIDENCIA"/>
    <m/>
    <m/>
    <m/>
    <m/>
    <m/>
    <n v="89.066249999999997"/>
  </r>
  <r>
    <x v="0"/>
    <s v="INCIDENCIA"/>
    <s v="9-SEPTIEMBRE"/>
    <n v="340034"/>
    <n v="340034"/>
    <x v="72"/>
    <s v="Absentismo"/>
    <n v="888"/>
    <s v="INCIDENCIA"/>
    <m/>
    <m/>
    <m/>
    <m/>
    <m/>
    <n v="95.003999999999991"/>
  </r>
  <r>
    <x v="0"/>
    <s v="INCIDENCIA"/>
    <s v="9-SEPTIEMBRE"/>
    <n v="340701"/>
    <n v="340701"/>
    <x v="71"/>
    <s v="Absentismo"/>
    <n v="888"/>
    <s v="INCIDENCIA"/>
    <m/>
    <m/>
    <m/>
    <m/>
    <m/>
    <n v="274.62093749999997"/>
  </r>
  <r>
    <x v="0"/>
    <s v="INCIDENCIA"/>
    <s v="9-SEPTIEMBRE"/>
    <n v="110061"/>
    <n v="110061"/>
    <x v="13"/>
    <s v="Absentismo"/>
    <n v="888"/>
    <s v="INCIDENCIA"/>
    <m/>
    <m/>
    <m/>
    <m/>
    <m/>
    <n v="59.377499999999998"/>
  </r>
  <r>
    <x v="0"/>
    <s v="INCIDENCIA"/>
    <s v="9-SEPTIEMBRE"/>
    <n v="110302"/>
    <n v="110302"/>
    <x v="73"/>
    <s v="Puesto pendiente de cubrir"/>
    <n v="888"/>
    <s v="INCIDENCIA"/>
    <m/>
    <m/>
    <m/>
    <m/>
    <m/>
    <n v="59.377499999999998"/>
  </r>
  <r>
    <x v="0"/>
    <s v="INCIDENCIA"/>
    <s v="9-SEPTIEMBRE"/>
    <n v="110803"/>
    <n v="110803"/>
    <x v="20"/>
    <s v="Refuerzo"/>
    <n v="888"/>
    <s v="INCIDENCIA"/>
    <m/>
    <m/>
    <m/>
    <m/>
    <m/>
    <n v="90.253799999999998"/>
  </r>
  <r>
    <x v="0"/>
    <s v="INCIDENCIA"/>
    <s v="9-SEPTIEMBRE"/>
    <n v="310001"/>
    <n v="310001"/>
    <x v="74"/>
    <s v="Festivos y Fines de Semana"/>
    <n v="888"/>
    <s v="INCIDENCIA"/>
    <m/>
    <m/>
    <m/>
    <m/>
    <m/>
    <n v="791.69999999999993"/>
  </r>
  <r>
    <x v="0"/>
    <s v="INCIDENCIA"/>
    <s v="9-SEPTIEMBRE"/>
    <n v="310001"/>
    <n v="310001"/>
    <x v="74"/>
    <s v="Festivos y Fines de Semana"/>
    <n v="888"/>
    <s v="INCIDENCIA"/>
    <m/>
    <m/>
    <m/>
    <m/>
    <m/>
    <n v="527.79999999999995"/>
  </r>
  <r>
    <x v="0"/>
    <s v="INCIDENCIA"/>
    <s v="9-SEPTIEMBRE"/>
    <n v="110301"/>
    <n v="110301"/>
    <x v="70"/>
    <s v="Festivos y Fines de Semana"/>
    <n v="888"/>
    <s v="INCIDENCIA"/>
    <m/>
    <m/>
    <m/>
    <m/>
    <m/>
    <n v="527.79999999999995"/>
  </r>
  <r>
    <x v="0"/>
    <s v="INCIDENCIA"/>
    <s v="9-SEPTIEMBRE"/>
    <n v="110301"/>
    <n v="110301"/>
    <x v="70"/>
    <s v="Festivos y Fines de Semana"/>
    <n v="888"/>
    <s v="INCIDENCIA"/>
    <m/>
    <m/>
    <m/>
    <m/>
    <m/>
    <n v="263.89999999999998"/>
  </r>
  <r>
    <x v="0"/>
    <s v="INCIDENCIA"/>
    <s v="9-SEPTIEMBRE"/>
    <n v="110301"/>
    <n v="110301"/>
    <x v="70"/>
    <s v="Festivos y Fines de Semana"/>
    <n v="888"/>
    <s v="INCIDENCIA"/>
    <m/>
    <m/>
    <m/>
    <m/>
    <m/>
    <n v="263.89999999999998"/>
  </r>
  <r>
    <x v="0"/>
    <s v="INCIDENCIA"/>
    <s v="9-SEPTIEMBRE"/>
    <n v="340034"/>
    <n v="340034"/>
    <x v="72"/>
    <s v="Festivos y Fines de Semana"/>
    <n v="888"/>
    <s v="INCIDENCIA"/>
    <m/>
    <m/>
    <m/>
    <m/>
    <m/>
    <n v="1055.5999999999999"/>
  </r>
  <r>
    <x v="0"/>
    <s v="INCIDENCIA"/>
    <s v="9-SEPTIEMBRE"/>
    <n v="340034"/>
    <n v="340034"/>
    <x v="72"/>
    <s v="Festivos y Fines de Semana"/>
    <n v="888"/>
    <s v="INCIDENCIA"/>
    <m/>
    <m/>
    <m/>
    <m/>
    <m/>
    <n v="263.89999999999998"/>
  </r>
  <r>
    <x v="0"/>
    <s v="INCIDENCIA"/>
    <s v="9-SEPTIEMBRE"/>
    <n v="340034"/>
    <n v="340034"/>
    <x v="72"/>
    <s v="Absentismo"/>
    <n v="888"/>
    <s v="INCIDENCIA"/>
    <m/>
    <m/>
    <m/>
    <m/>
    <m/>
    <n v="148.44374999999999"/>
  </r>
  <r>
    <x v="0"/>
    <s v="INCIDENCIA"/>
    <s v="9-SEPTIEMBRE"/>
    <n v="110061"/>
    <n v="110061"/>
    <x v="13"/>
    <s v="Eventos"/>
    <n v="888"/>
    <s v="INCIDENCIA"/>
    <m/>
    <m/>
    <m/>
    <m/>
    <m/>
    <n v="47.501999999999995"/>
  </r>
  <r>
    <x v="0"/>
    <s v="INCIDENCIA"/>
    <s v="9-SEPTIEMBRE"/>
    <n v="340034"/>
    <n v="340034"/>
    <x v="72"/>
    <s v="Puesto pendiente de cubrir"/>
    <n v="888"/>
    <s v="INCIDENCIA"/>
    <m/>
    <m/>
    <m/>
    <m/>
    <m/>
    <n v="166.25699999999998"/>
  </r>
  <r>
    <x v="0"/>
    <s v="INCIDENCIA"/>
    <s v="9-SEPTIEMBRE"/>
    <n v="340034"/>
    <n v="340034"/>
    <x v="72"/>
    <s v="Puesto pendiente de cubrir"/>
    <n v="888"/>
    <s v="INCIDENCIA"/>
    <m/>
    <m/>
    <m/>
    <m/>
    <m/>
    <n v="118.755"/>
  </r>
  <r>
    <x v="0"/>
    <s v="INCIDENCIA"/>
    <s v="9-SEPTIEMBRE"/>
    <n v="340034"/>
    <n v="340034"/>
    <x v="72"/>
    <s v="Festivos y Fines de Semana"/>
    <n v="888"/>
    <s v="INCIDENCIA"/>
    <m/>
    <m/>
    <m/>
    <m/>
    <m/>
    <n v="237.51"/>
  </r>
  <r>
    <x v="0"/>
    <s v="INCIDENCIA"/>
    <s v="9-SEPTIEMBRE"/>
    <n v="340034"/>
    <n v="340034"/>
    <x v="72"/>
    <s v="Absentismo"/>
    <n v="888"/>
    <s v="INCIDENCIA"/>
    <m/>
    <m/>
    <m/>
    <m/>
    <m/>
    <n v="356.26499999999999"/>
  </r>
  <r>
    <x v="0"/>
    <s v="INCIDENCIA"/>
    <s v="9-SEPTIEMBRE"/>
    <n v="340034"/>
    <n v="340034"/>
    <x v="72"/>
    <s v="Absentismo"/>
    <n v="888"/>
    <s v="INCIDENCIA"/>
    <m/>
    <m/>
    <m/>
    <m/>
    <m/>
    <n v="237.51"/>
  </r>
  <r>
    <x v="0"/>
    <s v="INCIDENCIA"/>
    <s v="9-SEPTIEMBRE"/>
    <n v="340701"/>
    <n v="340701"/>
    <x v="71"/>
    <s v="Festivos y Fines de Semana"/>
    <n v="888"/>
    <s v="INCIDENCIA"/>
    <m/>
    <m/>
    <m/>
    <m/>
    <m/>
    <n v="461.82499999999999"/>
  </r>
  <r>
    <x v="0"/>
    <s v="INCIDENCIA"/>
    <s v="9-SEPTIEMBRE"/>
    <n v="340701"/>
    <n v="340701"/>
    <x v="71"/>
    <s v="Puesto pendiente de cubrir"/>
    <n v="888"/>
    <s v="INCIDENCIA"/>
    <m/>
    <m/>
    <m/>
    <m/>
    <m/>
    <n v="289.46531249999998"/>
  </r>
  <r>
    <x v="0"/>
    <s v="INCIDENCIA"/>
    <s v="9-SEPTIEMBRE"/>
    <n v="310002"/>
    <n v="310002"/>
    <x v="69"/>
    <s v="Absentismo"/>
    <n v="888"/>
    <s v="INCIDENCIA"/>
    <m/>
    <m/>
    <m/>
    <m/>
    <m/>
    <n v="104.45161999999999"/>
  </r>
  <r>
    <x v="0"/>
    <s v="INCIDENCIA"/>
    <s v="9-SEPTIEMBRE"/>
    <n v="340701"/>
    <n v="340701"/>
    <x v="71"/>
    <s v="Festivos y Fines de Semana"/>
    <n v="888"/>
    <s v="INCIDENCIA"/>
    <m/>
    <m/>
    <m/>
    <m/>
    <m/>
    <n v="98.962499999999991"/>
  </r>
  <r>
    <x v="0"/>
    <s v="INCIDENCIA"/>
    <s v="9-SEPTIEMBRE"/>
    <n v="110061"/>
    <n v="110061"/>
    <x v="13"/>
    <s v="Eventos"/>
    <n v="888"/>
    <s v="INCIDENCIA"/>
    <m/>
    <m/>
    <m/>
    <m/>
    <m/>
    <n v="131.94999999999999"/>
  </r>
  <r>
    <x v="0"/>
    <s v="INCIDENCIA"/>
    <s v="9-SEPTIEMBRE"/>
    <n v="110061"/>
    <n v="110061"/>
    <x v="13"/>
    <s v="Eventos"/>
    <n v="888"/>
    <s v="INCIDENCIA"/>
    <m/>
    <m/>
    <m/>
    <m/>
    <m/>
    <n v="131.94999999999999"/>
  </r>
  <r>
    <x v="0"/>
    <s v="INCIDENCIA"/>
    <s v="9-SEPTIEMBRE"/>
    <n v="340034"/>
    <n v="340034"/>
    <x v="72"/>
    <s v="Festivos y Fines de Semana"/>
    <n v="888"/>
    <s v="INCIDENCIA"/>
    <m/>
    <m/>
    <m/>
    <m/>
    <m/>
    <n v="356.26499999999999"/>
  </r>
  <r>
    <x v="0"/>
    <s v="INCIDENCIA"/>
    <s v="9-SEPTIEMBRE"/>
    <n v="310001"/>
    <n v="310001"/>
    <x v="74"/>
    <s v="Refuerzo"/>
    <n v="888"/>
    <s v="INCIDENCIA"/>
    <m/>
    <m/>
    <m/>
    <m/>
    <m/>
    <n v="23.750999999999998"/>
  </r>
  <r>
    <x v="0"/>
    <s v="INCIDENCIA"/>
    <s v="9-SEPTIEMBRE"/>
    <n v="110061"/>
    <n v="110061"/>
    <x v="13"/>
    <s v="Eventos"/>
    <n v="888"/>
    <s v="INCIDENCIA"/>
    <m/>
    <m/>
    <m/>
    <m/>
    <m/>
    <n v="41.564249999999994"/>
  </r>
  <r>
    <x v="0"/>
    <s v="INCIDENCIA"/>
    <s v="9-SEPTIEMBRE"/>
    <n v="110061"/>
    <n v="110061"/>
    <x v="13"/>
    <s v="Eventos"/>
    <n v="888"/>
    <s v="INCIDENCIA"/>
    <m/>
    <m/>
    <m/>
    <m/>
    <m/>
    <n v="41.564249999999994"/>
  </r>
  <r>
    <x v="0"/>
    <s v="INCIDENCIA"/>
    <s v="9-SEPTIEMBRE"/>
    <n v="110061"/>
    <n v="110061"/>
    <x v="13"/>
    <s v="Absentismo"/>
    <n v="888"/>
    <s v="INCIDENCIA"/>
    <m/>
    <m/>
    <m/>
    <m/>
    <m/>
    <n v="100.94175"/>
  </r>
  <r>
    <x v="0"/>
    <s v="INCIDENCIA"/>
    <s v="9-SEPTIEMBRE"/>
    <n v="110061"/>
    <n v="110061"/>
    <x v="13"/>
    <s v="Eventos"/>
    <n v="888"/>
    <s v="INCIDENCIA"/>
    <m/>
    <m/>
    <m/>
    <m/>
    <m/>
    <n v="41.564249999999994"/>
  </r>
  <r>
    <x v="0"/>
    <s v="INCIDENCIA"/>
    <s v="9-SEPTIEMBRE"/>
    <n v="110001"/>
    <n v="110001"/>
    <x v="75"/>
    <s v="Festivos y Fines de Semana"/>
    <n v="888"/>
    <s v="INCIDENCIA"/>
    <m/>
    <m/>
    <m/>
    <m/>
    <m/>
    <n v="190.00799999999998"/>
  </r>
  <r>
    <x v="0"/>
    <s v="INCIDENCIA"/>
    <s v="9-SEPTIEMBRE"/>
    <n v="110001"/>
    <n v="110001"/>
    <x v="75"/>
    <s v="Festivos y Fines de Semana"/>
    <n v="888"/>
    <s v="INCIDENCIA"/>
    <m/>
    <m/>
    <m/>
    <m/>
    <m/>
    <n v="116.11599999999999"/>
  </r>
  <r>
    <x v="0"/>
    <s v="INCIDENCIA"/>
    <s v="9-SEPTIEMBRE"/>
    <n v="110001"/>
    <n v="110001"/>
    <x v="75"/>
    <s v="Otros"/>
    <n v="888"/>
    <s v="INCIDENCIA"/>
    <m/>
    <m/>
    <m/>
    <m/>
    <m/>
    <n v="633.3599999999999"/>
  </r>
  <r>
    <x v="0"/>
    <s v="INCIDENCIA"/>
    <s v="9-SEPTIEMBRE"/>
    <n v="160004"/>
    <n v="160004"/>
    <x v="76"/>
    <s v="Permiso retribuido"/>
    <n v="888"/>
    <s v="INCIDENCIA"/>
    <m/>
    <m/>
    <m/>
    <m/>
    <m/>
    <n v="13.194999999999999"/>
  </r>
  <r>
    <x v="0"/>
    <s v="INCIDENCIA"/>
    <s v="9-SEPTIEMBRE"/>
    <n v="160004"/>
    <n v="160004"/>
    <x v="76"/>
    <s v="Permiso retribuido"/>
    <n v="888"/>
    <s v="INCIDENCIA"/>
    <m/>
    <m/>
    <m/>
    <m/>
    <m/>
    <n v="26.389999999999997"/>
  </r>
  <r>
    <x v="0"/>
    <s v="INCIDENCIA"/>
    <s v="9-SEPTIEMBRE"/>
    <n v="160004"/>
    <n v="160004"/>
    <x v="76"/>
    <s v="Permiso retribuido"/>
    <n v="888"/>
    <s v="INCIDENCIA"/>
    <m/>
    <m/>
    <m/>
    <m/>
    <m/>
    <n v="13.194999999999999"/>
  </r>
  <r>
    <x v="0"/>
    <s v="INCIDENCIA"/>
    <s v="9-SEPTIEMBRE"/>
    <n v="160004"/>
    <n v="160004"/>
    <x v="76"/>
    <s v="Refuerzo"/>
    <n v="888"/>
    <s v="INCIDENCIA"/>
    <m/>
    <m/>
    <m/>
    <m/>
    <m/>
    <n v="59.377499999999998"/>
  </r>
  <r>
    <x v="0"/>
    <s v="INCIDENCIA"/>
    <s v="9-SEPTIEMBRE"/>
    <n v="160004"/>
    <n v="160004"/>
    <x v="76"/>
    <s v="Otros"/>
    <n v="888"/>
    <s v="INCIDENCIA"/>
    <m/>
    <m/>
    <m/>
    <m/>
    <m/>
    <n v="290.28999999999996"/>
  </r>
  <r>
    <x v="0"/>
    <s v="INCIDENCIA"/>
    <s v="9-SEPTIEMBRE"/>
    <n v="160004"/>
    <n v="160004"/>
    <x v="76"/>
    <s v="Nocturnidad"/>
    <n v="888"/>
    <s v="INCIDENCIA"/>
    <m/>
    <m/>
    <m/>
    <m/>
    <m/>
    <n v="75.9296584921875"/>
  </r>
  <r>
    <x v="0"/>
    <s v="INCIDENCIA"/>
    <s v="9-SEPTIEMBRE"/>
    <n v="160004"/>
    <n v="160004"/>
    <x v="76"/>
    <s v="Nocturnidad"/>
    <n v="888"/>
    <s v="INCIDENCIA"/>
    <m/>
    <m/>
    <m/>
    <m/>
    <m/>
    <n v="49.076699546874998"/>
  </r>
  <r>
    <x v="0"/>
    <s v="INCIDENCIA"/>
    <s v="9-SEPTIEMBRE"/>
    <n v="110001"/>
    <n v="110001"/>
    <x v="75"/>
    <s v="Festivos y Fines de Semana"/>
    <n v="888"/>
    <s v="INCIDENCIA"/>
    <m/>
    <m/>
    <m/>
    <m/>
    <m/>
    <n v="232.23199999999997"/>
  </r>
  <r>
    <x v="0"/>
    <s v="INCIDENCIA"/>
    <s v="9-SEPTIEMBRE"/>
    <n v="110001"/>
    <n v="110001"/>
    <x v="75"/>
    <s v="Festivos y Fines de Semana"/>
    <n v="888"/>
    <s v="INCIDENCIA"/>
    <m/>
    <m/>
    <m/>
    <m/>
    <m/>
    <n v="240.14899999999997"/>
  </r>
  <r>
    <x v="0"/>
    <s v="INCIDENCIA"/>
    <s v="9-SEPTIEMBRE"/>
    <n v="110001"/>
    <n v="110001"/>
    <x v="75"/>
    <s v="Festivos y Fines de Semana"/>
    <n v="888"/>
    <s v="INCIDENCIA"/>
    <m/>
    <m/>
    <m/>
    <m/>
    <m/>
    <n v="232.23199999999997"/>
  </r>
  <r>
    <x v="0"/>
    <s v="INCIDENCIA"/>
    <s v="9-SEPTIEMBRE"/>
    <n v="110001"/>
    <n v="110001"/>
    <x v="75"/>
    <s v="Festivos y Fines de Semana"/>
    <n v="888"/>
    <s v="INCIDENCIA"/>
    <m/>
    <m/>
    <m/>
    <m/>
    <m/>
    <n v="240.14899999999997"/>
  </r>
  <r>
    <x v="0"/>
    <s v="INCIDENCIA"/>
    <s v="9-SEPTIEMBRE"/>
    <n v="110001"/>
    <n v="110001"/>
    <x v="75"/>
    <s v="Otros"/>
    <n v="888"/>
    <s v="INCIDENCIA"/>
    <m/>
    <m/>
    <m/>
    <m/>
    <m/>
    <n v="214.41874999999999"/>
  </r>
  <r>
    <x v="0"/>
    <s v="INCIDENCIA"/>
    <s v="9-SEPTIEMBRE"/>
    <n v="110001"/>
    <n v="110001"/>
    <x v="75"/>
    <s v="Refuerzo"/>
    <n v="888"/>
    <s v="INCIDENCIA"/>
    <m/>
    <m/>
    <m/>
    <m/>
    <m/>
    <n v="105.55999999999999"/>
  </r>
  <r>
    <x v="0"/>
    <s v="INCIDENCIA"/>
    <s v="9-SEPTIEMBRE"/>
    <n v="110001"/>
    <n v="110001"/>
    <x v="75"/>
    <s v="Refuerzo"/>
    <n v="888"/>
    <s v="INCIDENCIA"/>
    <m/>
    <m/>
    <m/>
    <m/>
    <m/>
    <n v="105.55999999999999"/>
  </r>
  <r>
    <x v="0"/>
    <s v="INCIDENCIA"/>
    <s v="9-SEPTIEMBRE"/>
    <n v="110001"/>
    <n v="110001"/>
    <x v="75"/>
    <s v="Refuerzo"/>
    <n v="888"/>
    <s v="INCIDENCIA"/>
    <m/>
    <m/>
    <m/>
    <m/>
    <m/>
    <n v="105.55999999999999"/>
  </r>
  <r>
    <x v="0"/>
    <s v="INCIDENCIA"/>
    <s v="9-SEPTIEMBRE"/>
    <n v="110001"/>
    <n v="110001"/>
    <x v="75"/>
    <s v="Refuerzo"/>
    <n v="888"/>
    <s v="INCIDENCIA"/>
    <m/>
    <m/>
    <m/>
    <m/>
    <m/>
    <n v="52.779999999999994"/>
  </r>
  <r>
    <x v="0"/>
    <s v="INCIDENCIA"/>
    <s v="9-SEPTIEMBRE"/>
    <n v="110124"/>
    <n v="110124"/>
    <x v="77"/>
    <s v="Otros"/>
    <n v="888"/>
    <s v="INCIDENCIA"/>
    <m/>
    <m/>
    <m/>
    <m/>
    <m/>
    <n v="87.086999999999989"/>
  </r>
  <r>
    <x v="0"/>
    <s v="INCIDENCIA"/>
    <s v="9-SEPTIEMBRE"/>
    <n v="110123"/>
    <n v="110123"/>
    <x v="66"/>
    <s v="Refuerzo"/>
    <n v="888"/>
    <s v="INCIDENCIA"/>
    <m/>
    <m/>
    <m/>
    <m/>
    <m/>
    <n v="47.501999999999995"/>
  </r>
  <r>
    <x v="0"/>
    <s v="INCIDENCIA"/>
    <s v="9-SEPTIEMBRE"/>
    <n v="110123"/>
    <n v="110123"/>
    <x v="66"/>
    <s v="Refuerzo"/>
    <n v="888"/>
    <s v="INCIDENCIA"/>
    <m/>
    <m/>
    <m/>
    <m/>
    <m/>
    <n v="59.377499999999998"/>
  </r>
  <r>
    <x v="0"/>
    <s v="INCIDENCIA"/>
    <s v="9-SEPTIEMBRE"/>
    <n v="110123"/>
    <n v="110123"/>
    <x v="66"/>
    <s v="Refuerzo"/>
    <n v="888"/>
    <s v="INCIDENCIA"/>
    <m/>
    <m/>
    <m/>
    <m/>
    <m/>
    <n v="59.377499999999998"/>
  </r>
  <r>
    <x v="0"/>
    <s v="INCIDENCIA"/>
    <s v="9-SEPTIEMBRE"/>
    <n v="110123"/>
    <n v="110123"/>
    <x v="66"/>
    <s v="Refuerzo"/>
    <n v="888"/>
    <s v="INCIDENCIA"/>
    <m/>
    <m/>
    <m/>
    <m/>
    <m/>
    <n v="23.750999999999998"/>
  </r>
  <r>
    <x v="0"/>
    <s v="INCIDENCIA"/>
    <s v="9-SEPTIEMBRE"/>
    <n v="110124"/>
    <n v="110124"/>
    <x v="77"/>
    <s v="Otros"/>
    <n v="888"/>
    <s v="INCIDENCIA"/>
    <m/>
    <m/>
    <m/>
    <m/>
    <m/>
    <n v="101.60149999999999"/>
  </r>
  <r>
    <x v="0"/>
    <s v="INCIDENCIA"/>
    <s v="9-SEPTIEMBRE"/>
    <n v="110123"/>
    <n v="110123"/>
    <x v="66"/>
    <s v="Refuerzo"/>
    <n v="888"/>
    <s v="INCIDENCIA"/>
    <m/>
    <m/>
    <m/>
    <m/>
    <m/>
    <n v="11.875499999999999"/>
  </r>
  <r>
    <x v="0"/>
    <s v="INCIDENCIA"/>
    <s v="9-SEPTIEMBRE"/>
    <n v="110123"/>
    <n v="110123"/>
    <x v="66"/>
    <s v="Refuerzo"/>
    <n v="888"/>
    <s v="INCIDENCIA"/>
    <m/>
    <m/>
    <m/>
    <m/>
    <m/>
    <n v="5.9377499999999994"/>
  </r>
  <r>
    <x v="0"/>
    <s v="INCIDENCIA"/>
    <s v="9-SEPTIEMBRE"/>
    <n v="110123"/>
    <n v="110123"/>
    <x v="66"/>
    <s v="Refuerzo"/>
    <n v="888"/>
    <s v="INCIDENCIA"/>
    <m/>
    <m/>
    <m/>
    <m/>
    <m/>
    <n v="11.875499999999999"/>
  </r>
  <r>
    <x v="0"/>
    <s v="INCIDENCIA"/>
    <s v="9-SEPTIEMBRE"/>
    <n v="110123"/>
    <n v="110123"/>
    <x v="66"/>
    <s v="Otros"/>
    <n v="888"/>
    <s v="INCIDENCIA"/>
    <m/>
    <m/>
    <m/>
    <m/>
    <m/>
    <n v="11.875499999999999"/>
  </r>
  <r>
    <x v="0"/>
    <s v="INCIDENCIA"/>
    <s v="9-SEPTIEMBRE"/>
    <n v="110123"/>
    <n v="110123"/>
    <x v="66"/>
    <s v="Refuerzo"/>
    <n v="888"/>
    <s v="INCIDENCIA"/>
    <m/>
    <m/>
    <m/>
    <m/>
    <m/>
    <n v="11.875499999999999"/>
  </r>
  <r>
    <x v="0"/>
    <s v="INCIDENCIA"/>
    <s v="9-SEPTIEMBRE"/>
    <n v="120027"/>
    <n v="120027"/>
    <x v="78"/>
    <s v="Refuerzo"/>
    <n v="888"/>
    <s v="INCIDENCIA"/>
    <m/>
    <m/>
    <m/>
    <m/>
    <m/>
    <n v="2162.6849999999999"/>
  </r>
  <r>
    <x v="0"/>
    <s v="INCIDENCIA"/>
    <s v="9-SEPTIEMBRE"/>
    <n v="888888"/>
    <n v="888888"/>
    <x v="12"/>
    <s v="Refuerzo"/>
    <n v="888"/>
    <s v="INCIDENCIA"/>
    <m/>
    <m/>
    <m/>
    <m/>
    <m/>
    <n v="411.68399999999997"/>
  </r>
  <r>
    <x v="0"/>
    <s v="INCIDENCIA"/>
    <s v="9-SEPTIEMBRE"/>
    <n v="330002"/>
    <n v="330002"/>
    <x v="79"/>
    <s v="Otros"/>
    <n v="888"/>
    <s v="INCIDENCIA"/>
    <m/>
    <m/>
    <m/>
    <m/>
    <m/>
    <n v="0"/>
  </r>
  <r>
    <x v="0"/>
    <s v="INCIDENCIA"/>
    <s v="9-SEPTIEMBRE"/>
    <n v="110096"/>
    <n v="110096"/>
    <x v="80"/>
    <s v="Otros"/>
    <n v="888"/>
    <s v="INCIDENCIA"/>
    <m/>
    <m/>
    <m/>
    <m/>
    <m/>
    <n v="65.974999999999994"/>
  </r>
  <r>
    <x v="0"/>
    <s v="INCIDENCIA"/>
    <s v="9-SEPTIEMBRE"/>
    <n v="110043"/>
    <n v="110043"/>
    <x v="81"/>
    <s v="Absentismo"/>
    <n v="888"/>
    <s v="INCIDENCIA"/>
    <m/>
    <m/>
    <m/>
    <m/>
    <m/>
    <n v="79.169999999999987"/>
  </r>
  <r>
    <x v="0"/>
    <s v="INCIDENCIA"/>
    <s v="9-SEPTIEMBRE"/>
    <n v="110096"/>
    <n v="110096"/>
    <x v="80"/>
    <s v="Otros"/>
    <n v="888"/>
    <s v="INCIDENCIA"/>
    <m/>
    <m/>
    <m/>
    <m/>
    <m/>
    <n v="79.169999999999987"/>
  </r>
  <r>
    <x v="0"/>
    <s v="INCIDENCIA"/>
    <s v="9-SEPTIEMBRE"/>
    <n v="110096"/>
    <n v="110096"/>
    <x v="80"/>
    <s v="Otros"/>
    <n v="888"/>
    <s v="INCIDENCIA"/>
    <m/>
    <m/>
    <m/>
    <m/>
    <m/>
    <n v="79.169999999999987"/>
  </r>
  <r>
    <x v="0"/>
    <s v="INCIDENCIA"/>
    <s v="9-SEPTIEMBRE"/>
    <n v="110501"/>
    <n v="110501"/>
    <x v="82"/>
    <s v="Festivos y Fines de Semana"/>
    <n v="888"/>
    <s v="INCIDENCIA"/>
    <m/>
    <m/>
    <m/>
    <m/>
    <m/>
    <n v="475.02"/>
  </r>
  <r>
    <x v="0"/>
    <s v="INCIDENCIA"/>
    <s v="9-SEPTIEMBRE"/>
    <n v="110501"/>
    <n v="110501"/>
    <x v="82"/>
    <s v="Festivos y Fines de Semana"/>
    <n v="888"/>
    <s v="INCIDENCIA"/>
    <m/>
    <m/>
    <m/>
    <m/>
    <m/>
    <n v="237.51"/>
  </r>
  <r>
    <x v="0"/>
    <s v="INCIDENCIA"/>
    <s v="9-SEPTIEMBRE"/>
    <n v="110501"/>
    <n v="110501"/>
    <x v="82"/>
    <s v="Festivos y Fines de Semana"/>
    <n v="888"/>
    <s v="INCIDENCIA"/>
    <m/>
    <m/>
    <m/>
    <m/>
    <m/>
    <n v="237.51"/>
  </r>
  <r>
    <x v="0"/>
    <s v="INCIDENCIA"/>
    <s v="9-SEPTIEMBRE"/>
    <n v="110501"/>
    <n v="110501"/>
    <x v="82"/>
    <s v="Festivos y Fines de Semana"/>
    <n v="888"/>
    <s v="INCIDENCIA"/>
    <m/>
    <m/>
    <m/>
    <m/>
    <m/>
    <n v="118.755"/>
  </r>
  <r>
    <x v="0"/>
    <s v="INCIDENCIA"/>
    <s v="9-SEPTIEMBRE"/>
    <n v="110501"/>
    <n v="110501"/>
    <x v="82"/>
    <s v="Festivos y Fines de Semana"/>
    <n v="888"/>
    <s v="INCIDENCIA"/>
    <m/>
    <m/>
    <m/>
    <m/>
    <m/>
    <n v="118.755"/>
  </r>
  <r>
    <x v="0"/>
    <s v="INCIDENCIA"/>
    <s v="9-SEPTIEMBRE"/>
    <n v="110501"/>
    <n v="110501"/>
    <x v="82"/>
    <s v="Refuerzo"/>
    <n v="888"/>
    <s v="INCIDENCIA"/>
    <m/>
    <m/>
    <m/>
    <m/>
    <m/>
    <n v="95.003999999999991"/>
  </r>
  <r>
    <x v="0"/>
    <s v="INCIDENCIA"/>
    <s v="9-SEPTIEMBRE"/>
    <n v="110501"/>
    <n v="110501"/>
    <x v="82"/>
    <s v="Refuerzo"/>
    <n v="888"/>
    <s v="INCIDENCIA"/>
    <m/>
    <m/>
    <m/>
    <m/>
    <m/>
    <n v="71.253"/>
  </r>
  <r>
    <x v="0"/>
    <s v="INCIDENCIA"/>
    <s v="9-SEPTIEMBRE"/>
    <n v="110090"/>
    <n v="110090"/>
    <x v="83"/>
    <s v="Otros"/>
    <n v="888"/>
    <s v="INCIDENCIA"/>
    <m/>
    <m/>
    <m/>
    <m/>
    <m/>
    <n v="263.89999999999998"/>
  </r>
  <r>
    <x v="0"/>
    <s v="INCIDENCIA"/>
    <s v="9-SEPTIEMBRE"/>
    <n v="110090"/>
    <n v="110090"/>
    <x v="83"/>
    <s v="Eventos"/>
    <n v="888"/>
    <s v="INCIDENCIA"/>
    <m/>
    <m/>
    <m/>
    <m/>
    <m/>
    <n v="118.755"/>
  </r>
  <r>
    <x v="0"/>
    <s v="INCIDENCIA"/>
    <s v="9-SEPTIEMBRE"/>
    <n v="110090"/>
    <n v="110090"/>
    <x v="83"/>
    <s v="Eventos"/>
    <n v="888"/>
    <s v="INCIDENCIA"/>
    <m/>
    <m/>
    <m/>
    <m/>
    <m/>
    <n v="118.755"/>
  </r>
  <r>
    <x v="0"/>
    <s v="INCIDENCIA"/>
    <s v="9-SEPTIEMBRE"/>
    <n v="110090"/>
    <n v="110090"/>
    <x v="83"/>
    <s v="Eventos"/>
    <n v="888"/>
    <s v="INCIDENCIA"/>
    <m/>
    <m/>
    <m/>
    <m/>
    <m/>
    <n v="118.755"/>
  </r>
  <r>
    <x v="0"/>
    <s v="INCIDENCIA"/>
    <s v="9-SEPTIEMBRE"/>
    <n v="110090"/>
    <n v="110090"/>
    <x v="83"/>
    <s v="Eventos"/>
    <n v="888"/>
    <s v="INCIDENCIA"/>
    <m/>
    <m/>
    <m/>
    <m/>
    <m/>
    <n v="118.755"/>
  </r>
  <r>
    <x v="0"/>
    <s v="INCIDENCIA"/>
    <s v="9-SEPTIEMBRE"/>
    <n v="110090"/>
    <n v="110090"/>
    <x v="83"/>
    <s v="Refuerzo"/>
    <n v="888"/>
    <s v="INCIDENCIA"/>
    <m/>
    <m/>
    <m/>
    <m/>
    <m/>
    <n v="197.92499999999998"/>
  </r>
  <r>
    <x v="0"/>
    <s v="INCIDENCIA"/>
    <s v="9-SEPTIEMBRE"/>
    <n v="110108"/>
    <n v="110108"/>
    <x v="84"/>
    <s v="Puesto pendiente de cubrir"/>
    <n v="888"/>
    <s v="INCIDENCIA"/>
    <m/>
    <m/>
    <m/>
    <m/>
    <m/>
    <n v="79.169999999999987"/>
  </r>
  <r>
    <x v="0"/>
    <s v="INCIDENCIA"/>
    <s v="9-SEPTIEMBRE"/>
    <n v="110221"/>
    <n v="110221"/>
    <x v="85"/>
    <s v="Refuerzo"/>
    <n v="888"/>
    <s v="INCIDENCIA"/>
    <m/>
    <m/>
    <m/>
    <m/>
    <m/>
    <n v="166.25699999999998"/>
  </r>
  <r>
    <x v="0"/>
    <s v="INCIDENCIA"/>
    <s v="9-SEPTIEMBRE"/>
    <n v="330002"/>
    <n v="330002"/>
    <x v="79"/>
    <s v="Festivos y Fines de Semana"/>
    <n v="888"/>
    <s v="INCIDENCIA"/>
    <m/>
    <m/>
    <m/>
    <m/>
    <m/>
    <n v="118.755"/>
  </r>
  <r>
    <x v="0"/>
    <s v="INCIDENCIA"/>
    <s v="9-SEPTIEMBRE"/>
    <n v="330002"/>
    <n v="330002"/>
    <x v="79"/>
    <s v="Festivos y Fines de Semana"/>
    <n v="888"/>
    <s v="INCIDENCIA"/>
    <m/>
    <m/>
    <m/>
    <m/>
    <m/>
    <n v="58.057999999999993"/>
  </r>
  <r>
    <x v="0"/>
    <s v="INCIDENCIA"/>
    <s v="9-SEPTIEMBRE"/>
    <n v="330002"/>
    <n v="330002"/>
    <x v="79"/>
    <s v="Festivos y Fines de Semana"/>
    <n v="888"/>
    <s v="INCIDENCIA"/>
    <m/>
    <m/>
    <m/>
    <m/>
    <m/>
    <n v="87.086999999999989"/>
  </r>
  <r>
    <x v="0"/>
    <s v="INCIDENCIA"/>
    <s v="9-SEPTIEMBRE"/>
    <n v="330002"/>
    <n v="330002"/>
    <x v="79"/>
    <s v="Festivos y Fines de Semana"/>
    <n v="888"/>
    <s v="INCIDENCIA"/>
    <m/>
    <m/>
    <m/>
    <m/>
    <m/>
    <n v="237.51"/>
  </r>
  <r>
    <x v="0"/>
    <s v="INCIDENCIA"/>
    <s v="9-SEPTIEMBRE"/>
    <n v="330002"/>
    <n v="330002"/>
    <x v="79"/>
    <s v="Festivos y Fines de Semana"/>
    <n v="888"/>
    <s v="INCIDENCIA"/>
    <m/>
    <m/>
    <m/>
    <m/>
    <m/>
    <n v="87.086999999999989"/>
  </r>
  <r>
    <x v="0"/>
    <s v="INCIDENCIA"/>
    <s v="9-SEPTIEMBRE"/>
    <n v="330002"/>
    <n v="330002"/>
    <x v="79"/>
    <s v="Puesto pendiente de cubrir"/>
    <n v="888"/>
    <s v="INCIDENCIA"/>
    <m/>
    <m/>
    <m/>
    <m/>
    <m/>
    <n v="147.78399999999999"/>
  </r>
  <r>
    <x v="0"/>
    <s v="INCIDENCIA"/>
    <s v="9-SEPTIEMBRE"/>
    <n v="330002"/>
    <n v="330002"/>
    <x v="79"/>
    <s v="Puesto pendiente de cubrir"/>
    <n v="888"/>
    <s v="INCIDENCIA"/>
    <m/>
    <m/>
    <m/>
    <m/>
    <m/>
    <n v="696.69599999999991"/>
  </r>
  <r>
    <x v="0"/>
    <s v="INCIDENCIA"/>
    <s v="9-SEPTIEMBRE"/>
    <n v="110015"/>
    <n v="110015"/>
    <x v="86"/>
    <s v="Otros"/>
    <n v="888"/>
    <s v="INCIDENCIA"/>
    <m/>
    <m/>
    <m/>
    <m/>
    <m/>
    <n v="158.33999999999997"/>
  </r>
  <r>
    <x v="0"/>
    <s v="INCIDENCIA"/>
    <s v="9-SEPTIEMBRE"/>
    <n v="110015"/>
    <n v="110015"/>
    <x v="86"/>
    <s v="Eventos"/>
    <n v="888"/>
    <s v="INCIDENCIA"/>
    <m/>
    <m/>
    <m/>
    <m/>
    <m/>
    <n v="197.92499999999998"/>
  </r>
  <r>
    <x v="0"/>
    <s v="INCIDENCIA"/>
    <s v="9-SEPTIEMBRE"/>
    <n v="110015"/>
    <n v="110015"/>
    <x v="86"/>
    <s v="Eventos"/>
    <n v="888"/>
    <s v="INCIDENCIA"/>
    <m/>
    <m/>
    <m/>
    <m/>
    <m/>
    <n v="105.55999999999999"/>
  </r>
  <r>
    <x v="0"/>
    <s v="INCIDENCIA"/>
    <s v="9-SEPTIEMBRE"/>
    <n v="110015"/>
    <n v="110015"/>
    <x v="86"/>
    <s v="Festivos y Fines de Semana"/>
    <n v="888"/>
    <s v="INCIDENCIA"/>
    <m/>
    <m/>
    <m/>
    <m/>
    <m/>
    <n v="105.55999999999999"/>
  </r>
  <r>
    <x v="0"/>
    <s v="INCIDENCIA"/>
    <s v="9-SEPTIEMBRE"/>
    <n v="110015"/>
    <n v="110015"/>
    <x v="86"/>
    <s v="Eventos"/>
    <n v="888"/>
    <s v="INCIDENCIA"/>
    <m/>
    <m/>
    <m/>
    <m/>
    <m/>
    <n v="47.501999999999995"/>
  </r>
  <r>
    <x v="2"/>
    <s v="INCIDENCIA"/>
    <s v="9-SEPTIEMBRE"/>
    <n v="110111"/>
    <n v="110111"/>
    <x v="19"/>
    <s v="Otros"/>
    <n v="888"/>
    <s v="INCIDENCIA"/>
    <m/>
    <m/>
    <m/>
    <m/>
    <m/>
    <n v="65.974999999999994"/>
  </r>
  <r>
    <x v="2"/>
    <s v="INCIDENCIA"/>
    <s v="9-SEPTIEMBRE"/>
    <n v="110111"/>
    <n v="110111"/>
    <x v="19"/>
    <s v="Refuerzo"/>
    <n v="888"/>
    <s v="INCIDENCIA"/>
    <m/>
    <m/>
    <m/>
    <m/>
    <m/>
    <n v="314.041"/>
  </r>
  <r>
    <x v="2"/>
    <s v="INCIDENCIA"/>
    <s v="9-SEPTIEMBRE"/>
    <n v="110204"/>
    <e v="#N/A"/>
    <x v="87"/>
    <s v="Absentismo"/>
    <n v="888"/>
    <s v="INCIDENCIA"/>
    <m/>
    <m/>
    <m/>
    <m/>
    <m/>
    <n v="23.750999999999998"/>
  </r>
  <r>
    <x v="2"/>
    <s v="INCIDENCIA"/>
    <s v="9-SEPTIEMBRE"/>
    <n v="110120"/>
    <n v="110120"/>
    <x v="15"/>
    <s v="Absentismo"/>
    <n v="888"/>
    <s v="INCIDENCIA"/>
    <m/>
    <m/>
    <m/>
    <m/>
    <m/>
    <n v="17.81325"/>
  </r>
  <r>
    <x v="2"/>
    <s v="INCIDENCIA"/>
    <s v="9-SEPTIEMBRE"/>
    <n v="110120"/>
    <n v="110120"/>
    <x v="15"/>
    <s v="Absentismo"/>
    <n v="888"/>
    <s v="INCIDENCIA"/>
    <m/>
    <m/>
    <m/>
    <m/>
    <m/>
    <n v="17.81325"/>
  </r>
  <r>
    <x v="2"/>
    <s v="INCIDENCIA"/>
    <s v="9-SEPTIEMBRE"/>
    <n v="110807"/>
    <n v="110807"/>
    <x v="34"/>
    <s v="Absentismo"/>
    <n v="888"/>
    <s v="INCIDENCIA"/>
    <m/>
    <m/>
    <m/>
    <m/>
    <m/>
    <n v="71.253"/>
  </r>
  <r>
    <x v="2"/>
    <s v="INCIDENCIA"/>
    <s v="9-SEPTIEMBRE"/>
    <n v="110807"/>
    <n v="110807"/>
    <x v="34"/>
    <s v="Absentismo"/>
    <n v="888"/>
    <s v="INCIDENCIA"/>
    <m/>
    <m/>
    <m/>
    <m/>
    <m/>
    <n v="147.78399999999999"/>
  </r>
  <r>
    <x v="2"/>
    <s v="INCIDENCIA"/>
    <s v="9-SEPTIEMBRE"/>
    <n v="110807"/>
    <n v="110807"/>
    <x v="34"/>
    <s v="Absentismo"/>
    <n v="888"/>
    <s v="INCIDENCIA"/>
    <m/>
    <m/>
    <m/>
    <m/>
    <m/>
    <n v="147.78399999999999"/>
  </r>
  <r>
    <x v="2"/>
    <s v="INCIDENCIA"/>
    <s v="9-SEPTIEMBRE"/>
    <n v="110061"/>
    <n v="110061"/>
    <x v="13"/>
    <s v="Otros"/>
    <n v="888"/>
    <s v="INCIDENCIA"/>
    <m/>
    <m/>
    <m/>
    <m/>
    <m/>
    <n v="39.584999999999994"/>
  </r>
  <r>
    <x v="2"/>
    <s v="INCIDENCIA"/>
    <s v="9-SEPTIEMBRE"/>
    <n v="110064"/>
    <n v="110064"/>
    <x v="22"/>
    <s v="Absentismo"/>
    <n v="888"/>
    <s v="INCIDENCIA"/>
    <m/>
    <m/>
    <m/>
    <m/>
    <m/>
    <n v="65.315249999999992"/>
  </r>
  <r>
    <x v="2"/>
    <s v="INCIDENCIA"/>
    <s v="9-SEPTIEMBRE"/>
    <n v="110084"/>
    <n v="110084"/>
    <x v="40"/>
    <s v="Nocturnidad"/>
    <n v="888"/>
    <s v="INCIDENCIA"/>
    <m/>
    <m/>
    <m/>
    <m/>
    <m/>
    <n v="18.970946312500001"/>
  </r>
  <r>
    <x v="2"/>
    <s v="INCIDENCIA"/>
    <s v="9-SEPTIEMBRE"/>
    <n v="110084"/>
    <n v="110084"/>
    <x v="40"/>
    <s v="Refuerzo"/>
    <n v="888"/>
    <s v="INCIDENCIA"/>
    <m/>
    <m/>
    <m/>
    <m/>
    <m/>
    <n v="855.03599999999994"/>
  </r>
  <r>
    <x v="2"/>
    <s v="INCIDENCIA"/>
    <s v="9-SEPTIEMBRE"/>
    <n v="110084"/>
    <n v="110084"/>
    <x v="40"/>
    <s v="Refuerzo"/>
    <n v="888"/>
    <s v="INCIDENCIA"/>
    <m/>
    <m/>
    <m/>
    <m/>
    <m/>
    <n v="403.767"/>
  </r>
  <r>
    <x v="2"/>
    <s v="INCIDENCIA"/>
    <s v="9-SEPTIEMBRE"/>
    <n v="110084"/>
    <n v="110084"/>
    <x v="40"/>
    <s v="Refuerzo"/>
    <n v="888"/>
    <s v="INCIDENCIA"/>
    <m/>
    <m/>
    <m/>
    <m/>
    <m/>
    <n v="380.01599999999996"/>
  </r>
  <r>
    <x v="2"/>
    <s v="INCIDENCIA"/>
    <s v="9-SEPTIEMBRE"/>
    <n v="110084"/>
    <n v="110084"/>
    <x v="40"/>
    <s v="Refuerzo"/>
    <n v="888"/>
    <s v="INCIDENCIA"/>
    <m/>
    <m/>
    <m/>
    <m/>
    <m/>
    <n v="178.13249999999999"/>
  </r>
  <r>
    <x v="2"/>
    <s v="INCIDENCIA"/>
    <s v="9-SEPTIEMBRE"/>
    <n v="110084"/>
    <n v="110084"/>
    <x v="40"/>
    <s v="Refuerzo"/>
    <n v="888"/>
    <s v="INCIDENCIA"/>
    <m/>
    <m/>
    <m/>
    <m/>
    <m/>
    <n v="142.506"/>
  </r>
  <r>
    <x v="0"/>
    <s v="INCIDENCIA"/>
    <s v="9-SEPTIEMBRE"/>
    <n v="110084"/>
    <n v="110084"/>
    <x v="40"/>
    <s v="Nocturnidad"/>
    <n v="888"/>
    <s v="INCIDENCIA"/>
    <m/>
    <m/>
    <m/>
    <m/>
    <m/>
    <n v="19.437595734374998"/>
  </r>
  <r>
    <x v="0"/>
    <s v="INCIDENCIA"/>
    <s v="9-SEPTIEMBRE"/>
    <n v="110084"/>
    <n v="110084"/>
    <x v="40"/>
    <s v="Otros"/>
    <n v="888"/>
    <s v="INCIDENCIA"/>
    <m/>
    <m/>
    <m/>
    <m/>
    <m/>
    <n v="65.974999999999994"/>
  </r>
  <r>
    <x v="2"/>
    <s v="INCIDENCIA"/>
    <s v="9-SEPTIEMBRE"/>
    <n v="888888"/>
    <n v="888888"/>
    <x v="12"/>
    <s v="Otros"/>
    <n v="888"/>
    <s v="INCIDENCIA"/>
    <m/>
    <m/>
    <m/>
    <m/>
    <m/>
    <n v="17.81325"/>
  </r>
  <r>
    <x v="0"/>
    <s v="INCIDENCIA"/>
    <s v="9-SEPTIEMBRE"/>
    <n v="120009"/>
    <n v="120009"/>
    <x v="88"/>
    <s v="Otros"/>
    <n v="888"/>
    <s v="INCIDENCIA"/>
    <m/>
    <m/>
    <m/>
    <m/>
    <m/>
    <n v="213.75899999999999"/>
  </r>
  <r>
    <x v="0"/>
    <s v="INCIDENCIA"/>
    <s v="9-SEPTIEMBRE"/>
    <n v="350001"/>
    <n v="350001"/>
    <x v="27"/>
    <s v="Otros"/>
    <n v="888"/>
    <s v="INCIDENCIA"/>
    <m/>
    <m/>
    <m/>
    <m/>
    <m/>
    <n v="237.51"/>
  </r>
  <r>
    <x v="0"/>
    <s v="INCIDENCIA"/>
    <s v="9-SEPTIEMBRE"/>
    <n v="350001"/>
    <n v="350001"/>
    <x v="27"/>
    <s v="Absentismo"/>
    <n v="888"/>
    <s v="INCIDENCIA"/>
    <m/>
    <m/>
    <m/>
    <m/>
    <m/>
    <n v="296.88749999999999"/>
  </r>
  <r>
    <x v="0"/>
    <s v="INCIDENCIA"/>
    <s v="9-SEPTIEMBRE"/>
    <n v="350001"/>
    <n v="350001"/>
    <x v="27"/>
    <s v="Puesto pendiente de cubrir"/>
    <n v="888"/>
    <s v="INCIDENCIA"/>
    <m/>
    <m/>
    <m/>
    <m/>
    <m/>
    <n v="190.00799999999998"/>
  </r>
  <r>
    <x v="0"/>
    <s v="INCIDENCIA"/>
    <s v="9-SEPTIEMBRE"/>
    <n v="350001"/>
    <n v="350001"/>
    <x v="27"/>
    <s v="Festivos y Fines de Semana"/>
    <n v="888"/>
    <s v="INCIDENCIA"/>
    <m/>
    <m/>
    <m/>
    <m/>
    <m/>
    <n v="95.003999999999991"/>
  </r>
  <r>
    <x v="0"/>
    <s v="INCIDENCIA"/>
    <s v="9-SEPTIEMBRE"/>
    <n v="350001"/>
    <n v="350001"/>
    <x v="27"/>
    <s v="Absentismo"/>
    <n v="888"/>
    <s v="INCIDENCIA"/>
    <m/>
    <m/>
    <m/>
    <m/>
    <m/>
    <n v="368.14049999999997"/>
  </r>
  <r>
    <x v="0"/>
    <s v="INCIDENCIA"/>
    <s v="9-SEPTIEMBRE"/>
    <n v="350001"/>
    <n v="350001"/>
    <x v="27"/>
    <s v="Puesto pendiente de cubrir"/>
    <n v="888"/>
    <s v="INCIDENCIA"/>
    <m/>
    <m/>
    <m/>
    <m/>
    <m/>
    <n v="190.00799999999998"/>
  </r>
  <r>
    <x v="0"/>
    <s v="INCIDENCIA"/>
    <s v="9-SEPTIEMBRE"/>
    <n v="350001"/>
    <n v="350001"/>
    <x v="27"/>
    <s v="Festivos y Fines de Semana"/>
    <n v="888"/>
    <s v="INCIDENCIA"/>
    <m/>
    <m/>
    <m/>
    <m/>
    <m/>
    <n v="95.003999999999991"/>
  </r>
  <r>
    <x v="0"/>
    <s v="INCIDENCIA"/>
    <s v="9-SEPTIEMBRE"/>
    <n v="350001"/>
    <n v="350001"/>
    <x v="27"/>
    <s v="Otros"/>
    <n v="888"/>
    <s v="INCIDENCIA"/>
    <m/>
    <m/>
    <m/>
    <m/>
    <m/>
    <n v="184.07024999999999"/>
  </r>
  <r>
    <x v="0"/>
    <s v="INCIDENCIA"/>
    <s v="9-SEPTIEMBRE"/>
    <n v="350001"/>
    <n v="350001"/>
    <x v="27"/>
    <s v="Absentismo"/>
    <n v="888"/>
    <s v="INCIDENCIA"/>
    <m/>
    <m/>
    <m/>
    <m/>
    <m/>
    <n v="95.003999999999991"/>
  </r>
  <r>
    <x v="0"/>
    <s v="INCIDENCIA"/>
    <s v="9-SEPTIEMBRE"/>
    <n v="350001"/>
    <n v="350001"/>
    <x v="27"/>
    <s v="Otros"/>
    <n v="888"/>
    <s v="INCIDENCIA"/>
    <m/>
    <m/>
    <m/>
    <m/>
    <m/>
    <n v="95.003999999999991"/>
  </r>
  <r>
    <x v="2"/>
    <s v="INCIDENCIA"/>
    <s v="9-SEPTIEMBRE"/>
    <n v="330028"/>
    <n v="350001"/>
    <x v="27"/>
    <s v="Festivos y Fines de Semana"/>
    <n v="888"/>
    <s v="INCIDENCIA"/>
    <m/>
    <m/>
    <m/>
    <m/>
    <m/>
    <n v="166.25699999999998"/>
  </r>
  <r>
    <x v="0"/>
    <s v="INCIDENCIA"/>
    <s v="9-SEPTIEMBRE"/>
    <n v="330028"/>
    <n v="350001"/>
    <x v="27"/>
    <s v="Festivos y Fines de Semana"/>
    <n v="888"/>
    <s v="INCIDENCIA"/>
    <m/>
    <m/>
    <m/>
    <m/>
    <m/>
    <n v="166.25699999999998"/>
  </r>
  <r>
    <x v="0"/>
    <s v="INCIDENCIA"/>
    <s v="9-SEPTIEMBRE"/>
    <n v="330028"/>
    <n v="350001"/>
    <x v="27"/>
    <s v="Festivos y Fines de Semana"/>
    <n v="888"/>
    <s v="INCIDENCIA"/>
    <m/>
    <m/>
    <m/>
    <m/>
    <m/>
    <n v="166.25699999999998"/>
  </r>
  <r>
    <x v="2"/>
    <s v="INCIDENCIA"/>
    <s v="9-SEPTIEMBRE"/>
    <n v="330028"/>
    <n v="350001"/>
    <x v="27"/>
    <s v="Absentismo"/>
    <n v="888"/>
    <s v="INCIDENCIA"/>
    <m/>
    <m/>
    <m/>
    <m/>
    <m/>
    <n v="23.750999999999998"/>
  </r>
  <r>
    <x v="2"/>
    <s v="INCIDENCIA"/>
    <s v="9-SEPTIEMBRE"/>
    <n v="330028"/>
    <n v="350001"/>
    <x v="27"/>
    <s v="Puesto pendiente de cubrir"/>
    <n v="888"/>
    <s v="INCIDENCIA"/>
    <m/>
    <m/>
    <m/>
    <m/>
    <m/>
    <n v="35.6265"/>
  </r>
  <r>
    <x v="2"/>
    <s v="INCIDENCIA"/>
    <s v="9-SEPTIEMBRE"/>
    <n v="330028"/>
    <n v="350001"/>
    <x v="27"/>
    <s v="Refuerzo"/>
    <n v="888"/>
    <s v="INCIDENCIA"/>
    <m/>
    <m/>
    <m/>
    <m/>
    <m/>
    <n v="118.755"/>
  </r>
  <r>
    <x v="2"/>
    <s v="INCIDENCIA"/>
    <s v="9-SEPTIEMBRE"/>
    <n v="330028"/>
    <n v="350001"/>
    <x v="27"/>
    <s v="Puesto pendiente de cubrir"/>
    <n v="888"/>
    <s v="INCIDENCIA"/>
    <m/>
    <m/>
    <m/>
    <m/>
    <m/>
    <n v="35.6265"/>
  </r>
  <r>
    <x v="2"/>
    <s v="INCIDENCIA"/>
    <s v="9-SEPTIEMBRE"/>
    <n v="330028"/>
    <n v="350001"/>
    <x v="27"/>
    <s v="Puesto pendiente de cubrir"/>
    <n v="888"/>
    <s v="INCIDENCIA"/>
    <m/>
    <m/>
    <m/>
    <m/>
    <m/>
    <n v="581.89949999999999"/>
  </r>
  <r>
    <x v="0"/>
    <s v="INCIDENCIA"/>
    <s v="9-SEPTIEMBRE"/>
    <n v="350001"/>
    <n v="350001"/>
    <x v="27"/>
    <s v="Formación"/>
    <n v="888"/>
    <s v="INCIDENCIA"/>
    <m/>
    <m/>
    <m/>
    <m/>
    <m/>
    <n v="190.00799999999998"/>
  </r>
  <r>
    <x v="0"/>
    <s v="INCIDENCIA"/>
    <s v="9-SEPTIEMBRE"/>
    <n v="350001"/>
    <n v="350001"/>
    <x v="27"/>
    <s v="Festivos y Fines de Semana"/>
    <n v="888"/>
    <s v="INCIDENCIA"/>
    <m/>
    <m/>
    <m/>
    <m/>
    <m/>
    <n v="295.56799999999998"/>
  </r>
  <r>
    <x v="0"/>
    <s v="INCIDENCIA"/>
    <s v="9-SEPTIEMBRE"/>
    <n v="350001"/>
    <n v="350001"/>
    <x v="27"/>
    <s v="Eventos"/>
    <n v="888"/>
    <s v="INCIDENCIA"/>
    <m/>
    <m/>
    <m/>
    <m/>
    <m/>
    <n v="11.875499999999999"/>
  </r>
  <r>
    <x v="0"/>
    <s v="INCIDENCIA"/>
    <s v="9-SEPTIEMBRE"/>
    <n v="350001"/>
    <n v="350001"/>
    <x v="27"/>
    <s v="Absentismo"/>
    <n v="888"/>
    <s v="INCIDENCIA"/>
    <m/>
    <m/>
    <m/>
    <m/>
    <m/>
    <n v="47.501999999999995"/>
  </r>
  <r>
    <x v="2"/>
    <s v="INCIDENCIA"/>
    <s v="9-SEPTIEMBRE"/>
    <n v="350001"/>
    <n v="350001"/>
    <x v="27"/>
    <s v="Puesto pendiente de cubrir"/>
    <n v="888"/>
    <s v="INCIDENCIA"/>
    <m/>
    <m/>
    <m/>
    <m/>
    <m/>
    <n v="332.51399999999995"/>
  </r>
  <r>
    <x v="0"/>
    <s v="INCIDENCIA"/>
    <s v="9-SEPTIEMBRE"/>
    <n v="350001"/>
    <n v="350001"/>
    <x v="27"/>
    <s v="Festivos y Fines de Semana"/>
    <n v="888"/>
    <s v="INCIDENCIA"/>
    <m/>
    <m/>
    <m/>
    <m/>
    <m/>
    <n v="443.35199999999998"/>
  </r>
  <r>
    <x v="0"/>
    <s v="INCIDENCIA"/>
    <s v="9-SEPTIEMBRE"/>
    <n v="110070"/>
    <n v="110070"/>
    <x v="89"/>
    <s v="Eventos"/>
    <n v="888"/>
    <s v="INCIDENCIA"/>
    <m/>
    <m/>
    <m/>
    <m/>
    <m/>
    <n v="47.501999999999995"/>
  </r>
  <r>
    <x v="0"/>
    <s v="INCIDENCIA"/>
    <s v="9-SEPTIEMBRE"/>
    <n v="110070"/>
    <n v="110070"/>
    <x v="89"/>
    <s v="Refuerzo"/>
    <n v="888"/>
    <s v="INCIDENCIA"/>
    <m/>
    <m/>
    <m/>
    <m/>
    <m/>
    <n v="118.755"/>
  </r>
  <r>
    <x v="0"/>
    <s v="INCIDENCIA"/>
    <s v="9-SEPTIEMBRE"/>
    <n v="110070"/>
    <n v="110070"/>
    <x v="89"/>
    <s v="Refuerzo"/>
    <n v="888"/>
    <s v="INCIDENCIA"/>
    <m/>
    <m/>
    <m/>
    <m/>
    <m/>
    <n v="106.87949999999999"/>
  </r>
  <r>
    <x v="0"/>
    <s v="INCIDENCIA"/>
    <s v="9-SEPTIEMBRE"/>
    <n v="110070"/>
    <n v="110070"/>
    <x v="89"/>
    <s v="Refuerzo"/>
    <n v="888"/>
    <s v="INCIDENCIA"/>
    <m/>
    <m/>
    <m/>
    <m/>
    <m/>
    <n v="11.875499999999999"/>
  </r>
  <r>
    <x v="0"/>
    <s v="INCIDENCIA"/>
    <s v="9-SEPTIEMBRE"/>
    <n v="110070"/>
    <n v="110070"/>
    <x v="89"/>
    <s v="Refuerzo"/>
    <n v="888"/>
    <s v="INCIDENCIA"/>
    <m/>
    <m/>
    <m/>
    <m/>
    <m/>
    <n v="11.875499999999999"/>
  </r>
  <r>
    <x v="0"/>
    <s v="INCIDENCIA"/>
    <s v="9-SEPTIEMBRE"/>
    <n v="110070"/>
    <n v="110070"/>
    <x v="89"/>
    <s v="Refuerzo"/>
    <n v="888"/>
    <s v="INCIDENCIA"/>
    <m/>
    <m/>
    <m/>
    <m/>
    <m/>
    <n v="11.875499999999999"/>
  </r>
  <r>
    <x v="0"/>
    <s v="INCIDENCIA"/>
    <s v="9-SEPTIEMBRE"/>
    <n v="110070"/>
    <n v="110070"/>
    <x v="89"/>
    <s v="Puesto pendiente de cubrir"/>
    <n v="888"/>
    <s v="INCIDENCIA"/>
    <m/>
    <m/>
    <m/>
    <m/>
    <m/>
    <n v="261.26099999999997"/>
  </r>
  <r>
    <x v="0"/>
    <s v="INCIDENCIA"/>
    <s v="9-SEPTIEMBRE"/>
    <n v="110070"/>
    <n v="110070"/>
    <x v="89"/>
    <s v="Festivos y Fines de Semana"/>
    <n v="888"/>
    <s v="INCIDENCIA"/>
    <m/>
    <m/>
    <m/>
    <m/>
    <m/>
    <n v="211.11999999999998"/>
  </r>
  <r>
    <x v="0"/>
    <s v="INCIDENCIA"/>
    <s v="9-SEPTIEMBRE"/>
    <n v="110070"/>
    <n v="110070"/>
    <x v="89"/>
    <s v="Permiso retribuido"/>
    <n v="888"/>
    <s v="INCIDENCIA"/>
    <m/>
    <m/>
    <m/>
    <m/>
    <m/>
    <n v="23.750999999999998"/>
  </r>
  <r>
    <x v="0"/>
    <s v="INCIDENCIA"/>
    <s v="9-SEPTIEMBRE"/>
    <n v="110070"/>
    <n v="110070"/>
    <x v="89"/>
    <s v="Refuerzo"/>
    <n v="888"/>
    <s v="INCIDENCIA"/>
    <m/>
    <m/>
    <m/>
    <m/>
    <m/>
    <n v="59.377499999999998"/>
  </r>
  <r>
    <x v="0"/>
    <s v="INCIDENCIA"/>
    <s v="9-SEPTIEMBRE"/>
    <n v="110070"/>
    <n v="110070"/>
    <x v="89"/>
    <s v="Festivos y Fines de Semana"/>
    <n v="888"/>
    <s v="INCIDENCIA"/>
    <m/>
    <m/>
    <m/>
    <m/>
    <m/>
    <n v="211.11999999999998"/>
  </r>
  <r>
    <x v="0"/>
    <s v="INCIDENCIA"/>
    <s v="9-SEPTIEMBRE"/>
    <n v="110070"/>
    <n v="110070"/>
    <x v="89"/>
    <s v="Festivos y Fines de Semana"/>
    <n v="888"/>
    <s v="INCIDENCIA"/>
    <m/>
    <m/>
    <m/>
    <m/>
    <m/>
    <n v="422.23999999999995"/>
  </r>
  <r>
    <x v="0"/>
    <s v="INCIDENCIA"/>
    <s v="9-SEPTIEMBRE"/>
    <n v="120009"/>
    <n v="120009"/>
    <x v="88"/>
    <s v="Festivos y Fines de Semana"/>
    <n v="888"/>
    <s v="INCIDENCIA"/>
    <m/>
    <m/>
    <m/>
    <m/>
    <m/>
    <n v="791.69999999999993"/>
  </r>
  <r>
    <x v="0"/>
    <s v="INCIDENCIA"/>
    <s v="9-SEPTIEMBRE"/>
    <n v="120009"/>
    <n v="120009"/>
    <x v="88"/>
    <s v="Eventos"/>
    <n v="888"/>
    <s v="INCIDENCIA"/>
    <m/>
    <m/>
    <m/>
    <m/>
    <m/>
    <n v="211.11999999999998"/>
  </r>
  <r>
    <x v="0"/>
    <s v="INCIDENCIA"/>
    <s v="9-SEPTIEMBRE"/>
    <n v="120009"/>
    <n v="120009"/>
    <x v="88"/>
    <s v="Festivos y Fines de Semana"/>
    <n v="888"/>
    <s v="INCIDENCIA"/>
    <m/>
    <m/>
    <m/>
    <m/>
    <m/>
    <n v="593.77499999999998"/>
  </r>
  <r>
    <x v="0"/>
    <s v="INCIDENCIA"/>
    <s v="9-SEPTIEMBRE"/>
    <n v="120009"/>
    <n v="120009"/>
    <x v="88"/>
    <s v="Festivos y Fines de Semana"/>
    <n v="888"/>
    <s v="INCIDENCIA"/>
    <m/>
    <m/>
    <m/>
    <m/>
    <m/>
    <n v="593.77499999999998"/>
  </r>
  <r>
    <x v="0"/>
    <s v="INCIDENCIA"/>
    <s v="9-SEPTIEMBRE"/>
    <n v="120009"/>
    <n v="120009"/>
    <x v="88"/>
    <s v="Eventos"/>
    <n v="888"/>
    <s v="INCIDENCIA"/>
    <m/>
    <m/>
    <m/>
    <m/>
    <m/>
    <n v="105.55999999999999"/>
  </r>
  <r>
    <x v="0"/>
    <s v="INCIDENCIA"/>
    <s v="9-SEPTIEMBRE"/>
    <n v="120009"/>
    <n v="120009"/>
    <x v="88"/>
    <s v="Eventos"/>
    <n v="888"/>
    <s v="INCIDENCIA"/>
    <m/>
    <m/>
    <m/>
    <m/>
    <m/>
    <n v="105.55999999999999"/>
  </r>
  <r>
    <x v="0"/>
    <s v="INCIDENCIA"/>
    <s v="9-SEPTIEMBRE"/>
    <n v="120009"/>
    <n v="120009"/>
    <x v="88"/>
    <s v="Eventos"/>
    <n v="888"/>
    <s v="INCIDENCIA"/>
    <m/>
    <m/>
    <m/>
    <m/>
    <m/>
    <n v="153.06199999999998"/>
  </r>
  <r>
    <x v="0"/>
    <s v="INCIDENCIA"/>
    <s v="9-SEPTIEMBRE"/>
    <n v="120009"/>
    <n v="120009"/>
    <x v="88"/>
    <s v="Festivos y Fines de Semana"/>
    <n v="888"/>
    <s v="INCIDENCIA"/>
    <m/>
    <m/>
    <m/>
    <m/>
    <m/>
    <n v="47.501999999999995"/>
  </r>
  <r>
    <x v="0"/>
    <s v="INCIDENCIA"/>
    <s v="9-SEPTIEMBRE"/>
    <n v="120009"/>
    <n v="120009"/>
    <x v="88"/>
    <s v="Eventos"/>
    <n v="888"/>
    <s v="INCIDENCIA"/>
    <m/>
    <m/>
    <m/>
    <m/>
    <m/>
    <n v="105.55999999999999"/>
  </r>
  <r>
    <x v="0"/>
    <s v="INCIDENCIA"/>
    <s v="9-SEPTIEMBRE"/>
    <n v="120009"/>
    <n v="120009"/>
    <x v="88"/>
    <s v="Festivos y Fines de Semana"/>
    <n v="888"/>
    <s v="INCIDENCIA"/>
    <m/>
    <m/>
    <m/>
    <m/>
    <m/>
    <n v="131.94999999999999"/>
  </r>
  <r>
    <x v="0"/>
    <s v="INCIDENCIA"/>
    <s v="9-SEPTIEMBRE"/>
    <n v="340011"/>
    <n v="340011"/>
    <x v="90"/>
    <s v="Otros"/>
    <n v="888"/>
    <s v="INCIDENCIA"/>
    <m/>
    <m/>
    <m/>
    <m/>
    <m/>
    <n v="131.94999999999999"/>
  </r>
  <r>
    <x v="0"/>
    <s v="INCIDENCIA"/>
    <s v="9-SEPTIEMBRE"/>
    <n v="120009"/>
    <n v="120009"/>
    <x v="88"/>
    <s v="Refuerzo"/>
    <n v="888"/>
    <s v="INCIDENCIA"/>
    <m/>
    <m/>
    <m/>
    <m/>
    <m/>
    <n v="71.253"/>
  </r>
  <r>
    <x v="0"/>
    <s v="INCIDENCIA"/>
    <s v="9-SEPTIEMBRE"/>
    <n v="120009"/>
    <n v="120009"/>
    <x v="88"/>
    <s v="Eventos"/>
    <n v="888"/>
    <s v="INCIDENCIA"/>
    <m/>
    <m/>
    <m/>
    <m/>
    <m/>
    <n v="95.003999999999991"/>
  </r>
  <r>
    <x v="0"/>
    <s v="INCIDENCIA"/>
    <s v="9-SEPTIEMBRE"/>
    <n v="340011"/>
    <n v="340011"/>
    <x v="90"/>
    <s v="Refuerzo"/>
    <n v="888"/>
    <s v="INCIDENCIA"/>
    <m/>
    <m/>
    <m/>
    <m/>
    <m/>
    <n v="47.501999999999995"/>
  </r>
  <r>
    <x v="0"/>
    <s v="INCIDENCIA"/>
    <s v="9-SEPTIEMBRE"/>
    <n v="120008"/>
    <n v="120008"/>
    <x v="91"/>
    <s v="Festivos y Fines de Semana"/>
    <n v="888"/>
    <s v="INCIDENCIA"/>
    <m/>
    <m/>
    <m/>
    <m/>
    <m/>
    <n v="395.84999999999997"/>
  </r>
  <r>
    <x v="0"/>
    <s v="INCIDENCIA"/>
    <s v="9-SEPTIEMBRE"/>
    <n v="340013"/>
    <n v="340013"/>
    <x v="92"/>
    <s v="Puesto pendiente de cubrir"/>
    <n v="888"/>
    <s v="INCIDENCIA"/>
    <m/>
    <m/>
    <m/>
    <m/>
    <m/>
    <n v="134.589"/>
  </r>
  <r>
    <x v="0"/>
    <s v="INCIDENCIA"/>
    <s v="9-SEPTIEMBRE"/>
    <n v="340013"/>
    <n v="340013"/>
    <x v="92"/>
    <s v="Refuerzo"/>
    <n v="888"/>
    <s v="INCIDENCIA"/>
    <m/>
    <m/>
    <m/>
    <m/>
    <m/>
    <n v="142.506"/>
  </r>
  <r>
    <x v="0"/>
    <s v="INCIDENCIA"/>
    <s v="9-SEPTIEMBRE"/>
    <n v="340013"/>
    <n v="340013"/>
    <x v="92"/>
    <s v="Puesto pendiente de cubrir"/>
    <n v="888"/>
    <s v="INCIDENCIA"/>
    <m/>
    <m/>
    <m/>
    <m/>
    <m/>
    <n v="134.589"/>
  </r>
  <r>
    <x v="0"/>
    <s v="INCIDENCIA"/>
    <s v="9-SEPTIEMBRE"/>
    <n v="340011"/>
    <n v="340011"/>
    <x v="90"/>
    <s v="Puesto pendiente de cubrir"/>
    <n v="888"/>
    <s v="INCIDENCIA"/>
    <m/>
    <m/>
    <m/>
    <m/>
    <m/>
    <n v="142.506"/>
  </r>
  <r>
    <x v="0"/>
    <s v="INCIDENCIA"/>
    <s v="9-SEPTIEMBRE"/>
    <n v="340011"/>
    <n v="340011"/>
    <x v="90"/>
    <s v="Puesto pendiente de cubrir"/>
    <n v="888"/>
    <s v="INCIDENCIA"/>
    <m/>
    <m/>
    <m/>
    <m/>
    <m/>
    <n v="171.535"/>
  </r>
  <r>
    <x v="0"/>
    <s v="INCIDENCIA"/>
    <s v="9-SEPTIEMBRE"/>
    <n v="340011"/>
    <n v="340011"/>
    <x v="90"/>
    <s v="Puesto pendiente de cubrir"/>
    <n v="888"/>
    <s v="INCIDENCIA"/>
    <m/>
    <m/>
    <m/>
    <m/>
    <m/>
    <n v="207.16149999999999"/>
  </r>
  <r>
    <x v="0"/>
    <s v="INCIDENCIA"/>
    <s v="9-SEPTIEMBRE"/>
    <n v="340011"/>
    <n v="340011"/>
    <x v="90"/>
    <s v="Puesto pendiente de cubrir"/>
    <n v="888"/>
    <s v="INCIDENCIA"/>
    <m/>
    <m/>
    <m/>
    <m/>
    <m/>
    <n v="225.63449999999997"/>
  </r>
  <r>
    <x v="0"/>
    <s v="INCIDENCIA"/>
    <s v="9-SEPTIEMBRE"/>
    <n v="510029"/>
    <n v="510029"/>
    <x v="93"/>
    <s v="Puesto pendiente de cubrir"/>
    <n v="888"/>
    <s v="INCIDENCIA"/>
    <m/>
    <m/>
    <m/>
    <m/>
    <m/>
    <n v="47.501999999999995"/>
  </r>
  <r>
    <x v="0"/>
    <s v="INCIDENCIA"/>
    <s v="9-SEPTIEMBRE"/>
    <n v="120027"/>
    <n v="120027"/>
    <x v="78"/>
    <s v="Absentismo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350001"/>
    <n v="350001"/>
    <x v="27"/>
    <s v="Eventos"/>
    <n v="888"/>
    <s v="INCIDENCIA"/>
    <m/>
    <m/>
    <m/>
    <m/>
    <m/>
    <n v="160.31924999999998"/>
  </r>
  <r>
    <x v="0"/>
    <s v="INCIDENCIA"/>
    <s v="9-SEPTIEMBRE"/>
    <n v="350001"/>
    <n v="350001"/>
    <x v="27"/>
    <s v="Eventos"/>
    <n v="888"/>
    <s v="INCIDENCIA"/>
    <m/>
    <m/>
    <m/>
    <m/>
    <m/>
    <n v="237.51"/>
  </r>
  <r>
    <x v="0"/>
    <s v="INCIDENCIA"/>
    <s v="9-SEPTIEMBRE"/>
    <n v="120008"/>
    <n v="120008"/>
    <x v="91"/>
    <s v="Festivos y Fines de Semana"/>
    <n v="888"/>
    <s v="INCIDENCIA"/>
    <m/>
    <m/>
    <m/>
    <m/>
    <m/>
    <n v="791.69999999999993"/>
  </r>
  <r>
    <x v="0"/>
    <s v="INCIDENCIA"/>
    <s v="9-SEPTIEMBRE"/>
    <n v="120008"/>
    <n v="120008"/>
    <x v="91"/>
    <s v="Eventos"/>
    <n v="888"/>
    <s v="INCIDENCIA"/>
    <m/>
    <m/>
    <m/>
    <m/>
    <m/>
    <n v="237.51"/>
  </r>
  <r>
    <x v="0"/>
    <s v="INCIDENCIA"/>
    <s v="9-SEPTIEMBRE"/>
    <n v="120008"/>
    <n v="120008"/>
    <x v="91"/>
    <s v="Festivos y Fines de Semana"/>
    <n v="888"/>
    <s v="INCIDENCIA"/>
    <m/>
    <m/>
    <m/>
    <m/>
    <m/>
    <n v="395.84999999999997"/>
  </r>
  <r>
    <x v="0"/>
    <s v="INCIDENCIA"/>
    <s v="9-SEPTIEMBRE"/>
    <n v="120008"/>
    <n v="120008"/>
    <x v="91"/>
    <s v="Puesto pendiente de cubrir"/>
    <n v="888"/>
    <s v="INCIDENCIA"/>
    <m/>
    <m/>
    <m/>
    <m/>
    <m/>
    <n v="190.00799999999998"/>
  </r>
  <r>
    <x v="0"/>
    <s v="INCIDENCIA"/>
    <s v="9-SEPTIEMBRE"/>
    <n v="120008"/>
    <n v="120008"/>
    <x v="91"/>
    <s v="Puesto pendiente de cubrir"/>
    <n v="888"/>
    <s v="INCIDENCIA"/>
    <m/>
    <m/>
    <m/>
    <m/>
    <m/>
    <n v="296.88749999999999"/>
  </r>
  <r>
    <x v="0"/>
    <s v="INCIDENCIA"/>
    <s v="9-SEPTIEMBRE"/>
    <n v="120008"/>
    <n v="120008"/>
    <x v="91"/>
    <s v="Puesto pendiente de cubrir"/>
    <n v="888"/>
    <s v="INCIDENCIA"/>
    <m/>
    <m/>
    <m/>
    <m/>
    <m/>
    <n v="427.51799999999997"/>
  </r>
  <r>
    <x v="0"/>
    <s v="INCIDENCIA"/>
    <s v="9-SEPTIEMBRE"/>
    <n v="120008"/>
    <n v="120008"/>
    <x v="91"/>
    <s v="Puesto pendiente de cubrir"/>
    <n v="888"/>
    <s v="INCIDENCIA"/>
    <m/>
    <m/>
    <m/>
    <m/>
    <m/>
    <n v="237.51"/>
  </r>
  <r>
    <x v="0"/>
    <s v="INCIDENCIA"/>
    <s v="9-SEPTIEMBRE"/>
    <n v="120008"/>
    <n v="120008"/>
    <x v="91"/>
    <s v="Puesto pendiente de cubrir"/>
    <n v="888"/>
    <s v="INCIDENCIA"/>
    <m/>
    <m/>
    <m/>
    <m/>
    <m/>
    <n v="95.003999999999991"/>
  </r>
  <r>
    <x v="0"/>
    <s v="INCIDENCIA"/>
    <s v="9-SEPTIEMBRE"/>
    <n v="120008"/>
    <n v="120008"/>
    <x v="91"/>
    <s v="Puesto pendiente de cubrir"/>
    <n v="888"/>
    <s v="INCIDENCIA"/>
    <m/>
    <m/>
    <m/>
    <m/>
    <m/>
    <n v="95.003999999999991"/>
  </r>
  <r>
    <x v="0"/>
    <s v="INCIDENCIA"/>
    <s v="9-SEPTIEMBRE"/>
    <n v="120008"/>
    <n v="120008"/>
    <x v="91"/>
    <s v="Puesto pendiente de cubrir"/>
    <n v="888"/>
    <s v="INCIDENCIA"/>
    <m/>
    <m/>
    <m/>
    <m/>
    <m/>
    <n v="95.003999999999991"/>
  </r>
  <r>
    <x v="0"/>
    <s v="INCIDENCIA"/>
    <s v="9-SEPTIEMBRE"/>
    <n v="120008"/>
    <n v="120008"/>
    <x v="91"/>
    <s v="Puesto pendiente de cubrir"/>
    <n v="888"/>
    <s v="INCIDENCIA"/>
    <m/>
    <m/>
    <m/>
    <m/>
    <m/>
    <n v="748.15649999999994"/>
  </r>
  <r>
    <x v="0"/>
    <s v="INCIDENCIA"/>
    <s v="9-SEPTIEMBRE"/>
    <n v="120027"/>
    <n v="120027"/>
    <x v="78"/>
    <s v="Puesto pendiente de cubrir"/>
    <n v="888"/>
    <s v="INCIDENCIA"/>
    <m/>
    <m/>
    <m/>
    <m/>
    <m/>
    <n v="301.51894499999997"/>
  </r>
  <r>
    <x v="0"/>
    <s v="INCIDENCIA"/>
    <s v="9-SEPTIEMBRE"/>
    <n v="120027"/>
    <n v="120027"/>
    <x v="78"/>
    <s v="Absentismo"/>
    <n v="888"/>
    <s v="INCIDENCIA"/>
    <m/>
    <m/>
    <m/>
    <m/>
    <m/>
    <n v="23.750999999999998"/>
  </r>
  <r>
    <x v="0"/>
    <s v="INCIDENCIA"/>
    <s v="9-SEPTIEMBRE"/>
    <n v="120027"/>
    <n v="120027"/>
    <x v="78"/>
    <s v="Permiso retribuido"/>
    <n v="888"/>
    <s v="INCIDENCIA"/>
    <m/>
    <m/>
    <m/>
    <m/>
    <m/>
    <n v="95.003999999999991"/>
  </r>
  <r>
    <x v="0"/>
    <s v="INCIDENCIA"/>
    <s v="9-SEPTIEMBRE"/>
    <n v="120027"/>
    <n v="120027"/>
    <x v="78"/>
    <s v="Absentismo"/>
    <n v="888"/>
    <s v="INCIDENCIA"/>
    <m/>
    <m/>
    <m/>
    <m/>
    <m/>
    <n v="47.501999999999995"/>
  </r>
  <r>
    <x v="0"/>
    <s v="INCIDENCIA"/>
    <s v="9-SEPTIEMBRE"/>
    <n v="120027"/>
    <n v="120027"/>
    <x v="78"/>
    <s v="Absentismo"/>
    <n v="888"/>
    <s v="INCIDENCIA"/>
    <m/>
    <m/>
    <m/>
    <m/>
    <m/>
    <n v="35.6265"/>
  </r>
  <r>
    <x v="0"/>
    <s v="INCIDENCIA"/>
    <s v="9-SEPTIEMBRE"/>
    <n v="120027"/>
    <n v="120027"/>
    <x v="78"/>
    <s v="Eventos"/>
    <n v="888"/>
    <s v="INCIDENCIA"/>
    <m/>
    <m/>
    <m/>
    <m/>
    <m/>
    <n v="95.003999999999991"/>
  </r>
  <r>
    <x v="0"/>
    <s v="INCIDENCIA"/>
    <s v="9-SEPTIEMBRE"/>
    <n v="120027"/>
    <n v="120027"/>
    <x v="78"/>
    <s v="Permiso retribuido"/>
    <n v="888"/>
    <s v="INCIDENCIA"/>
    <m/>
    <m/>
    <m/>
    <m/>
    <m/>
    <n v="35.6265"/>
  </r>
  <r>
    <x v="0"/>
    <s v="INCIDENCIA"/>
    <s v="9-SEPTIEMBRE"/>
    <n v="120027"/>
    <n v="120027"/>
    <x v="78"/>
    <s v="Absentismo"/>
    <n v="888"/>
    <s v="INCIDENCIA"/>
    <m/>
    <m/>
    <m/>
    <m/>
    <m/>
    <n v="47.501999999999995"/>
  </r>
  <r>
    <x v="0"/>
    <s v="INCIDENCIA"/>
    <s v="9-SEPTIEMBRE"/>
    <n v="120027"/>
    <n v="120027"/>
    <x v="78"/>
    <s v="Absentismo"/>
    <n v="888"/>
    <s v="INCIDENCIA"/>
    <m/>
    <m/>
    <m/>
    <m/>
    <m/>
    <n v="23.750999999999998"/>
  </r>
  <r>
    <x v="0"/>
    <s v="INCIDENCIA"/>
    <s v="9-SEPTIEMBRE"/>
    <n v="120027"/>
    <n v="120027"/>
    <x v="78"/>
    <s v="Absentismo"/>
    <n v="888"/>
    <s v="INCIDENCIA"/>
    <m/>
    <m/>
    <m/>
    <m/>
    <m/>
    <n v="105.55999999999999"/>
  </r>
  <r>
    <x v="0"/>
    <s v="INCIDENCIA"/>
    <s v="9-SEPTIEMBRE"/>
    <n v="120027"/>
    <n v="120027"/>
    <x v="78"/>
    <s v="Eventos"/>
    <n v="888"/>
    <s v="INCIDENCIA"/>
    <m/>
    <m/>
    <m/>
    <m/>
    <m/>
    <n v="95.003999999999991"/>
  </r>
  <r>
    <x v="0"/>
    <s v="INCIDENCIA"/>
    <s v="9-SEPTIEMBRE"/>
    <n v="120027"/>
    <n v="120027"/>
    <x v="78"/>
    <s v="Eventos"/>
    <n v="888"/>
    <s v="INCIDENCIA"/>
    <m/>
    <m/>
    <m/>
    <m/>
    <m/>
    <n v="35.6265"/>
  </r>
  <r>
    <x v="0"/>
    <s v="INCIDENCIA"/>
    <s v="9-SEPTIEMBRE"/>
    <n v="120027"/>
    <n v="120027"/>
    <x v="78"/>
    <s v="Eventos"/>
    <n v="888"/>
    <s v="INCIDENCIA"/>
    <m/>
    <m/>
    <m/>
    <m/>
    <m/>
    <n v="47.501999999999995"/>
  </r>
  <r>
    <x v="0"/>
    <s v="INCIDENCIA"/>
    <s v="9-SEPTIEMBRE"/>
    <n v="120027"/>
    <n v="120027"/>
    <x v="78"/>
    <s v="Eventos"/>
    <n v="888"/>
    <s v="INCIDENCIA"/>
    <m/>
    <m/>
    <m/>
    <m/>
    <m/>
    <n v="23.750999999999998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9"/>
    <n v="120009"/>
    <x v="88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120008"/>
    <n v="120008"/>
    <x v="91"/>
    <s v="Eventos"/>
    <n v="888"/>
    <s v="INCIDENCIA"/>
    <m/>
    <m/>
    <m/>
    <m/>
    <m/>
    <n v="105.55999999999999"/>
  </r>
  <r>
    <x v="0"/>
    <s v="INCIDENCIA"/>
    <s v="9-SEPTIEMBRE"/>
    <n v="340086"/>
    <n v="340086"/>
    <x v="94"/>
    <s v="Festivos y Fines de Semana"/>
    <n v="888"/>
    <s v="INCIDENCIA"/>
    <m/>
    <m/>
    <m/>
    <m/>
    <m/>
    <n v="443.35199999999998"/>
  </r>
  <r>
    <x v="0"/>
    <s v="INCIDENCIA"/>
    <s v="9-SEPTIEMBRE"/>
    <n v="340086"/>
    <n v="340086"/>
    <x v="94"/>
    <s v="Festivos y Fines de Semana"/>
    <n v="888"/>
    <s v="INCIDENCIA"/>
    <m/>
    <m/>
    <m/>
    <m/>
    <m/>
    <n v="443.35199999999998"/>
  </r>
  <r>
    <x v="0"/>
    <s v="INCIDENCIA"/>
    <s v="9-SEPTIEMBRE"/>
    <n v="120008"/>
    <n v="120008"/>
    <x v="91"/>
    <s v="Festivos y Fines de Semana"/>
    <n v="888"/>
    <s v="INCIDENCIA"/>
    <m/>
    <m/>
    <m/>
    <m/>
    <m/>
    <n v="395.84999999999997"/>
  </r>
  <r>
    <x v="0"/>
    <s v="INCIDENCIA"/>
    <s v="9-SEPTIEMBRE"/>
    <n v="120008"/>
    <n v="120008"/>
    <x v="91"/>
    <s v="Otros"/>
    <n v="888"/>
    <s v="INCIDENCIA"/>
    <m/>
    <m/>
    <m/>
    <m/>
    <m/>
    <n v="947.28"/>
  </r>
  <r>
    <x v="0"/>
    <s v="INCIDENCIA"/>
    <s v="9-SEPTIEMBRE"/>
    <n v="120028"/>
    <n v="120028"/>
    <x v="95"/>
    <s v="Refuerzo"/>
    <n v="888"/>
    <s v="INCIDENCIA"/>
    <m/>
    <m/>
    <m/>
    <m/>
    <m/>
    <n v="47.501999999999995"/>
  </r>
  <r>
    <x v="0"/>
    <s v="INCIDENCIA"/>
    <s v="9-SEPTIEMBRE"/>
    <n v="120028"/>
    <n v="120028"/>
    <x v="95"/>
    <s v="Refuerzo"/>
    <n v="888"/>
    <s v="INCIDENCIA"/>
    <m/>
    <m/>
    <m/>
    <m/>
    <m/>
    <n v="47.501999999999995"/>
  </r>
  <r>
    <x v="0"/>
    <s v="INCIDENCIA"/>
    <s v="9-SEPTIEMBRE"/>
    <n v="120028"/>
    <n v="120028"/>
    <x v="95"/>
    <s v="Refuerzo"/>
    <n v="888"/>
    <s v="INCIDENCIA"/>
    <m/>
    <m/>
    <m/>
    <m/>
    <m/>
    <n v="320.63849999999996"/>
  </r>
  <r>
    <x v="0"/>
    <s v="INCIDENCIA"/>
    <s v="9-SEPTIEMBRE"/>
    <n v="120028"/>
    <n v="120028"/>
    <x v="95"/>
    <s v="Refuerzo"/>
    <n v="888"/>
    <s v="INCIDENCIA"/>
    <m/>
    <m/>
    <m/>
    <m/>
    <m/>
    <n v="118.755"/>
  </r>
  <r>
    <x v="0"/>
    <s v="INCIDENCIA"/>
    <s v="9-SEPTIEMBRE"/>
    <n v="120028"/>
    <n v="120028"/>
    <x v="95"/>
    <s v="Eventos"/>
    <n v="888"/>
    <s v="INCIDENCIA"/>
    <m/>
    <m/>
    <m/>
    <m/>
    <m/>
    <n v="47.501999999999995"/>
  </r>
  <r>
    <x v="0"/>
    <s v="INCIDENCIA"/>
    <s v="9-SEPTIEMBRE"/>
    <n v="120028"/>
    <n v="120028"/>
    <x v="95"/>
    <s v="Eventos"/>
    <n v="888"/>
    <s v="INCIDENCIA"/>
    <m/>
    <m/>
    <m/>
    <m/>
    <m/>
    <n v="47.501999999999995"/>
  </r>
  <r>
    <x v="0"/>
    <s v="INCIDENCIA"/>
    <s v="9-SEPTIEMBRE"/>
    <n v="120028"/>
    <n v="120028"/>
    <x v="95"/>
    <s v="Eventos"/>
    <n v="888"/>
    <s v="INCIDENCIA"/>
    <m/>
    <m/>
    <m/>
    <m/>
    <m/>
    <n v="35.6265"/>
  </r>
  <r>
    <x v="0"/>
    <s v="INCIDENCIA"/>
    <s v="9-SEPTIEMBRE"/>
    <n v="120028"/>
    <n v="120028"/>
    <x v="95"/>
    <s v="Refuerzo"/>
    <n v="888"/>
    <s v="INCIDENCIA"/>
    <m/>
    <m/>
    <m/>
    <m/>
    <m/>
    <n v="35.6265"/>
  </r>
  <r>
    <x v="0"/>
    <s v="INCIDENCIA"/>
    <s v="9-SEPTIEMBRE"/>
    <n v="120028"/>
    <n v="120028"/>
    <x v="95"/>
    <s v="Absentismo"/>
    <n v="888"/>
    <s v="INCIDENCIA"/>
    <m/>
    <m/>
    <m/>
    <m/>
    <m/>
    <n v="89.066249999999997"/>
  </r>
  <r>
    <x v="0"/>
    <s v="INCIDENCIA"/>
    <s v="9-SEPTIEMBRE"/>
    <n v="120028"/>
    <n v="120028"/>
    <x v="95"/>
    <s v="Absentismo"/>
    <n v="888"/>
    <s v="INCIDENCIA"/>
    <m/>
    <m/>
    <m/>
    <m/>
    <m/>
    <n v="83.128499999999988"/>
  </r>
  <r>
    <x v="0"/>
    <s v="INCIDENCIA"/>
    <s v="9-SEPTIEMBRE"/>
    <n v="120028"/>
    <n v="120028"/>
    <x v="95"/>
    <s v="Absentismo"/>
    <n v="888"/>
    <s v="INCIDENCIA"/>
    <m/>
    <m/>
    <m/>
    <m/>
    <m/>
    <n v="71.253"/>
  </r>
  <r>
    <x v="0"/>
    <s v="INCIDENCIA"/>
    <s v="9-SEPTIEMBRE"/>
    <n v="120028"/>
    <n v="120028"/>
    <x v="95"/>
    <s v="Absentismo"/>
    <n v="888"/>
    <s v="INCIDENCIA"/>
    <m/>
    <m/>
    <m/>
    <m/>
    <m/>
    <n v="71.253"/>
  </r>
  <r>
    <x v="0"/>
    <s v="INCIDENCIA"/>
    <s v="9-SEPTIEMBRE"/>
    <n v="120028"/>
    <n v="120028"/>
    <x v="95"/>
    <s v="Absentismo"/>
    <n v="888"/>
    <s v="INCIDENCIA"/>
    <m/>
    <m/>
    <m/>
    <m/>
    <m/>
    <n v="83.128499999999988"/>
  </r>
  <r>
    <x v="0"/>
    <s v="INCIDENCIA"/>
    <s v="9-SEPTIEMBRE"/>
    <n v="120008"/>
    <n v="120008"/>
    <x v="91"/>
    <s v="Puesto pendiente de cubrir"/>
    <n v="888"/>
    <s v="INCIDENCIA"/>
    <m/>
    <m/>
    <m/>
    <m/>
    <m/>
    <n v="976.43"/>
  </r>
  <r>
    <x v="2"/>
    <s v="INCIDENCIA"/>
    <s v="9-SEPTIEMBRE"/>
    <n v="110070"/>
    <n v="110070"/>
    <x v="89"/>
    <s v="Otros"/>
    <n v="888"/>
    <s v="INCIDENCIA"/>
    <m/>
    <m/>
    <m/>
    <m/>
    <m/>
    <n v="201.8835"/>
  </r>
  <r>
    <x v="0"/>
    <s v="INCIDENCIA"/>
    <s v="9-SEPTIEMBRE"/>
    <n v="120027"/>
    <n v="120027"/>
    <x v="78"/>
    <s v="Absentismo"/>
    <n v="888"/>
    <s v="INCIDENCIA"/>
    <m/>
    <m/>
    <m/>
    <m/>
    <m/>
    <n v="105.55999999999999"/>
  </r>
  <r>
    <x v="2"/>
    <s v="INCIDENCIA"/>
    <s v="9-SEPTIEMBRE"/>
    <n v="110203"/>
    <e v="#N/A"/>
    <x v="12"/>
    <s v="Otros"/>
    <n v="888"/>
    <s v="INCIDENCIA"/>
    <m/>
    <m/>
    <m/>
    <m/>
    <m/>
    <n v="353.31779999999998"/>
  </r>
  <r>
    <x v="2"/>
    <s v="INCIDENCIA"/>
    <s v="9-SEPTIEMBRE"/>
    <n v="110120"/>
    <n v="110120"/>
    <x v="15"/>
    <s v="Permiso retribuido"/>
    <n v="888"/>
    <s v="INCIDENCIA"/>
    <m/>
    <m/>
    <m/>
    <m/>
    <m/>
    <n v="44.085999999999999"/>
  </r>
  <r>
    <x v="2"/>
    <s v="INCIDENCIA"/>
    <s v="9-SEPTIEMBRE"/>
    <n v="110084"/>
    <n v="110084"/>
    <x v="40"/>
    <s v="Permiso retribuido"/>
    <n v="888"/>
    <s v="INCIDENCIA"/>
    <m/>
    <m/>
    <m/>
    <m/>
    <m/>
    <n v="44.085999999999999"/>
  </r>
  <r>
    <x v="2"/>
    <s v="INCIDENCIA"/>
    <s v="9-SEPTIEMBRE"/>
    <n v="110204"/>
    <e v="#N/A"/>
    <x v="12"/>
    <s v="Permiso retribuido"/>
    <n v="888"/>
    <s v="INCIDENCIA"/>
    <m/>
    <m/>
    <m/>
    <m/>
    <m/>
    <n v="44.085999999999999"/>
  </r>
  <r>
    <x v="2"/>
    <s v="INCIDENCIA"/>
    <s v="9-SEPTIEMBRE"/>
    <n v="110805"/>
    <n v="110805"/>
    <x v="44"/>
    <s v="Otros"/>
    <n v="888"/>
    <s v="INCIDENCIA"/>
    <m/>
    <m/>
    <m/>
    <m/>
    <m/>
    <n v="88.171999999999997"/>
  </r>
  <r>
    <x v="2"/>
    <s v="INCIDENCIA"/>
    <s v="9-SEPTIEMBRE"/>
    <n v="110111"/>
    <n v="110111"/>
    <x v="19"/>
    <s v="Puesto pendiente de cubrir"/>
    <n v="888"/>
    <s v="INCIDENCIA"/>
    <m/>
    <m/>
    <m/>
    <m/>
    <m/>
    <n v="44.085999999999999"/>
  </r>
  <r>
    <x v="2"/>
    <s v="INCIDENCIA"/>
    <s v="9-SEPTIEMBRE"/>
    <n v="110111"/>
    <n v="110111"/>
    <x v="19"/>
    <s v="Permiso retribuido"/>
    <n v="888"/>
    <s v="INCIDENCIA"/>
    <m/>
    <m/>
    <m/>
    <m/>
    <m/>
    <n v="44.085999999999999"/>
  </r>
  <r>
    <x v="2"/>
    <s v="INCIDENCIA"/>
    <s v="9-SEPTIEMBRE"/>
    <n v="110202"/>
    <e v="#N/A"/>
    <x v="12"/>
    <s v="Refuerzo"/>
    <n v="888"/>
    <s v="INCIDENCIA"/>
    <m/>
    <m/>
    <m/>
    <m/>
    <m/>
    <n v="44.085999999999999"/>
  </r>
  <r>
    <x v="2"/>
    <s v="INCIDENCIA"/>
    <s v="9-SEPTIEMBRE"/>
    <n v="110204"/>
    <e v="#N/A"/>
    <x v="12"/>
    <s v="Permiso retribuido"/>
    <n v="888"/>
    <s v="INCIDENCIA"/>
    <m/>
    <m/>
    <m/>
    <m/>
    <m/>
    <n v="44.085999999999999"/>
  </r>
  <r>
    <x v="2"/>
    <s v="INCIDENCIA"/>
    <s v="9-SEPTIEMBRE"/>
    <n v="110111"/>
    <n v="110111"/>
    <x v="19"/>
    <s v="Permiso retribuido"/>
    <n v="888"/>
    <s v="INCIDENCIA"/>
    <m/>
    <m/>
    <m/>
    <m/>
    <m/>
    <n v="44.085999999999999"/>
  </r>
  <r>
    <x v="2"/>
    <s v="INCIDENCIA"/>
    <s v="9-SEPTIEMBRE"/>
    <n v="110061"/>
    <n v="110061"/>
    <x v="13"/>
    <s v="Otros"/>
    <n v="888"/>
    <s v="INCIDENCIA"/>
    <m/>
    <m/>
    <m/>
    <m/>
    <m/>
    <n v="264.51600000000002"/>
  </r>
  <r>
    <x v="2"/>
    <s v="INCIDENCIA"/>
    <s v="9-SEPTIEMBRE"/>
    <n v="110061"/>
    <n v="110061"/>
    <x v="13"/>
    <s v="Permiso retribuido"/>
    <n v="888"/>
    <s v="INCIDENCIA"/>
    <m/>
    <m/>
    <m/>
    <m/>
    <m/>
    <n v="44.085999999999999"/>
  </r>
  <r>
    <x v="2"/>
    <s v="INCIDENCIA"/>
    <s v="9-SEPTIEMBRE"/>
    <n v="110601"/>
    <n v="110601"/>
    <x v="96"/>
    <s v="Otros"/>
    <n v="888"/>
    <s v="INCIDENCIA"/>
    <m/>
    <m/>
    <m/>
    <m/>
    <m/>
    <n v="44.085999999999999"/>
  </r>
  <r>
    <x v="2"/>
    <s v="INCIDENCIA"/>
    <s v="9-SEPTIEMBRE"/>
    <n v="110202"/>
    <e v="#N/A"/>
    <x v="12"/>
    <s v="Permiso retribuido"/>
    <n v="888"/>
    <s v="INCIDENCIA"/>
    <m/>
    <m/>
    <m/>
    <m/>
    <m/>
    <n v="44.085999999999999"/>
  </r>
  <r>
    <x v="2"/>
    <s v="INCIDENCIA"/>
    <s v="9-SEPTIEMBRE"/>
    <n v="110205"/>
    <e v="#N/A"/>
    <x v="12"/>
    <s v="Puesto pendiente de cubrir"/>
    <n v="888"/>
    <s v="INCIDENCIA"/>
    <m/>
    <m/>
    <m/>
    <m/>
    <m/>
    <n v="264.51600000000002"/>
  </r>
  <r>
    <x v="2"/>
    <s v="INCIDENCIA"/>
    <s v="9-SEPTIEMBRE"/>
    <n v="110064"/>
    <n v="110064"/>
    <x v="22"/>
    <s v="Otros"/>
    <n v="888"/>
    <s v="INCIDENCIA"/>
    <m/>
    <m/>
    <m/>
    <m/>
    <m/>
    <n v="44.085999999999999"/>
  </r>
  <r>
    <x v="2"/>
    <s v="INCIDENCIA"/>
    <s v="9-SEPTIEMBRE"/>
    <n v="110205"/>
    <e v="#N/A"/>
    <x v="12"/>
    <s v="Otros"/>
    <n v="888"/>
    <s v="INCIDENCIA"/>
    <m/>
    <m/>
    <m/>
    <m/>
    <m/>
    <n v="88.171999999999997"/>
  </r>
  <r>
    <x v="0"/>
    <s v="INCIDENCIA"/>
    <s v="9-SEPTIEMBRE"/>
    <n v="120027"/>
    <n v="120027"/>
    <x v="78"/>
    <s v="Otros"/>
    <n v="888"/>
    <s v="INCIDENCIA"/>
    <m/>
    <m/>
    <m/>
    <m/>
    <m/>
    <n v="1435.4379746835446"/>
  </r>
  <r>
    <x v="0"/>
    <s v="INCIDENCIA"/>
    <s v="9-SEPTIEMBRE"/>
    <n v="110026"/>
    <n v="110026"/>
    <x v="42"/>
    <s v="Permiso retribuido"/>
    <n v="888"/>
    <s v="INCIDENCIA"/>
    <m/>
    <m/>
    <m/>
    <m/>
    <m/>
    <n v="495.48099999999999"/>
  </r>
  <r>
    <x v="0"/>
    <s v="INCIDENCIA"/>
    <s v="9-SEPTIEMBRE"/>
    <n v="340034"/>
    <n v="340034"/>
    <x v="72"/>
    <s v="Festivos y Fines de Semana"/>
    <n v="888"/>
    <s v="INCIDENCIA"/>
    <m/>
    <m/>
    <m/>
    <m/>
    <m/>
    <n v="118.755"/>
  </r>
  <r>
    <x v="0"/>
    <s v="INCIDENCIA"/>
    <s v="9-SEPTIEMBRE"/>
    <n v="110061"/>
    <n v="110061"/>
    <x v="13"/>
    <s v="Permiso retribuido"/>
    <n v="888"/>
    <s v="INCIDENCIA"/>
    <m/>
    <m/>
    <m/>
    <m/>
    <m/>
    <n v="46.844000000000001"/>
  </r>
  <r>
    <x v="0"/>
    <s v="INCIDENCIA"/>
    <s v="9-SEPTIEMBRE"/>
    <n v="110064"/>
    <n v="110064"/>
    <x v="22"/>
    <s v="Permiso retribuido"/>
    <n v="888"/>
    <s v="INCIDENCIA"/>
    <m/>
    <m/>
    <m/>
    <m/>
    <m/>
    <n v="140.53200000000001"/>
  </r>
  <r>
    <x v="0"/>
    <s v="INCIDENCIA"/>
    <s v="9-SEPTIEMBRE"/>
    <n v="110004"/>
    <n v="110004"/>
    <x v="97"/>
    <s v="Puesto pendiente de cubrir"/>
    <n v="888"/>
    <s v="INCIDENCIA"/>
    <m/>
    <m/>
    <m/>
    <m/>
    <m/>
    <n v="329.88200000000001"/>
  </r>
  <r>
    <x v="0"/>
    <s v="INCIDENCIA"/>
    <s v="9-SEPTIEMBRE"/>
    <n v="110030"/>
    <n v="110030"/>
    <x v="6"/>
    <s v="Permiso retribuido"/>
    <n v="888"/>
    <s v="INCIDENCIA"/>
    <m/>
    <m/>
    <m/>
    <m/>
    <m/>
    <n v="140.53200000000001"/>
  </r>
  <r>
    <x v="2"/>
    <s v="INCIDENCIA"/>
    <s v="9-SEPTIEMBRE"/>
    <n v="110082"/>
    <n v="110082"/>
    <x v="4"/>
    <s v="Puesto pendiente de cubrir"/>
    <n v="888"/>
    <s v="INCIDENCIA"/>
    <m/>
    <m/>
    <m/>
    <m/>
    <m/>
    <n v="44.085999999999999"/>
  </r>
  <r>
    <x v="2"/>
    <s v="INCIDENCIA"/>
    <s v="9-SEPTIEMBRE"/>
    <n v="110082"/>
    <n v="110082"/>
    <x v="4"/>
    <s v="Puesto pendiente de cubrir"/>
    <n v="888"/>
    <s v="INCIDENCIA"/>
    <m/>
    <m/>
    <m/>
    <m/>
    <m/>
    <n v="44.085999999999999"/>
  </r>
  <r>
    <x v="0"/>
    <s v="INCIDENCIA"/>
    <s v="9-SEPTIEMBRE"/>
    <n v="110164"/>
    <n v="110164"/>
    <x v="17"/>
    <s v="Puesto pendiente de cubrir"/>
    <n v="888"/>
    <s v="INCIDENCIA"/>
    <m/>
    <m/>
    <m/>
    <m/>
    <m/>
    <n v="186.928"/>
  </r>
  <r>
    <x v="0"/>
    <s v="INCIDENCIA"/>
    <s v="9-SEPTIEMBRE"/>
    <n v="340034"/>
    <n v="340034"/>
    <x v="72"/>
    <s v="Festivos y Fines de Semana"/>
    <n v="888"/>
    <s v="INCIDENCIA"/>
    <m/>
    <m/>
    <m/>
    <m/>
    <m/>
    <n v="118.755"/>
  </r>
  <r>
    <x v="0"/>
    <s v="INCIDENCIA"/>
    <s v="9-SEPTIEMBRE"/>
    <n v="110026"/>
    <n v="110026"/>
    <x v="42"/>
    <s v="Puesto pendiente de cubrir"/>
    <n v="888"/>
    <s v="INCIDENCIA"/>
    <m/>
    <m/>
    <m/>
    <m/>
    <m/>
    <n v="280.39200000000005"/>
  </r>
  <r>
    <x v="0"/>
    <s v="INCIDENCIA"/>
    <s v="9-SEPTIEMBRE"/>
    <n v="110060"/>
    <n v="110060"/>
    <x v="63"/>
    <s v="Otros"/>
    <n v="888"/>
    <s v="INCIDENCIA"/>
    <m/>
    <m/>
    <m/>
    <m/>
    <m/>
    <n v="58.607500000000002"/>
  </r>
  <r>
    <x v="0"/>
    <s v="INCIDENCIA"/>
    <s v="9-SEPTIEMBRE"/>
    <n v="110030"/>
    <n v="110030"/>
    <x v="6"/>
    <s v="Otros"/>
    <n v="888"/>
    <s v="INCIDENCIA"/>
    <m/>
    <m/>
    <m/>
    <m/>
    <m/>
    <n v="186.928"/>
  </r>
  <r>
    <x v="0"/>
    <s v="INCIDENCIA"/>
    <s v="9-SEPTIEMBRE"/>
    <n v="110082"/>
    <n v="110082"/>
    <x v="4"/>
    <s v="Permiso retribuido"/>
    <n v="888"/>
    <s v="INCIDENCIA"/>
    <m/>
    <m/>
    <m/>
    <m/>
    <m/>
    <n v="47.501999999999995"/>
  </r>
  <r>
    <x v="0"/>
    <s v="INCIDENCIA"/>
    <s v="9-SEPTIEMBRE"/>
    <n v="110082"/>
    <n v="110082"/>
    <x v="4"/>
    <s v="Permiso retribuido"/>
    <n v="888"/>
    <s v="INCIDENCIA"/>
    <m/>
    <m/>
    <m/>
    <m/>
    <m/>
    <n v="46.731999999999999"/>
  </r>
  <r>
    <x v="0"/>
    <s v="INCIDENCIA"/>
    <s v="9-SEPTIEMBRE"/>
    <n v="110020"/>
    <n v="110020"/>
    <x v="24"/>
    <s v="Otros"/>
    <n v="888"/>
    <s v="INCIDENCIA"/>
    <m/>
    <m/>
    <m/>
    <m/>
    <m/>
    <n v="252.03325000000001"/>
  </r>
  <r>
    <x v="0"/>
    <s v="INCIDENCIA"/>
    <s v="9-SEPTIEMBRE"/>
    <n v="340034"/>
    <n v="340034"/>
    <x v="72"/>
    <s v="Festivos y Fines de Semana"/>
    <n v="888"/>
    <s v="INCIDENCIA"/>
    <m/>
    <m/>
    <m/>
    <m/>
    <m/>
    <n v="59.377499999999998"/>
  </r>
  <r>
    <x v="0"/>
    <s v="INCIDENCIA"/>
    <s v="9-SEPTIEMBRE"/>
    <n v="110030"/>
    <n v="110030"/>
    <x v="6"/>
    <s v="Otros"/>
    <n v="888"/>
    <s v="INCIDENCIA"/>
    <m/>
    <m/>
    <m/>
    <m/>
    <m/>
    <n v="187.376"/>
  </r>
  <r>
    <x v="0"/>
    <s v="INCIDENCIA"/>
    <s v="9-SEPTIEMBRE"/>
    <n v="110070"/>
    <n v="110070"/>
    <x v="89"/>
    <s v="Permiso retribuido"/>
    <n v="888"/>
    <s v="INCIDENCIA"/>
    <m/>
    <m/>
    <m/>
    <m/>
    <m/>
    <n v="46.844000000000001"/>
  </r>
  <r>
    <x v="0"/>
    <s v="INCIDENCIA"/>
    <s v="9-SEPTIEMBRE"/>
    <n v="110091"/>
    <n v="110091"/>
    <x v="7"/>
    <s v="Otros"/>
    <n v="888"/>
    <s v="INCIDENCIA"/>
    <m/>
    <m/>
    <m/>
    <m/>
    <m/>
    <n v="187.376"/>
  </r>
  <r>
    <x v="0"/>
    <s v="INCIDENCIA"/>
    <s v="9-SEPTIEMBRE"/>
    <n v="110082"/>
    <n v="110082"/>
    <x v="4"/>
    <s v="Permiso retribuido"/>
    <n v="888"/>
    <s v="INCIDENCIA"/>
    <m/>
    <m/>
    <m/>
    <m/>
    <m/>
    <n v="93.688000000000002"/>
  </r>
  <r>
    <x v="0"/>
    <s v="INCIDENCIA"/>
    <s v="9-SEPTIEMBRE"/>
    <n v="120001"/>
    <n v="120001"/>
    <x v="31"/>
    <s v="Puesto pendiente de cubrir"/>
    <n v="888"/>
    <s v="INCIDENCIA"/>
    <m/>
    <m/>
    <m/>
    <m/>
    <m/>
    <n v="58.719499999999996"/>
  </r>
  <r>
    <x v="0"/>
    <s v="INCIDENCIA"/>
    <s v="9-SEPTIEMBRE"/>
    <n v="120008"/>
    <n v="120008"/>
    <x v="91"/>
    <s v="Puesto pendiente de cubrir"/>
    <n v="888"/>
    <s v="INCIDENCIA"/>
    <m/>
    <m/>
    <m/>
    <m/>
    <m/>
    <n v="93.688000000000002"/>
  </r>
  <r>
    <x v="0"/>
    <s v="INCIDENCIA"/>
    <s v="9-SEPTIEMBRE"/>
    <n v="120008"/>
    <n v="120008"/>
    <x v="91"/>
    <s v="Puesto pendiente de cubrir"/>
    <n v="888"/>
    <s v="INCIDENCIA"/>
    <m/>
    <m/>
    <m/>
    <m/>
    <m/>
    <n v="752.85"/>
  </r>
  <r>
    <x v="0"/>
    <s v="INCIDENCIA"/>
    <s v="9-SEPTIEMBRE"/>
    <n v="110066"/>
    <n v="110066"/>
    <x v="25"/>
    <s v="Refuerzo"/>
    <n v="888"/>
    <s v="INCIDENCIA"/>
    <m/>
    <m/>
    <m/>
    <m/>
    <m/>
    <n v="94.346000000000004"/>
  </r>
  <r>
    <x v="0"/>
    <s v="INCIDENCIA"/>
    <s v="9-SEPTIEMBRE"/>
    <n v="110026"/>
    <n v="110026"/>
    <x v="42"/>
    <s v="Permiso retribuido"/>
    <n v="888"/>
    <s v="INCIDENCIA"/>
    <m/>
    <m/>
    <m/>
    <m/>
    <m/>
    <n v="94.346000000000004"/>
  </r>
  <r>
    <x v="0"/>
    <s v="INCIDENCIA"/>
    <s v="9-SEPTIEMBRE"/>
    <n v="110061"/>
    <n v="110061"/>
    <x v="13"/>
    <s v="Puesto pendiente de cubrir"/>
    <n v="888"/>
    <s v="INCIDENCIA"/>
    <m/>
    <m/>
    <m/>
    <m/>
    <m/>
    <n v="46.844000000000001"/>
  </r>
  <r>
    <x v="0"/>
    <s v="INCIDENCIA"/>
    <s v="9-SEPTIEMBRE"/>
    <n v="110001"/>
    <n v="110001"/>
    <x v="75"/>
    <s v="Permiso retribuido"/>
    <n v="888"/>
    <s v="INCIDENCIA"/>
    <m/>
    <m/>
    <m/>
    <m/>
    <m/>
    <n v="46.844000000000001"/>
  </r>
  <r>
    <x v="0"/>
    <s v="INCIDENCIA"/>
    <s v="9-SEPTIEMBRE"/>
    <n v="120008"/>
    <n v="120008"/>
    <x v="91"/>
    <s v="Puesto pendiente de cubrir"/>
    <n v="888"/>
    <s v="INCIDENCIA"/>
    <m/>
    <m/>
    <m/>
    <m/>
    <m/>
    <n v="46.844000000000001"/>
  </r>
  <r>
    <x v="0"/>
    <s v="INCIDENCIA"/>
    <s v="9-SEPTIEMBRE"/>
    <n v="110057"/>
    <n v="110057"/>
    <x v="33"/>
    <s v="Otros"/>
    <n v="888"/>
    <s v="INCIDENCIA"/>
    <m/>
    <m/>
    <m/>
    <m/>
    <m/>
    <n v="46.844000000000001"/>
  </r>
  <r>
    <x v="0"/>
    <s v="INCIDENCIA"/>
    <s v="9-SEPTIEMBRE"/>
    <n v="110060"/>
    <n v="110060"/>
    <x v="63"/>
    <s v="Otros"/>
    <n v="888"/>
    <s v="INCIDENCIA"/>
    <m/>
    <m/>
    <m/>
    <m/>
    <m/>
    <n v="46.844000000000001"/>
  </r>
  <r>
    <x v="0"/>
    <s v="INCIDENCIA"/>
    <s v="9-SEPTIEMBRE"/>
    <n v="120008"/>
    <n v="120008"/>
    <x v="91"/>
    <s v="Puesto pendiente de cubrir"/>
    <n v="888"/>
    <s v="INCIDENCIA"/>
    <m/>
    <m/>
    <m/>
    <m/>
    <m/>
    <n v="94.346000000000004"/>
  </r>
  <r>
    <x v="0"/>
    <s v="INCIDENCIA"/>
    <s v="9-SEPTIEMBRE"/>
    <n v="110082"/>
    <n v="110082"/>
    <x v="4"/>
    <s v="Permiso retribuido"/>
    <n v="888"/>
    <s v="INCIDENCIA"/>
    <m/>
    <m/>
    <m/>
    <m/>
    <m/>
    <n v="46.844000000000001"/>
  </r>
  <r>
    <x v="0"/>
    <s v="INCIDENCIA"/>
    <s v="9-SEPTIEMBRE"/>
    <n v="110065"/>
    <n v="110065"/>
    <x v="5"/>
    <s v="Permiso retribuido"/>
    <n v="888"/>
    <s v="INCIDENCIA"/>
    <m/>
    <m/>
    <m/>
    <m/>
    <m/>
    <n v="58.719499999999996"/>
  </r>
  <r>
    <x v="0"/>
    <s v="INCIDENCIA"/>
    <s v="9-SEPTIEMBRE"/>
    <n v="110021"/>
    <n v="110021"/>
    <x v="0"/>
    <s v="Permiso retribuido"/>
    <n v="888"/>
    <s v="INCIDENCIA"/>
    <m/>
    <m/>
    <m/>
    <m/>
    <m/>
    <n v="46.844000000000001"/>
  </r>
  <r>
    <x v="0"/>
    <s v="INCIDENCIA"/>
    <s v="9-SEPTIEMBRE"/>
    <n v="120008"/>
    <n v="120008"/>
    <x v="91"/>
    <s v="Puesto pendiente de cubrir"/>
    <n v="888"/>
    <s v="INCIDENCIA"/>
    <m/>
    <m/>
    <m/>
    <m/>
    <m/>
    <n v="94.346000000000004"/>
  </r>
  <r>
    <x v="0"/>
    <s v="INCIDENCIA"/>
    <s v="9-SEPTIEMBRE"/>
    <n v="110064"/>
    <n v="110064"/>
    <x v="22"/>
    <s v="Refuerzo"/>
    <n v="888"/>
    <s v="INCIDENCIA"/>
    <m/>
    <m/>
    <m/>
    <m/>
    <m/>
    <n v="46.844000000000001"/>
  </r>
  <r>
    <x v="0"/>
    <s v="INCIDENCIA"/>
    <s v="9-SEPTIEMBRE"/>
    <n v="110301"/>
    <n v="110301"/>
    <x v="70"/>
    <s v="Otros"/>
    <n v="888"/>
    <s v="INCIDENCIA"/>
    <m/>
    <m/>
    <m/>
    <m/>
    <m/>
    <n v="93.688000000000002"/>
  </r>
  <r>
    <x v="0"/>
    <s v="INCIDENCIA"/>
    <s v="9-SEPTIEMBRE"/>
    <n v="110082"/>
    <n v="110082"/>
    <x v="4"/>
    <s v="Permiso retribuido"/>
    <n v="888"/>
    <s v="INCIDENCIA"/>
    <m/>
    <m/>
    <m/>
    <m/>
    <m/>
    <n v="843.19200000000001"/>
  </r>
  <r>
    <x v="0"/>
    <s v="INCIDENCIA"/>
    <s v="9-SEPTIEMBRE"/>
    <n v="110064"/>
    <n v="110064"/>
    <x v="22"/>
    <s v="Refuerzo"/>
    <n v="888"/>
    <s v="INCIDENCIA"/>
    <m/>
    <m/>
    <m/>
    <m/>
    <m/>
    <n v="46.844000000000001"/>
  </r>
  <r>
    <x v="0"/>
    <s v="INCIDENCIA"/>
    <s v="9-SEPTIEMBRE"/>
    <n v="110064"/>
    <n v="110064"/>
    <x v="22"/>
    <s v="Permiso retribuido"/>
    <n v="888"/>
    <s v="INCIDENCIA"/>
    <m/>
    <m/>
    <m/>
    <m/>
    <m/>
    <n v="655.81600000000003"/>
  </r>
  <r>
    <x v="0"/>
    <s v="INCIDENCIA"/>
    <s v="9-SEPTIEMBRE"/>
    <n v="110061"/>
    <n v="110061"/>
    <x v="13"/>
    <s v="Otros"/>
    <n v="888"/>
    <s v="INCIDENCIA"/>
    <m/>
    <m/>
    <m/>
    <m/>
    <m/>
    <n v="696.15"/>
  </r>
  <r>
    <x v="0"/>
    <s v="INCIDENCIA"/>
    <s v="9-SEPTIEMBRE"/>
    <n v="110060"/>
    <n v="110060"/>
    <x v="63"/>
    <s v="Otros"/>
    <n v="888"/>
    <s v="INCIDENCIA"/>
    <m/>
    <m/>
    <m/>
    <m/>
    <m/>
    <n v="774.06000000000006"/>
  </r>
  <r>
    <x v="0"/>
    <s v="INCIDENCIA"/>
    <s v="9-SEPTIEMBRE"/>
    <n v="120027"/>
    <n v="120027"/>
    <x v="78"/>
    <s v="Otros"/>
    <n v="888"/>
    <s v="INCIDENCIA"/>
    <m/>
    <m/>
    <m/>
    <m/>
    <m/>
    <n v="645.05000000000007"/>
  </r>
  <r>
    <x v="0"/>
    <s v="INCIDENCIA"/>
    <s v="9-SEPTIEMBRE"/>
    <n v="200005"/>
    <n v="200005"/>
    <x v="67"/>
    <s v="Permiso retribuido"/>
    <n v="888"/>
    <s v="INCIDENCIA"/>
    <m/>
    <m/>
    <m/>
    <m/>
    <m/>
    <n v="645.05000000000007"/>
  </r>
  <r>
    <x v="0"/>
    <s v="INCIDENCIA"/>
    <s v="9-SEPTIEMBRE"/>
    <n v="110060"/>
    <n v="110060"/>
    <x v="63"/>
    <s v="Otros"/>
    <n v="888"/>
    <s v="INCIDENCIA"/>
    <m/>
    <m/>
    <m/>
    <m/>
    <m/>
    <n v="575.26"/>
  </r>
  <r>
    <x v="0"/>
    <s v="INCIDENCIA"/>
    <s v="9-SEPTIEMBRE"/>
    <n v="110061"/>
    <n v="110061"/>
    <x v="13"/>
    <s v="Otros"/>
    <n v="888"/>
    <s v="INCIDENCIA"/>
    <m/>
    <m/>
    <m/>
    <m/>
    <m/>
    <n v="1335.4250000000002"/>
  </r>
  <r>
    <x v="0"/>
    <s v="INCIDENCIA"/>
    <s v="9-SEPTIEMBRE"/>
    <n v="888888"/>
    <n v="888888"/>
    <x v="12"/>
    <s v="Festivos y Fines de Semana"/>
    <n v="888"/>
    <s v="INCIDENCIA"/>
    <m/>
    <m/>
    <m/>
    <m/>
    <m/>
    <n v="131.94999999999999"/>
  </r>
  <r>
    <x v="0"/>
    <s v="INCIDENCIA"/>
    <s v="9-SEPTIEMBRE"/>
    <n v="120009"/>
    <n v="120009"/>
    <x v="88"/>
    <s v="Otros"/>
    <n v="888"/>
    <s v="INCIDENCIA"/>
    <m/>
    <m/>
    <m/>
    <m/>
    <m/>
    <n v="115.05200000000001"/>
  </r>
  <r>
    <x v="0"/>
    <s v="INCIDENCIA"/>
    <s v="9-SEPTIEMBRE"/>
    <n v="120100"/>
    <n v="120100"/>
    <x v="38"/>
    <s v="Festivos y Fines de Semana"/>
    <n v="888"/>
    <s v="INCIDENCIA"/>
    <m/>
    <m/>
    <m/>
    <m/>
    <m/>
    <n v="527.79999999999995"/>
  </r>
  <r>
    <x v="0"/>
    <s v="INCIDENCIA"/>
    <s v="9-SEPTIEMBRE"/>
    <n v="120027"/>
    <n v="120027"/>
    <x v="78"/>
    <s v="Puesto pendiente de cubrir"/>
    <n v="888"/>
    <s v="INCIDENCIA"/>
    <m/>
    <m/>
    <m/>
    <m/>
    <m/>
    <n v="285.012"/>
  </r>
  <r>
    <x v="0"/>
    <s v="INCIDENCIA"/>
    <s v="9-SEPTIEMBRE"/>
    <n v="400001"/>
    <n v="400001"/>
    <x v="65"/>
    <s v="Refuerzo"/>
    <n v="888"/>
    <s v="INCIDENCIA"/>
    <m/>
    <m/>
    <m/>
    <m/>
    <m/>
    <n v="263.89999999999998"/>
  </r>
  <r>
    <x v="0"/>
    <s v="INCIDENCIA"/>
    <s v="9-SEPTIEMBRE"/>
    <n v="120100"/>
    <n v="120100"/>
    <x v="38"/>
    <s v="Puesto pendiente de cubrir"/>
    <n v="888"/>
    <s v="INCIDENCIA"/>
    <m/>
    <m/>
    <m/>
    <m/>
    <m/>
    <n v="920.41600000000005"/>
  </r>
  <r>
    <x v="0"/>
    <s v="INCIDENCIA"/>
    <s v="9-SEPTIEMBRE"/>
    <n v="120027"/>
    <n v="120027"/>
    <x v="78"/>
    <s v="Otros"/>
    <n v="888"/>
    <s v="INCIDENCIA"/>
    <m/>
    <m/>
    <m/>
    <m/>
    <m/>
    <n v="230.10400000000001"/>
  </r>
  <r>
    <x v="0"/>
    <s v="INCIDENCIA"/>
    <s v="9-SEPTIEMBRE"/>
    <n v="310002"/>
    <n v="310002"/>
    <x v="69"/>
    <s v="Permiso retribuido"/>
    <n v="888"/>
    <s v="INCIDENCIA"/>
    <m/>
    <m/>
    <m/>
    <m/>
    <m/>
    <n v="345.15600000000006"/>
  </r>
  <r>
    <x v="0"/>
    <s v="INCIDENCIA"/>
    <s v="9-SEPTIEMBRE"/>
    <n v="120100"/>
    <n v="120100"/>
    <x v="38"/>
    <s v="Puesto pendiente de cubrir"/>
    <n v="888"/>
    <s v="INCIDENCIA"/>
    <m/>
    <m/>
    <m/>
    <m/>
    <m/>
    <n v="197.924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44393-6640-495B-8BE7-B1F46F6A48A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 rowPageCount="1" colPageCount="1"/>
  <pivotFields count="15"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 sortType="ascending">
      <items count="93">
        <item x="71"/>
        <item x="78"/>
        <item x="57"/>
        <item x="89"/>
        <item x="41"/>
        <item x="34"/>
        <item x="13"/>
        <item x="35"/>
        <item x="27"/>
        <item x="65"/>
        <item x="70"/>
        <item x="9"/>
        <item x="76"/>
        <item x="54"/>
        <item x="12"/>
        <item x="87"/>
        <item x="10"/>
        <item x="33"/>
        <item x="1"/>
        <item x="48"/>
        <item x="25"/>
        <item x="24"/>
        <item x="61"/>
        <item x="26"/>
        <item x="86"/>
        <item x="46"/>
        <item x="43"/>
        <item x="67"/>
        <item x="2"/>
        <item x="58"/>
        <item x="82"/>
        <item x="16"/>
        <item x="80"/>
        <item x="53"/>
        <item x="15"/>
        <item x="14"/>
        <item x="84"/>
        <item x="63"/>
        <item x="7"/>
        <item x="83"/>
        <item x="21"/>
        <item x="23"/>
        <item x="28"/>
        <item x="8"/>
        <item x="5"/>
        <item x="85"/>
        <item x="56"/>
        <item x="51"/>
        <item x="17"/>
        <item x="20"/>
        <item x="37"/>
        <item x="60"/>
        <item x="81"/>
        <item x="6"/>
        <item x="64"/>
        <item x="36"/>
        <item x="39"/>
        <item x="44"/>
        <item x="55"/>
        <item x="52"/>
        <item x="3"/>
        <item x="31"/>
        <item x="49"/>
        <item x="29"/>
        <item x="30"/>
        <item x="66"/>
        <item x="75"/>
        <item x="38"/>
        <item x="62"/>
        <item x="4"/>
        <item x="40"/>
        <item x="11"/>
        <item x="45"/>
        <item x="47"/>
        <item x="19"/>
        <item x="74"/>
        <item x="72"/>
        <item x="73"/>
        <item x="88"/>
        <item x="22"/>
        <item x="77"/>
        <item x="42"/>
        <item x="0"/>
        <item x="90"/>
        <item x="69"/>
        <item x="59"/>
        <item x="18"/>
        <item x="79"/>
        <item x="50"/>
        <item x="68"/>
        <item x="32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90">
    <i>
      <x v="69"/>
    </i>
    <i>
      <x v="31"/>
    </i>
    <i>
      <x v="21"/>
    </i>
    <i>
      <x v="53"/>
    </i>
    <i>
      <x v="48"/>
    </i>
    <i>
      <x v="34"/>
    </i>
    <i>
      <x v="49"/>
    </i>
    <i>
      <x v="26"/>
    </i>
    <i>
      <x v="23"/>
    </i>
    <i>
      <x v="15"/>
    </i>
    <i>
      <x v="57"/>
    </i>
    <i>
      <x v="5"/>
    </i>
    <i>
      <x v="4"/>
    </i>
    <i>
      <x v="19"/>
    </i>
    <i>
      <x v="66"/>
    </i>
    <i>
      <x v="27"/>
    </i>
    <i>
      <x v="43"/>
    </i>
    <i>
      <x v="79"/>
    </i>
    <i>
      <x v="16"/>
    </i>
    <i>
      <x v="61"/>
    </i>
    <i>
      <x v="7"/>
    </i>
    <i>
      <x v="50"/>
    </i>
    <i>
      <x v="67"/>
    </i>
    <i>
      <x v="55"/>
    </i>
    <i>
      <x v="87"/>
    </i>
    <i>
      <x v="28"/>
    </i>
    <i>
      <x v="3"/>
    </i>
    <i>
      <x v="90"/>
    </i>
    <i>
      <x v="85"/>
    </i>
    <i>
      <x v="30"/>
    </i>
    <i>
      <x v="33"/>
    </i>
    <i>
      <x v="2"/>
    </i>
    <i>
      <x v="44"/>
    </i>
    <i>
      <x v="74"/>
    </i>
    <i>
      <x v="25"/>
    </i>
    <i>
      <x v="63"/>
    </i>
    <i>
      <x v="38"/>
    </i>
    <i>
      <x v="22"/>
    </i>
    <i>
      <x v="83"/>
    </i>
    <i>
      <x v="70"/>
    </i>
    <i>
      <x v="12"/>
    </i>
    <i>
      <x v="14"/>
    </i>
    <i>
      <x v="84"/>
    </i>
    <i>
      <x v="20"/>
    </i>
    <i>
      <x v="18"/>
    </i>
    <i>
      <x v="39"/>
    </i>
    <i>
      <x v="24"/>
    </i>
    <i>
      <x v="86"/>
    </i>
    <i>
      <x v="58"/>
    </i>
    <i>
      <x v="46"/>
    </i>
    <i>
      <x v="60"/>
    </i>
    <i>
      <x v="75"/>
    </i>
    <i>
      <x v="77"/>
    </i>
    <i>
      <x v="80"/>
    </i>
    <i>
      <x v="9"/>
    </i>
    <i>
      <x v="64"/>
    </i>
    <i>
      <x v="42"/>
    </i>
    <i>
      <x v="8"/>
    </i>
    <i>
      <x v="82"/>
    </i>
    <i>
      <x v="54"/>
    </i>
    <i>
      <x v="29"/>
    </i>
    <i>
      <x v="17"/>
    </i>
    <i>
      <x v="35"/>
    </i>
    <i>
      <x v="36"/>
    </i>
    <i>
      <x v="37"/>
    </i>
    <i>
      <x v="1"/>
    </i>
    <i>
      <x v="88"/>
    </i>
    <i>
      <x v="56"/>
    </i>
    <i>
      <x v="40"/>
    </i>
    <i>
      <x v="32"/>
    </i>
    <i>
      <x v="41"/>
    </i>
    <i>
      <x v="73"/>
    </i>
    <i>
      <x v="6"/>
    </i>
    <i>
      <x v="51"/>
    </i>
    <i>
      <x v="45"/>
    </i>
    <i>
      <x v="89"/>
    </i>
    <i>
      <x v="76"/>
    </i>
    <i>
      <x v="71"/>
    </i>
    <i>
      <x/>
    </i>
    <i>
      <x v="72"/>
    </i>
    <i>
      <x v="68"/>
    </i>
    <i>
      <x v="10"/>
    </i>
    <i>
      <x v="11"/>
    </i>
    <i>
      <x v="65"/>
    </i>
    <i>
      <x v="52"/>
    </i>
    <i>
      <x v="81"/>
    </i>
    <i>
      <x v="62"/>
    </i>
    <i>
      <x v="78"/>
    </i>
    <i>
      <x v="59"/>
    </i>
    <i t="grand">
      <x/>
    </i>
  </rowItems>
  <colItems count="1">
    <i/>
  </colItems>
  <pageFields count="1">
    <pageField fld="0" item="0" hier="-1"/>
  </pageFields>
  <dataFields count="1">
    <dataField name="Suma de COSTE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82EB-3C0A-452B-AC4D-67F30D809FB4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7" firstHeaderRow="1" firstDataRow="1" firstDataCol="1" rowPageCount="1" colPageCount="1"/>
  <pivotFields count="15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99">
        <item x="18"/>
        <item x="68"/>
        <item x="66"/>
        <item x="77"/>
        <item x="50"/>
        <item x="95"/>
        <item x="91"/>
        <item x="31"/>
        <item x="96"/>
        <item x="2"/>
        <item x="32"/>
        <item x="23"/>
        <item x="1"/>
        <item x="61"/>
        <item x="20"/>
        <item x="65"/>
        <item x="3"/>
        <item x="8"/>
        <item x="71"/>
        <item x="48"/>
        <item x="92"/>
        <item x="27"/>
        <item x="90"/>
        <item x="30"/>
        <item x="11"/>
        <item x="89"/>
        <item x="19"/>
        <item x="25"/>
        <item x="58"/>
        <item x="86"/>
        <item x="13"/>
        <item x="40"/>
        <item x="63"/>
        <item x="4"/>
        <item x="52"/>
        <item x="82"/>
        <item x="45"/>
        <item x="80"/>
        <item x="55"/>
        <item x="75"/>
        <item x="97"/>
        <item x="84"/>
        <item x="59"/>
        <item x="7"/>
        <item x="83"/>
        <item x="15"/>
        <item x="17"/>
        <item x="24"/>
        <item x="0"/>
        <item x="6"/>
        <item x="85"/>
        <item x="51"/>
        <item x="46"/>
        <item x="41"/>
        <item x="54"/>
        <item x="88"/>
        <item x="78"/>
        <item x="56"/>
        <item x="81"/>
        <item x="34"/>
        <item x="60"/>
        <item x="33"/>
        <item x="36"/>
        <item x="22"/>
        <item x="49"/>
        <item x="47"/>
        <item x="5"/>
        <item x="29"/>
        <item x="44"/>
        <item x="26"/>
        <item x="28"/>
        <item x="62"/>
        <item x="72"/>
        <item x="35"/>
        <item x="57"/>
        <item x="12"/>
        <item x="67"/>
        <item x="38"/>
        <item x="39"/>
        <item x="42"/>
        <item x="73"/>
        <item x="70"/>
        <item x="69"/>
        <item x="74"/>
        <item x="93"/>
        <item x="16"/>
        <item x="76"/>
        <item x="10"/>
        <item x="9"/>
        <item x="37"/>
        <item x="94"/>
        <item x="64"/>
        <item x="53"/>
        <item x="14"/>
        <item x="79"/>
        <item x="43"/>
        <item x="21"/>
        <item x="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pageFields count="1">
    <pageField fld="0" item="0" hier="-1"/>
  </pageFields>
  <dataFields count="1">
    <dataField name="Suma de COSTE TOTAL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F641-CCD4-4DA6-93B7-90B29830BD04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7" firstHeaderRow="1" firstDataRow="1" firstDataCol="1" rowPageCount="1" colPageCount="1"/>
  <pivotFields count="15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99">
        <item x="18"/>
        <item x="68"/>
        <item x="66"/>
        <item x="77"/>
        <item x="50"/>
        <item x="95"/>
        <item x="91"/>
        <item x="31"/>
        <item x="96"/>
        <item x="2"/>
        <item x="32"/>
        <item x="23"/>
        <item x="1"/>
        <item x="61"/>
        <item x="20"/>
        <item x="65"/>
        <item x="3"/>
        <item x="8"/>
        <item x="71"/>
        <item x="48"/>
        <item x="92"/>
        <item x="27"/>
        <item x="90"/>
        <item x="30"/>
        <item x="11"/>
        <item x="89"/>
        <item x="19"/>
        <item x="25"/>
        <item x="58"/>
        <item x="86"/>
        <item x="13"/>
        <item x="40"/>
        <item x="63"/>
        <item x="4"/>
        <item x="52"/>
        <item x="82"/>
        <item x="45"/>
        <item x="80"/>
        <item x="55"/>
        <item x="75"/>
        <item x="97"/>
        <item x="84"/>
        <item x="59"/>
        <item x="7"/>
        <item x="83"/>
        <item x="15"/>
        <item x="17"/>
        <item x="24"/>
        <item x="0"/>
        <item x="6"/>
        <item x="85"/>
        <item x="51"/>
        <item x="46"/>
        <item x="41"/>
        <item x="54"/>
        <item x="88"/>
        <item x="78"/>
        <item x="56"/>
        <item x="81"/>
        <item x="34"/>
        <item x="60"/>
        <item x="33"/>
        <item x="36"/>
        <item x="22"/>
        <item x="49"/>
        <item x="47"/>
        <item x="5"/>
        <item x="29"/>
        <item x="44"/>
        <item x="26"/>
        <item x="28"/>
        <item x="62"/>
        <item x="72"/>
        <item x="35"/>
        <item x="57"/>
        <item x="12"/>
        <item x="67"/>
        <item x="38"/>
        <item x="39"/>
        <item x="42"/>
        <item x="73"/>
        <item x="70"/>
        <item x="69"/>
        <item x="74"/>
        <item x="93"/>
        <item x="16"/>
        <item x="76"/>
        <item x="10"/>
        <item x="9"/>
        <item x="37"/>
        <item x="94"/>
        <item x="64"/>
        <item x="53"/>
        <item x="14"/>
        <item x="79"/>
        <item x="43"/>
        <item x="21"/>
        <item x="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pageFields count="1">
    <pageField fld="0" item="0" hier="-1"/>
  </pageFields>
  <dataFields count="1">
    <dataField name="Suma de COSTE TOTAL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AT1210" totalsRowShown="0" dataDxfId="65" headerRowCellStyle="Normal" dataCellStyle="Normal">
  <tableColumns count="46">
    <tableColumn id="1" xr3:uid="{00000000-0010-0000-0000-000001000000}" name="Empresa" dataDxfId="64" dataCellStyle="Normal"/>
    <tableColumn id="2" xr3:uid="{00000000-0010-0000-0000-000002000000}" name="Empleado -  Código" dataDxfId="63" dataCellStyle="Normal"/>
    <tableColumn id="3" xr3:uid="{00000000-0010-0000-0000-000003000000}" name="Nombre empleado" dataDxfId="62" dataCellStyle="Normal"/>
    <tableColumn id="4" xr3:uid="{00000000-0010-0000-0000-000004000000}" name="Columna1" dataDxfId="61" dataCellStyle="Normal"/>
    <tableColumn id="5" xr3:uid="{00000000-0010-0000-0000-000005000000}" name="Nombre de la empresa" dataDxfId="60" dataCellStyle="Normal"/>
    <tableColumn id="6" xr3:uid="{00000000-0010-0000-0000-000006000000}" name="Fecha alta" dataDxfId="59" dataCellStyle="Normal"/>
    <tableColumn id="7" xr3:uid="{00000000-0010-0000-0000-000007000000}" name="Fecha baja" dataDxfId="58" dataCellStyle="Normal"/>
    <tableColumn id="8" xr3:uid="{00000000-0010-0000-0000-000008000000}" name="Dni" dataDxfId="57" dataCellStyle="Normal"/>
    <tableColumn id="9" xr3:uid="{00000000-0010-0000-0000-000009000000}" name="Número seguridad social" dataDxfId="56" dataCellStyle="Normal"/>
    <tableColumn id="10" xr3:uid="{00000000-0010-0000-0000-00000A000000}" name="Teléfono" dataDxfId="55" dataCellStyle="Normal"/>
    <tableColumn id="11" xr3:uid="{00000000-0010-0000-0000-00000B000000}" name="Movil" dataDxfId="54" dataCellStyle="Normal"/>
    <tableColumn id="12" xr3:uid="{00000000-0010-0000-0000-00000C000000}" name="Domicilio" dataDxfId="53" dataCellStyle="Normal"/>
    <tableColumn id="13" xr3:uid="{00000000-0010-0000-0000-00000D000000}" name="Dirección E-Mail" dataDxfId="52" dataCellStyle="Normal"/>
    <tableColumn id="14" xr3:uid="{00000000-0010-0000-0000-00000E000000}" name="Código postal" dataDxfId="51" dataCellStyle="Normal"/>
    <tableColumn id="15" xr3:uid="{00000000-0010-0000-0000-00000F000000}" name="Provincia" dataDxfId="50" dataCellStyle="Normal"/>
    <tableColumn id="16" xr3:uid="{00000000-0010-0000-0000-000010000000}" name="Código contrato " dataDxfId="49" dataCellStyle="Normal"/>
    <tableColumn id="17" xr3:uid="{00000000-0010-0000-0000-000011000000}" name="Contrato" dataDxfId="48" dataCellStyle="Normal"/>
    <tableColumn id="18" xr3:uid="{00000000-0010-0000-0000-000012000000}" name="Porcentaje de jornada" dataDxfId="47" dataCellStyle="Normal"/>
    <tableColumn id="19" xr3:uid="{00000000-0010-0000-0000-000013000000}" name="Fecha antigüedad reconoci" dataDxfId="46" dataCellStyle="Normal"/>
    <tableColumn id="20" xr3:uid="{00000000-0010-0000-0000-000014000000}" name="Sección" dataDxfId="45" dataCellStyle="Normal"/>
    <tableColumn id="21" xr3:uid="{00000000-0010-0000-0000-000015000000}" name="Categoría" dataDxfId="44" dataCellStyle="Normal"/>
    <tableColumn id="22" xr3:uid="{00000000-0010-0000-0000-000016000000}" name="Fecha nacimiento" dataDxfId="43" dataCellStyle="Normal"/>
    <tableColumn id="23" xr3:uid="{00000000-0010-0000-0000-000017000000}" name="Código sección" dataDxfId="42" dataCellStyle="Normal"/>
    <tableColumn id="24" xr3:uid="{00000000-0010-0000-0000-000018000000}" name="Sexo" dataDxfId="41" dataCellStyle="Normal"/>
    <tableColumn id="25" xr3:uid="{00000000-0010-0000-0000-000019000000}" name="Nivel estudios" dataDxfId="40" dataCellStyle="Normal"/>
    <tableColumn id="26" xr3:uid="{00000000-0010-0000-0000-00001A000000}" name="Número de hijos" dataDxfId="39" dataCellStyle="Normal"/>
    <tableColumn id="27" xr3:uid="{00000000-0010-0000-0000-00001B000000}" name="Tarifa" dataDxfId="38" dataCellStyle="Normal"/>
    <tableColumn id="28" xr3:uid="{00000000-0010-0000-0000-00001C000000}" name="Ocupación" dataDxfId="37" dataCellStyle="Normal"/>
    <tableColumn id="29" xr3:uid="{00000000-0010-0000-0000-00001D000000}" name="Convenio " dataDxfId="36" dataCellStyle="Normal"/>
    <tableColumn id="30" xr3:uid="{00000000-0010-0000-0000-00001E000000}" name="Código reg. convenio" dataDxfId="35" dataCellStyle="Normal"/>
    <tableColumn id="31" xr3:uid="{00000000-0010-0000-0000-00001F000000}" name="Departamento" dataDxfId="34" dataCellStyle="Normal"/>
    <tableColumn id="32" xr3:uid="{00000000-0010-0000-0000-000020000000}" name="Puesto de trabajo" dataDxfId="33" dataCellStyle="Normal"/>
    <tableColumn id="33" xr3:uid="{00000000-0010-0000-0000-000021000000}" name="Extranjero" dataDxfId="32" dataCellStyle="Normal"/>
    <tableColumn id="34" xr3:uid="{00000000-0010-0000-0000-000022000000}" name="Total devengado" dataDxfId="31" dataCellStyle="Normal"/>
    <tableColumn id="35" xr3:uid="{00000000-0010-0000-0000-000023000000}" name="Prorrata" dataDxfId="30" dataCellStyle="Normal"/>
    <tableColumn id="36" xr3:uid="{00000000-0010-0000-0000-000024000000}" name="Seg Social" dataDxfId="29" dataCellStyle="Normal"/>
    <tableColumn id="37" xr3:uid="{00000000-0010-0000-0000-000025000000}" name="pagas prorrateadas" dataDxfId="28" dataCellStyle="Normal"/>
    <tableColumn id="38" xr3:uid="{00000000-0010-0000-0000-000026000000}" name="Coste Total Empresa" dataDxfId="27" dataCellStyle="Normal"/>
    <tableColumn id="39" xr3:uid="{00000000-0010-0000-0000-000027000000}" name="Coste dia empresa" dataDxfId="26" dataCellStyle="Normal"/>
    <tableColumn id="40" xr3:uid="{00000000-0010-0000-0000-000028000000}" name="coste hora _x000a_empresa" dataDxfId="25" dataCellStyle="Normal">
      <calculatedColumnFormula>AM3/(+(+R3*8)/100)</calculatedColumnFormula>
    </tableColumn>
    <tableColumn id="41" xr3:uid="{00000000-0010-0000-0000-000029000000}" name="empresa/seccion" dataDxfId="24" dataCellStyle="Normal">
      <calculatedColumnFormula>CONCATENATE(A3,W3)</calculatedColumnFormula>
    </tableColumn>
    <tableColumn id="42" xr3:uid="{00000000-0010-0000-0000-00002A000000}" name="codigo Cwon" dataDxfId="23" dataCellStyle="Normal">
      <calculatedColumnFormula>VLOOKUP(AO3,Centros!$AA$2:$AB$490,2,FALSE)</calculatedColumnFormula>
    </tableColumn>
    <tableColumn id="43" xr3:uid="{00000000-0010-0000-0000-00002B000000}" name="Nombre Código Crown" dataDxfId="22" dataCellStyle="Normal">
      <calculatedColumnFormula>VLOOKUP(AP3,Centros!$U$2:$V$281,2,FALSE)</calculatedColumnFormula>
    </tableColumn>
    <tableColumn id="44" xr3:uid="{00000000-0010-0000-0000-00002C000000}" name="empresa2" dataDxfId="21" dataCellStyle="Normal">
      <calculatedColumnFormula>VLOOKUP(A3,Centros!$AC$2:$AE$349,3,FALSE)</calculatedColumnFormula>
    </tableColumn>
    <tableColumn id="45" xr3:uid="{00000000-0010-0000-0000-00002D000000}" name="centro preferente" dataDxfId="20" dataCellStyle="Normal">
      <calculatedColumnFormula>+AP3</calculatedColumnFormula>
    </tableColumn>
    <tableColumn id="46" xr3:uid="{00000000-0010-0000-0000-00002E000000}" name="Columna3" dataDxfId="19" dataCellStyle="Normal">
      <calculatedColumnFormula>+A3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5" displayName="Tabla5" ref="S1:AF347" totalsRowShown="0" headerRowDxfId="18" dataDxfId="17" tableBorderDxfId="16">
  <autoFilter ref="S1:AF347" xr:uid="{00000000-0009-0000-0100-000005000000}"/>
  <tableColumns count="14">
    <tableColumn id="1" xr3:uid="{00000000-0010-0000-0100-000001000000}" name="c1" dataDxfId="15"/>
    <tableColumn id="2" xr3:uid="{00000000-0010-0000-0100-000002000000}" name="c2" dataDxfId="14"/>
    <tableColumn id="3" xr3:uid="{00000000-0010-0000-0100-000003000000}" name="centro" dataDxfId="13"/>
    <tableColumn id="4" xr3:uid="{00000000-0010-0000-0100-000004000000}" name="Columna1" dataDxfId="12"/>
    <tableColumn id="5" xr3:uid="{00000000-0010-0000-0100-000005000000}" name="PROVINCIA" dataDxfId="11"/>
    <tableColumn id="6" xr3:uid="{00000000-0010-0000-0100-000006000000}" name="CENTRO PREF" dataDxfId="10"/>
    <tableColumn id="7" xr3:uid="{00000000-0010-0000-0100-000007000000}" name="Columna2" dataDxfId="9"/>
    <tableColumn id="8" xr3:uid="{00000000-0010-0000-0100-000008000000}" name="Operac," dataDxfId="8"/>
    <tableColumn id="9" xr3:uid="{00000000-0010-0000-0100-000009000000}" name="concatenado" dataDxfId="7"/>
    <tableColumn id="10" xr3:uid="{00000000-0010-0000-0100-00000A000000}" name="centro3" dataDxfId="6"/>
    <tableColumn id="11" xr3:uid="{00000000-0010-0000-0100-00000B000000}" name="c14" dataDxfId="5"/>
    <tableColumn id="12" xr3:uid="{00000000-0010-0000-0100-00000C000000}" name="c25" dataDxfId="4"/>
    <tableColumn id="13" xr3:uid="{00000000-0010-0000-0100-00000D000000}" name="empresa" dataDxfId="3"/>
    <tableColumn id="14" xr3:uid="{00000000-0010-0000-0100-00000E000000}" name="Columna3" dataDxfId="2">
      <calculatedColumnFormula>+Tabla5[[#This Row],[centro]]-Tabla5[[#This Row],[centro3]]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" dT="2025-09-09T16:34:46.60" personId="{7FA80C1B-1938-4156-8829-D4C401FC3496}" id="{05AAC21F-8E9E-4F7D-993F-DBB044F679CB}">
    <text>Falta dos días a limpiezas por la tarde por médico por la mañana (42.2 - 10.6 = 35.6 horas)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Jef@%20cocin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Camarer@" TargetMode="External"/><Relationship Id="rId1" Type="http://schemas.openxmlformats.org/officeDocument/2006/relationships/hyperlink" Target="mailto:Gobernant@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Cociner@" TargetMode="External"/><Relationship Id="rId4" Type="http://schemas.openxmlformats.org/officeDocument/2006/relationships/hyperlink" Target="mailto:Porter@%20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4062-7B6D-49D4-9A1A-EA3C35FB8E74}">
  <dimension ref="A1:C93"/>
  <sheetViews>
    <sheetView topLeftCell="A6" workbookViewId="0">
      <selection activeCell="C31" sqref="C31"/>
    </sheetView>
  </sheetViews>
  <sheetFormatPr baseColWidth="10" defaultRowHeight="14.4" x14ac:dyDescent="0.3"/>
  <cols>
    <col min="1" max="1" width="53.5546875" bestFit="1" customWidth="1"/>
    <col min="2" max="3" width="20.21875" style="160" bestFit="1" customWidth="1"/>
  </cols>
  <sheetData>
    <row r="1" spans="1:3" x14ac:dyDescent="0.3">
      <c r="A1" s="158" t="s">
        <v>1345</v>
      </c>
      <c r="B1" s="160" t="s">
        <v>485</v>
      </c>
    </row>
    <row r="3" spans="1:3" x14ac:dyDescent="0.3">
      <c r="A3" s="158" t="s">
        <v>11209</v>
      </c>
      <c r="B3" s="160" t="s">
        <v>11212</v>
      </c>
    </row>
    <row r="4" spans="1:3" x14ac:dyDescent="0.3">
      <c r="A4" s="159" t="s">
        <v>589</v>
      </c>
      <c r="B4" s="160">
        <v>-19437.936719683537</v>
      </c>
      <c r="C4" s="160" t="e">
        <f>+VLOOKUP(A4,#REF!,2,)</f>
        <v>#REF!</v>
      </c>
    </row>
    <row r="5" spans="1:3" x14ac:dyDescent="0.3">
      <c r="A5" s="159" t="s">
        <v>1202</v>
      </c>
      <c r="B5" s="160">
        <v>-15405.305278617187</v>
      </c>
      <c r="C5" s="160" t="e">
        <f>+VLOOKUP(A5,#REF!,2,)</f>
        <v>#REF!</v>
      </c>
    </row>
    <row r="6" spans="1:3" x14ac:dyDescent="0.3">
      <c r="A6" s="159" t="s">
        <v>1183</v>
      </c>
      <c r="B6" s="160">
        <v>-8125.2854620182279</v>
      </c>
      <c r="C6" s="160" t="e">
        <f>+VLOOKUP(A6,#REF!,2,)</f>
        <v>#REF!</v>
      </c>
    </row>
    <row r="7" spans="1:3" x14ac:dyDescent="0.3">
      <c r="A7" s="159" t="s">
        <v>510</v>
      </c>
      <c r="B7" s="160">
        <v>-7030.9953349999987</v>
      </c>
      <c r="C7" s="160" t="e">
        <f>+VLOOKUP(A7,#REF!,2,)</f>
        <v>#REF!</v>
      </c>
    </row>
    <row r="8" spans="1:3" x14ac:dyDescent="0.3">
      <c r="A8" s="159" t="s">
        <v>507</v>
      </c>
      <c r="B8" s="160">
        <v>-5853.1845000000003</v>
      </c>
      <c r="C8" s="160" t="e">
        <f>+VLOOKUP(A8,#REF!,2,)</f>
        <v>#REF!</v>
      </c>
    </row>
    <row r="9" spans="1:3" x14ac:dyDescent="0.3">
      <c r="A9" s="159" t="s">
        <v>548</v>
      </c>
      <c r="B9" s="160">
        <v>-5026.6597499999989</v>
      </c>
      <c r="C9" s="160" t="e">
        <f>+VLOOKUP(A9,#REF!,2,)</f>
        <v>#REF!</v>
      </c>
    </row>
    <row r="10" spans="1:3" x14ac:dyDescent="0.3">
      <c r="A10" s="159" t="s">
        <v>128</v>
      </c>
      <c r="B10" s="160">
        <v>-4959.0877999999993</v>
      </c>
      <c r="C10" s="160" t="e">
        <f>+VLOOKUP(A10,#REF!,2,)</f>
        <v>#REF!</v>
      </c>
    </row>
    <row r="11" spans="1:3" x14ac:dyDescent="0.3">
      <c r="A11" s="159" t="s">
        <v>1186</v>
      </c>
      <c r="B11" s="160">
        <v>-4523.8565957343744</v>
      </c>
      <c r="C11" s="160" t="e">
        <f>+VLOOKUP(A11,#REF!,2,)</f>
        <v>#REF!</v>
      </c>
    </row>
    <row r="12" spans="1:3" x14ac:dyDescent="0.3">
      <c r="A12" s="159" t="s">
        <v>1175</v>
      </c>
      <c r="B12" s="160">
        <v>-4443.2338</v>
      </c>
      <c r="C12" s="160" t="e">
        <f>+VLOOKUP(A12,#REF!,2,)</f>
        <v>#REF!</v>
      </c>
    </row>
    <row r="13" spans="1:3" x14ac:dyDescent="0.3">
      <c r="A13" s="159" t="s">
        <v>590</v>
      </c>
      <c r="B13" s="160">
        <v>-3866.7947499999996</v>
      </c>
      <c r="C13" s="160" t="e">
        <f>+VLOOKUP(A13,#REF!,2,)</f>
        <v>#REF!</v>
      </c>
    </row>
    <row r="14" spans="1:3" x14ac:dyDescent="0.3">
      <c r="A14" s="159" t="s">
        <v>557</v>
      </c>
      <c r="B14" s="160">
        <v>-3145.6879999999992</v>
      </c>
      <c r="C14" s="160" t="e">
        <f>+VLOOKUP(A14,#REF!,2,)</f>
        <v>#REF!</v>
      </c>
    </row>
    <row r="15" spans="1:3" x14ac:dyDescent="0.3">
      <c r="A15" s="159" t="s">
        <v>553</v>
      </c>
      <c r="B15" s="160">
        <v>-2968.8749999999995</v>
      </c>
      <c r="C15" s="160" t="e">
        <f>+VLOOKUP(A15,#REF!,2,)</f>
        <v>#REF!</v>
      </c>
    </row>
    <row r="16" spans="1:3" x14ac:dyDescent="0.3">
      <c r="A16" s="159" t="s">
        <v>549</v>
      </c>
      <c r="B16" s="160">
        <v>-2898.9414999999999</v>
      </c>
      <c r="C16" s="160" t="e">
        <f>+VLOOKUP(A16,#REF!,2,)</f>
        <v>#REF!</v>
      </c>
    </row>
    <row r="17" spans="1:3" x14ac:dyDescent="0.3">
      <c r="A17" s="159" t="s">
        <v>1185</v>
      </c>
      <c r="B17" s="160">
        <v>-2606.0125000000003</v>
      </c>
      <c r="C17" s="160" t="e">
        <f>+VLOOKUP(A17,#REF!,2,)</f>
        <v>#REF!</v>
      </c>
    </row>
    <row r="18" spans="1:3" x14ac:dyDescent="0.3">
      <c r="A18" s="159" t="s">
        <v>620</v>
      </c>
      <c r="B18" s="160">
        <v>-2394.2327500000001</v>
      </c>
      <c r="C18" s="160" t="e">
        <f>+VLOOKUP(A18,#REF!,2,)</f>
        <v>#REF!</v>
      </c>
    </row>
    <row r="19" spans="1:3" x14ac:dyDescent="0.3">
      <c r="A19" s="159" t="s">
        <v>1181</v>
      </c>
      <c r="B19" s="160">
        <v>-2227.3365000000003</v>
      </c>
      <c r="C19" s="160" t="e">
        <f>+VLOOKUP(A19,#REF!,2,)</f>
        <v>#REF!</v>
      </c>
    </row>
    <row r="20" spans="1:3" x14ac:dyDescent="0.3">
      <c r="A20" s="159" t="s">
        <v>565</v>
      </c>
      <c r="B20" s="160">
        <v>-2225.1256299999995</v>
      </c>
      <c r="C20" s="160" t="e">
        <f>+VLOOKUP(A20,#REF!,2,)</f>
        <v>#REF!</v>
      </c>
    </row>
    <row r="21" spans="1:3" x14ac:dyDescent="0.3">
      <c r="A21" s="159" t="s">
        <v>496</v>
      </c>
      <c r="B21" s="160">
        <v>-1948.9927500000001</v>
      </c>
      <c r="C21" s="160" t="e">
        <f>+VLOOKUP(A21,#REF!,2,)</f>
        <v>#REF!</v>
      </c>
    </row>
    <row r="22" spans="1:3" x14ac:dyDescent="0.3">
      <c r="A22" s="159" t="s">
        <v>301</v>
      </c>
      <c r="B22" s="160">
        <v>-1821.0749375</v>
      </c>
      <c r="C22" s="160" t="e">
        <f>+VLOOKUP(A22,#REF!,2,)</f>
        <v>#REF!</v>
      </c>
    </row>
    <row r="23" spans="1:3" x14ac:dyDescent="0.3">
      <c r="A23" s="159" t="s">
        <v>532</v>
      </c>
      <c r="B23" s="160">
        <v>-1774.7802799999999</v>
      </c>
      <c r="C23" s="160" t="e">
        <f>+VLOOKUP(A23,#REF!,2,)</f>
        <v>#REF!</v>
      </c>
    </row>
    <row r="24" spans="1:3" x14ac:dyDescent="0.3">
      <c r="A24" s="159" t="s">
        <v>1221</v>
      </c>
      <c r="B24" s="160">
        <v>-1656.4079349999997</v>
      </c>
      <c r="C24" s="160" t="e">
        <f>+VLOOKUP(A24,#REF!,2,)</f>
        <v>#REF!</v>
      </c>
    </row>
    <row r="25" spans="1:3" x14ac:dyDescent="0.3">
      <c r="A25" s="159" t="s">
        <v>39</v>
      </c>
      <c r="B25" s="160">
        <v>-1636.8529449999996</v>
      </c>
      <c r="C25" s="160" t="e">
        <f>+VLOOKUP(A25,#REF!,2,)</f>
        <v>#REF!</v>
      </c>
    </row>
    <row r="26" spans="1:3" x14ac:dyDescent="0.3">
      <c r="A26" s="159" t="s">
        <v>513</v>
      </c>
      <c r="B26" s="160">
        <v>-1624.3044999999997</v>
      </c>
      <c r="C26" s="160" t="e">
        <f>+VLOOKUP(A26,#REF!,2,)</f>
        <v>#REF!</v>
      </c>
    </row>
    <row r="27" spans="1:3" x14ac:dyDescent="0.3">
      <c r="A27" s="159" t="s">
        <v>568</v>
      </c>
      <c r="B27" s="160">
        <v>-1544.6066999999996</v>
      </c>
      <c r="C27" s="160" t="e">
        <f>+VLOOKUP(A27,#REF!,2,)</f>
        <v>#REF!</v>
      </c>
    </row>
    <row r="28" spans="1:3" x14ac:dyDescent="0.3">
      <c r="A28" s="159" t="s">
        <v>869</v>
      </c>
      <c r="B28" s="160">
        <v>-1432.9769999999999</v>
      </c>
      <c r="C28" s="160" t="e">
        <f>+VLOOKUP(A28,#REF!,2,)</f>
        <v>#REF!</v>
      </c>
    </row>
    <row r="29" spans="1:3" x14ac:dyDescent="0.3">
      <c r="A29" s="159" t="s">
        <v>207</v>
      </c>
      <c r="B29" s="160">
        <v>-1422.2098799999999</v>
      </c>
      <c r="C29" s="160" t="e">
        <f>+VLOOKUP(A29,#REF!,2,)</f>
        <v>#REF!</v>
      </c>
    </row>
    <row r="30" spans="1:3" x14ac:dyDescent="0.3">
      <c r="A30" s="159" t="s">
        <v>555</v>
      </c>
      <c r="B30" s="160">
        <v>-1415.1637499999997</v>
      </c>
      <c r="C30" s="160" t="e">
        <f>+VLOOKUP(A30,#REF!,2,)</f>
        <v>#REF!</v>
      </c>
    </row>
    <row r="31" spans="1:3" x14ac:dyDescent="0.3">
      <c r="A31" s="159" t="s">
        <v>11210</v>
      </c>
      <c r="B31" s="160">
        <v>-1328.0767500000002</v>
      </c>
      <c r="C31" s="160" t="e">
        <f>+VLOOKUP(A31,#REF!,2,)</f>
        <v>#REF!</v>
      </c>
    </row>
    <row r="32" spans="1:3" x14ac:dyDescent="0.3">
      <c r="A32" s="159" t="s">
        <v>1213</v>
      </c>
      <c r="B32" s="160">
        <v>-1278.2656249999998</v>
      </c>
      <c r="C32" s="160" t="e">
        <f>+VLOOKUP(A32,#REF!,2,)</f>
        <v>#REF!</v>
      </c>
    </row>
    <row r="33" spans="1:3" x14ac:dyDescent="0.3">
      <c r="A33" s="159" t="s">
        <v>1201</v>
      </c>
      <c r="B33" s="160">
        <v>-1235.0519999999999</v>
      </c>
      <c r="C33" s="160" t="e">
        <f>+VLOOKUP(A33,#REF!,2,)</f>
        <v>#REF!</v>
      </c>
    </row>
    <row r="34" spans="1:3" x14ac:dyDescent="0.3">
      <c r="A34" s="159" t="s">
        <v>1179</v>
      </c>
      <c r="B34" s="160">
        <v>-1145.3259999999998</v>
      </c>
      <c r="C34" s="160" t="e">
        <f>+VLOOKUP(A34,#REF!,2,)</f>
        <v>#REF!</v>
      </c>
    </row>
    <row r="35" spans="1:3" x14ac:dyDescent="0.3">
      <c r="A35" s="159" t="s">
        <v>519</v>
      </c>
      <c r="B35" s="160">
        <v>-1114.9775</v>
      </c>
      <c r="C35" s="160" t="e">
        <f>+VLOOKUP(A35,#REF!,2,)</f>
        <v>#REF!</v>
      </c>
    </row>
    <row r="36" spans="1:3" x14ac:dyDescent="0.3">
      <c r="A36" s="159" t="s">
        <v>579</v>
      </c>
      <c r="B36" s="160">
        <v>-1034.1581249999999</v>
      </c>
      <c r="C36" s="160" t="e">
        <f>+VLOOKUP(A36,#REF!,2,)</f>
        <v>#REF!</v>
      </c>
    </row>
    <row r="37" spans="1:3" x14ac:dyDescent="0.3">
      <c r="A37" s="159" t="s">
        <v>601</v>
      </c>
      <c r="B37" s="160">
        <v>-961.91549999999995</v>
      </c>
      <c r="C37" s="160" t="e">
        <f>+VLOOKUP(A37,#REF!,2,)</f>
        <v>#REF!</v>
      </c>
    </row>
    <row r="38" spans="1:3" x14ac:dyDescent="0.3">
      <c r="A38" s="159" t="s">
        <v>1182</v>
      </c>
      <c r="B38" s="160">
        <v>-928.928</v>
      </c>
      <c r="C38" s="160" t="e">
        <f>+VLOOKUP(A38,#REF!,2,)</f>
        <v>#REF!</v>
      </c>
    </row>
    <row r="39" spans="1:3" x14ac:dyDescent="0.3">
      <c r="A39" s="159" t="s">
        <v>556</v>
      </c>
      <c r="B39" s="160">
        <v>-900.22312280468748</v>
      </c>
      <c r="C39" s="160" t="e">
        <f>+VLOOKUP(A39,#REF!,2,)</f>
        <v>#REF!</v>
      </c>
    </row>
    <row r="40" spans="1:3" x14ac:dyDescent="0.3">
      <c r="A40" s="159" t="s">
        <v>587</v>
      </c>
      <c r="B40" s="160">
        <v>-899.89899999999989</v>
      </c>
      <c r="C40" s="160" t="e">
        <f>+VLOOKUP(A40,#REF!,2,)</f>
        <v>#REF!</v>
      </c>
    </row>
    <row r="41" spans="1:3" x14ac:dyDescent="0.3">
      <c r="A41" s="159" t="s">
        <v>937</v>
      </c>
      <c r="B41" s="160">
        <v>-895.2807499999999</v>
      </c>
      <c r="C41" s="160" t="e">
        <f>+VLOOKUP(A41,#REF!,2,)</f>
        <v>#REF!</v>
      </c>
    </row>
    <row r="42" spans="1:3" x14ac:dyDescent="0.3">
      <c r="A42" s="159" t="s">
        <v>624</v>
      </c>
      <c r="B42" s="160">
        <v>-886.70399999999995</v>
      </c>
      <c r="C42" s="160" t="e">
        <f>+VLOOKUP(A42,#REF!,2,)</f>
        <v>#REF!</v>
      </c>
    </row>
    <row r="43" spans="1:3" x14ac:dyDescent="0.3">
      <c r="A43" s="159" t="s">
        <v>1205</v>
      </c>
      <c r="B43" s="160">
        <v>-878.78699999999981</v>
      </c>
      <c r="C43" s="160" t="e">
        <f>+VLOOKUP(A43,#REF!,2,)</f>
        <v>#REF!</v>
      </c>
    </row>
    <row r="44" spans="1:3" x14ac:dyDescent="0.3">
      <c r="A44" s="159" t="s">
        <v>492</v>
      </c>
      <c r="B44" s="160">
        <v>-850.2528125</v>
      </c>
      <c r="C44" s="160" t="e">
        <f>+VLOOKUP(A44,#REF!,2,)</f>
        <v>#REF!</v>
      </c>
    </row>
    <row r="45" spans="1:3" x14ac:dyDescent="0.3">
      <c r="A45" s="159" t="s">
        <v>424</v>
      </c>
      <c r="B45" s="160">
        <v>-847.11899999999991</v>
      </c>
      <c r="C45" s="160" t="e">
        <f>+VLOOKUP(A45,#REF!,2,)</f>
        <v>#REF!</v>
      </c>
    </row>
    <row r="46" spans="1:3" x14ac:dyDescent="0.3">
      <c r="A46" s="159" t="s">
        <v>570</v>
      </c>
      <c r="B46" s="160">
        <v>-737.60050000000001</v>
      </c>
      <c r="C46" s="160" t="e">
        <f>+VLOOKUP(A46,#REF!,2,)</f>
        <v>#REF!</v>
      </c>
    </row>
    <row r="47" spans="1:3" x14ac:dyDescent="0.3">
      <c r="A47" s="159" t="s">
        <v>1189</v>
      </c>
      <c r="B47" s="160">
        <v>-718.06159140624982</v>
      </c>
      <c r="C47" s="160" t="e">
        <f>+VLOOKUP(A47,#REF!,2,)</f>
        <v>#REF!</v>
      </c>
    </row>
    <row r="48" spans="1:3" x14ac:dyDescent="0.3">
      <c r="A48" s="159" t="s">
        <v>1194</v>
      </c>
      <c r="B48" s="160">
        <v>-634.54754999999989</v>
      </c>
      <c r="C48" s="160" t="e">
        <f>+VLOOKUP(A48,#REF!,2,)</f>
        <v>#REF!</v>
      </c>
    </row>
    <row r="49" spans="1:3" x14ac:dyDescent="0.3">
      <c r="A49" s="159" t="s">
        <v>628</v>
      </c>
      <c r="B49" s="160">
        <v>-620.16499999999996</v>
      </c>
      <c r="C49" s="160" t="e">
        <f>+VLOOKUP(A49,#REF!,2,)</f>
        <v>#REF!</v>
      </c>
    </row>
    <row r="50" spans="1:3" x14ac:dyDescent="0.3">
      <c r="A50" s="159" t="s">
        <v>1177</v>
      </c>
      <c r="B50" s="160">
        <v>-614.88699999999994</v>
      </c>
      <c r="C50" s="160" t="e">
        <f>+VLOOKUP(A50,#REF!,2,)</f>
        <v>#REF!</v>
      </c>
    </row>
    <row r="51" spans="1:3" x14ac:dyDescent="0.3">
      <c r="A51" s="159" t="s">
        <v>594</v>
      </c>
      <c r="B51" s="160">
        <v>-592.6948861640625</v>
      </c>
      <c r="C51" s="160" t="e">
        <f>+VLOOKUP(A51,#REF!,2,)</f>
        <v>#REF!</v>
      </c>
    </row>
    <row r="52" spans="1:3" x14ac:dyDescent="0.3">
      <c r="A52" s="159" t="s">
        <v>639</v>
      </c>
      <c r="B52" s="160">
        <v>-587.83724999999993</v>
      </c>
      <c r="C52" s="160" t="e">
        <f>+VLOOKUP(A52,#REF!,2,)</f>
        <v>#REF!</v>
      </c>
    </row>
    <row r="53" spans="1:3" x14ac:dyDescent="0.3">
      <c r="A53" s="159" t="s">
        <v>1200</v>
      </c>
      <c r="B53" s="160">
        <v>-559.46799999999996</v>
      </c>
      <c r="C53" s="160" t="e">
        <f>+VLOOKUP(A53,#REF!,2,)</f>
        <v>#REF!</v>
      </c>
    </row>
    <row r="54" spans="1:3" x14ac:dyDescent="0.3">
      <c r="A54" s="159" t="s">
        <v>554</v>
      </c>
      <c r="B54" s="160">
        <v>-535.61144000000002</v>
      </c>
      <c r="C54" s="160" t="e">
        <f>+VLOOKUP(A54,#REF!,2,)</f>
        <v>#REF!</v>
      </c>
    </row>
    <row r="55" spans="1:3" x14ac:dyDescent="0.3">
      <c r="A55" s="159" t="s">
        <v>1198</v>
      </c>
      <c r="B55" s="160">
        <v>-527.79999999999995</v>
      </c>
      <c r="C55" s="160" t="e">
        <f>+VLOOKUP(A55,#REF!,2,)</f>
        <v>#REF!</v>
      </c>
    </row>
    <row r="56" spans="1:3" x14ac:dyDescent="0.3">
      <c r="A56" s="159" t="s">
        <v>1210</v>
      </c>
      <c r="B56" s="160">
        <v>-527.79999999999995</v>
      </c>
      <c r="C56" s="160" t="e">
        <f>+VLOOKUP(A56,#REF!,2,)</f>
        <v>#REF!</v>
      </c>
    </row>
    <row r="57" spans="1:3" x14ac:dyDescent="0.3">
      <c r="A57" s="159" t="s">
        <v>1209</v>
      </c>
      <c r="B57" s="160">
        <v>-527.45385803906254</v>
      </c>
      <c r="C57" s="160" t="e">
        <f>+VLOOKUP(A57,#REF!,2,)</f>
        <v>#REF!</v>
      </c>
    </row>
    <row r="58" spans="1:3" x14ac:dyDescent="0.3">
      <c r="A58" s="159" t="s">
        <v>522</v>
      </c>
      <c r="B58" s="160">
        <v>-513.94524999999999</v>
      </c>
      <c r="C58" s="160" t="e">
        <f>+VLOOKUP(A58,#REF!,2,)</f>
        <v>#REF!</v>
      </c>
    </row>
    <row r="59" spans="1:3" x14ac:dyDescent="0.3">
      <c r="A59" s="159" t="s">
        <v>1184</v>
      </c>
      <c r="B59" s="160">
        <v>-501.83224000000001</v>
      </c>
      <c r="C59" s="160" t="e">
        <f>+VLOOKUP(A59,#REF!,2,)</f>
        <v>#REF!</v>
      </c>
    </row>
    <row r="60" spans="1:3" x14ac:dyDescent="0.3">
      <c r="A60" s="159" t="s">
        <v>564</v>
      </c>
      <c r="B60" s="160">
        <v>-427.51799999999997</v>
      </c>
      <c r="C60" s="160" t="e">
        <f>+VLOOKUP(A60,#REF!,2,)</f>
        <v>#REF!</v>
      </c>
    </row>
    <row r="61" spans="1:3" x14ac:dyDescent="0.3">
      <c r="A61" s="159" t="s">
        <v>562</v>
      </c>
      <c r="B61" s="160">
        <v>-427.51799999999997</v>
      </c>
      <c r="C61" s="160" t="e">
        <f>+VLOOKUP(A61,#REF!,2,)</f>
        <v>#REF!</v>
      </c>
    </row>
    <row r="62" spans="1:3" x14ac:dyDescent="0.3">
      <c r="A62" s="159" t="s">
        <v>597</v>
      </c>
      <c r="B62" s="160">
        <v>-422.76780000000002</v>
      </c>
      <c r="C62" s="160" t="e">
        <f>+VLOOKUP(A62,#REF!,2,)</f>
        <v>#REF!</v>
      </c>
    </row>
    <row r="63" spans="1:3" x14ac:dyDescent="0.3">
      <c r="A63" s="159" t="s">
        <v>526</v>
      </c>
      <c r="B63" s="160">
        <v>-413.66324999999995</v>
      </c>
      <c r="C63" s="160" t="e">
        <f>+VLOOKUP(A63,#REF!,2,)</f>
        <v>#REF!</v>
      </c>
    </row>
    <row r="64" spans="1:3" x14ac:dyDescent="0.3">
      <c r="A64" s="159" t="s">
        <v>1192</v>
      </c>
      <c r="B64" s="160">
        <v>-403.76699999999994</v>
      </c>
      <c r="C64" s="160" t="e">
        <f>+VLOOKUP(A64,#REF!,2,)</f>
        <v>#REF!</v>
      </c>
    </row>
    <row r="65" spans="1:3" x14ac:dyDescent="0.3">
      <c r="A65" s="159" t="s">
        <v>1197</v>
      </c>
      <c r="B65" s="160">
        <v>-395.84999999999997</v>
      </c>
      <c r="C65" s="160" t="e">
        <f>+VLOOKUP(A65,#REF!,2,)</f>
        <v>#REF!</v>
      </c>
    </row>
    <row r="66" spans="1:3" x14ac:dyDescent="0.3">
      <c r="A66" s="159" t="s">
        <v>246</v>
      </c>
      <c r="B66" s="160">
        <v>-395.84999999999997</v>
      </c>
      <c r="C66" s="160" t="e">
        <f>+VLOOKUP(A66,#REF!,2,)</f>
        <v>#REF!</v>
      </c>
    </row>
    <row r="67" spans="1:3" x14ac:dyDescent="0.3">
      <c r="A67" s="159" t="s">
        <v>626</v>
      </c>
      <c r="B67" s="160">
        <v>-395.84999999999991</v>
      </c>
      <c r="C67" s="160" t="e">
        <f>+VLOOKUP(A67,#REF!,2,)</f>
        <v>#REF!</v>
      </c>
    </row>
    <row r="68" spans="1:3" x14ac:dyDescent="0.3">
      <c r="A68" s="159" t="s">
        <v>536</v>
      </c>
      <c r="B68" s="160">
        <v>-391.89149999999995</v>
      </c>
      <c r="C68" s="160" t="e">
        <f>+VLOOKUP(A68,#REF!,2,)</f>
        <v>#REF!</v>
      </c>
    </row>
    <row r="69" spans="1:3" x14ac:dyDescent="0.3">
      <c r="A69" s="159" t="s">
        <v>1190</v>
      </c>
      <c r="B69" s="160">
        <v>-330.53474999999992</v>
      </c>
      <c r="C69" s="160" t="e">
        <f>+VLOOKUP(A69,#REF!,2,)</f>
        <v>#REF!</v>
      </c>
    </row>
    <row r="70" spans="1:3" x14ac:dyDescent="0.3">
      <c r="A70" s="159" t="s">
        <v>583</v>
      </c>
      <c r="B70" s="160">
        <v>-298.20699999999999</v>
      </c>
      <c r="C70" s="160" t="e">
        <f>+VLOOKUP(A70,#REF!,2,)</f>
        <v>#REF!</v>
      </c>
    </row>
    <row r="71" spans="1:3" x14ac:dyDescent="0.3">
      <c r="A71" s="159" t="s">
        <v>569</v>
      </c>
      <c r="B71" s="160">
        <v>-292.92899999999997</v>
      </c>
      <c r="C71" s="160" t="e">
        <f>+VLOOKUP(A71,#REF!,2,)</f>
        <v>#REF!</v>
      </c>
    </row>
    <row r="72" spans="1:3" x14ac:dyDescent="0.3">
      <c r="A72" s="159" t="s">
        <v>588</v>
      </c>
      <c r="B72" s="160">
        <v>-237.51</v>
      </c>
      <c r="C72" s="160" t="e">
        <f>+VLOOKUP(A72,#REF!,2,)</f>
        <v>#REF!</v>
      </c>
    </row>
    <row r="73" spans="1:3" x14ac:dyDescent="0.3">
      <c r="A73" s="159" t="s">
        <v>1188</v>
      </c>
      <c r="B73" s="160">
        <v>-224.31499999999997</v>
      </c>
      <c r="C73" s="160" t="e">
        <f>+VLOOKUP(A73,#REF!,2,)</f>
        <v>#REF!</v>
      </c>
    </row>
    <row r="74" spans="1:3" x14ac:dyDescent="0.3">
      <c r="A74" s="159" t="s">
        <v>1191</v>
      </c>
      <c r="B74" s="160">
        <v>-213.75899999999999</v>
      </c>
      <c r="C74" s="160" t="e">
        <f>+VLOOKUP(A74,#REF!,2,)</f>
        <v>#REF!</v>
      </c>
    </row>
    <row r="75" spans="1:3" x14ac:dyDescent="0.3">
      <c r="A75" s="159" t="s">
        <v>561</v>
      </c>
      <c r="B75" s="160">
        <v>-213.75899999999999</v>
      </c>
      <c r="C75" s="160" t="e">
        <f>+VLOOKUP(A75,#REF!,2,)</f>
        <v>#REF!</v>
      </c>
    </row>
    <row r="76" spans="1:3" x14ac:dyDescent="0.3">
      <c r="A76" s="159" t="s">
        <v>572</v>
      </c>
      <c r="B76" s="160">
        <v>-211.11999999999998</v>
      </c>
      <c r="C76" s="160" t="e">
        <f>+VLOOKUP(A76,#REF!,2,)</f>
        <v>#REF!</v>
      </c>
    </row>
    <row r="77" spans="1:3" x14ac:dyDescent="0.3">
      <c r="A77" s="159" t="s">
        <v>535</v>
      </c>
      <c r="B77" s="160">
        <v>-206.50174999999996</v>
      </c>
      <c r="C77" s="160" t="e">
        <f>+VLOOKUP(A77,#REF!,2,)</f>
        <v>#REF!</v>
      </c>
    </row>
    <row r="78" spans="1:3" x14ac:dyDescent="0.3">
      <c r="A78" s="159" t="s">
        <v>630</v>
      </c>
      <c r="B78" s="160">
        <v>-166.25699999999998</v>
      </c>
      <c r="C78" s="160" t="e">
        <f>+VLOOKUP(A78,#REF!,2,)</f>
        <v>#REF!</v>
      </c>
    </row>
    <row r="79" spans="1:3" x14ac:dyDescent="0.3">
      <c r="A79" s="159" t="s">
        <v>1463</v>
      </c>
      <c r="B79" s="160">
        <v>-158.33999999999997</v>
      </c>
      <c r="C79" s="160" t="e">
        <f>+VLOOKUP(A79,#REF!,2,)</f>
        <v>#REF!</v>
      </c>
    </row>
    <row r="80" spans="1:3" x14ac:dyDescent="0.3">
      <c r="A80" s="159" t="s">
        <v>1211</v>
      </c>
      <c r="B80" s="160">
        <v>-155.70099999999999</v>
      </c>
      <c r="C80" s="160" t="e">
        <f>+VLOOKUP(A80,#REF!,2,)</f>
        <v>#REF!</v>
      </c>
    </row>
    <row r="81" spans="1:3" x14ac:dyDescent="0.3">
      <c r="A81" s="159" t="s">
        <v>623</v>
      </c>
      <c r="B81" s="160">
        <v>-148.44374999999999</v>
      </c>
      <c r="C81" s="160" t="e">
        <f>+VLOOKUP(A81,#REF!,2,)</f>
        <v>#REF!</v>
      </c>
    </row>
    <row r="82" spans="1:3" x14ac:dyDescent="0.3">
      <c r="A82" s="159" t="s">
        <v>615</v>
      </c>
      <c r="B82" s="160">
        <v>-139.70172231640623</v>
      </c>
      <c r="C82" s="160" t="e">
        <f>+VLOOKUP(A82,#REF!,2,)</f>
        <v>#REF!</v>
      </c>
    </row>
    <row r="83" spans="1:3" x14ac:dyDescent="0.3">
      <c r="A83" s="159" t="s">
        <v>563</v>
      </c>
      <c r="B83" s="160">
        <v>-131.94999999999999</v>
      </c>
      <c r="C83" s="160" t="e">
        <f>+VLOOKUP(A83,#REF!,2,)</f>
        <v>#REF!</v>
      </c>
    </row>
    <row r="84" spans="1:3" x14ac:dyDescent="0.3">
      <c r="A84" s="159" t="s">
        <v>1536</v>
      </c>
      <c r="B84" s="160">
        <v>-131.94999999999999</v>
      </c>
      <c r="C84" s="160" t="e">
        <f>+VLOOKUP(A84,#REF!,2,)</f>
        <v>#REF!</v>
      </c>
    </row>
    <row r="85" spans="1:3" x14ac:dyDescent="0.3">
      <c r="A85" s="159" t="s">
        <v>603</v>
      </c>
      <c r="B85" s="160">
        <v>-128.42621917124998</v>
      </c>
      <c r="C85" s="160" t="e">
        <f>+VLOOKUP(A85,#REF!,2,)</f>
        <v>#REF!</v>
      </c>
    </row>
    <row r="86" spans="1:3" x14ac:dyDescent="0.3">
      <c r="A86" s="159" t="s">
        <v>298</v>
      </c>
      <c r="B86" s="160">
        <v>-105.55999999999999</v>
      </c>
      <c r="C86" s="160" t="e">
        <f>+VLOOKUP(A86,#REF!,2,)</f>
        <v>#REF!</v>
      </c>
    </row>
    <row r="87" spans="1:3" x14ac:dyDescent="0.3">
      <c r="A87" s="159" t="s">
        <v>609</v>
      </c>
      <c r="B87" s="160">
        <v>-105.55999999999999</v>
      </c>
      <c r="C87" s="160" t="e">
        <f>+VLOOKUP(A87,#REF!,2,)</f>
        <v>#REF!</v>
      </c>
    </row>
    <row r="88" spans="1:3" x14ac:dyDescent="0.3">
      <c r="A88" s="159" t="s">
        <v>638</v>
      </c>
      <c r="B88" s="160">
        <v>-79.169999999999987</v>
      </c>
      <c r="C88" s="160" t="e">
        <f>+VLOOKUP(A88,#REF!,2,)</f>
        <v>#REF!</v>
      </c>
    </row>
    <row r="89" spans="1:3" x14ac:dyDescent="0.3">
      <c r="A89" s="159" t="s">
        <v>493</v>
      </c>
      <c r="B89" s="160">
        <v>-79.169999999999987</v>
      </c>
      <c r="C89" s="160" t="e">
        <f>+VLOOKUP(A89,#REF!,2,)</f>
        <v>#REF!</v>
      </c>
    </row>
    <row r="90" spans="1:3" x14ac:dyDescent="0.3">
      <c r="A90" s="159" t="s">
        <v>505</v>
      </c>
      <c r="B90" s="160">
        <v>-65.974999999999994</v>
      </c>
      <c r="C90" s="160" t="e">
        <f>+VLOOKUP(A90,#REF!,2,)</f>
        <v>#REF!</v>
      </c>
    </row>
    <row r="91" spans="1:3" x14ac:dyDescent="0.3">
      <c r="A91" s="159" t="s">
        <v>596</v>
      </c>
      <c r="B91" s="160">
        <v>-47.501999999999995</v>
      </c>
      <c r="C91" s="160" t="e">
        <f>+VLOOKUP(A91,#REF!,2,)</f>
        <v>#REF!</v>
      </c>
    </row>
    <row r="92" spans="1:3" x14ac:dyDescent="0.3">
      <c r="A92" s="159" t="s">
        <v>641</v>
      </c>
      <c r="B92" s="160">
        <v>-41.564249999999994</v>
      </c>
      <c r="C92" s="160" t="e">
        <f>+VLOOKUP(A92,#REF!,2,)</f>
        <v>#REF!</v>
      </c>
    </row>
    <row r="93" spans="1:3" x14ac:dyDescent="0.3">
      <c r="A93" s="159" t="s">
        <v>11211</v>
      </c>
      <c r="B93" s="160">
        <v>-144389.17429095507</v>
      </c>
      <c r="C93" s="160" t="e">
        <f>+VLOOKUP(A93,#REF!,2,)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02FF-EA27-494F-A13C-55E92A64B151}">
  <dimension ref="A1:D97"/>
  <sheetViews>
    <sheetView topLeftCell="A55" workbookViewId="0">
      <selection activeCell="A55" sqref="A55"/>
    </sheetView>
  </sheetViews>
  <sheetFormatPr baseColWidth="10" defaultRowHeight="14.4" x14ac:dyDescent="0.3"/>
  <cols>
    <col min="1" max="1" width="47.33203125" bestFit="1" customWidth="1"/>
    <col min="2" max="2" width="20.21875" bestFit="1" customWidth="1"/>
  </cols>
  <sheetData>
    <row r="1" spans="1:3" x14ac:dyDescent="0.3">
      <c r="A1" s="158" t="s">
        <v>1345</v>
      </c>
      <c r="B1" t="s">
        <v>485</v>
      </c>
    </row>
    <row r="3" spans="1:3" x14ac:dyDescent="0.3">
      <c r="A3" s="158" t="s">
        <v>11209</v>
      </c>
      <c r="B3" t="s">
        <v>11212</v>
      </c>
    </row>
    <row r="4" spans="1:3" x14ac:dyDescent="0.3">
      <c r="A4" s="159" t="s">
        <v>817</v>
      </c>
      <c r="B4" s="4">
        <v>826.97666666666657</v>
      </c>
      <c r="C4" t="e">
        <f>+VLOOKUP(A4,#REF!,2,)</f>
        <v>#REF!</v>
      </c>
    </row>
    <row r="5" spans="1:3" x14ac:dyDescent="0.3">
      <c r="A5" s="159" t="s">
        <v>615</v>
      </c>
      <c r="B5" s="4">
        <v>139.70172231640623</v>
      </c>
      <c r="C5" t="e">
        <f>+VLOOKUP(A5,#REF!,2,)</f>
        <v>#REF!</v>
      </c>
    </row>
    <row r="6" spans="1:3" x14ac:dyDescent="0.3">
      <c r="A6" s="159" t="s">
        <v>1190</v>
      </c>
      <c r="B6" s="4">
        <v>1405.9477500000005</v>
      </c>
      <c r="C6" t="e">
        <f>+VLOOKUP(A6,#REF!,2,)</f>
        <v>#REF!</v>
      </c>
    </row>
    <row r="7" spans="1:3" x14ac:dyDescent="0.3">
      <c r="A7" s="159" t="s">
        <v>11215</v>
      </c>
      <c r="B7" s="4">
        <v>188.68849999999998</v>
      </c>
    </row>
    <row r="8" spans="1:3" x14ac:dyDescent="0.3">
      <c r="A8" s="159" t="s">
        <v>519</v>
      </c>
      <c r="B8" s="4">
        <v>1413.1844999999996</v>
      </c>
      <c r="C8" t="e">
        <f>+VLOOKUP(A8,#REF!,2,)</f>
        <v>#REF!</v>
      </c>
    </row>
    <row r="9" spans="1:3" x14ac:dyDescent="0.3">
      <c r="A9" s="159" t="s">
        <v>555</v>
      </c>
      <c r="B9" s="4">
        <v>1098.4837499999999</v>
      </c>
      <c r="C9" t="e">
        <f>+VLOOKUP(A9,#REF!,2,)</f>
        <v>#REF!</v>
      </c>
    </row>
    <row r="10" spans="1:3" x14ac:dyDescent="0.3">
      <c r="A10" s="159" t="s">
        <v>549</v>
      </c>
      <c r="B10" s="4">
        <v>8252.116</v>
      </c>
      <c r="C10" t="e">
        <f>+VLOOKUP(A10,#REF!,2,)</f>
        <v>#REF!</v>
      </c>
    </row>
    <row r="11" spans="1:3" x14ac:dyDescent="0.3">
      <c r="A11" s="159" t="s">
        <v>553</v>
      </c>
      <c r="B11" s="4">
        <v>2660.7734999999998</v>
      </c>
      <c r="C11" t="e">
        <f>+VLOOKUP(A11,#REF!,2,)</f>
        <v>#REF!</v>
      </c>
    </row>
    <row r="12" spans="1:3" x14ac:dyDescent="0.3">
      <c r="A12" s="159" t="s">
        <v>572</v>
      </c>
      <c r="B12" s="4">
        <v>422.23999999999995</v>
      </c>
      <c r="C12" t="e">
        <f>+VLOOKUP(A12,#REF!,2,)</f>
        <v>#REF!</v>
      </c>
    </row>
    <row r="13" spans="1:3" x14ac:dyDescent="0.3">
      <c r="A13" s="159" t="s">
        <v>1221</v>
      </c>
      <c r="B13" s="4">
        <v>3041.8829349999996</v>
      </c>
      <c r="C13" t="e">
        <f>+VLOOKUP(A13,#REF!,2,)</f>
        <v>#REF!</v>
      </c>
    </row>
    <row r="14" spans="1:3" x14ac:dyDescent="0.3">
      <c r="A14" s="159" t="s">
        <v>562</v>
      </c>
      <c r="B14" s="4">
        <v>1363.4189999999999</v>
      </c>
      <c r="C14" t="e">
        <f>+VLOOKUP(A14,#REF!,2,)</f>
        <v>#REF!</v>
      </c>
    </row>
    <row r="15" spans="1:3" x14ac:dyDescent="0.3">
      <c r="A15" s="159" t="s">
        <v>586</v>
      </c>
      <c r="B15" s="4">
        <v>72.572499999999991</v>
      </c>
      <c r="C15" t="e">
        <f>+VLOOKUP(A15,#REF!,2,)</f>
        <v>#REF!</v>
      </c>
    </row>
    <row r="16" spans="1:3" x14ac:dyDescent="0.3">
      <c r="A16" s="159" t="s">
        <v>522</v>
      </c>
      <c r="B16" s="4">
        <v>513.94524999999999</v>
      </c>
      <c r="C16" t="e">
        <f>+VLOOKUP(A16,#REF!,2,)</f>
        <v>#REF!</v>
      </c>
    </row>
    <row r="17" spans="1:3" x14ac:dyDescent="0.3">
      <c r="A17" s="159" t="s">
        <v>521</v>
      </c>
      <c r="B17" s="4">
        <v>2077.4838</v>
      </c>
      <c r="C17" t="e">
        <f>+VLOOKUP(A17,#REF!,2,)</f>
        <v>#REF!</v>
      </c>
    </row>
    <row r="18" spans="1:3" x14ac:dyDescent="0.3">
      <c r="A18" s="159" t="s">
        <v>603</v>
      </c>
      <c r="B18" s="4">
        <v>392.32621917124993</v>
      </c>
      <c r="C18" t="e">
        <f>+VLOOKUP(A18,#REF!,2,)</f>
        <v>#REF!</v>
      </c>
    </row>
    <row r="19" spans="1:3" x14ac:dyDescent="0.3">
      <c r="A19" s="159" t="s">
        <v>577</v>
      </c>
      <c r="B19" s="4">
        <v>105.55999999999999</v>
      </c>
      <c r="C19" t="e">
        <f>+VLOOKUP(A19,#REF!,2,)</f>
        <v>#REF!</v>
      </c>
    </row>
    <row r="20" spans="1:3" x14ac:dyDescent="0.3">
      <c r="A20" s="159" t="s">
        <v>298</v>
      </c>
      <c r="B20" s="4">
        <v>244.10749999999996</v>
      </c>
      <c r="C20" t="e">
        <f>+VLOOKUP(A20,#REF!,2,)</f>
        <v>#REF!</v>
      </c>
    </row>
    <row r="21" spans="1:3" x14ac:dyDescent="0.3">
      <c r="A21" s="159" t="s">
        <v>492</v>
      </c>
      <c r="B21" s="4">
        <v>1213.94</v>
      </c>
      <c r="C21" t="e">
        <f>+VLOOKUP(A21,#REF!,2,)</f>
        <v>#REF!</v>
      </c>
    </row>
    <row r="22" spans="1:3" x14ac:dyDescent="0.3">
      <c r="A22" s="159" t="s">
        <v>424</v>
      </c>
      <c r="B22" s="4">
        <v>411.68400000000003</v>
      </c>
      <c r="C22" t="e">
        <f>+VLOOKUP(A22,#REF!,2,)</f>
        <v>#REF!</v>
      </c>
    </row>
    <row r="23" spans="1:3" x14ac:dyDescent="0.3">
      <c r="A23" s="159" t="s">
        <v>590</v>
      </c>
      <c r="B23" s="4">
        <v>7450.4264999999987</v>
      </c>
      <c r="C23" t="e">
        <f>+VLOOKUP(A23,#REF!,2,)</f>
        <v>#REF!</v>
      </c>
    </row>
    <row r="24" spans="1:3" x14ac:dyDescent="0.3">
      <c r="A24" s="159" t="s">
        <v>301</v>
      </c>
      <c r="B24" s="4">
        <v>926.28899999999987</v>
      </c>
      <c r="C24" t="e">
        <f>+VLOOKUP(A24,#REF!,2,)</f>
        <v>#REF!</v>
      </c>
    </row>
    <row r="25" spans="1:3" x14ac:dyDescent="0.3">
      <c r="A25" s="159" t="s">
        <v>1197</v>
      </c>
      <c r="B25" s="4">
        <v>694.71675000000005</v>
      </c>
      <c r="C25" t="e">
        <f>+VLOOKUP(A25,#REF!,2,)</f>
        <v>#REF!</v>
      </c>
    </row>
    <row r="26" spans="1:3" x14ac:dyDescent="0.3">
      <c r="A26" s="159" t="s">
        <v>1194</v>
      </c>
      <c r="B26" s="4">
        <v>136.56824999999998</v>
      </c>
      <c r="C26" t="e">
        <f>+VLOOKUP(A26,#REF!,2,)</f>
        <v>#REF!</v>
      </c>
    </row>
    <row r="27" spans="1:3" x14ac:dyDescent="0.3">
      <c r="A27" s="159" t="s">
        <v>1185</v>
      </c>
      <c r="B27" s="4">
        <v>1544.4764999999998</v>
      </c>
      <c r="C27" t="e">
        <f>+VLOOKUP(A27,#REF!,2,)</f>
        <v>#REF!</v>
      </c>
    </row>
    <row r="28" spans="1:3" x14ac:dyDescent="0.3">
      <c r="A28" s="159" t="s">
        <v>1189</v>
      </c>
      <c r="B28" s="4">
        <v>718.06159140624982</v>
      </c>
      <c r="C28" t="e">
        <f>+VLOOKUP(A28,#REF!,2,)</f>
        <v>#REF!</v>
      </c>
    </row>
    <row r="29" spans="1:3" x14ac:dyDescent="0.3">
      <c r="A29" s="159" t="s">
        <v>1183</v>
      </c>
      <c r="B29" s="4">
        <v>2665.3297953515626</v>
      </c>
      <c r="C29" t="e">
        <f>+VLOOKUP(A29,#REF!,2,)</f>
        <v>#REF!</v>
      </c>
    </row>
    <row r="30" spans="1:3" x14ac:dyDescent="0.3">
      <c r="A30" s="159" t="s">
        <v>937</v>
      </c>
      <c r="B30" s="4">
        <v>670.96574999999996</v>
      </c>
      <c r="C30" t="e">
        <f>+VLOOKUP(A30,#REF!,2,)</f>
        <v>#REF!</v>
      </c>
    </row>
    <row r="31" spans="1:3" x14ac:dyDescent="0.3">
      <c r="A31" s="159" t="s">
        <v>1177</v>
      </c>
      <c r="B31" s="4">
        <v>614.88699999999994</v>
      </c>
      <c r="C31" t="e">
        <f>+VLOOKUP(A31,#REF!,2,)</f>
        <v>#REF!</v>
      </c>
    </row>
    <row r="32" spans="1:3" x14ac:dyDescent="0.3">
      <c r="A32" s="159" t="s">
        <v>1182</v>
      </c>
      <c r="B32" s="4">
        <v>17203.802000000003</v>
      </c>
      <c r="C32" t="e">
        <f>+VLOOKUP(A32,#REF!,2,)</f>
        <v>#REF!</v>
      </c>
    </row>
    <row r="33" spans="1:3" x14ac:dyDescent="0.3">
      <c r="A33" s="159" t="s">
        <v>1186</v>
      </c>
      <c r="B33" s="4">
        <v>1031.4940957343749</v>
      </c>
      <c r="C33" t="e">
        <f>+VLOOKUP(A33,#REF!,2,)</f>
        <v>#REF!</v>
      </c>
    </row>
    <row r="34" spans="1:3" x14ac:dyDescent="0.3">
      <c r="A34" s="159" t="s">
        <v>1181</v>
      </c>
      <c r="B34" s="4">
        <v>2915.4580000000005</v>
      </c>
      <c r="C34" t="e">
        <f>+VLOOKUP(A34,#REF!,2,)</f>
        <v>#REF!</v>
      </c>
    </row>
    <row r="35" spans="1:3" x14ac:dyDescent="0.3">
      <c r="A35" s="159" t="s">
        <v>207</v>
      </c>
      <c r="B35" s="4">
        <v>2179.7404999999999</v>
      </c>
      <c r="C35" t="e">
        <f>+VLOOKUP(A35,#REF!,2,)</f>
        <v>#REF!</v>
      </c>
    </row>
    <row r="36" spans="1:3" x14ac:dyDescent="0.3">
      <c r="A36" s="159" t="s">
        <v>1192</v>
      </c>
      <c r="B36" s="4">
        <v>403.76699999999994</v>
      </c>
      <c r="C36" t="e">
        <f>+VLOOKUP(A36,#REF!,2,)</f>
        <v>#REF!</v>
      </c>
    </row>
    <row r="37" spans="1:3" x14ac:dyDescent="0.3">
      <c r="A37" s="159" t="s">
        <v>1201</v>
      </c>
      <c r="B37" s="4">
        <v>1353.807</v>
      </c>
      <c r="C37" t="e">
        <f>+VLOOKUP(A37,#REF!,2,)</f>
        <v>#REF!</v>
      </c>
    </row>
    <row r="38" spans="1:3" x14ac:dyDescent="0.3">
      <c r="A38" s="159" t="s">
        <v>1202</v>
      </c>
      <c r="B38" s="4">
        <v>395.3802786171874</v>
      </c>
      <c r="C38" t="e">
        <f>+VLOOKUP(A38,#REF!,2,)</f>
        <v>#REF!</v>
      </c>
    </row>
    <row r="39" spans="1:3" x14ac:dyDescent="0.3">
      <c r="A39" s="159" t="s">
        <v>1188</v>
      </c>
      <c r="B39" s="4">
        <v>224.31499999999997</v>
      </c>
      <c r="C39" t="e">
        <f>+VLOOKUP(A39,#REF!,2,)</f>
        <v>#REF!</v>
      </c>
    </row>
    <row r="40" spans="1:3" x14ac:dyDescent="0.3">
      <c r="A40" s="159" t="s">
        <v>1179</v>
      </c>
      <c r="B40" s="4">
        <v>832.60449999999992</v>
      </c>
      <c r="C40" t="e">
        <f>+VLOOKUP(A40,#REF!,2,)</f>
        <v>#REF!</v>
      </c>
    </row>
    <row r="41" spans="1:3" x14ac:dyDescent="0.3">
      <c r="A41" s="159" t="s">
        <v>548</v>
      </c>
      <c r="B41" s="4">
        <v>2514.9687499999995</v>
      </c>
      <c r="C41" t="e">
        <f>+VLOOKUP(A41,#REF!,2,)</f>
        <v>#REF!</v>
      </c>
    </row>
    <row r="42" spans="1:3" x14ac:dyDescent="0.3">
      <c r="A42" s="159" t="s">
        <v>246</v>
      </c>
      <c r="B42" s="4">
        <v>329.88200000000001</v>
      </c>
      <c r="C42" t="e">
        <f>+VLOOKUP(A42,#REF!,2,)</f>
        <v>#REF!</v>
      </c>
    </row>
    <row r="43" spans="1:3" x14ac:dyDescent="0.3">
      <c r="A43" s="159" t="s">
        <v>626</v>
      </c>
      <c r="B43" s="4">
        <v>79.169999999999987</v>
      </c>
      <c r="C43" t="e">
        <f>+VLOOKUP(A43,#REF!,2,)</f>
        <v>#REF!</v>
      </c>
    </row>
    <row r="44" spans="1:3" x14ac:dyDescent="0.3">
      <c r="A44" s="159" t="s">
        <v>536</v>
      </c>
      <c r="B44" s="4">
        <v>391.89149999999995</v>
      </c>
      <c r="C44" t="e">
        <f>+VLOOKUP(A44,#REF!,2,)</f>
        <v>#REF!</v>
      </c>
    </row>
    <row r="45" spans="1:3" x14ac:dyDescent="0.3">
      <c r="A45" s="159" t="s">
        <v>587</v>
      </c>
      <c r="B45" s="4">
        <v>851.61229999999989</v>
      </c>
      <c r="C45" t="e">
        <f>+VLOOKUP(A45,#REF!,2,)</f>
        <v>#REF!</v>
      </c>
    </row>
    <row r="46" spans="1:3" x14ac:dyDescent="0.3">
      <c r="A46" s="159" t="s">
        <v>628</v>
      </c>
      <c r="B46" s="4">
        <v>936.84499999999991</v>
      </c>
      <c r="C46" t="e">
        <f>+VLOOKUP(A46,#REF!,2,)</f>
        <v>#REF!</v>
      </c>
    </row>
    <row r="47" spans="1:3" x14ac:dyDescent="0.3">
      <c r="A47" s="159" t="s">
        <v>588</v>
      </c>
      <c r="B47" s="4">
        <v>237.51</v>
      </c>
      <c r="C47" t="e">
        <f>+VLOOKUP(A47,#REF!,2,)</f>
        <v>#REF!</v>
      </c>
    </row>
    <row r="48" spans="1:3" x14ac:dyDescent="0.3">
      <c r="A48" s="159" t="s">
        <v>1191</v>
      </c>
      <c r="B48" s="4">
        <v>400.68700000000001</v>
      </c>
      <c r="C48" t="e">
        <f>+VLOOKUP(A48,#REF!,2,)</f>
        <v>#REF!</v>
      </c>
    </row>
    <row r="49" spans="1:3" x14ac:dyDescent="0.3">
      <c r="A49" s="159" t="s">
        <v>564</v>
      </c>
      <c r="B49" s="4">
        <v>1858.2112499999998</v>
      </c>
      <c r="C49" t="e">
        <f>+VLOOKUP(A49,#REF!,2,)</f>
        <v>#REF!</v>
      </c>
    </row>
    <row r="50" spans="1:3" x14ac:dyDescent="0.3">
      <c r="A50" s="159" t="s">
        <v>565</v>
      </c>
      <c r="B50" s="4">
        <v>2309.6545499999997</v>
      </c>
      <c r="C50" t="e">
        <f>+VLOOKUP(A50,#REF!,2,)</f>
        <v>#REF!</v>
      </c>
    </row>
    <row r="51" spans="1:3" x14ac:dyDescent="0.3">
      <c r="A51" s="159" t="s">
        <v>579</v>
      </c>
      <c r="B51" s="4">
        <v>1192.7291249999998</v>
      </c>
      <c r="C51" t="e">
        <f>+VLOOKUP(A51,#REF!,2,)</f>
        <v>#REF!</v>
      </c>
    </row>
    <row r="52" spans="1:3" x14ac:dyDescent="0.3">
      <c r="A52" s="159" t="s">
        <v>630</v>
      </c>
      <c r="B52" s="4">
        <v>166.25699999999998</v>
      </c>
      <c r="C52" t="e">
        <f>+VLOOKUP(A52,#REF!,2,)</f>
        <v>#REF!</v>
      </c>
    </row>
    <row r="53" spans="1:3" x14ac:dyDescent="0.3">
      <c r="A53" s="159" t="s">
        <v>1200</v>
      </c>
      <c r="B53" s="4">
        <v>443.35199999999998</v>
      </c>
      <c r="C53" t="e">
        <f>+VLOOKUP(A53,#REF!,2,)</f>
        <v>#REF!</v>
      </c>
    </row>
    <row r="54" spans="1:3" x14ac:dyDescent="0.3">
      <c r="A54" s="159" t="s">
        <v>507</v>
      </c>
      <c r="B54" s="4">
        <v>225.63449999999997</v>
      </c>
      <c r="C54" t="e">
        <f>+VLOOKUP(A54,#REF!,2,)</f>
        <v>#REF!</v>
      </c>
    </row>
    <row r="55" spans="1:3" x14ac:dyDescent="0.3">
      <c r="A55" s="159" t="s">
        <v>11214</v>
      </c>
      <c r="B55" s="4">
        <v>769.2684999999999</v>
      </c>
    </row>
    <row r="56" spans="1:3" x14ac:dyDescent="0.3">
      <c r="A56" s="159" t="s">
        <v>128</v>
      </c>
      <c r="B56" s="4">
        <v>3440.1919999999996</v>
      </c>
      <c r="C56" t="e">
        <f>+VLOOKUP(A56,#REF!,2,)</f>
        <v>#REF!</v>
      </c>
    </row>
    <row r="57" spans="1:3" x14ac:dyDescent="0.3">
      <c r="A57" s="159" t="s">
        <v>39</v>
      </c>
      <c r="B57" s="4">
        <v>5982.1384196835461</v>
      </c>
      <c r="C57" t="e">
        <f>+VLOOKUP(A57,#REF!,2,)</f>
        <v>#REF!</v>
      </c>
    </row>
    <row r="58" spans="1:3" x14ac:dyDescent="0.3">
      <c r="A58" s="159" t="s">
        <v>535</v>
      </c>
      <c r="B58" s="4">
        <v>430.81674999999996</v>
      </c>
      <c r="C58" t="e">
        <f>+VLOOKUP(A58,#REF!,2,)</f>
        <v>#REF!</v>
      </c>
    </row>
    <row r="59" spans="1:3" x14ac:dyDescent="0.3">
      <c r="A59" s="159" t="s">
        <v>638</v>
      </c>
      <c r="B59" s="4">
        <v>79.169999999999987</v>
      </c>
      <c r="C59" t="e">
        <f>+VLOOKUP(A59,#REF!,2,)</f>
        <v>#REF!</v>
      </c>
    </row>
    <row r="60" spans="1:3" x14ac:dyDescent="0.3">
      <c r="A60" s="159" t="s">
        <v>510</v>
      </c>
      <c r="B60" s="4">
        <v>4338.2520999999997</v>
      </c>
      <c r="C60" t="e">
        <f>+VLOOKUP(A60,#REF!,2,)</f>
        <v>#REF!</v>
      </c>
    </row>
    <row r="61" spans="1:3" x14ac:dyDescent="0.3">
      <c r="A61" s="159" t="s">
        <v>526</v>
      </c>
      <c r="B61" s="4">
        <v>413.66324999999995</v>
      </c>
      <c r="C61" t="e">
        <f>+VLOOKUP(A61,#REF!,2,)</f>
        <v>#REF!</v>
      </c>
    </row>
    <row r="62" spans="1:3" x14ac:dyDescent="0.3">
      <c r="A62" s="159" t="s">
        <v>568</v>
      </c>
      <c r="B62" s="4">
        <v>1231.7549999999997</v>
      </c>
      <c r="C62" t="e">
        <f>+VLOOKUP(A62,#REF!,2,)</f>
        <v>#REF!</v>
      </c>
    </row>
    <row r="63" spans="1:3" x14ac:dyDescent="0.3">
      <c r="A63" s="159" t="s">
        <v>569</v>
      </c>
      <c r="B63" s="4">
        <v>292.92899999999997</v>
      </c>
      <c r="C63" t="e">
        <f>+VLOOKUP(A63,#REF!,2,)</f>
        <v>#REF!</v>
      </c>
    </row>
    <row r="64" spans="1:3" x14ac:dyDescent="0.3">
      <c r="A64" s="159" t="s">
        <v>557</v>
      </c>
      <c r="B64" s="4">
        <v>4683.9739999999993</v>
      </c>
      <c r="C64" t="e">
        <f>+VLOOKUP(A64,#REF!,2,)</f>
        <v>#REF!</v>
      </c>
    </row>
    <row r="65" spans="1:3" x14ac:dyDescent="0.3">
      <c r="A65" s="159" t="s">
        <v>639</v>
      </c>
      <c r="B65" s="4">
        <v>587.83724999999993</v>
      </c>
      <c r="C65" t="e">
        <f>+VLOOKUP(A65,#REF!,2,)</f>
        <v>#REF!</v>
      </c>
    </row>
    <row r="66" spans="1:3" x14ac:dyDescent="0.3">
      <c r="A66" s="159" t="s">
        <v>554</v>
      </c>
      <c r="B66" s="4">
        <v>941.14832000000001</v>
      </c>
      <c r="C66" t="e">
        <f>+VLOOKUP(A66,#REF!,2,)</f>
        <v>#REF!</v>
      </c>
    </row>
    <row r="67" spans="1:3" x14ac:dyDescent="0.3">
      <c r="A67" s="159" t="s">
        <v>532</v>
      </c>
      <c r="B67" s="4">
        <v>1774.7802799999999</v>
      </c>
      <c r="C67" t="e">
        <f>+VLOOKUP(A67,#REF!,2,)</f>
        <v>#REF!</v>
      </c>
    </row>
    <row r="68" spans="1:3" x14ac:dyDescent="0.3">
      <c r="A68" s="159" t="s">
        <v>505</v>
      </c>
      <c r="B68" s="4">
        <v>65.974999999999994</v>
      </c>
      <c r="C68" t="e">
        <f>+VLOOKUP(A68,#REF!,2,)</f>
        <v>#REF!</v>
      </c>
    </row>
    <row r="69" spans="1:3" x14ac:dyDescent="0.3">
      <c r="A69" s="159" t="s">
        <v>556</v>
      </c>
      <c r="B69" s="4">
        <v>900.22312280468748</v>
      </c>
      <c r="C69" t="e">
        <f>+VLOOKUP(A69,#REF!,2,)</f>
        <v>#REF!</v>
      </c>
    </row>
    <row r="70" spans="1:3" x14ac:dyDescent="0.3">
      <c r="A70" s="159" t="s">
        <v>1184</v>
      </c>
      <c r="B70" s="4">
        <v>501.83224000000001</v>
      </c>
      <c r="C70" t="e">
        <f>+VLOOKUP(A70,#REF!,2,)</f>
        <v>#REF!</v>
      </c>
    </row>
    <row r="71" spans="1:3" x14ac:dyDescent="0.3">
      <c r="A71" s="159" t="s">
        <v>609</v>
      </c>
      <c r="B71" s="4">
        <v>105.55999999999999</v>
      </c>
      <c r="C71" t="e">
        <f>+VLOOKUP(A71,#REF!,2,)</f>
        <v>#REF!</v>
      </c>
    </row>
    <row r="72" spans="1:3" x14ac:dyDescent="0.3">
      <c r="A72" s="159" t="s">
        <v>620</v>
      </c>
      <c r="B72" s="4">
        <v>3332.39725</v>
      </c>
      <c r="C72" t="e">
        <f>+VLOOKUP(A72,#REF!,2,)</f>
        <v>#REF!</v>
      </c>
    </row>
    <row r="73" spans="1:3" x14ac:dyDescent="0.3">
      <c r="A73" s="159" t="s">
        <v>513</v>
      </c>
      <c r="B73" s="4">
        <v>4162.6662350000006</v>
      </c>
      <c r="C73" t="e">
        <f>+VLOOKUP(A73,#REF!,2,)</f>
        <v>#REF!</v>
      </c>
    </row>
    <row r="74" spans="1:3" x14ac:dyDescent="0.3">
      <c r="A74" s="159" t="s">
        <v>1536</v>
      </c>
      <c r="B74" s="4">
        <v>131.94999999999999</v>
      </c>
      <c r="C74" t="e">
        <f>+VLOOKUP(A74,#REF!,2,)</f>
        <v>#REF!</v>
      </c>
    </row>
    <row r="75" spans="1:3" x14ac:dyDescent="0.3">
      <c r="A75" s="159" t="s">
        <v>589</v>
      </c>
      <c r="B75" s="4">
        <v>5475.1840000000002</v>
      </c>
      <c r="C75" t="e">
        <f>+VLOOKUP(A75,#REF!,2,)</f>
        <v>#REF!</v>
      </c>
    </row>
    <row r="76" spans="1:3" x14ac:dyDescent="0.3">
      <c r="A76" s="159" t="s">
        <v>544</v>
      </c>
      <c r="B76" s="4">
        <v>826.81112500000006</v>
      </c>
      <c r="C76" t="e">
        <f>+VLOOKUP(A76,#REF!,2,)</f>
        <v>#REF!</v>
      </c>
    </row>
    <row r="77" spans="1:3" x14ac:dyDescent="0.3">
      <c r="A77" s="159" t="s">
        <v>1205</v>
      </c>
      <c r="B77" s="4">
        <v>3418.8530000000001</v>
      </c>
      <c r="C77" t="e">
        <f>+VLOOKUP(A77,#REF!,2,)</f>
        <v>#REF!</v>
      </c>
    </row>
    <row r="78" spans="1:3" x14ac:dyDescent="0.3">
      <c r="A78" s="159" t="s">
        <v>563</v>
      </c>
      <c r="B78" s="4">
        <v>333.83349999999996</v>
      </c>
      <c r="C78" t="e">
        <f>+VLOOKUP(A78,#REF!,2,)</f>
        <v>#REF!</v>
      </c>
    </row>
    <row r="79" spans="1:3" x14ac:dyDescent="0.3">
      <c r="A79" s="159" t="s">
        <v>561</v>
      </c>
      <c r="B79" s="4">
        <v>2519.5940000000001</v>
      </c>
      <c r="C79" t="e">
        <f>+VLOOKUP(A79,#REF!,2,)</f>
        <v>#REF!</v>
      </c>
    </row>
    <row r="80" spans="1:3" x14ac:dyDescent="0.3">
      <c r="A80" s="159" t="s">
        <v>1199</v>
      </c>
      <c r="B80" s="4">
        <v>59.377499999999998</v>
      </c>
      <c r="C80" t="e">
        <f>+VLOOKUP(A80,#REF!,2,)</f>
        <v>#REF!</v>
      </c>
    </row>
    <row r="81" spans="1:3" x14ac:dyDescent="0.3">
      <c r="A81" s="159" t="s">
        <v>1198</v>
      </c>
      <c r="B81" s="4">
        <v>1677.0880000000002</v>
      </c>
      <c r="C81" t="e">
        <f>+VLOOKUP(A81,#REF!,2,)</f>
        <v>#REF!</v>
      </c>
    </row>
    <row r="82" spans="1:3" x14ac:dyDescent="0.3">
      <c r="A82" s="159" t="s">
        <v>1211</v>
      </c>
      <c r="B82" s="4">
        <v>581.55762000000004</v>
      </c>
      <c r="C82" t="e">
        <f>+VLOOKUP(A82,#REF!,2,)</f>
        <v>#REF!</v>
      </c>
    </row>
    <row r="83" spans="1:3" x14ac:dyDescent="0.3">
      <c r="A83" s="159" t="s">
        <v>1210</v>
      </c>
      <c r="B83" s="4">
        <v>1343.251</v>
      </c>
      <c r="C83" t="e">
        <f>+VLOOKUP(A83,#REF!,2,)</f>
        <v>#REF!</v>
      </c>
    </row>
    <row r="84" spans="1:3" x14ac:dyDescent="0.3">
      <c r="A84" s="159" t="s">
        <v>596</v>
      </c>
      <c r="B84" s="4">
        <v>47.501999999999995</v>
      </c>
      <c r="C84" t="e">
        <f>+VLOOKUP(A84,#REF!,2,)</f>
        <v>#REF!</v>
      </c>
    </row>
    <row r="85" spans="1:3" x14ac:dyDescent="0.3">
      <c r="A85" s="159" t="s">
        <v>496</v>
      </c>
      <c r="B85" s="4">
        <v>100.94175</v>
      </c>
      <c r="C85" t="e">
        <f>+VLOOKUP(A85,#REF!,2,)</f>
        <v>#REF!</v>
      </c>
    </row>
    <row r="86" spans="1:3" x14ac:dyDescent="0.3">
      <c r="A86" s="159" t="s">
        <v>1209</v>
      </c>
      <c r="B86" s="4">
        <v>527.45385803906254</v>
      </c>
      <c r="C86" t="e">
        <f>+VLOOKUP(A86,#REF!,2,)</f>
        <v>#REF!</v>
      </c>
    </row>
    <row r="87" spans="1:3" x14ac:dyDescent="0.3">
      <c r="A87" s="159" t="s">
        <v>578</v>
      </c>
      <c r="B87" s="4">
        <v>1315.76</v>
      </c>
      <c r="C87" t="e">
        <f>+VLOOKUP(A87,#REF!,2,)</f>
        <v>#REF!</v>
      </c>
    </row>
    <row r="88" spans="1:3" x14ac:dyDescent="0.3">
      <c r="A88" s="159" t="s">
        <v>604</v>
      </c>
      <c r="B88" s="4">
        <v>399.80849999999998</v>
      </c>
      <c r="C88" t="e">
        <f>+VLOOKUP(A88,#REF!,2,)</f>
        <v>#REF!</v>
      </c>
    </row>
    <row r="89" spans="1:3" x14ac:dyDescent="0.3">
      <c r="A89" s="159" t="s">
        <v>493</v>
      </c>
      <c r="B89" s="4">
        <v>1530.62</v>
      </c>
      <c r="C89" t="e">
        <f>+VLOOKUP(A89,#REF!,2,)</f>
        <v>#REF!</v>
      </c>
    </row>
    <row r="90" spans="1:3" x14ac:dyDescent="0.3">
      <c r="A90" s="159" t="s">
        <v>624</v>
      </c>
      <c r="B90" s="4">
        <v>886.70399999999995</v>
      </c>
      <c r="C90" t="e">
        <f>+VLOOKUP(A90,#REF!,2,)</f>
        <v>#REF!</v>
      </c>
    </row>
    <row r="91" spans="1:3" x14ac:dyDescent="0.3">
      <c r="A91" s="159" t="s">
        <v>570</v>
      </c>
      <c r="B91" s="4">
        <v>513.28549999999996</v>
      </c>
      <c r="C91" t="e">
        <f>+VLOOKUP(A91,#REF!,2,)</f>
        <v>#REF!</v>
      </c>
    </row>
    <row r="92" spans="1:3" x14ac:dyDescent="0.3">
      <c r="A92" s="159" t="s">
        <v>1213</v>
      </c>
      <c r="B92" s="4">
        <v>1278.2656249999998</v>
      </c>
      <c r="C92" t="e">
        <f>+VLOOKUP(A92,#REF!,2,)</f>
        <v>#REF!</v>
      </c>
    </row>
    <row r="93" spans="1:3" x14ac:dyDescent="0.3">
      <c r="A93" s="159" t="s">
        <v>594</v>
      </c>
      <c r="B93" s="4">
        <v>1666.7678861640622</v>
      </c>
      <c r="C93" t="e">
        <f>+VLOOKUP(A93,#REF!,2,)</f>
        <v>#REF!</v>
      </c>
    </row>
    <row r="94" spans="1:3" x14ac:dyDescent="0.3">
      <c r="A94" s="159" t="s">
        <v>869</v>
      </c>
      <c r="B94" s="4">
        <v>1432.9769999999999</v>
      </c>
      <c r="C94" t="e">
        <f>+VLOOKUP(A94,#REF!,2,)</f>
        <v>#REF!</v>
      </c>
    </row>
    <row r="95" spans="1:3" x14ac:dyDescent="0.3">
      <c r="A95" s="159" t="s">
        <v>583</v>
      </c>
      <c r="B95" s="4">
        <v>2734.9694999999997</v>
      </c>
      <c r="C95" t="e">
        <f>+VLOOKUP(A95,#REF!,2,)</f>
        <v>#REF!</v>
      </c>
    </row>
    <row r="96" spans="1:3" x14ac:dyDescent="0.3">
      <c r="A96" s="159" t="s">
        <v>1463</v>
      </c>
      <c r="B96" s="4">
        <v>1419.4499999999998</v>
      </c>
      <c r="C96" t="e">
        <f>+VLOOKUP(A96,#REF!,2,)</f>
        <v>#REF!</v>
      </c>
    </row>
    <row r="97" spans="1:4" x14ac:dyDescent="0.3">
      <c r="A97" s="159" t="s">
        <v>11211</v>
      </c>
      <c r="B97" s="4">
        <v>144002.11216095506</v>
      </c>
      <c r="C97" t="e">
        <f>+SUM(C4:C96)</f>
        <v>#REF!</v>
      </c>
      <c r="D97" t="e">
        <f>+GETPIVOTDATA("COSTE TOTAL",$A$3)-C97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A5B4-6D55-4FFF-B281-ECC3F4360582}">
  <dimension ref="A1:D97"/>
  <sheetViews>
    <sheetView topLeftCell="A22" workbookViewId="0">
      <selection activeCell="A25" sqref="A25"/>
    </sheetView>
  </sheetViews>
  <sheetFormatPr baseColWidth="10" defaultRowHeight="14.4" x14ac:dyDescent="0.3"/>
  <cols>
    <col min="1" max="1" width="47.33203125" bestFit="1" customWidth="1"/>
    <col min="2" max="2" width="20.21875" bestFit="1" customWidth="1"/>
  </cols>
  <sheetData>
    <row r="1" spans="1:4" x14ac:dyDescent="0.3">
      <c r="A1" s="158" t="s">
        <v>1345</v>
      </c>
      <c r="B1" t="s">
        <v>485</v>
      </c>
    </row>
    <row r="3" spans="1:4" x14ac:dyDescent="0.3">
      <c r="A3" s="158" t="s">
        <v>11209</v>
      </c>
      <c r="B3" t="s">
        <v>11212</v>
      </c>
    </row>
    <row r="4" spans="1:4" x14ac:dyDescent="0.3">
      <c r="A4" s="159" t="s">
        <v>817</v>
      </c>
      <c r="B4" s="4">
        <v>826.97666666666657</v>
      </c>
      <c r="C4">
        <f>+VLOOKUP(A4,[1]Hoja1!$A$4:$B$97,2,)</f>
        <v>826.97666666666669</v>
      </c>
      <c r="D4" s="4">
        <f>+B4-C4</f>
        <v>0</v>
      </c>
    </row>
    <row r="5" spans="1:4" x14ac:dyDescent="0.3">
      <c r="A5" s="159" t="s">
        <v>615</v>
      </c>
      <c r="B5" s="4">
        <v>139.70172231640623</v>
      </c>
      <c r="C5">
        <f>+VLOOKUP(A5,[1]Hoja1!$A$4:$B$97,2,)</f>
        <v>139.70172231640623</v>
      </c>
      <c r="D5" s="4">
        <f t="shared" ref="D5:D68" si="0">+B5-C5</f>
        <v>0</v>
      </c>
    </row>
    <row r="6" spans="1:4" x14ac:dyDescent="0.3">
      <c r="A6" s="159" t="s">
        <v>1190</v>
      </c>
      <c r="B6" s="4">
        <v>1405.9477500000005</v>
      </c>
      <c r="C6">
        <f>+VLOOKUP(A6,[1]Hoja1!$A$4:$B$97,2,)</f>
        <v>1405.9477500000003</v>
      </c>
      <c r="D6" s="4">
        <f t="shared" si="0"/>
        <v>0</v>
      </c>
    </row>
    <row r="7" spans="1:4" x14ac:dyDescent="0.3">
      <c r="A7" s="159" t="s">
        <v>11215</v>
      </c>
      <c r="B7" s="4">
        <v>188.68849999999998</v>
      </c>
      <c r="C7">
        <f>+VLOOKUP(A7,[1]Hoja1!$A$4:$B$97,2,)</f>
        <v>188.68849999999998</v>
      </c>
      <c r="D7" s="4">
        <f t="shared" si="0"/>
        <v>0</v>
      </c>
    </row>
    <row r="8" spans="1:4" x14ac:dyDescent="0.3">
      <c r="A8" s="159" t="s">
        <v>519</v>
      </c>
      <c r="B8" s="4">
        <v>1413.1844999999996</v>
      </c>
      <c r="C8">
        <f>+VLOOKUP(A8,[1]Hoja1!$A$4:$B$97,2,)</f>
        <v>1413.1845000000001</v>
      </c>
      <c r="D8" s="4">
        <f t="shared" si="0"/>
        <v>0</v>
      </c>
    </row>
    <row r="9" spans="1:4" x14ac:dyDescent="0.3">
      <c r="A9" s="159" t="s">
        <v>555</v>
      </c>
      <c r="B9" s="4">
        <v>1098.4837499999999</v>
      </c>
      <c r="C9">
        <f>+VLOOKUP(A9,[1]Hoja1!$A$4:$B$97,2,)</f>
        <v>1098.4837499999999</v>
      </c>
      <c r="D9" s="4">
        <f t="shared" si="0"/>
        <v>0</v>
      </c>
    </row>
    <row r="10" spans="1:4" x14ac:dyDescent="0.3">
      <c r="A10" s="159" t="s">
        <v>549</v>
      </c>
      <c r="B10" s="4">
        <v>8252.116</v>
      </c>
      <c r="C10">
        <f>+VLOOKUP(A10,[1]Hoja1!$A$4:$B$97,2,)</f>
        <v>8252.116</v>
      </c>
      <c r="D10" s="4">
        <f t="shared" si="0"/>
        <v>0</v>
      </c>
    </row>
    <row r="11" spans="1:4" x14ac:dyDescent="0.3">
      <c r="A11" s="159" t="s">
        <v>553</v>
      </c>
      <c r="B11" s="4">
        <v>2660.7734999999998</v>
      </c>
      <c r="C11">
        <f>+VLOOKUP(A11,[1]Hoja1!$A$4:$B$97,2,)</f>
        <v>2660.7734999999998</v>
      </c>
      <c r="D11" s="4">
        <f t="shared" si="0"/>
        <v>0</v>
      </c>
    </row>
    <row r="12" spans="1:4" x14ac:dyDescent="0.3">
      <c r="A12" s="159" t="s">
        <v>572</v>
      </c>
      <c r="B12" s="4">
        <v>422.23999999999995</v>
      </c>
      <c r="C12">
        <f>+VLOOKUP(A12,[1]Hoja1!$A$4:$B$97,2,)</f>
        <v>422.24</v>
      </c>
      <c r="D12" s="4">
        <f t="shared" si="0"/>
        <v>0</v>
      </c>
    </row>
    <row r="13" spans="1:4" x14ac:dyDescent="0.3">
      <c r="A13" s="159" t="s">
        <v>1221</v>
      </c>
      <c r="B13" s="4">
        <v>3041.8829349999996</v>
      </c>
      <c r="C13">
        <f>+VLOOKUP(A13,[1]Hoja1!$A$4:$B$97,2,)</f>
        <v>3041.8829349999992</v>
      </c>
      <c r="D13" s="4">
        <f t="shared" si="0"/>
        <v>0</v>
      </c>
    </row>
    <row r="14" spans="1:4" x14ac:dyDescent="0.3">
      <c r="A14" s="159" t="s">
        <v>562</v>
      </c>
      <c r="B14" s="4">
        <v>1363.4189999999999</v>
      </c>
      <c r="C14">
        <f>+VLOOKUP(A14,[1]Hoja1!$A$4:$B$97,2,)</f>
        <v>1363.4190000000001</v>
      </c>
      <c r="D14" s="4">
        <f t="shared" si="0"/>
        <v>0</v>
      </c>
    </row>
    <row r="15" spans="1:4" x14ac:dyDescent="0.3">
      <c r="A15" s="159" t="s">
        <v>586</v>
      </c>
      <c r="B15" s="4">
        <v>72.572499999999991</v>
      </c>
      <c r="C15">
        <f>+VLOOKUP(A15,[1]Hoja1!$A$4:$B$97,2,)</f>
        <v>72.572499999999991</v>
      </c>
      <c r="D15" s="4">
        <f t="shared" si="0"/>
        <v>0</v>
      </c>
    </row>
    <row r="16" spans="1:4" x14ac:dyDescent="0.3">
      <c r="A16" s="159" t="s">
        <v>522</v>
      </c>
      <c r="B16" s="4">
        <v>513.94524999999999</v>
      </c>
      <c r="C16">
        <f>+VLOOKUP(A16,[1]Hoja1!$A$4:$B$97,2,)</f>
        <v>513.94524999999999</v>
      </c>
      <c r="D16" s="4">
        <f t="shared" si="0"/>
        <v>0</v>
      </c>
    </row>
    <row r="17" spans="1:4" x14ac:dyDescent="0.3">
      <c r="A17" s="159" t="s">
        <v>521</v>
      </c>
      <c r="B17" s="4">
        <v>2077.4838</v>
      </c>
      <c r="C17">
        <f>+VLOOKUP(A17,[1]Hoja1!$A$4:$B$97,2,)</f>
        <v>2077.4838</v>
      </c>
      <c r="D17" s="4">
        <f t="shared" si="0"/>
        <v>0</v>
      </c>
    </row>
    <row r="18" spans="1:4" x14ac:dyDescent="0.3">
      <c r="A18" s="159" t="s">
        <v>603</v>
      </c>
      <c r="B18" s="4">
        <v>392.32621917124993</v>
      </c>
      <c r="C18">
        <f>+VLOOKUP(A18,[1]Hoja1!$A$4:$B$97,2,)</f>
        <v>392.32621917124999</v>
      </c>
      <c r="D18" s="4">
        <f t="shared" si="0"/>
        <v>0</v>
      </c>
    </row>
    <row r="19" spans="1:4" x14ac:dyDescent="0.3">
      <c r="A19" s="159" t="s">
        <v>577</v>
      </c>
      <c r="B19" s="4">
        <v>105.55999999999999</v>
      </c>
      <c r="C19">
        <f>+VLOOKUP(A19,[1]Hoja1!$A$4:$B$97,2,)</f>
        <v>105.56</v>
      </c>
      <c r="D19" s="4">
        <f t="shared" si="0"/>
        <v>0</v>
      </c>
    </row>
    <row r="20" spans="1:4" x14ac:dyDescent="0.3">
      <c r="A20" s="159" t="s">
        <v>298</v>
      </c>
      <c r="B20" s="4">
        <v>244.10749999999996</v>
      </c>
      <c r="C20">
        <f>+VLOOKUP(A20,[1]Hoja1!$A$4:$B$97,2,)</f>
        <v>244.10750000000002</v>
      </c>
      <c r="D20" s="4">
        <f t="shared" si="0"/>
        <v>0</v>
      </c>
    </row>
    <row r="21" spans="1:4" x14ac:dyDescent="0.3">
      <c r="A21" s="159" t="s">
        <v>492</v>
      </c>
      <c r="B21" s="4">
        <v>1213.94</v>
      </c>
      <c r="C21">
        <f>+VLOOKUP(A21,[1]Hoja1!$A$4:$B$97,2,)</f>
        <v>1213.94</v>
      </c>
      <c r="D21" s="4">
        <f t="shared" si="0"/>
        <v>0</v>
      </c>
    </row>
    <row r="22" spans="1:4" x14ac:dyDescent="0.3">
      <c r="A22" s="159" t="s">
        <v>424</v>
      </c>
      <c r="B22" s="4">
        <v>411.68400000000003</v>
      </c>
      <c r="C22">
        <f>+VLOOKUP(A22,[1]Hoja1!$A$4:$B$97,2,)</f>
        <v>411.68399999999997</v>
      </c>
      <c r="D22" s="4">
        <f t="shared" si="0"/>
        <v>0</v>
      </c>
    </row>
    <row r="23" spans="1:4" x14ac:dyDescent="0.3">
      <c r="A23" s="159" t="s">
        <v>590</v>
      </c>
      <c r="B23" s="4">
        <v>7450.4264999999987</v>
      </c>
      <c r="C23">
        <f>+VLOOKUP(A23,[1]Hoja1!$A$4:$B$97,2,)</f>
        <v>7450.4264999999996</v>
      </c>
      <c r="D23" s="4">
        <f t="shared" si="0"/>
        <v>0</v>
      </c>
    </row>
    <row r="24" spans="1:4" x14ac:dyDescent="0.3">
      <c r="A24" s="159" t="s">
        <v>301</v>
      </c>
      <c r="B24" s="4">
        <v>926.28899999999987</v>
      </c>
      <c r="C24">
        <f>+VLOOKUP(A24,[1]Hoja1!$A$4:$B$97,2,)</f>
        <v>926.28899999999987</v>
      </c>
      <c r="D24" s="4">
        <f t="shared" si="0"/>
        <v>0</v>
      </c>
    </row>
    <row r="25" spans="1:4" x14ac:dyDescent="0.3">
      <c r="A25" s="159" t="s">
        <v>1197</v>
      </c>
      <c r="B25" s="4">
        <v>694.71675000000005</v>
      </c>
      <c r="C25">
        <f>+VLOOKUP(A25,[1]Hoja1!$A$4:$B$97,2,)</f>
        <v>395.85</v>
      </c>
      <c r="D25" s="4">
        <f t="shared" si="0"/>
        <v>298.86675000000002</v>
      </c>
    </row>
    <row r="26" spans="1:4" x14ac:dyDescent="0.3">
      <c r="A26" s="159" t="s">
        <v>1194</v>
      </c>
      <c r="B26" s="4">
        <v>136.56824999999998</v>
      </c>
      <c r="C26">
        <f>+VLOOKUP(A26,[1]Hoja1!$A$4:$B$97,2,)</f>
        <v>136.56824999999998</v>
      </c>
      <c r="D26" s="4">
        <f t="shared" si="0"/>
        <v>0</v>
      </c>
    </row>
    <row r="27" spans="1:4" x14ac:dyDescent="0.3">
      <c r="A27" s="159" t="s">
        <v>1185</v>
      </c>
      <c r="B27" s="4">
        <v>1544.4764999999998</v>
      </c>
      <c r="C27">
        <f>+VLOOKUP(A27,[1]Hoja1!$A$4:$B$97,2,)</f>
        <v>1544.4765000000002</v>
      </c>
      <c r="D27" s="4">
        <f t="shared" si="0"/>
        <v>0</v>
      </c>
    </row>
    <row r="28" spans="1:4" x14ac:dyDescent="0.3">
      <c r="A28" s="159" t="s">
        <v>1189</v>
      </c>
      <c r="B28" s="4">
        <v>718.06159140624982</v>
      </c>
      <c r="C28">
        <f>+VLOOKUP(A28,[1]Hoja1!$A$4:$B$97,2,)</f>
        <v>718.06159140624993</v>
      </c>
      <c r="D28" s="4">
        <f t="shared" si="0"/>
        <v>0</v>
      </c>
    </row>
    <row r="29" spans="1:4" x14ac:dyDescent="0.3">
      <c r="A29" s="159" t="s">
        <v>1183</v>
      </c>
      <c r="B29" s="4">
        <v>2665.3297953515626</v>
      </c>
      <c r="C29">
        <f>+VLOOKUP(A29,[1]Hoja1!$A$4:$B$97,2,)</f>
        <v>2665.3297953515626</v>
      </c>
      <c r="D29" s="4">
        <f t="shared" si="0"/>
        <v>0</v>
      </c>
    </row>
    <row r="30" spans="1:4" x14ac:dyDescent="0.3">
      <c r="A30" s="159" t="s">
        <v>937</v>
      </c>
      <c r="B30" s="4">
        <v>670.96574999999996</v>
      </c>
      <c r="C30">
        <f>+VLOOKUP(A30,[1]Hoja1!$A$4:$B$97,2,)</f>
        <v>670.96575000000007</v>
      </c>
      <c r="D30" s="4">
        <f t="shared" si="0"/>
        <v>0</v>
      </c>
    </row>
    <row r="31" spans="1:4" x14ac:dyDescent="0.3">
      <c r="A31" s="159" t="s">
        <v>1177</v>
      </c>
      <c r="B31" s="4">
        <v>614.88699999999994</v>
      </c>
      <c r="C31">
        <f>+VLOOKUP(A31,[1]Hoja1!$A$4:$B$97,2,)</f>
        <v>614.88700000000006</v>
      </c>
      <c r="D31" s="4">
        <f t="shared" si="0"/>
        <v>0</v>
      </c>
    </row>
    <row r="32" spans="1:4" x14ac:dyDescent="0.3">
      <c r="A32" s="159" t="s">
        <v>1182</v>
      </c>
      <c r="B32" s="4">
        <v>17203.802000000003</v>
      </c>
      <c r="C32">
        <f>+VLOOKUP(A32,[1]Hoja1!$A$4:$B$97,2,)</f>
        <v>17203.802000000003</v>
      </c>
      <c r="D32" s="4">
        <f t="shared" si="0"/>
        <v>0</v>
      </c>
    </row>
    <row r="33" spans="1:4" x14ac:dyDescent="0.3">
      <c r="A33" s="159" t="s">
        <v>1186</v>
      </c>
      <c r="B33" s="4">
        <v>1031.4940957343749</v>
      </c>
      <c r="C33">
        <f>+VLOOKUP(A33,[1]Hoja1!$A$4:$B$97,2,)</f>
        <v>1031.4940957343749</v>
      </c>
      <c r="D33" s="4">
        <f t="shared" si="0"/>
        <v>0</v>
      </c>
    </row>
    <row r="34" spans="1:4" x14ac:dyDescent="0.3">
      <c r="A34" s="159" t="s">
        <v>1181</v>
      </c>
      <c r="B34" s="4">
        <v>2915.4580000000005</v>
      </c>
      <c r="C34">
        <f>+VLOOKUP(A34,[1]Hoja1!$A$4:$B$97,2,)</f>
        <v>2915.4580000000005</v>
      </c>
      <c r="D34" s="4">
        <f t="shared" si="0"/>
        <v>0</v>
      </c>
    </row>
    <row r="35" spans="1:4" x14ac:dyDescent="0.3">
      <c r="A35" s="159" t="s">
        <v>207</v>
      </c>
      <c r="B35" s="4">
        <v>2179.7404999999999</v>
      </c>
      <c r="C35">
        <f>+VLOOKUP(A35,[1]Hoja1!$A$4:$B$97,2,)</f>
        <v>2179.7404999999999</v>
      </c>
      <c r="D35" s="4">
        <f t="shared" si="0"/>
        <v>0</v>
      </c>
    </row>
    <row r="36" spans="1:4" x14ac:dyDescent="0.3">
      <c r="A36" s="159" t="s">
        <v>1192</v>
      </c>
      <c r="B36" s="4">
        <v>403.76699999999994</v>
      </c>
      <c r="C36">
        <f>+VLOOKUP(A36,[1]Hoja1!$A$4:$B$97,2,)</f>
        <v>403.767</v>
      </c>
      <c r="D36" s="4">
        <f t="shared" si="0"/>
        <v>0</v>
      </c>
    </row>
    <row r="37" spans="1:4" x14ac:dyDescent="0.3">
      <c r="A37" s="159" t="s">
        <v>1201</v>
      </c>
      <c r="B37" s="4">
        <v>1353.807</v>
      </c>
      <c r="C37">
        <f>+VLOOKUP(A37,[1]Hoja1!$A$4:$B$97,2,)</f>
        <v>1353.8069999999998</v>
      </c>
      <c r="D37" s="4">
        <f t="shared" si="0"/>
        <v>0</v>
      </c>
    </row>
    <row r="38" spans="1:4" x14ac:dyDescent="0.3">
      <c r="A38" s="159" t="s">
        <v>1202</v>
      </c>
      <c r="B38" s="4">
        <v>395.3802786171874</v>
      </c>
      <c r="C38">
        <f>+VLOOKUP(A38,[1]Hoja1!$A$4:$B$97,2,)</f>
        <v>395.38027861718751</v>
      </c>
      <c r="D38" s="4">
        <f t="shared" si="0"/>
        <v>0</v>
      </c>
    </row>
    <row r="39" spans="1:4" x14ac:dyDescent="0.3">
      <c r="A39" s="159" t="s">
        <v>1188</v>
      </c>
      <c r="B39" s="4">
        <v>224.31499999999997</v>
      </c>
      <c r="C39">
        <f>+VLOOKUP(A39,[1]Hoja1!$A$4:$B$97,2,)</f>
        <v>224.315</v>
      </c>
      <c r="D39" s="4">
        <f t="shared" si="0"/>
        <v>0</v>
      </c>
    </row>
    <row r="40" spans="1:4" x14ac:dyDescent="0.3">
      <c r="A40" s="159" t="s">
        <v>1179</v>
      </c>
      <c r="B40" s="4">
        <v>832.60449999999992</v>
      </c>
      <c r="C40">
        <f>+VLOOKUP(A40,[1]Hoja1!$A$4:$B$97,2,)</f>
        <v>832.60449999999992</v>
      </c>
      <c r="D40" s="4">
        <f t="shared" si="0"/>
        <v>0</v>
      </c>
    </row>
    <row r="41" spans="1:4" x14ac:dyDescent="0.3">
      <c r="A41" s="159" t="s">
        <v>548</v>
      </c>
      <c r="B41" s="4">
        <v>2514.9687499999995</v>
      </c>
      <c r="C41">
        <f>+VLOOKUP(A41,[1]Hoja1!$A$4:$B$97,2,)</f>
        <v>2514.96875</v>
      </c>
      <c r="D41" s="4">
        <f t="shared" si="0"/>
        <v>0</v>
      </c>
    </row>
    <row r="42" spans="1:4" x14ac:dyDescent="0.3">
      <c r="A42" s="159" t="s">
        <v>246</v>
      </c>
      <c r="B42" s="4">
        <v>329.88200000000001</v>
      </c>
      <c r="C42">
        <f>+VLOOKUP(A42,[1]Hoja1!$A$4:$B$97,2,)</f>
        <v>329.88200000000001</v>
      </c>
      <c r="D42" s="4">
        <f t="shared" si="0"/>
        <v>0</v>
      </c>
    </row>
    <row r="43" spans="1:4" x14ac:dyDescent="0.3">
      <c r="A43" s="159" t="s">
        <v>626</v>
      </c>
      <c r="B43" s="4">
        <v>79.169999999999987</v>
      </c>
      <c r="C43">
        <f>+VLOOKUP(A43,[1]Hoja1!$A$4:$B$97,2,)</f>
        <v>79.169999999999987</v>
      </c>
      <c r="D43" s="4">
        <f t="shared" si="0"/>
        <v>0</v>
      </c>
    </row>
    <row r="44" spans="1:4" x14ac:dyDescent="0.3">
      <c r="A44" s="159" t="s">
        <v>536</v>
      </c>
      <c r="B44" s="4">
        <v>391.89149999999995</v>
      </c>
      <c r="C44">
        <f>+VLOOKUP(A44,[1]Hoja1!$A$4:$B$97,2,)</f>
        <v>391.89149999999995</v>
      </c>
      <c r="D44" s="4">
        <f t="shared" si="0"/>
        <v>0</v>
      </c>
    </row>
    <row r="45" spans="1:4" x14ac:dyDescent="0.3">
      <c r="A45" s="159" t="s">
        <v>587</v>
      </c>
      <c r="B45" s="4">
        <v>851.61229999999989</v>
      </c>
      <c r="C45">
        <f>+VLOOKUP(A45,[1]Hoja1!$A$4:$B$97,2,)</f>
        <v>851.6123</v>
      </c>
      <c r="D45" s="4">
        <f t="shared" si="0"/>
        <v>0</v>
      </c>
    </row>
    <row r="46" spans="1:4" x14ac:dyDescent="0.3">
      <c r="A46" s="159" t="s">
        <v>628</v>
      </c>
      <c r="B46" s="4">
        <v>936.84499999999991</v>
      </c>
      <c r="C46">
        <f>+VLOOKUP(A46,[1]Hoja1!$A$4:$B$97,2,)</f>
        <v>936.84500000000003</v>
      </c>
      <c r="D46" s="4">
        <f t="shared" si="0"/>
        <v>0</v>
      </c>
    </row>
    <row r="47" spans="1:4" x14ac:dyDescent="0.3">
      <c r="A47" s="159" t="s">
        <v>588</v>
      </c>
      <c r="B47" s="4">
        <v>237.51</v>
      </c>
      <c r="C47">
        <f>+VLOOKUP(A47,[1]Hoja1!$A$4:$B$97,2,)</f>
        <v>237.51</v>
      </c>
      <c r="D47" s="4">
        <f t="shared" si="0"/>
        <v>0</v>
      </c>
    </row>
    <row r="48" spans="1:4" x14ac:dyDescent="0.3">
      <c r="A48" s="159" t="s">
        <v>1191</v>
      </c>
      <c r="B48" s="4">
        <v>400.68700000000001</v>
      </c>
      <c r="C48">
        <f>+VLOOKUP(A48,[1]Hoja1!$A$4:$B$97,2,)</f>
        <v>400.68700000000001</v>
      </c>
      <c r="D48" s="4">
        <f t="shared" si="0"/>
        <v>0</v>
      </c>
    </row>
    <row r="49" spans="1:4" x14ac:dyDescent="0.3">
      <c r="A49" s="159" t="s">
        <v>564</v>
      </c>
      <c r="B49" s="4">
        <v>1858.2112499999998</v>
      </c>
      <c r="C49">
        <f>+VLOOKUP(A49,[1]Hoja1!$A$4:$B$97,2,)</f>
        <v>1858.2112500000001</v>
      </c>
      <c r="D49" s="4">
        <f t="shared" si="0"/>
        <v>0</v>
      </c>
    </row>
    <row r="50" spans="1:4" x14ac:dyDescent="0.3">
      <c r="A50" s="159" t="s">
        <v>565</v>
      </c>
      <c r="B50" s="4">
        <v>2309.6545499999997</v>
      </c>
      <c r="C50">
        <f>+VLOOKUP(A50,[1]Hoja1!$A$4:$B$97,2,)</f>
        <v>2309.6545499999997</v>
      </c>
      <c r="D50" s="4">
        <f t="shared" si="0"/>
        <v>0</v>
      </c>
    </row>
    <row r="51" spans="1:4" x14ac:dyDescent="0.3">
      <c r="A51" s="159" t="s">
        <v>579</v>
      </c>
      <c r="B51" s="4">
        <v>1192.7291249999998</v>
      </c>
      <c r="C51">
        <f>+VLOOKUP(A51,[1]Hoja1!$A$4:$B$97,2,)</f>
        <v>1192.7291250000001</v>
      </c>
      <c r="D51" s="4">
        <f t="shared" si="0"/>
        <v>0</v>
      </c>
    </row>
    <row r="52" spans="1:4" x14ac:dyDescent="0.3">
      <c r="A52" s="159" t="s">
        <v>630</v>
      </c>
      <c r="B52" s="4">
        <v>166.25699999999998</v>
      </c>
      <c r="C52">
        <f>+VLOOKUP(A52,[1]Hoja1!$A$4:$B$97,2,)</f>
        <v>166.25700000000001</v>
      </c>
      <c r="D52" s="4">
        <f t="shared" si="0"/>
        <v>0</v>
      </c>
    </row>
    <row r="53" spans="1:4" x14ac:dyDescent="0.3">
      <c r="A53" s="159" t="s">
        <v>1200</v>
      </c>
      <c r="B53" s="4">
        <v>443.35199999999998</v>
      </c>
      <c r="C53">
        <f>+VLOOKUP(A53,[1]Hoja1!$A$4:$B$97,2,)</f>
        <v>443.35200000000003</v>
      </c>
      <c r="D53" s="4">
        <f t="shared" si="0"/>
        <v>0</v>
      </c>
    </row>
    <row r="54" spans="1:4" x14ac:dyDescent="0.3">
      <c r="A54" s="159" t="s">
        <v>507</v>
      </c>
      <c r="B54" s="4">
        <v>225.63449999999997</v>
      </c>
      <c r="C54">
        <f>+VLOOKUP(A54,[1]Hoja1!$A$4:$B$97,2,)</f>
        <v>225.6345</v>
      </c>
      <c r="D54" s="4">
        <f t="shared" si="0"/>
        <v>0</v>
      </c>
    </row>
    <row r="55" spans="1:4" x14ac:dyDescent="0.3">
      <c r="A55" s="159" t="s">
        <v>11214</v>
      </c>
      <c r="B55" s="4">
        <v>769.2684999999999</v>
      </c>
      <c r="C55">
        <f>+VLOOKUP(A55,[1]Hoja1!$A$4:$B$97,2,)</f>
        <v>769.2684999999999</v>
      </c>
      <c r="D55" s="4">
        <f t="shared" si="0"/>
        <v>0</v>
      </c>
    </row>
    <row r="56" spans="1:4" x14ac:dyDescent="0.3">
      <c r="A56" s="159" t="s">
        <v>128</v>
      </c>
      <c r="B56" s="4">
        <v>3440.1919999999996</v>
      </c>
      <c r="C56">
        <f>+VLOOKUP(A56,[1]Hoja1!$A$4:$B$97,2,)</f>
        <v>3440.192</v>
      </c>
      <c r="D56" s="4">
        <f t="shared" si="0"/>
        <v>0</v>
      </c>
    </row>
    <row r="57" spans="1:4" x14ac:dyDescent="0.3">
      <c r="A57" s="159" t="s">
        <v>39</v>
      </c>
      <c r="B57" s="4">
        <v>5982.1384196835461</v>
      </c>
      <c r="C57">
        <f>+VLOOKUP(A57,[1]Hoja1!$A$4:$B$97,2,)</f>
        <v>5982.1384196835443</v>
      </c>
      <c r="D57" s="4">
        <f t="shared" si="0"/>
        <v>0</v>
      </c>
    </row>
    <row r="58" spans="1:4" x14ac:dyDescent="0.3">
      <c r="A58" s="159" t="s">
        <v>535</v>
      </c>
      <c r="B58" s="4">
        <v>430.81674999999996</v>
      </c>
      <c r="C58">
        <f>+VLOOKUP(A58,[1]Hoja1!$A$4:$B$97,2,)</f>
        <v>430.81674999999996</v>
      </c>
      <c r="D58" s="4">
        <f t="shared" si="0"/>
        <v>0</v>
      </c>
    </row>
    <row r="59" spans="1:4" x14ac:dyDescent="0.3">
      <c r="A59" s="159" t="s">
        <v>638</v>
      </c>
      <c r="B59" s="4">
        <v>79.169999999999987</v>
      </c>
      <c r="C59">
        <f>+VLOOKUP(A59,[1]Hoja1!$A$4:$B$97,2,)</f>
        <v>79.169999999999987</v>
      </c>
      <c r="D59" s="4">
        <f t="shared" si="0"/>
        <v>0</v>
      </c>
    </row>
    <row r="60" spans="1:4" x14ac:dyDescent="0.3">
      <c r="A60" s="159" t="s">
        <v>510</v>
      </c>
      <c r="B60" s="4">
        <v>4338.2520999999997</v>
      </c>
      <c r="C60">
        <f>+VLOOKUP(A60,[1]Hoja1!$A$4:$B$97,2,)</f>
        <v>4206.3020999999999</v>
      </c>
      <c r="D60" s="4">
        <f t="shared" si="0"/>
        <v>131.94999999999982</v>
      </c>
    </row>
    <row r="61" spans="1:4" x14ac:dyDescent="0.3">
      <c r="A61" s="159" t="s">
        <v>526</v>
      </c>
      <c r="B61" s="4">
        <v>413.66324999999995</v>
      </c>
      <c r="C61">
        <f>+VLOOKUP(A61,[1]Hoja1!$A$4:$B$97,2,)</f>
        <v>413.66325000000001</v>
      </c>
      <c r="D61" s="4">
        <f t="shared" si="0"/>
        <v>0</v>
      </c>
    </row>
    <row r="62" spans="1:4" x14ac:dyDescent="0.3">
      <c r="A62" s="159" t="s">
        <v>568</v>
      </c>
      <c r="B62" s="4">
        <v>1231.7549999999997</v>
      </c>
      <c r="C62">
        <f>+VLOOKUP(A62,[1]Hoja1!$A$4:$B$97,2,)</f>
        <v>1231.7549999999999</v>
      </c>
      <c r="D62" s="4">
        <f t="shared" si="0"/>
        <v>0</v>
      </c>
    </row>
    <row r="63" spans="1:4" x14ac:dyDescent="0.3">
      <c r="A63" s="159" t="s">
        <v>569</v>
      </c>
      <c r="B63" s="4">
        <v>292.92899999999997</v>
      </c>
      <c r="C63">
        <f>+VLOOKUP(A63,[1]Hoja1!$A$4:$B$97,2,)</f>
        <v>292.92899999999997</v>
      </c>
      <c r="D63" s="4">
        <f t="shared" si="0"/>
        <v>0</v>
      </c>
    </row>
    <row r="64" spans="1:4" x14ac:dyDescent="0.3">
      <c r="A64" s="159" t="s">
        <v>557</v>
      </c>
      <c r="B64" s="4">
        <v>4683.9739999999993</v>
      </c>
      <c r="C64">
        <f>+VLOOKUP(A64,[1]Hoja1!$A$4:$B$97,2,)</f>
        <v>4683.9740000000002</v>
      </c>
      <c r="D64" s="4">
        <f t="shared" si="0"/>
        <v>0</v>
      </c>
    </row>
    <row r="65" spans="1:4" x14ac:dyDescent="0.3">
      <c r="A65" s="159" t="s">
        <v>639</v>
      </c>
      <c r="B65" s="4">
        <v>587.83724999999993</v>
      </c>
      <c r="C65">
        <f>+VLOOKUP(A65,[1]Hoja1!$A$4:$B$97,2,)</f>
        <v>587.83725000000004</v>
      </c>
      <c r="D65" s="4">
        <f t="shared" si="0"/>
        <v>0</v>
      </c>
    </row>
    <row r="66" spans="1:4" x14ac:dyDescent="0.3">
      <c r="A66" s="159" t="s">
        <v>554</v>
      </c>
      <c r="B66" s="4">
        <v>941.14832000000001</v>
      </c>
      <c r="C66">
        <f>+VLOOKUP(A66,[1]Hoja1!$A$4:$B$97,2,)</f>
        <v>941.14832000000013</v>
      </c>
      <c r="D66" s="4">
        <f t="shared" si="0"/>
        <v>0</v>
      </c>
    </row>
    <row r="67" spans="1:4" x14ac:dyDescent="0.3">
      <c r="A67" s="159" t="s">
        <v>532</v>
      </c>
      <c r="B67" s="4">
        <v>1774.7802799999999</v>
      </c>
      <c r="C67">
        <f>+VLOOKUP(A67,[1]Hoja1!$A$4:$B$97,2,)</f>
        <v>1774.7802799999999</v>
      </c>
      <c r="D67" s="4">
        <f t="shared" si="0"/>
        <v>0</v>
      </c>
    </row>
    <row r="68" spans="1:4" x14ac:dyDescent="0.3">
      <c r="A68" s="159" t="s">
        <v>505</v>
      </c>
      <c r="B68" s="4">
        <v>65.974999999999994</v>
      </c>
      <c r="C68">
        <f>+VLOOKUP(A68,[1]Hoja1!$A$4:$B$97,2,)</f>
        <v>65.974999999999994</v>
      </c>
      <c r="D68" s="4">
        <f t="shared" si="0"/>
        <v>0</v>
      </c>
    </row>
    <row r="69" spans="1:4" x14ac:dyDescent="0.3">
      <c r="A69" s="159" t="s">
        <v>556</v>
      </c>
      <c r="B69" s="4">
        <v>900.22312280468748</v>
      </c>
      <c r="C69">
        <f>+VLOOKUP(A69,[1]Hoja1!$A$4:$B$97,2,)</f>
        <v>900.22312280468759</v>
      </c>
      <c r="D69" s="4">
        <f t="shared" ref="D69:D97" si="1">+B69-C69</f>
        <v>0</v>
      </c>
    </row>
    <row r="70" spans="1:4" x14ac:dyDescent="0.3">
      <c r="A70" s="159" t="s">
        <v>1184</v>
      </c>
      <c r="B70" s="4">
        <v>501.83224000000001</v>
      </c>
      <c r="C70">
        <f>+VLOOKUP(A70,[1]Hoja1!$A$4:$B$97,2,)</f>
        <v>501.83224000000001</v>
      </c>
      <c r="D70" s="4">
        <f t="shared" si="1"/>
        <v>0</v>
      </c>
    </row>
    <row r="71" spans="1:4" x14ac:dyDescent="0.3">
      <c r="A71" s="159" t="s">
        <v>609</v>
      </c>
      <c r="B71" s="4">
        <v>105.55999999999999</v>
      </c>
      <c r="C71">
        <f>+VLOOKUP(A71,[1]Hoja1!$A$4:$B$97,2,)</f>
        <v>105.56</v>
      </c>
      <c r="D71" s="4">
        <f t="shared" si="1"/>
        <v>0</v>
      </c>
    </row>
    <row r="72" spans="1:4" x14ac:dyDescent="0.3">
      <c r="A72" s="159" t="s">
        <v>620</v>
      </c>
      <c r="B72" s="4">
        <v>3332.39725</v>
      </c>
      <c r="C72">
        <f>+VLOOKUP(A72,[1]Hoja1!$A$4:$B$97,2,)</f>
        <v>3332.39725</v>
      </c>
      <c r="D72" s="4">
        <f t="shared" si="1"/>
        <v>0</v>
      </c>
    </row>
    <row r="73" spans="1:4" x14ac:dyDescent="0.3">
      <c r="A73" s="159" t="s">
        <v>513</v>
      </c>
      <c r="B73" s="4">
        <v>4162.6662350000006</v>
      </c>
      <c r="C73">
        <f>+VLOOKUP(A73,[1]Hoja1!$A$4:$B$97,2,)</f>
        <v>4162.6662349999997</v>
      </c>
      <c r="D73" s="4">
        <f t="shared" si="1"/>
        <v>0</v>
      </c>
    </row>
    <row r="74" spans="1:4" x14ac:dyDescent="0.3">
      <c r="A74" s="159" t="s">
        <v>1536</v>
      </c>
      <c r="B74" s="4">
        <v>131.94999999999999</v>
      </c>
      <c r="C74">
        <f>+VLOOKUP(A74,[1]Hoja1!$A$4:$B$97,2,)</f>
        <v>131.94999999999999</v>
      </c>
      <c r="D74" s="4">
        <f t="shared" si="1"/>
        <v>0</v>
      </c>
    </row>
    <row r="75" spans="1:4" x14ac:dyDescent="0.3">
      <c r="A75" s="159" t="s">
        <v>589</v>
      </c>
      <c r="B75" s="4">
        <v>5475.1840000000002</v>
      </c>
      <c r="C75">
        <f>+VLOOKUP(A75,[1]Hoja1!$A$4:$B$97,2,)</f>
        <v>5475.1840000000002</v>
      </c>
      <c r="D75" s="4">
        <f t="shared" si="1"/>
        <v>0</v>
      </c>
    </row>
    <row r="76" spans="1:4" x14ac:dyDescent="0.3">
      <c r="A76" s="159" t="s">
        <v>544</v>
      </c>
      <c r="B76" s="4">
        <v>826.81112500000006</v>
      </c>
      <c r="C76">
        <f>+VLOOKUP(A76,[1]Hoja1!$A$4:$B$97,2,)</f>
        <v>826.81112500000006</v>
      </c>
      <c r="D76" s="4">
        <f t="shared" si="1"/>
        <v>0</v>
      </c>
    </row>
    <row r="77" spans="1:4" x14ac:dyDescent="0.3">
      <c r="A77" s="159" t="s">
        <v>1205</v>
      </c>
      <c r="B77" s="4">
        <v>3418.8530000000001</v>
      </c>
      <c r="C77">
        <f>+VLOOKUP(A77,[1]Hoja1!$A$4:$B$97,2,)</f>
        <v>3418.8530000000001</v>
      </c>
      <c r="D77" s="4">
        <f t="shared" si="1"/>
        <v>0</v>
      </c>
    </row>
    <row r="78" spans="1:4" x14ac:dyDescent="0.3">
      <c r="A78" s="159" t="s">
        <v>563</v>
      </c>
      <c r="B78" s="4">
        <v>333.83349999999996</v>
      </c>
      <c r="C78">
        <f>+VLOOKUP(A78,[1]Hoja1!$A$4:$B$97,2,)</f>
        <v>333.83349999999996</v>
      </c>
      <c r="D78" s="4">
        <f t="shared" si="1"/>
        <v>0</v>
      </c>
    </row>
    <row r="79" spans="1:4" x14ac:dyDescent="0.3">
      <c r="A79" s="159" t="s">
        <v>561</v>
      </c>
      <c r="B79" s="4">
        <v>2519.5940000000001</v>
      </c>
      <c r="C79">
        <f>+VLOOKUP(A79,[1]Hoja1!$A$4:$B$97,2,)</f>
        <v>2519.5940000000001</v>
      </c>
      <c r="D79" s="4">
        <f t="shared" si="1"/>
        <v>0</v>
      </c>
    </row>
    <row r="80" spans="1:4" x14ac:dyDescent="0.3">
      <c r="A80" s="159" t="s">
        <v>1199</v>
      </c>
      <c r="B80" s="4">
        <v>59.377499999999998</v>
      </c>
      <c r="C80">
        <f>+VLOOKUP(A80,[1]Hoja1!$A$4:$B$97,2,)</f>
        <v>59.377499999999998</v>
      </c>
      <c r="D80" s="4">
        <f t="shared" si="1"/>
        <v>0</v>
      </c>
    </row>
    <row r="81" spans="1:4" x14ac:dyDescent="0.3">
      <c r="A81" s="159" t="s">
        <v>1198</v>
      </c>
      <c r="B81" s="4">
        <v>1677.0880000000002</v>
      </c>
      <c r="C81">
        <f>+VLOOKUP(A81,[1]Hoja1!$A$4:$B$97,2,)</f>
        <v>1677.088</v>
      </c>
      <c r="D81" s="4">
        <f t="shared" si="1"/>
        <v>0</v>
      </c>
    </row>
    <row r="82" spans="1:4" x14ac:dyDescent="0.3">
      <c r="A82" s="159" t="s">
        <v>1211</v>
      </c>
      <c r="B82" s="4">
        <v>581.55762000000004</v>
      </c>
      <c r="C82">
        <f>+VLOOKUP(A82,[1]Hoja1!$A$4:$B$97,2,)</f>
        <v>581.55762000000004</v>
      </c>
      <c r="D82" s="4">
        <f t="shared" si="1"/>
        <v>0</v>
      </c>
    </row>
    <row r="83" spans="1:4" x14ac:dyDescent="0.3">
      <c r="A83" s="159" t="s">
        <v>1210</v>
      </c>
      <c r="B83" s="4">
        <v>1343.251</v>
      </c>
      <c r="C83">
        <f>+VLOOKUP(A83,[1]Hoja1!$A$4:$B$97,2,)</f>
        <v>1343.251</v>
      </c>
      <c r="D83" s="4">
        <f t="shared" si="1"/>
        <v>0</v>
      </c>
    </row>
    <row r="84" spans="1:4" x14ac:dyDescent="0.3">
      <c r="A84" s="159" t="s">
        <v>596</v>
      </c>
      <c r="B84" s="4">
        <v>47.501999999999995</v>
      </c>
      <c r="C84">
        <f>+VLOOKUP(A84,[1]Hoja1!$A$4:$B$97,2,)</f>
        <v>47.502000000000002</v>
      </c>
      <c r="D84" s="4">
        <f t="shared" si="1"/>
        <v>0</v>
      </c>
    </row>
    <row r="85" spans="1:4" x14ac:dyDescent="0.3">
      <c r="A85" s="159" t="s">
        <v>496</v>
      </c>
      <c r="B85" s="4">
        <v>100.94175</v>
      </c>
      <c r="C85">
        <f>+VLOOKUP(A85,[1]Hoja1!$A$4:$B$97,2,)</f>
        <v>100.94175</v>
      </c>
      <c r="D85" s="4">
        <f t="shared" si="1"/>
        <v>0</v>
      </c>
    </row>
    <row r="86" spans="1:4" x14ac:dyDescent="0.3">
      <c r="A86" s="159" t="s">
        <v>1209</v>
      </c>
      <c r="B86" s="4">
        <v>527.45385803906254</v>
      </c>
      <c r="C86">
        <f>+VLOOKUP(A86,[1]Hoja1!$A$4:$B$97,2,)</f>
        <v>527.45385803906242</v>
      </c>
      <c r="D86" s="4">
        <f t="shared" si="1"/>
        <v>0</v>
      </c>
    </row>
    <row r="87" spans="1:4" x14ac:dyDescent="0.3">
      <c r="A87" s="159" t="s">
        <v>578</v>
      </c>
      <c r="B87" s="4">
        <v>1315.76</v>
      </c>
      <c r="C87">
        <f>+VLOOKUP(A87,[1]Hoja1!$A$4:$B$97,2,)</f>
        <v>1315.76</v>
      </c>
      <c r="D87" s="4">
        <f t="shared" si="1"/>
        <v>0</v>
      </c>
    </row>
    <row r="88" spans="1:4" x14ac:dyDescent="0.3">
      <c r="A88" s="159" t="s">
        <v>604</v>
      </c>
      <c r="B88" s="4">
        <v>399.80849999999998</v>
      </c>
      <c r="C88">
        <f>+VLOOKUP(A88,[1]Hoja1!$A$4:$B$97,2,)</f>
        <v>399.80849999999998</v>
      </c>
      <c r="D88" s="4">
        <f t="shared" si="1"/>
        <v>0</v>
      </c>
    </row>
    <row r="89" spans="1:4" x14ac:dyDescent="0.3">
      <c r="A89" s="159" t="s">
        <v>493</v>
      </c>
      <c r="B89" s="4">
        <v>1530.62</v>
      </c>
      <c r="C89">
        <f>+VLOOKUP(A89,[1]Hoja1!$A$4:$B$97,2,)</f>
        <v>1530.62</v>
      </c>
      <c r="D89" s="4">
        <f t="shared" si="1"/>
        <v>0</v>
      </c>
    </row>
    <row r="90" spans="1:4" x14ac:dyDescent="0.3">
      <c r="A90" s="159" t="s">
        <v>624</v>
      </c>
      <c r="B90" s="4">
        <v>886.70399999999995</v>
      </c>
      <c r="C90">
        <f>+VLOOKUP(A90,[1]Hoja1!$A$4:$B$97,2,)</f>
        <v>886.70399999999995</v>
      </c>
      <c r="D90" s="4">
        <f t="shared" si="1"/>
        <v>0</v>
      </c>
    </row>
    <row r="91" spans="1:4" x14ac:dyDescent="0.3">
      <c r="A91" s="159" t="s">
        <v>570</v>
      </c>
      <c r="B91" s="4">
        <v>513.28549999999996</v>
      </c>
      <c r="C91">
        <f>+VLOOKUP(A91,[1]Hoja1!$A$4:$B$97,2,)</f>
        <v>513.28549999999996</v>
      </c>
      <c r="D91" s="4">
        <f t="shared" si="1"/>
        <v>0</v>
      </c>
    </row>
    <row r="92" spans="1:4" x14ac:dyDescent="0.3">
      <c r="A92" s="159" t="s">
        <v>1213</v>
      </c>
      <c r="B92" s="4">
        <v>1278.2656249999998</v>
      </c>
      <c r="C92">
        <f>+VLOOKUP(A92,[1]Hoja1!$A$4:$B$97,2,)</f>
        <v>1278.265625</v>
      </c>
      <c r="D92" s="4">
        <f t="shared" si="1"/>
        <v>0</v>
      </c>
    </row>
    <row r="93" spans="1:4" x14ac:dyDescent="0.3">
      <c r="A93" s="159" t="s">
        <v>594</v>
      </c>
      <c r="B93" s="4">
        <v>1666.7678861640622</v>
      </c>
      <c r="C93">
        <f>+VLOOKUP(A93,[1]Hoja1!$A$4:$B$97,2,)</f>
        <v>1666.7678861640625</v>
      </c>
      <c r="D93" s="4">
        <f t="shared" si="1"/>
        <v>0</v>
      </c>
    </row>
    <row r="94" spans="1:4" x14ac:dyDescent="0.3">
      <c r="A94" s="159" t="s">
        <v>869</v>
      </c>
      <c r="B94" s="4">
        <v>1432.9769999999999</v>
      </c>
      <c r="C94">
        <f>+VLOOKUP(A94,[1]Hoja1!$A$4:$B$97,2,)</f>
        <v>1432.9769999999999</v>
      </c>
      <c r="D94" s="4">
        <f t="shared" si="1"/>
        <v>0</v>
      </c>
    </row>
    <row r="95" spans="1:4" x14ac:dyDescent="0.3">
      <c r="A95" s="159" t="s">
        <v>583</v>
      </c>
      <c r="B95" s="4">
        <v>2734.9694999999997</v>
      </c>
      <c r="C95">
        <f>+VLOOKUP(A95,[1]Hoja1!$A$4:$B$97,2,)</f>
        <v>2734.9694999999997</v>
      </c>
      <c r="D95" s="4">
        <f t="shared" si="1"/>
        <v>0</v>
      </c>
    </row>
    <row r="96" spans="1:4" x14ac:dyDescent="0.3">
      <c r="A96" s="159" t="s">
        <v>1463</v>
      </c>
      <c r="B96" s="4">
        <v>1419.4499999999998</v>
      </c>
      <c r="C96">
        <f>+VLOOKUP(A96,[1]Hoja1!$A$4:$B$97,2,)</f>
        <v>1419.45</v>
      </c>
      <c r="D96" s="4">
        <f t="shared" si="1"/>
        <v>0</v>
      </c>
    </row>
    <row r="97" spans="1:4" x14ac:dyDescent="0.3">
      <c r="A97" s="159" t="s">
        <v>11211</v>
      </c>
      <c r="B97" s="4">
        <v>144002.11216095506</v>
      </c>
      <c r="C97">
        <f>+VLOOKUP(A97,[1]Hoja1!$A$4:$B$97,2,)</f>
        <v>143571.29541095506</v>
      </c>
      <c r="D97" s="4">
        <f t="shared" si="1"/>
        <v>430.81674999999814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 filterMode="1">
    <pageSetUpPr fitToPage="1"/>
  </sheetPr>
  <dimension ref="A1:CJ697"/>
  <sheetViews>
    <sheetView showZeros="0" tabSelected="1" topLeftCell="BU1" zoomScale="115" zoomScaleNormal="115" workbookViewId="0">
      <pane ySplit="3" topLeftCell="A132" activePane="bottomLeft" state="frozen"/>
      <selection pane="bottomLeft" activeCell="BZ490" sqref="BZ490"/>
    </sheetView>
  </sheetViews>
  <sheetFormatPr baseColWidth="10" defaultRowHeight="14.4" x14ac:dyDescent="0.3"/>
  <cols>
    <col min="1" max="1" width="14.77734375" style="45" hidden="1" customWidth="1"/>
    <col min="2" max="2" width="15.77734375" style="45" hidden="1" customWidth="1"/>
    <col min="3" max="3" width="13" style="45" hidden="1" customWidth="1"/>
    <col min="4" max="4" width="20.33203125" style="120" customWidth="1"/>
    <col min="5" max="5" width="12.77734375" style="120" customWidth="1"/>
    <col min="6" max="6" width="7" style="120" customWidth="1"/>
    <col min="7" max="7" width="20.5546875" style="120" customWidth="1"/>
    <col min="8" max="8" width="25.77734375" style="120" customWidth="1"/>
    <col min="9" max="9" width="33.5546875" style="120" customWidth="1"/>
    <col min="10" max="10" width="9.5546875" style="45" customWidth="1"/>
    <col min="11" max="11" width="12" style="121" customWidth="1"/>
    <col min="12" max="12" width="12.44140625" style="115" customWidth="1"/>
    <col min="13" max="13" width="34.77734375" style="114" customWidth="1"/>
    <col min="14" max="14" width="12.77734375" style="114" customWidth="1"/>
    <col min="15" max="15" width="15.21875" style="114" customWidth="1"/>
    <col min="16" max="16" width="9.77734375" style="120" customWidth="1"/>
    <col min="17" max="17" width="8.21875" style="120" customWidth="1"/>
    <col min="18" max="18" width="10.21875" style="10" customWidth="1"/>
    <col min="19" max="19" width="10.21875" style="122" customWidth="1"/>
    <col min="20" max="20" width="11" style="10" bestFit="1" customWidth="1"/>
    <col min="21" max="21" width="10.21875" style="10" customWidth="1"/>
    <col min="22" max="22" width="10.77734375" style="120" customWidth="1"/>
    <col min="23" max="23" width="9.21875" style="2" customWidth="1"/>
    <col min="24" max="24" width="11.44140625" customWidth="1"/>
    <col min="25" max="25" width="8.77734375" customWidth="1"/>
    <col min="26" max="26" width="37.21875" customWidth="1"/>
    <col min="27" max="27" width="22.77734375" style="120" customWidth="1"/>
    <col min="28" max="28" width="29.21875" style="120" customWidth="1"/>
    <col min="29" max="29" width="6.77734375" customWidth="1"/>
    <col min="30" max="33" width="11.5546875" customWidth="1"/>
    <col min="34" max="34" width="9.77734375" customWidth="1"/>
    <col min="35" max="35" width="10.21875" customWidth="1"/>
    <col min="36" max="36" width="5.21875" customWidth="1"/>
    <col min="38" max="38" width="19.44140625" customWidth="1"/>
    <col min="39" max="41" width="14.77734375" customWidth="1"/>
    <col min="42" max="42" width="11.21875" customWidth="1"/>
    <col min="43" max="43" width="18.21875" customWidth="1"/>
    <col min="44" max="44" width="20.77734375" customWidth="1"/>
    <col min="45" max="45" width="19" customWidth="1"/>
    <col min="46" max="46" width="20" bestFit="1" customWidth="1"/>
    <col min="56" max="57" width="11.5546875" style="45"/>
    <col min="58" max="58" width="14" style="45" bestFit="1" customWidth="1"/>
    <col min="59" max="60" width="11.5546875" style="45"/>
    <col min="61" max="61" width="38.21875" style="45" bestFit="1" customWidth="1"/>
    <col min="62" max="62" width="25.21875" style="45" customWidth="1"/>
    <col min="63" max="66" width="11.5546875" style="45"/>
    <col min="67" max="67" width="10.6640625" style="45" customWidth="1"/>
    <col min="68" max="78" width="11.5546875" style="45"/>
    <col min="79" max="79" width="47.5546875" style="45" bestFit="1" customWidth="1"/>
    <col min="80" max="80" width="37.44140625" style="45" bestFit="1" customWidth="1"/>
    <col min="81" max="88" width="11.5546875" style="45"/>
  </cols>
  <sheetData>
    <row r="1" spans="1:88" ht="43.95" customHeight="1" thickTop="1" thickBot="1" x14ac:dyDescent="0.6">
      <c r="A1"/>
      <c r="B1"/>
      <c r="C1"/>
      <c r="D1" s="177" t="s">
        <v>850</v>
      </c>
      <c r="E1" s="178"/>
      <c r="F1" s="178"/>
      <c r="G1" s="178"/>
      <c r="H1" s="178"/>
      <c r="I1" s="178"/>
      <c r="J1" s="178"/>
      <c r="K1" s="178"/>
      <c r="L1" s="34"/>
      <c r="M1" s="183" t="s">
        <v>730</v>
      </c>
      <c r="N1" s="183"/>
      <c r="O1" s="184"/>
      <c r="P1" s="177" t="s">
        <v>850</v>
      </c>
      <c r="Q1" s="178"/>
      <c r="R1" s="178"/>
      <c r="S1" s="178"/>
      <c r="T1" s="178"/>
      <c r="U1" s="178"/>
      <c r="V1" s="178"/>
      <c r="W1" s="178"/>
      <c r="X1" s="176" t="s">
        <v>847</v>
      </c>
      <c r="Y1" s="176"/>
      <c r="Z1" s="176"/>
      <c r="AA1" s="170" t="s">
        <v>1223</v>
      </c>
      <c r="AB1" s="170"/>
      <c r="AC1" s="187" t="s">
        <v>730</v>
      </c>
      <c r="AD1" s="188"/>
      <c r="AE1" s="188"/>
      <c r="AF1" s="188"/>
      <c r="AG1" s="188"/>
      <c r="AH1" s="188"/>
      <c r="AI1" s="188"/>
      <c r="AJ1" s="188"/>
      <c r="AK1" s="188"/>
      <c r="AL1" s="189"/>
      <c r="AM1" s="36"/>
      <c r="AN1" s="36"/>
      <c r="AO1" s="37"/>
      <c r="AP1" s="5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</row>
    <row r="2" spans="1:88" ht="21.6" customHeight="1" thickTop="1" thickBot="1" x14ac:dyDescent="0.6">
      <c r="A2"/>
      <c r="B2"/>
      <c r="C2"/>
      <c r="D2" s="171" t="s">
        <v>859</v>
      </c>
      <c r="E2" s="172"/>
      <c r="F2" s="172"/>
      <c r="G2" s="172"/>
      <c r="H2" s="172"/>
      <c r="I2" s="173"/>
      <c r="J2" s="185" t="s">
        <v>855</v>
      </c>
      <c r="K2" s="186"/>
      <c r="L2" s="186"/>
      <c r="M2" s="186"/>
      <c r="N2" s="186"/>
      <c r="O2" s="186"/>
      <c r="P2" s="166" t="s">
        <v>852</v>
      </c>
      <c r="Q2" s="167"/>
      <c r="R2" s="182"/>
      <c r="S2" s="179" t="s">
        <v>843</v>
      </c>
      <c r="T2" s="180"/>
      <c r="U2" s="181"/>
      <c r="V2" s="166" t="s">
        <v>853</v>
      </c>
      <c r="W2" s="167"/>
      <c r="X2" s="9"/>
      <c r="Y2" s="9"/>
      <c r="Z2" s="9"/>
      <c r="AA2" s="14"/>
      <c r="AB2" s="14"/>
      <c r="AC2" s="46"/>
      <c r="AD2" s="47"/>
      <c r="AE2" s="47"/>
      <c r="AF2" s="47"/>
      <c r="AG2" s="47"/>
      <c r="AH2" s="174" t="s">
        <v>1222</v>
      </c>
      <c r="AI2" s="175"/>
      <c r="AJ2" s="47"/>
      <c r="AK2" s="47"/>
      <c r="AL2" s="47"/>
      <c r="AM2" s="47"/>
      <c r="AN2" s="174" t="s">
        <v>861</v>
      </c>
      <c r="AO2" s="175"/>
      <c r="AP2" s="52"/>
      <c r="AQ2" s="190" t="s">
        <v>843</v>
      </c>
      <c r="AR2" s="191"/>
      <c r="AS2" s="191"/>
      <c r="BD2" s="168" t="s">
        <v>1538</v>
      </c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/>
      <c r="BT2"/>
      <c r="BU2"/>
      <c r="BV2" s="169" t="s">
        <v>855</v>
      </c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</row>
    <row r="3" spans="1:88" s="1" customFormat="1" ht="47.4" thickTop="1" x14ac:dyDescent="0.3">
      <c r="A3" s="79" t="s">
        <v>2904</v>
      </c>
      <c r="B3" s="79" t="s">
        <v>3</v>
      </c>
      <c r="C3" s="80" t="s">
        <v>2926</v>
      </c>
      <c r="D3" s="49" t="s">
        <v>841</v>
      </c>
      <c r="E3" s="11" t="s">
        <v>700</v>
      </c>
      <c r="F3" s="12" t="s">
        <v>704</v>
      </c>
      <c r="G3" s="117" t="s">
        <v>702</v>
      </c>
      <c r="H3" s="117" t="s">
        <v>703</v>
      </c>
      <c r="I3" s="118" t="s">
        <v>705</v>
      </c>
      <c r="J3" s="19" t="s">
        <v>728</v>
      </c>
      <c r="K3" s="12" t="s">
        <v>708</v>
      </c>
      <c r="L3" s="12" t="s">
        <v>862</v>
      </c>
      <c r="M3" s="12" t="s">
        <v>709</v>
      </c>
      <c r="N3" s="60" t="s">
        <v>1534</v>
      </c>
      <c r="O3" s="20" t="s">
        <v>17</v>
      </c>
      <c r="P3" s="17" t="s">
        <v>844</v>
      </c>
      <c r="Q3" s="13" t="s">
        <v>845</v>
      </c>
      <c r="R3" s="22" t="s">
        <v>846</v>
      </c>
      <c r="S3" s="16" t="s">
        <v>851</v>
      </c>
      <c r="T3" s="25" t="s">
        <v>845</v>
      </c>
      <c r="U3" s="26" t="s">
        <v>846</v>
      </c>
      <c r="V3" s="15" t="s">
        <v>854</v>
      </c>
      <c r="W3" s="27" t="s">
        <v>849</v>
      </c>
      <c r="X3" s="28" t="s">
        <v>713</v>
      </c>
      <c r="Y3" s="28" t="s">
        <v>706</v>
      </c>
      <c r="Z3" s="29" t="s">
        <v>707</v>
      </c>
      <c r="AA3" s="50" t="s">
        <v>701</v>
      </c>
      <c r="AB3" s="35" t="s">
        <v>712</v>
      </c>
      <c r="AC3" s="38"/>
      <c r="AD3" s="39" t="s">
        <v>848</v>
      </c>
      <c r="AE3" s="39" t="s">
        <v>710</v>
      </c>
      <c r="AF3" s="39" t="s">
        <v>711</v>
      </c>
      <c r="AG3" s="39" t="s">
        <v>809</v>
      </c>
      <c r="AH3" s="39" t="s">
        <v>860</v>
      </c>
      <c r="AI3" s="39" t="s">
        <v>857</v>
      </c>
      <c r="AJ3" s="39" t="s">
        <v>16</v>
      </c>
      <c r="AK3" s="39" t="s">
        <v>856</v>
      </c>
      <c r="AL3" s="39" t="s">
        <v>840</v>
      </c>
      <c r="AM3" s="39" t="s">
        <v>858</v>
      </c>
      <c r="AN3" s="39" t="s">
        <v>1345</v>
      </c>
      <c r="AO3" s="40" t="s">
        <v>1346</v>
      </c>
      <c r="AP3" s="53"/>
      <c r="AQ3" s="56" t="s">
        <v>44</v>
      </c>
      <c r="AR3" s="77" t="s">
        <v>97</v>
      </c>
      <c r="AS3" s="75">
        <v>99010825011997</v>
      </c>
      <c r="AT3" s="74"/>
      <c r="BD3" s="61" t="s">
        <v>1345</v>
      </c>
      <c r="BE3" s="61" t="s">
        <v>1539</v>
      </c>
      <c r="BF3" s="62" t="s">
        <v>1540</v>
      </c>
      <c r="BG3" s="63" t="s">
        <v>1541</v>
      </c>
      <c r="BH3" s="64" t="s">
        <v>1542</v>
      </c>
      <c r="BI3" s="64" t="s">
        <v>1543</v>
      </c>
      <c r="BJ3" s="63" t="s">
        <v>705</v>
      </c>
      <c r="BK3" s="63" t="s">
        <v>13</v>
      </c>
      <c r="BL3" s="63" t="s">
        <v>17</v>
      </c>
      <c r="BM3" s="63" t="s">
        <v>1544</v>
      </c>
      <c r="BN3" s="65" t="s">
        <v>1545</v>
      </c>
      <c r="BO3" s="65" t="s">
        <v>1546</v>
      </c>
      <c r="BP3" s="65" t="s">
        <v>846</v>
      </c>
      <c r="BQ3" s="66" t="s">
        <v>1547</v>
      </c>
      <c r="BR3" s="67" t="s">
        <v>1548</v>
      </c>
      <c r="BV3" s="61" t="s">
        <v>1345</v>
      </c>
      <c r="BW3" s="61" t="s">
        <v>1539</v>
      </c>
      <c r="BX3" s="62" t="s">
        <v>1540</v>
      </c>
      <c r="BY3" s="63" t="s">
        <v>1541</v>
      </c>
      <c r="BZ3" s="64" t="s">
        <v>1542</v>
      </c>
      <c r="CA3" s="64" t="s">
        <v>1543</v>
      </c>
      <c r="CB3" s="63" t="s">
        <v>1549</v>
      </c>
      <c r="CC3" s="63" t="s">
        <v>13</v>
      </c>
      <c r="CD3" s="63" t="s">
        <v>17</v>
      </c>
      <c r="CE3" s="63" t="s">
        <v>1544</v>
      </c>
      <c r="CF3" s="65" t="s">
        <v>1545</v>
      </c>
      <c r="CG3" s="65" t="s">
        <v>1546</v>
      </c>
      <c r="CH3" s="65" t="s">
        <v>846</v>
      </c>
      <c r="CI3" s="66" t="s">
        <v>1547</v>
      </c>
      <c r="CJ3" s="67" t="s">
        <v>1548</v>
      </c>
    </row>
    <row r="4" spans="1:88" hidden="1" x14ac:dyDescent="0.3">
      <c r="A4" s="116"/>
      <c r="B4" s="116"/>
      <c r="D4" s="31">
        <v>945</v>
      </c>
      <c r="E4" s="8" t="s">
        <v>2786</v>
      </c>
      <c r="F4" s="7" t="s">
        <v>726</v>
      </c>
      <c r="G4" s="45" t="s">
        <v>714</v>
      </c>
      <c r="H4" s="45" t="s">
        <v>721</v>
      </c>
      <c r="I4" s="119" t="s">
        <v>2730</v>
      </c>
      <c r="J4" s="18" t="s">
        <v>485</v>
      </c>
      <c r="K4" s="119">
        <v>110021</v>
      </c>
      <c r="L4" s="110" t="str">
        <f>IF(W4&gt;0,IF(OR(E4="",F4="",G4="",H4="",I4="",J4="",K4=""),"faltan datos","ok")," ")</f>
        <v>ok</v>
      </c>
      <c r="M4" s="111" t="str">
        <f>IFERROR(VLOOKUP(K4,Centros!$E$2:$G$340,2,FALSE)," ")</f>
        <v>COLEGIO FUNDACION CALDEIRO</v>
      </c>
      <c r="N4" s="112" t="str">
        <f>IF(J4=" "," ",IF(J4=X4," ","Emp Orig/dest. Distinta"))</f>
        <v xml:space="preserve"> </v>
      </c>
      <c r="O4" s="113" t="str">
        <f>IFERROR(VLOOKUP($I4,Trabajadores!$C$3:$AF$1684,19,FALSE)," ")</f>
        <v>Cociner@</v>
      </c>
      <c r="P4" s="32">
        <v>35.6</v>
      </c>
      <c r="Q4" s="33">
        <v>9</v>
      </c>
      <c r="R4" s="24">
        <f t="shared" ref="R4:R67" si="0">+P4*Q4</f>
        <v>320.40000000000003</v>
      </c>
      <c r="S4" s="18"/>
      <c r="T4" s="23">
        <f>IF(AL4="99100165012016",AQ4,IF(AL4="28009435011996",AR4,IF(AL4="99010825011997",AS4)))</f>
        <v>1.743765625</v>
      </c>
      <c r="U4" s="23">
        <f t="shared" ref="U4" si="1">IF(T4="no corresponde",0,+S4*T4)</f>
        <v>0</v>
      </c>
      <c r="V4" s="18"/>
      <c r="W4" s="23">
        <f t="shared" ref="W4" si="2">+V4*AK4+((+R4+U4)*1.3195)</f>
        <v>422.76780000000002</v>
      </c>
      <c r="X4" s="30" t="str">
        <f>IFERROR(VLOOKUP($I4,Trabajadores!$C$2:$AS$1684,42,FALSE)," ")</f>
        <v>ALGADI</v>
      </c>
      <c r="Y4" s="30">
        <f>IFERROR(VLOOKUP($I4,Trabajadores!$C$2:$AS$1684,40,FALSE)," ")</f>
        <v>340084</v>
      </c>
      <c r="Z4" s="30" t="str">
        <f>IFERROR(VLOOKUP(Y4,Centros!$X$2:$Y$228,2,FALSE)," ")</f>
        <v>MISIONERAS CLARETIANAS J.HERNANDEZ</v>
      </c>
      <c r="AA4" s="6" t="s">
        <v>10537</v>
      </c>
      <c r="AB4" s="5" t="s">
        <v>10538</v>
      </c>
      <c r="AC4" s="41">
        <f>IFERROR(VLOOKUP(H4,Centros!$AI$2:$AN$10,6,FALSE),0)</f>
        <v>72</v>
      </c>
      <c r="AD4" s="42">
        <f>IF(AC4=70,R4,0)</f>
        <v>0</v>
      </c>
      <c r="AE4" s="42">
        <f>IF(AC4=72,R4,0)</f>
        <v>320.40000000000003</v>
      </c>
      <c r="AF4" s="42">
        <f>IF(AC4=73,+R4,0)</f>
        <v>0</v>
      </c>
      <c r="AG4" s="42">
        <f>+U4</f>
        <v>0</v>
      </c>
      <c r="AH4" s="43">
        <f>IFERROR(VLOOKUP($I4,Trabajadores!$C$3:$AT$1684,44,FALSE),0)</f>
        <v>19228</v>
      </c>
      <c r="AI4" s="43">
        <f>IFERROR(VLOOKUP($I4,Trabajadores!$C$3:$AT$1684,2,FALSE),0)</f>
        <v>1683</v>
      </c>
      <c r="AJ4" s="43" t="str">
        <f>IFERROR(VLOOKUP($I4,Trabajadores!$C$3:$AY$1270,21,FALSE),0)</f>
        <v>70</v>
      </c>
      <c r="AK4" s="42">
        <f>IFERROR(VLOOKUP($I4,Trabajadores!$C$3:$AN$1684,38,FALSE),0)</f>
        <v>5.7937500000000002</v>
      </c>
      <c r="AL4" s="42" t="str">
        <f>IFERROR(VLOOKUP($I4,Trabajadores!$C$3:$AN$1684,28,FALSE),0)</f>
        <v>99100165012016</v>
      </c>
      <c r="AM4" s="21" t="str">
        <f>IFERROR(VLOOKUP($I4,Trabajadores!$C$3:$AN$1684,19,FALSE),0)</f>
        <v>Cociner@</v>
      </c>
      <c r="AN4" s="21">
        <f>IFERROR(IF($J4="algadi",VLOOKUP($K4,Centros!$AB$2:$AD$142,2,FALSE),VLOOKUP($K4,Centros!$AB$143:$AD$282,2,FALSE)),0)</f>
        <v>19228</v>
      </c>
      <c r="AO4" s="44" t="str">
        <f>IFERROR(IF($J4="algadi",VLOOKUP($K4,Centros!$AB$2:$AD$142,3,FALSE),VLOOKUP($K4,Centros!$AB$143:$AD$222,3,FALSE)),0)</f>
        <v>20</v>
      </c>
      <c r="AP4" s="54"/>
      <c r="AQ4" s="55">
        <f>IFERROR(VLOOKUP($AM4,Centros!$AR$2:$AS$405,2,FALSE),0)</f>
        <v>1.743765625</v>
      </c>
      <c r="AR4" s="78">
        <f>IFERROR(VLOOKUP($AM4,Centros!$AZ$2:$BA$6,2,FALSE),0)</f>
        <v>2.3222499999999999</v>
      </c>
      <c r="AS4" s="76">
        <f>IFERROR(VLOOKUP($AM4,Centros!$BE$2:$BF$6,2,FALSE),0)</f>
        <v>0</v>
      </c>
      <c r="BD4" s="45" t="str">
        <f>+X4</f>
        <v>ALGADI</v>
      </c>
      <c r="BE4" s="45" t="s">
        <v>852</v>
      </c>
      <c r="BF4" s="123" t="str">
        <f>+E4</f>
        <v>9-SEPTIEMBRE</v>
      </c>
      <c r="BG4" s="45">
        <f>+Y4</f>
        <v>340084</v>
      </c>
      <c r="BH4" s="45">
        <f>VLOOKUP(Y4,Hoja1!$A$2:$O$599,14,FALSE)</f>
        <v>340084</v>
      </c>
      <c r="BI4" s="45" t="str">
        <f>VLOOKUP(BH4,Hoja1!$A$2:$O$599,2,FALSE)</f>
        <v>MISIONERAS CLARETIANAS J.HERNANDEZ</v>
      </c>
      <c r="BJ4" s="45" t="str">
        <f>+I4</f>
        <v>AGUIRRE NUÑEZ, ADELAIDA</v>
      </c>
      <c r="BK4" s="45">
        <f>VLOOKUP(BJ4,Trabajadores!$C$3:$AN$3285,14,FALSE)</f>
        <v>100</v>
      </c>
      <c r="BL4" s="45" t="str">
        <f>VLOOKUP($BJ4,Trabajadores!$C$3:$AN$3285,19,FALSE)</f>
        <v>Cociner@</v>
      </c>
      <c r="BM4" s="45">
        <f>VLOOKUP($BJ4,Trabajadores!$C$3:$AN$3285,16,FALSE)</f>
        <v>100</v>
      </c>
      <c r="BN4" s="124">
        <f>IF($G4="010 Restauración",100%,0%)</f>
        <v>1</v>
      </c>
      <c r="BO4" s="124">
        <f>IF($G4="020 Limpieza",100%,0%)</f>
        <v>0</v>
      </c>
      <c r="BP4" s="125">
        <f>+BN4+BO4</f>
        <v>1</v>
      </c>
      <c r="BR4" s="126">
        <f>-W4</f>
        <v>-422.76780000000002</v>
      </c>
      <c r="BV4" s="45" t="str">
        <f>+J4</f>
        <v>ALGADI</v>
      </c>
      <c r="BW4" s="45" t="s">
        <v>852</v>
      </c>
      <c r="BX4" s="123" t="str">
        <f>+E4</f>
        <v>9-SEPTIEMBRE</v>
      </c>
      <c r="BY4" s="45">
        <f>+K4</f>
        <v>110021</v>
      </c>
      <c r="BZ4" s="45">
        <f>VLOOKUP(BY4,Hoja1!$A$2:$O$599,14,FALSE)</f>
        <v>110021</v>
      </c>
      <c r="CA4" s="45" t="str">
        <f>VLOOKUP(BZ4,Hoja1!$A$2:$O$599,2,FALSE)</f>
        <v>COLEGIO FUNDACION CALDEIRO</v>
      </c>
      <c r="CB4" s="45" t="str">
        <f>+H4</f>
        <v>Permiso retribuido</v>
      </c>
      <c r="CC4" s="45">
        <v>888</v>
      </c>
      <c r="CD4" s="45" t="str">
        <f>+BW4</f>
        <v>INCIDENCIA</v>
      </c>
      <c r="CF4" s="124"/>
      <c r="CG4" s="124"/>
      <c r="CH4" s="125"/>
      <c r="CJ4" s="126">
        <f>+W4</f>
        <v>422.76780000000002</v>
      </c>
    </row>
    <row r="5" spans="1:88" hidden="1" x14ac:dyDescent="0.3">
      <c r="A5" s="116"/>
      <c r="B5" s="116"/>
      <c r="D5" s="31">
        <v>945</v>
      </c>
      <c r="E5" s="8" t="s">
        <v>2786</v>
      </c>
      <c r="F5" s="7" t="s">
        <v>726</v>
      </c>
      <c r="G5" s="45" t="s">
        <v>714</v>
      </c>
      <c r="H5" s="45" t="s">
        <v>720</v>
      </c>
      <c r="I5" s="119" t="s">
        <v>7399</v>
      </c>
      <c r="J5" s="18" t="s">
        <v>485</v>
      </c>
      <c r="K5" s="119">
        <v>510005</v>
      </c>
      <c r="L5" s="110" t="str">
        <f t="shared" ref="L5:L68" si="3">IF(W5&gt;0,IF(OR(E5="",F5="",G5="",H5="",I5="",J5="",K5=""),"faltan datos","ok")," ")</f>
        <v>ok</v>
      </c>
      <c r="M5" s="111" t="str">
        <f>IFERROR(VLOOKUP(K5,Centros!$E$2:$G$340,2,FALSE)," ")</f>
        <v>C.P. TERCIARIOS CAPUCHINOS</v>
      </c>
      <c r="N5" s="112" t="str">
        <f t="shared" ref="N5:N68" si="4">IF(J5=" "," ",IF(J5=X5," ","Emp Orig/dest. Distinta"))</f>
        <v xml:space="preserve"> </v>
      </c>
      <c r="O5" s="113" t="str">
        <f>IFERROR(VLOOKUP($I5,Trabajadores!$C$3:$AF$1684,19,FALSE)," ")</f>
        <v>h Cociner@</v>
      </c>
      <c r="P5" s="32">
        <v>1</v>
      </c>
      <c r="Q5" s="33">
        <v>55</v>
      </c>
      <c r="R5" s="24">
        <f t="shared" si="0"/>
        <v>55</v>
      </c>
      <c r="S5" s="18"/>
      <c r="T5" s="23">
        <f t="shared" ref="T5:T68" si="5">IF(AL5="99100165012016",AQ5,IF(AL5="28009435011996",AR5,IF(AL5="99010825011997",AS5)))</f>
        <v>1.743765625</v>
      </c>
      <c r="U5" s="23">
        <f t="shared" ref="U5:U68" si="6">IF(T5="no corresponde",0,+S5*T5)</f>
        <v>0</v>
      </c>
      <c r="V5" s="18"/>
      <c r="W5" s="23">
        <f t="shared" ref="W5:W68" si="7">+V5*AK5+((+R5+U5)*1.3195)</f>
        <v>72.572499999999991</v>
      </c>
      <c r="X5" s="30" t="str">
        <f>IFERROR(VLOOKUP($I5,Trabajadores!$C$2:$AS$1684,42,FALSE)," ")</f>
        <v>ALGADI</v>
      </c>
      <c r="Y5" s="30">
        <f>IFERROR(VLOOKUP($I5,Trabajadores!$C$2:$AS$1684,40,FALSE)," ")</f>
        <v>110216</v>
      </c>
      <c r="Z5" s="30" t="str">
        <f>IFERROR(VLOOKUP(Y5,Centros!$X$2:$Y$228,2,FALSE)," ")</f>
        <v>COL. MATER INMACULATA</v>
      </c>
      <c r="AA5" s="6">
        <v>45913</v>
      </c>
      <c r="AB5" s="5" t="s">
        <v>10539</v>
      </c>
      <c r="AC5" s="41">
        <f>IFERROR(VLOOKUP(H5,Centros!$AI$2:$AN$10,6,FALSE),0)</f>
        <v>70</v>
      </c>
      <c r="AD5" s="42">
        <f t="shared" ref="AD5:AD68" si="8">IF(AC5=70,R5,0)</f>
        <v>55</v>
      </c>
      <c r="AE5" s="42">
        <f t="shared" ref="AE5:AE68" si="9">IF(AC5=72,R5,0)</f>
        <v>0</v>
      </c>
      <c r="AF5" s="42">
        <f t="shared" ref="AF5:AF68" si="10">IF(AC5=73,+R5,0)</f>
        <v>0</v>
      </c>
      <c r="AG5" s="42">
        <f t="shared" ref="AG5:AG68" si="11">+U5</f>
        <v>0</v>
      </c>
      <c r="AH5" s="43">
        <f>IFERROR(VLOOKUP($I5,Trabajadores!$C$3:$AT$1684,44,FALSE),0)</f>
        <v>19228</v>
      </c>
      <c r="AI5" s="43">
        <f>IFERROR(VLOOKUP($I5,Trabajadores!$C$3:$AT$1684,2,FALSE),0)</f>
        <v>1334</v>
      </c>
      <c r="AJ5" s="43" t="str">
        <f>IFERROR(VLOOKUP($I5,Trabajadores!$C$3:$AY$1270,21,FALSE),0)</f>
        <v>107</v>
      </c>
      <c r="AK5" s="42">
        <f>IFERROR(VLOOKUP($I5,Trabajadores!$C$3:$AN$1684,38,FALSE),0)</f>
        <v>11.40625</v>
      </c>
      <c r="AL5" s="42" t="str">
        <f>IFERROR(VLOOKUP($I5,Trabajadores!$C$3:$AN$1684,28,FALSE),0)</f>
        <v>99100165012016</v>
      </c>
      <c r="AM5" s="21" t="str">
        <f>IFERROR(VLOOKUP($I5,Trabajadores!$C$3:$AN$1684,19,FALSE),0)</f>
        <v>h Cociner@</v>
      </c>
      <c r="AN5" s="21">
        <f>IFERROR(IF($J5="algadi",VLOOKUP($K5,Centros!$AB$2:$AD$142,2,FALSE),VLOOKUP($K5,Centros!$AB$143:$AD$282,2,FALSE)),0)</f>
        <v>5027</v>
      </c>
      <c r="AO5" s="44" t="str">
        <f>IFERROR(IF($J5="algadi",VLOOKUP($K5,Centros!$AB$2:$AD$142,3,FALSE),VLOOKUP($K5,Centros!$AB$143:$AD$222,3,FALSE)),0)</f>
        <v>51</v>
      </c>
      <c r="AP5" s="54"/>
      <c r="AQ5" s="55">
        <f>IFERROR(VLOOKUP($AM5,Centros!$AR$2:$AS$405,2,FALSE),0)</f>
        <v>1.743765625</v>
      </c>
      <c r="AR5" s="78">
        <f>IFERROR(VLOOKUP($AM5,Centros!$AZ$2:$BA$6,2,FALSE),0)</f>
        <v>0</v>
      </c>
      <c r="AS5" s="76">
        <f>IFERROR(VLOOKUP($AM5,Centros!$BE$2:$BF$6,2,FALSE),0)</f>
        <v>0</v>
      </c>
      <c r="BD5" s="45" t="str">
        <f t="shared" ref="BD5:BD68" si="12">+X5</f>
        <v>ALGADI</v>
      </c>
      <c r="BE5" s="45" t="s">
        <v>852</v>
      </c>
      <c r="BF5" s="123" t="str">
        <f t="shared" ref="BF5:BF68" si="13">+E5</f>
        <v>9-SEPTIEMBRE</v>
      </c>
      <c r="BG5" s="45">
        <f t="shared" ref="BG5:BG68" si="14">+Y5</f>
        <v>110216</v>
      </c>
      <c r="BH5" s="45">
        <f>VLOOKUP(Y5,Hoja1!$A$2:$O$599,14,FALSE)</f>
        <v>110216</v>
      </c>
      <c r="BI5" s="45" t="str">
        <f>VLOOKUP(BH5,Hoja1!$A$2:$O$599,2,FALSE)</f>
        <v>COL. MATER INMACULATA</v>
      </c>
      <c r="BJ5" s="45" t="str">
        <f t="shared" ref="BJ5:BJ68" si="15">+I5</f>
        <v>ALONSO ALONSO, ANGEL LUIS</v>
      </c>
      <c r="BK5" s="45">
        <f>VLOOKUP(BJ5,Trabajadores!$C$3:$AN$3285,14,FALSE)</f>
        <v>300</v>
      </c>
      <c r="BL5" s="45" t="str">
        <f>VLOOKUP($BJ5,Trabajadores!$C$3:$AN$3285,19,FALSE)</f>
        <v>h Cociner@</v>
      </c>
      <c r="BM5" s="45">
        <f>VLOOKUP($BJ5,Trabajadores!$C$3:$AN$3285,16,FALSE)</f>
        <v>100</v>
      </c>
      <c r="BN5" s="124">
        <f t="shared" ref="BN5:BN68" si="16">IF($G5="010 Restauración",100%,0%)</f>
        <v>1</v>
      </c>
      <c r="BO5" s="124">
        <f t="shared" ref="BO5:BO68" si="17">IF($G5="020 Limpieza",100%,0%)</f>
        <v>0</v>
      </c>
      <c r="BP5" s="125">
        <f t="shared" ref="BP5:BP68" si="18">+BN5+BO5</f>
        <v>1</v>
      </c>
      <c r="BR5" s="126">
        <f t="shared" ref="BR5:BR68" si="19">-W5</f>
        <v>-72.572499999999991</v>
      </c>
      <c r="BV5" s="45" t="str">
        <f t="shared" ref="BV5:BV68" si="20">+J5</f>
        <v>ALGADI</v>
      </c>
      <c r="BW5" s="45" t="s">
        <v>852</v>
      </c>
      <c r="BX5" s="123" t="str">
        <f t="shared" ref="BX5:BX68" si="21">+E5</f>
        <v>9-SEPTIEMBRE</v>
      </c>
      <c r="BY5" s="45">
        <f t="shared" ref="BY5:BY68" si="22">+K5</f>
        <v>510005</v>
      </c>
      <c r="BZ5" s="45">
        <f>VLOOKUP(BY5,Hoja1!$A$2:$O$599,14,FALSE)</f>
        <v>510005</v>
      </c>
      <c r="CA5" s="45" t="str">
        <f>VLOOKUP(BZ5,Hoja1!$A$2:$O$599,2,FALSE)</f>
        <v>C.P. TERCIARIOS CAPUCHINOS</v>
      </c>
      <c r="CB5" s="45" t="str">
        <f t="shared" ref="CB5:CB68" si="23">+H5</f>
        <v>Festivos y Fines de Semana</v>
      </c>
      <c r="CC5" s="45">
        <v>888</v>
      </c>
      <c r="CD5" s="45" t="str">
        <f t="shared" ref="CD5:CD68" si="24">+BW5</f>
        <v>INCIDENCIA</v>
      </c>
      <c r="CF5" s="124"/>
      <c r="CG5" s="124"/>
      <c r="CH5" s="125"/>
      <c r="CJ5" s="126">
        <f t="shared" ref="CJ5:CJ68" si="25">+W5</f>
        <v>72.572499999999991</v>
      </c>
    </row>
    <row r="6" spans="1:88" hidden="1" x14ac:dyDescent="0.3">
      <c r="A6" s="116"/>
      <c r="B6" s="116"/>
      <c r="D6" s="31">
        <v>945</v>
      </c>
      <c r="E6" s="8" t="s">
        <v>2786</v>
      </c>
      <c r="F6" s="7" t="s">
        <v>726</v>
      </c>
      <c r="G6" s="45" t="s">
        <v>714</v>
      </c>
      <c r="H6" s="45" t="s">
        <v>720</v>
      </c>
      <c r="I6" s="119" t="s">
        <v>7399</v>
      </c>
      <c r="J6" s="18" t="s">
        <v>485</v>
      </c>
      <c r="K6" s="119">
        <v>510006</v>
      </c>
      <c r="L6" s="110" t="str">
        <f t="shared" si="3"/>
        <v>ok</v>
      </c>
      <c r="M6" s="111" t="str">
        <f>IFERROR(VLOOKUP(K6,Centros!$E$2:$G$340,2,FALSE)," ")</f>
        <v>C.P. CONCEPCIONISTAS - BELISANA</v>
      </c>
      <c r="N6" s="112" t="str">
        <f t="shared" si="4"/>
        <v xml:space="preserve"> </v>
      </c>
      <c r="O6" s="113" t="str">
        <f>IFERROR(VLOOKUP($I6,Trabajadores!$C$3:$AF$1684,19,FALSE)," ")</f>
        <v>h Cociner@</v>
      </c>
      <c r="P6" s="32">
        <v>1</v>
      </c>
      <c r="Q6" s="33">
        <v>80</v>
      </c>
      <c r="R6" s="24">
        <f t="shared" si="0"/>
        <v>80</v>
      </c>
      <c r="S6" s="18"/>
      <c r="T6" s="23">
        <f t="shared" si="5"/>
        <v>1.743765625</v>
      </c>
      <c r="U6" s="23">
        <f t="shared" si="6"/>
        <v>0</v>
      </c>
      <c r="V6" s="18"/>
      <c r="W6" s="23">
        <f t="shared" si="7"/>
        <v>105.55999999999999</v>
      </c>
      <c r="X6" s="30" t="str">
        <f>IFERROR(VLOOKUP($I6,Trabajadores!$C$2:$AS$1684,42,FALSE)," ")</f>
        <v>ALGADI</v>
      </c>
      <c r="Y6" s="30">
        <f>IFERROR(VLOOKUP($I6,Trabajadores!$C$2:$AS$1684,40,FALSE)," ")</f>
        <v>110216</v>
      </c>
      <c r="Z6" s="30" t="str">
        <f>IFERROR(VLOOKUP(Y6,Centros!$X$2:$Y$228,2,FALSE)," ")</f>
        <v>COL. MATER INMACULATA</v>
      </c>
      <c r="AA6" s="6">
        <v>45920</v>
      </c>
      <c r="AB6" s="5" t="s">
        <v>10539</v>
      </c>
      <c r="AC6" s="41">
        <f>IFERROR(VLOOKUP(H6,Centros!$AI$2:$AN$10,6,FALSE),0)</f>
        <v>70</v>
      </c>
      <c r="AD6" s="42">
        <f t="shared" si="8"/>
        <v>80</v>
      </c>
      <c r="AE6" s="42">
        <f t="shared" si="9"/>
        <v>0</v>
      </c>
      <c r="AF6" s="42">
        <f t="shared" si="10"/>
        <v>0</v>
      </c>
      <c r="AG6" s="42">
        <f t="shared" si="11"/>
        <v>0</v>
      </c>
      <c r="AH6" s="43">
        <f>IFERROR(VLOOKUP($I6,Trabajadores!$C$3:$AT$1684,44,FALSE),0)</f>
        <v>19228</v>
      </c>
      <c r="AI6" s="43">
        <f>IFERROR(VLOOKUP($I6,Trabajadores!$C$3:$AT$1684,2,FALSE),0)</f>
        <v>1334</v>
      </c>
      <c r="AJ6" s="43" t="str">
        <f>IFERROR(VLOOKUP($I6,Trabajadores!$C$3:$AY$1270,21,FALSE),0)</f>
        <v>107</v>
      </c>
      <c r="AK6" s="42">
        <f>IFERROR(VLOOKUP($I6,Trabajadores!$C$3:$AN$1684,38,FALSE),0)</f>
        <v>11.40625</v>
      </c>
      <c r="AL6" s="42" t="str">
        <f>IFERROR(VLOOKUP($I6,Trabajadores!$C$3:$AN$1684,28,FALSE),0)</f>
        <v>99100165012016</v>
      </c>
      <c r="AM6" s="21" t="str">
        <f>IFERROR(VLOOKUP($I6,Trabajadores!$C$3:$AN$1684,19,FALSE),0)</f>
        <v>h Cociner@</v>
      </c>
      <c r="AN6" s="21">
        <f>IFERROR(IF($J6="algadi",VLOOKUP($K6,Centros!$AB$2:$AD$142,2,FALSE),VLOOKUP($K6,Centros!$AB$143:$AD$282,2,FALSE)),0)</f>
        <v>5027</v>
      </c>
      <c r="AO6" s="44" t="str">
        <f>IFERROR(IF($J6="algadi",VLOOKUP($K6,Centros!$AB$2:$AD$142,3,FALSE),VLOOKUP($K6,Centros!$AB$143:$AD$222,3,FALSE)),0)</f>
        <v>70</v>
      </c>
      <c r="AP6" s="54"/>
      <c r="AQ6" s="55">
        <f>IFERROR(VLOOKUP($AM6,Centros!$AR$2:$AS$405,2,FALSE),0)</f>
        <v>1.743765625</v>
      </c>
      <c r="AR6" s="78">
        <f>IFERROR(VLOOKUP($AM6,Centros!$AZ$2:$BA$6,2,FALSE),0)</f>
        <v>0</v>
      </c>
      <c r="AS6" s="76">
        <f>IFERROR(VLOOKUP($AM6,Centros!$BE$2:$BF$6,2,FALSE),0)</f>
        <v>0</v>
      </c>
      <c r="BD6" s="45" t="str">
        <f t="shared" si="12"/>
        <v>ALGADI</v>
      </c>
      <c r="BE6" s="45" t="s">
        <v>852</v>
      </c>
      <c r="BF6" s="123" t="str">
        <f t="shared" si="13"/>
        <v>9-SEPTIEMBRE</v>
      </c>
      <c r="BG6" s="45">
        <f t="shared" si="14"/>
        <v>110216</v>
      </c>
      <c r="BH6" s="45">
        <f>VLOOKUP(Y6,Hoja1!$A$2:$O$599,14,FALSE)</f>
        <v>110216</v>
      </c>
      <c r="BI6" s="45" t="str">
        <f>VLOOKUP(BH6,Hoja1!$A$2:$O$599,2,FALSE)</f>
        <v>COL. MATER INMACULATA</v>
      </c>
      <c r="BJ6" s="45" t="str">
        <f t="shared" si="15"/>
        <v>ALONSO ALONSO, ANGEL LUIS</v>
      </c>
      <c r="BK6" s="45">
        <f>VLOOKUP(BJ6,Trabajadores!$C$3:$AN$3285,14,FALSE)</f>
        <v>300</v>
      </c>
      <c r="BL6" s="45" t="str">
        <f>VLOOKUP($BJ6,Trabajadores!$C$3:$AN$3285,19,FALSE)</f>
        <v>h Cociner@</v>
      </c>
      <c r="BM6" s="45">
        <f>VLOOKUP($BJ6,Trabajadores!$C$3:$AN$3285,16,FALSE)</f>
        <v>100</v>
      </c>
      <c r="BN6" s="124">
        <f t="shared" si="16"/>
        <v>1</v>
      </c>
      <c r="BO6" s="124">
        <f t="shared" si="17"/>
        <v>0</v>
      </c>
      <c r="BP6" s="125">
        <f t="shared" si="18"/>
        <v>1</v>
      </c>
      <c r="BR6" s="126">
        <f t="shared" si="19"/>
        <v>-105.55999999999999</v>
      </c>
      <c r="BV6" s="45" t="str">
        <f t="shared" si="20"/>
        <v>ALGADI</v>
      </c>
      <c r="BW6" s="45" t="s">
        <v>852</v>
      </c>
      <c r="BX6" s="123" t="str">
        <f t="shared" si="21"/>
        <v>9-SEPTIEMBRE</v>
      </c>
      <c r="BY6" s="45">
        <f t="shared" si="22"/>
        <v>510006</v>
      </c>
      <c r="BZ6" s="45">
        <f>VLOOKUP(BY6,Hoja1!$A$2:$O$599,14,FALSE)</f>
        <v>510006</v>
      </c>
      <c r="CA6" s="45" t="str">
        <f>VLOOKUP(BZ6,Hoja1!$A$2:$O$599,2,FALSE)</f>
        <v>C.P. CONCEPCIONISTAS - BELISANA</v>
      </c>
      <c r="CB6" s="45" t="str">
        <f t="shared" si="23"/>
        <v>Festivos y Fines de Semana</v>
      </c>
      <c r="CC6" s="45">
        <v>888</v>
      </c>
      <c r="CD6" s="45" t="str">
        <f t="shared" si="24"/>
        <v>INCIDENCIA</v>
      </c>
      <c r="CF6" s="124"/>
      <c r="CG6" s="124"/>
      <c r="CH6" s="125"/>
      <c r="CJ6" s="126">
        <f t="shared" si="25"/>
        <v>105.55999999999999</v>
      </c>
    </row>
    <row r="7" spans="1:88" hidden="1" x14ac:dyDescent="0.3">
      <c r="A7" s="116"/>
      <c r="B7" s="116"/>
      <c r="D7" s="31">
        <v>945</v>
      </c>
      <c r="E7" s="8" t="s">
        <v>2786</v>
      </c>
      <c r="F7" s="7" t="s">
        <v>726</v>
      </c>
      <c r="G7" s="45" t="s">
        <v>714</v>
      </c>
      <c r="H7" s="45" t="s">
        <v>720</v>
      </c>
      <c r="I7" s="119" t="s">
        <v>7399</v>
      </c>
      <c r="J7" s="18" t="s">
        <v>485</v>
      </c>
      <c r="K7" s="119">
        <v>510015</v>
      </c>
      <c r="L7" s="110" t="str">
        <f t="shared" si="3"/>
        <v>ok</v>
      </c>
      <c r="M7" s="111" t="str">
        <f>IFERROR(VLOOKUP(K7,Centros!$E$2:$G$340,2,FALSE)," ")</f>
        <v>CASA GENERAL MM. CONCEPCIONISTAS</v>
      </c>
      <c r="N7" s="112" t="str">
        <f t="shared" si="4"/>
        <v xml:space="preserve"> </v>
      </c>
      <c r="O7" s="113" t="str">
        <f>IFERROR(VLOOKUP($I7,Trabajadores!$C$3:$AF$1684,19,FALSE)," ")</f>
        <v>h Cociner@</v>
      </c>
      <c r="P7" s="32">
        <v>1</v>
      </c>
      <c r="Q7" s="33">
        <v>80</v>
      </c>
      <c r="R7" s="24">
        <f t="shared" si="0"/>
        <v>80</v>
      </c>
      <c r="S7" s="18"/>
      <c r="T7" s="23">
        <f t="shared" si="5"/>
        <v>1.743765625</v>
      </c>
      <c r="U7" s="23">
        <f t="shared" si="6"/>
        <v>0</v>
      </c>
      <c r="V7" s="18"/>
      <c r="W7" s="23">
        <f t="shared" si="7"/>
        <v>105.55999999999999</v>
      </c>
      <c r="X7" s="30" t="str">
        <f>IFERROR(VLOOKUP($I7,Trabajadores!$C$2:$AS$1684,42,FALSE)," ")</f>
        <v>ALGADI</v>
      </c>
      <c r="Y7" s="30">
        <f>IFERROR(VLOOKUP($I7,Trabajadores!$C$2:$AS$1684,40,FALSE)," ")</f>
        <v>110216</v>
      </c>
      <c r="Z7" s="30" t="str">
        <f>IFERROR(VLOOKUP(Y7,Centros!$X$2:$Y$228,2,FALSE)," ")</f>
        <v>COL. MATER INMACULATA</v>
      </c>
      <c r="AA7" s="6">
        <v>45892</v>
      </c>
      <c r="AB7" s="5" t="s">
        <v>10540</v>
      </c>
      <c r="AC7" s="41">
        <f>IFERROR(VLOOKUP(H7,Centros!$AI$2:$AN$10,6,FALSE),0)</f>
        <v>70</v>
      </c>
      <c r="AD7" s="42">
        <f t="shared" si="8"/>
        <v>80</v>
      </c>
      <c r="AE7" s="42">
        <f t="shared" si="9"/>
        <v>0</v>
      </c>
      <c r="AF7" s="42">
        <f t="shared" si="10"/>
        <v>0</v>
      </c>
      <c r="AG7" s="42">
        <f t="shared" si="11"/>
        <v>0</v>
      </c>
      <c r="AH7" s="43">
        <f>IFERROR(VLOOKUP($I7,Trabajadores!$C$3:$AT$1684,44,FALSE),0)</f>
        <v>19228</v>
      </c>
      <c r="AI7" s="43">
        <f>IFERROR(VLOOKUP($I7,Trabajadores!$C$3:$AT$1684,2,FALSE),0)</f>
        <v>1334</v>
      </c>
      <c r="AJ7" s="43" t="str">
        <f>IFERROR(VLOOKUP($I7,Trabajadores!$C$3:$AY$1270,21,FALSE),0)</f>
        <v>107</v>
      </c>
      <c r="AK7" s="42">
        <f>IFERROR(VLOOKUP($I7,Trabajadores!$C$3:$AN$1684,38,FALSE),0)</f>
        <v>11.40625</v>
      </c>
      <c r="AL7" s="42" t="str">
        <f>IFERROR(VLOOKUP($I7,Trabajadores!$C$3:$AN$1684,28,FALSE),0)</f>
        <v>99100165012016</v>
      </c>
      <c r="AM7" s="21" t="str">
        <f>IFERROR(VLOOKUP($I7,Trabajadores!$C$3:$AN$1684,19,FALSE),0)</f>
        <v>h Cociner@</v>
      </c>
      <c r="AN7" s="21">
        <f>IFERROR(IF($J7="algadi",VLOOKUP($K7,Centros!$AB$2:$AD$142,2,FALSE),VLOOKUP($K7,Centros!$AB$143:$AD$282,2,FALSE)),0)</f>
        <v>19228</v>
      </c>
      <c r="AO7" s="44" t="str">
        <f>IFERROR(IF($J7="algadi",VLOOKUP($K7,Centros!$AB$2:$AD$142,3,FALSE),VLOOKUP($K7,Centros!$AB$143:$AD$222,3,FALSE)),0)</f>
        <v>33</v>
      </c>
      <c r="AP7" s="54"/>
      <c r="AQ7" s="55">
        <f>IFERROR(VLOOKUP($AM7,Centros!$AR$2:$AS$405,2,FALSE),0)</f>
        <v>1.743765625</v>
      </c>
      <c r="AR7" s="78">
        <f>IFERROR(VLOOKUP($AM7,Centros!$AZ$2:$BA$6,2,FALSE),0)</f>
        <v>0</v>
      </c>
      <c r="AS7" s="76">
        <f>IFERROR(VLOOKUP($AM7,Centros!$BE$2:$BF$6,2,FALSE),0)</f>
        <v>0</v>
      </c>
      <c r="BD7" s="45" t="str">
        <f t="shared" si="12"/>
        <v>ALGADI</v>
      </c>
      <c r="BE7" s="45" t="s">
        <v>852</v>
      </c>
      <c r="BF7" s="123" t="str">
        <f t="shared" si="13"/>
        <v>9-SEPTIEMBRE</v>
      </c>
      <c r="BG7" s="45">
        <f t="shared" si="14"/>
        <v>110216</v>
      </c>
      <c r="BH7" s="45">
        <f>VLOOKUP(Y7,Hoja1!$A$2:$O$599,14,FALSE)</f>
        <v>110216</v>
      </c>
      <c r="BI7" s="45" t="str">
        <f>VLOOKUP(BH7,Hoja1!$A$2:$O$599,2,FALSE)</f>
        <v>COL. MATER INMACULATA</v>
      </c>
      <c r="BJ7" s="45" t="str">
        <f t="shared" si="15"/>
        <v>ALONSO ALONSO, ANGEL LUIS</v>
      </c>
      <c r="BK7" s="45">
        <f>VLOOKUP(BJ7,Trabajadores!$C$3:$AN$3285,14,FALSE)</f>
        <v>300</v>
      </c>
      <c r="BL7" s="45" t="str">
        <f>VLOOKUP($BJ7,Trabajadores!$C$3:$AN$3285,19,FALSE)</f>
        <v>h Cociner@</v>
      </c>
      <c r="BM7" s="45">
        <f>VLOOKUP($BJ7,Trabajadores!$C$3:$AN$3285,16,FALSE)</f>
        <v>100</v>
      </c>
      <c r="BN7" s="124">
        <f t="shared" si="16"/>
        <v>1</v>
      </c>
      <c r="BO7" s="124">
        <f t="shared" si="17"/>
        <v>0</v>
      </c>
      <c r="BP7" s="125">
        <f t="shared" si="18"/>
        <v>1</v>
      </c>
      <c r="BR7" s="126">
        <f t="shared" si="19"/>
        <v>-105.55999999999999</v>
      </c>
      <c r="BV7" s="45" t="str">
        <f t="shared" si="20"/>
        <v>ALGADI</v>
      </c>
      <c r="BW7" s="45" t="s">
        <v>852</v>
      </c>
      <c r="BX7" s="123" t="str">
        <f t="shared" si="21"/>
        <v>9-SEPTIEMBRE</v>
      </c>
      <c r="BY7" s="45">
        <f t="shared" si="22"/>
        <v>510015</v>
      </c>
      <c r="BZ7" s="45">
        <f>VLOOKUP(BY7,Hoja1!$A$2:$O$599,14,FALSE)</f>
        <v>510015</v>
      </c>
      <c r="CA7" s="45" t="str">
        <f>VLOOKUP(BZ7,Hoja1!$A$2:$O$599,2,FALSE)</f>
        <v>CASA GENERAL MM. CONCEPCIONISTAS</v>
      </c>
      <c r="CB7" s="45" t="str">
        <f t="shared" si="23"/>
        <v>Festivos y Fines de Semana</v>
      </c>
      <c r="CC7" s="45">
        <v>888</v>
      </c>
      <c r="CD7" s="45" t="str">
        <f t="shared" si="24"/>
        <v>INCIDENCIA</v>
      </c>
      <c r="CF7" s="124"/>
      <c r="CG7" s="124"/>
      <c r="CH7" s="125"/>
      <c r="CJ7" s="126">
        <f t="shared" si="25"/>
        <v>105.55999999999999</v>
      </c>
    </row>
    <row r="8" spans="1:88" hidden="1" x14ac:dyDescent="0.3">
      <c r="A8" s="116"/>
      <c r="B8" s="116"/>
      <c r="D8" s="31">
        <v>945</v>
      </c>
      <c r="E8" s="8" t="s">
        <v>2786</v>
      </c>
      <c r="F8" s="7" t="s">
        <v>726</v>
      </c>
      <c r="G8" s="45" t="s">
        <v>716</v>
      </c>
      <c r="H8" s="45" t="s">
        <v>721</v>
      </c>
      <c r="I8" s="119" t="s">
        <v>876</v>
      </c>
      <c r="J8" s="18" t="s">
        <v>485</v>
      </c>
      <c r="K8" s="119">
        <v>110082</v>
      </c>
      <c r="L8" s="110" t="str">
        <f t="shared" si="3"/>
        <v>ok</v>
      </c>
      <c r="M8" s="111" t="str">
        <f>IFERROR(VLOOKUP(K8,Centros!$E$2:$G$340,2,FALSE)," ")</f>
        <v>COL. SAN MIGUEL ARCANGEL</v>
      </c>
      <c r="N8" s="112" t="str">
        <f t="shared" si="4"/>
        <v xml:space="preserve"> </v>
      </c>
      <c r="O8" s="113" t="str">
        <f>IFERROR(VLOOKUP($I8,Trabajadores!$C$3:$AF$1684,19,FALSE)," ")</f>
        <v>ASL</v>
      </c>
      <c r="P8" s="32">
        <v>7</v>
      </c>
      <c r="Q8" s="33">
        <v>9</v>
      </c>
      <c r="R8" s="24">
        <f t="shared" si="0"/>
        <v>63</v>
      </c>
      <c r="S8" s="18"/>
      <c r="T8" s="23">
        <f t="shared" si="5"/>
        <v>1.6367812499999999</v>
      </c>
      <c r="U8" s="23">
        <f t="shared" si="6"/>
        <v>0</v>
      </c>
      <c r="V8" s="18"/>
      <c r="W8" s="23">
        <f t="shared" si="7"/>
        <v>83.128499999999988</v>
      </c>
      <c r="X8" s="30" t="str">
        <f>IFERROR(VLOOKUP($I8,Trabajadores!$C$2:$AS$1684,42,FALSE)," ")</f>
        <v>ALGADI</v>
      </c>
      <c r="Y8" s="30">
        <f>IFERROR(VLOOKUP($I8,Trabajadores!$C$2:$AS$1684,40,FALSE)," ")</f>
        <v>110082</v>
      </c>
      <c r="Z8" s="30" t="str">
        <f>IFERROR(VLOOKUP(Y8,Centros!$X$2:$Y$228,2,FALSE)," ")</f>
        <v>COL. SAN MIGUEL ARCANGEL</v>
      </c>
      <c r="AA8" s="6" t="s">
        <v>10541</v>
      </c>
      <c r="AB8" s="5" t="s">
        <v>10542</v>
      </c>
      <c r="AC8" s="41">
        <f>IFERROR(VLOOKUP(H8,Centros!$AI$2:$AN$10,6,FALSE),0)</f>
        <v>72</v>
      </c>
      <c r="AD8" s="42">
        <f t="shared" si="8"/>
        <v>0</v>
      </c>
      <c r="AE8" s="42">
        <f t="shared" si="9"/>
        <v>63</v>
      </c>
      <c r="AF8" s="42">
        <f t="shared" si="10"/>
        <v>0</v>
      </c>
      <c r="AG8" s="42">
        <f t="shared" si="11"/>
        <v>0</v>
      </c>
      <c r="AH8" s="43">
        <f>IFERROR(VLOOKUP($I8,Trabajadores!$C$3:$AT$1684,44,FALSE),0)</f>
        <v>19228</v>
      </c>
      <c r="AI8" s="43">
        <f>IFERROR(VLOOKUP($I8,Trabajadores!$C$3:$AT$1684,2,FALSE),0)</f>
        <v>1035</v>
      </c>
      <c r="AJ8" s="43" t="str">
        <f>IFERROR(VLOOKUP($I8,Trabajadores!$C$3:$AY$1270,21,FALSE),0)</f>
        <v>4</v>
      </c>
      <c r="AK8" s="42">
        <f>IFERROR(VLOOKUP($I8,Trabajadores!$C$3:$AN$1684,38,FALSE),0)</f>
        <v>7.8</v>
      </c>
      <c r="AL8" s="42" t="str">
        <f>IFERROR(VLOOKUP($I8,Trabajadores!$C$3:$AN$1684,28,FALSE),0)</f>
        <v>99100165012016</v>
      </c>
      <c r="AM8" s="21" t="str">
        <f>IFERROR(VLOOKUP($I8,Trabajadores!$C$3:$AN$1684,19,FALSE),0)</f>
        <v>ASL</v>
      </c>
      <c r="AN8" s="21">
        <f>IFERROR(IF($J8="algadi",VLOOKUP($K8,Centros!$AB$2:$AD$142,2,FALSE),VLOOKUP($K8,Centros!$AB$143:$AD$282,2,FALSE)),0)</f>
        <v>19228</v>
      </c>
      <c r="AO8" s="44" t="str">
        <f>IFERROR(IF($J8="algadi",VLOOKUP($K8,Centros!$AB$2:$AD$142,3,FALSE),VLOOKUP($K8,Centros!$AB$143:$AD$222,3,FALSE)),0)</f>
        <v>4</v>
      </c>
      <c r="AP8" s="54"/>
      <c r="AQ8" s="55">
        <f>IFERROR(VLOOKUP($AM8,Centros!$AR$2:$AS$405,2,FALSE),0)</f>
        <v>1.6367812499999999</v>
      </c>
      <c r="AR8" s="78">
        <f>IFERROR(VLOOKUP($AM8,Centros!$AZ$2:$BA$6,2,FALSE),0)</f>
        <v>0</v>
      </c>
      <c r="AS8" s="76">
        <f>IFERROR(VLOOKUP($AM8,Centros!$BE$2:$BF$6,2,FALSE),0)</f>
        <v>2.0499999999999998</v>
      </c>
      <c r="BD8" s="45" t="str">
        <f t="shared" si="12"/>
        <v>ALGADI</v>
      </c>
      <c r="BE8" s="45" t="s">
        <v>852</v>
      </c>
      <c r="BF8" s="123" t="str">
        <f t="shared" si="13"/>
        <v>9-SEPTIEMBRE</v>
      </c>
      <c r="BG8" s="45">
        <f t="shared" si="14"/>
        <v>110082</v>
      </c>
      <c r="BH8" s="45">
        <f>VLOOKUP(Y8,Hoja1!$A$2:$O$599,14,FALSE)</f>
        <v>110082</v>
      </c>
      <c r="BI8" s="45" t="str">
        <f>VLOOKUP(BH8,Hoja1!$A$2:$O$599,2,FALSE)</f>
        <v>COL. SAN MIGUEL ARCANGEL</v>
      </c>
      <c r="BJ8" s="45" t="str">
        <f t="shared" si="15"/>
        <v>ALZATE CARDENAS, MELISSA</v>
      </c>
      <c r="BK8" s="45">
        <f>VLOOKUP(BJ8,Trabajadores!$C$3:$AN$3285,14,FALSE)</f>
        <v>510</v>
      </c>
      <c r="BL8" s="45" t="str">
        <f>VLOOKUP($BJ8,Trabajadores!$C$3:$AN$3285,19,FALSE)</f>
        <v>ASL</v>
      </c>
      <c r="BM8" s="45">
        <f>VLOOKUP($BJ8,Trabajadores!$C$3:$AN$3285,16,FALSE)</f>
        <v>50</v>
      </c>
      <c r="BN8" s="124">
        <f t="shared" si="16"/>
        <v>0</v>
      </c>
      <c r="BO8" s="124">
        <f t="shared" si="17"/>
        <v>1</v>
      </c>
      <c r="BP8" s="125">
        <f t="shared" si="18"/>
        <v>1</v>
      </c>
      <c r="BR8" s="126">
        <f t="shared" si="19"/>
        <v>-83.128499999999988</v>
      </c>
      <c r="BV8" s="45" t="str">
        <f t="shared" si="20"/>
        <v>ALGADI</v>
      </c>
      <c r="BW8" s="45" t="s">
        <v>852</v>
      </c>
      <c r="BX8" s="123" t="str">
        <f t="shared" si="21"/>
        <v>9-SEPTIEMBRE</v>
      </c>
      <c r="BY8" s="45">
        <f t="shared" si="22"/>
        <v>110082</v>
      </c>
      <c r="BZ8" s="45">
        <f>VLOOKUP(BY8,Hoja1!$A$2:$O$599,14,FALSE)</f>
        <v>110082</v>
      </c>
      <c r="CA8" s="45" t="str">
        <f>VLOOKUP(BZ8,Hoja1!$A$2:$O$599,2,FALSE)</f>
        <v>COL. SAN MIGUEL ARCANGEL</v>
      </c>
      <c r="CB8" s="45" t="str">
        <f t="shared" si="23"/>
        <v>Permiso retribuido</v>
      </c>
      <c r="CC8" s="45">
        <v>888</v>
      </c>
      <c r="CD8" s="45" t="str">
        <f t="shared" si="24"/>
        <v>INCIDENCIA</v>
      </c>
      <c r="CF8" s="124"/>
      <c r="CG8" s="124"/>
      <c r="CH8" s="125"/>
      <c r="CJ8" s="126">
        <f t="shared" si="25"/>
        <v>83.128499999999988</v>
      </c>
    </row>
    <row r="9" spans="1:88" hidden="1" x14ac:dyDescent="0.3">
      <c r="A9" s="116"/>
      <c r="B9" s="116"/>
      <c r="D9" s="31">
        <v>945</v>
      </c>
      <c r="E9" s="8" t="s">
        <v>2786</v>
      </c>
      <c r="F9" s="7" t="s">
        <v>725</v>
      </c>
      <c r="G9" s="45" t="s">
        <v>716</v>
      </c>
      <c r="H9" s="45" t="s">
        <v>718</v>
      </c>
      <c r="I9" s="119" t="s">
        <v>876</v>
      </c>
      <c r="J9" s="18" t="s">
        <v>485</v>
      </c>
      <c r="K9" s="119">
        <v>110082</v>
      </c>
      <c r="L9" s="110" t="str">
        <f t="shared" si="3"/>
        <v>ok</v>
      </c>
      <c r="M9" s="111" t="str">
        <f>IFERROR(VLOOKUP(K9,Centros!$E$2:$G$340,2,FALSE)," ")</f>
        <v>COL. SAN MIGUEL ARCANGEL</v>
      </c>
      <c r="N9" s="112" t="str">
        <f t="shared" si="4"/>
        <v xml:space="preserve"> </v>
      </c>
      <c r="O9" s="113" t="str">
        <f>IFERROR(VLOOKUP($I9,Trabajadores!$C$3:$AF$1684,19,FALSE)," ")</f>
        <v>ASL</v>
      </c>
      <c r="P9" s="32">
        <v>4</v>
      </c>
      <c r="Q9" s="33">
        <v>9</v>
      </c>
      <c r="R9" s="24">
        <f t="shared" si="0"/>
        <v>36</v>
      </c>
      <c r="S9" s="18"/>
      <c r="T9" s="23">
        <f t="shared" si="5"/>
        <v>1.6367812499999999</v>
      </c>
      <c r="U9" s="23">
        <f t="shared" si="6"/>
        <v>0</v>
      </c>
      <c r="V9" s="18"/>
      <c r="W9" s="23">
        <f t="shared" si="7"/>
        <v>47.501999999999995</v>
      </c>
      <c r="X9" s="30" t="str">
        <f>IFERROR(VLOOKUP($I9,Trabajadores!$C$2:$AS$1684,42,FALSE)," ")</f>
        <v>ALGADI</v>
      </c>
      <c r="Y9" s="30">
        <f>IFERROR(VLOOKUP($I9,Trabajadores!$C$2:$AS$1684,40,FALSE)," ")</f>
        <v>110082</v>
      </c>
      <c r="Z9" s="30" t="str">
        <f>IFERROR(VLOOKUP(Y9,Centros!$X$2:$Y$228,2,FALSE)," ")</f>
        <v>COL. SAN MIGUEL ARCANGEL</v>
      </c>
      <c r="AA9" s="6" t="s">
        <v>10543</v>
      </c>
      <c r="AB9" s="5" t="s">
        <v>10544</v>
      </c>
      <c r="AC9" s="41">
        <f>IFERROR(VLOOKUP(H9,Centros!$AI$2:$AN$10,6,FALSE),0)</f>
        <v>72</v>
      </c>
      <c r="AD9" s="42">
        <f t="shared" si="8"/>
        <v>0</v>
      </c>
      <c r="AE9" s="42">
        <f t="shared" si="9"/>
        <v>36</v>
      </c>
      <c r="AF9" s="42">
        <f t="shared" si="10"/>
        <v>0</v>
      </c>
      <c r="AG9" s="42">
        <f t="shared" si="11"/>
        <v>0</v>
      </c>
      <c r="AH9" s="43">
        <f>IFERROR(VLOOKUP($I9,Trabajadores!$C$3:$AT$1684,44,FALSE),0)</f>
        <v>19228</v>
      </c>
      <c r="AI9" s="43">
        <f>IFERROR(VLOOKUP($I9,Trabajadores!$C$3:$AT$1684,2,FALSE),0)</f>
        <v>1035</v>
      </c>
      <c r="AJ9" s="43" t="str">
        <f>IFERROR(VLOOKUP($I9,Trabajadores!$C$3:$AY$1270,21,FALSE),0)</f>
        <v>4</v>
      </c>
      <c r="AK9" s="42">
        <f>IFERROR(VLOOKUP($I9,Trabajadores!$C$3:$AN$1684,38,FALSE),0)</f>
        <v>7.8</v>
      </c>
      <c r="AL9" s="42" t="str">
        <f>IFERROR(VLOOKUP($I9,Trabajadores!$C$3:$AN$1684,28,FALSE),0)</f>
        <v>99100165012016</v>
      </c>
      <c r="AM9" s="21" t="str">
        <f>IFERROR(VLOOKUP($I9,Trabajadores!$C$3:$AN$1684,19,FALSE),0)</f>
        <v>ASL</v>
      </c>
      <c r="AN9" s="21">
        <f>IFERROR(IF($J9="algadi",VLOOKUP($K9,Centros!$AB$2:$AD$142,2,FALSE),VLOOKUP($K9,Centros!$AB$143:$AD$282,2,FALSE)),0)</f>
        <v>19228</v>
      </c>
      <c r="AO9" s="44" t="str">
        <f>IFERROR(IF($J9="algadi",VLOOKUP($K9,Centros!$AB$2:$AD$142,3,FALSE),VLOOKUP($K9,Centros!$AB$143:$AD$222,3,FALSE)),0)</f>
        <v>4</v>
      </c>
      <c r="AP9" s="54"/>
      <c r="AQ9" s="55">
        <f>IFERROR(VLOOKUP($AM9,Centros!$AR$2:$AS$405,2,FALSE),0)</f>
        <v>1.6367812499999999</v>
      </c>
      <c r="AR9" s="78">
        <f>IFERROR(VLOOKUP($AM9,Centros!$AZ$2:$BA$6,2,FALSE),0)</f>
        <v>0</v>
      </c>
      <c r="AS9" s="76">
        <f>IFERROR(VLOOKUP($AM9,Centros!$BE$2:$BF$6,2,FALSE),0)</f>
        <v>2.0499999999999998</v>
      </c>
      <c r="BD9" s="45" t="str">
        <f t="shared" si="12"/>
        <v>ALGADI</v>
      </c>
      <c r="BE9" s="45" t="s">
        <v>852</v>
      </c>
      <c r="BF9" s="123" t="str">
        <f t="shared" si="13"/>
        <v>9-SEPTIEMBRE</v>
      </c>
      <c r="BG9" s="45">
        <f t="shared" si="14"/>
        <v>110082</v>
      </c>
      <c r="BH9" s="45">
        <f>VLOOKUP(Y9,Hoja1!$A$2:$O$599,14,FALSE)</f>
        <v>110082</v>
      </c>
      <c r="BI9" s="45" t="str">
        <f>VLOOKUP(BH9,Hoja1!$A$2:$O$599,2,FALSE)</f>
        <v>COL. SAN MIGUEL ARCANGEL</v>
      </c>
      <c r="BJ9" s="45" t="str">
        <f t="shared" si="15"/>
        <v>ALZATE CARDENAS, MELISSA</v>
      </c>
      <c r="BK9" s="45">
        <f>VLOOKUP(BJ9,Trabajadores!$C$3:$AN$3285,14,FALSE)</f>
        <v>510</v>
      </c>
      <c r="BL9" s="45" t="str">
        <f>VLOOKUP($BJ9,Trabajadores!$C$3:$AN$3285,19,FALSE)</f>
        <v>ASL</v>
      </c>
      <c r="BM9" s="45">
        <f>VLOOKUP($BJ9,Trabajadores!$C$3:$AN$3285,16,FALSE)</f>
        <v>50</v>
      </c>
      <c r="BN9" s="124">
        <f t="shared" si="16"/>
        <v>0</v>
      </c>
      <c r="BO9" s="124">
        <f t="shared" si="17"/>
        <v>1</v>
      </c>
      <c r="BP9" s="125">
        <f t="shared" si="18"/>
        <v>1</v>
      </c>
      <c r="BR9" s="126">
        <f t="shared" si="19"/>
        <v>-47.501999999999995</v>
      </c>
      <c r="BV9" s="45" t="str">
        <f t="shared" si="20"/>
        <v>ALGADI</v>
      </c>
      <c r="BW9" s="45" t="s">
        <v>852</v>
      </c>
      <c r="BX9" s="123" t="str">
        <f t="shared" si="21"/>
        <v>9-SEPTIEMBRE</v>
      </c>
      <c r="BY9" s="45">
        <f t="shared" si="22"/>
        <v>110082</v>
      </c>
      <c r="BZ9" s="45">
        <f>VLOOKUP(BY9,Hoja1!$A$2:$O$599,14,FALSE)</f>
        <v>110082</v>
      </c>
      <c r="CA9" s="45" t="str">
        <f>VLOOKUP(BZ9,Hoja1!$A$2:$O$599,2,FALSE)</f>
        <v>COL. SAN MIGUEL ARCANGEL</v>
      </c>
      <c r="CB9" s="45" t="str">
        <f t="shared" si="23"/>
        <v>Refuerzo</v>
      </c>
      <c r="CC9" s="45">
        <v>888</v>
      </c>
      <c r="CD9" s="45" t="str">
        <f t="shared" si="24"/>
        <v>INCIDENCIA</v>
      </c>
      <c r="CF9" s="124"/>
      <c r="CG9" s="124"/>
      <c r="CH9" s="125"/>
      <c r="CJ9" s="126">
        <f t="shared" si="25"/>
        <v>47.501999999999995</v>
      </c>
    </row>
    <row r="10" spans="1:88" hidden="1" x14ac:dyDescent="0.3">
      <c r="A10" s="116"/>
      <c r="B10" s="116"/>
      <c r="D10" s="31">
        <v>945</v>
      </c>
      <c r="E10" s="8" t="s">
        <v>2786</v>
      </c>
      <c r="F10" s="7" t="s">
        <v>725</v>
      </c>
      <c r="G10" s="45" t="s">
        <v>716</v>
      </c>
      <c r="H10" s="45" t="s">
        <v>718</v>
      </c>
      <c r="I10" s="119" t="s">
        <v>876</v>
      </c>
      <c r="J10" s="18" t="s">
        <v>485</v>
      </c>
      <c r="K10" s="119">
        <v>110082</v>
      </c>
      <c r="L10" s="110" t="str">
        <f t="shared" si="3"/>
        <v>ok</v>
      </c>
      <c r="M10" s="111" t="str">
        <f>IFERROR(VLOOKUP(K10,Centros!$E$2:$G$340,2,FALSE)," ")</f>
        <v>COL. SAN MIGUEL ARCANGEL</v>
      </c>
      <c r="N10" s="112" t="str">
        <f t="shared" si="4"/>
        <v xml:space="preserve"> </v>
      </c>
      <c r="O10" s="113" t="str">
        <f>IFERROR(VLOOKUP($I10,Trabajadores!$C$3:$AF$1684,19,FALSE)," ")</f>
        <v>ASL</v>
      </c>
      <c r="P10" s="32">
        <v>16</v>
      </c>
      <c r="Q10" s="33">
        <v>9</v>
      </c>
      <c r="R10" s="24">
        <f t="shared" si="0"/>
        <v>144</v>
      </c>
      <c r="S10" s="18"/>
      <c r="T10" s="23">
        <f t="shared" si="5"/>
        <v>1.6367812499999999</v>
      </c>
      <c r="U10" s="23">
        <f t="shared" si="6"/>
        <v>0</v>
      </c>
      <c r="V10" s="18"/>
      <c r="W10" s="23">
        <f t="shared" si="7"/>
        <v>190.00799999999998</v>
      </c>
      <c r="X10" s="30" t="str">
        <f>IFERROR(VLOOKUP($I10,Trabajadores!$C$2:$AS$1684,42,FALSE)," ")</f>
        <v>ALGADI</v>
      </c>
      <c r="Y10" s="30">
        <f>IFERROR(VLOOKUP($I10,Trabajadores!$C$2:$AS$1684,40,FALSE)," ")</f>
        <v>110082</v>
      </c>
      <c r="Z10" s="30" t="str">
        <f>IFERROR(VLOOKUP(Y10,Centros!$X$2:$Y$228,2,FALSE)," ")</f>
        <v>COL. SAN MIGUEL ARCANGEL</v>
      </c>
      <c r="AA10" s="6" t="s">
        <v>10545</v>
      </c>
      <c r="AB10" s="5" t="s">
        <v>10546</v>
      </c>
      <c r="AC10" s="41">
        <f>IFERROR(VLOOKUP(H10,Centros!$AI$2:$AN$10,6,FALSE),0)</f>
        <v>72</v>
      </c>
      <c r="AD10" s="42">
        <f t="shared" si="8"/>
        <v>0</v>
      </c>
      <c r="AE10" s="42">
        <f t="shared" si="9"/>
        <v>144</v>
      </c>
      <c r="AF10" s="42">
        <f t="shared" si="10"/>
        <v>0</v>
      </c>
      <c r="AG10" s="42">
        <f t="shared" si="11"/>
        <v>0</v>
      </c>
      <c r="AH10" s="43">
        <f>IFERROR(VLOOKUP($I10,Trabajadores!$C$3:$AT$1684,44,FALSE),0)</f>
        <v>19228</v>
      </c>
      <c r="AI10" s="43">
        <f>IFERROR(VLOOKUP($I10,Trabajadores!$C$3:$AT$1684,2,FALSE),0)</f>
        <v>1035</v>
      </c>
      <c r="AJ10" s="43" t="str">
        <f>IFERROR(VLOOKUP($I10,Trabajadores!$C$3:$AY$1270,21,FALSE),0)</f>
        <v>4</v>
      </c>
      <c r="AK10" s="42">
        <f>IFERROR(VLOOKUP($I10,Trabajadores!$C$3:$AN$1684,38,FALSE),0)</f>
        <v>7.8</v>
      </c>
      <c r="AL10" s="42" t="str">
        <f>IFERROR(VLOOKUP($I10,Trabajadores!$C$3:$AN$1684,28,FALSE),0)</f>
        <v>99100165012016</v>
      </c>
      <c r="AM10" s="21" t="str">
        <f>IFERROR(VLOOKUP($I10,Trabajadores!$C$3:$AN$1684,19,FALSE),0)</f>
        <v>ASL</v>
      </c>
      <c r="AN10" s="21">
        <f>IFERROR(IF($J10="algadi",VLOOKUP($K10,Centros!$AB$2:$AD$142,2,FALSE),VLOOKUP($K10,Centros!$AB$143:$AD$282,2,FALSE)),0)</f>
        <v>19228</v>
      </c>
      <c r="AO10" s="44" t="str">
        <f>IFERROR(IF($J10="algadi",VLOOKUP($K10,Centros!$AB$2:$AD$142,3,FALSE),VLOOKUP($K10,Centros!$AB$143:$AD$222,3,FALSE)),0)</f>
        <v>4</v>
      </c>
      <c r="AP10" s="54"/>
      <c r="AQ10" s="55">
        <f>IFERROR(VLOOKUP($AM10,Centros!$AR$2:$AS$405,2,FALSE),0)</f>
        <v>1.6367812499999999</v>
      </c>
      <c r="AR10" s="78">
        <f>IFERROR(VLOOKUP($AM10,Centros!$AZ$2:$BA$6,2,FALSE),0)</f>
        <v>0</v>
      </c>
      <c r="AS10" s="76">
        <f>IFERROR(VLOOKUP($AM10,Centros!$BE$2:$BF$6,2,FALSE),0)</f>
        <v>2.0499999999999998</v>
      </c>
      <c r="BD10" s="45" t="str">
        <f t="shared" si="12"/>
        <v>ALGADI</v>
      </c>
      <c r="BE10" s="45" t="s">
        <v>852</v>
      </c>
      <c r="BF10" s="123" t="str">
        <f t="shared" si="13"/>
        <v>9-SEPTIEMBRE</v>
      </c>
      <c r="BG10" s="45">
        <f t="shared" si="14"/>
        <v>110082</v>
      </c>
      <c r="BH10" s="45">
        <f>VLOOKUP(Y10,Hoja1!$A$2:$O$599,14,FALSE)</f>
        <v>110082</v>
      </c>
      <c r="BI10" s="45" t="str">
        <f>VLOOKUP(BH10,Hoja1!$A$2:$O$599,2,FALSE)</f>
        <v>COL. SAN MIGUEL ARCANGEL</v>
      </c>
      <c r="BJ10" s="45" t="str">
        <f t="shared" si="15"/>
        <v>ALZATE CARDENAS, MELISSA</v>
      </c>
      <c r="BK10" s="45">
        <f>VLOOKUP(BJ10,Trabajadores!$C$3:$AN$3285,14,FALSE)</f>
        <v>510</v>
      </c>
      <c r="BL10" s="45" t="str">
        <f>VLOOKUP($BJ10,Trabajadores!$C$3:$AN$3285,19,FALSE)</f>
        <v>ASL</v>
      </c>
      <c r="BM10" s="45">
        <f>VLOOKUP($BJ10,Trabajadores!$C$3:$AN$3285,16,FALSE)</f>
        <v>50</v>
      </c>
      <c r="BN10" s="124">
        <f t="shared" si="16"/>
        <v>0</v>
      </c>
      <c r="BO10" s="124">
        <f t="shared" si="17"/>
        <v>1</v>
      </c>
      <c r="BP10" s="125">
        <f t="shared" si="18"/>
        <v>1</v>
      </c>
      <c r="BR10" s="126">
        <f t="shared" si="19"/>
        <v>-190.00799999999998</v>
      </c>
      <c r="BV10" s="45" t="str">
        <f t="shared" si="20"/>
        <v>ALGADI</v>
      </c>
      <c r="BW10" s="45" t="s">
        <v>852</v>
      </c>
      <c r="BX10" s="123" t="str">
        <f t="shared" si="21"/>
        <v>9-SEPTIEMBRE</v>
      </c>
      <c r="BY10" s="45">
        <f t="shared" si="22"/>
        <v>110082</v>
      </c>
      <c r="BZ10" s="45">
        <f>VLOOKUP(BY10,Hoja1!$A$2:$O$599,14,FALSE)</f>
        <v>110082</v>
      </c>
      <c r="CA10" s="45" t="str">
        <f>VLOOKUP(BZ10,Hoja1!$A$2:$O$599,2,FALSE)</f>
        <v>COL. SAN MIGUEL ARCANGEL</v>
      </c>
      <c r="CB10" s="45" t="str">
        <f t="shared" si="23"/>
        <v>Refuerzo</v>
      </c>
      <c r="CC10" s="45">
        <v>888</v>
      </c>
      <c r="CD10" s="45" t="str">
        <f t="shared" si="24"/>
        <v>INCIDENCIA</v>
      </c>
      <c r="CF10" s="124"/>
      <c r="CG10" s="124"/>
      <c r="CH10" s="125"/>
      <c r="CJ10" s="126">
        <f t="shared" si="25"/>
        <v>190.00799999999998</v>
      </c>
    </row>
    <row r="11" spans="1:88" hidden="1" x14ac:dyDescent="0.3">
      <c r="A11" s="116"/>
      <c r="B11" s="116"/>
      <c r="D11" s="31">
        <v>945</v>
      </c>
      <c r="E11" s="8" t="s">
        <v>2786</v>
      </c>
      <c r="F11" s="7" t="s">
        <v>726</v>
      </c>
      <c r="G11" s="45" t="s">
        <v>714</v>
      </c>
      <c r="H11" s="45" t="s">
        <v>816</v>
      </c>
      <c r="I11" s="119" t="s">
        <v>7677</v>
      </c>
      <c r="J11" s="18" t="s">
        <v>485</v>
      </c>
      <c r="K11" s="119">
        <v>110065</v>
      </c>
      <c r="L11" s="110" t="str">
        <f t="shared" si="3"/>
        <v>ok</v>
      </c>
      <c r="M11" s="111" t="str">
        <f>IFERROR(VLOOKUP(K11,Centros!$E$2:$G$340,2,FALSE)," ")</f>
        <v>COLEGIO SANTA RITA</v>
      </c>
      <c r="N11" s="112" t="str">
        <f t="shared" si="4"/>
        <v xml:space="preserve"> </v>
      </c>
      <c r="O11" s="113" t="str">
        <f>IFERROR(VLOOKUP($I11,Trabajadores!$C$3:$AF$1684,19,FALSE)," ")</f>
        <v>ASL</v>
      </c>
      <c r="P11" s="32">
        <v>11.5</v>
      </c>
      <c r="Q11" s="33">
        <v>5.76</v>
      </c>
      <c r="R11" s="24">
        <f t="shared" si="0"/>
        <v>66.239999999999995</v>
      </c>
      <c r="S11" s="18"/>
      <c r="T11" s="23">
        <f t="shared" si="5"/>
        <v>1.6367812499999999</v>
      </c>
      <c r="U11" s="23">
        <f t="shared" si="6"/>
        <v>0</v>
      </c>
      <c r="V11" s="18"/>
      <c r="W11" s="23">
        <f t="shared" si="7"/>
        <v>87.40367999999998</v>
      </c>
      <c r="X11" s="30" t="str">
        <f>IFERROR(VLOOKUP($I11,Trabajadores!$C$2:$AS$1684,42,FALSE)," ")</f>
        <v>ALGADI</v>
      </c>
      <c r="Y11" s="30">
        <f>IFERROR(VLOOKUP($I11,Trabajadores!$C$2:$AS$1684,40,FALSE)," ")</f>
        <v>110065</v>
      </c>
      <c r="Z11" s="30" t="str">
        <f>IFERROR(VLOOKUP(Y11,Centros!$X$2:$Y$228,2,FALSE)," ")</f>
        <v>COLEGIO SANTA RITA</v>
      </c>
      <c r="AA11" s="6" t="s">
        <v>10547</v>
      </c>
      <c r="AB11" s="5" t="s">
        <v>10548</v>
      </c>
      <c r="AC11" s="41">
        <f>IFERROR(VLOOKUP(H11,Centros!$AI$2:$AN$10,6,FALSE),0)</f>
        <v>72</v>
      </c>
      <c r="AD11" s="42">
        <f t="shared" si="8"/>
        <v>0</v>
      </c>
      <c r="AE11" s="42">
        <f t="shared" si="9"/>
        <v>66.239999999999995</v>
      </c>
      <c r="AF11" s="42">
        <f t="shared" si="10"/>
        <v>0</v>
      </c>
      <c r="AG11" s="42">
        <f t="shared" si="11"/>
        <v>0</v>
      </c>
      <c r="AH11" s="43">
        <f>IFERROR(VLOOKUP($I11,Trabajadores!$C$3:$AT$1684,44,FALSE),0)</f>
        <v>19228</v>
      </c>
      <c r="AI11" s="43">
        <f>IFERROR(VLOOKUP($I11,Trabajadores!$C$3:$AT$1684,2,FALSE),0)</f>
        <v>1444</v>
      </c>
      <c r="AJ11" s="43" t="str">
        <f>IFERROR(VLOOKUP($I11,Trabajadores!$C$3:$AY$1270,21,FALSE),0)</f>
        <v>6</v>
      </c>
      <c r="AK11" s="42">
        <f>IFERROR(VLOOKUP($I11,Trabajadores!$C$3:$AN$1684,38,FALSE),0)</f>
        <v>7.7885714285714291</v>
      </c>
      <c r="AL11" s="42" t="str">
        <f>IFERROR(VLOOKUP($I11,Trabajadores!$C$3:$AN$1684,28,FALSE),0)</f>
        <v>99100165012016</v>
      </c>
      <c r="AM11" s="21" t="str">
        <f>IFERROR(VLOOKUP($I11,Trabajadores!$C$3:$AN$1684,19,FALSE),0)</f>
        <v>ASL</v>
      </c>
      <c r="AN11" s="21">
        <f>IFERROR(IF($J11="algadi",VLOOKUP($K11,Centros!$AB$2:$AD$142,2,FALSE),VLOOKUP($K11,Centros!$AB$143:$AD$282,2,FALSE)),0)</f>
        <v>5027</v>
      </c>
      <c r="AO11" s="44" t="str">
        <f>IFERROR(IF($J11="algadi",VLOOKUP($K11,Centros!$AB$2:$AD$142,3,FALSE),VLOOKUP($K11,Centros!$AB$143:$AD$222,3,FALSE)),0)</f>
        <v>33</v>
      </c>
      <c r="AP11" s="54"/>
      <c r="AQ11" s="55">
        <f>IFERROR(VLOOKUP($AM11,Centros!$AR$2:$AS$405,2,FALSE),0)</f>
        <v>1.6367812499999999</v>
      </c>
      <c r="AR11" s="78">
        <f>IFERROR(VLOOKUP($AM11,Centros!$AZ$2:$BA$6,2,FALSE),0)</f>
        <v>0</v>
      </c>
      <c r="AS11" s="76">
        <f>IFERROR(VLOOKUP($AM11,Centros!$BE$2:$BF$6,2,FALSE),0)</f>
        <v>2.0499999999999998</v>
      </c>
      <c r="BD11" s="45" t="str">
        <f t="shared" si="12"/>
        <v>ALGADI</v>
      </c>
      <c r="BE11" s="45" t="s">
        <v>852</v>
      </c>
      <c r="BF11" s="123" t="str">
        <f t="shared" si="13"/>
        <v>9-SEPTIEMBRE</v>
      </c>
      <c r="BG11" s="45">
        <f t="shared" si="14"/>
        <v>110065</v>
      </c>
      <c r="BH11" s="45">
        <f>VLOOKUP(Y11,Hoja1!$A$2:$O$599,14,FALSE)</f>
        <v>110065</v>
      </c>
      <c r="BI11" s="45" t="str">
        <f>VLOOKUP(BH11,Hoja1!$A$2:$O$599,2,FALSE)</f>
        <v>COLEGIO SANTA RITA</v>
      </c>
      <c r="BJ11" s="45" t="str">
        <f t="shared" si="15"/>
        <v>BELTRE GOMEZ, CARMEN G</v>
      </c>
      <c r="BK11" s="45">
        <f>VLOOKUP(BJ11,Trabajadores!$C$3:$AN$3285,14,FALSE)</f>
        <v>300</v>
      </c>
      <c r="BL11" s="45" t="str">
        <f>VLOOKUP($BJ11,Trabajadores!$C$3:$AN$3285,19,FALSE)</f>
        <v>ASL</v>
      </c>
      <c r="BM11" s="45">
        <f>VLOOKUP($BJ11,Trabajadores!$C$3:$AN$3285,16,FALSE)</f>
        <v>43.75</v>
      </c>
      <c r="BN11" s="124">
        <f t="shared" si="16"/>
        <v>1</v>
      </c>
      <c r="BO11" s="124">
        <f t="shared" si="17"/>
        <v>0</v>
      </c>
      <c r="BP11" s="125">
        <f t="shared" si="18"/>
        <v>1</v>
      </c>
      <c r="BR11" s="126">
        <f t="shared" si="19"/>
        <v>-87.40367999999998</v>
      </c>
      <c r="BV11" s="45" t="str">
        <f t="shared" si="20"/>
        <v>ALGADI</v>
      </c>
      <c r="BW11" s="45" t="s">
        <v>852</v>
      </c>
      <c r="BX11" s="123" t="str">
        <f t="shared" si="21"/>
        <v>9-SEPTIEMBRE</v>
      </c>
      <c r="BY11" s="45">
        <f t="shared" si="22"/>
        <v>110065</v>
      </c>
      <c r="BZ11" s="45">
        <f>VLOOKUP(BY11,Hoja1!$A$2:$O$599,14,FALSE)</f>
        <v>110065</v>
      </c>
      <c r="CA11" s="45" t="str">
        <f>VLOOKUP(BZ11,Hoja1!$A$2:$O$599,2,FALSE)</f>
        <v>COLEGIO SANTA RITA</v>
      </c>
      <c r="CB11" s="45" t="str">
        <f t="shared" si="23"/>
        <v>Otros</v>
      </c>
      <c r="CC11" s="45">
        <v>888</v>
      </c>
      <c r="CD11" s="45" t="str">
        <f t="shared" si="24"/>
        <v>INCIDENCIA</v>
      </c>
      <c r="CF11" s="124"/>
      <c r="CG11" s="124"/>
      <c r="CH11" s="125"/>
      <c r="CJ11" s="126">
        <f t="shared" si="25"/>
        <v>87.40367999999998</v>
      </c>
    </row>
    <row r="12" spans="1:88" hidden="1" x14ac:dyDescent="0.3">
      <c r="A12" s="116"/>
      <c r="B12" s="116"/>
      <c r="D12" s="31">
        <v>945</v>
      </c>
      <c r="E12" s="8" t="s">
        <v>2786</v>
      </c>
      <c r="F12" s="7" t="s">
        <v>726</v>
      </c>
      <c r="G12" s="45" t="s">
        <v>716</v>
      </c>
      <c r="H12" s="45" t="s">
        <v>721</v>
      </c>
      <c r="I12" s="119" t="s">
        <v>3232</v>
      </c>
      <c r="J12" s="18" t="s">
        <v>485</v>
      </c>
      <c r="K12" s="119">
        <v>110021</v>
      </c>
      <c r="L12" s="110" t="str">
        <f t="shared" si="3"/>
        <v>ok</v>
      </c>
      <c r="M12" s="111" t="str">
        <f>IFERROR(VLOOKUP(K12,Centros!$E$2:$G$340,2,FALSE)," ")</f>
        <v>COLEGIO FUNDACION CALDEIRO</v>
      </c>
      <c r="N12" s="112" t="str">
        <f t="shared" si="4"/>
        <v xml:space="preserve"> </v>
      </c>
      <c r="O12" s="113" t="str">
        <f>IFERROR(VLOOKUP($I12,Trabajadores!$C$3:$AF$1684,19,FALSE)," ")</f>
        <v>ASL</v>
      </c>
      <c r="P12" s="32">
        <v>28.5</v>
      </c>
      <c r="Q12" s="33">
        <v>9</v>
      </c>
      <c r="R12" s="24">
        <f t="shared" si="0"/>
        <v>256.5</v>
      </c>
      <c r="S12" s="18"/>
      <c r="T12" s="23">
        <f t="shared" si="5"/>
        <v>1.6367812499999999</v>
      </c>
      <c r="U12" s="23">
        <f t="shared" si="6"/>
        <v>0</v>
      </c>
      <c r="V12" s="18"/>
      <c r="W12" s="23">
        <f t="shared" si="7"/>
        <v>338.45174999999995</v>
      </c>
      <c r="X12" s="30" t="str">
        <f>IFERROR(VLOOKUP($I12,Trabajadores!$C$2:$AS$1684,42,FALSE)," ")</f>
        <v>ALGADI</v>
      </c>
      <c r="Y12" s="30">
        <f>IFERROR(VLOOKUP($I12,Trabajadores!$C$2:$AS$1684,40,FALSE)," ")</f>
        <v>888888</v>
      </c>
      <c r="Z12" s="30" t="str">
        <f>IFERROR(VLOOKUP(Y12,Centros!$X$2:$Y$228,2,FALSE)," ")</f>
        <v>CORRETURNOS/RAPPELS</v>
      </c>
      <c r="AA12" s="6" t="s">
        <v>10549</v>
      </c>
      <c r="AB12" s="5" t="s">
        <v>10550</v>
      </c>
      <c r="AC12" s="41">
        <f>IFERROR(VLOOKUP(H12,Centros!$AI$2:$AN$10,6,FALSE),0)</f>
        <v>72</v>
      </c>
      <c r="AD12" s="42">
        <f t="shared" si="8"/>
        <v>0</v>
      </c>
      <c r="AE12" s="42">
        <f t="shared" si="9"/>
        <v>256.5</v>
      </c>
      <c r="AF12" s="42">
        <f t="shared" si="10"/>
        <v>0</v>
      </c>
      <c r="AG12" s="42">
        <f t="shared" si="11"/>
        <v>0</v>
      </c>
      <c r="AH12" s="43">
        <f>IFERROR(VLOOKUP($I12,Trabajadores!$C$3:$AT$1684,44,FALSE),0)</f>
        <v>19228</v>
      </c>
      <c r="AI12" s="43">
        <f>IFERROR(VLOOKUP($I12,Trabajadores!$C$3:$AT$1684,2,FALSE),0)</f>
        <v>2107</v>
      </c>
      <c r="AJ12" s="43" t="str">
        <f>IFERROR(VLOOKUP($I12,Trabajadores!$C$3:$AY$1270,21,FALSE),0)</f>
        <v>55</v>
      </c>
      <c r="AK12" s="42">
        <f>IFERROR(VLOOKUP($I12,Trabajadores!$C$3:$AN$1684,38,FALSE),0)</f>
        <v>8.3650000000000002</v>
      </c>
      <c r="AL12" s="42" t="str">
        <f>IFERROR(VLOOKUP($I12,Trabajadores!$C$3:$AN$1684,28,FALSE),0)</f>
        <v>99100165012016</v>
      </c>
      <c r="AM12" s="21" t="str">
        <f>IFERROR(VLOOKUP($I12,Trabajadores!$C$3:$AN$1684,19,FALSE),0)</f>
        <v>ASL</v>
      </c>
      <c r="AN12" s="21">
        <f>IFERROR(IF($J12="algadi",VLOOKUP($K12,Centros!$AB$2:$AD$142,2,FALSE),VLOOKUP($K12,Centros!$AB$143:$AD$282,2,FALSE)),0)</f>
        <v>19228</v>
      </c>
      <c r="AO12" s="44" t="str">
        <f>IFERROR(IF($J12="algadi",VLOOKUP($K12,Centros!$AB$2:$AD$142,3,FALSE),VLOOKUP($K12,Centros!$AB$143:$AD$222,3,FALSE)),0)</f>
        <v>20</v>
      </c>
      <c r="AP12" s="54"/>
      <c r="AQ12" s="55">
        <f>IFERROR(VLOOKUP($AM12,Centros!$AR$2:$AS$405,2,FALSE),0)</f>
        <v>1.6367812499999999</v>
      </c>
      <c r="AR12" s="78">
        <f>IFERROR(VLOOKUP($AM12,Centros!$AZ$2:$BA$6,2,FALSE),0)</f>
        <v>0</v>
      </c>
      <c r="AS12" s="76">
        <f>IFERROR(VLOOKUP($AM12,Centros!$BE$2:$BF$6,2,FALSE),0)</f>
        <v>2.0499999999999998</v>
      </c>
      <c r="BD12" s="45" t="str">
        <f t="shared" si="12"/>
        <v>ALGADI</v>
      </c>
      <c r="BE12" s="45" t="s">
        <v>852</v>
      </c>
      <c r="BF12" s="123" t="str">
        <f t="shared" si="13"/>
        <v>9-SEPTIEMBRE</v>
      </c>
      <c r="BG12" s="45">
        <f t="shared" si="14"/>
        <v>888888</v>
      </c>
      <c r="BH12" s="45">
        <f>VLOOKUP(Y12,Hoja1!$A$2:$O$599,14,FALSE)</f>
        <v>888888</v>
      </c>
      <c r="BI12" s="45" t="str">
        <f>VLOOKUP(BH12,Hoja1!$A$2:$O$599,2,FALSE)</f>
        <v>CORRETURNOS/RAPPELS</v>
      </c>
      <c r="BJ12" s="45" t="str">
        <f t="shared" si="15"/>
        <v>CABELLO CLAJER, ANA BELEN</v>
      </c>
      <c r="BK12" s="45">
        <f>VLOOKUP(BJ12,Trabajadores!$C$3:$AN$3285,14,FALSE)</f>
        <v>389</v>
      </c>
      <c r="BL12" s="45" t="str">
        <f>VLOOKUP($BJ12,Trabajadores!$C$3:$AN$3285,19,FALSE)</f>
        <v>ASL</v>
      </c>
      <c r="BM12" s="45">
        <f>VLOOKUP($BJ12,Trabajadores!$C$3:$AN$3285,16,FALSE)</f>
        <v>50</v>
      </c>
      <c r="BN12" s="124">
        <f t="shared" si="16"/>
        <v>0</v>
      </c>
      <c r="BO12" s="124">
        <f t="shared" si="17"/>
        <v>1</v>
      </c>
      <c r="BP12" s="125">
        <f t="shared" si="18"/>
        <v>1</v>
      </c>
      <c r="BR12" s="126">
        <f t="shared" si="19"/>
        <v>-338.45174999999995</v>
      </c>
      <c r="BV12" s="45" t="str">
        <f t="shared" si="20"/>
        <v>ALGADI</v>
      </c>
      <c r="BW12" s="45" t="s">
        <v>852</v>
      </c>
      <c r="BX12" s="123" t="str">
        <f t="shared" si="21"/>
        <v>9-SEPTIEMBRE</v>
      </c>
      <c r="BY12" s="45">
        <f t="shared" si="22"/>
        <v>110021</v>
      </c>
      <c r="BZ12" s="45">
        <f>VLOOKUP(BY12,Hoja1!$A$2:$O$599,14,FALSE)</f>
        <v>110021</v>
      </c>
      <c r="CA12" s="45" t="str">
        <f>VLOOKUP(BZ12,Hoja1!$A$2:$O$599,2,FALSE)</f>
        <v>COLEGIO FUNDACION CALDEIRO</v>
      </c>
      <c r="CB12" s="45" t="str">
        <f t="shared" si="23"/>
        <v>Permiso retribuido</v>
      </c>
      <c r="CC12" s="45">
        <v>888</v>
      </c>
      <c r="CD12" s="45" t="str">
        <f t="shared" si="24"/>
        <v>INCIDENCIA</v>
      </c>
      <c r="CF12" s="124"/>
      <c r="CG12" s="124"/>
      <c r="CH12" s="125"/>
      <c r="CJ12" s="126">
        <f t="shared" si="25"/>
        <v>338.45174999999995</v>
      </c>
    </row>
    <row r="13" spans="1:88" hidden="1" x14ac:dyDescent="0.3">
      <c r="A13" s="116"/>
      <c r="B13" s="116"/>
      <c r="D13" s="31">
        <v>945</v>
      </c>
      <c r="E13" s="8" t="s">
        <v>2786</v>
      </c>
      <c r="F13" s="7" t="s">
        <v>726</v>
      </c>
      <c r="G13" s="45" t="s">
        <v>714</v>
      </c>
      <c r="H13" s="45" t="s">
        <v>720</v>
      </c>
      <c r="I13" s="119" t="s">
        <v>3274</v>
      </c>
      <c r="J13" s="18" t="s">
        <v>485</v>
      </c>
      <c r="K13" s="119">
        <v>110030</v>
      </c>
      <c r="L13" s="110" t="str">
        <f t="shared" si="3"/>
        <v>ok</v>
      </c>
      <c r="M13" s="111" t="str">
        <f>IFERROR(VLOOKUP(K13,Centros!$E$2:$G$340,2,FALSE)," ")</f>
        <v>COLEGIO INMACULADA</v>
      </c>
      <c r="N13" s="112" t="str">
        <f t="shared" si="4"/>
        <v xml:space="preserve"> </v>
      </c>
      <c r="O13" s="113" t="str">
        <f>IFERROR(VLOOKUP($I13,Trabajadores!$C$3:$AF$1684,19,FALSE)," ")</f>
        <v>h Ay Cocin</v>
      </c>
      <c r="P13" s="32">
        <v>1</v>
      </c>
      <c r="Q13" s="33">
        <v>82.5</v>
      </c>
      <c r="R13" s="24">
        <f t="shared" si="0"/>
        <v>82.5</v>
      </c>
      <c r="S13" s="18"/>
      <c r="T13" s="23">
        <f t="shared" si="5"/>
        <v>1.690609375</v>
      </c>
      <c r="U13" s="23">
        <f t="shared" si="6"/>
        <v>0</v>
      </c>
      <c r="V13" s="18"/>
      <c r="W13" s="23">
        <f t="shared" si="7"/>
        <v>108.85874999999999</v>
      </c>
      <c r="X13" s="30" t="str">
        <f>IFERROR(VLOOKUP($I13,Trabajadores!$C$2:$AS$1684,42,FALSE)," ")</f>
        <v>ALGADI</v>
      </c>
      <c r="Y13" s="30">
        <f>IFERROR(VLOOKUP($I13,Trabajadores!$C$2:$AS$1684,40,FALSE)," ")</f>
        <v>110030</v>
      </c>
      <c r="Z13" s="30" t="str">
        <f>IFERROR(VLOOKUP(Y13,Centros!$X$2:$Y$228,2,FALSE)," ")</f>
        <v>COLEGIO INMACULADA</v>
      </c>
      <c r="AA13" s="6">
        <v>45920</v>
      </c>
      <c r="AB13" s="5" t="s">
        <v>10551</v>
      </c>
      <c r="AC13" s="41">
        <f>IFERROR(VLOOKUP(H13,Centros!$AI$2:$AN$10,6,FALSE),0)</f>
        <v>70</v>
      </c>
      <c r="AD13" s="42">
        <f t="shared" si="8"/>
        <v>82.5</v>
      </c>
      <c r="AE13" s="42">
        <f t="shared" si="9"/>
        <v>0</v>
      </c>
      <c r="AF13" s="42">
        <f t="shared" si="10"/>
        <v>0</v>
      </c>
      <c r="AG13" s="42">
        <f t="shared" si="11"/>
        <v>0</v>
      </c>
      <c r="AH13" s="43">
        <f>IFERROR(VLOOKUP($I13,Trabajadores!$C$3:$AT$1684,44,FALSE),0)</f>
        <v>19228</v>
      </c>
      <c r="AI13" s="43">
        <f>IFERROR(VLOOKUP($I13,Trabajadores!$C$3:$AT$1684,2,FALSE),0)</f>
        <v>198</v>
      </c>
      <c r="AJ13" s="43" t="str">
        <f>IFERROR(VLOOKUP($I13,Trabajadores!$C$3:$AY$1270,21,FALSE),0)</f>
        <v>36</v>
      </c>
      <c r="AK13" s="42">
        <f>IFERROR(VLOOKUP($I13,Trabajadores!$C$3:$AN$1684,38,FALSE),0)</f>
        <v>8.4562500000000007</v>
      </c>
      <c r="AL13" s="42" t="str">
        <f>IFERROR(VLOOKUP($I13,Trabajadores!$C$3:$AN$1684,28,FALSE),0)</f>
        <v>99100165012016</v>
      </c>
      <c r="AM13" s="21" t="str">
        <f>IFERROR(VLOOKUP($I13,Trabajadores!$C$3:$AN$1684,19,FALSE),0)</f>
        <v>h Ay Cocin</v>
      </c>
      <c r="AN13" s="21">
        <f>IFERROR(IF($J13="algadi",VLOOKUP($K13,Centros!$AB$2:$AD$142,2,FALSE),VLOOKUP($K13,Centros!$AB$143:$AD$282,2,FALSE)),0)</f>
        <v>19228</v>
      </c>
      <c r="AO13" s="44" t="str">
        <f>IFERROR(IF($J13="algadi",VLOOKUP($K13,Centros!$AB$2:$AD$142,3,FALSE),VLOOKUP($K13,Centros!$AB$143:$AD$222,3,FALSE)),0)</f>
        <v>36</v>
      </c>
      <c r="AP13" s="54"/>
      <c r="AQ13" s="55">
        <f>IFERROR(VLOOKUP($AM13,Centros!$AR$2:$AS$405,2,FALSE),0)</f>
        <v>1.690609375</v>
      </c>
      <c r="AR13" s="78">
        <f>IFERROR(VLOOKUP($AM13,Centros!$AZ$2:$BA$6,2,FALSE),0)</f>
        <v>0</v>
      </c>
      <c r="AS13" s="76">
        <f>IFERROR(VLOOKUP($AM13,Centros!$BE$2:$BF$6,2,FALSE),0)</f>
        <v>0</v>
      </c>
      <c r="BD13" s="45" t="str">
        <f t="shared" si="12"/>
        <v>ALGADI</v>
      </c>
      <c r="BE13" s="45" t="s">
        <v>852</v>
      </c>
      <c r="BF13" s="123" t="str">
        <f t="shared" si="13"/>
        <v>9-SEPTIEMBRE</v>
      </c>
      <c r="BG13" s="45">
        <f t="shared" si="14"/>
        <v>110030</v>
      </c>
      <c r="BH13" s="45">
        <f>VLOOKUP(Y13,Hoja1!$A$2:$O$599,14,FALSE)</f>
        <v>110030</v>
      </c>
      <c r="BI13" s="45" t="str">
        <f>VLOOKUP(BH13,Hoja1!$A$2:$O$599,2,FALSE)</f>
        <v>COLEGIO INMACULADA</v>
      </c>
      <c r="BJ13" s="45" t="str">
        <f t="shared" si="15"/>
        <v>CANDO ROSERO, LAURA R</v>
      </c>
      <c r="BK13" s="45">
        <f>VLOOKUP(BJ13,Trabajadores!$C$3:$AN$3285,14,FALSE)</f>
        <v>100</v>
      </c>
      <c r="BL13" s="45" t="str">
        <f>VLOOKUP($BJ13,Trabajadores!$C$3:$AN$3285,19,FALSE)</f>
        <v>h Ay Cocin</v>
      </c>
      <c r="BM13" s="45">
        <f>VLOOKUP($BJ13,Trabajadores!$C$3:$AN$3285,16,FALSE)</f>
        <v>100</v>
      </c>
      <c r="BN13" s="124">
        <f t="shared" si="16"/>
        <v>1</v>
      </c>
      <c r="BO13" s="124">
        <f t="shared" si="17"/>
        <v>0</v>
      </c>
      <c r="BP13" s="125">
        <f t="shared" si="18"/>
        <v>1</v>
      </c>
      <c r="BR13" s="126">
        <f t="shared" si="19"/>
        <v>-108.85874999999999</v>
      </c>
      <c r="BV13" s="45" t="str">
        <f t="shared" si="20"/>
        <v>ALGADI</v>
      </c>
      <c r="BW13" s="45" t="s">
        <v>852</v>
      </c>
      <c r="BX13" s="123" t="str">
        <f t="shared" si="21"/>
        <v>9-SEPTIEMBRE</v>
      </c>
      <c r="BY13" s="45">
        <f t="shared" si="22"/>
        <v>110030</v>
      </c>
      <c r="BZ13" s="45">
        <f>VLOOKUP(BY13,Hoja1!$A$2:$O$599,14,FALSE)</f>
        <v>110030</v>
      </c>
      <c r="CA13" s="45" t="str">
        <f>VLOOKUP(BZ13,Hoja1!$A$2:$O$599,2,FALSE)</f>
        <v>COLEGIO INMACULADA</v>
      </c>
      <c r="CB13" s="45" t="str">
        <f t="shared" si="23"/>
        <v>Festivos y Fines de Semana</v>
      </c>
      <c r="CC13" s="45">
        <v>888</v>
      </c>
      <c r="CD13" s="45" t="str">
        <f t="shared" si="24"/>
        <v>INCIDENCIA</v>
      </c>
      <c r="CF13" s="124"/>
      <c r="CG13" s="124"/>
      <c r="CH13" s="125"/>
      <c r="CJ13" s="126">
        <f t="shared" si="25"/>
        <v>108.85874999999999</v>
      </c>
    </row>
    <row r="14" spans="1:88" hidden="1" x14ac:dyDescent="0.3">
      <c r="A14" s="116"/>
      <c r="B14" s="116"/>
      <c r="D14" s="31">
        <v>945</v>
      </c>
      <c r="E14" s="8" t="s">
        <v>2786</v>
      </c>
      <c r="F14" s="7" t="s">
        <v>726</v>
      </c>
      <c r="G14" s="45" t="s">
        <v>714</v>
      </c>
      <c r="H14" s="45" t="s">
        <v>720</v>
      </c>
      <c r="I14" s="119" t="s">
        <v>3294</v>
      </c>
      <c r="J14" s="18" t="s">
        <v>485</v>
      </c>
      <c r="K14" s="119">
        <v>510006</v>
      </c>
      <c r="L14" s="110" t="str">
        <f t="shared" si="3"/>
        <v>ok</v>
      </c>
      <c r="M14" s="111" t="str">
        <f>IFERROR(VLOOKUP(K14,Centros!$E$2:$G$340,2,FALSE)," ")</f>
        <v>C.P. CONCEPCIONISTAS - BELISANA</v>
      </c>
      <c r="N14" s="112" t="str">
        <f t="shared" si="4"/>
        <v xml:space="preserve"> </v>
      </c>
      <c r="O14" s="113" t="str">
        <f>IFERROR(VLOOKUP($I14,Trabajadores!$C$3:$AF$1684,19,FALSE)," ")</f>
        <v>Cociner@</v>
      </c>
      <c r="P14" s="32">
        <v>1</v>
      </c>
      <c r="Q14" s="33">
        <v>80</v>
      </c>
      <c r="R14" s="24">
        <f t="shared" si="0"/>
        <v>80</v>
      </c>
      <c r="S14" s="18"/>
      <c r="T14" s="23">
        <f t="shared" si="5"/>
        <v>1.743765625</v>
      </c>
      <c r="U14" s="23">
        <f t="shared" si="6"/>
        <v>0</v>
      </c>
      <c r="V14" s="18"/>
      <c r="W14" s="23">
        <f t="shared" si="7"/>
        <v>105.55999999999999</v>
      </c>
      <c r="X14" s="30" t="str">
        <f>IFERROR(VLOOKUP($I14,Trabajadores!$C$2:$AS$1684,42,FALSE)," ")</f>
        <v>ALGADI</v>
      </c>
      <c r="Y14" s="30">
        <f>IFERROR(VLOOKUP($I14,Trabajadores!$C$2:$AS$1684,40,FALSE)," ")</f>
        <v>110807</v>
      </c>
      <c r="Z14" s="30" t="str">
        <f>IFERROR(VLOOKUP(Y14,Centros!$X$2:$Y$228,2,FALSE)," ")</f>
        <v>COLEGIO NTRA SRA BUEN CONSEJO</v>
      </c>
      <c r="AA14" s="6" t="s">
        <v>10552</v>
      </c>
      <c r="AB14" s="5" t="s">
        <v>10553</v>
      </c>
      <c r="AC14" s="41">
        <f>IFERROR(VLOOKUP(H14,Centros!$AI$2:$AN$10,6,FALSE),0)</f>
        <v>70</v>
      </c>
      <c r="AD14" s="42">
        <f t="shared" si="8"/>
        <v>80</v>
      </c>
      <c r="AE14" s="42">
        <f t="shared" si="9"/>
        <v>0</v>
      </c>
      <c r="AF14" s="42">
        <f t="shared" si="10"/>
        <v>0</v>
      </c>
      <c r="AG14" s="42">
        <f t="shared" si="11"/>
        <v>0</v>
      </c>
      <c r="AH14" s="43">
        <f>IFERROR(VLOOKUP($I14,Trabajadores!$C$3:$AT$1684,44,FALSE),0)</f>
        <v>19228</v>
      </c>
      <c r="AI14" s="43">
        <f>IFERROR(VLOOKUP($I14,Trabajadores!$C$3:$AT$1684,2,FALSE),0)</f>
        <v>1777</v>
      </c>
      <c r="AJ14" s="43" t="str">
        <f>IFERROR(VLOOKUP($I14,Trabajadores!$C$3:$AY$1270,21,FALSE),0)</f>
        <v>61</v>
      </c>
      <c r="AK14" s="42">
        <f>IFERROR(VLOOKUP($I14,Trabajadores!$C$3:$AN$1684,38,FALSE),0)</f>
        <v>7.6012500000000003</v>
      </c>
      <c r="AL14" s="42" t="str">
        <f>IFERROR(VLOOKUP($I14,Trabajadores!$C$3:$AN$1684,28,FALSE),0)</f>
        <v>99100165012016</v>
      </c>
      <c r="AM14" s="21" t="str">
        <f>IFERROR(VLOOKUP($I14,Trabajadores!$C$3:$AN$1684,19,FALSE),0)</f>
        <v>Cociner@</v>
      </c>
      <c r="AN14" s="21">
        <f>IFERROR(IF($J14="algadi",VLOOKUP($K14,Centros!$AB$2:$AD$142,2,FALSE),VLOOKUP($K14,Centros!$AB$143:$AD$282,2,FALSE)),0)</f>
        <v>5027</v>
      </c>
      <c r="AO14" s="44" t="str">
        <f>IFERROR(IF($J14="algadi",VLOOKUP($K14,Centros!$AB$2:$AD$142,3,FALSE),VLOOKUP($K14,Centros!$AB$143:$AD$222,3,FALSE)),0)</f>
        <v>70</v>
      </c>
      <c r="AP14" s="54"/>
      <c r="AQ14" s="55">
        <f>IFERROR(VLOOKUP($AM14,Centros!$AR$2:$AS$405,2,FALSE),0)</f>
        <v>1.743765625</v>
      </c>
      <c r="AR14" s="78">
        <f>IFERROR(VLOOKUP($AM14,Centros!$AZ$2:$BA$6,2,FALSE),0)</f>
        <v>2.3222499999999999</v>
      </c>
      <c r="AS14" s="76">
        <f>IFERROR(VLOOKUP($AM14,Centros!$BE$2:$BF$6,2,FALSE),0)</f>
        <v>0</v>
      </c>
      <c r="BD14" s="45" t="str">
        <f t="shared" si="12"/>
        <v>ALGADI</v>
      </c>
      <c r="BE14" s="45" t="s">
        <v>852</v>
      </c>
      <c r="BF14" s="123" t="str">
        <f t="shared" si="13"/>
        <v>9-SEPTIEMBRE</v>
      </c>
      <c r="BG14" s="45">
        <f t="shared" si="14"/>
        <v>110807</v>
      </c>
      <c r="BH14" s="45">
        <f>VLOOKUP(Y14,Hoja1!$A$2:$O$599,14,FALSE)</f>
        <v>110807</v>
      </c>
      <c r="BI14" s="45" t="str">
        <f>VLOOKUP(BH14,Hoja1!$A$2:$O$599,2,FALSE)</f>
        <v>COLEGIO NTRA SRA BUEN CONSEJO</v>
      </c>
      <c r="BJ14" s="45" t="str">
        <f t="shared" si="15"/>
        <v>CAÑIZARES SAEZ, DAVID</v>
      </c>
      <c r="BK14" s="45">
        <f>VLOOKUP(BJ14,Trabajadores!$C$3:$AN$3285,14,FALSE)</f>
        <v>100</v>
      </c>
      <c r="BL14" s="45" t="str">
        <f>VLOOKUP($BJ14,Trabajadores!$C$3:$AN$3285,19,FALSE)</f>
        <v>Cociner@</v>
      </c>
      <c r="BM14" s="45">
        <f>VLOOKUP($BJ14,Trabajadores!$C$3:$AN$3285,16,FALSE)</f>
        <v>100</v>
      </c>
      <c r="BN14" s="124">
        <f t="shared" si="16"/>
        <v>1</v>
      </c>
      <c r="BO14" s="124">
        <f t="shared" si="17"/>
        <v>0</v>
      </c>
      <c r="BP14" s="125">
        <f t="shared" si="18"/>
        <v>1</v>
      </c>
      <c r="BR14" s="126">
        <f t="shared" si="19"/>
        <v>-105.55999999999999</v>
      </c>
      <c r="BV14" s="45" t="str">
        <f t="shared" si="20"/>
        <v>ALGADI</v>
      </c>
      <c r="BW14" s="45" t="s">
        <v>852</v>
      </c>
      <c r="BX14" s="123" t="str">
        <f t="shared" si="21"/>
        <v>9-SEPTIEMBRE</v>
      </c>
      <c r="BY14" s="45">
        <f t="shared" si="22"/>
        <v>510006</v>
      </c>
      <c r="BZ14" s="45">
        <f>VLOOKUP(BY14,Hoja1!$A$2:$O$599,14,FALSE)</f>
        <v>510006</v>
      </c>
      <c r="CA14" s="45" t="str">
        <f>VLOOKUP(BZ14,Hoja1!$A$2:$O$599,2,FALSE)</f>
        <v>C.P. CONCEPCIONISTAS - BELISANA</v>
      </c>
      <c r="CB14" s="45" t="str">
        <f t="shared" si="23"/>
        <v>Festivos y Fines de Semana</v>
      </c>
      <c r="CC14" s="45">
        <v>888</v>
      </c>
      <c r="CD14" s="45" t="str">
        <f t="shared" si="24"/>
        <v>INCIDENCIA</v>
      </c>
      <c r="CF14" s="124"/>
      <c r="CG14" s="124"/>
      <c r="CH14" s="125"/>
      <c r="CJ14" s="126">
        <f t="shared" si="25"/>
        <v>105.55999999999999</v>
      </c>
    </row>
    <row r="15" spans="1:88" hidden="1" x14ac:dyDescent="0.3">
      <c r="A15" s="116"/>
      <c r="B15" s="116"/>
      <c r="D15" s="31">
        <v>945</v>
      </c>
      <c r="E15" s="8" t="s">
        <v>2786</v>
      </c>
      <c r="F15" s="7" t="s">
        <v>726</v>
      </c>
      <c r="G15" s="45" t="s">
        <v>714</v>
      </c>
      <c r="H15" s="45" t="s">
        <v>719</v>
      </c>
      <c r="I15" s="119" t="s">
        <v>7927</v>
      </c>
      <c r="J15" s="18" t="s">
        <v>485</v>
      </c>
      <c r="K15" s="119">
        <v>110091</v>
      </c>
      <c r="L15" s="110" t="str">
        <f t="shared" si="3"/>
        <v>ok</v>
      </c>
      <c r="M15" s="111" t="str">
        <f>IFERROR(VLOOKUP(K15,Centros!$E$2:$G$340,2,FALSE)," ")</f>
        <v>COLEGIO CLARET -MADRID</v>
      </c>
      <c r="N15" s="112" t="str">
        <f t="shared" si="4"/>
        <v xml:space="preserve"> </v>
      </c>
      <c r="O15" s="113" t="str">
        <f>IFERROR(VLOOKUP($I15,Trabajadores!$C$3:$AF$1684,19,FALSE)," ")</f>
        <v>h ASL</v>
      </c>
      <c r="P15" s="32">
        <v>3</v>
      </c>
      <c r="Q15" s="33">
        <v>9</v>
      </c>
      <c r="R15" s="24">
        <f t="shared" si="0"/>
        <v>27</v>
      </c>
      <c r="S15" s="18"/>
      <c r="T15" s="23">
        <f t="shared" si="5"/>
        <v>1.6367812499999999</v>
      </c>
      <c r="U15" s="23">
        <f t="shared" si="6"/>
        <v>0</v>
      </c>
      <c r="V15" s="18"/>
      <c r="W15" s="23">
        <f t="shared" si="7"/>
        <v>35.6265</v>
      </c>
      <c r="X15" s="30" t="str">
        <f>IFERROR(VLOOKUP($I15,Trabajadores!$C$2:$AS$1684,42,FALSE)," ")</f>
        <v>ALGADI</v>
      </c>
      <c r="Y15" s="30">
        <f>IFERROR(VLOOKUP($I15,Trabajadores!$C$2:$AS$1684,40,FALSE)," ")</f>
        <v>110091</v>
      </c>
      <c r="Z15" s="30" t="str">
        <f>IFERROR(VLOOKUP(Y15,Centros!$X$2:$Y$228,2,FALSE)," ")</f>
        <v>COLEGIO CLARET -MADRID</v>
      </c>
      <c r="AA15" s="6">
        <v>45901</v>
      </c>
      <c r="AB15" s="5" t="s">
        <v>10554</v>
      </c>
      <c r="AC15" s="41">
        <f>IFERROR(VLOOKUP(H15,Centros!$AI$2:$AN$10,6,FALSE),0)</f>
        <v>72</v>
      </c>
      <c r="AD15" s="42">
        <f t="shared" si="8"/>
        <v>0</v>
      </c>
      <c r="AE15" s="42">
        <f t="shared" si="9"/>
        <v>27</v>
      </c>
      <c r="AF15" s="42">
        <f t="shared" si="10"/>
        <v>0</v>
      </c>
      <c r="AG15" s="42">
        <f t="shared" si="11"/>
        <v>0</v>
      </c>
      <c r="AH15" s="43">
        <f>IFERROR(VLOOKUP($I15,Trabajadores!$C$3:$AT$1684,44,FALSE),0)</f>
        <v>19228</v>
      </c>
      <c r="AI15" s="43">
        <f>IFERROR(VLOOKUP($I15,Trabajadores!$C$3:$AT$1684,2,FALSE),0)</f>
        <v>276</v>
      </c>
      <c r="AJ15" s="43" t="str">
        <f>IFERROR(VLOOKUP($I15,Trabajadores!$C$3:$AY$1270,21,FALSE),0)</f>
        <v>50</v>
      </c>
      <c r="AK15" s="42">
        <f>IFERROR(VLOOKUP($I15,Trabajadores!$C$3:$AN$1684,38,FALSE),0)</f>
        <v>9.4700000000000006</v>
      </c>
      <c r="AL15" s="42" t="str">
        <f>IFERROR(VLOOKUP($I15,Trabajadores!$C$3:$AN$1684,28,FALSE),0)</f>
        <v>99100165012016</v>
      </c>
      <c r="AM15" s="21" t="str">
        <f>IFERROR(VLOOKUP($I15,Trabajadores!$C$3:$AN$1684,19,FALSE),0)</f>
        <v>h ASL</v>
      </c>
      <c r="AN15" s="21">
        <f>IFERROR(IF($J15="algadi",VLOOKUP($K15,Centros!$AB$2:$AD$142,2,FALSE),VLOOKUP($K15,Centros!$AB$143:$AD$282,2,FALSE)),0)</f>
        <v>0</v>
      </c>
      <c r="AO15" s="44">
        <f>IFERROR(IF($J15="algadi",VLOOKUP($K15,Centros!$AB$2:$AD$142,3,FALSE),VLOOKUP($K15,Centros!$AB$143:$AD$222,3,FALSE)),0)</f>
        <v>0</v>
      </c>
      <c r="AP15" s="54"/>
      <c r="AQ15" s="55">
        <f>IFERROR(VLOOKUP($AM15,Centros!$AR$2:$AS$405,2,FALSE),0)</f>
        <v>1.6367812499999999</v>
      </c>
      <c r="AR15" s="78">
        <f>IFERROR(VLOOKUP($AM15,Centros!$AZ$2:$BA$6,2,FALSE),0)</f>
        <v>0</v>
      </c>
      <c r="AS15" s="76">
        <f>IFERROR(VLOOKUP($AM15,Centros!$BE$2:$BF$6,2,FALSE),0)</f>
        <v>0</v>
      </c>
      <c r="BD15" s="45" t="str">
        <f t="shared" si="12"/>
        <v>ALGADI</v>
      </c>
      <c r="BE15" s="45" t="s">
        <v>852</v>
      </c>
      <c r="BF15" s="123" t="str">
        <f t="shared" si="13"/>
        <v>9-SEPTIEMBRE</v>
      </c>
      <c r="BG15" s="45">
        <f t="shared" si="14"/>
        <v>110091</v>
      </c>
      <c r="BH15" s="45">
        <f>VLOOKUP(Y15,Hoja1!$A$2:$O$599,14,FALSE)</f>
        <v>110091</v>
      </c>
      <c r="BI15" s="45" t="str">
        <f>VLOOKUP(BH15,Hoja1!$A$2:$O$599,2,FALSE)</f>
        <v>COLEGIO CLARET -MADRID</v>
      </c>
      <c r="BJ15" s="45" t="str">
        <f t="shared" si="15"/>
        <v>CARRO GUERRERO, M CARMEN</v>
      </c>
      <c r="BK15" s="45">
        <f>VLOOKUP(BJ15,Trabajadores!$C$3:$AN$3285,14,FALSE)</f>
        <v>300</v>
      </c>
      <c r="BL15" s="45" t="str">
        <f>VLOOKUP($BJ15,Trabajadores!$C$3:$AN$3285,19,FALSE)</f>
        <v>h ASL</v>
      </c>
      <c r="BM15" s="45">
        <f>VLOOKUP($BJ15,Trabajadores!$C$3:$AN$3285,16,FALSE)</f>
        <v>50</v>
      </c>
      <c r="BN15" s="124">
        <f t="shared" si="16"/>
        <v>1</v>
      </c>
      <c r="BO15" s="124">
        <f t="shared" si="17"/>
        <v>0</v>
      </c>
      <c r="BP15" s="125">
        <f t="shared" si="18"/>
        <v>1</v>
      </c>
      <c r="BR15" s="126">
        <f t="shared" si="19"/>
        <v>-35.6265</v>
      </c>
      <c r="BV15" s="45" t="str">
        <f t="shared" si="20"/>
        <v>ALGADI</v>
      </c>
      <c r="BW15" s="45" t="s">
        <v>852</v>
      </c>
      <c r="BX15" s="123" t="str">
        <f t="shared" si="21"/>
        <v>9-SEPTIEMBRE</v>
      </c>
      <c r="BY15" s="45">
        <f t="shared" si="22"/>
        <v>110091</v>
      </c>
      <c r="BZ15" s="45">
        <f>VLOOKUP(BY15,Hoja1!$A$2:$O$599,14,FALSE)</f>
        <v>110091</v>
      </c>
      <c r="CA15" s="45" t="str">
        <f>VLOOKUP(BZ15,Hoja1!$A$2:$O$599,2,FALSE)</f>
        <v>COLEGIO CLARET -MADRID</v>
      </c>
      <c r="CB15" s="45" t="str">
        <f t="shared" si="23"/>
        <v>Eventos</v>
      </c>
      <c r="CC15" s="45">
        <v>888</v>
      </c>
      <c r="CD15" s="45" t="str">
        <f t="shared" si="24"/>
        <v>INCIDENCIA</v>
      </c>
      <c r="CF15" s="124"/>
      <c r="CG15" s="124"/>
      <c r="CH15" s="125"/>
      <c r="CJ15" s="126">
        <f t="shared" si="25"/>
        <v>35.6265</v>
      </c>
    </row>
    <row r="16" spans="1:88" hidden="1" x14ac:dyDescent="0.3">
      <c r="A16" s="116"/>
      <c r="B16" s="116"/>
      <c r="D16" s="31">
        <v>945</v>
      </c>
      <c r="E16" s="8" t="s">
        <v>2786</v>
      </c>
      <c r="F16" s="7" t="s">
        <v>726</v>
      </c>
      <c r="G16" s="45" t="s">
        <v>714</v>
      </c>
      <c r="H16" s="45" t="s">
        <v>721</v>
      </c>
      <c r="I16" s="119" t="s">
        <v>7927</v>
      </c>
      <c r="J16" s="18" t="s">
        <v>485</v>
      </c>
      <c r="K16" s="119">
        <v>110091</v>
      </c>
      <c r="L16" s="110" t="str">
        <f t="shared" si="3"/>
        <v>ok</v>
      </c>
      <c r="M16" s="111" t="str">
        <f>IFERROR(VLOOKUP(K16,Centros!$E$2:$G$340,2,FALSE)," ")</f>
        <v>COLEGIO CLARET -MADRID</v>
      </c>
      <c r="N16" s="112" t="str">
        <f t="shared" si="4"/>
        <v xml:space="preserve"> </v>
      </c>
      <c r="O16" s="113" t="str">
        <f>IFERROR(VLOOKUP($I16,Trabajadores!$C$3:$AF$1684,19,FALSE)," ")</f>
        <v>h ASL</v>
      </c>
      <c r="P16" s="32">
        <v>2</v>
      </c>
      <c r="Q16" s="33">
        <v>9</v>
      </c>
      <c r="R16" s="24">
        <f t="shared" si="0"/>
        <v>18</v>
      </c>
      <c r="S16" s="18"/>
      <c r="T16" s="23">
        <f t="shared" si="5"/>
        <v>1.6367812499999999</v>
      </c>
      <c r="U16" s="23">
        <f t="shared" si="6"/>
        <v>0</v>
      </c>
      <c r="V16" s="18"/>
      <c r="W16" s="23">
        <f t="shared" si="7"/>
        <v>23.750999999999998</v>
      </c>
      <c r="X16" s="30" t="str">
        <f>IFERROR(VLOOKUP($I16,Trabajadores!$C$2:$AS$1684,42,FALSE)," ")</f>
        <v>ALGADI</v>
      </c>
      <c r="Y16" s="30">
        <f>IFERROR(VLOOKUP($I16,Trabajadores!$C$2:$AS$1684,40,FALSE)," ")</f>
        <v>110091</v>
      </c>
      <c r="Z16" s="30" t="str">
        <f>IFERROR(VLOOKUP(Y16,Centros!$X$2:$Y$228,2,FALSE)," ")</f>
        <v>COLEGIO CLARET -MADRID</v>
      </c>
      <c r="AA16" s="6" t="s">
        <v>10555</v>
      </c>
      <c r="AB16" s="5" t="s">
        <v>10556</v>
      </c>
      <c r="AC16" s="41">
        <f>IFERROR(VLOOKUP(H16,Centros!$AI$2:$AN$10,6,FALSE),0)</f>
        <v>72</v>
      </c>
      <c r="AD16" s="42">
        <f t="shared" si="8"/>
        <v>0</v>
      </c>
      <c r="AE16" s="42">
        <f t="shared" si="9"/>
        <v>18</v>
      </c>
      <c r="AF16" s="42">
        <f t="shared" si="10"/>
        <v>0</v>
      </c>
      <c r="AG16" s="42">
        <f t="shared" si="11"/>
        <v>0</v>
      </c>
      <c r="AH16" s="43">
        <f>IFERROR(VLOOKUP($I16,Trabajadores!$C$3:$AT$1684,44,FALSE),0)</f>
        <v>19228</v>
      </c>
      <c r="AI16" s="43">
        <f>IFERROR(VLOOKUP($I16,Trabajadores!$C$3:$AT$1684,2,FALSE),0)</f>
        <v>276</v>
      </c>
      <c r="AJ16" s="43" t="str">
        <f>IFERROR(VLOOKUP($I16,Trabajadores!$C$3:$AY$1270,21,FALSE),0)</f>
        <v>50</v>
      </c>
      <c r="AK16" s="42">
        <f>IFERROR(VLOOKUP($I16,Trabajadores!$C$3:$AN$1684,38,FALSE),0)</f>
        <v>9.4700000000000006</v>
      </c>
      <c r="AL16" s="42" t="str">
        <f>IFERROR(VLOOKUP($I16,Trabajadores!$C$3:$AN$1684,28,FALSE),0)</f>
        <v>99100165012016</v>
      </c>
      <c r="AM16" s="21" t="str">
        <f>IFERROR(VLOOKUP($I16,Trabajadores!$C$3:$AN$1684,19,FALSE),0)</f>
        <v>h ASL</v>
      </c>
      <c r="AN16" s="21">
        <f>IFERROR(IF($J16="algadi",VLOOKUP($K16,Centros!$AB$2:$AD$142,2,FALSE),VLOOKUP($K16,Centros!$AB$143:$AD$282,2,FALSE)),0)</f>
        <v>0</v>
      </c>
      <c r="AO16" s="44">
        <f>IFERROR(IF($J16="algadi",VLOOKUP($K16,Centros!$AB$2:$AD$142,3,FALSE),VLOOKUP($K16,Centros!$AB$143:$AD$222,3,FALSE)),0)</f>
        <v>0</v>
      </c>
      <c r="AP16" s="54"/>
      <c r="AQ16" s="55">
        <f>IFERROR(VLOOKUP($AM16,Centros!$AR$2:$AS$405,2,FALSE),0)</f>
        <v>1.6367812499999999</v>
      </c>
      <c r="AR16" s="78">
        <f>IFERROR(VLOOKUP($AM16,Centros!$AZ$2:$BA$6,2,FALSE),0)</f>
        <v>0</v>
      </c>
      <c r="AS16" s="76">
        <f>IFERROR(VLOOKUP($AM16,Centros!$BE$2:$BF$6,2,FALSE),0)</f>
        <v>0</v>
      </c>
      <c r="BD16" s="45" t="str">
        <f t="shared" si="12"/>
        <v>ALGADI</v>
      </c>
      <c r="BE16" s="45" t="s">
        <v>852</v>
      </c>
      <c r="BF16" s="123" t="str">
        <f t="shared" si="13"/>
        <v>9-SEPTIEMBRE</v>
      </c>
      <c r="BG16" s="45">
        <f t="shared" si="14"/>
        <v>110091</v>
      </c>
      <c r="BH16" s="45">
        <f>VLOOKUP(Y16,Hoja1!$A$2:$O$599,14,FALSE)</f>
        <v>110091</v>
      </c>
      <c r="BI16" s="45" t="str">
        <f>VLOOKUP(BH16,Hoja1!$A$2:$O$599,2,FALSE)</f>
        <v>COLEGIO CLARET -MADRID</v>
      </c>
      <c r="BJ16" s="45" t="str">
        <f t="shared" si="15"/>
        <v>CARRO GUERRERO, M CARMEN</v>
      </c>
      <c r="BK16" s="45">
        <f>VLOOKUP(BJ16,Trabajadores!$C$3:$AN$3285,14,FALSE)</f>
        <v>300</v>
      </c>
      <c r="BL16" s="45" t="str">
        <f>VLOOKUP($BJ16,Trabajadores!$C$3:$AN$3285,19,FALSE)</f>
        <v>h ASL</v>
      </c>
      <c r="BM16" s="45">
        <f>VLOOKUP($BJ16,Trabajadores!$C$3:$AN$3285,16,FALSE)</f>
        <v>50</v>
      </c>
      <c r="BN16" s="124">
        <f t="shared" si="16"/>
        <v>1</v>
      </c>
      <c r="BO16" s="124">
        <f t="shared" si="17"/>
        <v>0</v>
      </c>
      <c r="BP16" s="125">
        <f t="shared" si="18"/>
        <v>1</v>
      </c>
      <c r="BR16" s="126">
        <f t="shared" si="19"/>
        <v>-23.750999999999998</v>
      </c>
      <c r="BV16" s="45" t="str">
        <f t="shared" si="20"/>
        <v>ALGADI</v>
      </c>
      <c r="BW16" s="45" t="s">
        <v>852</v>
      </c>
      <c r="BX16" s="123" t="str">
        <f t="shared" si="21"/>
        <v>9-SEPTIEMBRE</v>
      </c>
      <c r="BY16" s="45">
        <f t="shared" si="22"/>
        <v>110091</v>
      </c>
      <c r="BZ16" s="45">
        <f>VLOOKUP(BY16,Hoja1!$A$2:$O$599,14,FALSE)</f>
        <v>110091</v>
      </c>
      <c r="CA16" s="45" t="str">
        <f>VLOOKUP(BZ16,Hoja1!$A$2:$O$599,2,FALSE)</f>
        <v>COLEGIO CLARET -MADRID</v>
      </c>
      <c r="CB16" s="45" t="str">
        <f t="shared" si="23"/>
        <v>Permiso retribuido</v>
      </c>
      <c r="CC16" s="45">
        <v>888</v>
      </c>
      <c r="CD16" s="45" t="str">
        <f t="shared" si="24"/>
        <v>INCIDENCIA</v>
      </c>
      <c r="CF16" s="124"/>
      <c r="CG16" s="124"/>
      <c r="CH16" s="125"/>
      <c r="CJ16" s="126">
        <f t="shared" si="25"/>
        <v>23.750999999999998</v>
      </c>
    </row>
    <row r="17" spans="1:88" hidden="1" x14ac:dyDescent="0.3">
      <c r="A17" s="116"/>
      <c r="B17" s="116"/>
      <c r="D17" s="31">
        <v>945</v>
      </c>
      <c r="E17" s="8" t="s">
        <v>2786</v>
      </c>
      <c r="F17" s="7" t="s">
        <v>726</v>
      </c>
      <c r="G17" s="45" t="s">
        <v>714</v>
      </c>
      <c r="H17" s="45" t="s">
        <v>719</v>
      </c>
      <c r="I17" s="119" t="s">
        <v>3372</v>
      </c>
      <c r="J17" s="18" t="s">
        <v>485</v>
      </c>
      <c r="K17" s="119">
        <v>110021</v>
      </c>
      <c r="L17" s="110" t="str">
        <f t="shared" si="3"/>
        <v>ok</v>
      </c>
      <c r="M17" s="111" t="str">
        <f>IFERROR(VLOOKUP(K17,Centros!$E$2:$G$340,2,FALSE)," ")</f>
        <v>COLEGIO FUNDACION CALDEIRO</v>
      </c>
      <c r="N17" s="112" t="str">
        <f t="shared" si="4"/>
        <v xml:space="preserve"> </v>
      </c>
      <c r="O17" s="113" t="str">
        <f>IFERROR(VLOOKUP($I17,Trabajadores!$C$3:$AF$1684,19,FALSE)," ")</f>
        <v>h Cociner@</v>
      </c>
      <c r="P17" s="32">
        <v>1</v>
      </c>
      <c r="Q17" s="33">
        <v>11</v>
      </c>
      <c r="R17" s="24">
        <f t="shared" si="0"/>
        <v>11</v>
      </c>
      <c r="S17" s="18"/>
      <c r="T17" s="23">
        <f t="shared" si="5"/>
        <v>1.743765625</v>
      </c>
      <c r="U17" s="23">
        <f t="shared" si="6"/>
        <v>0</v>
      </c>
      <c r="V17" s="18"/>
      <c r="W17" s="23">
        <f t="shared" si="7"/>
        <v>14.514499999999998</v>
      </c>
      <c r="X17" s="30" t="str">
        <f>IFERROR(VLOOKUP($I17,Trabajadores!$C$2:$AS$1684,42,FALSE)," ")</f>
        <v>ALGADI</v>
      </c>
      <c r="Y17" s="30">
        <f>IFERROR(VLOOKUP($I17,Trabajadores!$C$2:$AS$1684,40,FALSE)," ")</f>
        <v>110021</v>
      </c>
      <c r="Z17" s="30" t="str">
        <f>IFERROR(VLOOKUP(Y17,Centros!$X$2:$Y$228,2,FALSE)," ")</f>
        <v>COLEGIO FUNDACION CALDEIRO</v>
      </c>
      <c r="AA17" s="6">
        <v>45835</v>
      </c>
      <c r="AB17" s="5" t="s">
        <v>10557</v>
      </c>
      <c r="AC17" s="41">
        <f>IFERROR(VLOOKUP(H17,Centros!$AI$2:$AN$10,6,FALSE),0)</f>
        <v>72</v>
      </c>
      <c r="AD17" s="42">
        <f t="shared" si="8"/>
        <v>0</v>
      </c>
      <c r="AE17" s="42">
        <f t="shared" si="9"/>
        <v>11</v>
      </c>
      <c r="AF17" s="42">
        <f t="shared" si="10"/>
        <v>0</v>
      </c>
      <c r="AG17" s="42">
        <f t="shared" si="11"/>
        <v>0</v>
      </c>
      <c r="AH17" s="43">
        <f>IFERROR(VLOOKUP($I17,Trabajadores!$C$3:$AT$1684,44,FALSE),0)</f>
        <v>19228</v>
      </c>
      <c r="AI17" s="43">
        <f>IFERROR(VLOOKUP($I17,Trabajadores!$C$3:$AT$1684,2,FALSE),0)</f>
        <v>153</v>
      </c>
      <c r="AJ17" s="43" t="str">
        <f>IFERROR(VLOOKUP($I17,Trabajadores!$C$3:$AY$1270,21,FALSE),0)</f>
        <v>20</v>
      </c>
      <c r="AK17" s="42">
        <f>IFERROR(VLOOKUP($I17,Trabajadores!$C$3:$AN$1684,38,FALSE),0)</f>
        <v>8.6837499999999999</v>
      </c>
      <c r="AL17" s="42" t="str">
        <f>IFERROR(VLOOKUP($I17,Trabajadores!$C$3:$AN$1684,28,FALSE),0)</f>
        <v>99100165012016</v>
      </c>
      <c r="AM17" s="21" t="str">
        <f>IFERROR(VLOOKUP($I17,Trabajadores!$C$3:$AN$1684,19,FALSE),0)</f>
        <v>h Cociner@</v>
      </c>
      <c r="AN17" s="21">
        <f>IFERROR(IF($J17="algadi",VLOOKUP($K17,Centros!$AB$2:$AD$142,2,FALSE),VLOOKUP($K17,Centros!$AB$143:$AD$282,2,FALSE)),0)</f>
        <v>19228</v>
      </c>
      <c r="AO17" s="44" t="str">
        <f>IFERROR(IF($J17="algadi",VLOOKUP($K17,Centros!$AB$2:$AD$142,3,FALSE),VLOOKUP($K17,Centros!$AB$143:$AD$222,3,FALSE)),0)</f>
        <v>20</v>
      </c>
      <c r="AP17" s="54"/>
      <c r="AQ17" s="55">
        <f>IFERROR(VLOOKUP($AM17,Centros!$AR$2:$AS$405,2,FALSE),0)</f>
        <v>1.743765625</v>
      </c>
      <c r="AR17" s="78">
        <f>IFERROR(VLOOKUP($AM17,Centros!$AZ$2:$BA$6,2,FALSE),0)</f>
        <v>0</v>
      </c>
      <c r="AS17" s="76">
        <f>IFERROR(VLOOKUP($AM17,Centros!$BE$2:$BF$6,2,FALSE),0)</f>
        <v>0</v>
      </c>
      <c r="BD17" s="45" t="str">
        <f t="shared" si="12"/>
        <v>ALGADI</v>
      </c>
      <c r="BE17" s="45" t="s">
        <v>852</v>
      </c>
      <c r="BF17" s="123" t="str">
        <f t="shared" si="13"/>
        <v>9-SEPTIEMBRE</v>
      </c>
      <c r="BG17" s="45">
        <f t="shared" si="14"/>
        <v>110021</v>
      </c>
      <c r="BH17" s="45">
        <f>VLOOKUP(Y17,Hoja1!$A$2:$O$599,14,FALSE)</f>
        <v>110021</v>
      </c>
      <c r="BI17" s="45" t="str">
        <f>VLOOKUP(BH17,Hoja1!$A$2:$O$599,2,FALSE)</f>
        <v>COLEGIO FUNDACION CALDEIRO</v>
      </c>
      <c r="BJ17" s="45" t="str">
        <f t="shared" si="15"/>
        <v>CELESTER RODRIGUEZ, ENCARNACIN</v>
      </c>
      <c r="BK17" s="45">
        <f>VLOOKUP(BJ17,Trabajadores!$C$3:$AN$3285,14,FALSE)</f>
        <v>100</v>
      </c>
      <c r="BL17" s="45" t="str">
        <f>VLOOKUP($BJ17,Trabajadores!$C$3:$AN$3285,19,FALSE)</f>
        <v>h Cociner@</v>
      </c>
      <c r="BM17" s="45">
        <f>VLOOKUP($BJ17,Trabajadores!$C$3:$AN$3285,16,FALSE)</f>
        <v>100</v>
      </c>
      <c r="BN17" s="124">
        <f t="shared" si="16"/>
        <v>1</v>
      </c>
      <c r="BO17" s="124">
        <f t="shared" si="17"/>
        <v>0</v>
      </c>
      <c r="BP17" s="125">
        <f t="shared" si="18"/>
        <v>1</v>
      </c>
      <c r="BR17" s="126">
        <f t="shared" si="19"/>
        <v>-14.514499999999998</v>
      </c>
      <c r="BV17" s="45" t="str">
        <f t="shared" si="20"/>
        <v>ALGADI</v>
      </c>
      <c r="BW17" s="45" t="s">
        <v>852</v>
      </c>
      <c r="BX17" s="123" t="str">
        <f t="shared" si="21"/>
        <v>9-SEPTIEMBRE</v>
      </c>
      <c r="BY17" s="45">
        <f t="shared" si="22"/>
        <v>110021</v>
      </c>
      <c r="BZ17" s="45">
        <f>VLOOKUP(BY17,Hoja1!$A$2:$O$599,14,FALSE)</f>
        <v>110021</v>
      </c>
      <c r="CA17" s="45" t="str">
        <f>VLOOKUP(BZ17,Hoja1!$A$2:$O$599,2,FALSE)</f>
        <v>COLEGIO FUNDACION CALDEIRO</v>
      </c>
      <c r="CB17" s="45" t="str">
        <f t="shared" si="23"/>
        <v>Eventos</v>
      </c>
      <c r="CC17" s="45">
        <v>888</v>
      </c>
      <c r="CD17" s="45" t="str">
        <f t="shared" si="24"/>
        <v>INCIDENCIA</v>
      </c>
      <c r="CF17" s="124"/>
      <c r="CG17" s="124"/>
      <c r="CH17" s="125"/>
      <c r="CJ17" s="126">
        <f t="shared" si="25"/>
        <v>14.514499999999998</v>
      </c>
    </row>
    <row r="18" spans="1:88" hidden="1" x14ac:dyDescent="0.3">
      <c r="A18" s="116"/>
      <c r="B18" s="116"/>
      <c r="D18" s="31">
        <v>945</v>
      </c>
      <c r="E18" s="8" t="s">
        <v>2786</v>
      </c>
      <c r="F18" s="7" t="s">
        <v>726</v>
      </c>
      <c r="G18" s="45" t="s">
        <v>714</v>
      </c>
      <c r="H18" s="45" t="s">
        <v>721</v>
      </c>
      <c r="I18" s="119" t="s">
        <v>7994</v>
      </c>
      <c r="J18" s="18" t="s">
        <v>485</v>
      </c>
      <c r="K18" s="119">
        <v>110030</v>
      </c>
      <c r="L18" s="110" t="str">
        <f t="shared" si="3"/>
        <v>ok</v>
      </c>
      <c r="M18" s="111" t="str">
        <f>IFERROR(VLOOKUP(K18,Centros!$E$2:$G$340,2,FALSE)," ")</f>
        <v>COLEGIO INMACULADA</v>
      </c>
      <c r="N18" s="112" t="str">
        <f t="shared" si="4"/>
        <v xml:space="preserve"> </v>
      </c>
      <c r="O18" s="113" t="str">
        <f>IFERROR(VLOOKUP($I18,Trabajadores!$C$3:$AF$1684,19,FALSE)," ")</f>
        <v>h ASL</v>
      </c>
      <c r="P18" s="32">
        <v>1.25</v>
      </c>
      <c r="Q18" s="33">
        <v>9</v>
      </c>
      <c r="R18" s="24">
        <f t="shared" si="0"/>
        <v>11.25</v>
      </c>
      <c r="S18" s="18"/>
      <c r="T18" s="23">
        <f t="shared" si="5"/>
        <v>1.6367812499999999</v>
      </c>
      <c r="U18" s="23">
        <f t="shared" si="6"/>
        <v>0</v>
      </c>
      <c r="V18" s="18"/>
      <c r="W18" s="23">
        <f t="shared" si="7"/>
        <v>14.844374999999999</v>
      </c>
      <c r="X18" s="30" t="str">
        <f>IFERROR(VLOOKUP($I18,Trabajadores!$C$2:$AS$1684,42,FALSE)," ")</f>
        <v>ALGADI</v>
      </c>
      <c r="Y18" s="30">
        <f>IFERROR(VLOOKUP($I18,Trabajadores!$C$2:$AS$1684,40,FALSE)," ")</f>
        <v>110030</v>
      </c>
      <c r="Z18" s="30" t="str">
        <f>IFERROR(VLOOKUP(Y18,Centros!$X$2:$Y$228,2,FALSE)," ")</f>
        <v>COLEGIO INMACULADA</v>
      </c>
      <c r="AA18" s="6">
        <v>45905</v>
      </c>
      <c r="AB18" s="5" t="s">
        <v>10558</v>
      </c>
      <c r="AC18" s="41">
        <f>IFERROR(VLOOKUP(H18,Centros!$AI$2:$AN$10,6,FALSE),0)</f>
        <v>72</v>
      </c>
      <c r="AD18" s="42">
        <f t="shared" si="8"/>
        <v>0</v>
      </c>
      <c r="AE18" s="42">
        <f t="shared" si="9"/>
        <v>11.25</v>
      </c>
      <c r="AF18" s="42">
        <f t="shared" si="10"/>
        <v>0</v>
      </c>
      <c r="AG18" s="42">
        <f t="shared" si="11"/>
        <v>0</v>
      </c>
      <c r="AH18" s="43">
        <f>IFERROR(VLOOKUP($I18,Trabajadores!$C$3:$AT$1684,44,FALSE),0)</f>
        <v>19228</v>
      </c>
      <c r="AI18" s="43">
        <f>IFERROR(VLOOKUP($I18,Trabajadores!$C$3:$AT$1684,2,FALSE),0)</f>
        <v>202</v>
      </c>
      <c r="AJ18" s="43" t="str">
        <f>IFERROR(VLOOKUP($I18,Trabajadores!$C$3:$AY$1270,21,FALSE),0)</f>
        <v>36</v>
      </c>
      <c r="AK18" s="42">
        <f>IFERROR(VLOOKUP($I18,Trabajadores!$C$3:$AN$1684,38,FALSE),0)</f>
        <v>8.2274999999999991</v>
      </c>
      <c r="AL18" s="42" t="str">
        <f>IFERROR(VLOOKUP($I18,Trabajadores!$C$3:$AN$1684,28,FALSE),0)</f>
        <v>99100165012016</v>
      </c>
      <c r="AM18" s="21" t="str">
        <f>IFERROR(VLOOKUP($I18,Trabajadores!$C$3:$AN$1684,19,FALSE),0)</f>
        <v>h ASL</v>
      </c>
      <c r="AN18" s="21">
        <f>IFERROR(IF($J18="algadi",VLOOKUP($K18,Centros!$AB$2:$AD$142,2,FALSE),VLOOKUP($K18,Centros!$AB$143:$AD$282,2,FALSE)),0)</f>
        <v>19228</v>
      </c>
      <c r="AO18" s="44" t="str">
        <f>IFERROR(IF($J18="algadi",VLOOKUP($K18,Centros!$AB$2:$AD$142,3,FALSE),VLOOKUP($K18,Centros!$AB$143:$AD$222,3,FALSE)),0)</f>
        <v>36</v>
      </c>
      <c r="AP18" s="54"/>
      <c r="AQ18" s="55">
        <f>IFERROR(VLOOKUP($AM18,Centros!$AR$2:$AS$405,2,FALSE),0)</f>
        <v>1.6367812499999999</v>
      </c>
      <c r="AR18" s="78">
        <f>IFERROR(VLOOKUP($AM18,Centros!$AZ$2:$BA$6,2,FALSE),0)</f>
        <v>0</v>
      </c>
      <c r="AS18" s="76">
        <f>IFERROR(VLOOKUP($AM18,Centros!$BE$2:$BF$6,2,FALSE),0)</f>
        <v>0</v>
      </c>
      <c r="BD18" s="45" t="str">
        <f t="shared" si="12"/>
        <v>ALGADI</v>
      </c>
      <c r="BE18" s="45" t="s">
        <v>852</v>
      </c>
      <c r="BF18" s="123" t="str">
        <f t="shared" si="13"/>
        <v>9-SEPTIEMBRE</v>
      </c>
      <c r="BG18" s="45">
        <f t="shared" si="14"/>
        <v>110030</v>
      </c>
      <c r="BH18" s="45">
        <f>VLOOKUP(Y18,Hoja1!$A$2:$O$599,14,FALSE)</f>
        <v>110030</v>
      </c>
      <c r="BI18" s="45" t="str">
        <f>VLOOKUP(BH18,Hoja1!$A$2:$O$599,2,FALSE)</f>
        <v>COLEGIO INMACULADA</v>
      </c>
      <c r="BJ18" s="45" t="str">
        <f t="shared" si="15"/>
        <v>CERCAS LORENZO, AURORA B.</v>
      </c>
      <c r="BK18" s="45">
        <f>VLOOKUP(BJ18,Trabajadores!$C$3:$AN$3285,14,FALSE)</f>
        <v>300</v>
      </c>
      <c r="BL18" s="45" t="str">
        <f>VLOOKUP($BJ18,Trabajadores!$C$3:$AN$3285,19,FALSE)</f>
        <v>h ASL</v>
      </c>
      <c r="BM18" s="45">
        <f>VLOOKUP($BJ18,Trabajadores!$C$3:$AN$3285,16,FALSE)</f>
        <v>100</v>
      </c>
      <c r="BN18" s="124">
        <f t="shared" si="16"/>
        <v>1</v>
      </c>
      <c r="BO18" s="124">
        <f t="shared" si="17"/>
        <v>0</v>
      </c>
      <c r="BP18" s="125">
        <f t="shared" si="18"/>
        <v>1</v>
      </c>
      <c r="BR18" s="126">
        <f t="shared" si="19"/>
        <v>-14.844374999999999</v>
      </c>
      <c r="BV18" s="45" t="str">
        <f t="shared" si="20"/>
        <v>ALGADI</v>
      </c>
      <c r="BW18" s="45" t="s">
        <v>852</v>
      </c>
      <c r="BX18" s="123" t="str">
        <f t="shared" si="21"/>
        <v>9-SEPTIEMBRE</v>
      </c>
      <c r="BY18" s="45">
        <f t="shared" si="22"/>
        <v>110030</v>
      </c>
      <c r="BZ18" s="45">
        <f>VLOOKUP(BY18,Hoja1!$A$2:$O$599,14,FALSE)</f>
        <v>110030</v>
      </c>
      <c r="CA18" s="45" t="str">
        <f>VLOOKUP(BZ18,Hoja1!$A$2:$O$599,2,FALSE)</f>
        <v>COLEGIO INMACULADA</v>
      </c>
      <c r="CB18" s="45" t="str">
        <f t="shared" si="23"/>
        <v>Permiso retribuido</v>
      </c>
      <c r="CC18" s="45">
        <v>888</v>
      </c>
      <c r="CD18" s="45" t="str">
        <f t="shared" si="24"/>
        <v>INCIDENCIA</v>
      </c>
      <c r="CF18" s="124"/>
      <c r="CG18" s="124"/>
      <c r="CH18" s="125"/>
      <c r="CJ18" s="126">
        <f t="shared" si="25"/>
        <v>14.844374999999999</v>
      </c>
    </row>
    <row r="19" spans="1:88" hidden="1" x14ac:dyDescent="0.3">
      <c r="A19" s="116"/>
      <c r="B19" s="116"/>
      <c r="D19" s="31">
        <v>945</v>
      </c>
      <c r="E19" s="8" t="s">
        <v>2786</v>
      </c>
      <c r="F19" s="7" t="s">
        <v>726</v>
      </c>
      <c r="G19" s="45" t="s">
        <v>714</v>
      </c>
      <c r="H19" s="45" t="s">
        <v>720</v>
      </c>
      <c r="I19" s="119" t="s">
        <v>7994</v>
      </c>
      <c r="J19" s="18" t="s">
        <v>485</v>
      </c>
      <c r="K19" s="119">
        <v>110030</v>
      </c>
      <c r="L19" s="110" t="str">
        <f t="shared" si="3"/>
        <v>ok</v>
      </c>
      <c r="M19" s="111" t="str">
        <f>IFERROR(VLOOKUP(K19,Centros!$E$2:$G$340,2,FALSE)," ")</f>
        <v>COLEGIO INMACULADA</v>
      </c>
      <c r="N19" s="112" t="str">
        <f t="shared" si="4"/>
        <v xml:space="preserve"> </v>
      </c>
      <c r="O19" s="113" t="str">
        <f>IFERROR(VLOOKUP($I19,Trabajadores!$C$3:$AF$1684,19,FALSE)," ")</f>
        <v>h ASL</v>
      </c>
      <c r="P19" s="32">
        <v>1.25</v>
      </c>
      <c r="Q19" s="33">
        <v>9</v>
      </c>
      <c r="R19" s="24">
        <f t="shared" si="0"/>
        <v>11.25</v>
      </c>
      <c r="S19" s="18"/>
      <c r="T19" s="23">
        <f t="shared" si="5"/>
        <v>1.6367812499999999</v>
      </c>
      <c r="U19" s="23">
        <f t="shared" si="6"/>
        <v>0</v>
      </c>
      <c r="V19" s="18"/>
      <c r="W19" s="23">
        <f t="shared" si="7"/>
        <v>14.844374999999999</v>
      </c>
      <c r="X19" s="30" t="str">
        <f>IFERROR(VLOOKUP($I19,Trabajadores!$C$2:$AS$1684,42,FALSE)," ")</f>
        <v>ALGADI</v>
      </c>
      <c r="Y19" s="30">
        <f>IFERROR(VLOOKUP($I19,Trabajadores!$C$2:$AS$1684,40,FALSE)," ")</f>
        <v>110030</v>
      </c>
      <c r="Z19" s="30" t="str">
        <f>IFERROR(VLOOKUP(Y19,Centros!$X$2:$Y$228,2,FALSE)," ")</f>
        <v>COLEGIO INMACULADA</v>
      </c>
      <c r="AA19" s="6">
        <v>45927</v>
      </c>
      <c r="AB19" s="5" t="s">
        <v>10559</v>
      </c>
      <c r="AC19" s="41">
        <f>IFERROR(VLOOKUP(H19,Centros!$AI$2:$AN$10,6,FALSE),0)</f>
        <v>70</v>
      </c>
      <c r="AD19" s="42">
        <f t="shared" si="8"/>
        <v>11.25</v>
      </c>
      <c r="AE19" s="42">
        <f t="shared" si="9"/>
        <v>0</v>
      </c>
      <c r="AF19" s="42">
        <f t="shared" si="10"/>
        <v>0</v>
      </c>
      <c r="AG19" s="42">
        <f t="shared" si="11"/>
        <v>0</v>
      </c>
      <c r="AH19" s="43">
        <f>IFERROR(VLOOKUP($I19,Trabajadores!$C$3:$AT$1684,44,FALSE),0)</f>
        <v>19228</v>
      </c>
      <c r="AI19" s="43">
        <f>IFERROR(VLOOKUP($I19,Trabajadores!$C$3:$AT$1684,2,FALSE),0)</f>
        <v>202</v>
      </c>
      <c r="AJ19" s="43" t="str">
        <f>IFERROR(VLOOKUP($I19,Trabajadores!$C$3:$AY$1270,21,FALSE),0)</f>
        <v>36</v>
      </c>
      <c r="AK19" s="42">
        <f>IFERROR(VLOOKUP($I19,Trabajadores!$C$3:$AN$1684,38,FALSE),0)</f>
        <v>8.2274999999999991</v>
      </c>
      <c r="AL19" s="42" t="str">
        <f>IFERROR(VLOOKUP($I19,Trabajadores!$C$3:$AN$1684,28,FALSE),0)</f>
        <v>99100165012016</v>
      </c>
      <c r="AM19" s="21" t="str">
        <f>IFERROR(VLOOKUP($I19,Trabajadores!$C$3:$AN$1684,19,FALSE),0)</f>
        <v>h ASL</v>
      </c>
      <c r="AN19" s="21">
        <f>IFERROR(IF($J19="algadi",VLOOKUP($K19,Centros!$AB$2:$AD$142,2,FALSE),VLOOKUP($K19,Centros!$AB$143:$AD$282,2,FALSE)),0)</f>
        <v>19228</v>
      </c>
      <c r="AO19" s="44" t="str">
        <f>IFERROR(IF($J19="algadi",VLOOKUP($K19,Centros!$AB$2:$AD$142,3,FALSE),VLOOKUP($K19,Centros!$AB$143:$AD$222,3,FALSE)),0)</f>
        <v>36</v>
      </c>
      <c r="AP19" s="54"/>
      <c r="AQ19" s="55">
        <f>IFERROR(VLOOKUP($AM19,Centros!$AR$2:$AS$405,2,FALSE),0)</f>
        <v>1.6367812499999999</v>
      </c>
      <c r="AR19" s="78">
        <f>IFERROR(VLOOKUP($AM19,Centros!$AZ$2:$BA$6,2,FALSE),0)</f>
        <v>0</v>
      </c>
      <c r="AS19" s="76">
        <f>IFERROR(VLOOKUP($AM19,Centros!$BE$2:$BF$6,2,FALSE),0)</f>
        <v>0</v>
      </c>
      <c r="BD19" s="45" t="str">
        <f t="shared" si="12"/>
        <v>ALGADI</v>
      </c>
      <c r="BE19" s="45" t="s">
        <v>852</v>
      </c>
      <c r="BF19" s="123" t="str">
        <f t="shared" si="13"/>
        <v>9-SEPTIEMBRE</v>
      </c>
      <c r="BG19" s="45">
        <f t="shared" si="14"/>
        <v>110030</v>
      </c>
      <c r="BH19" s="45">
        <f>VLOOKUP(Y19,Hoja1!$A$2:$O$599,14,FALSE)</f>
        <v>110030</v>
      </c>
      <c r="BI19" s="45" t="str">
        <f>VLOOKUP(BH19,Hoja1!$A$2:$O$599,2,FALSE)</f>
        <v>COLEGIO INMACULADA</v>
      </c>
      <c r="BJ19" s="45" t="str">
        <f t="shared" si="15"/>
        <v>CERCAS LORENZO, AURORA B.</v>
      </c>
      <c r="BK19" s="45">
        <f>VLOOKUP(BJ19,Trabajadores!$C$3:$AN$3285,14,FALSE)</f>
        <v>300</v>
      </c>
      <c r="BL19" s="45" t="str">
        <f>VLOOKUP($BJ19,Trabajadores!$C$3:$AN$3285,19,FALSE)</f>
        <v>h ASL</v>
      </c>
      <c r="BM19" s="45">
        <f>VLOOKUP($BJ19,Trabajadores!$C$3:$AN$3285,16,FALSE)</f>
        <v>100</v>
      </c>
      <c r="BN19" s="124">
        <f t="shared" si="16"/>
        <v>1</v>
      </c>
      <c r="BO19" s="124">
        <f t="shared" si="17"/>
        <v>0</v>
      </c>
      <c r="BP19" s="125">
        <f t="shared" si="18"/>
        <v>1</v>
      </c>
      <c r="BR19" s="126">
        <f t="shared" si="19"/>
        <v>-14.844374999999999</v>
      </c>
      <c r="BV19" s="45" t="str">
        <f t="shared" si="20"/>
        <v>ALGADI</v>
      </c>
      <c r="BW19" s="45" t="s">
        <v>852</v>
      </c>
      <c r="BX19" s="123" t="str">
        <f t="shared" si="21"/>
        <v>9-SEPTIEMBRE</v>
      </c>
      <c r="BY19" s="45">
        <f t="shared" si="22"/>
        <v>110030</v>
      </c>
      <c r="BZ19" s="45">
        <f>VLOOKUP(BY19,Hoja1!$A$2:$O$599,14,FALSE)</f>
        <v>110030</v>
      </c>
      <c r="CA19" s="45" t="str">
        <f>VLOOKUP(BZ19,Hoja1!$A$2:$O$599,2,FALSE)</f>
        <v>COLEGIO INMACULADA</v>
      </c>
      <c r="CB19" s="45" t="str">
        <f t="shared" si="23"/>
        <v>Festivos y Fines de Semana</v>
      </c>
      <c r="CC19" s="45">
        <v>888</v>
      </c>
      <c r="CD19" s="45" t="str">
        <f t="shared" si="24"/>
        <v>INCIDENCIA</v>
      </c>
      <c r="CF19" s="124"/>
      <c r="CG19" s="124"/>
      <c r="CH19" s="125"/>
      <c r="CJ19" s="126">
        <f t="shared" si="25"/>
        <v>14.844374999999999</v>
      </c>
    </row>
    <row r="20" spans="1:88" hidden="1" x14ac:dyDescent="0.3">
      <c r="A20" s="116"/>
      <c r="B20" s="116"/>
      <c r="D20" s="31">
        <v>945</v>
      </c>
      <c r="E20" s="8" t="s">
        <v>2786</v>
      </c>
      <c r="F20" s="7" t="s">
        <v>725</v>
      </c>
      <c r="G20" s="45" t="s">
        <v>714</v>
      </c>
      <c r="H20" s="45" t="s">
        <v>720</v>
      </c>
      <c r="I20" s="119" t="s">
        <v>3441</v>
      </c>
      <c r="J20" s="18" t="s">
        <v>485</v>
      </c>
      <c r="K20" s="119">
        <v>340085</v>
      </c>
      <c r="L20" s="110" t="str">
        <f t="shared" si="3"/>
        <v>ok</v>
      </c>
      <c r="M20" s="111" t="str">
        <f>IFERROR(VLOOKUP(K20,Centros!$E$2:$G$340,2,FALSE)," ")</f>
        <v>CASA MISIONERAS CLARETIANAS</v>
      </c>
      <c r="N20" s="112" t="str">
        <f t="shared" si="4"/>
        <v xml:space="preserve"> </v>
      </c>
      <c r="O20" s="113" t="str">
        <f>IFERROR(VLOOKUP($I20,Trabajadores!$C$3:$AF$1684,19,FALSE)," ")</f>
        <v>Cociner@</v>
      </c>
      <c r="P20" s="32">
        <v>1</v>
      </c>
      <c r="Q20" s="33">
        <v>80</v>
      </c>
      <c r="R20" s="24">
        <f t="shared" si="0"/>
        <v>80</v>
      </c>
      <c r="S20" s="18"/>
      <c r="T20" s="23">
        <f t="shared" si="5"/>
        <v>1.743765625</v>
      </c>
      <c r="U20" s="23">
        <f t="shared" si="6"/>
        <v>0</v>
      </c>
      <c r="V20" s="18"/>
      <c r="W20" s="23">
        <f t="shared" si="7"/>
        <v>105.55999999999999</v>
      </c>
      <c r="X20" s="30" t="str">
        <f>IFERROR(VLOOKUP($I20,Trabajadores!$C$2:$AS$1684,42,FALSE)," ")</f>
        <v>ALGADI</v>
      </c>
      <c r="Y20" s="30">
        <f>IFERROR(VLOOKUP($I20,Trabajadores!$C$2:$AS$1684,40,FALSE)," ")</f>
        <v>340085</v>
      </c>
      <c r="Z20" s="30" t="str">
        <f>IFERROR(VLOOKUP(Y20,Centros!$X$2:$Y$228,2,FALSE)," ")</f>
        <v>CASA MISIONERAS CLARETIANAS</v>
      </c>
      <c r="AA20" s="6">
        <v>45872</v>
      </c>
      <c r="AB20" s="5" t="s">
        <v>10560</v>
      </c>
      <c r="AC20" s="41">
        <f>IFERROR(VLOOKUP(H20,Centros!$AI$2:$AN$10,6,FALSE),0)</f>
        <v>70</v>
      </c>
      <c r="AD20" s="42">
        <f t="shared" si="8"/>
        <v>80</v>
      </c>
      <c r="AE20" s="42">
        <f t="shared" si="9"/>
        <v>0</v>
      </c>
      <c r="AF20" s="42">
        <f t="shared" si="10"/>
        <v>0</v>
      </c>
      <c r="AG20" s="42">
        <f t="shared" si="11"/>
        <v>0</v>
      </c>
      <c r="AH20" s="43">
        <f>IFERROR(VLOOKUP($I20,Trabajadores!$C$3:$AT$1684,44,FALSE),0)</f>
        <v>19228</v>
      </c>
      <c r="AI20" s="43">
        <f>IFERROR(VLOOKUP($I20,Trabajadores!$C$3:$AT$1684,2,FALSE),0)</f>
        <v>832</v>
      </c>
      <c r="AJ20" s="43" t="str">
        <f>IFERROR(VLOOKUP($I20,Trabajadores!$C$3:$AY$1270,21,FALSE),0)</f>
        <v>82</v>
      </c>
      <c r="AK20" s="42">
        <f>IFERROR(VLOOKUP($I20,Trabajadores!$C$3:$AN$1684,38,FALSE),0)</f>
        <v>8.2687500000000007</v>
      </c>
      <c r="AL20" s="42" t="str">
        <f>IFERROR(VLOOKUP($I20,Trabajadores!$C$3:$AN$1684,28,FALSE),0)</f>
        <v>99100165012016</v>
      </c>
      <c r="AM20" s="21" t="str">
        <f>IFERROR(VLOOKUP($I20,Trabajadores!$C$3:$AN$1684,19,FALSE),0)</f>
        <v>Cociner@</v>
      </c>
      <c r="AN20" s="21">
        <f>IFERROR(IF($J20="algadi",VLOOKUP($K20,Centros!$AB$2:$AD$142,2,FALSE),VLOOKUP($K20,Centros!$AB$143:$AD$282,2,FALSE)),0)</f>
        <v>0</v>
      </c>
      <c r="AO20" s="44">
        <f>IFERROR(IF($J20="algadi",VLOOKUP($K20,Centros!$AB$2:$AD$142,3,FALSE),VLOOKUP($K20,Centros!$AB$143:$AD$222,3,FALSE)),0)</f>
        <v>0</v>
      </c>
      <c r="AP20" s="54"/>
      <c r="AQ20" s="55">
        <f>IFERROR(VLOOKUP($AM20,Centros!$AR$2:$AS$405,2,FALSE),0)</f>
        <v>1.743765625</v>
      </c>
      <c r="AR20" s="78">
        <f>IFERROR(VLOOKUP($AM20,Centros!$AZ$2:$BA$6,2,FALSE),0)</f>
        <v>2.3222499999999999</v>
      </c>
      <c r="AS20" s="76">
        <f>IFERROR(VLOOKUP($AM20,Centros!$BE$2:$BF$6,2,FALSE),0)</f>
        <v>0</v>
      </c>
      <c r="BD20" s="45" t="str">
        <f t="shared" si="12"/>
        <v>ALGADI</v>
      </c>
      <c r="BE20" s="45" t="s">
        <v>852</v>
      </c>
      <c r="BF20" s="123" t="str">
        <f t="shared" si="13"/>
        <v>9-SEPTIEMBRE</v>
      </c>
      <c r="BG20" s="45">
        <f t="shared" si="14"/>
        <v>340085</v>
      </c>
      <c r="BH20" s="45">
        <f>VLOOKUP(Y20,Hoja1!$A$2:$O$599,14,FALSE)</f>
        <v>340085</v>
      </c>
      <c r="BI20" s="45" t="str">
        <f>VLOOKUP(BH20,Hoja1!$A$2:$O$599,2,FALSE)</f>
        <v>CASA MISIONERAS CLARETIANAS</v>
      </c>
      <c r="BJ20" s="45" t="str">
        <f t="shared" si="15"/>
        <v>CRUZ MALLQUI, MILAGROS G</v>
      </c>
      <c r="BK20" s="45">
        <f>VLOOKUP(BJ20,Trabajadores!$C$3:$AN$3285,14,FALSE)</f>
        <v>100</v>
      </c>
      <c r="BL20" s="45" t="str">
        <f>VLOOKUP($BJ20,Trabajadores!$C$3:$AN$3285,19,FALSE)</f>
        <v>Cociner@</v>
      </c>
      <c r="BM20" s="45">
        <f>VLOOKUP($BJ20,Trabajadores!$C$3:$AN$3285,16,FALSE)</f>
        <v>100</v>
      </c>
      <c r="BN20" s="124">
        <f t="shared" si="16"/>
        <v>1</v>
      </c>
      <c r="BO20" s="124">
        <f t="shared" si="17"/>
        <v>0</v>
      </c>
      <c r="BP20" s="125">
        <f t="shared" si="18"/>
        <v>1</v>
      </c>
      <c r="BR20" s="126">
        <f t="shared" si="19"/>
        <v>-105.55999999999999</v>
      </c>
      <c r="BV20" s="45" t="str">
        <f t="shared" si="20"/>
        <v>ALGADI</v>
      </c>
      <c r="BW20" s="45" t="s">
        <v>852</v>
      </c>
      <c r="BX20" s="123" t="str">
        <f t="shared" si="21"/>
        <v>9-SEPTIEMBRE</v>
      </c>
      <c r="BY20" s="45">
        <f t="shared" si="22"/>
        <v>340085</v>
      </c>
      <c r="BZ20" s="45">
        <f>VLOOKUP(BY20,Hoja1!$A$2:$O$599,14,FALSE)</f>
        <v>340085</v>
      </c>
      <c r="CA20" s="45" t="str">
        <f>VLOOKUP(BZ20,Hoja1!$A$2:$O$599,2,FALSE)</f>
        <v>CASA MISIONERAS CLARETIANAS</v>
      </c>
      <c r="CB20" s="45" t="str">
        <f t="shared" si="23"/>
        <v>Festivos y Fines de Semana</v>
      </c>
      <c r="CC20" s="45">
        <v>888</v>
      </c>
      <c r="CD20" s="45" t="str">
        <f t="shared" si="24"/>
        <v>INCIDENCIA</v>
      </c>
      <c r="CF20" s="124"/>
      <c r="CG20" s="124"/>
      <c r="CH20" s="125"/>
      <c r="CJ20" s="126">
        <f t="shared" si="25"/>
        <v>105.55999999999999</v>
      </c>
    </row>
    <row r="21" spans="1:88" hidden="1" x14ac:dyDescent="0.3">
      <c r="A21" s="116"/>
      <c r="B21" s="116"/>
      <c r="D21" s="31">
        <v>945</v>
      </c>
      <c r="E21" s="8" t="s">
        <v>2786</v>
      </c>
      <c r="F21" s="7" t="s">
        <v>726</v>
      </c>
      <c r="G21" s="45" t="s">
        <v>714</v>
      </c>
      <c r="H21" s="45" t="s">
        <v>720</v>
      </c>
      <c r="I21" s="119" t="s">
        <v>3448</v>
      </c>
      <c r="J21" s="18" t="s">
        <v>485</v>
      </c>
      <c r="K21" s="119">
        <v>400020</v>
      </c>
      <c r="L21" s="110" t="str">
        <f t="shared" si="3"/>
        <v>ok</v>
      </c>
      <c r="M21" s="111" t="str">
        <f>IFERROR(VLOOKUP(K21,Centros!$E$2:$G$340,2,FALSE)," ")</f>
        <v>HOGAR INFANTIL LUIS AMIGO</v>
      </c>
      <c r="N21" s="112" t="str">
        <f t="shared" si="4"/>
        <v xml:space="preserve"> </v>
      </c>
      <c r="O21" s="113" t="str">
        <f>IFERROR(VLOOKUP($I21,Trabajadores!$C$3:$AF$1684,19,FALSE)," ")</f>
        <v>Cociner@</v>
      </c>
      <c r="P21" s="32">
        <v>1</v>
      </c>
      <c r="Q21" s="33">
        <v>45</v>
      </c>
      <c r="R21" s="24">
        <f t="shared" si="0"/>
        <v>45</v>
      </c>
      <c r="S21" s="18"/>
      <c r="T21" s="23">
        <f t="shared" si="5"/>
        <v>1.743765625</v>
      </c>
      <c r="U21" s="23">
        <f t="shared" si="6"/>
        <v>0</v>
      </c>
      <c r="V21" s="18"/>
      <c r="W21" s="23">
        <f t="shared" si="7"/>
        <v>59.377499999999998</v>
      </c>
      <c r="X21" s="30" t="str">
        <f>IFERROR(VLOOKUP($I21,Trabajadores!$C$2:$AS$1684,42,FALSE)," ")</f>
        <v>ALGADI</v>
      </c>
      <c r="Y21" s="30">
        <f>IFERROR(VLOOKUP($I21,Trabajadores!$C$2:$AS$1684,40,FALSE)," ")</f>
        <v>340011</v>
      </c>
      <c r="Z21" s="30" t="str">
        <f>IFERROR(VLOOKUP(Y21,Centros!$X$2:$Y$228,2,FALSE)," ")</f>
        <v>CLARETIANOS CORAZON DE MARIA</v>
      </c>
      <c r="AA21" s="6">
        <v>45907</v>
      </c>
      <c r="AB21" s="5" t="s">
        <v>10561</v>
      </c>
      <c r="AC21" s="41">
        <f>IFERROR(VLOOKUP(H21,Centros!$AI$2:$AN$10,6,FALSE),0)</f>
        <v>70</v>
      </c>
      <c r="AD21" s="42">
        <f t="shared" si="8"/>
        <v>45</v>
      </c>
      <c r="AE21" s="42">
        <f t="shared" si="9"/>
        <v>0</v>
      </c>
      <c r="AF21" s="42">
        <f t="shared" si="10"/>
        <v>0</v>
      </c>
      <c r="AG21" s="42">
        <f t="shared" si="11"/>
        <v>0</v>
      </c>
      <c r="AH21" s="43">
        <f>IFERROR(VLOOKUP($I21,Trabajadores!$C$3:$AT$1684,44,FALSE),0)</f>
        <v>19228</v>
      </c>
      <c r="AI21" s="43">
        <f>IFERROR(VLOOKUP($I21,Trabajadores!$C$3:$AT$1684,2,FALSE),0)</f>
        <v>687</v>
      </c>
      <c r="AJ21" s="43" t="str">
        <f>IFERROR(VLOOKUP($I21,Trabajadores!$C$3:$AY$1270,21,FALSE),0)</f>
        <v>59</v>
      </c>
      <c r="AK21" s="42">
        <f>IFERROR(VLOOKUP($I21,Trabajadores!$C$3:$AN$1684,38,FALSE),0)</f>
        <v>7.8181818181818175</v>
      </c>
      <c r="AL21" s="42" t="str">
        <f>IFERROR(VLOOKUP($I21,Trabajadores!$C$3:$AN$1684,28,FALSE),0)</f>
        <v>99100165012016</v>
      </c>
      <c r="AM21" s="21" t="str">
        <f>IFERROR(VLOOKUP($I21,Trabajadores!$C$3:$AN$1684,19,FALSE),0)</f>
        <v>Cociner@</v>
      </c>
      <c r="AN21" s="21">
        <f>IFERROR(IF($J21="algadi",VLOOKUP($K21,Centros!$AB$2:$AD$142,2,FALSE),VLOOKUP($K21,Centros!$AB$143:$AD$282,2,FALSE)),0)</f>
        <v>5027</v>
      </c>
      <c r="AO21" s="44" t="str">
        <f>IFERROR(IF($J21="algadi",VLOOKUP($K21,Centros!$AB$2:$AD$142,3,FALSE),VLOOKUP($K21,Centros!$AB$143:$AD$222,3,FALSE)),0)</f>
        <v>68</v>
      </c>
      <c r="AP21" s="54"/>
      <c r="AQ21" s="55">
        <f>IFERROR(VLOOKUP($AM21,Centros!$AR$2:$AS$405,2,FALSE),0)</f>
        <v>1.743765625</v>
      </c>
      <c r="AR21" s="78">
        <f>IFERROR(VLOOKUP($AM21,Centros!$AZ$2:$BA$6,2,FALSE),0)</f>
        <v>2.3222499999999999</v>
      </c>
      <c r="AS21" s="76">
        <f>IFERROR(VLOOKUP($AM21,Centros!$BE$2:$BF$6,2,FALSE),0)</f>
        <v>0</v>
      </c>
      <c r="BD21" s="45" t="str">
        <f t="shared" si="12"/>
        <v>ALGADI</v>
      </c>
      <c r="BE21" s="45" t="s">
        <v>852</v>
      </c>
      <c r="BF21" s="123" t="str">
        <f t="shared" si="13"/>
        <v>9-SEPTIEMBRE</v>
      </c>
      <c r="BG21" s="45">
        <f t="shared" si="14"/>
        <v>340011</v>
      </c>
      <c r="BH21" s="45">
        <f>VLOOKUP(Y21,Hoja1!$A$2:$O$599,14,FALSE)</f>
        <v>340011</v>
      </c>
      <c r="BI21" s="45" t="str">
        <f>VLOOKUP(BH21,Hoja1!$A$2:$O$599,2,FALSE)</f>
        <v>CLARETIANOS CORAZON DE MARIA</v>
      </c>
      <c r="BJ21" s="45" t="str">
        <f t="shared" si="15"/>
        <v>CUATIN ZAPATA, ELVIA MARI</v>
      </c>
      <c r="BK21" s="45">
        <f>VLOOKUP(BJ21,Trabajadores!$C$3:$AN$3285,14,FALSE)</f>
        <v>200</v>
      </c>
      <c r="BL21" s="45" t="str">
        <f>VLOOKUP($BJ21,Trabajadores!$C$3:$AN$3285,19,FALSE)</f>
        <v>Cociner@</v>
      </c>
      <c r="BM21" s="45">
        <f>VLOOKUP($BJ21,Trabajadores!$C$3:$AN$3285,16,FALSE)</f>
        <v>27.5</v>
      </c>
      <c r="BN21" s="124">
        <f t="shared" si="16"/>
        <v>1</v>
      </c>
      <c r="BO21" s="124">
        <f t="shared" si="17"/>
        <v>0</v>
      </c>
      <c r="BP21" s="125">
        <f t="shared" si="18"/>
        <v>1</v>
      </c>
      <c r="BR21" s="126">
        <f t="shared" si="19"/>
        <v>-59.377499999999998</v>
      </c>
      <c r="BV21" s="45" t="str">
        <f t="shared" si="20"/>
        <v>ALGADI</v>
      </c>
      <c r="BW21" s="45" t="s">
        <v>852</v>
      </c>
      <c r="BX21" s="123" t="str">
        <f t="shared" si="21"/>
        <v>9-SEPTIEMBRE</v>
      </c>
      <c r="BY21" s="45">
        <f t="shared" si="22"/>
        <v>400020</v>
      </c>
      <c r="BZ21" s="45">
        <f>VLOOKUP(BY21,Hoja1!$A$2:$O$599,14,FALSE)</f>
        <v>400020</v>
      </c>
      <c r="CA21" s="45" t="str">
        <f>VLOOKUP(BZ21,Hoja1!$A$2:$O$599,2,FALSE)</f>
        <v>HOGAR INFANTIL LUIS AMIGO</v>
      </c>
      <c r="CB21" s="45" t="str">
        <f t="shared" si="23"/>
        <v>Festivos y Fines de Semana</v>
      </c>
      <c r="CC21" s="45">
        <v>888</v>
      </c>
      <c r="CD21" s="45" t="str">
        <f t="shared" si="24"/>
        <v>INCIDENCIA</v>
      </c>
      <c r="CF21" s="124"/>
      <c r="CG21" s="124"/>
      <c r="CH21" s="125"/>
      <c r="CJ21" s="126">
        <f t="shared" si="25"/>
        <v>59.377499999999998</v>
      </c>
    </row>
    <row r="22" spans="1:88" hidden="1" x14ac:dyDescent="0.3">
      <c r="A22" s="116"/>
      <c r="B22" s="116"/>
      <c r="D22" s="31">
        <v>945</v>
      </c>
      <c r="E22" s="8" t="s">
        <v>2786</v>
      </c>
      <c r="F22" s="7" t="s">
        <v>726</v>
      </c>
      <c r="G22" s="45" t="s">
        <v>714</v>
      </c>
      <c r="H22" s="45" t="s">
        <v>720</v>
      </c>
      <c r="I22" s="119" t="s">
        <v>3448</v>
      </c>
      <c r="J22" s="18" t="s">
        <v>485</v>
      </c>
      <c r="K22" s="119">
        <v>400020</v>
      </c>
      <c r="L22" s="110" t="str">
        <f t="shared" si="3"/>
        <v>ok</v>
      </c>
      <c r="M22" s="111" t="str">
        <f>IFERROR(VLOOKUP(K22,Centros!$E$2:$G$340,2,FALSE)," ")</f>
        <v>HOGAR INFANTIL LUIS AMIGO</v>
      </c>
      <c r="N22" s="112" t="str">
        <f t="shared" si="4"/>
        <v xml:space="preserve"> </v>
      </c>
      <c r="O22" s="113" t="str">
        <f>IFERROR(VLOOKUP($I22,Trabajadores!$C$3:$AF$1684,19,FALSE)," ")</f>
        <v>Cociner@</v>
      </c>
      <c r="P22" s="32">
        <v>9</v>
      </c>
      <c r="Q22" s="33">
        <v>9</v>
      </c>
      <c r="R22" s="24">
        <f t="shared" si="0"/>
        <v>81</v>
      </c>
      <c r="S22" s="18"/>
      <c r="T22" s="23">
        <f t="shared" si="5"/>
        <v>1.743765625</v>
      </c>
      <c r="U22" s="23">
        <f t="shared" si="6"/>
        <v>0</v>
      </c>
      <c r="V22" s="18"/>
      <c r="W22" s="23">
        <f t="shared" si="7"/>
        <v>106.87949999999999</v>
      </c>
      <c r="X22" s="30" t="str">
        <f>IFERROR(VLOOKUP($I22,Trabajadores!$C$2:$AS$1684,42,FALSE)," ")</f>
        <v>ALGADI</v>
      </c>
      <c r="Y22" s="30">
        <f>IFERROR(VLOOKUP($I22,Trabajadores!$C$2:$AS$1684,40,FALSE)," ")</f>
        <v>340011</v>
      </c>
      <c r="Z22" s="30" t="str">
        <f>IFERROR(VLOOKUP(Y22,Centros!$X$2:$Y$228,2,FALSE)," ")</f>
        <v>CLARETIANOS CORAZON DE MARIA</v>
      </c>
      <c r="AA22" s="6" t="s">
        <v>10562</v>
      </c>
      <c r="AB22" s="5" t="s">
        <v>10563</v>
      </c>
      <c r="AC22" s="41">
        <f>IFERROR(VLOOKUP(H22,Centros!$AI$2:$AN$10,6,FALSE),0)</f>
        <v>70</v>
      </c>
      <c r="AD22" s="42">
        <f t="shared" si="8"/>
        <v>81</v>
      </c>
      <c r="AE22" s="42">
        <f t="shared" si="9"/>
        <v>0</v>
      </c>
      <c r="AF22" s="42">
        <f t="shared" si="10"/>
        <v>0</v>
      </c>
      <c r="AG22" s="42">
        <f t="shared" si="11"/>
        <v>0</v>
      </c>
      <c r="AH22" s="43">
        <f>IFERROR(VLOOKUP($I22,Trabajadores!$C$3:$AT$1684,44,FALSE),0)</f>
        <v>19228</v>
      </c>
      <c r="AI22" s="43">
        <f>IFERROR(VLOOKUP($I22,Trabajadores!$C$3:$AT$1684,2,FALSE),0)</f>
        <v>687</v>
      </c>
      <c r="AJ22" s="43" t="str">
        <f>IFERROR(VLOOKUP($I22,Trabajadores!$C$3:$AY$1270,21,FALSE),0)</f>
        <v>59</v>
      </c>
      <c r="AK22" s="42">
        <f>IFERROR(VLOOKUP($I22,Trabajadores!$C$3:$AN$1684,38,FALSE),0)</f>
        <v>7.8181818181818175</v>
      </c>
      <c r="AL22" s="42" t="str">
        <f>IFERROR(VLOOKUP($I22,Trabajadores!$C$3:$AN$1684,28,FALSE),0)</f>
        <v>99100165012016</v>
      </c>
      <c r="AM22" s="21" t="str">
        <f>IFERROR(VLOOKUP($I22,Trabajadores!$C$3:$AN$1684,19,FALSE),0)</f>
        <v>Cociner@</v>
      </c>
      <c r="AN22" s="21">
        <f>IFERROR(IF($J22="algadi",VLOOKUP($K22,Centros!$AB$2:$AD$142,2,FALSE),VLOOKUP($K22,Centros!$AB$143:$AD$282,2,FALSE)),0)</f>
        <v>5027</v>
      </c>
      <c r="AO22" s="44" t="str">
        <f>IFERROR(IF($J22="algadi",VLOOKUP($K22,Centros!$AB$2:$AD$142,3,FALSE),VLOOKUP($K22,Centros!$AB$143:$AD$222,3,FALSE)),0)</f>
        <v>68</v>
      </c>
      <c r="AP22" s="54"/>
      <c r="AQ22" s="55">
        <f>IFERROR(VLOOKUP($AM22,Centros!$AR$2:$AS$405,2,FALSE),0)</f>
        <v>1.743765625</v>
      </c>
      <c r="AR22" s="78">
        <f>IFERROR(VLOOKUP($AM22,Centros!$AZ$2:$BA$6,2,FALSE),0)</f>
        <v>2.3222499999999999</v>
      </c>
      <c r="AS22" s="76">
        <f>IFERROR(VLOOKUP($AM22,Centros!$BE$2:$BF$6,2,FALSE),0)</f>
        <v>0</v>
      </c>
      <c r="BD22" s="45" t="str">
        <f t="shared" si="12"/>
        <v>ALGADI</v>
      </c>
      <c r="BE22" s="45" t="s">
        <v>852</v>
      </c>
      <c r="BF22" s="123" t="str">
        <f t="shared" si="13"/>
        <v>9-SEPTIEMBRE</v>
      </c>
      <c r="BG22" s="45">
        <f t="shared" si="14"/>
        <v>340011</v>
      </c>
      <c r="BH22" s="45">
        <f>VLOOKUP(Y22,Hoja1!$A$2:$O$599,14,FALSE)</f>
        <v>340011</v>
      </c>
      <c r="BI22" s="45" t="str">
        <f>VLOOKUP(BH22,Hoja1!$A$2:$O$599,2,FALSE)</f>
        <v>CLARETIANOS CORAZON DE MARIA</v>
      </c>
      <c r="BJ22" s="45" t="str">
        <f t="shared" si="15"/>
        <v>CUATIN ZAPATA, ELVIA MARI</v>
      </c>
      <c r="BK22" s="45">
        <f>VLOOKUP(BJ22,Trabajadores!$C$3:$AN$3285,14,FALSE)</f>
        <v>200</v>
      </c>
      <c r="BL22" s="45" t="str">
        <f>VLOOKUP($BJ22,Trabajadores!$C$3:$AN$3285,19,FALSE)</f>
        <v>Cociner@</v>
      </c>
      <c r="BM22" s="45">
        <f>VLOOKUP($BJ22,Trabajadores!$C$3:$AN$3285,16,FALSE)</f>
        <v>27.5</v>
      </c>
      <c r="BN22" s="124">
        <f t="shared" si="16"/>
        <v>1</v>
      </c>
      <c r="BO22" s="124">
        <f t="shared" si="17"/>
        <v>0</v>
      </c>
      <c r="BP22" s="125">
        <f t="shared" si="18"/>
        <v>1</v>
      </c>
      <c r="BR22" s="126">
        <f t="shared" si="19"/>
        <v>-106.87949999999999</v>
      </c>
      <c r="BV22" s="45" t="str">
        <f t="shared" si="20"/>
        <v>ALGADI</v>
      </c>
      <c r="BW22" s="45" t="s">
        <v>852</v>
      </c>
      <c r="BX22" s="123" t="str">
        <f t="shared" si="21"/>
        <v>9-SEPTIEMBRE</v>
      </c>
      <c r="BY22" s="45">
        <f t="shared" si="22"/>
        <v>400020</v>
      </c>
      <c r="BZ22" s="45">
        <f>VLOOKUP(BY22,Hoja1!$A$2:$O$599,14,FALSE)</f>
        <v>400020</v>
      </c>
      <c r="CA22" s="45" t="str">
        <f>VLOOKUP(BZ22,Hoja1!$A$2:$O$599,2,FALSE)</f>
        <v>HOGAR INFANTIL LUIS AMIGO</v>
      </c>
      <c r="CB22" s="45" t="str">
        <f t="shared" si="23"/>
        <v>Festivos y Fines de Semana</v>
      </c>
      <c r="CC22" s="45">
        <v>888</v>
      </c>
      <c r="CD22" s="45" t="str">
        <f t="shared" si="24"/>
        <v>INCIDENCIA</v>
      </c>
      <c r="CF22" s="124"/>
      <c r="CG22" s="124"/>
      <c r="CH22" s="125"/>
      <c r="CJ22" s="126">
        <f t="shared" si="25"/>
        <v>106.87949999999999</v>
      </c>
    </row>
    <row r="23" spans="1:88" hidden="1" x14ac:dyDescent="0.3">
      <c r="A23" s="116"/>
      <c r="B23" s="116"/>
      <c r="D23" s="31">
        <v>945</v>
      </c>
      <c r="E23" s="8" t="s">
        <v>2786</v>
      </c>
      <c r="F23" s="7" t="s">
        <v>726</v>
      </c>
      <c r="G23" s="45" t="s">
        <v>714</v>
      </c>
      <c r="H23" s="45" t="s">
        <v>720</v>
      </c>
      <c r="I23" s="119" t="s">
        <v>3448</v>
      </c>
      <c r="J23" s="18" t="s">
        <v>485</v>
      </c>
      <c r="K23" s="119">
        <v>400020</v>
      </c>
      <c r="L23" s="110" t="str">
        <f t="shared" si="3"/>
        <v>ok</v>
      </c>
      <c r="M23" s="111" t="str">
        <f>IFERROR(VLOOKUP(K23,Centros!$E$2:$G$340,2,FALSE)," ")</f>
        <v>HOGAR INFANTIL LUIS AMIGO</v>
      </c>
      <c r="N23" s="112" t="str">
        <f t="shared" si="4"/>
        <v xml:space="preserve"> </v>
      </c>
      <c r="O23" s="113" t="str">
        <f>IFERROR(VLOOKUP($I23,Trabajadores!$C$3:$AF$1684,19,FALSE)," ")</f>
        <v>Cociner@</v>
      </c>
      <c r="P23" s="32">
        <v>12</v>
      </c>
      <c r="Q23" s="33">
        <v>11</v>
      </c>
      <c r="R23" s="24">
        <f t="shared" si="0"/>
        <v>132</v>
      </c>
      <c r="S23" s="18"/>
      <c r="T23" s="23">
        <f t="shared" si="5"/>
        <v>1.743765625</v>
      </c>
      <c r="U23" s="23">
        <f t="shared" si="6"/>
        <v>0</v>
      </c>
      <c r="V23" s="18"/>
      <c r="W23" s="23">
        <f t="shared" si="7"/>
        <v>174.17399999999998</v>
      </c>
      <c r="X23" s="30" t="str">
        <f>IFERROR(VLOOKUP($I23,Trabajadores!$C$2:$AS$1684,42,FALSE)," ")</f>
        <v>ALGADI</v>
      </c>
      <c r="Y23" s="30">
        <f>IFERROR(VLOOKUP($I23,Trabajadores!$C$2:$AS$1684,40,FALSE)," ")</f>
        <v>340011</v>
      </c>
      <c r="Z23" s="30" t="str">
        <f>IFERROR(VLOOKUP(Y23,Centros!$X$2:$Y$228,2,FALSE)," ")</f>
        <v>CLARETIANOS CORAZON DE MARIA</v>
      </c>
      <c r="AA23" s="6" t="s">
        <v>10562</v>
      </c>
      <c r="AB23" s="5" t="s">
        <v>10564</v>
      </c>
      <c r="AC23" s="41">
        <f>IFERROR(VLOOKUP(H23,Centros!$AI$2:$AN$10,6,FALSE),0)</f>
        <v>70</v>
      </c>
      <c r="AD23" s="42">
        <f t="shared" si="8"/>
        <v>132</v>
      </c>
      <c r="AE23" s="42">
        <f t="shared" si="9"/>
        <v>0</v>
      </c>
      <c r="AF23" s="42">
        <f t="shared" si="10"/>
        <v>0</v>
      </c>
      <c r="AG23" s="42">
        <f t="shared" si="11"/>
        <v>0</v>
      </c>
      <c r="AH23" s="43">
        <f>IFERROR(VLOOKUP($I23,Trabajadores!$C$3:$AT$1684,44,FALSE),0)</f>
        <v>19228</v>
      </c>
      <c r="AI23" s="43">
        <f>IFERROR(VLOOKUP($I23,Trabajadores!$C$3:$AT$1684,2,FALSE),0)</f>
        <v>687</v>
      </c>
      <c r="AJ23" s="43" t="str">
        <f>IFERROR(VLOOKUP($I23,Trabajadores!$C$3:$AY$1270,21,FALSE),0)</f>
        <v>59</v>
      </c>
      <c r="AK23" s="42">
        <f>IFERROR(VLOOKUP($I23,Trabajadores!$C$3:$AN$1684,38,FALSE),0)</f>
        <v>7.8181818181818175</v>
      </c>
      <c r="AL23" s="42" t="str">
        <f>IFERROR(VLOOKUP($I23,Trabajadores!$C$3:$AN$1684,28,FALSE),0)</f>
        <v>99100165012016</v>
      </c>
      <c r="AM23" s="21" t="str">
        <f>IFERROR(VLOOKUP($I23,Trabajadores!$C$3:$AN$1684,19,FALSE),0)</f>
        <v>Cociner@</v>
      </c>
      <c r="AN23" s="21">
        <f>IFERROR(IF($J23="algadi",VLOOKUP($K23,Centros!$AB$2:$AD$142,2,FALSE),VLOOKUP($K23,Centros!$AB$143:$AD$282,2,FALSE)),0)</f>
        <v>5027</v>
      </c>
      <c r="AO23" s="44" t="str">
        <f>IFERROR(IF($J23="algadi",VLOOKUP($K23,Centros!$AB$2:$AD$142,3,FALSE),VLOOKUP($K23,Centros!$AB$143:$AD$222,3,FALSE)),0)</f>
        <v>68</v>
      </c>
      <c r="AP23" s="54"/>
      <c r="AQ23" s="55">
        <f>IFERROR(VLOOKUP($AM23,Centros!$AR$2:$AS$405,2,FALSE),0)</f>
        <v>1.743765625</v>
      </c>
      <c r="AR23" s="78">
        <f>IFERROR(VLOOKUP($AM23,Centros!$AZ$2:$BA$6,2,FALSE),0)</f>
        <v>2.3222499999999999</v>
      </c>
      <c r="AS23" s="76">
        <f>IFERROR(VLOOKUP($AM23,Centros!$BE$2:$BF$6,2,FALSE),0)</f>
        <v>0</v>
      </c>
      <c r="BD23" s="45" t="str">
        <f t="shared" si="12"/>
        <v>ALGADI</v>
      </c>
      <c r="BE23" s="45" t="s">
        <v>852</v>
      </c>
      <c r="BF23" s="123" t="str">
        <f t="shared" si="13"/>
        <v>9-SEPTIEMBRE</v>
      </c>
      <c r="BG23" s="45">
        <f t="shared" si="14"/>
        <v>340011</v>
      </c>
      <c r="BH23" s="45">
        <f>VLOOKUP(Y23,Hoja1!$A$2:$O$599,14,FALSE)</f>
        <v>340011</v>
      </c>
      <c r="BI23" s="45" t="str">
        <f>VLOOKUP(BH23,Hoja1!$A$2:$O$599,2,FALSE)</f>
        <v>CLARETIANOS CORAZON DE MARIA</v>
      </c>
      <c r="BJ23" s="45" t="str">
        <f t="shared" si="15"/>
        <v>CUATIN ZAPATA, ELVIA MARI</v>
      </c>
      <c r="BK23" s="45">
        <f>VLOOKUP(BJ23,Trabajadores!$C$3:$AN$3285,14,FALSE)</f>
        <v>200</v>
      </c>
      <c r="BL23" s="45" t="str">
        <f>VLOOKUP($BJ23,Trabajadores!$C$3:$AN$3285,19,FALSE)</f>
        <v>Cociner@</v>
      </c>
      <c r="BM23" s="45">
        <f>VLOOKUP($BJ23,Trabajadores!$C$3:$AN$3285,16,FALSE)</f>
        <v>27.5</v>
      </c>
      <c r="BN23" s="124">
        <f t="shared" si="16"/>
        <v>1</v>
      </c>
      <c r="BO23" s="124">
        <f t="shared" si="17"/>
        <v>0</v>
      </c>
      <c r="BP23" s="125">
        <f t="shared" si="18"/>
        <v>1</v>
      </c>
      <c r="BR23" s="126">
        <f t="shared" si="19"/>
        <v>-174.17399999999998</v>
      </c>
      <c r="BV23" s="45" t="str">
        <f t="shared" si="20"/>
        <v>ALGADI</v>
      </c>
      <c r="BW23" s="45" t="s">
        <v>852</v>
      </c>
      <c r="BX23" s="123" t="str">
        <f t="shared" si="21"/>
        <v>9-SEPTIEMBRE</v>
      </c>
      <c r="BY23" s="45">
        <f t="shared" si="22"/>
        <v>400020</v>
      </c>
      <c r="BZ23" s="45">
        <f>VLOOKUP(BY23,Hoja1!$A$2:$O$599,14,FALSE)</f>
        <v>400020</v>
      </c>
      <c r="CA23" s="45" t="str">
        <f>VLOOKUP(BZ23,Hoja1!$A$2:$O$599,2,FALSE)</f>
        <v>HOGAR INFANTIL LUIS AMIGO</v>
      </c>
      <c r="CB23" s="45" t="str">
        <f t="shared" si="23"/>
        <v>Festivos y Fines de Semana</v>
      </c>
      <c r="CC23" s="45">
        <v>888</v>
      </c>
      <c r="CD23" s="45" t="str">
        <f t="shared" si="24"/>
        <v>INCIDENCIA</v>
      </c>
      <c r="CF23" s="124"/>
      <c r="CG23" s="124"/>
      <c r="CH23" s="125"/>
      <c r="CJ23" s="126">
        <f t="shared" si="25"/>
        <v>174.17399999999998</v>
      </c>
    </row>
    <row r="24" spans="1:88" hidden="1" x14ac:dyDescent="0.3">
      <c r="A24" s="116"/>
      <c r="B24" s="116"/>
      <c r="D24" s="31">
        <v>945</v>
      </c>
      <c r="E24" s="8" t="s">
        <v>2786</v>
      </c>
      <c r="F24" s="7" t="s">
        <v>726</v>
      </c>
      <c r="G24" s="45" t="s">
        <v>714</v>
      </c>
      <c r="H24" s="45" t="s">
        <v>720</v>
      </c>
      <c r="I24" s="119" t="s">
        <v>5811</v>
      </c>
      <c r="J24" s="18" t="s">
        <v>485</v>
      </c>
      <c r="K24" s="119">
        <v>110065</v>
      </c>
      <c r="L24" s="110" t="str">
        <f t="shared" si="3"/>
        <v>ok</v>
      </c>
      <c r="M24" s="111" t="str">
        <f>IFERROR(VLOOKUP(K24,Centros!$E$2:$G$340,2,FALSE)," ")</f>
        <v>COLEGIO SANTA RITA</v>
      </c>
      <c r="N24" s="112" t="str">
        <f t="shared" si="4"/>
        <v xml:space="preserve"> </v>
      </c>
      <c r="O24" s="113" t="str">
        <f>IFERROR(VLOOKUP($I24,Trabajadores!$C$3:$AF$1684,19,FALSE)," ")</f>
        <v>h ASL</v>
      </c>
      <c r="P24" s="32">
        <v>4</v>
      </c>
      <c r="Q24" s="33">
        <v>72.42</v>
      </c>
      <c r="R24" s="24">
        <f t="shared" si="0"/>
        <v>289.68</v>
      </c>
      <c r="S24" s="18"/>
      <c r="T24" s="23">
        <f t="shared" si="5"/>
        <v>1.6367812499999999</v>
      </c>
      <c r="U24" s="23">
        <f t="shared" si="6"/>
        <v>0</v>
      </c>
      <c r="V24" s="18"/>
      <c r="W24" s="23">
        <f t="shared" si="7"/>
        <v>382.23275999999998</v>
      </c>
      <c r="X24" s="30" t="str">
        <f>IFERROR(VLOOKUP($I24,Trabajadores!$C$2:$AS$1684,42,FALSE)," ")</f>
        <v>ALGADI</v>
      </c>
      <c r="Y24" s="30">
        <f>IFERROR(VLOOKUP($I24,Trabajadores!$C$2:$AS$1684,40,FALSE)," ")</f>
        <v>110065</v>
      </c>
      <c r="Z24" s="30" t="str">
        <f>IFERROR(VLOOKUP(Y24,Centros!$X$2:$Y$228,2,FALSE)," ")</f>
        <v>COLEGIO SANTA RITA</v>
      </c>
      <c r="AA24" s="6" t="s">
        <v>10565</v>
      </c>
      <c r="AB24" s="5" t="s">
        <v>10566</v>
      </c>
      <c r="AC24" s="41">
        <f>IFERROR(VLOOKUP(H24,Centros!$AI$2:$AN$10,6,FALSE),0)</f>
        <v>70</v>
      </c>
      <c r="AD24" s="42">
        <f t="shared" si="8"/>
        <v>289.68</v>
      </c>
      <c r="AE24" s="42">
        <f t="shared" si="9"/>
        <v>0</v>
      </c>
      <c r="AF24" s="42">
        <f t="shared" si="10"/>
        <v>0</v>
      </c>
      <c r="AG24" s="42">
        <f t="shared" si="11"/>
        <v>0</v>
      </c>
      <c r="AH24" s="43">
        <f>IFERROR(VLOOKUP($I24,Trabajadores!$C$3:$AT$1684,44,FALSE),0)</f>
        <v>19228</v>
      </c>
      <c r="AI24" s="43">
        <f>IFERROR(VLOOKUP($I24,Trabajadores!$C$3:$AT$1684,2,FALSE),0)</f>
        <v>45</v>
      </c>
      <c r="AJ24" s="43" t="str">
        <f>IFERROR(VLOOKUP($I24,Trabajadores!$C$3:$AY$1270,21,FALSE),0)</f>
        <v>6</v>
      </c>
      <c r="AK24" s="42">
        <f>IFERROR(VLOOKUP($I24,Trabajadores!$C$3:$AN$1684,38,FALSE),0)</f>
        <v>9.7416666666666671</v>
      </c>
      <c r="AL24" s="42" t="str">
        <f>IFERROR(VLOOKUP($I24,Trabajadores!$C$3:$AN$1684,28,FALSE),0)</f>
        <v>99100165012016</v>
      </c>
      <c r="AM24" s="21" t="str">
        <f>IFERROR(VLOOKUP($I24,Trabajadores!$C$3:$AN$1684,19,FALSE),0)</f>
        <v>h ASL</v>
      </c>
      <c r="AN24" s="21">
        <f>IFERROR(IF($J24="algadi",VLOOKUP($K24,Centros!$AB$2:$AD$142,2,FALSE),VLOOKUP($K24,Centros!$AB$143:$AD$282,2,FALSE)),0)</f>
        <v>5027</v>
      </c>
      <c r="AO24" s="44" t="str">
        <f>IFERROR(IF($J24="algadi",VLOOKUP($K24,Centros!$AB$2:$AD$142,3,FALSE),VLOOKUP($K24,Centros!$AB$143:$AD$222,3,FALSE)),0)</f>
        <v>33</v>
      </c>
      <c r="AP24" s="54"/>
      <c r="AQ24" s="55">
        <f>IFERROR(VLOOKUP($AM24,Centros!$AR$2:$AS$405,2,FALSE),0)</f>
        <v>1.6367812499999999</v>
      </c>
      <c r="AR24" s="78">
        <f>IFERROR(VLOOKUP($AM24,Centros!$AZ$2:$BA$6,2,FALSE),0)</f>
        <v>0</v>
      </c>
      <c r="AS24" s="76">
        <f>IFERROR(VLOOKUP($AM24,Centros!$BE$2:$BF$6,2,FALSE),0)</f>
        <v>0</v>
      </c>
      <c r="BD24" s="45" t="str">
        <f t="shared" si="12"/>
        <v>ALGADI</v>
      </c>
      <c r="BE24" s="45" t="s">
        <v>852</v>
      </c>
      <c r="BF24" s="123" t="str">
        <f t="shared" si="13"/>
        <v>9-SEPTIEMBRE</v>
      </c>
      <c r="BG24" s="45">
        <f t="shared" si="14"/>
        <v>110065</v>
      </c>
      <c r="BH24" s="45">
        <f>VLOOKUP(Y24,Hoja1!$A$2:$O$599,14,FALSE)</f>
        <v>110065</v>
      </c>
      <c r="BI24" s="45" t="str">
        <f>VLOOKUP(BH24,Hoja1!$A$2:$O$599,2,FALSE)</f>
        <v>COLEGIO SANTA RITA</v>
      </c>
      <c r="BJ24" s="45" t="str">
        <f t="shared" si="15"/>
        <v>DELGADO MORENO, JULIA</v>
      </c>
      <c r="BK24" s="45">
        <f>VLOOKUP(BJ24,Trabajadores!$C$3:$AN$3285,14,FALSE)</f>
        <v>300</v>
      </c>
      <c r="BL24" s="45" t="str">
        <f>VLOOKUP($BJ24,Trabajadores!$C$3:$AN$3285,19,FALSE)</f>
        <v>h ASL</v>
      </c>
      <c r="BM24" s="45">
        <f>VLOOKUP($BJ24,Trabajadores!$C$3:$AN$3285,16,FALSE)</f>
        <v>75</v>
      </c>
      <c r="BN24" s="124">
        <f t="shared" si="16"/>
        <v>1</v>
      </c>
      <c r="BO24" s="124">
        <f t="shared" si="17"/>
        <v>0</v>
      </c>
      <c r="BP24" s="125">
        <f t="shared" si="18"/>
        <v>1</v>
      </c>
      <c r="BR24" s="126">
        <f t="shared" si="19"/>
        <v>-382.23275999999998</v>
      </c>
      <c r="BV24" s="45" t="str">
        <f t="shared" si="20"/>
        <v>ALGADI</v>
      </c>
      <c r="BW24" s="45" t="s">
        <v>852</v>
      </c>
      <c r="BX24" s="123" t="str">
        <f t="shared" si="21"/>
        <v>9-SEPTIEMBRE</v>
      </c>
      <c r="BY24" s="45">
        <f t="shared" si="22"/>
        <v>110065</v>
      </c>
      <c r="BZ24" s="45">
        <f>VLOOKUP(BY24,Hoja1!$A$2:$O$599,14,FALSE)</f>
        <v>110065</v>
      </c>
      <c r="CA24" s="45" t="str">
        <f>VLOOKUP(BZ24,Hoja1!$A$2:$O$599,2,FALSE)</f>
        <v>COLEGIO SANTA RITA</v>
      </c>
      <c r="CB24" s="45" t="str">
        <f t="shared" si="23"/>
        <v>Festivos y Fines de Semana</v>
      </c>
      <c r="CC24" s="45">
        <v>888</v>
      </c>
      <c r="CD24" s="45" t="str">
        <f t="shared" si="24"/>
        <v>INCIDENCIA</v>
      </c>
      <c r="CF24" s="124"/>
      <c r="CG24" s="124"/>
      <c r="CH24" s="125"/>
      <c r="CJ24" s="126">
        <f t="shared" si="25"/>
        <v>382.23275999999998</v>
      </c>
    </row>
    <row r="25" spans="1:88" hidden="1" x14ac:dyDescent="0.3">
      <c r="A25" s="116"/>
      <c r="B25" s="116"/>
      <c r="D25" s="31">
        <v>945</v>
      </c>
      <c r="E25" s="8" t="s">
        <v>2786</v>
      </c>
      <c r="F25" s="7" t="s">
        <v>726</v>
      </c>
      <c r="G25" s="45" t="s">
        <v>714</v>
      </c>
      <c r="H25" s="45" t="s">
        <v>721</v>
      </c>
      <c r="I25" s="119" t="s">
        <v>8185</v>
      </c>
      <c r="J25" s="18" t="s">
        <v>485</v>
      </c>
      <c r="K25" s="119">
        <v>110030</v>
      </c>
      <c r="L25" s="110" t="str">
        <f t="shared" si="3"/>
        <v>ok</v>
      </c>
      <c r="M25" s="111" t="str">
        <f>IFERROR(VLOOKUP(K25,Centros!$E$2:$G$340,2,FALSE)," ")</f>
        <v>COLEGIO INMACULADA</v>
      </c>
      <c r="N25" s="112" t="str">
        <f t="shared" si="4"/>
        <v xml:space="preserve"> </v>
      </c>
      <c r="O25" s="113" t="str">
        <f>IFERROR(VLOOKUP($I25,Trabajadores!$C$3:$AF$1684,19,FALSE)," ")</f>
        <v>h ASL</v>
      </c>
      <c r="P25" s="32">
        <v>1.25</v>
      </c>
      <c r="Q25" s="33">
        <v>9</v>
      </c>
      <c r="R25" s="24">
        <f t="shared" si="0"/>
        <v>11.25</v>
      </c>
      <c r="S25" s="18"/>
      <c r="T25" s="23">
        <f t="shared" si="5"/>
        <v>1.6367812499999999</v>
      </c>
      <c r="U25" s="23">
        <f t="shared" si="6"/>
        <v>0</v>
      </c>
      <c r="V25" s="18"/>
      <c r="W25" s="23">
        <f t="shared" si="7"/>
        <v>14.844374999999999</v>
      </c>
      <c r="X25" s="30" t="str">
        <f>IFERROR(VLOOKUP($I25,Trabajadores!$C$2:$AS$1684,42,FALSE)," ")</f>
        <v>ALGADI</v>
      </c>
      <c r="Y25" s="30">
        <f>IFERROR(VLOOKUP($I25,Trabajadores!$C$2:$AS$1684,40,FALSE)," ")</f>
        <v>110030</v>
      </c>
      <c r="Z25" s="30" t="str">
        <f>IFERROR(VLOOKUP(Y25,Centros!$X$2:$Y$228,2,FALSE)," ")</f>
        <v>COLEGIO INMACULADA</v>
      </c>
      <c r="AA25" s="6">
        <v>45905</v>
      </c>
      <c r="AB25" s="5" t="s">
        <v>10558</v>
      </c>
      <c r="AC25" s="41">
        <f>IFERROR(VLOOKUP(H25,Centros!$AI$2:$AN$10,6,FALSE),0)</f>
        <v>72</v>
      </c>
      <c r="AD25" s="42">
        <f t="shared" si="8"/>
        <v>0</v>
      </c>
      <c r="AE25" s="42">
        <f t="shared" si="9"/>
        <v>11.25</v>
      </c>
      <c r="AF25" s="42">
        <f t="shared" si="10"/>
        <v>0</v>
      </c>
      <c r="AG25" s="42">
        <f t="shared" si="11"/>
        <v>0</v>
      </c>
      <c r="AH25" s="43">
        <f>IFERROR(VLOOKUP($I25,Trabajadores!$C$3:$AT$1684,44,FALSE),0)</f>
        <v>19228</v>
      </c>
      <c r="AI25" s="43">
        <f>IFERROR(VLOOKUP($I25,Trabajadores!$C$3:$AT$1684,2,FALSE),0)</f>
        <v>278</v>
      </c>
      <c r="AJ25" s="43" t="str">
        <f>IFERROR(VLOOKUP($I25,Trabajadores!$C$3:$AY$1270,21,FALSE),0)</f>
        <v>36</v>
      </c>
      <c r="AK25" s="42">
        <f>IFERROR(VLOOKUP($I25,Trabajadores!$C$3:$AN$1684,38,FALSE),0)</f>
        <v>9.4700000000000006</v>
      </c>
      <c r="AL25" s="42" t="str">
        <f>IFERROR(VLOOKUP($I25,Trabajadores!$C$3:$AN$1684,28,FALSE),0)</f>
        <v>99100165012016</v>
      </c>
      <c r="AM25" s="21" t="str">
        <f>IFERROR(VLOOKUP($I25,Trabajadores!$C$3:$AN$1684,19,FALSE),0)</f>
        <v>h ASL</v>
      </c>
      <c r="AN25" s="21">
        <f>IFERROR(IF($J25="algadi",VLOOKUP($K25,Centros!$AB$2:$AD$142,2,FALSE),VLOOKUP($K25,Centros!$AB$143:$AD$282,2,FALSE)),0)</f>
        <v>19228</v>
      </c>
      <c r="AO25" s="44" t="str">
        <f>IFERROR(IF($J25="algadi",VLOOKUP($K25,Centros!$AB$2:$AD$142,3,FALSE),VLOOKUP($K25,Centros!$AB$143:$AD$222,3,FALSE)),0)</f>
        <v>36</v>
      </c>
      <c r="AP25" s="54"/>
      <c r="AQ25" s="55">
        <f>IFERROR(VLOOKUP($AM25,Centros!$AR$2:$AS$405,2,FALSE),0)</f>
        <v>1.6367812499999999</v>
      </c>
      <c r="AR25" s="78">
        <f>IFERROR(VLOOKUP($AM25,Centros!$AZ$2:$BA$6,2,FALSE),0)</f>
        <v>0</v>
      </c>
      <c r="AS25" s="76">
        <f>IFERROR(VLOOKUP($AM25,Centros!$BE$2:$BF$6,2,FALSE),0)</f>
        <v>0</v>
      </c>
      <c r="BD25" s="45" t="str">
        <f t="shared" si="12"/>
        <v>ALGADI</v>
      </c>
      <c r="BE25" s="45" t="s">
        <v>852</v>
      </c>
      <c r="BF25" s="123" t="str">
        <f t="shared" si="13"/>
        <v>9-SEPTIEMBRE</v>
      </c>
      <c r="BG25" s="45">
        <f t="shared" si="14"/>
        <v>110030</v>
      </c>
      <c r="BH25" s="45">
        <f>VLOOKUP(Y25,Hoja1!$A$2:$O$599,14,FALSE)</f>
        <v>110030</v>
      </c>
      <c r="BI25" s="45" t="str">
        <f>VLOOKUP(BH25,Hoja1!$A$2:$O$599,2,FALSE)</f>
        <v>COLEGIO INMACULADA</v>
      </c>
      <c r="BJ25" s="45" t="str">
        <f t="shared" si="15"/>
        <v>DIAZ HELLIN BELTRAN, M MERCEDES</v>
      </c>
      <c r="BK25" s="45">
        <f>VLOOKUP(BJ25,Trabajadores!$C$3:$AN$3285,14,FALSE)</f>
        <v>300</v>
      </c>
      <c r="BL25" s="45" t="str">
        <f>VLOOKUP($BJ25,Trabajadores!$C$3:$AN$3285,19,FALSE)</f>
        <v>h ASL</v>
      </c>
      <c r="BM25" s="45">
        <f>VLOOKUP($BJ25,Trabajadores!$C$3:$AN$3285,16,FALSE)</f>
        <v>50</v>
      </c>
      <c r="BN25" s="124">
        <f t="shared" si="16"/>
        <v>1</v>
      </c>
      <c r="BO25" s="124">
        <f t="shared" si="17"/>
        <v>0</v>
      </c>
      <c r="BP25" s="125">
        <f t="shared" si="18"/>
        <v>1</v>
      </c>
      <c r="BR25" s="126">
        <f t="shared" si="19"/>
        <v>-14.844374999999999</v>
      </c>
      <c r="BV25" s="45" t="str">
        <f t="shared" si="20"/>
        <v>ALGADI</v>
      </c>
      <c r="BW25" s="45" t="s">
        <v>852</v>
      </c>
      <c r="BX25" s="123" t="str">
        <f t="shared" si="21"/>
        <v>9-SEPTIEMBRE</v>
      </c>
      <c r="BY25" s="45">
        <f t="shared" si="22"/>
        <v>110030</v>
      </c>
      <c r="BZ25" s="45">
        <f>VLOOKUP(BY25,Hoja1!$A$2:$O$599,14,FALSE)</f>
        <v>110030</v>
      </c>
      <c r="CA25" s="45" t="str">
        <f>VLOOKUP(BZ25,Hoja1!$A$2:$O$599,2,FALSE)</f>
        <v>COLEGIO INMACULADA</v>
      </c>
      <c r="CB25" s="45" t="str">
        <f t="shared" si="23"/>
        <v>Permiso retribuido</v>
      </c>
      <c r="CC25" s="45">
        <v>888</v>
      </c>
      <c r="CD25" s="45" t="str">
        <f t="shared" si="24"/>
        <v>INCIDENCIA</v>
      </c>
      <c r="CF25" s="124"/>
      <c r="CG25" s="124"/>
      <c r="CH25" s="125"/>
      <c r="CJ25" s="126">
        <f t="shared" si="25"/>
        <v>14.844374999999999</v>
      </c>
    </row>
    <row r="26" spans="1:88" hidden="1" x14ac:dyDescent="0.3">
      <c r="A26" s="116"/>
      <c r="B26" s="116"/>
      <c r="D26" s="31">
        <v>945</v>
      </c>
      <c r="E26" s="8" t="s">
        <v>2786</v>
      </c>
      <c r="F26" s="7" t="s">
        <v>726</v>
      </c>
      <c r="G26" s="45" t="s">
        <v>716</v>
      </c>
      <c r="H26" s="45" t="s">
        <v>721</v>
      </c>
      <c r="I26" s="119" t="s">
        <v>8210</v>
      </c>
      <c r="J26" s="18" t="s">
        <v>485</v>
      </c>
      <c r="K26" s="119">
        <v>110021</v>
      </c>
      <c r="L26" s="110" t="str">
        <f t="shared" si="3"/>
        <v>ok</v>
      </c>
      <c r="M26" s="111" t="str">
        <f>IFERROR(VLOOKUP(K26,Centros!$E$2:$G$340,2,FALSE)," ")</f>
        <v>COLEGIO FUNDACION CALDEIRO</v>
      </c>
      <c r="N26" s="112" t="str">
        <f t="shared" si="4"/>
        <v xml:space="preserve"> </v>
      </c>
      <c r="O26" s="113" t="str">
        <f>IFERROR(VLOOKUP($I26,Trabajadores!$C$3:$AF$1684,19,FALSE)," ")</f>
        <v>ASL</v>
      </c>
      <c r="P26" s="32">
        <v>4</v>
      </c>
      <c r="Q26" s="33">
        <v>9</v>
      </c>
      <c r="R26" s="24">
        <f t="shared" si="0"/>
        <v>36</v>
      </c>
      <c r="S26" s="18"/>
      <c r="T26" s="23">
        <f t="shared" si="5"/>
        <v>1.6367812499999999</v>
      </c>
      <c r="U26" s="23">
        <f t="shared" si="6"/>
        <v>0</v>
      </c>
      <c r="V26" s="18"/>
      <c r="W26" s="23">
        <f t="shared" si="7"/>
        <v>47.501999999999995</v>
      </c>
      <c r="X26" s="30" t="str">
        <f>IFERROR(VLOOKUP($I26,Trabajadores!$C$2:$AS$1684,42,FALSE)," ")</f>
        <v>ALGADI</v>
      </c>
      <c r="Y26" s="30">
        <f>IFERROR(VLOOKUP($I26,Trabajadores!$C$2:$AS$1684,40,FALSE)," ")</f>
        <v>110091</v>
      </c>
      <c r="Z26" s="30" t="str">
        <f>IFERROR(VLOOKUP(Y26,Centros!$X$2:$Y$228,2,FALSE)," ")</f>
        <v>COLEGIO CLARET -MADRID</v>
      </c>
      <c r="AA26" s="6">
        <v>45909</v>
      </c>
      <c r="AB26" s="5" t="s">
        <v>10567</v>
      </c>
      <c r="AC26" s="41">
        <f>IFERROR(VLOOKUP(H26,Centros!$AI$2:$AN$10,6,FALSE),0)</f>
        <v>72</v>
      </c>
      <c r="AD26" s="42">
        <f t="shared" si="8"/>
        <v>0</v>
      </c>
      <c r="AE26" s="42">
        <f t="shared" si="9"/>
        <v>36</v>
      </c>
      <c r="AF26" s="42">
        <f t="shared" si="10"/>
        <v>0</v>
      </c>
      <c r="AG26" s="42">
        <f t="shared" si="11"/>
        <v>0</v>
      </c>
      <c r="AH26" s="43">
        <f>IFERROR(VLOOKUP($I26,Trabajadores!$C$3:$AT$1684,44,FALSE),0)</f>
        <v>19228</v>
      </c>
      <c r="AI26" s="43">
        <f>IFERROR(VLOOKUP($I26,Trabajadores!$C$3:$AT$1684,2,FALSE),0)</f>
        <v>283</v>
      </c>
      <c r="AJ26" s="43" t="str">
        <f>IFERROR(VLOOKUP($I26,Trabajadores!$C$3:$AY$1270,21,FALSE),0)</f>
        <v>50</v>
      </c>
      <c r="AK26" s="42">
        <f>IFERROR(VLOOKUP($I26,Trabajadores!$C$3:$AN$1684,38,FALSE),0)</f>
        <v>1.845</v>
      </c>
      <c r="AL26" s="42" t="str">
        <f>IFERROR(VLOOKUP($I26,Trabajadores!$C$3:$AN$1684,28,FALSE),0)</f>
        <v>99100165012016</v>
      </c>
      <c r="AM26" s="21" t="str">
        <f>IFERROR(VLOOKUP($I26,Trabajadores!$C$3:$AN$1684,19,FALSE),0)</f>
        <v>ASL</v>
      </c>
      <c r="AN26" s="21">
        <f>IFERROR(IF($J26="algadi",VLOOKUP($K26,Centros!$AB$2:$AD$142,2,FALSE),VLOOKUP($K26,Centros!$AB$143:$AD$282,2,FALSE)),0)</f>
        <v>19228</v>
      </c>
      <c r="AO26" s="44" t="str">
        <f>IFERROR(IF($J26="algadi",VLOOKUP($K26,Centros!$AB$2:$AD$142,3,FALSE),VLOOKUP($K26,Centros!$AB$143:$AD$222,3,FALSE)),0)</f>
        <v>20</v>
      </c>
      <c r="AP26" s="54"/>
      <c r="AQ26" s="55">
        <f>IFERROR(VLOOKUP($AM26,Centros!$AR$2:$AS$405,2,FALSE),0)</f>
        <v>1.6367812499999999</v>
      </c>
      <c r="AR26" s="78">
        <f>IFERROR(VLOOKUP($AM26,Centros!$AZ$2:$BA$6,2,FALSE),0)</f>
        <v>0</v>
      </c>
      <c r="AS26" s="76">
        <f>IFERROR(VLOOKUP($AM26,Centros!$BE$2:$BF$6,2,FALSE),0)</f>
        <v>2.0499999999999998</v>
      </c>
      <c r="BD26" s="45" t="str">
        <f t="shared" si="12"/>
        <v>ALGADI</v>
      </c>
      <c r="BE26" s="45" t="s">
        <v>852</v>
      </c>
      <c r="BF26" s="123" t="str">
        <f t="shared" si="13"/>
        <v>9-SEPTIEMBRE</v>
      </c>
      <c r="BG26" s="45">
        <f t="shared" si="14"/>
        <v>110091</v>
      </c>
      <c r="BH26" s="45">
        <f>VLOOKUP(Y26,Hoja1!$A$2:$O$599,14,FALSE)</f>
        <v>110091</v>
      </c>
      <c r="BI26" s="45" t="str">
        <f>VLOOKUP(BH26,Hoja1!$A$2:$O$599,2,FALSE)</f>
        <v>COLEGIO CLARET -MADRID</v>
      </c>
      <c r="BJ26" s="45" t="str">
        <f t="shared" si="15"/>
        <v>DJIBA , BERNADETTE</v>
      </c>
      <c r="BK26" s="45">
        <f>VLOOKUP(BJ26,Trabajadores!$C$3:$AN$3285,14,FALSE)</f>
        <v>300</v>
      </c>
      <c r="BL26" s="45" t="str">
        <f>VLOOKUP($BJ26,Trabajadores!$C$3:$AN$3285,19,FALSE)</f>
        <v>ASL</v>
      </c>
      <c r="BM26" s="45">
        <f>VLOOKUP($BJ26,Trabajadores!$C$3:$AN$3285,16,FALSE)</f>
        <v>50</v>
      </c>
      <c r="BN26" s="124">
        <f t="shared" si="16"/>
        <v>0</v>
      </c>
      <c r="BO26" s="124">
        <f t="shared" si="17"/>
        <v>1</v>
      </c>
      <c r="BP26" s="125">
        <f t="shared" si="18"/>
        <v>1</v>
      </c>
      <c r="BR26" s="126">
        <f t="shared" si="19"/>
        <v>-47.501999999999995</v>
      </c>
      <c r="BV26" s="45" t="str">
        <f t="shared" si="20"/>
        <v>ALGADI</v>
      </c>
      <c r="BW26" s="45" t="s">
        <v>852</v>
      </c>
      <c r="BX26" s="123" t="str">
        <f t="shared" si="21"/>
        <v>9-SEPTIEMBRE</v>
      </c>
      <c r="BY26" s="45">
        <f t="shared" si="22"/>
        <v>110021</v>
      </c>
      <c r="BZ26" s="45">
        <f>VLOOKUP(BY26,Hoja1!$A$2:$O$599,14,FALSE)</f>
        <v>110021</v>
      </c>
      <c r="CA26" s="45" t="str">
        <f>VLOOKUP(BZ26,Hoja1!$A$2:$O$599,2,FALSE)</f>
        <v>COLEGIO FUNDACION CALDEIRO</v>
      </c>
      <c r="CB26" s="45" t="str">
        <f t="shared" si="23"/>
        <v>Permiso retribuido</v>
      </c>
      <c r="CC26" s="45">
        <v>888</v>
      </c>
      <c r="CD26" s="45" t="str">
        <f t="shared" si="24"/>
        <v>INCIDENCIA</v>
      </c>
      <c r="CF26" s="124"/>
      <c r="CG26" s="124"/>
      <c r="CH26" s="125"/>
      <c r="CJ26" s="126">
        <f t="shared" si="25"/>
        <v>47.501999999999995</v>
      </c>
    </row>
    <row r="27" spans="1:88" hidden="1" x14ac:dyDescent="0.3">
      <c r="A27" s="116"/>
      <c r="B27" s="116"/>
      <c r="D27" s="31">
        <v>945</v>
      </c>
      <c r="E27" s="8" t="s">
        <v>2786</v>
      </c>
      <c r="F27" s="7" t="s">
        <v>726</v>
      </c>
      <c r="G27" s="45" t="s">
        <v>714</v>
      </c>
      <c r="H27" s="45" t="s">
        <v>718</v>
      </c>
      <c r="I27" s="119" t="s">
        <v>8210</v>
      </c>
      <c r="J27" s="18" t="s">
        <v>485</v>
      </c>
      <c r="K27" s="119">
        <v>110091</v>
      </c>
      <c r="L27" s="110" t="str">
        <f t="shared" si="3"/>
        <v>ok</v>
      </c>
      <c r="M27" s="111" t="str">
        <f>IFERROR(VLOOKUP(K27,Centros!$E$2:$G$340,2,FALSE)," ")</f>
        <v>COLEGIO CLARET -MADRID</v>
      </c>
      <c r="N27" s="112" t="str">
        <f t="shared" si="4"/>
        <v xml:space="preserve"> </v>
      </c>
      <c r="O27" s="113" t="str">
        <f>IFERROR(VLOOKUP($I27,Trabajadores!$C$3:$AF$1684,19,FALSE)," ")</f>
        <v>ASL</v>
      </c>
      <c r="P27" s="32">
        <v>8</v>
      </c>
      <c r="Q27" s="33">
        <v>9</v>
      </c>
      <c r="R27" s="24">
        <f t="shared" si="0"/>
        <v>72</v>
      </c>
      <c r="S27" s="18"/>
      <c r="T27" s="23">
        <f t="shared" si="5"/>
        <v>1.6367812499999999</v>
      </c>
      <c r="U27" s="23">
        <f t="shared" si="6"/>
        <v>0</v>
      </c>
      <c r="V27" s="18"/>
      <c r="W27" s="23">
        <f t="shared" si="7"/>
        <v>95.003999999999991</v>
      </c>
      <c r="X27" s="30" t="str">
        <f>IFERROR(VLOOKUP($I27,Trabajadores!$C$2:$AS$1684,42,FALSE)," ")</f>
        <v>ALGADI</v>
      </c>
      <c r="Y27" s="30">
        <f>IFERROR(VLOOKUP($I27,Trabajadores!$C$2:$AS$1684,40,FALSE)," ")</f>
        <v>110091</v>
      </c>
      <c r="Z27" s="30" t="str">
        <f>IFERROR(VLOOKUP(Y27,Centros!$X$2:$Y$228,2,FALSE)," ")</f>
        <v>COLEGIO CLARET -MADRID</v>
      </c>
      <c r="AA27" s="6" t="s">
        <v>10568</v>
      </c>
      <c r="AB27" s="5" t="s">
        <v>10569</v>
      </c>
      <c r="AC27" s="41">
        <f>IFERROR(VLOOKUP(H27,Centros!$AI$2:$AN$10,6,FALSE),0)</f>
        <v>72</v>
      </c>
      <c r="AD27" s="42">
        <f t="shared" si="8"/>
        <v>0</v>
      </c>
      <c r="AE27" s="42">
        <f t="shared" si="9"/>
        <v>72</v>
      </c>
      <c r="AF27" s="42">
        <f t="shared" si="10"/>
        <v>0</v>
      </c>
      <c r="AG27" s="42">
        <f t="shared" si="11"/>
        <v>0</v>
      </c>
      <c r="AH27" s="43">
        <f>IFERROR(VLOOKUP($I27,Trabajadores!$C$3:$AT$1684,44,FALSE),0)</f>
        <v>19228</v>
      </c>
      <c r="AI27" s="43">
        <f>IFERROR(VLOOKUP($I27,Trabajadores!$C$3:$AT$1684,2,FALSE),0)</f>
        <v>283</v>
      </c>
      <c r="AJ27" s="43" t="str">
        <f>IFERROR(VLOOKUP($I27,Trabajadores!$C$3:$AY$1270,21,FALSE),0)</f>
        <v>50</v>
      </c>
      <c r="AK27" s="42">
        <f>IFERROR(VLOOKUP($I27,Trabajadores!$C$3:$AN$1684,38,FALSE),0)</f>
        <v>1.845</v>
      </c>
      <c r="AL27" s="42" t="str">
        <f>IFERROR(VLOOKUP($I27,Trabajadores!$C$3:$AN$1684,28,FALSE),0)</f>
        <v>99100165012016</v>
      </c>
      <c r="AM27" s="21" t="str">
        <f>IFERROR(VLOOKUP($I27,Trabajadores!$C$3:$AN$1684,19,FALSE),0)</f>
        <v>ASL</v>
      </c>
      <c r="AN27" s="21">
        <f>IFERROR(IF($J27="algadi",VLOOKUP($K27,Centros!$AB$2:$AD$142,2,FALSE),VLOOKUP($K27,Centros!$AB$143:$AD$282,2,FALSE)),0)</f>
        <v>0</v>
      </c>
      <c r="AO27" s="44">
        <f>IFERROR(IF($J27="algadi",VLOOKUP($K27,Centros!$AB$2:$AD$142,3,FALSE),VLOOKUP($K27,Centros!$AB$143:$AD$222,3,FALSE)),0)</f>
        <v>0</v>
      </c>
      <c r="AP27" s="54"/>
      <c r="AQ27" s="55">
        <f>IFERROR(VLOOKUP($AM27,Centros!$AR$2:$AS$405,2,FALSE),0)</f>
        <v>1.6367812499999999</v>
      </c>
      <c r="AR27" s="78">
        <f>IFERROR(VLOOKUP($AM27,Centros!$AZ$2:$BA$6,2,FALSE),0)</f>
        <v>0</v>
      </c>
      <c r="AS27" s="76">
        <f>IFERROR(VLOOKUP($AM27,Centros!$BE$2:$BF$6,2,FALSE),0)</f>
        <v>2.0499999999999998</v>
      </c>
      <c r="BD27" s="45" t="str">
        <f t="shared" si="12"/>
        <v>ALGADI</v>
      </c>
      <c r="BE27" s="45" t="s">
        <v>852</v>
      </c>
      <c r="BF27" s="123" t="str">
        <f t="shared" si="13"/>
        <v>9-SEPTIEMBRE</v>
      </c>
      <c r="BG27" s="45">
        <f t="shared" si="14"/>
        <v>110091</v>
      </c>
      <c r="BH27" s="45">
        <f>VLOOKUP(Y27,Hoja1!$A$2:$O$599,14,FALSE)</f>
        <v>110091</v>
      </c>
      <c r="BI27" s="45" t="str">
        <f>VLOOKUP(BH27,Hoja1!$A$2:$O$599,2,FALSE)</f>
        <v>COLEGIO CLARET -MADRID</v>
      </c>
      <c r="BJ27" s="45" t="str">
        <f t="shared" si="15"/>
        <v>DJIBA , BERNADETTE</v>
      </c>
      <c r="BK27" s="45">
        <f>VLOOKUP(BJ27,Trabajadores!$C$3:$AN$3285,14,FALSE)</f>
        <v>300</v>
      </c>
      <c r="BL27" s="45" t="str">
        <f>VLOOKUP($BJ27,Trabajadores!$C$3:$AN$3285,19,FALSE)</f>
        <v>ASL</v>
      </c>
      <c r="BM27" s="45">
        <f>VLOOKUP($BJ27,Trabajadores!$C$3:$AN$3285,16,FALSE)</f>
        <v>50</v>
      </c>
      <c r="BN27" s="124">
        <f t="shared" si="16"/>
        <v>1</v>
      </c>
      <c r="BO27" s="124">
        <f t="shared" si="17"/>
        <v>0</v>
      </c>
      <c r="BP27" s="125">
        <f t="shared" si="18"/>
        <v>1</v>
      </c>
      <c r="BR27" s="126">
        <f t="shared" si="19"/>
        <v>-95.003999999999991</v>
      </c>
      <c r="BV27" s="45" t="str">
        <f t="shared" si="20"/>
        <v>ALGADI</v>
      </c>
      <c r="BW27" s="45" t="s">
        <v>852</v>
      </c>
      <c r="BX27" s="123" t="str">
        <f t="shared" si="21"/>
        <v>9-SEPTIEMBRE</v>
      </c>
      <c r="BY27" s="45">
        <f t="shared" si="22"/>
        <v>110091</v>
      </c>
      <c r="BZ27" s="45">
        <f>VLOOKUP(BY27,Hoja1!$A$2:$O$599,14,FALSE)</f>
        <v>110091</v>
      </c>
      <c r="CA27" s="45" t="str">
        <f>VLOOKUP(BZ27,Hoja1!$A$2:$O$599,2,FALSE)</f>
        <v>COLEGIO CLARET -MADRID</v>
      </c>
      <c r="CB27" s="45" t="str">
        <f t="shared" si="23"/>
        <v>Refuerzo</v>
      </c>
      <c r="CC27" s="45">
        <v>888</v>
      </c>
      <c r="CD27" s="45" t="str">
        <f t="shared" si="24"/>
        <v>INCIDENCIA</v>
      </c>
      <c r="CF27" s="124"/>
      <c r="CG27" s="124"/>
      <c r="CH27" s="125"/>
      <c r="CJ27" s="126">
        <f t="shared" si="25"/>
        <v>95.003999999999991</v>
      </c>
    </row>
    <row r="28" spans="1:88" hidden="1" x14ac:dyDescent="0.3">
      <c r="A28" s="116"/>
      <c r="B28" s="116"/>
      <c r="D28" s="31">
        <v>945</v>
      </c>
      <c r="E28" s="8" t="s">
        <v>2786</v>
      </c>
      <c r="F28" s="7" t="s">
        <v>726</v>
      </c>
      <c r="G28" s="45" t="s">
        <v>714</v>
      </c>
      <c r="H28" s="45" t="s">
        <v>816</v>
      </c>
      <c r="I28" s="119" t="s">
        <v>8306</v>
      </c>
      <c r="J28" s="18" t="s">
        <v>485</v>
      </c>
      <c r="K28" s="119">
        <v>110091</v>
      </c>
      <c r="L28" s="110" t="str">
        <f t="shared" si="3"/>
        <v>ok</v>
      </c>
      <c r="M28" s="111" t="str">
        <f>IFERROR(VLOOKUP(K28,Centros!$E$2:$G$340,2,FALSE)," ")</f>
        <v>COLEGIO CLARET -MADRID</v>
      </c>
      <c r="N28" s="112" t="str">
        <f t="shared" si="4"/>
        <v xml:space="preserve"> </v>
      </c>
      <c r="O28" s="113" t="str">
        <f>IFERROR(VLOOKUP($I28,Trabajadores!$C$3:$AF$1684,19,FALSE)," ")</f>
        <v>Monitor@</v>
      </c>
      <c r="P28" s="32">
        <v>28</v>
      </c>
      <c r="Q28" s="33">
        <v>5.8</v>
      </c>
      <c r="R28" s="24">
        <f t="shared" si="0"/>
        <v>162.4</v>
      </c>
      <c r="S28" s="18"/>
      <c r="T28" s="23">
        <f t="shared" si="5"/>
        <v>1.6367812499999999</v>
      </c>
      <c r="U28" s="23">
        <f t="shared" si="6"/>
        <v>0</v>
      </c>
      <c r="V28" s="18"/>
      <c r="W28" s="23">
        <f t="shared" si="7"/>
        <v>214.2868</v>
      </c>
      <c r="X28" s="30" t="str">
        <f>IFERROR(VLOOKUP($I28,Trabajadores!$C$2:$AS$1684,42,FALSE)," ")</f>
        <v>ALGADI</v>
      </c>
      <c r="Y28" s="30">
        <f>IFERROR(VLOOKUP($I28,Trabajadores!$C$2:$AS$1684,40,FALSE)," ")</f>
        <v>110216</v>
      </c>
      <c r="Z28" s="30" t="str">
        <f>IFERROR(VLOOKUP(Y28,Centros!$X$2:$Y$228,2,FALSE)," ")</f>
        <v>COL. MATER INMACULATA</v>
      </c>
      <c r="AA28" s="6" t="s">
        <v>10570</v>
      </c>
      <c r="AB28" s="5" t="s">
        <v>10571</v>
      </c>
      <c r="AC28" s="41">
        <f>IFERROR(VLOOKUP(H28,Centros!$AI$2:$AN$10,6,FALSE),0)</f>
        <v>72</v>
      </c>
      <c r="AD28" s="42">
        <f t="shared" si="8"/>
        <v>0</v>
      </c>
      <c r="AE28" s="42">
        <f t="shared" si="9"/>
        <v>162.4</v>
      </c>
      <c r="AF28" s="42">
        <f t="shared" si="10"/>
        <v>0</v>
      </c>
      <c r="AG28" s="42">
        <f t="shared" si="11"/>
        <v>0</v>
      </c>
      <c r="AH28" s="43">
        <f>IFERROR(VLOOKUP($I28,Trabajadores!$C$3:$AT$1684,44,FALSE),0)</f>
        <v>19228</v>
      </c>
      <c r="AI28" s="43">
        <f>IFERROR(VLOOKUP($I28,Trabajadores!$C$3:$AT$1684,2,FALSE),0)</f>
        <v>1831</v>
      </c>
      <c r="AJ28" s="43" t="str">
        <f>IFERROR(VLOOKUP($I28,Trabajadores!$C$3:$AY$1270,21,FALSE),0)</f>
        <v>107</v>
      </c>
      <c r="AK28" s="42">
        <f>IFERROR(VLOOKUP($I28,Trabajadores!$C$3:$AN$1684,38,FALSE),0)</f>
        <v>7.8</v>
      </c>
      <c r="AL28" s="42" t="str">
        <f>IFERROR(VLOOKUP($I28,Trabajadores!$C$3:$AN$1684,28,FALSE),0)</f>
        <v>99100165012016</v>
      </c>
      <c r="AM28" s="21" t="str">
        <f>IFERROR(VLOOKUP($I28,Trabajadores!$C$3:$AN$1684,19,FALSE),0)</f>
        <v>Monitor@</v>
      </c>
      <c r="AN28" s="21">
        <f>IFERROR(IF($J28="algadi",VLOOKUP($K28,Centros!$AB$2:$AD$142,2,FALSE),VLOOKUP($K28,Centros!$AB$143:$AD$282,2,FALSE)),0)</f>
        <v>0</v>
      </c>
      <c r="AO28" s="44">
        <f>IFERROR(IF($J28="algadi",VLOOKUP($K28,Centros!$AB$2:$AD$142,3,FALSE),VLOOKUP($K28,Centros!$AB$143:$AD$222,3,FALSE)),0)</f>
        <v>0</v>
      </c>
      <c r="AP28" s="54"/>
      <c r="AQ28" s="55">
        <f>IFERROR(VLOOKUP($AM28,Centros!$AR$2:$AS$405,2,FALSE),0)</f>
        <v>1.6367812499999999</v>
      </c>
      <c r="AR28" s="78">
        <f>IFERROR(VLOOKUP($AM28,Centros!$AZ$2:$BA$6,2,FALSE),0)</f>
        <v>0</v>
      </c>
      <c r="AS28" s="76">
        <f>IFERROR(VLOOKUP($AM28,Centros!$BE$2:$BF$6,2,FALSE),0)</f>
        <v>0</v>
      </c>
      <c r="BD28" s="45" t="str">
        <f t="shared" si="12"/>
        <v>ALGADI</v>
      </c>
      <c r="BE28" s="45" t="s">
        <v>852</v>
      </c>
      <c r="BF28" s="123" t="str">
        <f t="shared" si="13"/>
        <v>9-SEPTIEMBRE</v>
      </c>
      <c r="BG28" s="45">
        <f t="shared" si="14"/>
        <v>110216</v>
      </c>
      <c r="BH28" s="45">
        <f>VLOOKUP(Y28,Hoja1!$A$2:$O$599,14,FALSE)</f>
        <v>110216</v>
      </c>
      <c r="BI28" s="45" t="str">
        <f>VLOOKUP(BH28,Hoja1!$A$2:$O$599,2,FALSE)</f>
        <v>COL. MATER INMACULATA</v>
      </c>
      <c r="BJ28" s="45" t="str">
        <f t="shared" si="15"/>
        <v>ESPINOSA CELESTER, JENIFER</v>
      </c>
      <c r="BK28" s="45">
        <f>VLOOKUP(BJ28,Trabajadores!$C$3:$AN$3285,14,FALSE)</f>
        <v>300</v>
      </c>
      <c r="BL28" s="45" t="str">
        <f>VLOOKUP($BJ28,Trabajadores!$C$3:$AN$3285,19,FALSE)</f>
        <v>Monitor@</v>
      </c>
      <c r="BM28" s="45">
        <f>VLOOKUP($BJ28,Trabajadores!$C$3:$AN$3285,16,FALSE)</f>
        <v>25</v>
      </c>
      <c r="BN28" s="124">
        <f t="shared" si="16"/>
        <v>1</v>
      </c>
      <c r="BO28" s="124">
        <f t="shared" si="17"/>
        <v>0</v>
      </c>
      <c r="BP28" s="125">
        <f t="shared" si="18"/>
        <v>1</v>
      </c>
      <c r="BR28" s="126">
        <f t="shared" si="19"/>
        <v>-214.2868</v>
      </c>
      <c r="BV28" s="45" t="str">
        <f t="shared" si="20"/>
        <v>ALGADI</v>
      </c>
      <c r="BW28" s="45" t="s">
        <v>852</v>
      </c>
      <c r="BX28" s="123" t="str">
        <f t="shared" si="21"/>
        <v>9-SEPTIEMBRE</v>
      </c>
      <c r="BY28" s="45">
        <f t="shared" si="22"/>
        <v>110091</v>
      </c>
      <c r="BZ28" s="45">
        <f>VLOOKUP(BY28,Hoja1!$A$2:$O$599,14,FALSE)</f>
        <v>110091</v>
      </c>
      <c r="CA28" s="45" t="str">
        <f>VLOOKUP(BZ28,Hoja1!$A$2:$O$599,2,FALSE)</f>
        <v>COLEGIO CLARET -MADRID</v>
      </c>
      <c r="CB28" s="45" t="str">
        <f t="shared" si="23"/>
        <v>Otros</v>
      </c>
      <c r="CC28" s="45">
        <v>888</v>
      </c>
      <c r="CD28" s="45" t="str">
        <f t="shared" si="24"/>
        <v>INCIDENCIA</v>
      </c>
      <c r="CF28" s="124"/>
      <c r="CG28" s="124"/>
      <c r="CH28" s="125"/>
      <c r="CJ28" s="126">
        <f t="shared" si="25"/>
        <v>214.2868</v>
      </c>
    </row>
    <row r="29" spans="1:88" hidden="1" x14ac:dyDescent="0.3">
      <c r="A29" s="116"/>
      <c r="B29" s="116"/>
      <c r="D29" s="31">
        <v>945</v>
      </c>
      <c r="E29" s="8" t="s">
        <v>2786</v>
      </c>
      <c r="F29" s="7" t="s">
        <v>726</v>
      </c>
      <c r="G29" s="45" t="s">
        <v>714</v>
      </c>
      <c r="H29" s="45" t="s">
        <v>720</v>
      </c>
      <c r="I29" s="119" t="s">
        <v>3564</v>
      </c>
      <c r="J29" s="18" t="s">
        <v>485</v>
      </c>
      <c r="K29" s="119">
        <v>110082</v>
      </c>
      <c r="L29" s="110" t="str">
        <f t="shared" si="3"/>
        <v>ok</v>
      </c>
      <c r="M29" s="111" t="str">
        <f>IFERROR(VLOOKUP(K29,Centros!$E$2:$G$340,2,FALSE)," ")</f>
        <v>COL. SAN MIGUEL ARCANGEL</v>
      </c>
      <c r="N29" s="112" t="str">
        <f t="shared" si="4"/>
        <v xml:space="preserve"> </v>
      </c>
      <c r="O29" s="113" t="str">
        <f>IFERROR(VLOOKUP($I29,Trabajadores!$C$3:$AF$1684,19,FALSE)," ")</f>
        <v>h Cociner@</v>
      </c>
      <c r="P29" s="32">
        <v>1</v>
      </c>
      <c r="Q29" s="33">
        <v>70</v>
      </c>
      <c r="R29" s="24">
        <f t="shared" si="0"/>
        <v>70</v>
      </c>
      <c r="S29" s="18"/>
      <c r="T29" s="23">
        <f t="shared" si="5"/>
        <v>1.743765625</v>
      </c>
      <c r="U29" s="23">
        <f t="shared" si="6"/>
        <v>0</v>
      </c>
      <c r="V29" s="18"/>
      <c r="W29" s="23">
        <f t="shared" si="7"/>
        <v>92.364999999999995</v>
      </c>
      <c r="X29" s="30" t="str">
        <f>IFERROR(VLOOKUP($I29,Trabajadores!$C$2:$AS$1684,42,FALSE)," ")</f>
        <v>ALGADI</v>
      </c>
      <c r="Y29" s="30">
        <f>IFERROR(VLOOKUP($I29,Trabajadores!$C$2:$AS$1684,40,FALSE)," ")</f>
        <v>110082</v>
      </c>
      <c r="Z29" s="30" t="str">
        <f>IFERROR(VLOOKUP(Y29,Centros!$X$2:$Y$228,2,FALSE)," ")</f>
        <v>COL. SAN MIGUEL ARCANGEL</v>
      </c>
      <c r="AA29" s="6" t="s">
        <v>10572</v>
      </c>
      <c r="AB29" s="5" t="s">
        <v>10573</v>
      </c>
      <c r="AC29" s="41">
        <f>IFERROR(VLOOKUP(H29,Centros!$AI$2:$AN$10,6,FALSE),0)</f>
        <v>70</v>
      </c>
      <c r="AD29" s="42">
        <f t="shared" si="8"/>
        <v>70</v>
      </c>
      <c r="AE29" s="42">
        <f t="shared" si="9"/>
        <v>0</v>
      </c>
      <c r="AF29" s="42">
        <f t="shared" si="10"/>
        <v>0</v>
      </c>
      <c r="AG29" s="42">
        <f t="shared" si="11"/>
        <v>0</v>
      </c>
      <c r="AH29" s="43">
        <f>IFERROR(VLOOKUP($I29,Trabajadores!$C$3:$AT$1684,44,FALSE),0)</f>
        <v>19228</v>
      </c>
      <c r="AI29" s="43">
        <f>IFERROR(VLOOKUP($I29,Trabajadores!$C$3:$AT$1684,2,FALSE),0)</f>
        <v>21</v>
      </c>
      <c r="AJ29" s="43" t="str">
        <f>IFERROR(VLOOKUP($I29,Trabajadores!$C$3:$AY$1270,21,FALSE),0)</f>
        <v>4</v>
      </c>
      <c r="AK29" s="42">
        <f>IFERROR(VLOOKUP($I29,Trabajadores!$C$3:$AN$1684,38,FALSE),0)</f>
        <v>8.9707692307692319</v>
      </c>
      <c r="AL29" s="42" t="str">
        <f>IFERROR(VLOOKUP($I29,Trabajadores!$C$3:$AN$1684,28,FALSE),0)</f>
        <v>99100165012016</v>
      </c>
      <c r="AM29" s="21" t="str">
        <f>IFERROR(VLOOKUP($I29,Trabajadores!$C$3:$AN$1684,19,FALSE),0)</f>
        <v>h Cociner@</v>
      </c>
      <c r="AN29" s="21">
        <f>IFERROR(IF($J29="algadi",VLOOKUP($K29,Centros!$AB$2:$AD$142,2,FALSE),VLOOKUP($K29,Centros!$AB$143:$AD$282,2,FALSE)),0)</f>
        <v>19228</v>
      </c>
      <c r="AO29" s="44" t="str">
        <f>IFERROR(IF($J29="algadi",VLOOKUP($K29,Centros!$AB$2:$AD$142,3,FALSE),VLOOKUP($K29,Centros!$AB$143:$AD$222,3,FALSE)),0)</f>
        <v>4</v>
      </c>
      <c r="AP29" s="54"/>
      <c r="AQ29" s="55">
        <f>IFERROR(VLOOKUP($AM29,Centros!$AR$2:$AS$405,2,FALSE),0)</f>
        <v>1.743765625</v>
      </c>
      <c r="AR29" s="78">
        <f>IFERROR(VLOOKUP($AM29,Centros!$AZ$2:$BA$6,2,FALSE),0)</f>
        <v>0</v>
      </c>
      <c r="AS29" s="76">
        <f>IFERROR(VLOOKUP($AM29,Centros!$BE$2:$BF$6,2,FALSE),0)</f>
        <v>0</v>
      </c>
      <c r="BD29" s="45" t="str">
        <f t="shared" si="12"/>
        <v>ALGADI</v>
      </c>
      <c r="BE29" s="45" t="s">
        <v>852</v>
      </c>
      <c r="BF29" s="123" t="str">
        <f t="shared" si="13"/>
        <v>9-SEPTIEMBRE</v>
      </c>
      <c r="BG29" s="45">
        <f t="shared" si="14"/>
        <v>110082</v>
      </c>
      <c r="BH29" s="45">
        <f>VLOOKUP(Y29,Hoja1!$A$2:$O$599,14,FALSE)</f>
        <v>110082</v>
      </c>
      <c r="BI29" s="45" t="str">
        <f>VLOOKUP(BH29,Hoja1!$A$2:$O$599,2,FALSE)</f>
        <v>COL. SAN MIGUEL ARCANGEL</v>
      </c>
      <c r="BJ29" s="45" t="str">
        <f t="shared" si="15"/>
        <v>FERNANDEZ BLANCO, ARACELI</v>
      </c>
      <c r="BK29" s="45">
        <f>VLOOKUP(BJ29,Trabajadores!$C$3:$AN$3285,14,FALSE)</f>
        <v>200</v>
      </c>
      <c r="BL29" s="45" t="str">
        <f>VLOOKUP($BJ29,Trabajadores!$C$3:$AN$3285,19,FALSE)</f>
        <v>h Cociner@</v>
      </c>
      <c r="BM29" s="45">
        <f>VLOOKUP($BJ29,Trabajadores!$C$3:$AN$3285,16,FALSE)</f>
        <v>81.25</v>
      </c>
      <c r="BN29" s="124">
        <f t="shared" si="16"/>
        <v>1</v>
      </c>
      <c r="BO29" s="124">
        <f t="shared" si="17"/>
        <v>0</v>
      </c>
      <c r="BP29" s="125">
        <f t="shared" si="18"/>
        <v>1</v>
      </c>
      <c r="BR29" s="126">
        <f t="shared" si="19"/>
        <v>-92.364999999999995</v>
      </c>
      <c r="BV29" s="45" t="str">
        <f t="shared" si="20"/>
        <v>ALGADI</v>
      </c>
      <c r="BW29" s="45" t="s">
        <v>852</v>
      </c>
      <c r="BX29" s="123" t="str">
        <f t="shared" si="21"/>
        <v>9-SEPTIEMBRE</v>
      </c>
      <c r="BY29" s="45">
        <f t="shared" si="22"/>
        <v>110082</v>
      </c>
      <c r="BZ29" s="45">
        <f>VLOOKUP(BY29,Hoja1!$A$2:$O$599,14,FALSE)</f>
        <v>110082</v>
      </c>
      <c r="CA29" s="45" t="str">
        <f>VLOOKUP(BZ29,Hoja1!$A$2:$O$599,2,FALSE)</f>
        <v>COL. SAN MIGUEL ARCANGEL</v>
      </c>
      <c r="CB29" s="45" t="str">
        <f t="shared" si="23"/>
        <v>Festivos y Fines de Semana</v>
      </c>
      <c r="CC29" s="45">
        <v>888</v>
      </c>
      <c r="CD29" s="45" t="str">
        <f t="shared" si="24"/>
        <v>INCIDENCIA</v>
      </c>
      <c r="CF29" s="124"/>
      <c r="CG29" s="124"/>
      <c r="CH29" s="125"/>
      <c r="CJ29" s="126">
        <f t="shared" si="25"/>
        <v>92.364999999999995</v>
      </c>
    </row>
    <row r="30" spans="1:88" hidden="1" x14ac:dyDescent="0.3">
      <c r="A30" s="116"/>
      <c r="B30" s="116"/>
      <c r="D30" s="31">
        <v>945</v>
      </c>
      <c r="E30" s="8" t="s">
        <v>2786</v>
      </c>
      <c r="F30" s="7" t="s">
        <v>726</v>
      </c>
      <c r="G30" s="45" t="s">
        <v>716</v>
      </c>
      <c r="H30" s="45" t="s">
        <v>816</v>
      </c>
      <c r="I30" s="119" t="s">
        <v>8385</v>
      </c>
      <c r="J30" s="18" t="s">
        <v>485</v>
      </c>
      <c r="K30" s="119">
        <v>110082</v>
      </c>
      <c r="L30" s="110" t="str">
        <f t="shared" si="3"/>
        <v>ok</v>
      </c>
      <c r="M30" s="111" t="str">
        <f>IFERROR(VLOOKUP(K30,Centros!$E$2:$G$340,2,FALSE)," ")</f>
        <v>COL. SAN MIGUEL ARCANGEL</v>
      </c>
      <c r="N30" s="112" t="str">
        <f t="shared" si="4"/>
        <v xml:space="preserve"> </v>
      </c>
      <c r="O30" s="113" t="str">
        <f>IFERROR(VLOOKUP($I30,Trabajadores!$C$3:$AF$1684,19,FALSE)," ")</f>
        <v>Limpiador@</v>
      </c>
      <c r="P30" s="32">
        <v>17</v>
      </c>
      <c r="Q30" s="33">
        <v>9</v>
      </c>
      <c r="R30" s="24">
        <f t="shared" si="0"/>
        <v>153</v>
      </c>
      <c r="S30" s="18"/>
      <c r="T30" s="23" t="b">
        <f t="shared" si="5"/>
        <v>0</v>
      </c>
      <c r="U30" s="23">
        <f t="shared" si="6"/>
        <v>0</v>
      </c>
      <c r="V30" s="18"/>
      <c r="W30" s="23">
        <f t="shared" si="7"/>
        <v>201.8835</v>
      </c>
      <c r="X30" s="30" t="str">
        <f>IFERROR(VLOOKUP($I30,Trabajadores!$C$2:$AS$1684,42,FALSE)," ")</f>
        <v>ALGADI</v>
      </c>
      <c r="Y30" s="30">
        <f>IFERROR(VLOOKUP($I30,Trabajadores!$C$2:$AS$1684,40,FALSE)," ")</f>
        <v>110082</v>
      </c>
      <c r="Z30" s="30" t="str">
        <f>IFERROR(VLOOKUP(Y30,Centros!$X$2:$Y$228,2,FALSE)," ")</f>
        <v>COL. SAN MIGUEL ARCANGEL</v>
      </c>
      <c r="AA30" s="6">
        <v>45930</v>
      </c>
      <c r="AB30" s="5" t="s">
        <v>10574</v>
      </c>
      <c r="AC30" s="41">
        <f>IFERROR(VLOOKUP(H30,Centros!$AI$2:$AN$10,6,FALSE),0)</f>
        <v>72</v>
      </c>
      <c r="AD30" s="42">
        <f t="shared" si="8"/>
        <v>0</v>
      </c>
      <c r="AE30" s="42">
        <f t="shared" si="9"/>
        <v>153</v>
      </c>
      <c r="AF30" s="42">
        <f t="shared" si="10"/>
        <v>0</v>
      </c>
      <c r="AG30" s="42">
        <f t="shared" si="11"/>
        <v>0</v>
      </c>
      <c r="AH30" s="43">
        <f>IFERROR(VLOOKUP($I30,Trabajadores!$C$3:$AT$1684,44,FALSE),0)</f>
        <v>19228</v>
      </c>
      <c r="AI30" s="43">
        <f>IFERROR(VLOOKUP($I30,Trabajadores!$C$3:$AT$1684,2,FALSE),0)</f>
        <v>669</v>
      </c>
      <c r="AJ30" s="43" t="str">
        <f>IFERROR(VLOOKUP($I30,Trabajadores!$C$3:$AY$1270,21,FALSE),0)</f>
        <v>4</v>
      </c>
      <c r="AK30" s="42">
        <f>IFERROR(VLOOKUP($I30,Trabajadores!$C$3:$AN$1684,38,FALSE),0)</f>
        <v>10.30128705148206</v>
      </c>
      <c r="AL30" s="42" t="str">
        <f>IFERROR(VLOOKUP($I30,Trabajadores!$C$3:$AN$1684,28,FALSE),0)</f>
        <v>28002585011981</v>
      </c>
      <c r="AM30" s="21" t="str">
        <f>IFERROR(VLOOKUP($I30,Trabajadores!$C$3:$AN$1684,19,FALSE),0)</f>
        <v>Limpiador@</v>
      </c>
      <c r="AN30" s="21">
        <f>IFERROR(IF($J30="algadi",VLOOKUP($K30,Centros!$AB$2:$AD$142,2,FALSE),VLOOKUP($K30,Centros!$AB$143:$AD$282,2,FALSE)),0)</f>
        <v>19228</v>
      </c>
      <c r="AO30" s="44" t="str">
        <f>IFERROR(IF($J30="algadi",VLOOKUP($K30,Centros!$AB$2:$AD$142,3,FALSE),VLOOKUP($K30,Centros!$AB$143:$AD$222,3,FALSE)),0)</f>
        <v>4</v>
      </c>
      <c r="AP30" s="54"/>
      <c r="AQ30" s="55">
        <f>IFERROR(VLOOKUP($AM30,Centros!$AR$2:$AS$405,2,FALSE),0)</f>
        <v>1.6367812499999999</v>
      </c>
      <c r="AR30" s="78">
        <f>IFERROR(VLOOKUP($AM30,Centros!$AZ$2:$BA$6,2,FALSE),0)</f>
        <v>0</v>
      </c>
      <c r="AS30" s="76">
        <f>IFERROR(VLOOKUP($AM30,Centros!$BE$2:$BF$6,2,FALSE),0)</f>
        <v>0</v>
      </c>
      <c r="BD30" s="45" t="str">
        <f t="shared" si="12"/>
        <v>ALGADI</v>
      </c>
      <c r="BE30" s="45" t="s">
        <v>852</v>
      </c>
      <c r="BF30" s="123" t="str">
        <f t="shared" si="13"/>
        <v>9-SEPTIEMBRE</v>
      </c>
      <c r="BG30" s="45">
        <f t="shared" si="14"/>
        <v>110082</v>
      </c>
      <c r="BH30" s="45">
        <f>VLOOKUP(Y30,Hoja1!$A$2:$O$599,14,FALSE)</f>
        <v>110082</v>
      </c>
      <c r="BI30" s="45" t="str">
        <f>VLOOKUP(BH30,Hoja1!$A$2:$O$599,2,FALSE)</f>
        <v>COL. SAN MIGUEL ARCANGEL</v>
      </c>
      <c r="BJ30" s="45" t="str">
        <f t="shared" si="15"/>
        <v>FERNANDEZ GARCIA, M PILAR</v>
      </c>
      <c r="BK30" s="45">
        <f>VLOOKUP(BJ30,Trabajadores!$C$3:$AN$3285,14,FALSE)</f>
        <v>300</v>
      </c>
      <c r="BL30" s="45" t="str">
        <f>VLOOKUP($BJ30,Trabajadores!$C$3:$AN$3285,19,FALSE)</f>
        <v>Limpiador@</v>
      </c>
      <c r="BM30" s="45">
        <f>VLOOKUP($BJ30,Trabajadores!$C$3:$AN$3285,16,FALSE)</f>
        <v>76.92</v>
      </c>
      <c r="BN30" s="124">
        <f t="shared" si="16"/>
        <v>0</v>
      </c>
      <c r="BO30" s="124">
        <f t="shared" si="17"/>
        <v>1</v>
      </c>
      <c r="BP30" s="125">
        <f t="shared" si="18"/>
        <v>1</v>
      </c>
      <c r="BR30" s="126">
        <f t="shared" si="19"/>
        <v>-201.8835</v>
      </c>
      <c r="BV30" s="45" t="str">
        <f t="shared" si="20"/>
        <v>ALGADI</v>
      </c>
      <c r="BW30" s="45" t="s">
        <v>852</v>
      </c>
      <c r="BX30" s="123" t="str">
        <f t="shared" si="21"/>
        <v>9-SEPTIEMBRE</v>
      </c>
      <c r="BY30" s="45">
        <f t="shared" si="22"/>
        <v>110082</v>
      </c>
      <c r="BZ30" s="45">
        <f>VLOOKUP(BY30,Hoja1!$A$2:$O$599,14,FALSE)</f>
        <v>110082</v>
      </c>
      <c r="CA30" s="45" t="str">
        <f>VLOOKUP(BZ30,Hoja1!$A$2:$O$599,2,FALSE)</f>
        <v>COL. SAN MIGUEL ARCANGEL</v>
      </c>
      <c r="CB30" s="45" t="str">
        <f t="shared" si="23"/>
        <v>Otros</v>
      </c>
      <c r="CC30" s="45">
        <v>888</v>
      </c>
      <c r="CD30" s="45" t="str">
        <f t="shared" si="24"/>
        <v>INCIDENCIA</v>
      </c>
      <c r="CF30" s="124"/>
      <c r="CG30" s="124"/>
      <c r="CH30" s="125"/>
      <c r="CJ30" s="126">
        <f t="shared" si="25"/>
        <v>201.8835</v>
      </c>
    </row>
    <row r="31" spans="1:88" hidden="1" x14ac:dyDescent="0.3">
      <c r="A31" s="116"/>
      <c r="B31" s="116"/>
      <c r="D31" s="31">
        <v>945</v>
      </c>
      <c r="E31" s="8" t="s">
        <v>2786</v>
      </c>
      <c r="F31" s="7" t="s">
        <v>725</v>
      </c>
      <c r="G31" s="45" t="s">
        <v>716</v>
      </c>
      <c r="H31" s="45" t="s">
        <v>718</v>
      </c>
      <c r="I31" s="119" t="s">
        <v>8404</v>
      </c>
      <c r="J31" s="18" t="s">
        <v>485</v>
      </c>
      <c r="K31" s="119">
        <v>110021</v>
      </c>
      <c r="L31" s="110" t="str">
        <f t="shared" si="3"/>
        <v>ok</v>
      </c>
      <c r="M31" s="111" t="str">
        <f>IFERROR(VLOOKUP(K31,Centros!$E$2:$G$340,2,FALSE)," ")</f>
        <v>COLEGIO FUNDACION CALDEIRO</v>
      </c>
      <c r="N31" s="112" t="str">
        <f t="shared" si="4"/>
        <v xml:space="preserve"> </v>
      </c>
      <c r="O31" s="113" t="str">
        <f>IFERROR(VLOOKUP($I31,Trabajadores!$C$3:$AF$1684,19,FALSE)," ")</f>
        <v>h ASL</v>
      </c>
      <c r="P31" s="32">
        <v>8</v>
      </c>
      <c r="Q31" s="33">
        <v>9</v>
      </c>
      <c r="R31" s="24">
        <f t="shared" si="0"/>
        <v>72</v>
      </c>
      <c r="S31" s="18"/>
      <c r="T31" s="23">
        <f t="shared" si="5"/>
        <v>1.6367812499999999</v>
      </c>
      <c r="U31" s="23">
        <f t="shared" si="6"/>
        <v>0</v>
      </c>
      <c r="V31" s="18"/>
      <c r="W31" s="23">
        <f t="shared" si="7"/>
        <v>95.003999999999991</v>
      </c>
      <c r="X31" s="30" t="str">
        <f>IFERROR(VLOOKUP($I31,Trabajadores!$C$2:$AS$1684,42,FALSE)," ")</f>
        <v>ALGADI</v>
      </c>
      <c r="Y31" s="30">
        <f>IFERROR(VLOOKUP($I31,Trabajadores!$C$2:$AS$1684,40,FALSE)," ")</f>
        <v>110021</v>
      </c>
      <c r="Z31" s="30" t="str">
        <f>IFERROR(VLOOKUP(Y31,Centros!$X$2:$Y$228,2,FALSE)," ")</f>
        <v>COLEGIO FUNDACION CALDEIRO</v>
      </c>
      <c r="AA31" s="6" t="s">
        <v>10555</v>
      </c>
      <c r="AB31" s="5" t="s">
        <v>10575</v>
      </c>
      <c r="AC31" s="41">
        <f>IFERROR(VLOOKUP(H31,Centros!$AI$2:$AN$10,6,FALSE),0)</f>
        <v>72</v>
      </c>
      <c r="AD31" s="42">
        <f t="shared" si="8"/>
        <v>0</v>
      </c>
      <c r="AE31" s="42">
        <f t="shared" si="9"/>
        <v>72</v>
      </c>
      <c r="AF31" s="42">
        <f t="shared" si="10"/>
        <v>0</v>
      </c>
      <c r="AG31" s="42">
        <f t="shared" si="11"/>
        <v>0</v>
      </c>
      <c r="AH31" s="43">
        <f>IFERROR(VLOOKUP($I31,Trabajadores!$C$3:$AT$1684,44,FALSE),0)</f>
        <v>19228</v>
      </c>
      <c r="AI31" s="43">
        <f>IFERROR(VLOOKUP($I31,Trabajadores!$C$3:$AT$1684,2,FALSE),0)</f>
        <v>154</v>
      </c>
      <c r="AJ31" s="43" t="str">
        <f>IFERROR(VLOOKUP($I31,Trabajadores!$C$3:$AY$1270,21,FALSE),0)</f>
        <v>20</v>
      </c>
      <c r="AK31" s="42">
        <f>IFERROR(VLOOKUP($I31,Trabajadores!$C$3:$AN$1684,38,FALSE),0)</f>
        <v>9.4700000000000006</v>
      </c>
      <c r="AL31" s="42" t="str">
        <f>IFERROR(VLOOKUP($I31,Trabajadores!$C$3:$AN$1684,28,FALSE),0)</f>
        <v>99100165012016</v>
      </c>
      <c r="AM31" s="21" t="str">
        <f>IFERROR(VLOOKUP($I31,Trabajadores!$C$3:$AN$1684,19,FALSE),0)</f>
        <v>h ASL</v>
      </c>
      <c r="AN31" s="21">
        <f>IFERROR(IF($J31="algadi",VLOOKUP($K31,Centros!$AB$2:$AD$142,2,FALSE),VLOOKUP($K31,Centros!$AB$143:$AD$282,2,FALSE)),0)</f>
        <v>19228</v>
      </c>
      <c r="AO31" s="44" t="str">
        <f>IFERROR(IF($J31="algadi",VLOOKUP($K31,Centros!$AB$2:$AD$142,3,FALSE),VLOOKUP($K31,Centros!$AB$143:$AD$222,3,FALSE)),0)</f>
        <v>20</v>
      </c>
      <c r="AP31" s="54"/>
      <c r="AQ31" s="55">
        <f>IFERROR(VLOOKUP($AM31,Centros!$AR$2:$AS$405,2,FALSE),0)</f>
        <v>1.6367812499999999</v>
      </c>
      <c r="AR31" s="78">
        <f>IFERROR(VLOOKUP($AM31,Centros!$AZ$2:$BA$6,2,FALSE),0)</f>
        <v>0</v>
      </c>
      <c r="AS31" s="76">
        <f>IFERROR(VLOOKUP($AM31,Centros!$BE$2:$BF$6,2,FALSE),0)</f>
        <v>0</v>
      </c>
      <c r="BD31" s="45" t="str">
        <f t="shared" si="12"/>
        <v>ALGADI</v>
      </c>
      <c r="BE31" s="45" t="s">
        <v>852</v>
      </c>
      <c r="BF31" s="123" t="str">
        <f t="shared" si="13"/>
        <v>9-SEPTIEMBRE</v>
      </c>
      <c r="BG31" s="45">
        <f t="shared" si="14"/>
        <v>110021</v>
      </c>
      <c r="BH31" s="45">
        <f>VLOOKUP(Y31,Hoja1!$A$2:$O$599,14,FALSE)</f>
        <v>110021</v>
      </c>
      <c r="BI31" s="45" t="str">
        <f>VLOOKUP(BH31,Hoja1!$A$2:$O$599,2,FALSE)</f>
        <v>COLEGIO FUNDACION CALDEIRO</v>
      </c>
      <c r="BJ31" s="45" t="str">
        <f t="shared" si="15"/>
        <v>FERNANDEZ JIMENEZ, Mª DOLORES</v>
      </c>
      <c r="BK31" s="45">
        <f>VLOOKUP(BJ31,Trabajadores!$C$3:$AN$3285,14,FALSE)</f>
        <v>300</v>
      </c>
      <c r="BL31" s="45" t="str">
        <f>VLOOKUP($BJ31,Trabajadores!$C$3:$AN$3285,19,FALSE)</f>
        <v>h ASL</v>
      </c>
      <c r="BM31" s="45">
        <f>VLOOKUP($BJ31,Trabajadores!$C$3:$AN$3285,16,FALSE)</f>
        <v>50</v>
      </c>
      <c r="BN31" s="124">
        <f t="shared" si="16"/>
        <v>0</v>
      </c>
      <c r="BO31" s="124">
        <f t="shared" si="17"/>
        <v>1</v>
      </c>
      <c r="BP31" s="125">
        <f t="shared" si="18"/>
        <v>1</v>
      </c>
      <c r="BR31" s="126">
        <f t="shared" si="19"/>
        <v>-95.003999999999991</v>
      </c>
      <c r="BV31" s="45" t="str">
        <f t="shared" si="20"/>
        <v>ALGADI</v>
      </c>
      <c r="BW31" s="45" t="s">
        <v>852</v>
      </c>
      <c r="BX31" s="123" t="str">
        <f t="shared" si="21"/>
        <v>9-SEPTIEMBRE</v>
      </c>
      <c r="BY31" s="45">
        <f t="shared" si="22"/>
        <v>110021</v>
      </c>
      <c r="BZ31" s="45">
        <f>VLOOKUP(BY31,Hoja1!$A$2:$O$599,14,FALSE)</f>
        <v>110021</v>
      </c>
      <c r="CA31" s="45" t="str">
        <f>VLOOKUP(BZ31,Hoja1!$A$2:$O$599,2,FALSE)</f>
        <v>COLEGIO FUNDACION CALDEIRO</v>
      </c>
      <c r="CB31" s="45" t="str">
        <f t="shared" si="23"/>
        <v>Refuerzo</v>
      </c>
      <c r="CC31" s="45">
        <v>888</v>
      </c>
      <c r="CD31" s="45" t="str">
        <f t="shared" si="24"/>
        <v>INCIDENCIA</v>
      </c>
      <c r="CF31" s="124"/>
      <c r="CG31" s="124"/>
      <c r="CH31" s="125"/>
      <c r="CJ31" s="126">
        <f t="shared" si="25"/>
        <v>95.003999999999991</v>
      </c>
    </row>
    <row r="32" spans="1:88" hidden="1" x14ac:dyDescent="0.3">
      <c r="A32" s="116"/>
      <c r="B32" s="116"/>
      <c r="D32" s="31">
        <v>945</v>
      </c>
      <c r="E32" s="8" t="s">
        <v>2786</v>
      </c>
      <c r="F32" s="7" t="s">
        <v>725</v>
      </c>
      <c r="G32" s="45" t="s">
        <v>716</v>
      </c>
      <c r="H32" s="45" t="s">
        <v>718</v>
      </c>
      <c r="I32" s="119" t="s">
        <v>8404</v>
      </c>
      <c r="J32" s="18" t="s">
        <v>485</v>
      </c>
      <c r="K32" s="119">
        <v>110021</v>
      </c>
      <c r="L32" s="110" t="str">
        <f t="shared" si="3"/>
        <v>ok</v>
      </c>
      <c r="M32" s="111" t="str">
        <f>IFERROR(VLOOKUP(K32,Centros!$E$2:$G$340,2,FALSE)," ")</f>
        <v>COLEGIO FUNDACION CALDEIRO</v>
      </c>
      <c r="N32" s="112" t="str">
        <f t="shared" si="4"/>
        <v xml:space="preserve"> </v>
      </c>
      <c r="O32" s="113" t="str">
        <f>IFERROR(VLOOKUP($I32,Trabajadores!$C$3:$AF$1684,19,FALSE)," ")</f>
        <v>h ASL</v>
      </c>
      <c r="P32" s="32">
        <v>15</v>
      </c>
      <c r="Q32" s="33">
        <v>9</v>
      </c>
      <c r="R32" s="24">
        <f t="shared" si="0"/>
        <v>135</v>
      </c>
      <c r="S32" s="18"/>
      <c r="T32" s="23">
        <f t="shared" si="5"/>
        <v>1.6367812499999999</v>
      </c>
      <c r="U32" s="23">
        <f t="shared" si="6"/>
        <v>0</v>
      </c>
      <c r="V32" s="18"/>
      <c r="W32" s="23">
        <f t="shared" si="7"/>
        <v>178.13249999999999</v>
      </c>
      <c r="X32" s="30" t="str">
        <f>IFERROR(VLOOKUP($I32,Trabajadores!$C$2:$AS$1684,42,FALSE)," ")</f>
        <v>ALGADI</v>
      </c>
      <c r="Y32" s="30">
        <f>IFERROR(VLOOKUP($I32,Trabajadores!$C$2:$AS$1684,40,FALSE)," ")</f>
        <v>110021</v>
      </c>
      <c r="Z32" s="30" t="str">
        <f>IFERROR(VLOOKUP(Y32,Centros!$X$2:$Y$228,2,FALSE)," ")</f>
        <v>COLEGIO FUNDACION CALDEIRO</v>
      </c>
      <c r="AA32" s="6" t="s">
        <v>10537</v>
      </c>
      <c r="AB32" s="5" t="s">
        <v>10576</v>
      </c>
      <c r="AC32" s="41">
        <f>IFERROR(VLOOKUP(H32,Centros!$AI$2:$AN$10,6,FALSE),0)</f>
        <v>72</v>
      </c>
      <c r="AD32" s="42">
        <f t="shared" si="8"/>
        <v>0</v>
      </c>
      <c r="AE32" s="42">
        <f t="shared" si="9"/>
        <v>135</v>
      </c>
      <c r="AF32" s="42">
        <f t="shared" si="10"/>
        <v>0</v>
      </c>
      <c r="AG32" s="42">
        <f t="shared" si="11"/>
        <v>0</v>
      </c>
      <c r="AH32" s="43">
        <f>IFERROR(VLOOKUP($I32,Trabajadores!$C$3:$AT$1684,44,FALSE),0)</f>
        <v>19228</v>
      </c>
      <c r="AI32" s="43">
        <f>IFERROR(VLOOKUP($I32,Trabajadores!$C$3:$AT$1684,2,FALSE),0)</f>
        <v>154</v>
      </c>
      <c r="AJ32" s="43" t="str">
        <f>IFERROR(VLOOKUP($I32,Trabajadores!$C$3:$AY$1270,21,FALSE),0)</f>
        <v>20</v>
      </c>
      <c r="AK32" s="42">
        <f>IFERROR(VLOOKUP($I32,Trabajadores!$C$3:$AN$1684,38,FALSE),0)</f>
        <v>9.4700000000000006</v>
      </c>
      <c r="AL32" s="42" t="str">
        <f>IFERROR(VLOOKUP($I32,Trabajadores!$C$3:$AN$1684,28,FALSE),0)</f>
        <v>99100165012016</v>
      </c>
      <c r="AM32" s="21" t="str">
        <f>IFERROR(VLOOKUP($I32,Trabajadores!$C$3:$AN$1684,19,FALSE),0)</f>
        <v>h ASL</v>
      </c>
      <c r="AN32" s="21">
        <f>IFERROR(IF($J32="algadi",VLOOKUP($K32,Centros!$AB$2:$AD$142,2,FALSE),VLOOKUP($K32,Centros!$AB$143:$AD$282,2,FALSE)),0)</f>
        <v>19228</v>
      </c>
      <c r="AO32" s="44" t="str">
        <f>IFERROR(IF($J32="algadi",VLOOKUP($K32,Centros!$AB$2:$AD$142,3,FALSE),VLOOKUP($K32,Centros!$AB$143:$AD$222,3,FALSE)),0)</f>
        <v>20</v>
      </c>
      <c r="AP32" s="54"/>
      <c r="AQ32" s="55">
        <f>IFERROR(VLOOKUP($AM32,Centros!$AR$2:$AS$405,2,FALSE),0)</f>
        <v>1.6367812499999999</v>
      </c>
      <c r="AR32" s="78">
        <f>IFERROR(VLOOKUP($AM32,Centros!$AZ$2:$BA$6,2,FALSE),0)</f>
        <v>0</v>
      </c>
      <c r="AS32" s="76">
        <f>IFERROR(VLOOKUP($AM32,Centros!$BE$2:$BF$6,2,FALSE),0)</f>
        <v>0</v>
      </c>
      <c r="BD32" s="45" t="str">
        <f t="shared" si="12"/>
        <v>ALGADI</v>
      </c>
      <c r="BE32" s="45" t="s">
        <v>852</v>
      </c>
      <c r="BF32" s="123" t="str">
        <f t="shared" si="13"/>
        <v>9-SEPTIEMBRE</v>
      </c>
      <c r="BG32" s="45">
        <f t="shared" si="14"/>
        <v>110021</v>
      </c>
      <c r="BH32" s="45">
        <f>VLOOKUP(Y32,Hoja1!$A$2:$O$599,14,FALSE)</f>
        <v>110021</v>
      </c>
      <c r="BI32" s="45" t="str">
        <f>VLOOKUP(BH32,Hoja1!$A$2:$O$599,2,FALSE)</f>
        <v>COLEGIO FUNDACION CALDEIRO</v>
      </c>
      <c r="BJ32" s="45" t="str">
        <f t="shared" si="15"/>
        <v>FERNANDEZ JIMENEZ, Mª DOLORES</v>
      </c>
      <c r="BK32" s="45">
        <f>VLOOKUP(BJ32,Trabajadores!$C$3:$AN$3285,14,FALSE)</f>
        <v>300</v>
      </c>
      <c r="BL32" s="45" t="str">
        <f>VLOOKUP($BJ32,Trabajadores!$C$3:$AN$3285,19,FALSE)</f>
        <v>h ASL</v>
      </c>
      <c r="BM32" s="45">
        <f>VLOOKUP($BJ32,Trabajadores!$C$3:$AN$3285,16,FALSE)</f>
        <v>50</v>
      </c>
      <c r="BN32" s="124">
        <f t="shared" si="16"/>
        <v>0</v>
      </c>
      <c r="BO32" s="124">
        <f t="shared" si="17"/>
        <v>1</v>
      </c>
      <c r="BP32" s="125">
        <f t="shared" si="18"/>
        <v>1</v>
      </c>
      <c r="BR32" s="126">
        <f t="shared" si="19"/>
        <v>-178.13249999999999</v>
      </c>
      <c r="BV32" s="45" t="str">
        <f t="shared" si="20"/>
        <v>ALGADI</v>
      </c>
      <c r="BW32" s="45" t="s">
        <v>852</v>
      </c>
      <c r="BX32" s="123" t="str">
        <f t="shared" si="21"/>
        <v>9-SEPTIEMBRE</v>
      </c>
      <c r="BY32" s="45">
        <f t="shared" si="22"/>
        <v>110021</v>
      </c>
      <c r="BZ32" s="45">
        <f>VLOOKUP(BY32,Hoja1!$A$2:$O$599,14,FALSE)</f>
        <v>110021</v>
      </c>
      <c r="CA32" s="45" t="str">
        <f>VLOOKUP(BZ32,Hoja1!$A$2:$O$599,2,FALSE)</f>
        <v>COLEGIO FUNDACION CALDEIRO</v>
      </c>
      <c r="CB32" s="45" t="str">
        <f t="shared" si="23"/>
        <v>Refuerzo</v>
      </c>
      <c r="CC32" s="45">
        <v>888</v>
      </c>
      <c r="CD32" s="45" t="str">
        <f t="shared" si="24"/>
        <v>INCIDENCIA</v>
      </c>
      <c r="CF32" s="124"/>
      <c r="CG32" s="124"/>
      <c r="CH32" s="125"/>
      <c r="CJ32" s="126">
        <f t="shared" si="25"/>
        <v>178.13249999999999</v>
      </c>
    </row>
    <row r="33" spans="1:88" hidden="1" x14ac:dyDescent="0.3">
      <c r="A33" s="116"/>
      <c r="B33" s="116"/>
      <c r="D33" s="31">
        <v>945</v>
      </c>
      <c r="E33" s="8" t="s">
        <v>2786</v>
      </c>
      <c r="F33" s="7" t="s">
        <v>725</v>
      </c>
      <c r="G33" s="45" t="s">
        <v>716</v>
      </c>
      <c r="H33" s="45" t="s">
        <v>718</v>
      </c>
      <c r="I33" s="119" t="s">
        <v>8562</v>
      </c>
      <c r="J33" s="18" t="s">
        <v>485</v>
      </c>
      <c r="K33" s="119">
        <v>110021</v>
      </c>
      <c r="L33" s="110" t="str">
        <f t="shared" si="3"/>
        <v>ok</v>
      </c>
      <c r="M33" s="111" t="str">
        <f>IFERROR(VLOOKUP(K33,Centros!$E$2:$G$340,2,FALSE)," ")</f>
        <v>COLEGIO FUNDACION CALDEIRO</v>
      </c>
      <c r="N33" s="112" t="str">
        <f t="shared" si="4"/>
        <v xml:space="preserve"> </v>
      </c>
      <c r="O33" s="113" t="str">
        <f>IFERROR(VLOOKUP($I33,Trabajadores!$C$3:$AF$1684,19,FALSE)," ")</f>
        <v>ASL</v>
      </c>
      <c r="P33" s="32">
        <v>4</v>
      </c>
      <c r="Q33" s="33">
        <v>9</v>
      </c>
      <c r="R33" s="24">
        <f t="shared" si="0"/>
        <v>36</v>
      </c>
      <c r="S33" s="18"/>
      <c r="T33" s="23">
        <f t="shared" si="5"/>
        <v>1.6367812499999999</v>
      </c>
      <c r="U33" s="23">
        <f t="shared" si="6"/>
        <v>0</v>
      </c>
      <c r="V33" s="18"/>
      <c r="W33" s="23">
        <f t="shared" si="7"/>
        <v>47.501999999999995</v>
      </c>
      <c r="X33" s="30" t="str">
        <f>IFERROR(VLOOKUP($I33,Trabajadores!$C$2:$AS$1684,42,FALSE)," ")</f>
        <v>ALGADI</v>
      </c>
      <c r="Y33" s="30">
        <f>IFERROR(VLOOKUP($I33,Trabajadores!$C$2:$AS$1684,40,FALSE)," ")</f>
        <v>110021</v>
      </c>
      <c r="Z33" s="30" t="str">
        <f>IFERROR(VLOOKUP(Y33,Centros!$X$2:$Y$228,2,FALSE)," ")</f>
        <v>COLEGIO FUNDACION CALDEIRO</v>
      </c>
      <c r="AA33" s="6" t="s">
        <v>10555</v>
      </c>
      <c r="AB33" s="5" t="s">
        <v>10575</v>
      </c>
      <c r="AC33" s="41">
        <f>IFERROR(VLOOKUP(H33,Centros!$AI$2:$AN$10,6,FALSE),0)</f>
        <v>72</v>
      </c>
      <c r="AD33" s="42">
        <f t="shared" si="8"/>
        <v>0</v>
      </c>
      <c r="AE33" s="42">
        <f t="shared" si="9"/>
        <v>36</v>
      </c>
      <c r="AF33" s="42">
        <f t="shared" si="10"/>
        <v>0</v>
      </c>
      <c r="AG33" s="42">
        <f t="shared" si="11"/>
        <v>0</v>
      </c>
      <c r="AH33" s="43">
        <f>IFERROR(VLOOKUP($I33,Trabajadores!$C$3:$AT$1684,44,FALSE),0)</f>
        <v>19228</v>
      </c>
      <c r="AI33" s="43">
        <f>IFERROR(VLOOKUP($I33,Trabajadores!$C$3:$AT$1684,2,FALSE),0)</f>
        <v>459</v>
      </c>
      <c r="AJ33" s="43" t="str">
        <f>IFERROR(VLOOKUP($I33,Trabajadores!$C$3:$AY$1270,21,FALSE),0)</f>
        <v>20</v>
      </c>
      <c r="AK33" s="42">
        <f>IFERROR(VLOOKUP($I33,Trabajadores!$C$3:$AN$1684,38,FALSE),0)</f>
        <v>7.5633333333333335</v>
      </c>
      <c r="AL33" s="42" t="str">
        <f>IFERROR(VLOOKUP($I33,Trabajadores!$C$3:$AN$1684,28,FALSE),0)</f>
        <v>99100165012016</v>
      </c>
      <c r="AM33" s="21" t="str">
        <f>IFERROR(VLOOKUP($I33,Trabajadores!$C$3:$AN$1684,19,FALSE),0)</f>
        <v>ASL</v>
      </c>
      <c r="AN33" s="21">
        <f>IFERROR(IF($J33="algadi",VLOOKUP($K33,Centros!$AB$2:$AD$142,2,FALSE),VLOOKUP($K33,Centros!$AB$143:$AD$282,2,FALSE)),0)</f>
        <v>19228</v>
      </c>
      <c r="AO33" s="44" t="str">
        <f>IFERROR(IF($J33="algadi",VLOOKUP($K33,Centros!$AB$2:$AD$142,3,FALSE),VLOOKUP($K33,Centros!$AB$143:$AD$222,3,FALSE)),0)</f>
        <v>20</v>
      </c>
      <c r="AP33" s="54"/>
      <c r="AQ33" s="55">
        <f>IFERROR(VLOOKUP($AM33,Centros!$AR$2:$AS$405,2,FALSE),0)</f>
        <v>1.6367812499999999</v>
      </c>
      <c r="AR33" s="78">
        <f>IFERROR(VLOOKUP($AM33,Centros!$AZ$2:$BA$6,2,FALSE),0)</f>
        <v>0</v>
      </c>
      <c r="AS33" s="76">
        <f>IFERROR(VLOOKUP($AM33,Centros!$BE$2:$BF$6,2,FALSE),0)</f>
        <v>2.0499999999999998</v>
      </c>
      <c r="BD33" s="45" t="str">
        <f t="shared" si="12"/>
        <v>ALGADI</v>
      </c>
      <c r="BE33" s="45" t="s">
        <v>852</v>
      </c>
      <c r="BF33" s="123" t="str">
        <f t="shared" si="13"/>
        <v>9-SEPTIEMBRE</v>
      </c>
      <c r="BG33" s="45">
        <f t="shared" si="14"/>
        <v>110021</v>
      </c>
      <c r="BH33" s="45">
        <f>VLOOKUP(Y33,Hoja1!$A$2:$O$599,14,FALSE)</f>
        <v>110021</v>
      </c>
      <c r="BI33" s="45" t="str">
        <f>VLOOKUP(BH33,Hoja1!$A$2:$O$599,2,FALSE)</f>
        <v>COLEGIO FUNDACION CALDEIRO</v>
      </c>
      <c r="BJ33" s="45" t="str">
        <f t="shared" si="15"/>
        <v>GARCIA HIERRO ANDRES, LAURA</v>
      </c>
      <c r="BK33" s="45">
        <f>VLOOKUP(BJ33,Trabajadores!$C$3:$AN$3285,14,FALSE)</f>
        <v>300</v>
      </c>
      <c r="BL33" s="45" t="str">
        <f>VLOOKUP($BJ33,Trabajadores!$C$3:$AN$3285,19,FALSE)</f>
        <v>ASL</v>
      </c>
      <c r="BM33" s="45">
        <f>VLOOKUP($BJ33,Trabajadores!$C$3:$AN$3285,16,FALSE)</f>
        <v>37.5</v>
      </c>
      <c r="BN33" s="124">
        <f t="shared" si="16"/>
        <v>0</v>
      </c>
      <c r="BO33" s="124">
        <f t="shared" si="17"/>
        <v>1</v>
      </c>
      <c r="BP33" s="125">
        <f t="shared" si="18"/>
        <v>1</v>
      </c>
      <c r="BR33" s="126">
        <f t="shared" si="19"/>
        <v>-47.501999999999995</v>
      </c>
      <c r="BV33" s="45" t="str">
        <f t="shared" si="20"/>
        <v>ALGADI</v>
      </c>
      <c r="BW33" s="45" t="s">
        <v>852</v>
      </c>
      <c r="BX33" s="123" t="str">
        <f t="shared" si="21"/>
        <v>9-SEPTIEMBRE</v>
      </c>
      <c r="BY33" s="45">
        <f t="shared" si="22"/>
        <v>110021</v>
      </c>
      <c r="BZ33" s="45">
        <f>VLOOKUP(BY33,Hoja1!$A$2:$O$599,14,FALSE)</f>
        <v>110021</v>
      </c>
      <c r="CA33" s="45" t="str">
        <f>VLOOKUP(BZ33,Hoja1!$A$2:$O$599,2,FALSE)</f>
        <v>COLEGIO FUNDACION CALDEIRO</v>
      </c>
      <c r="CB33" s="45" t="str">
        <f t="shared" si="23"/>
        <v>Refuerzo</v>
      </c>
      <c r="CC33" s="45">
        <v>888</v>
      </c>
      <c r="CD33" s="45" t="str">
        <f t="shared" si="24"/>
        <v>INCIDENCIA</v>
      </c>
      <c r="CF33" s="124"/>
      <c r="CG33" s="124"/>
      <c r="CH33" s="125"/>
      <c r="CJ33" s="126">
        <f t="shared" si="25"/>
        <v>47.501999999999995</v>
      </c>
    </row>
    <row r="34" spans="1:88" hidden="1" x14ac:dyDescent="0.3">
      <c r="A34" s="116"/>
      <c r="B34" s="116"/>
      <c r="D34" s="31">
        <v>945</v>
      </c>
      <c r="E34" s="8" t="s">
        <v>2786</v>
      </c>
      <c r="F34" s="7" t="s">
        <v>725</v>
      </c>
      <c r="G34" s="45" t="s">
        <v>716</v>
      </c>
      <c r="H34" s="45" t="s">
        <v>718</v>
      </c>
      <c r="I34" s="119" t="s">
        <v>8562</v>
      </c>
      <c r="J34" s="18" t="s">
        <v>485</v>
      </c>
      <c r="K34" s="119">
        <v>110021</v>
      </c>
      <c r="L34" s="110" t="str">
        <f t="shared" si="3"/>
        <v>ok</v>
      </c>
      <c r="M34" s="111" t="str">
        <f>IFERROR(VLOOKUP(K34,Centros!$E$2:$G$340,2,FALSE)," ")</f>
        <v>COLEGIO FUNDACION CALDEIRO</v>
      </c>
      <c r="N34" s="112" t="str">
        <f t="shared" si="4"/>
        <v xml:space="preserve"> </v>
      </c>
      <c r="O34" s="113" t="str">
        <f>IFERROR(VLOOKUP($I34,Trabajadores!$C$3:$AF$1684,19,FALSE)," ")</f>
        <v>ASL</v>
      </c>
      <c r="P34" s="32">
        <v>15</v>
      </c>
      <c r="Q34" s="33">
        <v>9</v>
      </c>
      <c r="R34" s="24">
        <f t="shared" si="0"/>
        <v>135</v>
      </c>
      <c r="S34" s="18"/>
      <c r="T34" s="23">
        <f t="shared" si="5"/>
        <v>1.6367812499999999</v>
      </c>
      <c r="U34" s="23">
        <f t="shared" si="6"/>
        <v>0</v>
      </c>
      <c r="V34" s="18"/>
      <c r="W34" s="23">
        <f t="shared" si="7"/>
        <v>178.13249999999999</v>
      </c>
      <c r="X34" s="30" t="str">
        <f>IFERROR(VLOOKUP($I34,Trabajadores!$C$2:$AS$1684,42,FALSE)," ")</f>
        <v>ALGADI</v>
      </c>
      <c r="Y34" s="30">
        <f>IFERROR(VLOOKUP($I34,Trabajadores!$C$2:$AS$1684,40,FALSE)," ")</f>
        <v>110021</v>
      </c>
      <c r="Z34" s="30" t="str">
        <f>IFERROR(VLOOKUP(Y34,Centros!$X$2:$Y$228,2,FALSE)," ")</f>
        <v>COLEGIO FUNDACION CALDEIRO</v>
      </c>
      <c r="AA34" s="6" t="s">
        <v>10537</v>
      </c>
      <c r="AB34" s="5" t="s">
        <v>10576</v>
      </c>
      <c r="AC34" s="41">
        <f>IFERROR(VLOOKUP(H34,Centros!$AI$2:$AN$10,6,FALSE),0)</f>
        <v>72</v>
      </c>
      <c r="AD34" s="42">
        <f t="shared" si="8"/>
        <v>0</v>
      </c>
      <c r="AE34" s="42">
        <f t="shared" si="9"/>
        <v>135</v>
      </c>
      <c r="AF34" s="42">
        <f t="shared" si="10"/>
        <v>0</v>
      </c>
      <c r="AG34" s="42">
        <f t="shared" si="11"/>
        <v>0</v>
      </c>
      <c r="AH34" s="43">
        <f>IFERROR(VLOOKUP($I34,Trabajadores!$C$3:$AT$1684,44,FALSE),0)</f>
        <v>19228</v>
      </c>
      <c r="AI34" s="43">
        <f>IFERROR(VLOOKUP($I34,Trabajadores!$C$3:$AT$1684,2,FALSE),0)</f>
        <v>459</v>
      </c>
      <c r="AJ34" s="43" t="str">
        <f>IFERROR(VLOOKUP($I34,Trabajadores!$C$3:$AY$1270,21,FALSE),0)</f>
        <v>20</v>
      </c>
      <c r="AK34" s="42">
        <f>IFERROR(VLOOKUP($I34,Trabajadores!$C$3:$AN$1684,38,FALSE),0)</f>
        <v>7.5633333333333335</v>
      </c>
      <c r="AL34" s="42" t="str">
        <f>IFERROR(VLOOKUP($I34,Trabajadores!$C$3:$AN$1684,28,FALSE),0)</f>
        <v>99100165012016</v>
      </c>
      <c r="AM34" s="21" t="str">
        <f>IFERROR(VLOOKUP($I34,Trabajadores!$C$3:$AN$1684,19,FALSE),0)</f>
        <v>ASL</v>
      </c>
      <c r="AN34" s="21">
        <f>IFERROR(IF($J34="algadi",VLOOKUP($K34,Centros!$AB$2:$AD$142,2,FALSE),VLOOKUP($K34,Centros!$AB$143:$AD$282,2,FALSE)),0)</f>
        <v>19228</v>
      </c>
      <c r="AO34" s="44" t="str">
        <f>IFERROR(IF($J34="algadi",VLOOKUP($K34,Centros!$AB$2:$AD$142,3,FALSE),VLOOKUP($K34,Centros!$AB$143:$AD$222,3,FALSE)),0)</f>
        <v>20</v>
      </c>
      <c r="AP34" s="54"/>
      <c r="AQ34" s="55">
        <f>IFERROR(VLOOKUP($AM34,Centros!$AR$2:$AS$405,2,FALSE),0)</f>
        <v>1.6367812499999999</v>
      </c>
      <c r="AR34" s="78">
        <f>IFERROR(VLOOKUP($AM34,Centros!$AZ$2:$BA$6,2,FALSE),0)</f>
        <v>0</v>
      </c>
      <c r="AS34" s="76">
        <f>IFERROR(VLOOKUP($AM34,Centros!$BE$2:$BF$6,2,FALSE),0)</f>
        <v>2.0499999999999998</v>
      </c>
      <c r="BD34" s="45" t="str">
        <f t="shared" si="12"/>
        <v>ALGADI</v>
      </c>
      <c r="BE34" s="45" t="s">
        <v>852</v>
      </c>
      <c r="BF34" s="123" t="str">
        <f t="shared" si="13"/>
        <v>9-SEPTIEMBRE</v>
      </c>
      <c r="BG34" s="45">
        <f t="shared" si="14"/>
        <v>110021</v>
      </c>
      <c r="BH34" s="45">
        <f>VLOOKUP(Y34,Hoja1!$A$2:$O$599,14,FALSE)</f>
        <v>110021</v>
      </c>
      <c r="BI34" s="45" t="str">
        <f>VLOOKUP(BH34,Hoja1!$A$2:$O$599,2,FALSE)</f>
        <v>COLEGIO FUNDACION CALDEIRO</v>
      </c>
      <c r="BJ34" s="45" t="str">
        <f t="shared" si="15"/>
        <v>GARCIA HIERRO ANDRES, LAURA</v>
      </c>
      <c r="BK34" s="45">
        <f>VLOOKUP(BJ34,Trabajadores!$C$3:$AN$3285,14,FALSE)</f>
        <v>300</v>
      </c>
      <c r="BL34" s="45" t="str">
        <f>VLOOKUP($BJ34,Trabajadores!$C$3:$AN$3285,19,FALSE)</f>
        <v>ASL</v>
      </c>
      <c r="BM34" s="45">
        <f>VLOOKUP($BJ34,Trabajadores!$C$3:$AN$3285,16,FALSE)</f>
        <v>37.5</v>
      </c>
      <c r="BN34" s="124">
        <f t="shared" si="16"/>
        <v>0</v>
      </c>
      <c r="BO34" s="124">
        <f t="shared" si="17"/>
        <v>1</v>
      </c>
      <c r="BP34" s="125">
        <f t="shared" si="18"/>
        <v>1</v>
      </c>
      <c r="BR34" s="126">
        <f t="shared" si="19"/>
        <v>-178.13249999999999</v>
      </c>
      <c r="BV34" s="45" t="str">
        <f t="shared" si="20"/>
        <v>ALGADI</v>
      </c>
      <c r="BW34" s="45" t="s">
        <v>852</v>
      </c>
      <c r="BX34" s="123" t="str">
        <f t="shared" si="21"/>
        <v>9-SEPTIEMBRE</v>
      </c>
      <c r="BY34" s="45">
        <f t="shared" si="22"/>
        <v>110021</v>
      </c>
      <c r="BZ34" s="45">
        <f>VLOOKUP(BY34,Hoja1!$A$2:$O$599,14,FALSE)</f>
        <v>110021</v>
      </c>
      <c r="CA34" s="45" t="str">
        <f>VLOOKUP(BZ34,Hoja1!$A$2:$O$599,2,FALSE)</f>
        <v>COLEGIO FUNDACION CALDEIRO</v>
      </c>
      <c r="CB34" s="45" t="str">
        <f t="shared" si="23"/>
        <v>Refuerzo</v>
      </c>
      <c r="CC34" s="45">
        <v>888</v>
      </c>
      <c r="CD34" s="45" t="str">
        <f t="shared" si="24"/>
        <v>INCIDENCIA</v>
      </c>
      <c r="CF34" s="124"/>
      <c r="CG34" s="124"/>
      <c r="CH34" s="125"/>
      <c r="CJ34" s="126">
        <f t="shared" si="25"/>
        <v>178.13249999999999</v>
      </c>
    </row>
    <row r="35" spans="1:88" hidden="1" x14ac:dyDescent="0.3">
      <c r="A35" s="116"/>
      <c r="B35" s="116"/>
      <c r="D35" s="31">
        <v>945</v>
      </c>
      <c r="E35" s="8" t="s">
        <v>2786</v>
      </c>
      <c r="F35" s="7" t="s">
        <v>726</v>
      </c>
      <c r="G35" s="45" t="s">
        <v>714</v>
      </c>
      <c r="H35" s="45" t="s">
        <v>816</v>
      </c>
      <c r="I35" s="119" t="s">
        <v>8673</v>
      </c>
      <c r="J35" s="18" t="s">
        <v>485</v>
      </c>
      <c r="K35" s="119">
        <v>110082</v>
      </c>
      <c r="L35" s="110" t="str">
        <f t="shared" si="3"/>
        <v>ok</v>
      </c>
      <c r="M35" s="111" t="str">
        <f>IFERROR(VLOOKUP(K35,Centros!$E$2:$G$340,2,FALSE)," ")</f>
        <v>COL. SAN MIGUEL ARCANGEL</v>
      </c>
      <c r="N35" s="112" t="str">
        <f t="shared" si="4"/>
        <v xml:space="preserve"> </v>
      </c>
      <c r="O35" s="113" t="str">
        <f>IFERROR(VLOOKUP($I35,Trabajadores!$C$3:$AF$1684,19,FALSE)," ")</f>
        <v>h Enc/J Co</v>
      </c>
      <c r="P35" s="32">
        <v>6</v>
      </c>
      <c r="Q35" s="33">
        <v>9</v>
      </c>
      <c r="R35" s="24">
        <f t="shared" si="0"/>
        <v>54</v>
      </c>
      <c r="S35" s="18"/>
      <c r="T35" s="23">
        <f t="shared" si="5"/>
        <v>1.7971718750000001</v>
      </c>
      <c r="U35" s="23">
        <f t="shared" si="6"/>
        <v>0</v>
      </c>
      <c r="V35" s="18"/>
      <c r="W35" s="23">
        <f t="shared" si="7"/>
        <v>71.253</v>
      </c>
      <c r="X35" s="30" t="str">
        <f>IFERROR(VLOOKUP($I35,Trabajadores!$C$2:$AS$1684,42,FALSE)," ")</f>
        <v>ALGADI</v>
      </c>
      <c r="Y35" s="30">
        <f>IFERROR(VLOOKUP($I35,Trabajadores!$C$2:$AS$1684,40,FALSE)," ")</f>
        <v>110082</v>
      </c>
      <c r="Z35" s="30" t="str">
        <f>IFERROR(VLOOKUP(Y35,Centros!$X$2:$Y$228,2,FALSE)," ")</f>
        <v>COL. SAN MIGUEL ARCANGEL</v>
      </c>
      <c r="AA35" s="6" t="s">
        <v>10537</v>
      </c>
      <c r="AB35" s="5" t="s">
        <v>10577</v>
      </c>
      <c r="AC35" s="41">
        <f>IFERROR(VLOOKUP(H35,Centros!$AI$2:$AN$10,6,FALSE),0)</f>
        <v>72</v>
      </c>
      <c r="AD35" s="42">
        <f t="shared" si="8"/>
        <v>0</v>
      </c>
      <c r="AE35" s="42">
        <f t="shared" si="9"/>
        <v>54</v>
      </c>
      <c r="AF35" s="42">
        <f t="shared" si="10"/>
        <v>0</v>
      </c>
      <c r="AG35" s="42">
        <f t="shared" si="11"/>
        <v>0</v>
      </c>
      <c r="AH35" s="43">
        <f>IFERROR(VLOOKUP($I35,Trabajadores!$C$3:$AT$1684,44,FALSE),0)</f>
        <v>19228</v>
      </c>
      <c r="AI35" s="43">
        <f>IFERROR(VLOOKUP($I35,Trabajadores!$C$3:$AT$1684,2,FALSE),0)</f>
        <v>30</v>
      </c>
      <c r="AJ35" s="43" t="str">
        <f>IFERROR(VLOOKUP($I35,Trabajadores!$C$3:$AY$1270,21,FALSE),0)</f>
        <v>4</v>
      </c>
      <c r="AK35" s="42">
        <f>IFERROR(VLOOKUP($I35,Trabajadores!$C$3:$AN$1684,38,FALSE),0)</f>
        <v>9.5050000000000008</v>
      </c>
      <c r="AL35" s="42" t="str">
        <f>IFERROR(VLOOKUP($I35,Trabajadores!$C$3:$AN$1684,28,FALSE),0)</f>
        <v>99100165012016</v>
      </c>
      <c r="AM35" s="21" t="str">
        <f>IFERROR(VLOOKUP($I35,Trabajadores!$C$3:$AN$1684,19,FALSE),0)</f>
        <v>h Enc/J Co</v>
      </c>
      <c r="AN35" s="21">
        <f>IFERROR(IF($J35="algadi",VLOOKUP($K35,Centros!$AB$2:$AD$142,2,FALSE),VLOOKUP($K35,Centros!$AB$143:$AD$282,2,FALSE)),0)</f>
        <v>19228</v>
      </c>
      <c r="AO35" s="44" t="str">
        <f>IFERROR(IF($J35="algadi",VLOOKUP($K35,Centros!$AB$2:$AD$142,3,FALSE),VLOOKUP($K35,Centros!$AB$143:$AD$222,3,FALSE)),0)</f>
        <v>4</v>
      </c>
      <c r="AP35" s="54"/>
      <c r="AQ35" s="55">
        <f>IFERROR(VLOOKUP($AM35,Centros!$AR$2:$AS$405,2,FALSE),0)</f>
        <v>1.7971718750000001</v>
      </c>
      <c r="AR35" s="78">
        <f>IFERROR(VLOOKUP($AM35,Centros!$AZ$2:$BA$6,2,FALSE),0)</f>
        <v>0</v>
      </c>
      <c r="AS35" s="76">
        <f>IFERROR(VLOOKUP($AM35,Centros!$BE$2:$BF$6,2,FALSE),0)</f>
        <v>0</v>
      </c>
      <c r="BD35" s="45" t="str">
        <f t="shared" si="12"/>
        <v>ALGADI</v>
      </c>
      <c r="BE35" s="45" t="s">
        <v>852</v>
      </c>
      <c r="BF35" s="123" t="str">
        <f t="shared" si="13"/>
        <v>9-SEPTIEMBRE</v>
      </c>
      <c r="BG35" s="45">
        <f t="shared" si="14"/>
        <v>110082</v>
      </c>
      <c r="BH35" s="45">
        <f>VLOOKUP(Y35,Hoja1!$A$2:$O$599,14,FALSE)</f>
        <v>110082</v>
      </c>
      <c r="BI35" s="45" t="str">
        <f>VLOOKUP(BH35,Hoja1!$A$2:$O$599,2,FALSE)</f>
        <v>COL. SAN MIGUEL ARCANGEL</v>
      </c>
      <c r="BJ35" s="45" t="str">
        <f t="shared" si="15"/>
        <v>GOMEZ GONZALEZ, P BEGOÑA</v>
      </c>
      <c r="BK35" s="45">
        <f>VLOOKUP(BJ35,Trabajadores!$C$3:$AN$3285,14,FALSE)</f>
        <v>300</v>
      </c>
      <c r="BL35" s="45" t="str">
        <f>VLOOKUP($BJ35,Trabajadores!$C$3:$AN$3285,19,FALSE)</f>
        <v>h Enc/J Co</v>
      </c>
      <c r="BM35" s="45">
        <f>VLOOKUP($BJ35,Trabajadores!$C$3:$AN$3285,16,FALSE)</f>
        <v>100</v>
      </c>
      <c r="BN35" s="124">
        <f t="shared" si="16"/>
        <v>1</v>
      </c>
      <c r="BO35" s="124">
        <f t="shared" si="17"/>
        <v>0</v>
      </c>
      <c r="BP35" s="125">
        <f t="shared" si="18"/>
        <v>1</v>
      </c>
      <c r="BR35" s="126">
        <f t="shared" si="19"/>
        <v>-71.253</v>
      </c>
      <c r="BV35" s="45" t="str">
        <f t="shared" si="20"/>
        <v>ALGADI</v>
      </c>
      <c r="BW35" s="45" t="s">
        <v>852</v>
      </c>
      <c r="BX35" s="123" t="str">
        <f t="shared" si="21"/>
        <v>9-SEPTIEMBRE</v>
      </c>
      <c r="BY35" s="45">
        <f t="shared" si="22"/>
        <v>110082</v>
      </c>
      <c r="BZ35" s="45">
        <f>VLOOKUP(BY35,Hoja1!$A$2:$O$599,14,FALSE)</f>
        <v>110082</v>
      </c>
      <c r="CA35" s="45" t="str">
        <f>VLOOKUP(BZ35,Hoja1!$A$2:$O$599,2,FALSE)</f>
        <v>COL. SAN MIGUEL ARCANGEL</v>
      </c>
      <c r="CB35" s="45" t="str">
        <f t="shared" si="23"/>
        <v>Otros</v>
      </c>
      <c r="CC35" s="45">
        <v>888</v>
      </c>
      <c r="CD35" s="45" t="str">
        <f t="shared" si="24"/>
        <v>INCIDENCIA</v>
      </c>
      <c r="CF35" s="124"/>
      <c r="CG35" s="124"/>
      <c r="CH35" s="125"/>
      <c r="CJ35" s="126">
        <f t="shared" si="25"/>
        <v>71.253</v>
      </c>
    </row>
    <row r="36" spans="1:88" hidden="1" x14ac:dyDescent="0.3">
      <c r="A36" s="116"/>
      <c r="B36" s="116"/>
      <c r="D36" s="31">
        <v>945</v>
      </c>
      <c r="E36" s="8" t="s">
        <v>2786</v>
      </c>
      <c r="F36" s="7" t="s">
        <v>726</v>
      </c>
      <c r="G36" s="45" t="s">
        <v>714</v>
      </c>
      <c r="H36" s="45" t="s">
        <v>721</v>
      </c>
      <c r="I36" s="119" t="s">
        <v>8849</v>
      </c>
      <c r="J36" s="18" t="s">
        <v>485</v>
      </c>
      <c r="K36" s="119">
        <v>110091</v>
      </c>
      <c r="L36" s="110" t="str">
        <f t="shared" si="3"/>
        <v>ok</v>
      </c>
      <c r="M36" s="111" t="str">
        <f>IFERROR(VLOOKUP(K36,Centros!$E$2:$G$340,2,FALSE)," ")</f>
        <v>COLEGIO CLARET -MADRID</v>
      </c>
      <c r="N36" s="112" t="str">
        <f t="shared" si="4"/>
        <v xml:space="preserve"> </v>
      </c>
      <c r="O36" s="113" t="str">
        <f>IFERROR(VLOOKUP($I36,Trabajadores!$C$3:$AF$1684,19,FALSE)," ")</f>
        <v>ASL</v>
      </c>
      <c r="P36" s="32">
        <v>10</v>
      </c>
      <c r="Q36" s="33">
        <v>9</v>
      </c>
      <c r="R36" s="24">
        <f t="shared" si="0"/>
        <v>90</v>
      </c>
      <c r="S36" s="18"/>
      <c r="T36" s="23">
        <f t="shared" si="5"/>
        <v>1.6367812499999999</v>
      </c>
      <c r="U36" s="23">
        <f t="shared" si="6"/>
        <v>0</v>
      </c>
      <c r="V36" s="18"/>
      <c r="W36" s="23">
        <f t="shared" si="7"/>
        <v>118.755</v>
      </c>
      <c r="X36" s="30" t="str">
        <f>IFERROR(VLOOKUP($I36,Trabajadores!$C$2:$AS$1684,42,FALSE)," ")</f>
        <v>ALGADI</v>
      </c>
      <c r="Y36" s="30">
        <f>IFERROR(VLOOKUP($I36,Trabajadores!$C$2:$AS$1684,40,FALSE)," ")</f>
        <v>110091</v>
      </c>
      <c r="Z36" s="30" t="str">
        <f>IFERROR(VLOOKUP(Y36,Centros!$X$2:$Y$228,2,FALSE)," ")</f>
        <v>COLEGIO CLARET -MADRID</v>
      </c>
      <c r="AA36" s="6" t="s">
        <v>10578</v>
      </c>
      <c r="AB36" s="5" t="s">
        <v>10579</v>
      </c>
      <c r="AC36" s="41">
        <f>IFERROR(VLOOKUP(H36,Centros!$AI$2:$AN$10,6,FALSE),0)</f>
        <v>72</v>
      </c>
      <c r="AD36" s="42">
        <f t="shared" si="8"/>
        <v>0</v>
      </c>
      <c r="AE36" s="42">
        <f t="shared" si="9"/>
        <v>90</v>
      </c>
      <c r="AF36" s="42">
        <f t="shared" si="10"/>
        <v>0</v>
      </c>
      <c r="AG36" s="42">
        <f t="shared" si="11"/>
        <v>0</v>
      </c>
      <c r="AH36" s="43">
        <f>IFERROR(VLOOKUP($I36,Trabajadores!$C$3:$AT$1684,44,FALSE),0)</f>
        <v>19228</v>
      </c>
      <c r="AI36" s="43">
        <f>IFERROR(VLOOKUP($I36,Trabajadores!$C$3:$AT$1684,2,FALSE),0)</f>
        <v>989</v>
      </c>
      <c r="AJ36" s="43" t="str">
        <f>IFERROR(VLOOKUP($I36,Trabajadores!$C$3:$AY$1270,21,FALSE),0)</f>
        <v>50</v>
      </c>
      <c r="AK36" s="42">
        <f>IFERROR(VLOOKUP($I36,Trabajadores!$C$3:$AN$1684,38,FALSE),0)</f>
        <v>7.8</v>
      </c>
      <c r="AL36" s="42" t="str">
        <f>IFERROR(VLOOKUP($I36,Trabajadores!$C$3:$AN$1684,28,FALSE),0)</f>
        <v>99100165012016</v>
      </c>
      <c r="AM36" s="21" t="str">
        <f>IFERROR(VLOOKUP($I36,Trabajadores!$C$3:$AN$1684,19,FALSE),0)</f>
        <v>ASL</v>
      </c>
      <c r="AN36" s="21">
        <f>IFERROR(IF($J36="algadi",VLOOKUP($K36,Centros!$AB$2:$AD$142,2,FALSE),VLOOKUP($K36,Centros!$AB$143:$AD$282,2,FALSE)),0)</f>
        <v>0</v>
      </c>
      <c r="AO36" s="44">
        <f>IFERROR(IF($J36="algadi",VLOOKUP($K36,Centros!$AB$2:$AD$142,3,FALSE),VLOOKUP($K36,Centros!$AB$143:$AD$222,3,FALSE)),0)</f>
        <v>0</v>
      </c>
      <c r="AP36" s="54"/>
      <c r="AQ36" s="55">
        <f>IFERROR(VLOOKUP($AM36,Centros!$AR$2:$AS$405,2,FALSE),0)</f>
        <v>1.6367812499999999</v>
      </c>
      <c r="AR36" s="78">
        <f>IFERROR(VLOOKUP($AM36,Centros!$AZ$2:$BA$6,2,FALSE),0)</f>
        <v>0</v>
      </c>
      <c r="AS36" s="76">
        <f>IFERROR(VLOOKUP($AM36,Centros!$BE$2:$BF$6,2,FALSE),0)</f>
        <v>2.0499999999999998</v>
      </c>
      <c r="BD36" s="45" t="str">
        <f t="shared" si="12"/>
        <v>ALGADI</v>
      </c>
      <c r="BE36" s="45" t="s">
        <v>852</v>
      </c>
      <c r="BF36" s="123" t="str">
        <f t="shared" si="13"/>
        <v>9-SEPTIEMBRE</v>
      </c>
      <c r="BG36" s="45">
        <f t="shared" si="14"/>
        <v>110091</v>
      </c>
      <c r="BH36" s="45">
        <f>VLOOKUP(Y36,Hoja1!$A$2:$O$599,14,FALSE)</f>
        <v>110091</v>
      </c>
      <c r="BI36" s="45" t="str">
        <f>VLOOKUP(BH36,Hoja1!$A$2:$O$599,2,FALSE)</f>
        <v>COLEGIO CLARET -MADRID</v>
      </c>
      <c r="BJ36" s="45" t="str">
        <f t="shared" si="15"/>
        <v>HERNANDEZ LIRIANO, DENNI DERN</v>
      </c>
      <c r="BK36" s="45">
        <f>VLOOKUP(BJ36,Trabajadores!$C$3:$AN$3285,14,FALSE)</f>
        <v>389</v>
      </c>
      <c r="BL36" s="45" t="str">
        <f>VLOOKUP($BJ36,Trabajadores!$C$3:$AN$3285,19,FALSE)</f>
        <v>ASL</v>
      </c>
      <c r="BM36" s="45">
        <f>VLOOKUP($BJ36,Trabajadores!$C$3:$AN$3285,16,FALSE)</f>
        <v>50</v>
      </c>
      <c r="BN36" s="124">
        <f t="shared" si="16"/>
        <v>1</v>
      </c>
      <c r="BO36" s="124">
        <f t="shared" si="17"/>
        <v>0</v>
      </c>
      <c r="BP36" s="125">
        <f t="shared" si="18"/>
        <v>1</v>
      </c>
      <c r="BR36" s="126">
        <f t="shared" si="19"/>
        <v>-118.755</v>
      </c>
      <c r="BV36" s="45" t="str">
        <f t="shared" si="20"/>
        <v>ALGADI</v>
      </c>
      <c r="BW36" s="45" t="s">
        <v>852</v>
      </c>
      <c r="BX36" s="123" t="str">
        <f t="shared" si="21"/>
        <v>9-SEPTIEMBRE</v>
      </c>
      <c r="BY36" s="45">
        <f t="shared" si="22"/>
        <v>110091</v>
      </c>
      <c r="BZ36" s="45">
        <f>VLOOKUP(BY36,Hoja1!$A$2:$O$599,14,FALSE)</f>
        <v>110091</v>
      </c>
      <c r="CA36" s="45" t="str">
        <f>VLOOKUP(BZ36,Hoja1!$A$2:$O$599,2,FALSE)</f>
        <v>COLEGIO CLARET -MADRID</v>
      </c>
      <c r="CB36" s="45" t="str">
        <f t="shared" si="23"/>
        <v>Permiso retribuido</v>
      </c>
      <c r="CC36" s="45">
        <v>888</v>
      </c>
      <c r="CD36" s="45" t="str">
        <f t="shared" si="24"/>
        <v>INCIDENCIA</v>
      </c>
      <c r="CF36" s="124"/>
      <c r="CG36" s="124"/>
      <c r="CH36" s="125"/>
      <c r="CJ36" s="126">
        <f t="shared" si="25"/>
        <v>118.755</v>
      </c>
    </row>
    <row r="37" spans="1:88" hidden="1" x14ac:dyDescent="0.3">
      <c r="A37" s="116"/>
      <c r="B37" s="116"/>
      <c r="D37" s="31">
        <v>945</v>
      </c>
      <c r="E37" s="8" t="s">
        <v>2786</v>
      </c>
      <c r="F37" s="7" t="s">
        <v>726</v>
      </c>
      <c r="G37" s="45" t="s">
        <v>714</v>
      </c>
      <c r="H37" s="45" t="s">
        <v>721</v>
      </c>
      <c r="I37" s="119" t="s">
        <v>8849</v>
      </c>
      <c r="J37" s="18" t="s">
        <v>485</v>
      </c>
      <c r="K37" s="119">
        <v>110091</v>
      </c>
      <c r="L37" s="110" t="str">
        <f t="shared" si="3"/>
        <v>ok</v>
      </c>
      <c r="M37" s="111" t="str">
        <f>IFERROR(VLOOKUP(K37,Centros!$E$2:$G$340,2,FALSE)," ")</f>
        <v>COLEGIO CLARET -MADRID</v>
      </c>
      <c r="N37" s="112" t="str">
        <f t="shared" si="4"/>
        <v xml:space="preserve"> </v>
      </c>
      <c r="O37" s="113" t="str">
        <f>IFERROR(VLOOKUP($I37,Trabajadores!$C$3:$AF$1684,19,FALSE)," ")</f>
        <v>ASL</v>
      </c>
      <c r="P37" s="32">
        <v>2</v>
      </c>
      <c r="Q37" s="33">
        <v>9</v>
      </c>
      <c r="R37" s="24">
        <f t="shared" si="0"/>
        <v>18</v>
      </c>
      <c r="S37" s="18"/>
      <c r="T37" s="23">
        <f t="shared" si="5"/>
        <v>1.6367812499999999</v>
      </c>
      <c r="U37" s="23">
        <f t="shared" si="6"/>
        <v>0</v>
      </c>
      <c r="V37" s="18"/>
      <c r="W37" s="23">
        <f t="shared" si="7"/>
        <v>23.750999999999998</v>
      </c>
      <c r="X37" s="30" t="str">
        <f>IFERROR(VLOOKUP($I37,Trabajadores!$C$2:$AS$1684,42,FALSE)," ")</f>
        <v>ALGADI</v>
      </c>
      <c r="Y37" s="30">
        <f>IFERROR(VLOOKUP($I37,Trabajadores!$C$2:$AS$1684,40,FALSE)," ")</f>
        <v>110091</v>
      </c>
      <c r="Z37" s="30" t="str">
        <f>IFERROR(VLOOKUP(Y37,Centros!$X$2:$Y$228,2,FALSE)," ")</f>
        <v>COLEGIO CLARET -MADRID</v>
      </c>
      <c r="AA37" s="6" t="s">
        <v>10555</v>
      </c>
      <c r="AB37" s="5" t="s">
        <v>10556</v>
      </c>
      <c r="AC37" s="41">
        <f>IFERROR(VLOOKUP(H37,Centros!$AI$2:$AN$10,6,FALSE),0)</f>
        <v>72</v>
      </c>
      <c r="AD37" s="42">
        <f t="shared" si="8"/>
        <v>0</v>
      </c>
      <c r="AE37" s="42">
        <f t="shared" si="9"/>
        <v>18</v>
      </c>
      <c r="AF37" s="42">
        <f t="shared" si="10"/>
        <v>0</v>
      </c>
      <c r="AG37" s="42">
        <f t="shared" si="11"/>
        <v>0</v>
      </c>
      <c r="AH37" s="43">
        <f>IFERROR(VLOOKUP($I37,Trabajadores!$C$3:$AT$1684,44,FALSE),0)</f>
        <v>19228</v>
      </c>
      <c r="AI37" s="43">
        <f>IFERROR(VLOOKUP($I37,Trabajadores!$C$3:$AT$1684,2,FALSE),0)</f>
        <v>989</v>
      </c>
      <c r="AJ37" s="43" t="str">
        <f>IFERROR(VLOOKUP($I37,Trabajadores!$C$3:$AY$1270,21,FALSE),0)</f>
        <v>50</v>
      </c>
      <c r="AK37" s="42">
        <f>IFERROR(VLOOKUP($I37,Trabajadores!$C$3:$AN$1684,38,FALSE),0)</f>
        <v>7.8</v>
      </c>
      <c r="AL37" s="42" t="str">
        <f>IFERROR(VLOOKUP($I37,Trabajadores!$C$3:$AN$1684,28,FALSE),0)</f>
        <v>99100165012016</v>
      </c>
      <c r="AM37" s="21" t="str">
        <f>IFERROR(VLOOKUP($I37,Trabajadores!$C$3:$AN$1684,19,FALSE),0)</f>
        <v>ASL</v>
      </c>
      <c r="AN37" s="21">
        <f>IFERROR(IF($J37="algadi",VLOOKUP($K37,Centros!$AB$2:$AD$142,2,FALSE),VLOOKUP($K37,Centros!$AB$143:$AD$282,2,FALSE)),0)</f>
        <v>0</v>
      </c>
      <c r="AO37" s="44">
        <f>IFERROR(IF($J37="algadi",VLOOKUP($K37,Centros!$AB$2:$AD$142,3,FALSE),VLOOKUP($K37,Centros!$AB$143:$AD$222,3,FALSE)),0)</f>
        <v>0</v>
      </c>
      <c r="AP37" s="54"/>
      <c r="AQ37" s="55">
        <f>IFERROR(VLOOKUP($AM37,Centros!$AR$2:$AS$405,2,FALSE),0)</f>
        <v>1.6367812499999999</v>
      </c>
      <c r="AR37" s="78">
        <f>IFERROR(VLOOKUP($AM37,Centros!$AZ$2:$BA$6,2,FALSE),0)</f>
        <v>0</v>
      </c>
      <c r="AS37" s="76">
        <f>IFERROR(VLOOKUP($AM37,Centros!$BE$2:$BF$6,2,FALSE),0)</f>
        <v>2.0499999999999998</v>
      </c>
      <c r="BD37" s="45" t="str">
        <f t="shared" si="12"/>
        <v>ALGADI</v>
      </c>
      <c r="BE37" s="45" t="s">
        <v>852</v>
      </c>
      <c r="BF37" s="123" t="str">
        <f t="shared" si="13"/>
        <v>9-SEPTIEMBRE</v>
      </c>
      <c r="BG37" s="45">
        <f t="shared" si="14"/>
        <v>110091</v>
      </c>
      <c r="BH37" s="45">
        <f>VLOOKUP(Y37,Hoja1!$A$2:$O$599,14,FALSE)</f>
        <v>110091</v>
      </c>
      <c r="BI37" s="45" t="str">
        <f>VLOOKUP(BH37,Hoja1!$A$2:$O$599,2,FALSE)</f>
        <v>COLEGIO CLARET -MADRID</v>
      </c>
      <c r="BJ37" s="45" t="str">
        <f t="shared" si="15"/>
        <v>HERNANDEZ LIRIANO, DENNI DERN</v>
      </c>
      <c r="BK37" s="45">
        <f>VLOOKUP(BJ37,Trabajadores!$C$3:$AN$3285,14,FALSE)</f>
        <v>389</v>
      </c>
      <c r="BL37" s="45" t="str">
        <f>VLOOKUP($BJ37,Trabajadores!$C$3:$AN$3285,19,FALSE)</f>
        <v>ASL</v>
      </c>
      <c r="BM37" s="45">
        <f>VLOOKUP($BJ37,Trabajadores!$C$3:$AN$3285,16,FALSE)</f>
        <v>50</v>
      </c>
      <c r="BN37" s="124">
        <f t="shared" si="16"/>
        <v>1</v>
      </c>
      <c r="BO37" s="124">
        <f t="shared" si="17"/>
        <v>0</v>
      </c>
      <c r="BP37" s="125">
        <f t="shared" si="18"/>
        <v>1</v>
      </c>
      <c r="BR37" s="126">
        <f t="shared" si="19"/>
        <v>-23.750999999999998</v>
      </c>
      <c r="BV37" s="45" t="str">
        <f t="shared" si="20"/>
        <v>ALGADI</v>
      </c>
      <c r="BW37" s="45" t="s">
        <v>852</v>
      </c>
      <c r="BX37" s="123" t="str">
        <f t="shared" si="21"/>
        <v>9-SEPTIEMBRE</v>
      </c>
      <c r="BY37" s="45">
        <f t="shared" si="22"/>
        <v>110091</v>
      </c>
      <c r="BZ37" s="45">
        <f>VLOOKUP(BY37,Hoja1!$A$2:$O$599,14,FALSE)</f>
        <v>110091</v>
      </c>
      <c r="CA37" s="45" t="str">
        <f>VLOOKUP(BZ37,Hoja1!$A$2:$O$599,2,FALSE)</f>
        <v>COLEGIO CLARET -MADRID</v>
      </c>
      <c r="CB37" s="45" t="str">
        <f t="shared" si="23"/>
        <v>Permiso retribuido</v>
      </c>
      <c r="CC37" s="45">
        <v>888</v>
      </c>
      <c r="CD37" s="45" t="str">
        <f t="shared" si="24"/>
        <v>INCIDENCIA</v>
      </c>
      <c r="CF37" s="124"/>
      <c r="CG37" s="124"/>
      <c r="CH37" s="125"/>
      <c r="CJ37" s="126">
        <f t="shared" si="25"/>
        <v>23.750999999999998</v>
      </c>
    </row>
    <row r="38" spans="1:88" hidden="1" x14ac:dyDescent="0.3">
      <c r="A38" s="116"/>
      <c r="B38" s="116"/>
      <c r="D38" s="31">
        <v>945</v>
      </c>
      <c r="E38" s="8" t="s">
        <v>2786</v>
      </c>
      <c r="F38" s="7" t="s">
        <v>726</v>
      </c>
      <c r="G38" s="45" t="s">
        <v>714</v>
      </c>
      <c r="H38" s="45" t="s">
        <v>720</v>
      </c>
      <c r="I38" s="119" t="s">
        <v>4015</v>
      </c>
      <c r="J38" s="18" t="s">
        <v>485</v>
      </c>
      <c r="K38" s="119">
        <v>340085</v>
      </c>
      <c r="L38" s="110" t="str">
        <f t="shared" si="3"/>
        <v>ok</v>
      </c>
      <c r="M38" s="111" t="str">
        <f>IFERROR(VLOOKUP(K38,Centros!$E$2:$G$340,2,FALSE)," ")</f>
        <v>CASA MISIONERAS CLARETIANAS</v>
      </c>
      <c r="N38" s="112" t="str">
        <f t="shared" si="4"/>
        <v xml:space="preserve"> </v>
      </c>
      <c r="O38" s="113" t="str">
        <f>IFERROR(VLOOKUP($I38,Trabajadores!$C$3:$AF$1684,19,FALSE)," ")</f>
        <v>h JCoc/Enc</v>
      </c>
      <c r="P38" s="32">
        <v>1</v>
      </c>
      <c r="Q38" s="33">
        <v>25</v>
      </c>
      <c r="R38" s="24">
        <f t="shared" si="0"/>
        <v>25</v>
      </c>
      <c r="S38" s="18"/>
      <c r="T38" s="23">
        <f t="shared" si="5"/>
        <v>0</v>
      </c>
      <c r="U38" s="23">
        <f t="shared" si="6"/>
        <v>0</v>
      </c>
      <c r="V38" s="18"/>
      <c r="W38" s="23">
        <f t="shared" si="7"/>
        <v>32.987499999999997</v>
      </c>
      <c r="X38" s="30" t="str">
        <f>IFERROR(VLOOKUP($I38,Trabajadores!$C$2:$AS$1684,42,FALSE)," ")</f>
        <v>ALGADI</v>
      </c>
      <c r="Y38" s="30">
        <f>IFERROR(VLOOKUP($I38,Trabajadores!$C$2:$AS$1684,40,FALSE)," ")</f>
        <v>110091</v>
      </c>
      <c r="Z38" s="30" t="str">
        <f>IFERROR(VLOOKUP(Y38,Centros!$X$2:$Y$228,2,FALSE)," ")</f>
        <v>COLEGIO CLARET -MADRID</v>
      </c>
      <c r="AA38" s="6">
        <v>45884</v>
      </c>
      <c r="AB38" s="5" t="s">
        <v>10580</v>
      </c>
      <c r="AC38" s="41">
        <f>IFERROR(VLOOKUP(H38,Centros!$AI$2:$AN$10,6,FALSE),0)</f>
        <v>70</v>
      </c>
      <c r="AD38" s="42">
        <f t="shared" si="8"/>
        <v>25</v>
      </c>
      <c r="AE38" s="42">
        <f t="shared" si="9"/>
        <v>0</v>
      </c>
      <c r="AF38" s="42">
        <f t="shared" si="10"/>
        <v>0</v>
      </c>
      <c r="AG38" s="42">
        <f t="shared" si="11"/>
        <v>0</v>
      </c>
      <c r="AH38" s="43">
        <f>IFERROR(VLOOKUP($I38,Trabajadores!$C$3:$AT$1684,44,FALSE),0)</f>
        <v>19228</v>
      </c>
      <c r="AI38" s="43">
        <f>IFERROR(VLOOKUP($I38,Trabajadores!$C$3:$AT$1684,2,FALSE),0)</f>
        <v>274</v>
      </c>
      <c r="AJ38" s="43" t="str">
        <f>IFERROR(VLOOKUP($I38,Trabajadores!$C$3:$AY$1270,21,FALSE),0)</f>
        <v>50</v>
      </c>
      <c r="AK38" s="42">
        <f>IFERROR(VLOOKUP($I38,Trabajadores!$C$3:$AN$1684,38,FALSE),0)</f>
        <v>16.483750000000001</v>
      </c>
      <c r="AL38" s="42" t="str">
        <f>IFERROR(VLOOKUP($I38,Trabajadores!$C$3:$AN$1684,28,FALSE),0)</f>
        <v>99100165012016</v>
      </c>
      <c r="AM38" s="21" t="str">
        <f>IFERROR(VLOOKUP($I38,Trabajadores!$C$3:$AN$1684,19,FALSE),0)</f>
        <v>h JCoc/Enc</v>
      </c>
      <c r="AN38" s="21">
        <f>IFERROR(IF($J38="algadi",VLOOKUP($K38,Centros!$AB$2:$AD$142,2,FALSE),VLOOKUP($K38,Centros!$AB$143:$AD$282,2,FALSE)),0)</f>
        <v>0</v>
      </c>
      <c r="AO38" s="44">
        <f>IFERROR(IF($J38="algadi",VLOOKUP($K38,Centros!$AB$2:$AD$142,3,FALSE),VLOOKUP($K38,Centros!$AB$143:$AD$222,3,FALSE)),0)</f>
        <v>0</v>
      </c>
      <c r="AP38" s="54"/>
      <c r="AQ38" s="55">
        <f>IFERROR(VLOOKUP($AM38,Centros!$AR$2:$AS$405,2,FALSE),0)</f>
        <v>0</v>
      </c>
      <c r="AR38" s="78">
        <f>IFERROR(VLOOKUP($AM38,Centros!$AZ$2:$BA$6,2,FALSE),0)</f>
        <v>0</v>
      </c>
      <c r="AS38" s="76">
        <f>IFERROR(VLOOKUP($AM38,Centros!$BE$2:$BF$6,2,FALSE),0)</f>
        <v>0</v>
      </c>
      <c r="BD38" s="45" t="str">
        <f t="shared" si="12"/>
        <v>ALGADI</v>
      </c>
      <c r="BE38" s="45" t="s">
        <v>852</v>
      </c>
      <c r="BF38" s="123" t="str">
        <f t="shared" si="13"/>
        <v>9-SEPTIEMBRE</v>
      </c>
      <c r="BG38" s="45">
        <f t="shared" si="14"/>
        <v>110091</v>
      </c>
      <c r="BH38" s="45">
        <f>VLOOKUP(Y38,Hoja1!$A$2:$O$599,14,FALSE)</f>
        <v>110091</v>
      </c>
      <c r="BI38" s="45" t="str">
        <f>VLOOKUP(BH38,Hoja1!$A$2:$O$599,2,FALSE)</f>
        <v>COLEGIO CLARET -MADRID</v>
      </c>
      <c r="BJ38" s="45" t="str">
        <f t="shared" si="15"/>
        <v>JIMENEZ GONZALO, SERGIO</v>
      </c>
      <c r="BK38" s="45">
        <f>VLOOKUP(BJ38,Trabajadores!$C$3:$AN$3285,14,FALSE)</f>
        <v>100</v>
      </c>
      <c r="BL38" s="45" t="str">
        <f>VLOOKUP($BJ38,Trabajadores!$C$3:$AN$3285,19,FALSE)</f>
        <v>h JCoc/Enc</v>
      </c>
      <c r="BM38" s="45">
        <f>VLOOKUP($BJ38,Trabajadores!$C$3:$AN$3285,16,FALSE)</f>
        <v>100</v>
      </c>
      <c r="BN38" s="124">
        <f t="shared" si="16"/>
        <v>1</v>
      </c>
      <c r="BO38" s="124">
        <f t="shared" si="17"/>
        <v>0</v>
      </c>
      <c r="BP38" s="125">
        <f t="shared" si="18"/>
        <v>1</v>
      </c>
      <c r="BR38" s="126">
        <f t="shared" si="19"/>
        <v>-32.987499999999997</v>
      </c>
      <c r="BV38" s="45" t="str">
        <f t="shared" si="20"/>
        <v>ALGADI</v>
      </c>
      <c r="BW38" s="45" t="s">
        <v>852</v>
      </c>
      <c r="BX38" s="123" t="str">
        <f t="shared" si="21"/>
        <v>9-SEPTIEMBRE</v>
      </c>
      <c r="BY38" s="45">
        <f t="shared" si="22"/>
        <v>340085</v>
      </c>
      <c r="BZ38" s="45">
        <f>VLOOKUP(BY38,Hoja1!$A$2:$O$599,14,FALSE)</f>
        <v>340085</v>
      </c>
      <c r="CA38" s="45" t="str">
        <f>VLOOKUP(BZ38,Hoja1!$A$2:$O$599,2,FALSE)</f>
        <v>CASA MISIONERAS CLARETIANAS</v>
      </c>
      <c r="CB38" s="45" t="str">
        <f t="shared" si="23"/>
        <v>Festivos y Fines de Semana</v>
      </c>
      <c r="CC38" s="45">
        <v>888</v>
      </c>
      <c r="CD38" s="45" t="str">
        <f t="shared" si="24"/>
        <v>INCIDENCIA</v>
      </c>
      <c r="CF38" s="124"/>
      <c r="CG38" s="124"/>
      <c r="CH38" s="125"/>
      <c r="CJ38" s="126">
        <f t="shared" si="25"/>
        <v>32.987499999999997</v>
      </c>
    </row>
    <row r="39" spans="1:88" hidden="1" x14ac:dyDescent="0.3">
      <c r="A39" s="116"/>
      <c r="B39" s="116"/>
      <c r="D39" s="31">
        <v>945</v>
      </c>
      <c r="E39" s="8" t="s">
        <v>2786</v>
      </c>
      <c r="F39" s="7" t="s">
        <v>726</v>
      </c>
      <c r="G39" s="45" t="s">
        <v>714</v>
      </c>
      <c r="H39" s="45" t="s">
        <v>816</v>
      </c>
      <c r="I39" s="119" t="s">
        <v>4095</v>
      </c>
      <c r="J39" s="18" t="s">
        <v>485</v>
      </c>
      <c r="K39" s="119">
        <v>110065</v>
      </c>
      <c r="L39" s="110" t="str">
        <f t="shared" si="3"/>
        <v>ok</v>
      </c>
      <c r="M39" s="111" t="str">
        <f>IFERROR(VLOOKUP(K39,Centros!$E$2:$G$340,2,FALSE)," ")</f>
        <v>COLEGIO SANTA RITA</v>
      </c>
      <c r="N39" s="112" t="str">
        <f t="shared" si="4"/>
        <v xml:space="preserve"> </v>
      </c>
      <c r="O39" s="113" t="str">
        <f>IFERROR(VLOOKUP($I39,Trabajadores!$C$3:$AF$1684,19,FALSE)," ")</f>
        <v>h Cociner@</v>
      </c>
      <c r="P39" s="32">
        <v>1</v>
      </c>
      <c r="Q39" s="33">
        <v>100</v>
      </c>
      <c r="R39" s="24">
        <f t="shared" si="0"/>
        <v>100</v>
      </c>
      <c r="S39" s="18"/>
      <c r="T39" s="23">
        <f t="shared" si="5"/>
        <v>1.743765625</v>
      </c>
      <c r="U39" s="23">
        <f t="shared" si="6"/>
        <v>0</v>
      </c>
      <c r="V39" s="18"/>
      <c r="W39" s="23">
        <f t="shared" si="7"/>
        <v>131.94999999999999</v>
      </c>
      <c r="X39" s="30" t="str">
        <f>IFERROR(VLOOKUP($I39,Trabajadores!$C$2:$AS$1684,42,FALSE)," ")</f>
        <v>ALGADI</v>
      </c>
      <c r="Y39" s="30">
        <f>IFERROR(VLOOKUP($I39,Trabajadores!$C$2:$AS$1684,40,FALSE)," ")</f>
        <v>110021</v>
      </c>
      <c r="Z39" s="30" t="str">
        <f>IFERROR(VLOOKUP(Y39,Centros!$X$2:$Y$228,2,FALSE)," ")</f>
        <v>COLEGIO FUNDACION CALDEIRO</v>
      </c>
      <c r="AA39" s="6">
        <v>45930</v>
      </c>
      <c r="AB39" s="5" t="s">
        <v>10581</v>
      </c>
      <c r="AC39" s="41">
        <f>IFERROR(VLOOKUP(H39,Centros!$AI$2:$AN$10,6,FALSE),0)</f>
        <v>72</v>
      </c>
      <c r="AD39" s="42">
        <f t="shared" si="8"/>
        <v>0</v>
      </c>
      <c r="AE39" s="42">
        <f t="shared" si="9"/>
        <v>100</v>
      </c>
      <c r="AF39" s="42">
        <f t="shared" si="10"/>
        <v>0</v>
      </c>
      <c r="AG39" s="42">
        <f t="shared" si="11"/>
        <v>0</v>
      </c>
      <c r="AH39" s="43">
        <f>IFERROR(VLOOKUP($I39,Trabajadores!$C$3:$AT$1684,44,FALSE),0)</f>
        <v>19228</v>
      </c>
      <c r="AI39" s="43">
        <f>IFERROR(VLOOKUP($I39,Trabajadores!$C$3:$AT$1684,2,FALSE),0)</f>
        <v>150</v>
      </c>
      <c r="AJ39" s="43" t="str">
        <f>IFERROR(VLOOKUP($I39,Trabajadores!$C$3:$AY$1270,21,FALSE),0)</f>
        <v>20</v>
      </c>
      <c r="AK39" s="42">
        <f>IFERROR(VLOOKUP($I39,Trabajadores!$C$3:$AN$1684,38,FALSE),0)</f>
        <v>9.7837499999999995</v>
      </c>
      <c r="AL39" s="42" t="str">
        <f>IFERROR(VLOOKUP($I39,Trabajadores!$C$3:$AN$1684,28,FALSE),0)</f>
        <v>99100165012016</v>
      </c>
      <c r="AM39" s="21" t="str">
        <f>IFERROR(VLOOKUP($I39,Trabajadores!$C$3:$AN$1684,19,FALSE),0)</f>
        <v>h Cociner@</v>
      </c>
      <c r="AN39" s="21">
        <f>IFERROR(IF($J39="algadi",VLOOKUP($K39,Centros!$AB$2:$AD$142,2,FALSE),VLOOKUP($K39,Centros!$AB$143:$AD$282,2,FALSE)),0)</f>
        <v>5027</v>
      </c>
      <c r="AO39" s="44" t="str">
        <f>IFERROR(IF($J39="algadi",VLOOKUP($K39,Centros!$AB$2:$AD$142,3,FALSE),VLOOKUP($K39,Centros!$AB$143:$AD$222,3,FALSE)),0)</f>
        <v>33</v>
      </c>
      <c r="AP39" s="54"/>
      <c r="AQ39" s="55">
        <f>IFERROR(VLOOKUP($AM39,Centros!$AR$2:$AS$405,2,FALSE),0)</f>
        <v>1.743765625</v>
      </c>
      <c r="AR39" s="78">
        <f>IFERROR(VLOOKUP($AM39,Centros!$AZ$2:$BA$6,2,FALSE),0)</f>
        <v>0</v>
      </c>
      <c r="AS39" s="76">
        <f>IFERROR(VLOOKUP($AM39,Centros!$BE$2:$BF$6,2,FALSE),0)</f>
        <v>0</v>
      </c>
      <c r="BD39" s="45" t="str">
        <f t="shared" si="12"/>
        <v>ALGADI</v>
      </c>
      <c r="BE39" s="45" t="s">
        <v>852</v>
      </c>
      <c r="BF39" s="123" t="str">
        <f t="shared" si="13"/>
        <v>9-SEPTIEMBRE</v>
      </c>
      <c r="BG39" s="45">
        <f t="shared" si="14"/>
        <v>110021</v>
      </c>
      <c r="BH39" s="45">
        <f>VLOOKUP(Y39,Hoja1!$A$2:$O$599,14,FALSE)</f>
        <v>110021</v>
      </c>
      <c r="BI39" s="45" t="str">
        <f>VLOOKUP(BH39,Hoja1!$A$2:$O$599,2,FALSE)</f>
        <v>COLEGIO FUNDACION CALDEIRO</v>
      </c>
      <c r="BJ39" s="45" t="str">
        <f t="shared" si="15"/>
        <v>LOPEZ DE MIGUEL, RAQUEL</v>
      </c>
      <c r="BK39" s="45">
        <f>VLOOKUP(BJ39,Trabajadores!$C$3:$AN$3285,14,FALSE)</f>
        <v>100</v>
      </c>
      <c r="BL39" s="45" t="str">
        <f>VLOOKUP($BJ39,Trabajadores!$C$3:$AN$3285,19,FALSE)</f>
        <v>h Cociner@</v>
      </c>
      <c r="BM39" s="45">
        <f>VLOOKUP($BJ39,Trabajadores!$C$3:$AN$3285,16,FALSE)</f>
        <v>100</v>
      </c>
      <c r="BN39" s="124">
        <f t="shared" si="16"/>
        <v>1</v>
      </c>
      <c r="BO39" s="124">
        <f t="shared" si="17"/>
        <v>0</v>
      </c>
      <c r="BP39" s="125">
        <f t="shared" si="18"/>
        <v>1</v>
      </c>
      <c r="BR39" s="126">
        <f t="shared" si="19"/>
        <v>-131.94999999999999</v>
      </c>
      <c r="BV39" s="45" t="str">
        <f t="shared" si="20"/>
        <v>ALGADI</v>
      </c>
      <c r="BW39" s="45" t="s">
        <v>852</v>
      </c>
      <c r="BX39" s="123" t="str">
        <f t="shared" si="21"/>
        <v>9-SEPTIEMBRE</v>
      </c>
      <c r="BY39" s="45">
        <f t="shared" si="22"/>
        <v>110065</v>
      </c>
      <c r="BZ39" s="45">
        <f>VLOOKUP(BY39,Hoja1!$A$2:$O$599,14,FALSE)</f>
        <v>110065</v>
      </c>
      <c r="CA39" s="45" t="str">
        <f>VLOOKUP(BZ39,Hoja1!$A$2:$O$599,2,FALSE)</f>
        <v>COLEGIO SANTA RITA</v>
      </c>
      <c r="CB39" s="45" t="str">
        <f t="shared" si="23"/>
        <v>Otros</v>
      </c>
      <c r="CC39" s="45">
        <v>888</v>
      </c>
      <c r="CD39" s="45" t="str">
        <f t="shared" si="24"/>
        <v>INCIDENCIA</v>
      </c>
      <c r="CF39" s="124"/>
      <c r="CG39" s="124"/>
      <c r="CH39" s="125"/>
      <c r="CJ39" s="126">
        <f t="shared" si="25"/>
        <v>131.94999999999999</v>
      </c>
    </row>
    <row r="40" spans="1:88" hidden="1" x14ac:dyDescent="0.3">
      <c r="A40" s="116"/>
      <c r="B40" s="116"/>
      <c r="D40" s="31">
        <v>945</v>
      </c>
      <c r="E40" s="8" t="s">
        <v>2786</v>
      </c>
      <c r="F40" s="7" t="s">
        <v>726</v>
      </c>
      <c r="G40" s="45" t="s">
        <v>714</v>
      </c>
      <c r="H40" s="45" t="s">
        <v>720</v>
      </c>
      <c r="I40" s="119" t="s">
        <v>6368</v>
      </c>
      <c r="J40" s="18" t="s">
        <v>485</v>
      </c>
      <c r="K40" s="119">
        <v>510009</v>
      </c>
      <c r="L40" s="110" t="str">
        <f t="shared" si="3"/>
        <v>ok</v>
      </c>
      <c r="M40" s="111" t="str">
        <f>IFERROR(VLOOKUP(K40,Centros!$E$2:$G$340,2,FALSE)," ")</f>
        <v>HH. TERCIARIAS CAPUCHINAS - EL OLIVO</v>
      </c>
      <c r="N40" s="112" t="str">
        <f t="shared" si="4"/>
        <v xml:space="preserve"> </v>
      </c>
      <c r="O40" s="113" t="str">
        <f>IFERROR(VLOOKUP($I40,Trabajadores!$C$3:$AF$1684,19,FALSE)," ")</f>
        <v>ASL</v>
      </c>
      <c r="P40" s="32">
        <v>4</v>
      </c>
      <c r="Q40" s="33">
        <v>70</v>
      </c>
      <c r="R40" s="24">
        <f t="shared" si="0"/>
        <v>280</v>
      </c>
      <c r="S40" s="18"/>
      <c r="T40" s="23">
        <f t="shared" si="5"/>
        <v>1.6367812499999999</v>
      </c>
      <c r="U40" s="23">
        <f t="shared" si="6"/>
        <v>0</v>
      </c>
      <c r="V40" s="18"/>
      <c r="W40" s="23">
        <f t="shared" si="7"/>
        <v>369.46</v>
      </c>
      <c r="X40" s="30" t="str">
        <f>IFERROR(VLOOKUP($I40,Trabajadores!$C$2:$AS$1684,42,FALSE)," ")</f>
        <v>ALGADI</v>
      </c>
      <c r="Y40" s="30">
        <f>IFERROR(VLOOKUP($I40,Trabajadores!$C$2:$AS$1684,40,FALSE)," ")</f>
        <v>110091</v>
      </c>
      <c r="Z40" s="30" t="str">
        <f>IFERROR(VLOOKUP(Y40,Centros!$X$2:$Y$228,2,FALSE)," ")</f>
        <v>COLEGIO CLARET -MADRID</v>
      </c>
      <c r="AA40" s="6" t="s">
        <v>10582</v>
      </c>
      <c r="AB40" s="5" t="s">
        <v>10583</v>
      </c>
      <c r="AC40" s="41">
        <f>IFERROR(VLOOKUP(H40,Centros!$AI$2:$AN$10,6,FALSE),0)</f>
        <v>70</v>
      </c>
      <c r="AD40" s="42">
        <f t="shared" si="8"/>
        <v>280</v>
      </c>
      <c r="AE40" s="42">
        <f t="shared" si="9"/>
        <v>0</v>
      </c>
      <c r="AF40" s="42">
        <f t="shared" si="10"/>
        <v>0</v>
      </c>
      <c r="AG40" s="42">
        <f t="shared" si="11"/>
        <v>0</v>
      </c>
      <c r="AH40" s="43">
        <f>IFERROR(VLOOKUP($I40,Trabajadores!$C$3:$AT$1684,44,FALSE),0)</f>
        <v>19228</v>
      </c>
      <c r="AI40" s="43">
        <f>IFERROR(VLOOKUP($I40,Trabajadores!$C$3:$AT$1684,2,FALSE),0)</f>
        <v>1993</v>
      </c>
      <c r="AJ40" s="43" t="str">
        <f>IFERROR(VLOOKUP($I40,Trabajadores!$C$3:$AY$1270,21,FALSE),0)</f>
        <v>50</v>
      </c>
      <c r="AK40" s="42">
        <f>IFERROR(VLOOKUP($I40,Trabajadores!$C$3:$AN$1684,38,FALSE),0)</f>
        <v>7.8</v>
      </c>
      <c r="AL40" s="42" t="str">
        <f>IFERROR(VLOOKUP($I40,Trabajadores!$C$3:$AN$1684,28,FALSE),0)</f>
        <v>99100165012016</v>
      </c>
      <c r="AM40" s="21" t="str">
        <f>IFERROR(VLOOKUP($I40,Trabajadores!$C$3:$AN$1684,19,FALSE),0)</f>
        <v>ASL</v>
      </c>
      <c r="AN40" s="21">
        <f>IFERROR(IF($J40="algadi",VLOOKUP($K40,Centros!$AB$2:$AD$142,2,FALSE),VLOOKUP($K40,Centros!$AB$143:$AD$282,2,FALSE)),0)</f>
        <v>5027</v>
      </c>
      <c r="AO40" s="44" t="str">
        <f>IFERROR(IF($J40="algadi",VLOOKUP($K40,Centros!$AB$2:$AD$142,3,FALSE),VLOOKUP($K40,Centros!$AB$143:$AD$222,3,FALSE)),0)</f>
        <v>69</v>
      </c>
      <c r="AP40" s="54"/>
      <c r="AQ40" s="55">
        <f>IFERROR(VLOOKUP($AM40,Centros!$AR$2:$AS$405,2,FALSE),0)</f>
        <v>1.6367812499999999</v>
      </c>
      <c r="AR40" s="78">
        <f>IFERROR(VLOOKUP($AM40,Centros!$AZ$2:$BA$6,2,FALSE),0)</f>
        <v>0</v>
      </c>
      <c r="AS40" s="76">
        <f>IFERROR(VLOOKUP($AM40,Centros!$BE$2:$BF$6,2,FALSE),0)</f>
        <v>2.0499999999999998</v>
      </c>
      <c r="BD40" s="45" t="str">
        <f t="shared" si="12"/>
        <v>ALGADI</v>
      </c>
      <c r="BE40" s="45" t="s">
        <v>852</v>
      </c>
      <c r="BF40" s="123" t="str">
        <f t="shared" si="13"/>
        <v>9-SEPTIEMBRE</v>
      </c>
      <c r="BG40" s="45">
        <f t="shared" si="14"/>
        <v>110091</v>
      </c>
      <c r="BH40" s="45">
        <f>VLOOKUP(Y40,Hoja1!$A$2:$O$599,14,FALSE)</f>
        <v>110091</v>
      </c>
      <c r="BI40" s="45" t="str">
        <f>VLOOKUP(BH40,Hoja1!$A$2:$O$599,2,FALSE)</f>
        <v>COLEGIO CLARET -MADRID</v>
      </c>
      <c r="BJ40" s="45" t="str">
        <f t="shared" si="15"/>
        <v>LOZANO ROA, ELFFY</v>
      </c>
      <c r="BK40" s="45">
        <f>VLOOKUP(BJ40,Trabajadores!$C$3:$AN$3285,14,FALSE)</f>
        <v>389</v>
      </c>
      <c r="BL40" s="45" t="str">
        <f>VLOOKUP($BJ40,Trabajadores!$C$3:$AN$3285,19,FALSE)</f>
        <v>ASL</v>
      </c>
      <c r="BM40" s="45">
        <f>VLOOKUP($BJ40,Trabajadores!$C$3:$AN$3285,16,FALSE)</f>
        <v>50</v>
      </c>
      <c r="BN40" s="124">
        <f t="shared" si="16"/>
        <v>1</v>
      </c>
      <c r="BO40" s="124">
        <f t="shared" si="17"/>
        <v>0</v>
      </c>
      <c r="BP40" s="125">
        <f t="shared" si="18"/>
        <v>1</v>
      </c>
      <c r="BR40" s="126">
        <f t="shared" si="19"/>
        <v>-369.46</v>
      </c>
      <c r="BV40" s="45" t="str">
        <f t="shared" si="20"/>
        <v>ALGADI</v>
      </c>
      <c r="BW40" s="45" t="s">
        <v>852</v>
      </c>
      <c r="BX40" s="123" t="str">
        <f t="shared" si="21"/>
        <v>9-SEPTIEMBRE</v>
      </c>
      <c r="BY40" s="45">
        <f t="shared" si="22"/>
        <v>510009</v>
      </c>
      <c r="BZ40" s="45">
        <f>VLOOKUP(BY40,Hoja1!$A$2:$O$599,14,FALSE)</f>
        <v>510009</v>
      </c>
      <c r="CA40" s="45" t="str">
        <f>VLOOKUP(BZ40,Hoja1!$A$2:$O$599,2,FALSE)</f>
        <v>HH. TERCIARIAS CAPUCHINAS - EL OLIVO</v>
      </c>
      <c r="CB40" s="45" t="str">
        <f t="shared" si="23"/>
        <v>Festivos y Fines de Semana</v>
      </c>
      <c r="CC40" s="45">
        <v>888</v>
      </c>
      <c r="CD40" s="45" t="str">
        <f t="shared" si="24"/>
        <v>INCIDENCIA</v>
      </c>
      <c r="CF40" s="124"/>
      <c r="CG40" s="124"/>
      <c r="CH40" s="125"/>
      <c r="CJ40" s="126">
        <f t="shared" si="25"/>
        <v>369.46</v>
      </c>
    </row>
    <row r="41" spans="1:88" hidden="1" x14ac:dyDescent="0.3">
      <c r="A41" s="116"/>
      <c r="B41" s="116"/>
      <c r="D41" s="31">
        <v>945</v>
      </c>
      <c r="E41" s="8" t="s">
        <v>2786</v>
      </c>
      <c r="F41" s="7" t="s">
        <v>725</v>
      </c>
      <c r="G41" s="45" t="s">
        <v>716</v>
      </c>
      <c r="H41" s="45" t="s">
        <v>718</v>
      </c>
      <c r="I41" s="119" t="s">
        <v>4135</v>
      </c>
      <c r="J41" s="18" t="s">
        <v>485</v>
      </c>
      <c r="K41" s="119">
        <v>110082</v>
      </c>
      <c r="L41" s="110" t="str">
        <f t="shared" si="3"/>
        <v>ok</v>
      </c>
      <c r="M41" s="111" t="str">
        <f>IFERROR(VLOOKUP(K41,Centros!$E$2:$G$340,2,FALSE)," ")</f>
        <v>COL. SAN MIGUEL ARCANGEL</v>
      </c>
      <c r="N41" s="112" t="str">
        <f t="shared" si="4"/>
        <v xml:space="preserve"> </v>
      </c>
      <c r="O41" s="113" t="str">
        <f>IFERROR(VLOOKUP($I41,Trabajadores!$C$3:$AF$1684,19,FALSE)," ")</f>
        <v>ASL</v>
      </c>
      <c r="P41" s="32">
        <v>17</v>
      </c>
      <c r="Q41" s="33">
        <v>9</v>
      </c>
      <c r="R41" s="24">
        <f t="shared" si="0"/>
        <v>153</v>
      </c>
      <c r="S41" s="18"/>
      <c r="T41" s="23">
        <f t="shared" si="5"/>
        <v>1.6367812499999999</v>
      </c>
      <c r="U41" s="23">
        <f t="shared" si="6"/>
        <v>0</v>
      </c>
      <c r="V41" s="18"/>
      <c r="W41" s="23">
        <f t="shared" si="7"/>
        <v>201.8835</v>
      </c>
      <c r="X41" s="30" t="str">
        <f>IFERROR(VLOOKUP($I41,Trabajadores!$C$2:$AS$1684,42,FALSE)," ")</f>
        <v>ALGADI</v>
      </c>
      <c r="Y41" s="30">
        <f>IFERROR(VLOOKUP($I41,Trabajadores!$C$2:$AS$1684,40,FALSE)," ")</f>
        <v>110082</v>
      </c>
      <c r="Z41" s="30" t="str">
        <f>IFERROR(VLOOKUP(Y41,Centros!$X$2:$Y$228,2,FALSE)," ")</f>
        <v>COL. SAN MIGUEL ARCANGEL</v>
      </c>
      <c r="AA41" s="6" t="s">
        <v>10584</v>
      </c>
      <c r="AB41" s="5" t="s">
        <v>10585</v>
      </c>
      <c r="AC41" s="41">
        <f>IFERROR(VLOOKUP(H41,Centros!$AI$2:$AN$10,6,FALSE),0)</f>
        <v>72</v>
      </c>
      <c r="AD41" s="42">
        <f t="shared" si="8"/>
        <v>0</v>
      </c>
      <c r="AE41" s="42">
        <f t="shared" si="9"/>
        <v>153</v>
      </c>
      <c r="AF41" s="42">
        <f t="shared" si="10"/>
        <v>0</v>
      </c>
      <c r="AG41" s="42">
        <f t="shared" si="11"/>
        <v>0</v>
      </c>
      <c r="AH41" s="43">
        <f>IFERROR(VLOOKUP($I41,Trabajadores!$C$3:$AT$1684,44,FALSE),0)</f>
        <v>19228</v>
      </c>
      <c r="AI41" s="43">
        <f>IFERROR(VLOOKUP($I41,Trabajadores!$C$3:$AT$1684,2,FALSE),0)</f>
        <v>1585</v>
      </c>
      <c r="AJ41" s="43" t="str">
        <f>IFERROR(VLOOKUP($I41,Trabajadores!$C$3:$AY$1270,21,FALSE),0)</f>
        <v>4</v>
      </c>
      <c r="AK41" s="42">
        <f>IFERROR(VLOOKUP($I41,Trabajadores!$C$3:$AN$1684,38,FALSE),0)</f>
        <v>7.8342857142857145</v>
      </c>
      <c r="AL41" s="42" t="str">
        <f>IFERROR(VLOOKUP($I41,Trabajadores!$C$3:$AN$1684,28,FALSE),0)</f>
        <v>99100165012016</v>
      </c>
      <c r="AM41" s="21" t="str">
        <f>IFERROR(VLOOKUP($I41,Trabajadores!$C$3:$AN$1684,19,FALSE),0)</f>
        <v>ASL</v>
      </c>
      <c r="AN41" s="21">
        <f>IFERROR(IF($J41="algadi",VLOOKUP($K41,Centros!$AB$2:$AD$142,2,FALSE),VLOOKUP($K41,Centros!$AB$143:$AD$282,2,FALSE)),0)</f>
        <v>19228</v>
      </c>
      <c r="AO41" s="44" t="str">
        <f>IFERROR(IF($J41="algadi",VLOOKUP($K41,Centros!$AB$2:$AD$142,3,FALSE),VLOOKUP($K41,Centros!$AB$143:$AD$222,3,FALSE)),0)</f>
        <v>4</v>
      </c>
      <c r="AP41" s="54"/>
      <c r="AQ41" s="55">
        <f>IFERROR(VLOOKUP($AM41,Centros!$AR$2:$AS$405,2,FALSE),0)</f>
        <v>1.6367812499999999</v>
      </c>
      <c r="AR41" s="78">
        <f>IFERROR(VLOOKUP($AM41,Centros!$AZ$2:$BA$6,2,FALSE),0)</f>
        <v>0</v>
      </c>
      <c r="AS41" s="76">
        <f>IFERROR(VLOOKUP($AM41,Centros!$BE$2:$BF$6,2,FALSE),0)</f>
        <v>2.0499999999999998</v>
      </c>
      <c r="BD41" s="45" t="str">
        <f t="shared" si="12"/>
        <v>ALGADI</v>
      </c>
      <c r="BE41" s="45" t="s">
        <v>852</v>
      </c>
      <c r="BF41" s="123" t="str">
        <f t="shared" si="13"/>
        <v>9-SEPTIEMBRE</v>
      </c>
      <c r="BG41" s="45">
        <f t="shared" si="14"/>
        <v>110082</v>
      </c>
      <c r="BH41" s="45">
        <f>VLOOKUP(Y41,Hoja1!$A$2:$O$599,14,FALSE)</f>
        <v>110082</v>
      </c>
      <c r="BI41" s="45" t="str">
        <f>VLOOKUP(BH41,Hoja1!$A$2:$O$599,2,FALSE)</f>
        <v>COL. SAN MIGUEL ARCANGEL</v>
      </c>
      <c r="BJ41" s="45" t="str">
        <f t="shared" si="15"/>
        <v>LUNA BRANDAN, NELLY MARV</v>
      </c>
      <c r="BK41" s="45">
        <f>VLOOKUP(BJ41,Trabajadores!$C$3:$AN$3285,14,FALSE)</f>
        <v>200</v>
      </c>
      <c r="BL41" s="45" t="str">
        <f>VLOOKUP($BJ41,Trabajadores!$C$3:$AN$3285,19,FALSE)</f>
        <v>ASL</v>
      </c>
      <c r="BM41" s="45">
        <f>VLOOKUP($BJ41,Trabajadores!$C$3:$AN$3285,16,FALSE)</f>
        <v>87.5</v>
      </c>
      <c r="BN41" s="124">
        <f t="shared" si="16"/>
        <v>0</v>
      </c>
      <c r="BO41" s="124">
        <f t="shared" si="17"/>
        <v>1</v>
      </c>
      <c r="BP41" s="125">
        <f t="shared" si="18"/>
        <v>1</v>
      </c>
      <c r="BR41" s="126">
        <f t="shared" si="19"/>
        <v>-201.8835</v>
      </c>
      <c r="BV41" s="45" t="str">
        <f t="shared" si="20"/>
        <v>ALGADI</v>
      </c>
      <c r="BW41" s="45" t="s">
        <v>852</v>
      </c>
      <c r="BX41" s="123" t="str">
        <f t="shared" si="21"/>
        <v>9-SEPTIEMBRE</v>
      </c>
      <c r="BY41" s="45">
        <f t="shared" si="22"/>
        <v>110082</v>
      </c>
      <c r="BZ41" s="45">
        <f>VLOOKUP(BY41,Hoja1!$A$2:$O$599,14,FALSE)</f>
        <v>110082</v>
      </c>
      <c r="CA41" s="45" t="str">
        <f>VLOOKUP(BZ41,Hoja1!$A$2:$O$599,2,FALSE)</f>
        <v>COL. SAN MIGUEL ARCANGEL</v>
      </c>
      <c r="CB41" s="45" t="str">
        <f t="shared" si="23"/>
        <v>Refuerzo</v>
      </c>
      <c r="CC41" s="45">
        <v>888</v>
      </c>
      <c r="CD41" s="45" t="str">
        <f t="shared" si="24"/>
        <v>INCIDENCIA</v>
      </c>
      <c r="CF41" s="124"/>
      <c r="CG41" s="124"/>
      <c r="CH41" s="125"/>
      <c r="CJ41" s="126">
        <f t="shared" si="25"/>
        <v>201.8835</v>
      </c>
    </row>
    <row r="42" spans="1:88" hidden="1" x14ac:dyDescent="0.3">
      <c r="A42" s="116"/>
      <c r="B42" s="116"/>
      <c r="D42" s="31">
        <v>945</v>
      </c>
      <c r="E42" s="8" t="s">
        <v>2786</v>
      </c>
      <c r="F42" s="7" t="s">
        <v>725</v>
      </c>
      <c r="G42" s="45" t="s">
        <v>716</v>
      </c>
      <c r="H42" s="45" t="s">
        <v>718</v>
      </c>
      <c r="I42" s="119" t="s">
        <v>4135</v>
      </c>
      <c r="J42" s="18" t="s">
        <v>485</v>
      </c>
      <c r="K42" s="119">
        <v>110082</v>
      </c>
      <c r="L42" s="110" t="str">
        <f t="shared" si="3"/>
        <v>ok</v>
      </c>
      <c r="M42" s="111" t="str">
        <f>IFERROR(VLOOKUP(K42,Centros!$E$2:$G$340,2,FALSE)," ")</f>
        <v>COL. SAN MIGUEL ARCANGEL</v>
      </c>
      <c r="N42" s="112" t="str">
        <f t="shared" si="4"/>
        <v xml:space="preserve"> </v>
      </c>
      <c r="O42" s="113" t="str">
        <f>IFERROR(VLOOKUP($I42,Trabajadores!$C$3:$AF$1684,19,FALSE)," ")</f>
        <v>ASL</v>
      </c>
      <c r="P42" s="32">
        <v>18</v>
      </c>
      <c r="Q42" s="33">
        <v>9</v>
      </c>
      <c r="R42" s="24">
        <f t="shared" si="0"/>
        <v>162</v>
      </c>
      <c r="S42" s="18"/>
      <c r="T42" s="23">
        <f t="shared" si="5"/>
        <v>1.6367812499999999</v>
      </c>
      <c r="U42" s="23">
        <f t="shared" si="6"/>
        <v>0</v>
      </c>
      <c r="V42" s="18"/>
      <c r="W42" s="23">
        <f t="shared" si="7"/>
        <v>213.75899999999999</v>
      </c>
      <c r="X42" s="30" t="str">
        <f>IFERROR(VLOOKUP($I42,Trabajadores!$C$2:$AS$1684,42,FALSE)," ")</f>
        <v>ALGADI</v>
      </c>
      <c r="Y42" s="30">
        <f>IFERROR(VLOOKUP($I42,Trabajadores!$C$2:$AS$1684,40,FALSE)," ")</f>
        <v>110082</v>
      </c>
      <c r="Z42" s="30" t="str">
        <f>IFERROR(VLOOKUP(Y42,Centros!$X$2:$Y$228,2,FALSE)," ")</f>
        <v>COL. SAN MIGUEL ARCANGEL</v>
      </c>
      <c r="AA42" s="6" t="s">
        <v>10545</v>
      </c>
      <c r="AB42" s="5" t="s">
        <v>10546</v>
      </c>
      <c r="AC42" s="41">
        <f>IFERROR(VLOOKUP(H42,Centros!$AI$2:$AN$10,6,FALSE),0)</f>
        <v>72</v>
      </c>
      <c r="AD42" s="42">
        <f t="shared" si="8"/>
        <v>0</v>
      </c>
      <c r="AE42" s="42">
        <f t="shared" si="9"/>
        <v>162</v>
      </c>
      <c r="AF42" s="42">
        <f t="shared" si="10"/>
        <v>0</v>
      </c>
      <c r="AG42" s="42">
        <f t="shared" si="11"/>
        <v>0</v>
      </c>
      <c r="AH42" s="43">
        <f>IFERROR(VLOOKUP($I42,Trabajadores!$C$3:$AT$1684,44,FALSE),0)</f>
        <v>19228</v>
      </c>
      <c r="AI42" s="43">
        <f>IFERROR(VLOOKUP($I42,Trabajadores!$C$3:$AT$1684,2,FALSE),0)</f>
        <v>1585</v>
      </c>
      <c r="AJ42" s="43" t="str">
        <f>IFERROR(VLOOKUP($I42,Trabajadores!$C$3:$AY$1270,21,FALSE),0)</f>
        <v>4</v>
      </c>
      <c r="AK42" s="42">
        <f>IFERROR(VLOOKUP($I42,Trabajadores!$C$3:$AN$1684,38,FALSE),0)</f>
        <v>7.8342857142857145</v>
      </c>
      <c r="AL42" s="42" t="str">
        <f>IFERROR(VLOOKUP($I42,Trabajadores!$C$3:$AN$1684,28,FALSE),0)</f>
        <v>99100165012016</v>
      </c>
      <c r="AM42" s="21" t="str">
        <f>IFERROR(VLOOKUP($I42,Trabajadores!$C$3:$AN$1684,19,FALSE),0)</f>
        <v>ASL</v>
      </c>
      <c r="AN42" s="21">
        <f>IFERROR(IF($J42="algadi",VLOOKUP($K42,Centros!$AB$2:$AD$142,2,FALSE),VLOOKUP($K42,Centros!$AB$143:$AD$282,2,FALSE)),0)</f>
        <v>19228</v>
      </c>
      <c r="AO42" s="44" t="str">
        <f>IFERROR(IF($J42="algadi",VLOOKUP($K42,Centros!$AB$2:$AD$142,3,FALSE),VLOOKUP($K42,Centros!$AB$143:$AD$222,3,FALSE)),0)</f>
        <v>4</v>
      </c>
      <c r="AP42" s="54"/>
      <c r="AQ42" s="55">
        <f>IFERROR(VLOOKUP($AM42,Centros!$AR$2:$AS$405,2,FALSE),0)</f>
        <v>1.6367812499999999</v>
      </c>
      <c r="AR42" s="78">
        <f>IFERROR(VLOOKUP($AM42,Centros!$AZ$2:$BA$6,2,FALSE),0)</f>
        <v>0</v>
      </c>
      <c r="AS42" s="76">
        <f>IFERROR(VLOOKUP($AM42,Centros!$BE$2:$BF$6,2,FALSE),0)</f>
        <v>2.0499999999999998</v>
      </c>
      <c r="BD42" s="45" t="str">
        <f t="shared" si="12"/>
        <v>ALGADI</v>
      </c>
      <c r="BE42" s="45" t="s">
        <v>852</v>
      </c>
      <c r="BF42" s="123" t="str">
        <f t="shared" si="13"/>
        <v>9-SEPTIEMBRE</v>
      </c>
      <c r="BG42" s="45">
        <f t="shared" si="14"/>
        <v>110082</v>
      </c>
      <c r="BH42" s="45">
        <f>VLOOKUP(Y42,Hoja1!$A$2:$O$599,14,FALSE)</f>
        <v>110082</v>
      </c>
      <c r="BI42" s="45" t="str">
        <f>VLOOKUP(BH42,Hoja1!$A$2:$O$599,2,FALSE)</f>
        <v>COL. SAN MIGUEL ARCANGEL</v>
      </c>
      <c r="BJ42" s="45" t="str">
        <f t="shared" si="15"/>
        <v>LUNA BRANDAN, NELLY MARV</v>
      </c>
      <c r="BK42" s="45">
        <f>VLOOKUP(BJ42,Trabajadores!$C$3:$AN$3285,14,FALSE)</f>
        <v>200</v>
      </c>
      <c r="BL42" s="45" t="str">
        <f>VLOOKUP($BJ42,Trabajadores!$C$3:$AN$3285,19,FALSE)</f>
        <v>ASL</v>
      </c>
      <c r="BM42" s="45">
        <f>VLOOKUP($BJ42,Trabajadores!$C$3:$AN$3285,16,FALSE)</f>
        <v>87.5</v>
      </c>
      <c r="BN42" s="124">
        <f t="shared" si="16"/>
        <v>0</v>
      </c>
      <c r="BO42" s="124">
        <f t="shared" si="17"/>
        <v>1</v>
      </c>
      <c r="BP42" s="125">
        <f t="shared" si="18"/>
        <v>1</v>
      </c>
      <c r="BR42" s="126">
        <f t="shared" si="19"/>
        <v>-213.75899999999999</v>
      </c>
      <c r="BV42" s="45" t="str">
        <f t="shared" si="20"/>
        <v>ALGADI</v>
      </c>
      <c r="BW42" s="45" t="s">
        <v>852</v>
      </c>
      <c r="BX42" s="123" t="str">
        <f t="shared" si="21"/>
        <v>9-SEPTIEMBRE</v>
      </c>
      <c r="BY42" s="45">
        <f t="shared" si="22"/>
        <v>110082</v>
      </c>
      <c r="BZ42" s="45">
        <f>VLOOKUP(BY42,Hoja1!$A$2:$O$599,14,FALSE)</f>
        <v>110082</v>
      </c>
      <c r="CA42" s="45" t="str">
        <f>VLOOKUP(BZ42,Hoja1!$A$2:$O$599,2,FALSE)</f>
        <v>COL. SAN MIGUEL ARCANGEL</v>
      </c>
      <c r="CB42" s="45" t="str">
        <f t="shared" si="23"/>
        <v>Refuerzo</v>
      </c>
      <c r="CC42" s="45">
        <v>888</v>
      </c>
      <c r="CD42" s="45" t="str">
        <f t="shared" si="24"/>
        <v>INCIDENCIA</v>
      </c>
      <c r="CF42" s="124"/>
      <c r="CG42" s="124"/>
      <c r="CH42" s="125"/>
      <c r="CJ42" s="126">
        <f t="shared" si="25"/>
        <v>213.75899999999999</v>
      </c>
    </row>
    <row r="43" spans="1:88" hidden="1" x14ac:dyDescent="0.3">
      <c r="A43" s="116"/>
      <c r="B43" s="116"/>
      <c r="D43" s="31">
        <v>945</v>
      </c>
      <c r="E43" s="8" t="s">
        <v>2786</v>
      </c>
      <c r="F43" s="7" t="s">
        <v>726</v>
      </c>
      <c r="G43" s="45" t="s">
        <v>716</v>
      </c>
      <c r="H43" s="45" t="s">
        <v>718</v>
      </c>
      <c r="I43" s="119" t="s">
        <v>9258</v>
      </c>
      <c r="J43" s="18" t="s">
        <v>485</v>
      </c>
      <c r="K43" s="119">
        <v>110021</v>
      </c>
      <c r="L43" s="110" t="str">
        <f t="shared" si="3"/>
        <v>ok</v>
      </c>
      <c r="M43" s="111" t="str">
        <f>IFERROR(VLOOKUP(K43,Centros!$E$2:$G$340,2,FALSE)," ")</f>
        <v>COLEGIO FUNDACION CALDEIRO</v>
      </c>
      <c r="N43" s="112" t="str">
        <f t="shared" si="4"/>
        <v xml:space="preserve"> </v>
      </c>
      <c r="O43" s="113" t="str">
        <f>IFERROR(VLOOKUP($I43,Trabajadores!$C$3:$AF$1684,19,FALSE)," ")</f>
        <v>h ASL</v>
      </c>
      <c r="P43" s="32">
        <v>15</v>
      </c>
      <c r="Q43" s="33">
        <v>9</v>
      </c>
      <c r="R43" s="24">
        <f t="shared" si="0"/>
        <v>135</v>
      </c>
      <c r="S43" s="18"/>
      <c r="T43" s="23">
        <f t="shared" si="5"/>
        <v>1.6367812499999999</v>
      </c>
      <c r="U43" s="23">
        <f t="shared" si="6"/>
        <v>0</v>
      </c>
      <c r="V43" s="18"/>
      <c r="W43" s="23">
        <f t="shared" si="7"/>
        <v>178.13249999999999</v>
      </c>
      <c r="X43" s="30" t="str">
        <f>IFERROR(VLOOKUP($I43,Trabajadores!$C$2:$AS$1684,42,FALSE)," ")</f>
        <v>ALGADI</v>
      </c>
      <c r="Y43" s="30">
        <f>IFERROR(VLOOKUP($I43,Trabajadores!$C$2:$AS$1684,40,FALSE)," ")</f>
        <v>110021</v>
      </c>
      <c r="Z43" s="30" t="str">
        <f>IFERROR(VLOOKUP(Y43,Centros!$X$2:$Y$228,2,FALSE)," ")</f>
        <v>COLEGIO FUNDACION CALDEIRO</v>
      </c>
      <c r="AA43" s="6" t="s">
        <v>10586</v>
      </c>
      <c r="AB43" s="5" t="s">
        <v>10587</v>
      </c>
      <c r="AC43" s="41">
        <f>IFERROR(VLOOKUP(H43,Centros!$AI$2:$AN$10,6,FALSE),0)</f>
        <v>72</v>
      </c>
      <c r="AD43" s="42">
        <f t="shared" si="8"/>
        <v>0</v>
      </c>
      <c r="AE43" s="42">
        <f t="shared" si="9"/>
        <v>135</v>
      </c>
      <c r="AF43" s="42">
        <f t="shared" si="10"/>
        <v>0</v>
      </c>
      <c r="AG43" s="42">
        <f t="shared" si="11"/>
        <v>0</v>
      </c>
      <c r="AH43" s="43">
        <f>IFERROR(VLOOKUP($I43,Trabajadores!$C$3:$AT$1684,44,FALSE),0)</f>
        <v>19228</v>
      </c>
      <c r="AI43" s="43">
        <f>IFERROR(VLOOKUP($I43,Trabajadores!$C$3:$AT$1684,2,FALSE),0)</f>
        <v>156</v>
      </c>
      <c r="AJ43" s="43" t="str">
        <f>IFERROR(VLOOKUP($I43,Trabajadores!$C$3:$AY$1270,21,FALSE),0)</f>
        <v>20</v>
      </c>
      <c r="AK43" s="42">
        <f>IFERROR(VLOOKUP($I43,Trabajadores!$C$3:$AN$1684,38,FALSE),0)</f>
        <v>8.9740000000000002</v>
      </c>
      <c r="AL43" s="42" t="str">
        <f>IFERROR(VLOOKUP($I43,Trabajadores!$C$3:$AN$1684,28,FALSE),0)</f>
        <v>99100165012016</v>
      </c>
      <c r="AM43" s="21" t="str">
        <f>IFERROR(VLOOKUP($I43,Trabajadores!$C$3:$AN$1684,19,FALSE),0)</f>
        <v>h ASL</v>
      </c>
      <c r="AN43" s="21">
        <f>IFERROR(IF($J43="algadi",VLOOKUP($K43,Centros!$AB$2:$AD$142,2,FALSE),VLOOKUP($K43,Centros!$AB$143:$AD$282,2,FALSE)),0)</f>
        <v>19228</v>
      </c>
      <c r="AO43" s="44" t="str">
        <f>IFERROR(IF($J43="algadi",VLOOKUP($K43,Centros!$AB$2:$AD$142,3,FALSE),VLOOKUP($K43,Centros!$AB$143:$AD$222,3,FALSE)),0)</f>
        <v>20</v>
      </c>
      <c r="AP43" s="54"/>
      <c r="AQ43" s="55">
        <f>IFERROR(VLOOKUP($AM43,Centros!$AR$2:$AS$405,2,FALSE),0)</f>
        <v>1.6367812499999999</v>
      </c>
      <c r="AR43" s="78">
        <f>IFERROR(VLOOKUP($AM43,Centros!$AZ$2:$BA$6,2,FALSE),0)</f>
        <v>0</v>
      </c>
      <c r="AS43" s="76">
        <f>IFERROR(VLOOKUP($AM43,Centros!$BE$2:$BF$6,2,FALSE),0)</f>
        <v>0</v>
      </c>
      <c r="BD43" s="45" t="str">
        <f t="shared" si="12"/>
        <v>ALGADI</v>
      </c>
      <c r="BE43" s="45" t="s">
        <v>852</v>
      </c>
      <c r="BF43" s="123" t="str">
        <f t="shared" si="13"/>
        <v>9-SEPTIEMBRE</v>
      </c>
      <c r="BG43" s="45">
        <f t="shared" si="14"/>
        <v>110021</v>
      </c>
      <c r="BH43" s="45">
        <f>VLOOKUP(Y43,Hoja1!$A$2:$O$599,14,FALSE)</f>
        <v>110021</v>
      </c>
      <c r="BI43" s="45" t="str">
        <f>VLOOKUP(BH43,Hoja1!$A$2:$O$599,2,FALSE)</f>
        <v>COLEGIO FUNDACION CALDEIRO</v>
      </c>
      <c r="BJ43" s="45" t="str">
        <f t="shared" si="15"/>
        <v>MARTIN AGUADO, ALMUDENA</v>
      </c>
      <c r="BK43" s="45">
        <f>VLOOKUP(BJ43,Trabajadores!$C$3:$AN$3285,14,FALSE)</f>
        <v>300</v>
      </c>
      <c r="BL43" s="45" t="str">
        <f>VLOOKUP($BJ43,Trabajadores!$C$3:$AN$3285,19,FALSE)</f>
        <v>h ASL</v>
      </c>
      <c r="BM43" s="45">
        <f>VLOOKUP($BJ43,Trabajadores!$C$3:$AN$3285,16,FALSE)</f>
        <v>62.5</v>
      </c>
      <c r="BN43" s="124">
        <f t="shared" si="16"/>
        <v>0</v>
      </c>
      <c r="BO43" s="124">
        <f t="shared" si="17"/>
        <v>1</v>
      </c>
      <c r="BP43" s="125">
        <f t="shared" si="18"/>
        <v>1</v>
      </c>
      <c r="BR43" s="126">
        <f t="shared" si="19"/>
        <v>-178.13249999999999</v>
      </c>
      <c r="BV43" s="45" t="str">
        <f t="shared" si="20"/>
        <v>ALGADI</v>
      </c>
      <c r="BW43" s="45" t="s">
        <v>852</v>
      </c>
      <c r="BX43" s="123" t="str">
        <f t="shared" si="21"/>
        <v>9-SEPTIEMBRE</v>
      </c>
      <c r="BY43" s="45">
        <f t="shared" si="22"/>
        <v>110021</v>
      </c>
      <c r="BZ43" s="45">
        <f>VLOOKUP(BY43,Hoja1!$A$2:$O$599,14,FALSE)</f>
        <v>110021</v>
      </c>
      <c r="CA43" s="45" t="str">
        <f>VLOOKUP(BZ43,Hoja1!$A$2:$O$599,2,FALSE)</f>
        <v>COLEGIO FUNDACION CALDEIRO</v>
      </c>
      <c r="CB43" s="45" t="str">
        <f t="shared" si="23"/>
        <v>Refuerzo</v>
      </c>
      <c r="CC43" s="45">
        <v>888</v>
      </c>
      <c r="CD43" s="45" t="str">
        <f t="shared" si="24"/>
        <v>INCIDENCIA</v>
      </c>
      <c r="CF43" s="124"/>
      <c r="CG43" s="124"/>
      <c r="CH43" s="125"/>
      <c r="CJ43" s="126">
        <f t="shared" si="25"/>
        <v>178.13249999999999</v>
      </c>
    </row>
    <row r="44" spans="1:88" hidden="1" x14ac:dyDescent="0.3">
      <c r="A44" s="116"/>
      <c r="B44" s="116"/>
      <c r="D44" s="31">
        <v>945</v>
      </c>
      <c r="E44" s="8" t="s">
        <v>2786</v>
      </c>
      <c r="F44" s="7" t="s">
        <v>726</v>
      </c>
      <c r="G44" s="45" t="s">
        <v>716</v>
      </c>
      <c r="H44" s="45" t="s">
        <v>718</v>
      </c>
      <c r="I44" s="119" t="s">
        <v>9258</v>
      </c>
      <c r="J44" s="18" t="s">
        <v>485</v>
      </c>
      <c r="K44" s="119">
        <v>110021</v>
      </c>
      <c r="L44" s="110" t="str">
        <f t="shared" si="3"/>
        <v>ok</v>
      </c>
      <c r="M44" s="111" t="str">
        <f>IFERROR(VLOOKUP(K44,Centros!$E$2:$G$340,2,FALSE)," ")</f>
        <v>COLEGIO FUNDACION CALDEIRO</v>
      </c>
      <c r="N44" s="112" t="str">
        <f t="shared" si="4"/>
        <v xml:space="preserve"> </v>
      </c>
      <c r="O44" s="113" t="str">
        <f>IFERROR(VLOOKUP($I44,Trabajadores!$C$3:$AF$1684,19,FALSE)," ")</f>
        <v>h ASL</v>
      </c>
      <c r="P44" s="32">
        <v>17</v>
      </c>
      <c r="Q44" s="33">
        <v>9</v>
      </c>
      <c r="R44" s="24">
        <f t="shared" si="0"/>
        <v>153</v>
      </c>
      <c r="S44" s="18"/>
      <c r="T44" s="23">
        <f t="shared" si="5"/>
        <v>1.6367812499999999</v>
      </c>
      <c r="U44" s="23">
        <f t="shared" si="6"/>
        <v>0</v>
      </c>
      <c r="V44" s="18"/>
      <c r="W44" s="23">
        <f t="shared" si="7"/>
        <v>201.8835</v>
      </c>
      <c r="X44" s="30" t="str">
        <f>IFERROR(VLOOKUP($I44,Trabajadores!$C$2:$AS$1684,42,FALSE)," ")</f>
        <v>ALGADI</v>
      </c>
      <c r="Y44" s="30">
        <f>IFERROR(VLOOKUP($I44,Trabajadores!$C$2:$AS$1684,40,FALSE)," ")</f>
        <v>110021</v>
      </c>
      <c r="Z44" s="30" t="str">
        <f>IFERROR(VLOOKUP(Y44,Centros!$X$2:$Y$228,2,FALSE)," ")</f>
        <v>COLEGIO FUNDACION CALDEIRO</v>
      </c>
      <c r="AA44" s="6" t="s">
        <v>10584</v>
      </c>
      <c r="AB44" s="5" t="s">
        <v>10588</v>
      </c>
      <c r="AC44" s="41">
        <f>IFERROR(VLOOKUP(H44,Centros!$AI$2:$AN$10,6,FALSE),0)</f>
        <v>72</v>
      </c>
      <c r="AD44" s="42">
        <f t="shared" si="8"/>
        <v>0</v>
      </c>
      <c r="AE44" s="42">
        <f t="shared" si="9"/>
        <v>153</v>
      </c>
      <c r="AF44" s="42">
        <f t="shared" si="10"/>
        <v>0</v>
      </c>
      <c r="AG44" s="42">
        <f t="shared" si="11"/>
        <v>0</v>
      </c>
      <c r="AH44" s="43">
        <f>IFERROR(VLOOKUP($I44,Trabajadores!$C$3:$AT$1684,44,FALSE),0)</f>
        <v>19228</v>
      </c>
      <c r="AI44" s="43">
        <f>IFERROR(VLOOKUP($I44,Trabajadores!$C$3:$AT$1684,2,FALSE),0)</f>
        <v>156</v>
      </c>
      <c r="AJ44" s="43" t="str">
        <f>IFERROR(VLOOKUP($I44,Trabajadores!$C$3:$AY$1270,21,FALSE),0)</f>
        <v>20</v>
      </c>
      <c r="AK44" s="42">
        <f>IFERROR(VLOOKUP($I44,Trabajadores!$C$3:$AN$1684,38,FALSE),0)</f>
        <v>8.9740000000000002</v>
      </c>
      <c r="AL44" s="42" t="str">
        <f>IFERROR(VLOOKUP($I44,Trabajadores!$C$3:$AN$1684,28,FALSE),0)</f>
        <v>99100165012016</v>
      </c>
      <c r="AM44" s="21" t="str">
        <f>IFERROR(VLOOKUP($I44,Trabajadores!$C$3:$AN$1684,19,FALSE),0)</f>
        <v>h ASL</v>
      </c>
      <c r="AN44" s="21">
        <f>IFERROR(IF($J44="algadi",VLOOKUP($K44,Centros!$AB$2:$AD$142,2,FALSE),VLOOKUP($K44,Centros!$AB$143:$AD$282,2,FALSE)),0)</f>
        <v>19228</v>
      </c>
      <c r="AO44" s="44" t="str">
        <f>IFERROR(IF($J44="algadi",VLOOKUP($K44,Centros!$AB$2:$AD$142,3,FALSE),VLOOKUP($K44,Centros!$AB$143:$AD$222,3,FALSE)),0)</f>
        <v>20</v>
      </c>
      <c r="AP44" s="54"/>
      <c r="AQ44" s="55">
        <f>IFERROR(VLOOKUP($AM44,Centros!$AR$2:$AS$405,2,FALSE),0)</f>
        <v>1.6367812499999999</v>
      </c>
      <c r="AR44" s="78">
        <f>IFERROR(VLOOKUP($AM44,Centros!$AZ$2:$BA$6,2,FALSE),0)</f>
        <v>0</v>
      </c>
      <c r="AS44" s="76">
        <f>IFERROR(VLOOKUP($AM44,Centros!$BE$2:$BF$6,2,FALSE),0)</f>
        <v>0</v>
      </c>
      <c r="BD44" s="45" t="str">
        <f t="shared" si="12"/>
        <v>ALGADI</v>
      </c>
      <c r="BE44" s="45" t="s">
        <v>852</v>
      </c>
      <c r="BF44" s="123" t="str">
        <f t="shared" si="13"/>
        <v>9-SEPTIEMBRE</v>
      </c>
      <c r="BG44" s="45">
        <f t="shared" si="14"/>
        <v>110021</v>
      </c>
      <c r="BH44" s="45">
        <f>VLOOKUP(Y44,Hoja1!$A$2:$O$599,14,FALSE)</f>
        <v>110021</v>
      </c>
      <c r="BI44" s="45" t="str">
        <f>VLOOKUP(BH44,Hoja1!$A$2:$O$599,2,FALSE)</f>
        <v>COLEGIO FUNDACION CALDEIRO</v>
      </c>
      <c r="BJ44" s="45" t="str">
        <f t="shared" si="15"/>
        <v>MARTIN AGUADO, ALMUDENA</v>
      </c>
      <c r="BK44" s="45">
        <f>VLOOKUP(BJ44,Trabajadores!$C$3:$AN$3285,14,FALSE)</f>
        <v>300</v>
      </c>
      <c r="BL44" s="45" t="str">
        <f>VLOOKUP($BJ44,Trabajadores!$C$3:$AN$3285,19,FALSE)</f>
        <v>h ASL</v>
      </c>
      <c r="BM44" s="45">
        <f>VLOOKUP($BJ44,Trabajadores!$C$3:$AN$3285,16,FALSE)</f>
        <v>62.5</v>
      </c>
      <c r="BN44" s="124">
        <f t="shared" si="16"/>
        <v>0</v>
      </c>
      <c r="BO44" s="124">
        <f t="shared" si="17"/>
        <v>1</v>
      </c>
      <c r="BP44" s="125">
        <f t="shared" si="18"/>
        <v>1</v>
      </c>
      <c r="BR44" s="126">
        <f t="shared" si="19"/>
        <v>-201.8835</v>
      </c>
      <c r="BV44" s="45" t="str">
        <f t="shared" si="20"/>
        <v>ALGADI</v>
      </c>
      <c r="BW44" s="45" t="s">
        <v>852</v>
      </c>
      <c r="BX44" s="123" t="str">
        <f t="shared" si="21"/>
        <v>9-SEPTIEMBRE</v>
      </c>
      <c r="BY44" s="45">
        <f t="shared" si="22"/>
        <v>110021</v>
      </c>
      <c r="BZ44" s="45">
        <f>VLOOKUP(BY44,Hoja1!$A$2:$O$599,14,FALSE)</f>
        <v>110021</v>
      </c>
      <c r="CA44" s="45" t="str">
        <f>VLOOKUP(BZ44,Hoja1!$A$2:$O$599,2,FALSE)</f>
        <v>COLEGIO FUNDACION CALDEIRO</v>
      </c>
      <c r="CB44" s="45" t="str">
        <f t="shared" si="23"/>
        <v>Refuerzo</v>
      </c>
      <c r="CC44" s="45">
        <v>888</v>
      </c>
      <c r="CD44" s="45" t="str">
        <f t="shared" si="24"/>
        <v>INCIDENCIA</v>
      </c>
      <c r="CF44" s="124"/>
      <c r="CG44" s="124"/>
      <c r="CH44" s="125"/>
      <c r="CJ44" s="126">
        <f t="shared" si="25"/>
        <v>201.8835</v>
      </c>
    </row>
    <row r="45" spans="1:88" hidden="1" x14ac:dyDescent="0.3">
      <c r="A45" s="116"/>
      <c r="B45" s="116"/>
      <c r="D45" s="31">
        <v>945</v>
      </c>
      <c r="E45" s="8" t="s">
        <v>2786</v>
      </c>
      <c r="F45" s="7" t="s">
        <v>726</v>
      </c>
      <c r="G45" s="45" t="s">
        <v>714</v>
      </c>
      <c r="H45" s="45" t="s">
        <v>720</v>
      </c>
      <c r="I45" s="119" t="s">
        <v>6463</v>
      </c>
      <c r="J45" s="18" t="s">
        <v>485</v>
      </c>
      <c r="K45" s="119">
        <v>110065</v>
      </c>
      <c r="L45" s="110" t="str">
        <f t="shared" si="3"/>
        <v>ok</v>
      </c>
      <c r="M45" s="111" t="str">
        <f>IFERROR(VLOOKUP(K45,Centros!$E$2:$G$340,2,FALSE)," ")</f>
        <v>COLEGIO SANTA RITA</v>
      </c>
      <c r="N45" s="112" t="str">
        <f t="shared" si="4"/>
        <v xml:space="preserve"> </v>
      </c>
      <c r="O45" s="113" t="str">
        <f>IFERROR(VLOOKUP($I45,Trabajadores!$C$3:$AF$1684,19,FALSE)," ")</f>
        <v>Ayte Coc</v>
      </c>
      <c r="P45" s="32">
        <v>2</v>
      </c>
      <c r="Q45" s="33">
        <v>9</v>
      </c>
      <c r="R45" s="24">
        <f t="shared" si="0"/>
        <v>18</v>
      </c>
      <c r="S45" s="18"/>
      <c r="T45" s="23">
        <f t="shared" si="5"/>
        <v>1.690609375</v>
      </c>
      <c r="U45" s="23">
        <f t="shared" si="6"/>
        <v>0</v>
      </c>
      <c r="V45" s="18"/>
      <c r="W45" s="23">
        <f t="shared" si="7"/>
        <v>23.750999999999998</v>
      </c>
      <c r="X45" s="30" t="str">
        <f>IFERROR(VLOOKUP($I45,Trabajadores!$C$2:$AS$1684,42,FALSE)," ")</f>
        <v>ALGADI</v>
      </c>
      <c r="Y45" s="30">
        <f>IFERROR(VLOOKUP($I45,Trabajadores!$C$2:$AS$1684,40,FALSE)," ")</f>
        <v>110082</v>
      </c>
      <c r="Z45" s="30" t="str">
        <f>IFERROR(VLOOKUP(Y45,Centros!$X$2:$Y$228,2,FALSE)," ")</f>
        <v>COL. SAN MIGUEL ARCANGEL</v>
      </c>
      <c r="AA45" s="6">
        <v>45919</v>
      </c>
      <c r="AB45" s="5" t="s">
        <v>10589</v>
      </c>
      <c r="AC45" s="41">
        <f>IFERROR(VLOOKUP(H45,Centros!$AI$2:$AN$10,6,FALSE),0)</f>
        <v>70</v>
      </c>
      <c r="AD45" s="42">
        <f t="shared" si="8"/>
        <v>18</v>
      </c>
      <c r="AE45" s="42">
        <f t="shared" si="9"/>
        <v>0</v>
      </c>
      <c r="AF45" s="42">
        <f t="shared" si="10"/>
        <v>0</v>
      </c>
      <c r="AG45" s="42">
        <f t="shared" si="11"/>
        <v>0</v>
      </c>
      <c r="AH45" s="43">
        <f>IFERROR(VLOOKUP($I45,Trabajadores!$C$3:$AT$1684,44,FALSE),0)</f>
        <v>19228</v>
      </c>
      <c r="AI45" s="43">
        <f>IFERROR(VLOOKUP($I45,Trabajadores!$C$3:$AT$1684,2,FALSE),0)</f>
        <v>1858</v>
      </c>
      <c r="AJ45" s="43" t="str">
        <f>IFERROR(VLOOKUP($I45,Trabajadores!$C$3:$AY$1270,21,FALSE),0)</f>
        <v>4</v>
      </c>
      <c r="AK45" s="42">
        <f>IFERROR(VLOOKUP($I45,Trabajadores!$C$3:$AN$1684,38,FALSE),0)</f>
        <v>7.8</v>
      </c>
      <c r="AL45" s="42" t="str">
        <f>IFERROR(VLOOKUP($I45,Trabajadores!$C$3:$AN$1684,28,FALSE),0)</f>
        <v>99100165012016</v>
      </c>
      <c r="AM45" s="21" t="str">
        <f>IFERROR(VLOOKUP($I45,Trabajadores!$C$3:$AN$1684,19,FALSE),0)</f>
        <v>Ayte Coc</v>
      </c>
      <c r="AN45" s="21">
        <f>IFERROR(IF($J45="algadi",VLOOKUP($K45,Centros!$AB$2:$AD$142,2,FALSE),VLOOKUP($K45,Centros!$AB$143:$AD$282,2,FALSE)),0)</f>
        <v>5027</v>
      </c>
      <c r="AO45" s="44" t="str">
        <f>IFERROR(IF($J45="algadi",VLOOKUP($K45,Centros!$AB$2:$AD$142,3,FALSE),VLOOKUP($K45,Centros!$AB$143:$AD$222,3,FALSE)),0)</f>
        <v>33</v>
      </c>
      <c r="AP45" s="54"/>
      <c r="AQ45" s="55">
        <f>IFERROR(VLOOKUP($AM45,Centros!$AR$2:$AS$405,2,FALSE),0)</f>
        <v>1.690609375</v>
      </c>
      <c r="AR45" s="78">
        <f>IFERROR(VLOOKUP($AM45,Centros!$AZ$2:$BA$6,2,FALSE),0)</f>
        <v>0</v>
      </c>
      <c r="AS45" s="76">
        <f>IFERROR(VLOOKUP($AM45,Centros!$BE$2:$BF$6,2,FALSE),0)</f>
        <v>0</v>
      </c>
      <c r="BD45" s="45" t="str">
        <f t="shared" si="12"/>
        <v>ALGADI</v>
      </c>
      <c r="BE45" s="45" t="s">
        <v>852</v>
      </c>
      <c r="BF45" s="123" t="str">
        <f t="shared" si="13"/>
        <v>9-SEPTIEMBRE</v>
      </c>
      <c r="BG45" s="45">
        <f t="shared" si="14"/>
        <v>110082</v>
      </c>
      <c r="BH45" s="45">
        <f>VLOOKUP(Y45,Hoja1!$A$2:$O$599,14,FALSE)</f>
        <v>110082</v>
      </c>
      <c r="BI45" s="45" t="str">
        <f>VLOOKUP(BH45,Hoja1!$A$2:$O$599,2,FALSE)</f>
        <v>COL. SAN MIGUEL ARCANGEL</v>
      </c>
      <c r="BJ45" s="45" t="str">
        <f t="shared" si="15"/>
        <v>MARTINEZ RIOS, ELIZABETH</v>
      </c>
      <c r="BK45" s="45">
        <f>VLOOKUP(BJ45,Trabajadores!$C$3:$AN$3285,14,FALSE)</f>
        <v>300</v>
      </c>
      <c r="BL45" s="45" t="str">
        <f>VLOOKUP($BJ45,Trabajadores!$C$3:$AN$3285,19,FALSE)</f>
        <v>Ayte Coc</v>
      </c>
      <c r="BM45" s="45">
        <f>VLOOKUP($BJ45,Trabajadores!$C$3:$AN$3285,16,FALSE)</f>
        <v>50</v>
      </c>
      <c r="BN45" s="124">
        <f t="shared" si="16"/>
        <v>1</v>
      </c>
      <c r="BO45" s="124">
        <f t="shared" si="17"/>
        <v>0</v>
      </c>
      <c r="BP45" s="125">
        <f t="shared" si="18"/>
        <v>1</v>
      </c>
      <c r="BR45" s="126">
        <f t="shared" si="19"/>
        <v>-23.750999999999998</v>
      </c>
      <c r="BV45" s="45" t="str">
        <f t="shared" si="20"/>
        <v>ALGADI</v>
      </c>
      <c r="BW45" s="45" t="s">
        <v>852</v>
      </c>
      <c r="BX45" s="123" t="str">
        <f t="shared" si="21"/>
        <v>9-SEPTIEMBRE</v>
      </c>
      <c r="BY45" s="45">
        <f t="shared" si="22"/>
        <v>110065</v>
      </c>
      <c r="BZ45" s="45">
        <f>VLOOKUP(BY45,Hoja1!$A$2:$O$599,14,FALSE)</f>
        <v>110065</v>
      </c>
      <c r="CA45" s="45" t="str">
        <f>VLOOKUP(BZ45,Hoja1!$A$2:$O$599,2,FALSE)</f>
        <v>COLEGIO SANTA RITA</v>
      </c>
      <c r="CB45" s="45" t="str">
        <f t="shared" si="23"/>
        <v>Festivos y Fines de Semana</v>
      </c>
      <c r="CC45" s="45">
        <v>888</v>
      </c>
      <c r="CD45" s="45" t="str">
        <f t="shared" si="24"/>
        <v>INCIDENCIA</v>
      </c>
      <c r="CF45" s="124"/>
      <c r="CG45" s="124"/>
      <c r="CH45" s="125"/>
      <c r="CJ45" s="126">
        <f t="shared" si="25"/>
        <v>23.750999999999998</v>
      </c>
    </row>
    <row r="46" spans="1:88" hidden="1" x14ac:dyDescent="0.3">
      <c r="A46" s="116"/>
      <c r="B46" s="116"/>
      <c r="D46" s="31">
        <v>945</v>
      </c>
      <c r="E46" s="8" t="s">
        <v>2786</v>
      </c>
      <c r="F46" s="7" t="s">
        <v>726</v>
      </c>
      <c r="G46" s="45" t="s">
        <v>714</v>
      </c>
      <c r="H46" s="45" t="s">
        <v>720</v>
      </c>
      <c r="I46" s="119" t="s">
        <v>6463</v>
      </c>
      <c r="J46" s="18" t="s">
        <v>485</v>
      </c>
      <c r="K46" s="119">
        <v>110065</v>
      </c>
      <c r="L46" s="110" t="str">
        <f t="shared" si="3"/>
        <v>ok</v>
      </c>
      <c r="M46" s="111" t="str">
        <f>IFERROR(VLOOKUP(K46,Centros!$E$2:$G$340,2,FALSE)," ")</f>
        <v>COLEGIO SANTA RITA</v>
      </c>
      <c r="N46" s="112" t="str">
        <f t="shared" si="4"/>
        <v xml:space="preserve"> </v>
      </c>
      <c r="O46" s="113" t="str">
        <f>IFERROR(VLOOKUP($I46,Trabajadores!$C$3:$AF$1684,19,FALSE)," ")</f>
        <v>Ayte Coc</v>
      </c>
      <c r="P46" s="32">
        <v>2</v>
      </c>
      <c r="Q46" s="33">
        <v>72.42</v>
      </c>
      <c r="R46" s="24">
        <f t="shared" si="0"/>
        <v>144.84</v>
      </c>
      <c r="S46" s="18"/>
      <c r="T46" s="23">
        <f t="shared" si="5"/>
        <v>1.690609375</v>
      </c>
      <c r="U46" s="23">
        <f t="shared" si="6"/>
        <v>0</v>
      </c>
      <c r="V46" s="18"/>
      <c r="W46" s="23">
        <f t="shared" si="7"/>
        <v>191.11637999999999</v>
      </c>
      <c r="X46" s="30" t="str">
        <f>IFERROR(VLOOKUP($I46,Trabajadores!$C$2:$AS$1684,42,FALSE)," ")</f>
        <v>ALGADI</v>
      </c>
      <c r="Y46" s="30">
        <f>IFERROR(VLOOKUP($I46,Trabajadores!$C$2:$AS$1684,40,FALSE)," ")</f>
        <v>110082</v>
      </c>
      <c r="Z46" s="30" t="str">
        <f>IFERROR(VLOOKUP(Y46,Centros!$X$2:$Y$228,2,FALSE)," ")</f>
        <v>COL. SAN MIGUEL ARCANGEL</v>
      </c>
      <c r="AA46" s="6" t="s">
        <v>10590</v>
      </c>
      <c r="AB46" s="5" t="s">
        <v>10591</v>
      </c>
      <c r="AC46" s="41">
        <f>IFERROR(VLOOKUP(H46,Centros!$AI$2:$AN$10,6,FALSE),0)</f>
        <v>70</v>
      </c>
      <c r="AD46" s="42">
        <f t="shared" si="8"/>
        <v>144.84</v>
      </c>
      <c r="AE46" s="42">
        <f t="shared" si="9"/>
        <v>0</v>
      </c>
      <c r="AF46" s="42">
        <f t="shared" si="10"/>
        <v>0</v>
      </c>
      <c r="AG46" s="42">
        <f t="shared" si="11"/>
        <v>0</v>
      </c>
      <c r="AH46" s="43">
        <f>IFERROR(VLOOKUP($I46,Trabajadores!$C$3:$AT$1684,44,FALSE),0)</f>
        <v>19228</v>
      </c>
      <c r="AI46" s="43">
        <f>IFERROR(VLOOKUP($I46,Trabajadores!$C$3:$AT$1684,2,FALSE),0)</f>
        <v>1858</v>
      </c>
      <c r="AJ46" s="43" t="str">
        <f>IFERROR(VLOOKUP($I46,Trabajadores!$C$3:$AY$1270,21,FALSE),0)</f>
        <v>4</v>
      </c>
      <c r="AK46" s="42">
        <f>IFERROR(VLOOKUP($I46,Trabajadores!$C$3:$AN$1684,38,FALSE),0)</f>
        <v>7.8</v>
      </c>
      <c r="AL46" s="42" t="str">
        <f>IFERROR(VLOOKUP($I46,Trabajadores!$C$3:$AN$1684,28,FALSE),0)</f>
        <v>99100165012016</v>
      </c>
      <c r="AM46" s="21" t="str">
        <f>IFERROR(VLOOKUP($I46,Trabajadores!$C$3:$AN$1684,19,FALSE),0)</f>
        <v>Ayte Coc</v>
      </c>
      <c r="AN46" s="21">
        <f>IFERROR(IF($J46="algadi",VLOOKUP($K46,Centros!$AB$2:$AD$142,2,FALSE),VLOOKUP($K46,Centros!$AB$143:$AD$282,2,FALSE)),0)</f>
        <v>5027</v>
      </c>
      <c r="AO46" s="44" t="str">
        <f>IFERROR(IF($J46="algadi",VLOOKUP($K46,Centros!$AB$2:$AD$142,3,FALSE),VLOOKUP($K46,Centros!$AB$143:$AD$222,3,FALSE)),0)</f>
        <v>33</v>
      </c>
      <c r="AP46" s="54"/>
      <c r="AQ46" s="55">
        <f>IFERROR(VLOOKUP($AM46,Centros!$AR$2:$AS$405,2,FALSE),0)</f>
        <v>1.690609375</v>
      </c>
      <c r="AR46" s="78">
        <f>IFERROR(VLOOKUP($AM46,Centros!$AZ$2:$BA$6,2,FALSE),0)</f>
        <v>0</v>
      </c>
      <c r="AS46" s="76">
        <f>IFERROR(VLOOKUP($AM46,Centros!$BE$2:$BF$6,2,FALSE),0)</f>
        <v>0</v>
      </c>
      <c r="BD46" s="45" t="str">
        <f t="shared" si="12"/>
        <v>ALGADI</v>
      </c>
      <c r="BE46" s="45" t="s">
        <v>852</v>
      </c>
      <c r="BF46" s="123" t="str">
        <f t="shared" si="13"/>
        <v>9-SEPTIEMBRE</v>
      </c>
      <c r="BG46" s="45">
        <f t="shared" si="14"/>
        <v>110082</v>
      </c>
      <c r="BH46" s="45">
        <f>VLOOKUP(Y46,Hoja1!$A$2:$O$599,14,FALSE)</f>
        <v>110082</v>
      </c>
      <c r="BI46" s="45" t="str">
        <f>VLOOKUP(BH46,Hoja1!$A$2:$O$599,2,FALSE)</f>
        <v>COL. SAN MIGUEL ARCANGEL</v>
      </c>
      <c r="BJ46" s="45" t="str">
        <f t="shared" si="15"/>
        <v>MARTINEZ RIOS, ELIZABETH</v>
      </c>
      <c r="BK46" s="45">
        <f>VLOOKUP(BJ46,Trabajadores!$C$3:$AN$3285,14,FALSE)</f>
        <v>300</v>
      </c>
      <c r="BL46" s="45" t="str">
        <f>VLOOKUP($BJ46,Trabajadores!$C$3:$AN$3285,19,FALSE)</f>
        <v>Ayte Coc</v>
      </c>
      <c r="BM46" s="45">
        <f>VLOOKUP($BJ46,Trabajadores!$C$3:$AN$3285,16,FALSE)</f>
        <v>50</v>
      </c>
      <c r="BN46" s="124">
        <f t="shared" si="16"/>
        <v>1</v>
      </c>
      <c r="BO46" s="124">
        <f t="shared" si="17"/>
        <v>0</v>
      </c>
      <c r="BP46" s="125">
        <f t="shared" si="18"/>
        <v>1</v>
      </c>
      <c r="BR46" s="126">
        <f t="shared" si="19"/>
        <v>-191.11637999999999</v>
      </c>
      <c r="BV46" s="45" t="str">
        <f t="shared" si="20"/>
        <v>ALGADI</v>
      </c>
      <c r="BW46" s="45" t="s">
        <v>852</v>
      </c>
      <c r="BX46" s="123" t="str">
        <f t="shared" si="21"/>
        <v>9-SEPTIEMBRE</v>
      </c>
      <c r="BY46" s="45">
        <f t="shared" si="22"/>
        <v>110065</v>
      </c>
      <c r="BZ46" s="45">
        <f>VLOOKUP(BY46,Hoja1!$A$2:$O$599,14,FALSE)</f>
        <v>110065</v>
      </c>
      <c r="CA46" s="45" t="str">
        <f>VLOOKUP(BZ46,Hoja1!$A$2:$O$599,2,FALSE)</f>
        <v>COLEGIO SANTA RITA</v>
      </c>
      <c r="CB46" s="45" t="str">
        <f t="shared" si="23"/>
        <v>Festivos y Fines de Semana</v>
      </c>
      <c r="CC46" s="45">
        <v>888</v>
      </c>
      <c r="CD46" s="45" t="str">
        <f t="shared" si="24"/>
        <v>INCIDENCIA</v>
      </c>
      <c r="CF46" s="124"/>
      <c r="CG46" s="124"/>
      <c r="CH46" s="125"/>
      <c r="CJ46" s="126">
        <f t="shared" si="25"/>
        <v>191.11637999999999</v>
      </c>
    </row>
    <row r="47" spans="1:88" hidden="1" x14ac:dyDescent="0.3">
      <c r="A47" s="116"/>
      <c r="B47" s="116"/>
      <c r="D47" s="31">
        <v>945</v>
      </c>
      <c r="E47" s="8" t="s">
        <v>2786</v>
      </c>
      <c r="F47" s="7" t="s">
        <v>726</v>
      </c>
      <c r="G47" s="45" t="s">
        <v>714</v>
      </c>
      <c r="H47" s="45" t="s">
        <v>721</v>
      </c>
      <c r="I47" s="119" t="s">
        <v>9104</v>
      </c>
      <c r="J47" s="18" t="s">
        <v>485</v>
      </c>
      <c r="K47" s="119">
        <v>110030</v>
      </c>
      <c r="L47" s="110" t="str">
        <f t="shared" si="3"/>
        <v>ok</v>
      </c>
      <c r="M47" s="111" t="str">
        <f>IFERROR(VLOOKUP(K47,Centros!$E$2:$G$340,2,FALSE)," ")</f>
        <v>COLEGIO INMACULADA</v>
      </c>
      <c r="N47" s="112" t="str">
        <f t="shared" si="4"/>
        <v xml:space="preserve"> </v>
      </c>
      <c r="O47" s="113" t="str">
        <f>IFERROR(VLOOKUP($I47,Trabajadores!$C$3:$AF$1684,19,FALSE)," ")</f>
        <v>ASL</v>
      </c>
      <c r="P47" s="32">
        <v>1.25</v>
      </c>
      <c r="Q47" s="33">
        <v>9</v>
      </c>
      <c r="R47" s="24">
        <f t="shared" si="0"/>
        <v>11.25</v>
      </c>
      <c r="S47" s="18"/>
      <c r="T47" s="23">
        <f t="shared" si="5"/>
        <v>1.6367812499999999</v>
      </c>
      <c r="U47" s="23">
        <f t="shared" si="6"/>
        <v>0</v>
      </c>
      <c r="V47" s="18"/>
      <c r="W47" s="23">
        <f t="shared" si="7"/>
        <v>14.844374999999999</v>
      </c>
      <c r="X47" s="30" t="str">
        <f>IFERROR(VLOOKUP($I47,Trabajadores!$C$2:$AS$1684,42,FALSE)," ")</f>
        <v>ALGADI</v>
      </c>
      <c r="Y47" s="30">
        <f>IFERROR(VLOOKUP($I47,Trabajadores!$C$2:$AS$1684,40,FALSE)," ")</f>
        <v>110030</v>
      </c>
      <c r="Z47" s="30" t="str">
        <f>IFERROR(VLOOKUP(Y47,Centros!$X$2:$Y$228,2,FALSE)," ")</f>
        <v>COLEGIO INMACULADA</v>
      </c>
      <c r="AA47" s="6">
        <v>45905</v>
      </c>
      <c r="AB47" s="5" t="s">
        <v>10558</v>
      </c>
      <c r="AC47" s="41">
        <f>IFERROR(VLOOKUP(H47,Centros!$AI$2:$AN$10,6,FALSE),0)</f>
        <v>72</v>
      </c>
      <c r="AD47" s="42">
        <f t="shared" si="8"/>
        <v>0</v>
      </c>
      <c r="AE47" s="42">
        <f t="shared" si="9"/>
        <v>11.25</v>
      </c>
      <c r="AF47" s="42">
        <f t="shared" si="10"/>
        <v>0</v>
      </c>
      <c r="AG47" s="42">
        <f t="shared" si="11"/>
        <v>0</v>
      </c>
      <c r="AH47" s="43">
        <f>IFERROR(VLOOKUP($I47,Trabajadores!$C$3:$AT$1684,44,FALSE),0)</f>
        <v>19228</v>
      </c>
      <c r="AI47" s="43">
        <f>IFERROR(VLOOKUP($I47,Trabajadores!$C$3:$AT$1684,2,FALSE),0)</f>
        <v>206</v>
      </c>
      <c r="AJ47" s="43" t="str">
        <f>IFERROR(VLOOKUP($I47,Trabajadores!$C$3:$AY$1270,21,FALSE),0)</f>
        <v>36</v>
      </c>
      <c r="AK47" s="42">
        <f>IFERROR(VLOOKUP($I47,Trabajadores!$C$3:$AN$1684,38,FALSE),0)</f>
        <v>7.8</v>
      </c>
      <c r="AL47" s="42" t="str">
        <f>IFERROR(VLOOKUP($I47,Trabajadores!$C$3:$AN$1684,28,FALSE),0)</f>
        <v>99100165012016</v>
      </c>
      <c r="AM47" s="21" t="str">
        <f>IFERROR(VLOOKUP($I47,Trabajadores!$C$3:$AN$1684,19,FALSE),0)</f>
        <v>ASL</v>
      </c>
      <c r="AN47" s="21">
        <f>IFERROR(IF($J47="algadi",VLOOKUP($K47,Centros!$AB$2:$AD$142,2,FALSE),VLOOKUP($K47,Centros!$AB$143:$AD$282,2,FALSE)),0)</f>
        <v>19228</v>
      </c>
      <c r="AO47" s="44" t="str">
        <f>IFERROR(IF($J47="algadi",VLOOKUP($K47,Centros!$AB$2:$AD$142,3,FALSE),VLOOKUP($K47,Centros!$AB$143:$AD$222,3,FALSE)),0)</f>
        <v>36</v>
      </c>
      <c r="AP47" s="54"/>
      <c r="AQ47" s="55">
        <f>IFERROR(VLOOKUP($AM47,Centros!$AR$2:$AS$405,2,FALSE),0)</f>
        <v>1.6367812499999999</v>
      </c>
      <c r="AR47" s="78">
        <f>IFERROR(VLOOKUP($AM47,Centros!$AZ$2:$BA$6,2,FALSE),0)</f>
        <v>0</v>
      </c>
      <c r="AS47" s="76">
        <f>IFERROR(VLOOKUP($AM47,Centros!$BE$2:$BF$6,2,FALSE),0)</f>
        <v>2.0499999999999998</v>
      </c>
      <c r="BD47" s="45" t="str">
        <f t="shared" si="12"/>
        <v>ALGADI</v>
      </c>
      <c r="BE47" s="45" t="s">
        <v>852</v>
      </c>
      <c r="BF47" s="123" t="str">
        <f t="shared" si="13"/>
        <v>9-SEPTIEMBRE</v>
      </c>
      <c r="BG47" s="45">
        <f t="shared" si="14"/>
        <v>110030</v>
      </c>
      <c r="BH47" s="45">
        <f>VLOOKUP(Y47,Hoja1!$A$2:$O$599,14,FALSE)</f>
        <v>110030</v>
      </c>
      <c r="BI47" s="45" t="str">
        <f>VLOOKUP(BH47,Hoja1!$A$2:$O$599,2,FALSE)</f>
        <v>COLEGIO INMACULADA</v>
      </c>
      <c r="BJ47" s="45" t="str">
        <f t="shared" si="15"/>
        <v>LOPEZ GALLEGO, SONIA</v>
      </c>
      <c r="BK47" s="45">
        <f>VLOOKUP(BJ47,Trabajadores!$C$3:$AN$3285,14,FALSE)</f>
        <v>300</v>
      </c>
      <c r="BL47" s="45" t="str">
        <f>VLOOKUP($BJ47,Trabajadores!$C$3:$AN$3285,19,FALSE)</f>
        <v>ASL</v>
      </c>
      <c r="BM47" s="45">
        <f>VLOOKUP($BJ47,Trabajadores!$C$3:$AN$3285,16,FALSE)</f>
        <v>37.5</v>
      </c>
      <c r="BN47" s="124">
        <f t="shared" si="16"/>
        <v>1</v>
      </c>
      <c r="BO47" s="124">
        <f t="shared" si="17"/>
        <v>0</v>
      </c>
      <c r="BP47" s="125">
        <f t="shared" si="18"/>
        <v>1</v>
      </c>
      <c r="BR47" s="126">
        <f t="shared" si="19"/>
        <v>-14.844374999999999</v>
      </c>
      <c r="BV47" s="45" t="str">
        <f t="shared" si="20"/>
        <v>ALGADI</v>
      </c>
      <c r="BW47" s="45" t="s">
        <v>852</v>
      </c>
      <c r="BX47" s="123" t="str">
        <f t="shared" si="21"/>
        <v>9-SEPTIEMBRE</v>
      </c>
      <c r="BY47" s="45">
        <f t="shared" si="22"/>
        <v>110030</v>
      </c>
      <c r="BZ47" s="45">
        <f>VLOOKUP(BY47,Hoja1!$A$2:$O$599,14,FALSE)</f>
        <v>110030</v>
      </c>
      <c r="CA47" s="45" t="str">
        <f>VLOOKUP(BZ47,Hoja1!$A$2:$O$599,2,FALSE)</f>
        <v>COLEGIO INMACULADA</v>
      </c>
      <c r="CB47" s="45" t="str">
        <f t="shared" si="23"/>
        <v>Permiso retribuido</v>
      </c>
      <c r="CC47" s="45">
        <v>888</v>
      </c>
      <c r="CD47" s="45" t="str">
        <f t="shared" si="24"/>
        <v>INCIDENCIA</v>
      </c>
      <c r="CF47" s="124"/>
      <c r="CG47" s="124"/>
      <c r="CH47" s="125"/>
      <c r="CJ47" s="126">
        <f t="shared" si="25"/>
        <v>14.844374999999999</v>
      </c>
    </row>
    <row r="48" spans="1:88" hidden="1" x14ac:dyDescent="0.3">
      <c r="A48" s="116"/>
      <c r="B48" s="116"/>
      <c r="D48" s="31">
        <v>945</v>
      </c>
      <c r="E48" s="8" t="s">
        <v>2786</v>
      </c>
      <c r="F48" s="7" t="s">
        <v>726</v>
      </c>
      <c r="G48" s="45" t="s">
        <v>714</v>
      </c>
      <c r="H48" s="45" t="s">
        <v>720</v>
      </c>
      <c r="I48" s="119" t="s">
        <v>4472</v>
      </c>
      <c r="J48" s="18" t="s">
        <v>485</v>
      </c>
      <c r="K48" s="119">
        <v>400020</v>
      </c>
      <c r="L48" s="110" t="str">
        <f t="shared" si="3"/>
        <v>ok</v>
      </c>
      <c r="M48" s="111" t="str">
        <f>IFERROR(VLOOKUP(K48,Centros!$E$2:$G$340,2,FALSE)," ")</f>
        <v>HOGAR INFANTIL LUIS AMIGO</v>
      </c>
      <c r="N48" s="112" t="str">
        <f t="shared" si="4"/>
        <v xml:space="preserve"> </v>
      </c>
      <c r="O48" s="113" t="str">
        <f>IFERROR(VLOOKUP($I48,Trabajadores!$C$3:$AF$1684,19,FALSE)," ")</f>
        <v>ASL</v>
      </c>
      <c r="P48" s="32">
        <v>1</v>
      </c>
      <c r="Q48" s="33">
        <v>45</v>
      </c>
      <c r="R48" s="24">
        <f t="shared" si="0"/>
        <v>45</v>
      </c>
      <c r="S48" s="18"/>
      <c r="T48" s="23">
        <f t="shared" si="5"/>
        <v>1.6367812499999999</v>
      </c>
      <c r="U48" s="23">
        <f t="shared" si="6"/>
        <v>0</v>
      </c>
      <c r="V48" s="18"/>
      <c r="W48" s="23">
        <f t="shared" si="7"/>
        <v>59.377499999999998</v>
      </c>
      <c r="X48" s="30" t="str">
        <f>IFERROR(VLOOKUP($I48,Trabajadores!$C$2:$AS$1684,42,FALSE)," ")</f>
        <v>ALGADI</v>
      </c>
      <c r="Y48" s="30">
        <f>IFERROR(VLOOKUP($I48,Trabajadores!$C$2:$AS$1684,40,FALSE)," ")</f>
        <v>510002</v>
      </c>
      <c r="Z48" s="30" t="str">
        <f>IFERROR(VLOOKUP(Y48,Centros!$X$2:$Y$228,2,FALSE)," ")</f>
        <v>DOMINICAS MISIONERAS DE LA SAGRADA FAMILIA</v>
      </c>
      <c r="AA48" s="6">
        <v>45921</v>
      </c>
      <c r="AB48" s="5" t="s">
        <v>10561</v>
      </c>
      <c r="AC48" s="41">
        <f>IFERROR(VLOOKUP(H48,Centros!$AI$2:$AN$10,6,FALSE),0)</f>
        <v>70</v>
      </c>
      <c r="AD48" s="42">
        <f t="shared" si="8"/>
        <v>45</v>
      </c>
      <c r="AE48" s="42">
        <f t="shared" si="9"/>
        <v>0</v>
      </c>
      <c r="AF48" s="42">
        <f t="shared" si="10"/>
        <v>0</v>
      </c>
      <c r="AG48" s="42">
        <f t="shared" si="11"/>
        <v>0</v>
      </c>
      <c r="AH48" s="43">
        <f>IFERROR(VLOOKUP($I48,Trabajadores!$C$3:$AT$1684,44,FALSE),0)</f>
        <v>19228</v>
      </c>
      <c r="AI48" s="43">
        <f>IFERROR(VLOOKUP($I48,Trabajadores!$C$3:$AT$1684,2,FALSE),0)</f>
        <v>1351</v>
      </c>
      <c r="AJ48" s="43" t="str">
        <f>IFERROR(VLOOKUP($I48,Trabajadores!$C$3:$AY$1270,21,FALSE),0)</f>
        <v>108</v>
      </c>
      <c r="AK48" s="42">
        <f>IFERROR(VLOOKUP($I48,Trabajadores!$C$3:$AN$1684,38,FALSE),0)</f>
        <v>7.8055555555555554</v>
      </c>
      <c r="AL48" s="42" t="str">
        <f>IFERROR(VLOOKUP($I48,Trabajadores!$C$3:$AN$1684,28,FALSE),0)</f>
        <v>99100165012016</v>
      </c>
      <c r="AM48" s="21" t="str">
        <f>IFERROR(VLOOKUP($I48,Trabajadores!$C$3:$AN$1684,19,FALSE),0)</f>
        <v>ASL</v>
      </c>
      <c r="AN48" s="21">
        <f>IFERROR(IF($J48="algadi",VLOOKUP($K48,Centros!$AB$2:$AD$142,2,FALSE),VLOOKUP($K48,Centros!$AB$143:$AD$282,2,FALSE)),0)</f>
        <v>5027</v>
      </c>
      <c r="AO48" s="44" t="str">
        <f>IFERROR(IF($J48="algadi",VLOOKUP($K48,Centros!$AB$2:$AD$142,3,FALSE),VLOOKUP($K48,Centros!$AB$143:$AD$222,3,FALSE)),0)</f>
        <v>68</v>
      </c>
      <c r="AP48" s="54"/>
      <c r="AQ48" s="55">
        <f>IFERROR(VLOOKUP($AM48,Centros!$AR$2:$AS$405,2,FALSE),0)</f>
        <v>1.6367812499999999</v>
      </c>
      <c r="AR48" s="78">
        <f>IFERROR(VLOOKUP($AM48,Centros!$AZ$2:$BA$6,2,FALSE),0)</f>
        <v>0</v>
      </c>
      <c r="AS48" s="76">
        <f>IFERROR(VLOOKUP($AM48,Centros!$BE$2:$BF$6,2,FALSE),0)</f>
        <v>2.0499999999999998</v>
      </c>
      <c r="BD48" s="45" t="str">
        <f t="shared" si="12"/>
        <v>ALGADI</v>
      </c>
      <c r="BE48" s="45" t="s">
        <v>852</v>
      </c>
      <c r="BF48" s="123" t="str">
        <f t="shared" si="13"/>
        <v>9-SEPTIEMBRE</v>
      </c>
      <c r="BG48" s="45">
        <f t="shared" si="14"/>
        <v>510002</v>
      </c>
      <c r="BH48" s="45">
        <f>VLOOKUP(Y48,Hoja1!$A$2:$O$599,14,FALSE)</f>
        <v>510002</v>
      </c>
      <c r="BI48" s="45" t="str">
        <f>VLOOKUP(BH48,Hoja1!$A$2:$O$599,2,FALSE)</f>
        <v>DOMINICAS MISIONERAS DE LA SAGRADA FAMILIA</v>
      </c>
      <c r="BJ48" s="45" t="str">
        <f t="shared" si="15"/>
        <v>OBANDO OLIVAS, INDRANY</v>
      </c>
      <c r="BK48" s="45">
        <f>VLOOKUP(BJ48,Trabajadores!$C$3:$AN$3285,14,FALSE)</f>
        <v>200</v>
      </c>
      <c r="BL48" s="45" t="str">
        <f>VLOOKUP($BJ48,Trabajadores!$C$3:$AN$3285,19,FALSE)</f>
        <v>ASL</v>
      </c>
      <c r="BM48" s="45">
        <f>VLOOKUP($BJ48,Trabajadores!$C$3:$AN$3285,16,FALSE)</f>
        <v>90</v>
      </c>
      <c r="BN48" s="124">
        <f t="shared" si="16"/>
        <v>1</v>
      </c>
      <c r="BO48" s="124">
        <f t="shared" si="17"/>
        <v>0</v>
      </c>
      <c r="BP48" s="125">
        <f t="shared" si="18"/>
        <v>1</v>
      </c>
      <c r="BR48" s="126">
        <f t="shared" si="19"/>
        <v>-59.377499999999998</v>
      </c>
      <c r="BV48" s="45" t="str">
        <f t="shared" si="20"/>
        <v>ALGADI</v>
      </c>
      <c r="BW48" s="45" t="s">
        <v>852</v>
      </c>
      <c r="BX48" s="123" t="str">
        <f t="shared" si="21"/>
        <v>9-SEPTIEMBRE</v>
      </c>
      <c r="BY48" s="45">
        <f t="shared" si="22"/>
        <v>400020</v>
      </c>
      <c r="BZ48" s="45">
        <f>VLOOKUP(BY48,Hoja1!$A$2:$O$599,14,FALSE)</f>
        <v>400020</v>
      </c>
      <c r="CA48" s="45" t="str">
        <f>VLOOKUP(BZ48,Hoja1!$A$2:$O$599,2,FALSE)</f>
        <v>HOGAR INFANTIL LUIS AMIGO</v>
      </c>
      <c r="CB48" s="45" t="str">
        <f t="shared" si="23"/>
        <v>Festivos y Fines de Semana</v>
      </c>
      <c r="CC48" s="45">
        <v>888</v>
      </c>
      <c r="CD48" s="45" t="str">
        <f t="shared" si="24"/>
        <v>INCIDENCIA</v>
      </c>
      <c r="CF48" s="124"/>
      <c r="CG48" s="124"/>
      <c r="CH48" s="125"/>
      <c r="CJ48" s="126">
        <f t="shared" si="25"/>
        <v>59.377499999999998</v>
      </c>
    </row>
    <row r="49" spans="1:88" hidden="1" x14ac:dyDescent="0.3">
      <c r="A49" s="116"/>
      <c r="B49" s="116"/>
      <c r="D49" s="31">
        <v>945</v>
      </c>
      <c r="E49" s="8" t="s">
        <v>2786</v>
      </c>
      <c r="F49" s="7" t="s">
        <v>725</v>
      </c>
      <c r="G49" s="45" t="s">
        <v>714</v>
      </c>
      <c r="H49" s="45" t="s">
        <v>720</v>
      </c>
      <c r="I49" s="119" t="s">
        <v>4545</v>
      </c>
      <c r="J49" s="18" t="s">
        <v>485</v>
      </c>
      <c r="K49" s="119">
        <v>340085</v>
      </c>
      <c r="L49" s="110" t="str">
        <f t="shared" si="3"/>
        <v>ok</v>
      </c>
      <c r="M49" s="111" t="str">
        <f>IFERROR(VLOOKUP(K49,Centros!$E$2:$G$340,2,FALSE)," ")</f>
        <v>CASA MISIONERAS CLARETIANAS</v>
      </c>
      <c r="N49" s="112" t="str">
        <f t="shared" si="4"/>
        <v xml:space="preserve"> </v>
      </c>
      <c r="O49" s="113" t="str">
        <f>IFERROR(VLOOKUP($I49,Trabajadores!$C$3:$AF$1684,19,FALSE)," ")</f>
        <v>Cociner@</v>
      </c>
      <c r="P49" s="32">
        <v>1</v>
      </c>
      <c r="Q49" s="33">
        <v>80</v>
      </c>
      <c r="R49" s="24">
        <f t="shared" si="0"/>
        <v>80</v>
      </c>
      <c r="S49" s="18"/>
      <c r="T49" s="23">
        <f t="shared" si="5"/>
        <v>1.743765625</v>
      </c>
      <c r="U49" s="23">
        <f t="shared" si="6"/>
        <v>0</v>
      </c>
      <c r="V49" s="18"/>
      <c r="W49" s="23">
        <f t="shared" si="7"/>
        <v>105.55999999999999</v>
      </c>
      <c r="X49" s="30" t="str">
        <f>IFERROR(VLOOKUP($I49,Trabajadores!$C$2:$AS$1684,42,FALSE)," ")</f>
        <v>ALGADI</v>
      </c>
      <c r="Y49" s="30">
        <f>IFERROR(VLOOKUP($I49,Trabajadores!$C$2:$AS$1684,40,FALSE)," ")</f>
        <v>340013</v>
      </c>
      <c r="Z49" s="30" t="str">
        <f>IFERROR(VLOOKUP(Y49,Centros!$X$2:$Y$228,2,FALSE)," ")</f>
        <v>CLARETIANOS BUEN SUCESO</v>
      </c>
      <c r="AA49" s="6">
        <v>45928</v>
      </c>
      <c r="AB49" s="5" t="s">
        <v>10592</v>
      </c>
      <c r="AC49" s="41">
        <f>IFERROR(VLOOKUP(H49,Centros!$AI$2:$AN$10,6,FALSE),0)</f>
        <v>70</v>
      </c>
      <c r="AD49" s="42">
        <f t="shared" si="8"/>
        <v>80</v>
      </c>
      <c r="AE49" s="42">
        <f t="shared" si="9"/>
        <v>0</v>
      </c>
      <c r="AF49" s="42">
        <f t="shared" si="10"/>
        <v>0</v>
      </c>
      <c r="AG49" s="42">
        <f t="shared" si="11"/>
        <v>0</v>
      </c>
      <c r="AH49" s="43">
        <f>IFERROR(VLOOKUP($I49,Trabajadores!$C$3:$AT$1684,44,FALSE),0)</f>
        <v>19228</v>
      </c>
      <c r="AI49" s="43">
        <f>IFERROR(VLOOKUP($I49,Trabajadores!$C$3:$AT$1684,2,FALSE),0)</f>
        <v>955</v>
      </c>
      <c r="AJ49" s="43" t="str">
        <f>IFERROR(VLOOKUP($I49,Trabajadores!$C$3:$AY$1270,21,FALSE),0)</f>
        <v>74</v>
      </c>
      <c r="AK49" s="42">
        <f>IFERROR(VLOOKUP($I49,Trabajadores!$C$3:$AN$1684,38,FALSE),0)</f>
        <v>7.6012500000000003</v>
      </c>
      <c r="AL49" s="42" t="str">
        <f>IFERROR(VLOOKUP($I49,Trabajadores!$C$3:$AN$1684,28,FALSE),0)</f>
        <v>99100165012016</v>
      </c>
      <c r="AM49" s="21" t="str">
        <f>IFERROR(VLOOKUP($I49,Trabajadores!$C$3:$AN$1684,19,FALSE),0)</f>
        <v>Cociner@</v>
      </c>
      <c r="AN49" s="21">
        <f>IFERROR(IF($J49="algadi",VLOOKUP($K49,Centros!$AB$2:$AD$142,2,FALSE),VLOOKUP($K49,Centros!$AB$143:$AD$282,2,FALSE)),0)</f>
        <v>0</v>
      </c>
      <c r="AO49" s="44">
        <f>IFERROR(IF($J49="algadi",VLOOKUP($K49,Centros!$AB$2:$AD$142,3,FALSE),VLOOKUP($K49,Centros!$AB$143:$AD$222,3,FALSE)),0)</f>
        <v>0</v>
      </c>
      <c r="AP49" s="54"/>
      <c r="AQ49" s="55">
        <f>IFERROR(VLOOKUP($AM49,Centros!$AR$2:$AS$405,2,FALSE),0)</f>
        <v>1.743765625</v>
      </c>
      <c r="AR49" s="78">
        <f>IFERROR(VLOOKUP($AM49,Centros!$AZ$2:$BA$6,2,FALSE),0)</f>
        <v>2.3222499999999999</v>
      </c>
      <c r="AS49" s="76">
        <f>IFERROR(VLOOKUP($AM49,Centros!$BE$2:$BF$6,2,FALSE),0)</f>
        <v>0</v>
      </c>
      <c r="BD49" s="45" t="str">
        <f t="shared" si="12"/>
        <v>ALGADI</v>
      </c>
      <c r="BE49" s="45" t="s">
        <v>852</v>
      </c>
      <c r="BF49" s="123" t="str">
        <f t="shared" si="13"/>
        <v>9-SEPTIEMBRE</v>
      </c>
      <c r="BG49" s="45">
        <f t="shared" si="14"/>
        <v>340013</v>
      </c>
      <c r="BH49" s="45">
        <f>VLOOKUP(Y49,Hoja1!$A$2:$O$599,14,FALSE)</f>
        <v>340013</v>
      </c>
      <c r="BI49" s="45" t="str">
        <f>VLOOKUP(BH49,Hoja1!$A$2:$O$599,2,FALSE)</f>
        <v>CLARETIANOS BUEN SUCESO</v>
      </c>
      <c r="BJ49" s="45" t="str">
        <f t="shared" si="15"/>
        <v>PEÑA CARBAJAL, AGRIPINA</v>
      </c>
      <c r="BK49" s="45">
        <f>VLOOKUP(BJ49,Trabajadores!$C$3:$AN$3285,14,FALSE)</f>
        <v>100</v>
      </c>
      <c r="BL49" s="45" t="str">
        <f>VLOOKUP($BJ49,Trabajadores!$C$3:$AN$3285,19,FALSE)</f>
        <v>Cociner@</v>
      </c>
      <c r="BM49" s="45">
        <f>VLOOKUP($BJ49,Trabajadores!$C$3:$AN$3285,16,FALSE)</f>
        <v>100</v>
      </c>
      <c r="BN49" s="124">
        <f t="shared" si="16"/>
        <v>1</v>
      </c>
      <c r="BO49" s="124">
        <f t="shared" si="17"/>
        <v>0</v>
      </c>
      <c r="BP49" s="125">
        <f t="shared" si="18"/>
        <v>1</v>
      </c>
      <c r="BR49" s="126">
        <f t="shared" si="19"/>
        <v>-105.55999999999999</v>
      </c>
      <c r="BV49" s="45" t="str">
        <f t="shared" si="20"/>
        <v>ALGADI</v>
      </c>
      <c r="BW49" s="45" t="s">
        <v>852</v>
      </c>
      <c r="BX49" s="123" t="str">
        <f t="shared" si="21"/>
        <v>9-SEPTIEMBRE</v>
      </c>
      <c r="BY49" s="45">
        <f t="shared" si="22"/>
        <v>340085</v>
      </c>
      <c r="BZ49" s="45">
        <f>VLOOKUP(BY49,Hoja1!$A$2:$O$599,14,FALSE)</f>
        <v>340085</v>
      </c>
      <c r="CA49" s="45" t="str">
        <f>VLOOKUP(BZ49,Hoja1!$A$2:$O$599,2,FALSE)</f>
        <v>CASA MISIONERAS CLARETIANAS</v>
      </c>
      <c r="CB49" s="45" t="str">
        <f t="shared" si="23"/>
        <v>Festivos y Fines de Semana</v>
      </c>
      <c r="CC49" s="45">
        <v>888</v>
      </c>
      <c r="CD49" s="45" t="str">
        <f t="shared" si="24"/>
        <v>INCIDENCIA</v>
      </c>
      <c r="CF49" s="124"/>
      <c r="CG49" s="124"/>
      <c r="CH49" s="125"/>
      <c r="CJ49" s="126">
        <f t="shared" si="25"/>
        <v>105.55999999999999</v>
      </c>
    </row>
    <row r="50" spans="1:88" hidden="1" x14ac:dyDescent="0.3">
      <c r="A50" s="116"/>
      <c r="B50" s="116"/>
      <c r="D50" s="31">
        <v>945</v>
      </c>
      <c r="E50" s="8" t="s">
        <v>2786</v>
      </c>
      <c r="F50" s="7" t="s">
        <v>726</v>
      </c>
      <c r="G50" s="45" t="s">
        <v>714</v>
      </c>
      <c r="H50" s="45" t="s">
        <v>721</v>
      </c>
      <c r="I50" s="119" t="s">
        <v>9979</v>
      </c>
      <c r="J50" s="18" t="s">
        <v>485</v>
      </c>
      <c r="K50" s="119">
        <v>110030</v>
      </c>
      <c r="L50" s="110" t="str">
        <f t="shared" si="3"/>
        <v>ok</v>
      </c>
      <c r="M50" s="111" t="str">
        <f>IFERROR(VLOOKUP(K50,Centros!$E$2:$G$340,2,FALSE)," ")</f>
        <v>COLEGIO INMACULADA</v>
      </c>
      <c r="N50" s="112" t="str">
        <f t="shared" si="4"/>
        <v xml:space="preserve"> </v>
      </c>
      <c r="O50" s="113" t="str">
        <f>IFERROR(VLOOKUP($I50,Trabajadores!$C$3:$AF$1684,19,FALSE)," ")</f>
        <v>h Cociner@</v>
      </c>
      <c r="P50" s="32">
        <v>1.25</v>
      </c>
      <c r="Q50" s="33">
        <v>11</v>
      </c>
      <c r="R50" s="24">
        <f t="shared" si="0"/>
        <v>13.75</v>
      </c>
      <c r="S50" s="18"/>
      <c r="T50" s="23">
        <f t="shared" si="5"/>
        <v>1.743765625</v>
      </c>
      <c r="U50" s="23">
        <f t="shared" si="6"/>
        <v>0</v>
      </c>
      <c r="V50" s="18"/>
      <c r="W50" s="23">
        <f t="shared" si="7"/>
        <v>18.143124999999998</v>
      </c>
      <c r="X50" s="30" t="str">
        <f>IFERROR(VLOOKUP($I50,Trabajadores!$C$2:$AS$1684,42,FALSE)," ")</f>
        <v>ALGADI</v>
      </c>
      <c r="Y50" s="30">
        <f>IFERROR(VLOOKUP($I50,Trabajadores!$C$2:$AS$1684,40,FALSE)," ")</f>
        <v>110030</v>
      </c>
      <c r="Z50" s="30" t="str">
        <f>IFERROR(VLOOKUP(Y50,Centros!$X$2:$Y$228,2,FALSE)," ")</f>
        <v>COLEGIO INMACULADA</v>
      </c>
      <c r="AA50" s="6">
        <v>45905</v>
      </c>
      <c r="AB50" s="5" t="s">
        <v>10558</v>
      </c>
      <c r="AC50" s="41">
        <f>IFERROR(VLOOKUP(H50,Centros!$AI$2:$AN$10,6,FALSE),0)</f>
        <v>72</v>
      </c>
      <c r="AD50" s="42">
        <f t="shared" si="8"/>
        <v>0</v>
      </c>
      <c r="AE50" s="42">
        <f t="shared" si="9"/>
        <v>13.75</v>
      </c>
      <c r="AF50" s="42">
        <f t="shared" si="10"/>
        <v>0</v>
      </c>
      <c r="AG50" s="42">
        <f t="shared" si="11"/>
        <v>0</v>
      </c>
      <c r="AH50" s="43">
        <f>IFERROR(VLOOKUP($I50,Trabajadores!$C$3:$AT$1684,44,FALSE),0)</f>
        <v>19228</v>
      </c>
      <c r="AI50" s="43">
        <f>IFERROR(VLOOKUP($I50,Trabajadores!$C$3:$AT$1684,2,FALSE),0)</f>
        <v>183</v>
      </c>
      <c r="AJ50" s="43" t="str">
        <f>IFERROR(VLOOKUP($I50,Trabajadores!$C$3:$AY$1270,21,FALSE),0)</f>
        <v>36</v>
      </c>
      <c r="AK50" s="42">
        <f>IFERROR(VLOOKUP($I50,Trabajadores!$C$3:$AN$1684,38,FALSE),0)</f>
        <v>9.8774999999999995</v>
      </c>
      <c r="AL50" s="42" t="str">
        <f>IFERROR(VLOOKUP($I50,Trabajadores!$C$3:$AN$1684,28,FALSE),0)</f>
        <v>99100165012016</v>
      </c>
      <c r="AM50" s="21" t="str">
        <f>IFERROR(VLOOKUP($I50,Trabajadores!$C$3:$AN$1684,19,FALSE),0)</f>
        <v>h Cociner@</v>
      </c>
      <c r="AN50" s="21">
        <f>IFERROR(IF($J50="algadi",VLOOKUP($K50,Centros!$AB$2:$AD$142,2,FALSE),VLOOKUP($K50,Centros!$AB$143:$AD$282,2,FALSE)),0)</f>
        <v>19228</v>
      </c>
      <c r="AO50" s="44" t="str">
        <f>IFERROR(IF($J50="algadi",VLOOKUP($K50,Centros!$AB$2:$AD$142,3,FALSE),VLOOKUP($K50,Centros!$AB$143:$AD$222,3,FALSE)),0)</f>
        <v>36</v>
      </c>
      <c r="AP50" s="54"/>
      <c r="AQ50" s="55">
        <f>IFERROR(VLOOKUP($AM50,Centros!$AR$2:$AS$405,2,FALSE),0)</f>
        <v>1.743765625</v>
      </c>
      <c r="AR50" s="78">
        <f>IFERROR(VLOOKUP($AM50,Centros!$AZ$2:$BA$6,2,FALSE),0)</f>
        <v>0</v>
      </c>
      <c r="AS50" s="76">
        <f>IFERROR(VLOOKUP($AM50,Centros!$BE$2:$BF$6,2,FALSE),0)</f>
        <v>0</v>
      </c>
      <c r="BD50" s="45" t="str">
        <f t="shared" si="12"/>
        <v>ALGADI</v>
      </c>
      <c r="BE50" s="45" t="s">
        <v>852</v>
      </c>
      <c r="BF50" s="123" t="str">
        <f t="shared" si="13"/>
        <v>9-SEPTIEMBRE</v>
      </c>
      <c r="BG50" s="45">
        <f t="shared" si="14"/>
        <v>110030</v>
      </c>
      <c r="BH50" s="45">
        <f>VLOOKUP(Y50,Hoja1!$A$2:$O$599,14,FALSE)</f>
        <v>110030</v>
      </c>
      <c r="BI50" s="45" t="str">
        <f>VLOOKUP(BH50,Hoja1!$A$2:$O$599,2,FALSE)</f>
        <v>COLEGIO INMACULADA</v>
      </c>
      <c r="BJ50" s="45" t="str">
        <f t="shared" si="15"/>
        <v>RIOFRIO RIOFRIO, LUCY</v>
      </c>
      <c r="BK50" s="45">
        <f>VLOOKUP(BJ50,Trabajadores!$C$3:$AN$3285,14,FALSE)</f>
        <v>300</v>
      </c>
      <c r="BL50" s="45" t="str">
        <f>VLOOKUP($BJ50,Trabajadores!$C$3:$AN$3285,19,FALSE)</f>
        <v>h Cociner@</v>
      </c>
      <c r="BM50" s="45">
        <f>VLOOKUP($BJ50,Trabajadores!$C$3:$AN$3285,16,FALSE)</f>
        <v>100</v>
      </c>
      <c r="BN50" s="124">
        <f t="shared" si="16"/>
        <v>1</v>
      </c>
      <c r="BO50" s="124">
        <f t="shared" si="17"/>
        <v>0</v>
      </c>
      <c r="BP50" s="125">
        <f t="shared" si="18"/>
        <v>1</v>
      </c>
      <c r="BR50" s="126">
        <f t="shared" si="19"/>
        <v>-18.143124999999998</v>
      </c>
      <c r="BV50" s="45" t="str">
        <f t="shared" si="20"/>
        <v>ALGADI</v>
      </c>
      <c r="BW50" s="45" t="s">
        <v>852</v>
      </c>
      <c r="BX50" s="123" t="str">
        <f t="shared" si="21"/>
        <v>9-SEPTIEMBRE</v>
      </c>
      <c r="BY50" s="45">
        <f t="shared" si="22"/>
        <v>110030</v>
      </c>
      <c r="BZ50" s="45">
        <f>VLOOKUP(BY50,Hoja1!$A$2:$O$599,14,FALSE)</f>
        <v>110030</v>
      </c>
      <c r="CA50" s="45" t="str">
        <f>VLOOKUP(BZ50,Hoja1!$A$2:$O$599,2,FALSE)</f>
        <v>COLEGIO INMACULADA</v>
      </c>
      <c r="CB50" s="45" t="str">
        <f t="shared" si="23"/>
        <v>Permiso retribuido</v>
      </c>
      <c r="CC50" s="45">
        <v>888</v>
      </c>
      <c r="CD50" s="45" t="str">
        <f t="shared" si="24"/>
        <v>INCIDENCIA</v>
      </c>
      <c r="CF50" s="124"/>
      <c r="CG50" s="124"/>
      <c r="CH50" s="125"/>
      <c r="CJ50" s="126">
        <f t="shared" si="25"/>
        <v>18.143124999999998</v>
      </c>
    </row>
    <row r="51" spans="1:88" hidden="1" x14ac:dyDescent="0.3">
      <c r="A51" s="116"/>
      <c r="B51" s="116"/>
      <c r="D51" s="31">
        <v>945</v>
      </c>
      <c r="E51" s="8" t="s">
        <v>2786</v>
      </c>
      <c r="F51" s="7" t="s">
        <v>726</v>
      </c>
      <c r="G51" s="45" t="s">
        <v>714</v>
      </c>
      <c r="H51" s="45" t="s">
        <v>720</v>
      </c>
      <c r="I51" s="119" t="s">
        <v>9979</v>
      </c>
      <c r="J51" s="18" t="s">
        <v>485</v>
      </c>
      <c r="K51" s="119">
        <v>110030</v>
      </c>
      <c r="L51" s="110" t="str">
        <f t="shared" si="3"/>
        <v>ok</v>
      </c>
      <c r="M51" s="111" t="str">
        <f>IFERROR(VLOOKUP(K51,Centros!$E$2:$G$340,2,FALSE)," ")</f>
        <v>COLEGIO INMACULADA</v>
      </c>
      <c r="N51" s="112" t="str">
        <f t="shared" si="4"/>
        <v xml:space="preserve"> </v>
      </c>
      <c r="O51" s="113" t="str">
        <f>IFERROR(VLOOKUP($I51,Trabajadores!$C$3:$AF$1684,19,FALSE)," ")</f>
        <v>h Cociner@</v>
      </c>
      <c r="P51" s="32">
        <v>1</v>
      </c>
      <c r="Q51" s="33">
        <v>82.5</v>
      </c>
      <c r="R51" s="24">
        <f t="shared" si="0"/>
        <v>82.5</v>
      </c>
      <c r="S51" s="18"/>
      <c r="T51" s="23">
        <f t="shared" si="5"/>
        <v>1.743765625</v>
      </c>
      <c r="U51" s="23">
        <f t="shared" si="6"/>
        <v>0</v>
      </c>
      <c r="V51" s="18"/>
      <c r="W51" s="23">
        <f t="shared" si="7"/>
        <v>108.85874999999999</v>
      </c>
      <c r="X51" s="30" t="str">
        <f>IFERROR(VLOOKUP($I51,Trabajadores!$C$2:$AS$1684,42,FALSE)," ")</f>
        <v>ALGADI</v>
      </c>
      <c r="Y51" s="30">
        <f>IFERROR(VLOOKUP($I51,Trabajadores!$C$2:$AS$1684,40,FALSE)," ")</f>
        <v>110030</v>
      </c>
      <c r="Z51" s="30" t="str">
        <f>IFERROR(VLOOKUP(Y51,Centros!$X$2:$Y$228,2,FALSE)," ")</f>
        <v>COLEGIO INMACULADA</v>
      </c>
      <c r="AA51" s="6">
        <v>45920</v>
      </c>
      <c r="AB51" s="5" t="s">
        <v>10551</v>
      </c>
      <c r="AC51" s="41">
        <f>IFERROR(VLOOKUP(H51,Centros!$AI$2:$AN$10,6,FALSE),0)</f>
        <v>70</v>
      </c>
      <c r="AD51" s="42">
        <f t="shared" si="8"/>
        <v>82.5</v>
      </c>
      <c r="AE51" s="42">
        <f t="shared" si="9"/>
        <v>0</v>
      </c>
      <c r="AF51" s="42">
        <f t="shared" si="10"/>
        <v>0</v>
      </c>
      <c r="AG51" s="42">
        <f t="shared" si="11"/>
        <v>0</v>
      </c>
      <c r="AH51" s="43">
        <f>IFERROR(VLOOKUP($I51,Trabajadores!$C$3:$AT$1684,44,FALSE),0)</f>
        <v>19228</v>
      </c>
      <c r="AI51" s="43">
        <f>IFERROR(VLOOKUP($I51,Trabajadores!$C$3:$AT$1684,2,FALSE),0)</f>
        <v>183</v>
      </c>
      <c r="AJ51" s="43" t="str">
        <f>IFERROR(VLOOKUP($I51,Trabajadores!$C$3:$AY$1270,21,FALSE),0)</f>
        <v>36</v>
      </c>
      <c r="AK51" s="42">
        <f>IFERROR(VLOOKUP($I51,Trabajadores!$C$3:$AN$1684,38,FALSE),0)</f>
        <v>9.8774999999999995</v>
      </c>
      <c r="AL51" s="42" t="str">
        <f>IFERROR(VLOOKUP($I51,Trabajadores!$C$3:$AN$1684,28,FALSE),0)</f>
        <v>99100165012016</v>
      </c>
      <c r="AM51" s="21" t="str">
        <f>IFERROR(VLOOKUP($I51,Trabajadores!$C$3:$AN$1684,19,FALSE),0)</f>
        <v>h Cociner@</v>
      </c>
      <c r="AN51" s="21">
        <f>IFERROR(IF($J51="algadi",VLOOKUP($K51,Centros!$AB$2:$AD$142,2,FALSE),VLOOKUP($K51,Centros!$AB$143:$AD$282,2,FALSE)),0)</f>
        <v>19228</v>
      </c>
      <c r="AO51" s="44" t="str">
        <f>IFERROR(IF($J51="algadi",VLOOKUP($K51,Centros!$AB$2:$AD$142,3,FALSE),VLOOKUP($K51,Centros!$AB$143:$AD$222,3,FALSE)),0)</f>
        <v>36</v>
      </c>
      <c r="AP51" s="54"/>
      <c r="AQ51" s="55">
        <f>IFERROR(VLOOKUP($AM51,Centros!$AR$2:$AS$405,2,FALSE),0)</f>
        <v>1.743765625</v>
      </c>
      <c r="AR51" s="78">
        <f>IFERROR(VLOOKUP($AM51,Centros!$AZ$2:$BA$6,2,FALSE),0)</f>
        <v>0</v>
      </c>
      <c r="AS51" s="76">
        <f>IFERROR(VLOOKUP($AM51,Centros!$BE$2:$BF$6,2,FALSE),0)</f>
        <v>0</v>
      </c>
      <c r="BD51" s="45" t="str">
        <f t="shared" si="12"/>
        <v>ALGADI</v>
      </c>
      <c r="BE51" s="45" t="s">
        <v>852</v>
      </c>
      <c r="BF51" s="123" t="str">
        <f t="shared" si="13"/>
        <v>9-SEPTIEMBRE</v>
      </c>
      <c r="BG51" s="45">
        <f t="shared" si="14"/>
        <v>110030</v>
      </c>
      <c r="BH51" s="45">
        <f>VLOOKUP(Y51,Hoja1!$A$2:$O$599,14,FALSE)</f>
        <v>110030</v>
      </c>
      <c r="BI51" s="45" t="str">
        <f>VLOOKUP(BH51,Hoja1!$A$2:$O$599,2,FALSE)</f>
        <v>COLEGIO INMACULADA</v>
      </c>
      <c r="BJ51" s="45" t="str">
        <f t="shared" si="15"/>
        <v>RIOFRIO RIOFRIO, LUCY</v>
      </c>
      <c r="BK51" s="45">
        <f>VLOOKUP(BJ51,Trabajadores!$C$3:$AN$3285,14,FALSE)</f>
        <v>300</v>
      </c>
      <c r="BL51" s="45" t="str">
        <f>VLOOKUP($BJ51,Trabajadores!$C$3:$AN$3285,19,FALSE)</f>
        <v>h Cociner@</v>
      </c>
      <c r="BM51" s="45">
        <f>VLOOKUP($BJ51,Trabajadores!$C$3:$AN$3285,16,FALSE)</f>
        <v>100</v>
      </c>
      <c r="BN51" s="124">
        <f t="shared" si="16"/>
        <v>1</v>
      </c>
      <c r="BO51" s="124">
        <f t="shared" si="17"/>
        <v>0</v>
      </c>
      <c r="BP51" s="125">
        <f t="shared" si="18"/>
        <v>1</v>
      </c>
      <c r="BR51" s="126">
        <f t="shared" si="19"/>
        <v>-108.85874999999999</v>
      </c>
      <c r="BV51" s="45" t="str">
        <f t="shared" si="20"/>
        <v>ALGADI</v>
      </c>
      <c r="BW51" s="45" t="s">
        <v>852</v>
      </c>
      <c r="BX51" s="123" t="str">
        <f t="shared" si="21"/>
        <v>9-SEPTIEMBRE</v>
      </c>
      <c r="BY51" s="45">
        <f t="shared" si="22"/>
        <v>110030</v>
      </c>
      <c r="BZ51" s="45">
        <f>VLOOKUP(BY51,Hoja1!$A$2:$O$599,14,FALSE)</f>
        <v>110030</v>
      </c>
      <c r="CA51" s="45" t="str">
        <f>VLOOKUP(BZ51,Hoja1!$A$2:$O$599,2,FALSE)</f>
        <v>COLEGIO INMACULADA</v>
      </c>
      <c r="CB51" s="45" t="str">
        <f t="shared" si="23"/>
        <v>Festivos y Fines de Semana</v>
      </c>
      <c r="CC51" s="45">
        <v>888</v>
      </c>
      <c r="CD51" s="45" t="str">
        <f t="shared" si="24"/>
        <v>INCIDENCIA</v>
      </c>
      <c r="CF51" s="124"/>
      <c r="CG51" s="124"/>
      <c r="CH51" s="125"/>
      <c r="CJ51" s="126">
        <f t="shared" si="25"/>
        <v>108.85874999999999</v>
      </c>
    </row>
    <row r="52" spans="1:88" hidden="1" x14ac:dyDescent="0.3">
      <c r="A52" s="116"/>
      <c r="B52" s="116"/>
      <c r="D52" s="31">
        <v>945</v>
      </c>
      <c r="E52" s="8" t="s">
        <v>2786</v>
      </c>
      <c r="F52" s="7" t="s">
        <v>726</v>
      </c>
      <c r="G52" s="45" t="s">
        <v>714</v>
      </c>
      <c r="H52" s="45" t="s">
        <v>720</v>
      </c>
      <c r="I52" s="119" t="s">
        <v>9979</v>
      </c>
      <c r="J52" s="18" t="s">
        <v>485</v>
      </c>
      <c r="K52" s="119">
        <v>110030</v>
      </c>
      <c r="L52" s="110" t="str">
        <f t="shared" si="3"/>
        <v>ok</v>
      </c>
      <c r="M52" s="111" t="str">
        <f>IFERROR(VLOOKUP(K52,Centros!$E$2:$G$340,2,FALSE)," ")</f>
        <v>COLEGIO INMACULADA</v>
      </c>
      <c r="N52" s="112" t="str">
        <f t="shared" si="4"/>
        <v xml:space="preserve"> </v>
      </c>
      <c r="O52" s="113" t="str">
        <f>IFERROR(VLOOKUP($I52,Trabajadores!$C$3:$AF$1684,19,FALSE)," ")</f>
        <v>h Cociner@</v>
      </c>
      <c r="P52" s="32">
        <v>1</v>
      </c>
      <c r="Q52" s="33">
        <v>70</v>
      </c>
      <c r="R52" s="24">
        <f t="shared" si="0"/>
        <v>70</v>
      </c>
      <c r="S52" s="18"/>
      <c r="T52" s="23">
        <f t="shared" si="5"/>
        <v>1.743765625</v>
      </c>
      <c r="U52" s="23">
        <f t="shared" si="6"/>
        <v>0</v>
      </c>
      <c r="V52" s="18"/>
      <c r="W52" s="23">
        <f t="shared" si="7"/>
        <v>92.364999999999995</v>
      </c>
      <c r="X52" s="30" t="str">
        <f>IFERROR(VLOOKUP($I52,Trabajadores!$C$2:$AS$1684,42,FALSE)," ")</f>
        <v>ALGADI</v>
      </c>
      <c r="Y52" s="30">
        <f>IFERROR(VLOOKUP($I52,Trabajadores!$C$2:$AS$1684,40,FALSE)," ")</f>
        <v>110030</v>
      </c>
      <c r="Z52" s="30" t="str">
        <f>IFERROR(VLOOKUP(Y52,Centros!$X$2:$Y$228,2,FALSE)," ")</f>
        <v>COLEGIO INMACULADA</v>
      </c>
      <c r="AA52" s="6">
        <v>45927</v>
      </c>
      <c r="AB52" s="5" t="s">
        <v>10593</v>
      </c>
      <c r="AC52" s="41">
        <f>IFERROR(VLOOKUP(H52,Centros!$AI$2:$AN$10,6,FALSE),0)</f>
        <v>70</v>
      </c>
      <c r="AD52" s="42">
        <f t="shared" si="8"/>
        <v>70</v>
      </c>
      <c r="AE52" s="42">
        <f t="shared" si="9"/>
        <v>0</v>
      </c>
      <c r="AF52" s="42">
        <f t="shared" si="10"/>
        <v>0</v>
      </c>
      <c r="AG52" s="42">
        <f t="shared" si="11"/>
        <v>0</v>
      </c>
      <c r="AH52" s="43">
        <f>IFERROR(VLOOKUP($I52,Trabajadores!$C$3:$AT$1684,44,FALSE),0)</f>
        <v>19228</v>
      </c>
      <c r="AI52" s="43">
        <f>IFERROR(VLOOKUP($I52,Trabajadores!$C$3:$AT$1684,2,FALSE),0)</f>
        <v>183</v>
      </c>
      <c r="AJ52" s="43" t="str">
        <f>IFERROR(VLOOKUP($I52,Trabajadores!$C$3:$AY$1270,21,FALSE),0)</f>
        <v>36</v>
      </c>
      <c r="AK52" s="42">
        <f>IFERROR(VLOOKUP($I52,Trabajadores!$C$3:$AN$1684,38,FALSE),0)</f>
        <v>9.8774999999999995</v>
      </c>
      <c r="AL52" s="42" t="str">
        <f>IFERROR(VLOOKUP($I52,Trabajadores!$C$3:$AN$1684,28,FALSE),0)</f>
        <v>99100165012016</v>
      </c>
      <c r="AM52" s="21" t="str">
        <f>IFERROR(VLOOKUP($I52,Trabajadores!$C$3:$AN$1684,19,FALSE),0)</f>
        <v>h Cociner@</v>
      </c>
      <c r="AN52" s="21">
        <f>IFERROR(IF($J52="algadi",VLOOKUP($K52,Centros!$AB$2:$AD$142,2,FALSE),VLOOKUP($K52,Centros!$AB$143:$AD$282,2,FALSE)),0)</f>
        <v>19228</v>
      </c>
      <c r="AO52" s="44" t="str">
        <f>IFERROR(IF($J52="algadi",VLOOKUP($K52,Centros!$AB$2:$AD$142,3,FALSE),VLOOKUP($K52,Centros!$AB$143:$AD$222,3,FALSE)),0)</f>
        <v>36</v>
      </c>
      <c r="AP52" s="54"/>
      <c r="AQ52" s="55">
        <f>IFERROR(VLOOKUP($AM52,Centros!$AR$2:$AS$405,2,FALSE),0)</f>
        <v>1.743765625</v>
      </c>
      <c r="AR52" s="78">
        <f>IFERROR(VLOOKUP($AM52,Centros!$AZ$2:$BA$6,2,FALSE),0)</f>
        <v>0</v>
      </c>
      <c r="AS52" s="76">
        <f>IFERROR(VLOOKUP($AM52,Centros!$BE$2:$BF$6,2,FALSE),0)</f>
        <v>0</v>
      </c>
      <c r="BD52" s="45" t="str">
        <f t="shared" si="12"/>
        <v>ALGADI</v>
      </c>
      <c r="BE52" s="45" t="s">
        <v>852</v>
      </c>
      <c r="BF52" s="123" t="str">
        <f t="shared" si="13"/>
        <v>9-SEPTIEMBRE</v>
      </c>
      <c r="BG52" s="45">
        <f t="shared" si="14"/>
        <v>110030</v>
      </c>
      <c r="BH52" s="45">
        <f>VLOOKUP(Y52,Hoja1!$A$2:$O$599,14,FALSE)</f>
        <v>110030</v>
      </c>
      <c r="BI52" s="45" t="str">
        <f>VLOOKUP(BH52,Hoja1!$A$2:$O$599,2,FALSE)</f>
        <v>COLEGIO INMACULADA</v>
      </c>
      <c r="BJ52" s="45" t="str">
        <f t="shared" si="15"/>
        <v>RIOFRIO RIOFRIO, LUCY</v>
      </c>
      <c r="BK52" s="45">
        <f>VLOOKUP(BJ52,Trabajadores!$C$3:$AN$3285,14,FALSE)</f>
        <v>300</v>
      </c>
      <c r="BL52" s="45" t="str">
        <f>VLOOKUP($BJ52,Trabajadores!$C$3:$AN$3285,19,FALSE)</f>
        <v>h Cociner@</v>
      </c>
      <c r="BM52" s="45">
        <f>VLOOKUP($BJ52,Trabajadores!$C$3:$AN$3285,16,FALSE)</f>
        <v>100</v>
      </c>
      <c r="BN52" s="124">
        <f t="shared" si="16"/>
        <v>1</v>
      </c>
      <c r="BO52" s="124">
        <f t="shared" si="17"/>
        <v>0</v>
      </c>
      <c r="BP52" s="125">
        <f t="shared" si="18"/>
        <v>1</v>
      </c>
      <c r="BR52" s="126">
        <f t="shared" si="19"/>
        <v>-92.364999999999995</v>
      </c>
      <c r="BV52" s="45" t="str">
        <f t="shared" si="20"/>
        <v>ALGADI</v>
      </c>
      <c r="BW52" s="45" t="s">
        <v>852</v>
      </c>
      <c r="BX52" s="123" t="str">
        <f t="shared" si="21"/>
        <v>9-SEPTIEMBRE</v>
      </c>
      <c r="BY52" s="45">
        <f t="shared" si="22"/>
        <v>110030</v>
      </c>
      <c r="BZ52" s="45">
        <f>VLOOKUP(BY52,Hoja1!$A$2:$O$599,14,FALSE)</f>
        <v>110030</v>
      </c>
      <c r="CA52" s="45" t="str">
        <f>VLOOKUP(BZ52,Hoja1!$A$2:$O$599,2,FALSE)</f>
        <v>COLEGIO INMACULADA</v>
      </c>
      <c r="CB52" s="45" t="str">
        <f t="shared" si="23"/>
        <v>Festivos y Fines de Semana</v>
      </c>
      <c r="CC52" s="45">
        <v>888</v>
      </c>
      <c r="CD52" s="45" t="str">
        <f t="shared" si="24"/>
        <v>INCIDENCIA</v>
      </c>
      <c r="CF52" s="124"/>
      <c r="CG52" s="124"/>
      <c r="CH52" s="125"/>
      <c r="CJ52" s="126">
        <f t="shared" si="25"/>
        <v>92.364999999999995</v>
      </c>
    </row>
    <row r="53" spans="1:88" hidden="1" x14ac:dyDescent="0.3">
      <c r="A53" s="116"/>
      <c r="B53" s="116"/>
      <c r="D53" s="31">
        <v>945</v>
      </c>
      <c r="E53" s="8" t="s">
        <v>2786</v>
      </c>
      <c r="F53" s="7" t="s">
        <v>726</v>
      </c>
      <c r="G53" s="45" t="s">
        <v>714</v>
      </c>
      <c r="H53" s="45" t="s">
        <v>720</v>
      </c>
      <c r="I53" s="119" t="s">
        <v>9979</v>
      </c>
      <c r="J53" s="18" t="s">
        <v>485</v>
      </c>
      <c r="K53" s="119">
        <v>110030</v>
      </c>
      <c r="L53" s="110" t="str">
        <f t="shared" si="3"/>
        <v>ok</v>
      </c>
      <c r="M53" s="111" t="str">
        <f>IFERROR(VLOOKUP(K53,Centros!$E$2:$G$340,2,FALSE)," ")</f>
        <v>COLEGIO INMACULADA</v>
      </c>
      <c r="N53" s="112" t="str">
        <f t="shared" si="4"/>
        <v xml:space="preserve"> </v>
      </c>
      <c r="O53" s="113" t="str">
        <f>IFERROR(VLOOKUP($I53,Trabajadores!$C$3:$AF$1684,19,FALSE)," ")</f>
        <v>h Cociner@</v>
      </c>
      <c r="P53" s="32">
        <v>2</v>
      </c>
      <c r="Q53" s="33">
        <v>110</v>
      </c>
      <c r="R53" s="24">
        <f t="shared" si="0"/>
        <v>220</v>
      </c>
      <c r="S53" s="18"/>
      <c r="T53" s="23">
        <f t="shared" si="5"/>
        <v>1.743765625</v>
      </c>
      <c r="U53" s="23">
        <f t="shared" si="6"/>
        <v>0</v>
      </c>
      <c r="V53" s="18"/>
      <c r="W53" s="23">
        <f t="shared" si="7"/>
        <v>290.28999999999996</v>
      </c>
      <c r="X53" s="30" t="str">
        <f>IFERROR(VLOOKUP($I53,Trabajadores!$C$2:$AS$1684,42,FALSE)," ")</f>
        <v>ALGADI</v>
      </c>
      <c r="Y53" s="30">
        <f>IFERROR(VLOOKUP($I53,Trabajadores!$C$2:$AS$1684,40,FALSE)," ")</f>
        <v>110030</v>
      </c>
      <c r="Z53" s="30" t="str">
        <f>IFERROR(VLOOKUP(Y53,Centros!$X$2:$Y$228,2,FALSE)," ")</f>
        <v>COLEGIO INMACULADA</v>
      </c>
      <c r="AA53" s="6" t="s">
        <v>10594</v>
      </c>
      <c r="AB53" s="5" t="s">
        <v>10595</v>
      </c>
      <c r="AC53" s="41">
        <f>IFERROR(VLOOKUP(H53,Centros!$AI$2:$AN$10,6,FALSE),0)</f>
        <v>70</v>
      </c>
      <c r="AD53" s="42">
        <f t="shared" si="8"/>
        <v>220</v>
      </c>
      <c r="AE53" s="42">
        <f t="shared" si="9"/>
        <v>0</v>
      </c>
      <c r="AF53" s="42">
        <f t="shared" si="10"/>
        <v>0</v>
      </c>
      <c r="AG53" s="42">
        <f t="shared" si="11"/>
        <v>0</v>
      </c>
      <c r="AH53" s="43">
        <f>IFERROR(VLOOKUP($I53,Trabajadores!$C$3:$AT$1684,44,FALSE),0)</f>
        <v>19228</v>
      </c>
      <c r="AI53" s="43">
        <f>IFERROR(VLOOKUP($I53,Trabajadores!$C$3:$AT$1684,2,FALSE),0)</f>
        <v>183</v>
      </c>
      <c r="AJ53" s="43" t="str">
        <f>IFERROR(VLOOKUP($I53,Trabajadores!$C$3:$AY$1270,21,FALSE),0)</f>
        <v>36</v>
      </c>
      <c r="AK53" s="42">
        <f>IFERROR(VLOOKUP($I53,Trabajadores!$C$3:$AN$1684,38,FALSE),0)</f>
        <v>9.8774999999999995</v>
      </c>
      <c r="AL53" s="42" t="str">
        <f>IFERROR(VLOOKUP($I53,Trabajadores!$C$3:$AN$1684,28,FALSE),0)</f>
        <v>99100165012016</v>
      </c>
      <c r="AM53" s="21" t="str">
        <f>IFERROR(VLOOKUP($I53,Trabajadores!$C$3:$AN$1684,19,FALSE),0)</f>
        <v>h Cociner@</v>
      </c>
      <c r="AN53" s="21">
        <f>IFERROR(IF($J53="algadi",VLOOKUP($K53,Centros!$AB$2:$AD$142,2,FALSE),VLOOKUP($K53,Centros!$AB$143:$AD$282,2,FALSE)),0)</f>
        <v>19228</v>
      </c>
      <c r="AO53" s="44" t="str">
        <f>IFERROR(IF($J53="algadi",VLOOKUP($K53,Centros!$AB$2:$AD$142,3,FALSE),VLOOKUP($K53,Centros!$AB$143:$AD$222,3,FALSE)),0)</f>
        <v>36</v>
      </c>
      <c r="AP53" s="54"/>
      <c r="AQ53" s="55">
        <f>IFERROR(VLOOKUP($AM53,Centros!$AR$2:$AS$405,2,FALSE),0)</f>
        <v>1.743765625</v>
      </c>
      <c r="AR53" s="78">
        <f>IFERROR(VLOOKUP($AM53,Centros!$AZ$2:$BA$6,2,FALSE),0)</f>
        <v>0</v>
      </c>
      <c r="AS53" s="76">
        <f>IFERROR(VLOOKUP($AM53,Centros!$BE$2:$BF$6,2,FALSE),0)</f>
        <v>0</v>
      </c>
      <c r="BD53" s="45" t="str">
        <f t="shared" si="12"/>
        <v>ALGADI</v>
      </c>
      <c r="BE53" s="45" t="s">
        <v>852</v>
      </c>
      <c r="BF53" s="123" t="str">
        <f t="shared" si="13"/>
        <v>9-SEPTIEMBRE</v>
      </c>
      <c r="BG53" s="45">
        <f t="shared" si="14"/>
        <v>110030</v>
      </c>
      <c r="BH53" s="45">
        <f>VLOOKUP(Y53,Hoja1!$A$2:$O$599,14,FALSE)</f>
        <v>110030</v>
      </c>
      <c r="BI53" s="45" t="str">
        <f>VLOOKUP(BH53,Hoja1!$A$2:$O$599,2,FALSE)</f>
        <v>COLEGIO INMACULADA</v>
      </c>
      <c r="BJ53" s="45" t="str">
        <f t="shared" si="15"/>
        <v>RIOFRIO RIOFRIO, LUCY</v>
      </c>
      <c r="BK53" s="45">
        <f>VLOOKUP(BJ53,Trabajadores!$C$3:$AN$3285,14,FALSE)</f>
        <v>300</v>
      </c>
      <c r="BL53" s="45" t="str">
        <f>VLOOKUP($BJ53,Trabajadores!$C$3:$AN$3285,19,FALSE)</f>
        <v>h Cociner@</v>
      </c>
      <c r="BM53" s="45">
        <f>VLOOKUP($BJ53,Trabajadores!$C$3:$AN$3285,16,FALSE)</f>
        <v>100</v>
      </c>
      <c r="BN53" s="124">
        <f t="shared" si="16"/>
        <v>1</v>
      </c>
      <c r="BO53" s="124">
        <f t="shared" si="17"/>
        <v>0</v>
      </c>
      <c r="BP53" s="125">
        <f t="shared" si="18"/>
        <v>1</v>
      </c>
      <c r="BR53" s="126">
        <f t="shared" si="19"/>
        <v>-290.28999999999996</v>
      </c>
      <c r="BV53" s="45" t="str">
        <f t="shared" si="20"/>
        <v>ALGADI</v>
      </c>
      <c r="BW53" s="45" t="s">
        <v>852</v>
      </c>
      <c r="BX53" s="123" t="str">
        <f t="shared" si="21"/>
        <v>9-SEPTIEMBRE</v>
      </c>
      <c r="BY53" s="45">
        <f t="shared" si="22"/>
        <v>110030</v>
      </c>
      <c r="BZ53" s="45">
        <f>VLOOKUP(BY53,Hoja1!$A$2:$O$599,14,FALSE)</f>
        <v>110030</v>
      </c>
      <c r="CA53" s="45" t="str">
        <f>VLOOKUP(BZ53,Hoja1!$A$2:$O$599,2,FALSE)</f>
        <v>COLEGIO INMACULADA</v>
      </c>
      <c r="CB53" s="45" t="str">
        <f t="shared" si="23"/>
        <v>Festivos y Fines de Semana</v>
      </c>
      <c r="CC53" s="45">
        <v>888</v>
      </c>
      <c r="CD53" s="45" t="str">
        <f t="shared" si="24"/>
        <v>INCIDENCIA</v>
      </c>
      <c r="CF53" s="124"/>
      <c r="CG53" s="124"/>
      <c r="CH53" s="125"/>
      <c r="CJ53" s="126">
        <f t="shared" si="25"/>
        <v>290.28999999999996</v>
      </c>
    </row>
    <row r="54" spans="1:88" hidden="1" x14ac:dyDescent="0.3">
      <c r="A54" s="116"/>
      <c r="B54" s="116"/>
      <c r="D54" s="31">
        <v>945</v>
      </c>
      <c r="E54" s="8" t="s">
        <v>2786</v>
      </c>
      <c r="F54" s="7" t="s">
        <v>726</v>
      </c>
      <c r="G54" s="45" t="s">
        <v>716</v>
      </c>
      <c r="H54" s="45" t="s">
        <v>816</v>
      </c>
      <c r="I54" s="119" t="s">
        <v>4773</v>
      </c>
      <c r="J54" s="18" t="s">
        <v>485</v>
      </c>
      <c r="K54" s="119">
        <v>110021</v>
      </c>
      <c r="L54" s="110" t="str">
        <f t="shared" si="3"/>
        <v>ok</v>
      </c>
      <c r="M54" s="111" t="str">
        <f>IFERROR(VLOOKUP(K54,Centros!$E$2:$G$340,2,FALSE)," ")</f>
        <v>COLEGIO FUNDACION CALDEIRO</v>
      </c>
      <c r="N54" s="112" t="str">
        <f t="shared" si="4"/>
        <v xml:space="preserve"> </v>
      </c>
      <c r="O54" s="113" t="str">
        <f>IFERROR(VLOOKUP($I54,Trabajadores!$C$3:$AF$1684,19,FALSE)," ")</f>
        <v>Limpiador@</v>
      </c>
      <c r="P54" s="32">
        <v>1</v>
      </c>
      <c r="Q54" s="33">
        <v>125</v>
      </c>
      <c r="R54" s="24">
        <f t="shared" si="0"/>
        <v>125</v>
      </c>
      <c r="S54" s="18"/>
      <c r="T54" s="23" t="b">
        <f t="shared" si="5"/>
        <v>0</v>
      </c>
      <c r="U54" s="23">
        <f t="shared" si="6"/>
        <v>0</v>
      </c>
      <c r="V54" s="18"/>
      <c r="W54" s="23">
        <f t="shared" si="7"/>
        <v>164.9375</v>
      </c>
      <c r="X54" s="30" t="str">
        <f>IFERROR(VLOOKUP($I54,Trabajadores!$C$2:$AS$1684,42,FALSE)," ")</f>
        <v>ALGADI</v>
      </c>
      <c r="Y54" s="30">
        <f>IFERROR(VLOOKUP($I54,Trabajadores!$C$2:$AS$1684,40,FALSE)," ")</f>
        <v>110021</v>
      </c>
      <c r="Z54" s="30" t="str">
        <f>IFERROR(VLOOKUP(Y54,Centros!$X$2:$Y$228,2,FALSE)," ")</f>
        <v>COLEGIO FUNDACION CALDEIRO</v>
      </c>
      <c r="AA54" s="6">
        <v>45930</v>
      </c>
      <c r="AB54" s="5" t="s">
        <v>10596</v>
      </c>
      <c r="AC54" s="41">
        <f>IFERROR(VLOOKUP(H54,Centros!$AI$2:$AN$10,6,FALSE),0)</f>
        <v>72</v>
      </c>
      <c r="AD54" s="42">
        <f t="shared" si="8"/>
        <v>0</v>
      </c>
      <c r="AE54" s="42">
        <f t="shared" si="9"/>
        <v>125</v>
      </c>
      <c r="AF54" s="42">
        <f t="shared" si="10"/>
        <v>0</v>
      </c>
      <c r="AG54" s="42">
        <f t="shared" si="11"/>
        <v>0</v>
      </c>
      <c r="AH54" s="43">
        <f>IFERROR(VLOOKUP($I54,Trabajadores!$C$3:$AT$1684,44,FALSE),0)</f>
        <v>19228</v>
      </c>
      <c r="AI54" s="43">
        <f>IFERROR(VLOOKUP($I54,Trabajadores!$C$3:$AT$1684,2,FALSE),0)</f>
        <v>760</v>
      </c>
      <c r="AJ54" s="43" t="str">
        <f>IFERROR(VLOOKUP($I54,Trabajadores!$C$3:$AY$1270,21,FALSE),0)</f>
        <v>20</v>
      </c>
      <c r="AK54" s="42">
        <f>IFERROR(VLOOKUP($I54,Trabajadores!$C$3:$AN$1684,38,FALSE),0)</f>
        <v>8.9713327859879595</v>
      </c>
      <c r="AL54" s="42" t="str">
        <f>IFERROR(VLOOKUP($I54,Trabajadores!$C$3:$AN$1684,28,FALSE),0)</f>
        <v>28002585011981</v>
      </c>
      <c r="AM54" s="21" t="str">
        <f>IFERROR(VLOOKUP($I54,Trabajadores!$C$3:$AN$1684,19,FALSE),0)</f>
        <v>Limpiador@</v>
      </c>
      <c r="AN54" s="21">
        <f>IFERROR(IF($J54="algadi",VLOOKUP($K54,Centros!$AB$2:$AD$142,2,FALSE),VLOOKUP($K54,Centros!$AB$143:$AD$282,2,FALSE)),0)</f>
        <v>19228</v>
      </c>
      <c r="AO54" s="44" t="str">
        <f>IFERROR(IF($J54="algadi",VLOOKUP($K54,Centros!$AB$2:$AD$142,3,FALSE),VLOOKUP($K54,Centros!$AB$143:$AD$222,3,FALSE)),0)</f>
        <v>20</v>
      </c>
      <c r="AP54" s="54"/>
      <c r="AQ54" s="55">
        <f>IFERROR(VLOOKUP($AM54,Centros!$AR$2:$AS$405,2,FALSE),0)</f>
        <v>1.6367812499999999</v>
      </c>
      <c r="AR54" s="78">
        <f>IFERROR(VLOOKUP($AM54,Centros!$AZ$2:$BA$6,2,FALSE),0)</f>
        <v>0</v>
      </c>
      <c r="AS54" s="76">
        <f>IFERROR(VLOOKUP($AM54,Centros!$BE$2:$BF$6,2,FALSE),0)</f>
        <v>0</v>
      </c>
      <c r="BD54" s="45" t="str">
        <f t="shared" si="12"/>
        <v>ALGADI</v>
      </c>
      <c r="BE54" s="45" t="s">
        <v>852</v>
      </c>
      <c r="BF54" s="123" t="str">
        <f t="shared" si="13"/>
        <v>9-SEPTIEMBRE</v>
      </c>
      <c r="BG54" s="45">
        <f t="shared" si="14"/>
        <v>110021</v>
      </c>
      <c r="BH54" s="45">
        <f>VLOOKUP(Y54,Hoja1!$A$2:$O$599,14,FALSE)</f>
        <v>110021</v>
      </c>
      <c r="BI54" s="45" t="str">
        <f>VLOOKUP(BH54,Hoja1!$A$2:$O$599,2,FALSE)</f>
        <v>COLEGIO FUNDACION CALDEIRO</v>
      </c>
      <c r="BJ54" s="45" t="str">
        <f t="shared" si="15"/>
        <v>ROA FERNANDEZ, M GEMA</v>
      </c>
      <c r="BK54" s="45">
        <f>VLOOKUP(BJ54,Trabajadores!$C$3:$AN$3285,14,FALSE)</f>
        <v>200</v>
      </c>
      <c r="BL54" s="45" t="str">
        <f>VLOOKUP($BJ54,Trabajadores!$C$3:$AN$3285,19,FALSE)</f>
        <v>Limpiador@</v>
      </c>
      <c r="BM54" s="45">
        <f>VLOOKUP($BJ54,Trabajadores!$C$3:$AN$3285,16,FALSE)</f>
        <v>73.08</v>
      </c>
      <c r="BN54" s="124">
        <f t="shared" si="16"/>
        <v>0</v>
      </c>
      <c r="BO54" s="124">
        <f t="shared" si="17"/>
        <v>1</v>
      </c>
      <c r="BP54" s="125">
        <f t="shared" si="18"/>
        <v>1</v>
      </c>
      <c r="BR54" s="126">
        <f t="shared" si="19"/>
        <v>-164.9375</v>
      </c>
      <c r="BV54" s="45" t="str">
        <f t="shared" si="20"/>
        <v>ALGADI</v>
      </c>
      <c r="BW54" s="45" t="s">
        <v>852</v>
      </c>
      <c r="BX54" s="123" t="str">
        <f t="shared" si="21"/>
        <v>9-SEPTIEMBRE</v>
      </c>
      <c r="BY54" s="45">
        <f t="shared" si="22"/>
        <v>110021</v>
      </c>
      <c r="BZ54" s="45">
        <f>VLOOKUP(BY54,Hoja1!$A$2:$O$599,14,FALSE)</f>
        <v>110021</v>
      </c>
      <c r="CA54" s="45" t="str">
        <f>VLOOKUP(BZ54,Hoja1!$A$2:$O$599,2,FALSE)</f>
        <v>COLEGIO FUNDACION CALDEIRO</v>
      </c>
      <c r="CB54" s="45" t="str">
        <f t="shared" si="23"/>
        <v>Otros</v>
      </c>
      <c r="CC54" s="45">
        <v>888</v>
      </c>
      <c r="CD54" s="45" t="str">
        <f t="shared" si="24"/>
        <v>INCIDENCIA</v>
      </c>
      <c r="CF54" s="124"/>
      <c r="CG54" s="124"/>
      <c r="CH54" s="125"/>
      <c r="CJ54" s="126">
        <f t="shared" si="25"/>
        <v>164.9375</v>
      </c>
    </row>
    <row r="55" spans="1:88" hidden="1" x14ac:dyDescent="0.3">
      <c r="A55" s="116"/>
      <c r="B55" s="116"/>
      <c r="D55" s="31">
        <v>945</v>
      </c>
      <c r="E55" s="8" t="s">
        <v>2786</v>
      </c>
      <c r="F55" s="7" t="s">
        <v>726</v>
      </c>
      <c r="G55" s="45" t="s">
        <v>714</v>
      </c>
      <c r="H55" s="45" t="s">
        <v>720</v>
      </c>
      <c r="I55" s="119" t="s">
        <v>4784</v>
      </c>
      <c r="J55" s="18" t="s">
        <v>485</v>
      </c>
      <c r="K55" s="119">
        <v>510006</v>
      </c>
      <c r="L55" s="110" t="str">
        <f t="shared" si="3"/>
        <v>ok</v>
      </c>
      <c r="M55" s="111" t="str">
        <f>IFERROR(VLOOKUP(K55,Centros!$E$2:$G$340,2,FALSE)," ")</f>
        <v>C.P. CONCEPCIONISTAS - BELISANA</v>
      </c>
      <c r="N55" s="112" t="str">
        <f t="shared" si="4"/>
        <v xml:space="preserve"> </v>
      </c>
      <c r="O55" s="113" t="str">
        <f>IFERROR(VLOOKUP($I55,Trabajadores!$C$3:$AF$1684,19,FALSE)," ")</f>
        <v>h Cociner@</v>
      </c>
      <c r="P55" s="32">
        <v>2</v>
      </c>
      <c r="Q55" s="33">
        <v>80</v>
      </c>
      <c r="R55" s="24">
        <f t="shared" si="0"/>
        <v>160</v>
      </c>
      <c r="S55" s="18"/>
      <c r="T55" s="23">
        <f t="shared" si="5"/>
        <v>1.743765625</v>
      </c>
      <c r="U55" s="23">
        <f t="shared" si="6"/>
        <v>0</v>
      </c>
      <c r="V55" s="18"/>
      <c r="W55" s="23">
        <f t="shared" si="7"/>
        <v>211.11999999999998</v>
      </c>
      <c r="X55" s="30" t="str">
        <f>IFERROR(VLOOKUP($I55,Trabajadores!$C$2:$AS$1684,42,FALSE)," ")</f>
        <v>ALGADI</v>
      </c>
      <c r="Y55" s="30">
        <f>IFERROR(VLOOKUP($I55,Trabajadores!$C$2:$AS$1684,40,FALSE)," ")</f>
        <v>510006</v>
      </c>
      <c r="Z55" s="30" t="str">
        <f>IFERROR(VLOOKUP(Y55,Centros!$X$2:$Y$228,2,FALSE)," ")</f>
        <v>C.P. CONCEPCIONISTAS - BELISANA</v>
      </c>
      <c r="AA55" s="6" t="s">
        <v>10597</v>
      </c>
      <c r="AB55" s="5" t="s">
        <v>10539</v>
      </c>
      <c r="AC55" s="41">
        <f>IFERROR(VLOOKUP(H55,Centros!$AI$2:$AN$10,6,FALSE),0)</f>
        <v>70</v>
      </c>
      <c r="AD55" s="42">
        <f t="shared" si="8"/>
        <v>160</v>
      </c>
      <c r="AE55" s="42">
        <f t="shared" si="9"/>
        <v>0</v>
      </c>
      <c r="AF55" s="42">
        <f t="shared" si="10"/>
        <v>0</v>
      </c>
      <c r="AG55" s="42">
        <f t="shared" si="11"/>
        <v>0</v>
      </c>
      <c r="AH55" s="43">
        <f>IFERROR(VLOOKUP($I55,Trabajadores!$C$3:$AT$1684,44,FALSE),0)</f>
        <v>19228</v>
      </c>
      <c r="AI55" s="43">
        <f>IFERROR(VLOOKUP($I55,Trabajadores!$C$3:$AT$1684,2,FALSE),0)</f>
        <v>1545</v>
      </c>
      <c r="AJ55" s="43" t="str">
        <f>IFERROR(VLOOKUP($I55,Trabajadores!$C$3:$AY$1270,21,FALSE),0)</f>
        <v>27</v>
      </c>
      <c r="AK55" s="42">
        <f>IFERROR(VLOOKUP($I55,Trabajadores!$C$3:$AN$1684,38,FALSE),0)</f>
        <v>8.8614285714285721</v>
      </c>
      <c r="AL55" s="42" t="str">
        <f>IFERROR(VLOOKUP($I55,Trabajadores!$C$3:$AN$1684,28,FALSE),0)</f>
        <v>99100165012016</v>
      </c>
      <c r="AM55" s="21" t="str">
        <f>IFERROR(VLOOKUP($I55,Trabajadores!$C$3:$AN$1684,19,FALSE),0)</f>
        <v>h Cociner@</v>
      </c>
      <c r="AN55" s="21">
        <f>IFERROR(IF($J55="algadi",VLOOKUP($K55,Centros!$AB$2:$AD$142,2,FALSE),VLOOKUP($K55,Centros!$AB$143:$AD$282,2,FALSE)),0)</f>
        <v>5027</v>
      </c>
      <c r="AO55" s="44" t="str">
        <f>IFERROR(IF($J55="algadi",VLOOKUP($K55,Centros!$AB$2:$AD$142,3,FALSE),VLOOKUP($K55,Centros!$AB$143:$AD$222,3,FALSE)),0)</f>
        <v>70</v>
      </c>
      <c r="AP55" s="54"/>
      <c r="AQ55" s="55">
        <f>IFERROR(VLOOKUP($AM55,Centros!$AR$2:$AS$405,2,FALSE),0)</f>
        <v>1.743765625</v>
      </c>
      <c r="AR55" s="78">
        <f>IFERROR(VLOOKUP($AM55,Centros!$AZ$2:$BA$6,2,FALSE),0)</f>
        <v>0</v>
      </c>
      <c r="AS55" s="76">
        <f>IFERROR(VLOOKUP($AM55,Centros!$BE$2:$BF$6,2,FALSE),0)</f>
        <v>0</v>
      </c>
      <c r="BD55" s="45" t="str">
        <f t="shared" si="12"/>
        <v>ALGADI</v>
      </c>
      <c r="BE55" s="45" t="s">
        <v>852</v>
      </c>
      <c r="BF55" s="123" t="str">
        <f t="shared" si="13"/>
        <v>9-SEPTIEMBRE</v>
      </c>
      <c r="BG55" s="45">
        <f t="shared" si="14"/>
        <v>510006</v>
      </c>
      <c r="BH55" s="45">
        <f>VLOOKUP(Y55,Hoja1!$A$2:$O$599,14,FALSE)</f>
        <v>510006</v>
      </c>
      <c r="BI55" s="45" t="str">
        <f>VLOOKUP(BH55,Hoja1!$A$2:$O$599,2,FALSE)</f>
        <v>C.P. CONCEPCIONISTAS - BELISANA</v>
      </c>
      <c r="BJ55" s="45" t="str">
        <f t="shared" si="15"/>
        <v>RODRIGUES GOMES, GRACIETE F</v>
      </c>
      <c r="BK55" s="45">
        <f>VLOOKUP(BJ55,Trabajadores!$C$3:$AN$3285,14,FALSE)</f>
        <v>200</v>
      </c>
      <c r="BL55" s="45" t="str">
        <f>VLOOKUP($BJ55,Trabajadores!$C$3:$AN$3285,19,FALSE)</f>
        <v>h Cociner@</v>
      </c>
      <c r="BM55" s="45">
        <f>VLOOKUP($BJ55,Trabajadores!$C$3:$AN$3285,16,FALSE)</f>
        <v>87.5</v>
      </c>
      <c r="BN55" s="124">
        <f t="shared" si="16"/>
        <v>1</v>
      </c>
      <c r="BO55" s="124">
        <f t="shared" si="17"/>
        <v>0</v>
      </c>
      <c r="BP55" s="125">
        <f t="shared" si="18"/>
        <v>1</v>
      </c>
      <c r="BR55" s="126">
        <f t="shared" si="19"/>
        <v>-211.11999999999998</v>
      </c>
      <c r="BV55" s="45" t="str">
        <f t="shared" si="20"/>
        <v>ALGADI</v>
      </c>
      <c r="BW55" s="45" t="s">
        <v>852</v>
      </c>
      <c r="BX55" s="123" t="str">
        <f t="shared" si="21"/>
        <v>9-SEPTIEMBRE</v>
      </c>
      <c r="BY55" s="45">
        <f t="shared" si="22"/>
        <v>510006</v>
      </c>
      <c r="BZ55" s="45">
        <f>VLOOKUP(BY55,Hoja1!$A$2:$O$599,14,FALSE)</f>
        <v>510006</v>
      </c>
      <c r="CA55" s="45" t="str">
        <f>VLOOKUP(BZ55,Hoja1!$A$2:$O$599,2,FALSE)</f>
        <v>C.P. CONCEPCIONISTAS - BELISANA</v>
      </c>
      <c r="CB55" s="45" t="str">
        <f t="shared" si="23"/>
        <v>Festivos y Fines de Semana</v>
      </c>
      <c r="CC55" s="45">
        <v>888</v>
      </c>
      <c r="CD55" s="45" t="str">
        <f t="shared" si="24"/>
        <v>INCIDENCIA</v>
      </c>
      <c r="CF55" s="124"/>
      <c r="CG55" s="124"/>
      <c r="CH55" s="125"/>
      <c r="CJ55" s="126">
        <f t="shared" si="25"/>
        <v>211.11999999999998</v>
      </c>
    </row>
    <row r="56" spans="1:88" hidden="1" x14ac:dyDescent="0.3">
      <c r="A56" s="116"/>
      <c r="B56" s="116"/>
      <c r="D56" s="31">
        <v>945</v>
      </c>
      <c r="E56" s="8" t="s">
        <v>2786</v>
      </c>
      <c r="F56" s="7" t="s">
        <v>726</v>
      </c>
      <c r="G56" s="45" t="s">
        <v>714</v>
      </c>
      <c r="H56" s="45" t="s">
        <v>721</v>
      </c>
      <c r="I56" s="119" t="s">
        <v>10048</v>
      </c>
      <c r="J56" s="18" t="s">
        <v>485</v>
      </c>
      <c r="K56" s="119">
        <v>110091</v>
      </c>
      <c r="L56" s="110" t="str">
        <f t="shared" si="3"/>
        <v>ok</v>
      </c>
      <c r="M56" s="111" t="str">
        <f>IFERROR(VLOOKUP(K56,Centros!$E$2:$G$340,2,FALSE)," ")</f>
        <v>COLEGIO CLARET -MADRID</v>
      </c>
      <c r="N56" s="112" t="str">
        <f t="shared" si="4"/>
        <v xml:space="preserve"> </v>
      </c>
      <c r="O56" s="113" t="str">
        <f>IFERROR(VLOOKUP($I56,Trabajadores!$C$3:$AF$1684,19,FALSE)," ")</f>
        <v>ASL</v>
      </c>
      <c r="P56" s="32">
        <v>2</v>
      </c>
      <c r="Q56" s="33">
        <v>9</v>
      </c>
      <c r="R56" s="24">
        <f t="shared" si="0"/>
        <v>18</v>
      </c>
      <c r="S56" s="18"/>
      <c r="T56" s="23">
        <f t="shared" si="5"/>
        <v>1.6367812499999999</v>
      </c>
      <c r="U56" s="23">
        <f t="shared" si="6"/>
        <v>0</v>
      </c>
      <c r="V56" s="18"/>
      <c r="W56" s="23">
        <f t="shared" si="7"/>
        <v>23.750999999999998</v>
      </c>
      <c r="X56" s="30" t="str">
        <f>IFERROR(VLOOKUP($I56,Trabajadores!$C$2:$AS$1684,42,FALSE)," ")</f>
        <v>ALGADI</v>
      </c>
      <c r="Y56" s="30">
        <f>IFERROR(VLOOKUP($I56,Trabajadores!$C$2:$AS$1684,40,FALSE)," ")</f>
        <v>110091</v>
      </c>
      <c r="Z56" s="30" t="str">
        <f>IFERROR(VLOOKUP(Y56,Centros!$X$2:$Y$228,2,FALSE)," ")</f>
        <v>COLEGIO CLARET -MADRID</v>
      </c>
      <c r="AA56" s="6" t="s">
        <v>10555</v>
      </c>
      <c r="AB56" s="5" t="s">
        <v>10556</v>
      </c>
      <c r="AC56" s="41">
        <f>IFERROR(VLOOKUP(H56,Centros!$AI$2:$AN$10,6,FALSE),0)</f>
        <v>72</v>
      </c>
      <c r="AD56" s="42">
        <f t="shared" si="8"/>
        <v>0</v>
      </c>
      <c r="AE56" s="42">
        <f t="shared" si="9"/>
        <v>18</v>
      </c>
      <c r="AF56" s="42">
        <f t="shared" si="10"/>
        <v>0</v>
      </c>
      <c r="AG56" s="42">
        <f t="shared" si="11"/>
        <v>0</v>
      </c>
      <c r="AH56" s="43">
        <f>IFERROR(VLOOKUP($I56,Trabajadores!$C$3:$AT$1684,44,FALSE),0)</f>
        <v>19228</v>
      </c>
      <c r="AI56" s="43">
        <f>IFERROR(VLOOKUP($I56,Trabajadores!$C$3:$AT$1684,2,FALSE),0)</f>
        <v>1471</v>
      </c>
      <c r="AJ56" s="43" t="str">
        <f>IFERROR(VLOOKUP($I56,Trabajadores!$C$3:$AY$1270,21,FALSE),0)</f>
        <v>50</v>
      </c>
      <c r="AK56" s="42">
        <f>IFERROR(VLOOKUP($I56,Trabajadores!$C$3:$AN$1684,38,FALSE),0)</f>
        <v>7.8</v>
      </c>
      <c r="AL56" s="42" t="str">
        <f>IFERROR(VLOOKUP($I56,Trabajadores!$C$3:$AN$1684,28,FALSE),0)</f>
        <v>99100165012016</v>
      </c>
      <c r="AM56" s="21" t="str">
        <f>IFERROR(VLOOKUP($I56,Trabajadores!$C$3:$AN$1684,19,FALSE),0)</f>
        <v>ASL</v>
      </c>
      <c r="AN56" s="21">
        <f>IFERROR(IF($J56="algadi",VLOOKUP($K56,Centros!$AB$2:$AD$142,2,FALSE),VLOOKUP($K56,Centros!$AB$143:$AD$282,2,FALSE)),0)</f>
        <v>0</v>
      </c>
      <c r="AO56" s="44">
        <f>IFERROR(IF($J56="algadi",VLOOKUP($K56,Centros!$AB$2:$AD$142,3,FALSE),VLOOKUP($K56,Centros!$AB$143:$AD$222,3,FALSE)),0)</f>
        <v>0</v>
      </c>
      <c r="AP56" s="54"/>
      <c r="AQ56" s="55">
        <f>IFERROR(VLOOKUP($AM56,Centros!$AR$2:$AS$405,2,FALSE),0)</f>
        <v>1.6367812499999999</v>
      </c>
      <c r="AR56" s="78">
        <f>IFERROR(VLOOKUP($AM56,Centros!$AZ$2:$BA$6,2,FALSE),0)</f>
        <v>0</v>
      </c>
      <c r="AS56" s="76">
        <f>IFERROR(VLOOKUP($AM56,Centros!$BE$2:$BF$6,2,FALSE),0)</f>
        <v>2.0499999999999998</v>
      </c>
      <c r="BD56" s="45" t="str">
        <f t="shared" si="12"/>
        <v>ALGADI</v>
      </c>
      <c r="BE56" s="45" t="s">
        <v>852</v>
      </c>
      <c r="BF56" s="123" t="str">
        <f t="shared" si="13"/>
        <v>9-SEPTIEMBRE</v>
      </c>
      <c r="BG56" s="45">
        <f t="shared" si="14"/>
        <v>110091</v>
      </c>
      <c r="BH56" s="45">
        <f>VLOOKUP(Y56,Hoja1!$A$2:$O$599,14,FALSE)</f>
        <v>110091</v>
      </c>
      <c r="BI56" s="45" t="str">
        <f>VLOOKUP(BH56,Hoja1!$A$2:$O$599,2,FALSE)</f>
        <v>COLEGIO CLARET -MADRID</v>
      </c>
      <c r="BJ56" s="45" t="str">
        <f t="shared" si="15"/>
        <v>RODRIGUEZ DIAZ, M TERESA</v>
      </c>
      <c r="BK56" s="45">
        <f>VLOOKUP(BJ56,Trabajadores!$C$3:$AN$3285,14,FALSE)</f>
        <v>389</v>
      </c>
      <c r="BL56" s="45" t="str">
        <f>VLOOKUP($BJ56,Trabajadores!$C$3:$AN$3285,19,FALSE)</f>
        <v>ASL</v>
      </c>
      <c r="BM56" s="45">
        <f>VLOOKUP($BJ56,Trabajadores!$C$3:$AN$3285,16,FALSE)</f>
        <v>50</v>
      </c>
      <c r="BN56" s="124">
        <f t="shared" si="16"/>
        <v>1</v>
      </c>
      <c r="BO56" s="124">
        <f t="shared" si="17"/>
        <v>0</v>
      </c>
      <c r="BP56" s="125">
        <f t="shared" si="18"/>
        <v>1</v>
      </c>
      <c r="BR56" s="126">
        <f t="shared" si="19"/>
        <v>-23.750999999999998</v>
      </c>
      <c r="BV56" s="45" t="str">
        <f t="shared" si="20"/>
        <v>ALGADI</v>
      </c>
      <c r="BW56" s="45" t="s">
        <v>852</v>
      </c>
      <c r="BX56" s="123" t="str">
        <f t="shared" si="21"/>
        <v>9-SEPTIEMBRE</v>
      </c>
      <c r="BY56" s="45">
        <f t="shared" si="22"/>
        <v>110091</v>
      </c>
      <c r="BZ56" s="45">
        <f>VLOOKUP(BY56,Hoja1!$A$2:$O$599,14,FALSE)</f>
        <v>110091</v>
      </c>
      <c r="CA56" s="45" t="str">
        <f>VLOOKUP(BZ56,Hoja1!$A$2:$O$599,2,FALSE)</f>
        <v>COLEGIO CLARET -MADRID</v>
      </c>
      <c r="CB56" s="45" t="str">
        <f t="shared" si="23"/>
        <v>Permiso retribuido</v>
      </c>
      <c r="CC56" s="45">
        <v>888</v>
      </c>
      <c r="CD56" s="45" t="str">
        <f t="shared" si="24"/>
        <v>INCIDENCIA</v>
      </c>
      <c r="CF56" s="124"/>
      <c r="CG56" s="124"/>
      <c r="CH56" s="125"/>
      <c r="CJ56" s="126">
        <f t="shared" si="25"/>
        <v>23.750999999999998</v>
      </c>
    </row>
    <row r="57" spans="1:88" hidden="1" x14ac:dyDescent="0.3">
      <c r="A57" s="116"/>
      <c r="B57" s="116"/>
      <c r="D57" s="31">
        <v>945</v>
      </c>
      <c r="E57" s="8" t="s">
        <v>2786</v>
      </c>
      <c r="F57" s="7" t="s">
        <v>726</v>
      </c>
      <c r="G57" s="45" t="s">
        <v>714</v>
      </c>
      <c r="H57" s="45" t="s">
        <v>720</v>
      </c>
      <c r="I57" s="119" t="s">
        <v>4884</v>
      </c>
      <c r="J57" s="18" t="s">
        <v>485</v>
      </c>
      <c r="K57" s="119">
        <v>110021</v>
      </c>
      <c r="L57" s="110" t="str">
        <f t="shared" si="3"/>
        <v>ok</v>
      </c>
      <c r="M57" s="111" t="str">
        <f>IFERROR(VLOOKUP(K57,Centros!$E$2:$G$340,2,FALSE)," ")</f>
        <v>COLEGIO FUNDACION CALDEIRO</v>
      </c>
      <c r="N57" s="112" t="str">
        <f t="shared" si="4"/>
        <v xml:space="preserve"> </v>
      </c>
      <c r="O57" s="113" t="str">
        <f>IFERROR(VLOOKUP($I57,Trabajadores!$C$3:$AF$1684,19,FALSE)," ")</f>
        <v>h Enc/J Co</v>
      </c>
      <c r="P57" s="32">
        <v>4</v>
      </c>
      <c r="Q57" s="33">
        <v>75</v>
      </c>
      <c r="R57" s="24">
        <f t="shared" si="0"/>
        <v>300</v>
      </c>
      <c r="S57" s="18"/>
      <c r="T57" s="23">
        <f t="shared" si="5"/>
        <v>1.7971718750000001</v>
      </c>
      <c r="U57" s="23">
        <f t="shared" si="6"/>
        <v>0</v>
      </c>
      <c r="V57" s="18"/>
      <c r="W57" s="23">
        <f t="shared" si="7"/>
        <v>395.84999999999997</v>
      </c>
      <c r="X57" s="30" t="str">
        <f>IFERROR(VLOOKUP($I57,Trabajadores!$C$2:$AS$1684,42,FALSE)," ")</f>
        <v>ALGADI</v>
      </c>
      <c r="Y57" s="30">
        <f>IFERROR(VLOOKUP($I57,Trabajadores!$C$2:$AS$1684,40,FALSE)," ")</f>
        <v>110004</v>
      </c>
      <c r="Z57" s="30" t="str">
        <f>IFERROR(VLOOKUP(Y57,Centros!$X$2:$Y$228,2,FALSE)," ")</f>
        <v>COLEGIO AMOR MISERICORDIOSO</v>
      </c>
      <c r="AA57" s="6" t="s">
        <v>10598</v>
      </c>
      <c r="AB57" s="5" t="s">
        <v>10599</v>
      </c>
      <c r="AC57" s="41">
        <f>IFERROR(VLOOKUP(H57,Centros!$AI$2:$AN$10,6,FALSE),0)</f>
        <v>70</v>
      </c>
      <c r="AD57" s="42">
        <f t="shared" si="8"/>
        <v>300</v>
      </c>
      <c r="AE57" s="42">
        <f t="shared" si="9"/>
        <v>0</v>
      </c>
      <c r="AF57" s="42">
        <f t="shared" si="10"/>
        <v>0</v>
      </c>
      <c r="AG57" s="42">
        <f t="shared" si="11"/>
        <v>0</v>
      </c>
      <c r="AH57" s="43">
        <f>IFERROR(VLOOKUP($I57,Trabajadores!$C$3:$AT$1684,44,FALSE),0)</f>
        <v>19228</v>
      </c>
      <c r="AI57" s="43">
        <f>IFERROR(VLOOKUP($I57,Trabajadores!$C$3:$AT$1684,2,FALSE),0)</f>
        <v>10</v>
      </c>
      <c r="AJ57" s="43" t="str">
        <f>IFERROR(VLOOKUP($I57,Trabajadores!$C$3:$AY$1270,21,FALSE),0)</f>
        <v>2</v>
      </c>
      <c r="AK57" s="42">
        <f>IFERROR(VLOOKUP($I57,Trabajadores!$C$3:$AN$1684,38,FALSE),0)</f>
        <v>10.49375</v>
      </c>
      <c r="AL57" s="42" t="str">
        <f>IFERROR(VLOOKUP($I57,Trabajadores!$C$3:$AN$1684,28,FALSE),0)</f>
        <v>99100165012016</v>
      </c>
      <c r="AM57" s="21" t="str">
        <f>IFERROR(VLOOKUP($I57,Trabajadores!$C$3:$AN$1684,19,FALSE),0)</f>
        <v>h Enc/J Co</v>
      </c>
      <c r="AN57" s="21">
        <f>IFERROR(IF($J57="algadi",VLOOKUP($K57,Centros!$AB$2:$AD$142,2,FALSE),VLOOKUP($K57,Centros!$AB$143:$AD$282,2,FALSE)),0)</f>
        <v>19228</v>
      </c>
      <c r="AO57" s="44" t="str">
        <f>IFERROR(IF($J57="algadi",VLOOKUP($K57,Centros!$AB$2:$AD$142,3,FALSE),VLOOKUP($K57,Centros!$AB$143:$AD$222,3,FALSE)),0)</f>
        <v>20</v>
      </c>
      <c r="AP57" s="54"/>
      <c r="AQ57" s="55">
        <f>IFERROR(VLOOKUP($AM57,Centros!$AR$2:$AS$405,2,FALSE),0)</f>
        <v>1.7971718750000001</v>
      </c>
      <c r="AR57" s="78">
        <f>IFERROR(VLOOKUP($AM57,Centros!$AZ$2:$BA$6,2,FALSE),0)</f>
        <v>0</v>
      </c>
      <c r="AS57" s="76">
        <f>IFERROR(VLOOKUP($AM57,Centros!$BE$2:$BF$6,2,FALSE),0)</f>
        <v>0</v>
      </c>
      <c r="BD57" s="45" t="str">
        <f t="shared" si="12"/>
        <v>ALGADI</v>
      </c>
      <c r="BE57" s="45" t="s">
        <v>852</v>
      </c>
      <c r="BF57" s="123" t="str">
        <f t="shared" si="13"/>
        <v>9-SEPTIEMBRE</v>
      </c>
      <c r="BG57" s="45">
        <f t="shared" si="14"/>
        <v>110004</v>
      </c>
      <c r="BH57" s="45">
        <f>VLOOKUP(Y57,Hoja1!$A$2:$O$599,14,FALSE)</f>
        <v>110004</v>
      </c>
      <c r="BI57" s="45" t="str">
        <f>VLOOKUP(BH57,Hoja1!$A$2:$O$599,2,FALSE)</f>
        <v>COLEGIO AMOR MISERICORDIOSO</v>
      </c>
      <c r="BJ57" s="45" t="str">
        <f t="shared" si="15"/>
        <v>SANCHEZ BARCO, RAQUEL</v>
      </c>
      <c r="BK57" s="45">
        <f>VLOOKUP(BJ57,Trabajadores!$C$3:$AN$3285,14,FALSE)</f>
        <v>100</v>
      </c>
      <c r="BL57" s="45" t="str">
        <f>VLOOKUP($BJ57,Trabajadores!$C$3:$AN$3285,19,FALSE)</f>
        <v>h Enc/J Co</v>
      </c>
      <c r="BM57" s="45">
        <f>VLOOKUP($BJ57,Trabajadores!$C$3:$AN$3285,16,FALSE)</f>
        <v>100</v>
      </c>
      <c r="BN57" s="124">
        <f t="shared" si="16"/>
        <v>1</v>
      </c>
      <c r="BO57" s="124">
        <f t="shared" si="17"/>
        <v>0</v>
      </c>
      <c r="BP57" s="125">
        <f t="shared" si="18"/>
        <v>1</v>
      </c>
      <c r="BR57" s="126">
        <f t="shared" si="19"/>
        <v>-395.84999999999997</v>
      </c>
      <c r="BV57" s="45" t="str">
        <f t="shared" si="20"/>
        <v>ALGADI</v>
      </c>
      <c r="BW57" s="45" t="s">
        <v>852</v>
      </c>
      <c r="BX57" s="123" t="str">
        <f t="shared" si="21"/>
        <v>9-SEPTIEMBRE</v>
      </c>
      <c r="BY57" s="45">
        <f t="shared" si="22"/>
        <v>110021</v>
      </c>
      <c r="BZ57" s="45">
        <f>VLOOKUP(BY57,Hoja1!$A$2:$O$599,14,FALSE)</f>
        <v>110021</v>
      </c>
      <c r="CA57" s="45" t="str">
        <f>VLOOKUP(BZ57,Hoja1!$A$2:$O$599,2,FALSE)</f>
        <v>COLEGIO FUNDACION CALDEIRO</v>
      </c>
      <c r="CB57" s="45" t="str">
        <f t="shared" si="23"/>
        <v>Festivos y Fines de Semana</v>
      </c>
      <c r="CC57" s="45">
        <v>888</v>
      </c>
      <c r="CD57" s="45" t="str">
        <f t="shared" si="24"/>
        <v>INCIDENCIA</v>
      </c>
      <c r="CF57" s="124"/>
      <c r="CG57" s="124"/>
      <c r="CH57" s="125"/>
      <c r="CJ57" s="126">
        <f t="shared" si="25"/>
        <v>395.84999999999997</v>
      </c>
    </row>
    <row r="58" spans="1:88" hidden="1" x14ac:dyDescent="0.3">
      <c r="A58" s="116"/>
      <c r="B58" s="116"/>
      <c r="D58" s="31">
        <v>945</v>
      </c>
      <c r="E58" s="8" t="s">
        <v>2786</v>
      </c>
      <c r="F58" s="7" t="s">
        <v>726</v>
      </c>
      <c r="G58" s="45" t="s">
        <v>714</v>
      </c>
      <c r="H58" s="45" t="s">
        <v>719</v>
      </c>
      <c r="I58" s="119" t="s">
        <v>7178</v>
      </c>
      <c r="J58" s="18" t="s">
        <v>975</v>
      </c>
      <c r="K58" s="119">
        <v>110065</v>
      </c>
      <c r="L58" s="110" t="str">
        <f t="shared" si="3"/>
        <v>ok</v>
      </c>
      <c r="M58" s="111" t="str">
        <f>IFERROR(VLOOKUP(K58,Centros!$E$2:$G$340,2,FALSE)," ")</f>
        <v>COLEGIO SANTA RITA</v>
      </c>
      <c r="N58" s="112" t="str">
        <f t="shared" si="4"/>
        <v>Emp Orig/dest. Distinta</v>
      </c>
      <c r="O58" s="113" t="str">
        <f>IFERROR(VLOOKUP($I58,Trabajadores!$C$3:$AF$1684,19,FALSE)," ")</f>
        <v>h ASL</v>
      </c>
      <c r="P58" s="32">
        <v>2</v>
      </c>
      <c r="Q58" s="33">
        <v>9</v>
      </c>
      <c r="R58" s="24">
        <f t="shared" si="0"/>
        <v>18</v>
      </c>
      <c r="S58" s="18"/>
      <c r="T58" s="23">
        <f t="shared" si="5"/>
        <v>1.6367812499999999</v>
      </c>
      <c r="U58" s="23">
        <f t="shared" si="6"/>
        <v>0</v>
      </c>
      <c r="V58" s="18"/>
      <c r="W58" s="23">
        <f t="shared" si="7"/>
        <v>23.750999999999998</v>
      </c>
      <c r="X58" s="30" t="str">
        <f>IFERROR(VLOOKUP($I58,Trabajadores!$C$2:$AS$1684,42,FALSE)," ")</f>
        <v>ALGADI</v>
      </c>
      <c r="Y58" s="30">
        <f>IFERROR(VLOOKUP($I58,Trabajadores!$C$2:$AS$1684,40,FALSE)," ")</f>
        <v>110021</v>
      </c>
      <c r="Z58" s="30" t="str">
        <f>IFERROR(VLOOKUP(Y58,Centros!$X$2:$Y$228,2,FALSE)," ")</f>
        <v>COLEGIO FUNDACION CALDEIRO</v>
      </c>
      <c r="AA58" s="6">
        <v>45902</v>
      </c>
      <c r="AB58" s="5" t="s">
        <v>10600</v>
      </c>
      <c r="AC58" s="41">
        <f>IFERROR(VLOOKUP(H58,Centros!$AI$2:$AN$10,6,FALSE),0)</f>
        <v>72</v>
      </c>
      <c r="AD58" s="42">
        <f t="shared" si="8"/>
        <v>0</v>
      </c>
      <c r="AE58" s="42">
        <f t="shared" si="9"/>
        <v>18</v>
      </c>
      <c r="AF58" s="42">
        <f t="shared" si="10"/>
        <v>0</v>
      </c>
      <c r="AG58" s="42">
        <f t="shared" si="11"/>
        <v>0</v>
      </c>
      <c r="AH58" s="43">
        <f>IFERROR(VLOOKUP($I58,Trabajadores!$C$3:$AT$1684,44,FALSE),0)</f>
        <v>19228</v>
      </c>
      <c r="AI58" s="43">
        <f>IFERROR(VLOOKUP($I58,Trabajadores!$C$3:$AT$1684,2,FALSE),0)</f>
        <v>157</v>
      </c>
      <c r="AJ58" s="43" t="str">
        <f>IFERROR(VLOOKUP($I58,Trabajadores!$C$3:$AY$1270,21,FALSE),0)</f>
        <v>20</v>
      </c>
      <c r="AK58" s="42">
        <f>IFERROR(VLOOKUP($I58,Trabajadores!$C$3:$AN$1684,38,FALSE),0)</f>
        <v>10.299999999999999</v>
      </c>
      <c r="AL58" s="42" t="str">
        <f>IFERROR(VLOOKUP($I58,Trabajadores!$C$3:$AN$1684,28,FALSE),0)</f>
        <v>99100165012016</v>
      </c>
      <c r="AM58" s="21" t="str">
        <f>IFERROR(VLOOKUP($I58,Trabajadores!$C$3:$AN$1684,19,FALSE),0)</f>
        <v>h ASL</v>
      </c>
      <c r="AN58" s="21">
        <f>IFERROR(IF($J58="algadi",VLOOKUP($K58,Centros!$AB$2:$AD$142,2,FALSE),VLOOKUP($K58,Centros!$AB$143:$AD$282,2,FALSE)),0)</f>
        <v>0</v>
      </c>
      <c r="AO58" s="44">
        <f>IFERROR(IF($J58="algadi",VLOOKUP($K58,Centros!$AB$2:$AD$142,3,FALSE),VLOOKUP($K58,Centros!$AB$143:$AD$222,3,FALSE)),0)</f>
        <v>0</v>
      </c>
      <c r="AP58" s="54"/>
      <c r="AQ58" s="55">
        <f>IFERROR(VLOOKUP($AM58,Centros!$AR$2:$AS$405,2,FALSE),0)</f>
        <v>1.6367812499999999</v>
      </c>
      <c r="AR58" s="78">
        <f>IFERROR(VLOOKUP($AM58,Centros!$AZ$2:$BA$6,2,FALSE),0)</f>
        <v>0</v>
      </c>
      <c r="AS58" s="76">
        <f>IFERROR(VLOOKUP($AM58,Centros!$BE$2:$BF$6,2,FALSE),0)</f>
        <v>0</v>
      </c>
      <c r="BD58" s="45" t="str">
        <f t="shared" si="12"/>
        <v>ALGADI</v>
      </c>
      <c r="BE58" s="45" t="s">
        <v>852</v>
      </c>
      <c r="BF58" s="123" t="str">
        <f t="shared" si="13"/>
        <v>9-SEPTIEMBRE</v>
      </c>
      <c r="BG58" s="45">
        <f t="shared" si="14"/>
        <v>110021</v>
      </c>
      <c r="BH58" s="45">
        <f>VLOOKUP(Y58,Hoja1!$A$2:$O$599,14,FALSE)</f>
        <v>110021</v>
      </c>
      <c r="BI58" s="45" t="str">
        <f>VLOOKUP(BH58,Hoja1!$A$2:$O$599,2,FALSE)</f>
        <v>COLEGIO FUNDACION CALDEIRO</v>
      </c>
      <c r="BJ58" s="45" t="str">
        <f t="shared" si="15"/>
        <v>TITO SANCHEZ, LILIAN S.</v>
      </c>
      <c r="BK58" s="45">
        <f>VLOOKUP(BJ58,Trabajadores!$C$3:$AN$3285,14,FALSE)</f>
        <v>300</v>
      </c>
      <c r="BL58" s="45" t="str">
        <f>VLOOKUP($BJ58,Trabajadores!$C$3:$AN$3285,19,FALSE)</f>
        <v>h ASL</v>
      </c>
      <c r="BM58" s="45">
        <f>VLOOKUP($BJ58,Trabajadores!$C$3:$AN$3285,16,FALSE)</f>
        <v>37.5</v>
      </c>
      <c r="BN58" s="124">
        <f t="shared" si="16"/>
        <v>1</v>
      </c>
      <c r="BO58" s="124">
        <f t="shared" si="17"/>
        <v>0</v>
      </c>
      <c r="BP58" s="125">
        <f t="shared" si="18"/>
        <v>1</v>
      </c>
      <c r="BR58" s="126">
        <f t="shared" si="19"/>
        <v>-23.750999999999998</v>
      </c>
      <c r="BV58" s="45" t="str">
        <f t="shared" si="20"/>
        <v>DISTEGSA</v>
      </c>
      <c r="BW58" s="45" t="s">
        <v>852</v>
      </c>
      <c r="BX58" s="123" t="str">
        <f t="shared" si="21"/>
        <v>9-SEPTIEMBRE</v>
      </c>
      <c r="BY58" s="45">
        <f t="shared" si="22"/>
        <v>110065</v>
      </c>
      <c r="BZ58" s="45">
        <f>VLOOKUP(BY58,Hoja1!$A$2:$O$599,14,FALSE)</f>
        <v>110065</v>
      </c>
      <c r="CA58" s="45" t="str">
        <f>VLOOKUP(BZ58,Hoja1!$A$2:$O$599,2,FALSE)</f>
        <v>COLEGIO SANTA RITA</v>
      </c>
      <c r="CB58" s="45" t="str">
        <f t="shared" si="23"/>
        <v>Eventos</v>
      </c>
      <c r="CC58" s="45">
        <v>888</v>
      </c>
      <c r="CD58" s="45" t="str">
        <f t="shared" si="24"/>
        <v>INCIDENCIA</v>
      </c>
      <c r="CF58" s="124"/>
      <c r="CG58" s="124"/>
      <c r="CH58" s="125"/>
      <c r="CJ58" s="126">
        <f t="shared" si="25"/>
        <v>23.750999999999998</v>
      </c>
    </row>
    <row r="59" spans="1:88" hidden="1" x14ac:dyDescent="0.3">
      <c r="A59" s="116"/>
      <c r="B59" s="116"/>
      <c r="D59" s="31">
        <v>945</v>
      </c>
      <c r="E59" s="8" t="s">
        <v>2786</v>
      </c>
      <c r="F59" s="7" t="s">
        <v>726</v>
      </c>
      <c r="G59" s="45" t="s">
        <v>714</v>
      </c>
      <c r="H59" s="45" t="s">
        <v>720</v>
      </c>
      <c r="I59" s="119" t="s">
        <v>7178</v>
      </c>
      <c r="J59" s="18" t="s">
        <v>975</v>
      </c>
      <c r="K59" s="119">
        <v>110065</v>
      </c>
      <c r="L59" s="110" t="str">
        <f t="shared" si="3"/>
        <v>ok</v>
      </c>
      <c r="M59" s="111" t="str">
        <f>IFERROR(VLOOKUP(K59,Centros!$E$2:$G$340,2,FALSE)," ")</f>
        <v>COLEGIO SANTA RITA</v>
      </c>
      <c r="N59" s="112" t="str">
        <f t="shared" si="4"/>
        <v>Emp Orig/dest. Distinta</v>
      </c>
      <c r="O59" s="113" t="str">
        <f>IFERROR(VLOOKUP($I59,Trabajadores!$C$3:$AF$1684,19,FALSE)," ")</f>
        <v>h ASL</v>
      </c>
      <c r="P59" s="32">
        <v>2</v>
      </c>
      <c r="Q59" s="33">
        <v>72.42</v>
      </c>
      <c r="R59" s="24">
        <f t="shared" si="0"/>
        <v>144.84</v>
      </c>
      <c r="S59" s="18"/>
      <c r="T59" s="23">
        <f t="shared" si="5"/>
        <v>1.6367812499999999</v>
      </c>
      <c r="U59" s="23">
        <f t="shared" si="6"/>
        <v>0</v>
      </c>
      <c r="V59" s="18"/>
      <c r="W59" s="23">
        <f t="shared" si="7"/>
        <v>191.11637999999999</v>
      </c>
      <c r="X59" s="30" t="str">
        <f>IFERROR(VLOOKUP($I59,Trabajadores!$C$2:$AS$1684,42,FALSE)," ")</f>
        <v>ALGADI</v>
      </c>
      <c r="Y59" s="30">
        <f>IFERROR(VLOOKUP($I59,Trabajadores!$C$2:$AS$1684,40,FALSE)," ")</f>
        <v>110021</v>
      </c>
      <c r="Z59" s="30" t="str">
        <f>IFERROR(VLOOKUP(Y59,Centros!$X$2:$Y$228,2,FALSE)," ")</f>
        <v>COLEGIO FUNDACION CALDEIRO</v>
      </c>
      <c r="AA59" s="6" t="s">
        <v>10601</v>
      </c>
      <c r="AB59" s="5" t="s">
        <v>10566</v>
      </c>
      <c r="AC59" s="41">
        <f>IFERROR(VLOOKUP(H59,Centros!$AI$2:$AN$10,6,FALSE),0)</f>
        <v>70</v>
      </c>
      <c r="AD59" s="42">
        <f t="shared" si="8"/>
        <v>144.84</v>
      </c>
      <c r="AE59" s="42">
        <f t="shared" si="9"/>
        <v>0</v>
      </c>
      <c r="AF59" s="42">
        <f t="shared" si="10"/>
        <v>0</v>
      </c>
      <c r="AG59" s="42">
        <f t="shared" si="11"/>
        <v>0</v>
      </c>
      <c r="AH59" s="43">
        <f>IFERROR(VLOOKUP($I59,Trabajadores!$C$3:$AT$1684,44,FALSE),0)</f>
        <v>19228</v>
      </c>
      <c r="AI59" s="43">
        <f>IFERROR(VLOOKUP($I59,Trabajadores!$C$3:$AT$1684,2,FALSE),0)</f>
        <v>157</v>
      </c>
      <c r="AJ59" s="43" t="str">
        <f>IFERROR(VLOOKUP($I59,Trabajadores!$C$3:$AY$1270,21,FALSE),0)</f>
        <v>20</v>
      </c>
      <c r="AK59" s="42">
        <f>IFERROR(VLOOKUP($I59,Trabajadores!$C$3:$AN$1684,38,FALSE),0)</f>
        <v>10.299999999999999</v>
      </c>
      <c r="AL59" s="42" t="str">
        <f>IFERROR(VLOOKUP($I59,Trabajadores!$C$3:$AN$1684,28,FALSE),0)</f>
        <v>99100165012016</v>
      </c>
      <c r="AM59" s="21" t="str">
        <f>IFERROR(VLOOKUP($I59,Trabajadores!$C$3:$AN$1684,19,FALSE),0)</f>
        <v>h ASL</v>
      </c>
      <c r="AN59" s="21">
        <f>IFERROR(IF($J59="algadi",VLOOKUP($K59,Centros!$AB$2:$AD$142,2,FALSE),VLOOKUP($K59,Centros!$AB$143:$AD$282,2,FALSE)),0)</f>
        <v>0</v>
      </c>
      <c r="AO59" s="44">
        <f>IFERROR(IF($J59="algadi",VLOOKUP($K59,Centros!$AB$2:$AD$142,3,FALSE),VLOOKUP($K59,Centros!$AB$143:$AD$222,3,FALSE)),0)</f>
        <v>0</v>
      </c>
      <c r="AP59" s="54"/>
      <c r="AQ59" s="55">
        <f>IFERROR(VLOOKUP($AM59,Centros!$AR$2:$AS$405,2,FALSE),0)</f>
        <v>1.6367812499999999</v>
      </c>
      <c r="AR59" s="78">
        <f>IFERROR(VLOOKUP($AM59,Centros!$AZ$2:$BA$6,2,FALSE),0)</f>
        <v>0</v>
      </c>
      <c r="AS59" s="76">
        <f>IFERROR(VLOOKUP($AM59,Centros!$BE$2:$BF$6,2,FALSE),0)</f>
        <v>0</v>
      </c>
      <c r="BD59" s="45" t="str">
        <f t="shared" si="12"/>
        <v>ALGADI</v>
      </c>
      <c r="BE59" s="45" t="s">
        <v>852</v>
      </c>
      <c r="BF59" s="123" t="str">
        <f t="shared" si="13"/>
        <v>9-SEPTIEMBRE</v>
      </c>
      <c r="BG59" s="45">
        <f t="shared" si="14"/>
        <v>110021</v>
      </c>
      <c r="BH59" s="45">
        <f>VLOOKUP(Y59,Hoja1!$A$2:$O$599,14,FALSE)</f>
        <v>110021</v>
      </c>
      <c r="BI59" s="45" t="str">
        <f>VLOOKUP(BH59,Hoja1!$A$2:$O$599,2,FALSE)</f>
        <v>COLEGIO FUNDACION CALDEIRO</v>
      </c>
      <c r="BJ59" s="45" t="str">
        <f t="shared" si="15"/>
        <v>TITO SANCHEZ, LILIAN S.</v>
      </c>
      <c r="BK59" s="45">
        <f>VLOOKUP(BJ59,Trabajadores!$C$3:$AN$3285,14,FALSE)</f>
        <v>300</v>
      </c>
      <c r="BL59" s="45" t="str">
        <f>VLOOKUP($BJ59,Trabajadores!$C$3:$AN$3285,19,FALSE)</f>
        <v>h ASL</v>
      </c>
      <c r="BM59" s="45">
        <f>VLOOKUP($BJ59,Trabajadores!$C$3:$AN$3285,16,FALSE)</f>
        <v>37.5</v>
      </c>
      <c r="BN59" s="124">
        <f t="shared" si="16"/>
        <v>1</v>
      </c>
      <c r="BO59" s="124">
        <f t="shared" si="17"/>
        <v>0</v>
      </c>
      <c r="BP59" s="125">
        <f t="shared" si="18"/>
        <v>1</v>
      </c>
      <c r="BR59" s="126">
        <f t="shared" si="19"/>
        <v>-191.11637999999999</v>
      </c>
      <c r="BV59" s="45" t="str">
        <f t="shared" si="20"/>
        <v>DISTEGSA</v>
      </c>
      <c r="BW59" s="45" t="s">
        <v>852</v>
      </c>
      <c r="BX59" s="123" t="str">
        <f t="shared" si="21"/>
        <v>9-SEPTIEMBRE</v>
      </c>
      <c r="BY59" s="45">
        <f t="shared" si="22"/>
        <v>110065</v>
      </c>
      <c r="BZ59" s="45">
        <f>VLOOKUP(BY59,Hoja1!$A$2:$O$599,14,FALSE)</f>
        <v>110065</v>
      </c>
      <c r="CA59" s="45" t="str">
        <f>VLOOKUP(BZ59,Hoja1!$A$2:$O$599,2,FALSE)</f>
        <v>COLEGIO SANTA RITA</v>
      </c>
      <c r="CB59" s="45" t="str">
        <f t="shared" si="23"/>
        <v>Festivos y Fines de Semana</v>
      </c>
      <c r="CC59" s="45">
        <v>888</v>
      </c>
      <c r="CD59" s="45" t="str">
        <f t="shared" si="24"/>
        <v>INCIDENCIA</v>
      </c>
      <c r="CF59" s="124"/>
      <c r="CG59" s="124"/>
      <c r="CH59" s="125"/>
      <c r="CJ59" s="126">
        <f t="shared" si="25"/>
        <v>191.11637999999999</v>
      </c>
    </row>
    <row r="60" spans="1:88" hidden="1" x14ac:dyDescent="0.3">
      <c r="A60" s="116"/>
      <c r="B60" s="116"/>
      <c r="D60" s="31">
        <v>945</v>
      </c>
      <c r="E60" s="8" t="s">
        <v>2786</v>
      </c>
      <c r="F60" s="7" t="s">
        <v>726</v>
      </c>
      <c r="G60" s="45" t="s">
        <v>714</v>
      </c>
      <c r="H60" s="45" t="s">
        <v>816</v>
      </c>
      <c r="I60" s="119" t="s">
        <v>468</v>
      </c>
      <c r="J60" s="18" t="s">
        <v>485</v>
      </c>
      <c r="K60" s="119">
        <v>110065</v>
      </c>
      <c r="L60" s="110" t="str">
        <f t="shared" si="3"/>
        <v>ok</v>
      </c>
      <c r="M60" s="111" t="str">
        <f>IFERROR(VLOOKUP(K60,Centros!$E$2:$G$340,2,FALSE)," ")</f>
        <v>COLEGIO SANTA RITA</v>
      </c>
      <c r="N60" s="112" t="str">
        <f t="shared" si="4"/>
        <v xml:space="preserve"> </v>
      </c>
      <c r="O60" s="113" t="str">
        <f>IFERROR(VLOOKUP($I60,Trabajadores!$C$3:$AF$1684,19,FALSE)," ")</f>
        <v>h ASL</v>
      </c>
      <c r="P60" s="32">
        <v>1</v>
      </c>
      <c r="Q60" s="33">
        <v>50</v>
      </c>
      <c r="R60" s="24">
        <f t="shared" si="0"/>
        <v>50</v>
      </c>
      <c r="S60" s="18"/>
      <c r="T60" s="23">
        <f t="shared" si="5"/>
        <v>1.6367812499999999</v>
      </c>
      <c r="U60" s="23">
        <f t="shared" si="6"/>
        <v>0</v>
      </c>
      <c r="V60" s="18"/>
      <c r="W60" s="23">
        <f t="shared" si="7"/>
        <v>65.974999999999994</v>
      </c>
      <c r="X60" s="30" t="str">
        <f>IFERROR(VLOOKUP($I60,Trabajadores!$C$2:$AS$1684,42,FALSE)," ")</f>
        <v>ALGADI</v>
      </c>
      <c r="Y60" s="30">
        <f>IFERROR(VLOOKUP($I60,Trabajadores!$C$2:$AS$1684,40,FALSE)," ")</f>
        <v>110065</v>
      </c>
      <c r="Z60" s="30" t="str">
        <f>IFERROR(VLOOKUP(Y60,Centros!$X$2:$Y$228,2,FALSE)," ")</f>
        <v>COLEGIO SANTA RITA</v>
      </c>
      <c r="AA60" s="6">
        <v>45930</v>
      </c>
      <c r="AB60" s="5" t="s">
        <v>10602</v>
      </c>
      <c r="AC60" s="41">
        <f>IFERROR(VLOOKUP(H60,Centros!$AI$2:$AN$10,6,FALSE),0)</f>
        <v>72</v>
      </c>
      <c r="AD60" s="42">
        <f t="shared" si="8"/>
        <v>0</v>
      </c>
      <c r="AE60" s="42">
        <f t="shared" si="9"/>
        <v>50</v>
      </c>
      <c r="AF60" s="42">
        <f t="shared" si="10"/>
        <v>0</v>
      </c>
      <c r="AG60" s="42">
        <f t="shared" si="11"/>
        <v>0</v>
      </c>
      <c r="AH60" s="43">
        <f>IFERROR(VLOOKUP($I60,Trabajadores!$C$3:$AT$1684,44,FALSE),0)</f>
        <v>19228</v>
      </c>
      <c r="AI60" s="43">
        <f>IFERROR(VLOOKUP($I60,Trabajadores!$C$3:$AT$1684,2,FALSE),0)</f>
        <v>1183</v>
      </c>
      <c r="AJ60" s="43" t="str">
        <f>IFERROR(VLOOKUP($I60,Trabajadores!$C$3:$AY$1270,21,FALSE),0)</f>
        <v>6</v>
      </c>
      <c r="AK60" s="42">
        <f>IFERROR(VLOOKUP($I60,Trabajadores!$C$3:$AN$1684,38,FALSE),0)</f>
        <v>8.2274999999999991</v>
      </c>
      <c r="AL60" s="42" t="str">
        <f>IFERROR(VLOOKUP($I60,Trabajadores!$C$3:$AN$1684,28,FALSE),0)</f>
        <v>99100165012016</v>
      </c>
      <c r="AM60" s="21" t="str">
        <f>IFERROR(VLOOKUP($I60,Trabajadores!$C$3:$AN$1684,19,FALSE),0)</f>
        <v>h ASL</v>
      </c>
      <c r="AN60" s="21">
        <f>IFERROR(IF($J60="algadi",VLOOKUP($K60,Centros!$AB$2:$AD$142,2,FALSE),VLOOKUP($K60,Centros!$AB$143:$AD$282,2,FALSE)),0)</f>
        <v>5027</v>
      </c>
      <c r="AO60" s="44" t="str">
        <f>IFERROR(IF($J60="algadi",VLOOKUP($K60,Centros!$AB$2:$AD$142,3,FALSE),VLOOKUP($K60,Centros!$AB$143:$AD$222,3,FALSE)),0)</f>
        <v>33</v>
      </c>
      <c r="AP60" s="54"/>
      <c r="AQ60" s="55">
        <f>IFERROR(VLOOKUP($AM60,Centros!$AR$2:$AS$405,2,FALSE),0)</f>
        <v>1.6367812499999999</v>
      </c>
      <c r="AR60" s="78">
        <f>IFERROR(VLOOKUP($AM60,Centros!$AZ$2:$BA$6,2,FALSE),0)</f>
        <v>0</v>
      </c>
      <c r="AS60" s="76">
        <f>IFERROR(VLOOKUP($AM60,Centros!$BE$2:$BF$6,2,FALSE),0)</f>
        <v>0</v>
      </c>
      <c r="BD60" s="45" t="str">
        <f t="shared" si="12"/>
        <v>ALGADI</v>
      </c>
      <c r="BE60" s="45" t="s">
        <v>852</v>
      </c>
      <c r="BF60" s="123" t="str">
        <f t="shared" si="13"/>
        <v>9-SEPTIEMBRE</v>
      </c>
      <c r="BG60" s="45">
        <f t="shared" si="14"/>
        <v>110065</v>
      </c>
      <c r="BH60" s="45">
        <f>VLOOKUP(Y60,Hoja1!$A$2:$O$599,14,FALSE)</f>
        <v>110065</v>
      </c>
      <c r="BI60" s="45" t="str">
        <f>VLOOKUP(BH60,Hoja1!$A$2:$O$599,2,FALSE)</f>
        <v>COLEGIO SANTA RITA</v>
      </c>
      <c r="BJ60" s="45" t="str">
        <f t="shared" si="15"/>
        <v>TORTOSA APARICIO, ROSA MARIA</v>
      </c>
      <c r="BK60" s="45">
        <f>VLOOKUP(BJ60,Trabajadores!$C$3:$AN$3285,14,FALSE)</f>
        <v>300</v>
      </c>
      <c r="BL60" s="45" t="str">
        <f>VLOOKUP($BJ60,Trabajadores!$C$3:$AN$3285,19,FALSE)</f>
        <v>h ASL</v>
      </c>
      <c r="BM60" s="45">
        <f>VLOOKUP($BJ60,Trabajadores!$C$3:$AN$3285,16,FALSE)</f>
        <v>100</v>
      </c>
      <c r="BN60" s="124">
        <f t="shared" si="16"/>
        <v>1</v>
      </c>
      <c r="BO60" s="124">
        <f t="shared" si="17"/>
        <v>0</v>
      </c>
      <c r="BP60" s="125">
        <f t="shared" si="18"/>
        <v>1</v>
      </c>
      <c r="BR60" s="126">
        <f t="shared" si="19"/>
        <v>-65.974999999999994</v>
      </c>
      <c r="BV60" s="45" t="str">
        <f t="shared" si="20"/>
        <v>ALGADI</v>
      </c>
      <c r="BW60" s="45" t="s">
        <v>852</v>
      </c>
      <c r="BX60" s="123" t="str">
        <f t="shared" si="21"/>
        <v>9-SEPTIEMBRE</v>
      </c>
      <c r="BY60" s="45">
        <f t="shared" si="22"/>
        <v>110065</v>
      </c>
      <c r="BZ60" s="45">
        <f>VLOOKUP(BY60,Hoja1!$A$2:$O$599,14,FALSE)</f>
        <v>110065</v>
      </c>
      <c r="CA60" s="45" t="str">
        <f>VLOOKUP(BZ60,Hoja1!$A$2:$O$599,2,FALSE)</f>
        <v>COLEGIO SANTA RITA</v>
      </c>
      <c r="CB60" s="45" t="str">
        <f t="shared" si="23"/>
        <v>Otros</v>
      </c>
      <c r="CC60" s="45">
        <v>888</v>
      </c>
      <c r="CD60" s="45" t="str">
        <f t="shared" si="24"/>
        <v>INCIDENCIA</v>
      </c>
      <c r="CF60" s="124"/>
      <c r="CG60" s="124"/>
      <c r="CH60" s="125"/>
      <c r="CJ60" s="126">
        <f t="shared" si="25"/>
        <v>65.974999999999994</v>
      </c>
    </row>
    <row r="61" spans="1:88" hidden="1" x14ac:dyDescent="0.3">
      <c r="A61" s="116"/>
      <c r="B61" s="116"/>
      <c r="D61" s="31">
        <v>945</v>
      </c>
      <c r="E61" s="8" t="s">
        <v>2786</v>
      </c>
      <c r="F61" s="7" t="s">
        <v>726</v>
      </c>
      <c r="G61" s="45" t="s">
        <v>714</v>
      </c>
      <c r="H61" s="45" t="s">
        <v>719</v>
      </c>
      <c r="I61" s="119" t="s">
        <v>10471</v>
      </c>
      <c r="J61" s="18" t="s">
        <v>485</v>
      </c>
      <c r="K61" s="119">
        <v>110091</v>
      </c>
      <c r="L61" s="110" t="str">
        <f t="shared" si="3"/>
        <v>ok</v>
      </c>
      <c r="M61" s="111" t="str">
        <f>IFERROR(VLOOKUP(K61,Centros!$E$2:$G$340,2,FALSE)," ")</f>
        <v>COLEGIO CLARET -MADRID</v>
      </c>
      <c r="N61" s="112" t="str">
        <f t="shared" si="4"/>
        <v xml:space="preserve"> </v>
      </c>
      <c r="O61" s="113" t="str">
        <f>IFERROR(VLOOKUP($I61,Trabajadores!$C$3:$AF$1684,19,FALSE)," ")</f>
        <v>ENCARGADA</v>
      </c>
      <c r="P61" s="32">
        <v>1</v>
      </c>
      <c r="Q61" s="33">
        <v>80</v>
      </c>
      <c r="R61" s="24">
        <f t="shared" si="0"/>
        <v>80</v>
      </c>
      <c r="S61" s="18"/>
      <c r="T61" s="23">
        <f t="shared" si="5"/>
        <v>1.7971718750000001</v>
      </c>
      <c r="U61" s="23">
        <f t="shared" si="6"/>
        <v>0</v>
      </c>
      <c r="V61" s="18"/>
      <c r="W61" s="23">
        <f t="shared" si="7"/>
        <v>105.55999999999999</v>
      </c>
      <c r="X61" s="30" t="str">
        <f>IFERROR(VLOOKUP($I61,Trabajadores!$C$2:$AS$1684,42,FALSE)," ")</f>
        <v>ALGADI</v>
      </c>
      <c r="Y61" s="30">
        <f>IFERROR(VLOOKUP($I61,Trabajadores!$C$2:$AS$1684,40,FALSE)," ")</f>
        <v>110091</v>
      </c>
      <c r="Z61" s="30" t="str">
        <f>IFERROR(VLOOKUP(Y61,Centros!$X$2:$Y$228,2,FALSE)," ")</f>
        <v>COLEGIO CLARET -MADRID</v>
      </c>
      <c r="AA61" s="6">
        <v>45838</v>
      </c>
      <c r="AB61" s="5" t="s">
        <v>10603</v>
      </c>
      <c r="AC61" s="41">
        <f>IFERROR(VLOOKUP(H61,Centros!$AI$2:$AN$10,6,FALSE),0)</f>
        <v>72</v>
      </c>
      <c r="AD61" s="42">
        <f t="shared" si="8"/>
        <v>0</v>
      </c>
      <c r="AE61" s="42">
        <f t="shared" si="9"/>
        <v>80</v>
      </c>
      <c r="AF61" s="42">
        <f t="shared" si="10"/>
        <v>0</v>
      </c>
      <c r="AG61" s="42">
        <f t="shared" si="11"/>
        <v>0</v>
      </c>
      <c r="AH61" s="43">
        <f>IFERROR(VLOOKUP($I61,Trabajadores!$C$3:$AT$1684,44,FALSE),0)</f>
        <v>19228</v>
      </c>
      <c r="AI61" s="43">
        <f>IFERROR(VLOOKUP($I61,Trabajadores!$C$3:$AT$1684,2,FALSE),0)</f>
        <v>479</v>
      </c>
      <c r="AJ61" s="43" t="str">
        <f>IFERROR(VLOOKUP($I61,Trabajadores!$C$3:$AY$1270,21,FALSE),0)</f>
        <v>50</v>
      </c>
      <c r="AK61" s="42">
        <f>IFERROR(VLOOKUP($I61,Trabajadores!$C$3:$AN$1684,38,FALSE),0)</f>
        <v>9.4562500000000007</v>
      </c>
      <c r="AL61" s="42" t="str">
        <f>IFERROR(VLOOKUP($I61,Trabajadores!$C$3:$AN$1684,28,FALSE),0)</f>
        <v>99100165012016</v>
      </c>
      <c r="AM61" s="21" t="str">
        <f>IFERROR(VLOOKUP($I61,Trabajadores!$C$3:$AN$1684,19,FALSE),0)</f>
        <v>ENCARGADA</v>
      </c>
      <c r="AN61" s="21">
        <f>IFERROR(IF($J61="algadi",VLOOKUP($K61,Centros!$AB$2:$AD$142,2,FALSE),VLOOKUP($K61,Centros!$AB$143:$AD$282,2,FALSE)),0)</f>
        <v>0</v>
      </c>
      <c r="AO61" s="44">
        <f>IFERROR(IF($J61="algadi",VLOOKUP($K61,Centros!$AB$2:$AD$142,3,FALSE),VLOOKUP($K61,Centros!$AB$143:$AD$222,3,FALSE)),0)</f>
        <v>0</v>
      </c>
      <c r="AP61" s="54"/>
      <c r="AQ61" s="55">
        <f>IFERROR(VLOOKUP($AM61,Centros!$AR$2:$AS$405,2,FALSE),0)</f>
        <v>1.7971718750000001</v>
      </c>
      <c r="AR61" s="78">
        <f>IFERROR(VLOOKUP($AM61,Centros!$AZ$2:$BA$6,2,FALSE),0)</f>
        <v>0</v>
      </c>
      <c r="AS61" s="76">
        <f>IFERROR(VLOOKUP($AM61,Centros!$BE$2:$BF$6,2,FALSE),0)</f>
        <v>0</v>
      </c>
      <c r="BD61" s="45" t="str">
        <f t="shared" si="12"/>
        <v>ALGADI</v>
      </c>
      <c r="BE61" s="45" t="s">
        <v>852</v>
      </c>
      <c r="BF61" s="123" t="str">
        <f t="shared" si="13"/>
        <v>9-SEPTIEMBRE</v>
      </c>
      <c r="BG61" s="45">
        <f t="shared" si="14"/>
        <v>110091</v>
      </c>
      <c r="BH61" s="45">
        <f>VLOOKUP(Y61,Hoja1!$A$2:$O$599,14,FALSE)</f>
        <v>110091</v>
      </c>
      <c r="BI61" s="45" t="str">
        <f>VLOOKUP(BH61,Hoja1!$A$2:$O$599,2,FALSE)</f>
        <v>COLEGIO CLARET -MADRID</v>
      </c>
      <c r="BJ61" s="45" t="str">
        <f t="shared" si="15"/>
        <v>VILLALBA DIAZ, M VICTORIA</v>
      </c>
      <c r="BK61" s="45">
        <f>VLOOKUP(BJ61,Trabajadores!$C$3:$AN$3285,14,FALSE)</f>
        <v>300</v>
      </c>
      <c r="BL61" s="45" t="str">
        <f>VLOOKUP($BJ61,Trabajadores!$C$3:$AN$3285,19,FALSE)</f>
        <v>ENCARGADA</v>
      </c>
      <c r="BM61" s="45">
        <f>VLOOKUP($BJ61,Trabajadores!$C$3:$AN$3285,16,FALSE)</f>
        <v>100</v>
      </c>
      <c r="BN61" s="124">
        <f t="shared" si="16"/>
        <v>1</v>
      </c>
      <c r="BO61" s="124">
        <f t="shared" si="17"/>
        <v>0</v>
      </c>
      <c r="BP61" s="125">
        <f t="shared" si="18"/>
        <v>1</v>
      </c>
      <c r="BR61" s="126">
        <f t="shared" si="19"/>
        <v>-105.55999999999999</v>
      </c>
      <c r="BV61" s="45" t="str">
        <f t="shared" si="20"/>
        <v>ALGADI</v>
      </c>
      <c r="BW61" s="45" t="s">
        <v>852</v>
      </c>
      <c r="BX61" s="123" t="str">
        <f t="shared" si="21"/>
        <v>9-SEPTIEMBRE</v>
      </c>
      <c r="BY61" s="45">
        <f t="shared" si="22"/>
        <v>110091</v>
      </c>
      <c r="BZ61" s="45">
        <f>VLOOKUP(BY61,Hoja1!$A$2:$O$599,14,FALSE)</f>
        <v>110091</v>
      </c>
      <c r="CA61" s="45" t="str">
        <f>VLOOKUP(BZ61,Hoja1!$A$2:$O$599,2,FALSE)</f>
        <v>COLEGIO CLARET -MADRID</v>
      </c>
      <c r="CB61" s="45" t="str">
        <f t="shared" si="23"/>
        <v>Eventos</v>
      </c>
      <c r="CC61" s="45">
        <v>888</v>
      </c>
      <c r="CD61" s="45" t="str">
        <f t="shared" si="24"/>
        <v>INCIDENCIA</v>
      </c>
      <c r="CF61" s="124"/>
      <c r="CG61" s="124"/>
      <c r="CH61" s="125"/>
      <c r="CJ61" s="126">
        <f t="shared" si="25"/>
        <v>105.55999999999999</v>
      </c>
    </row>
    <row r="62" spans="1:88" hidden="1" x14ac:dyDescent="0.3">
      <c r="A62" s="116"/>
      <c r="B62" s="116"/>
      <c r="D62" s="31">
        <v>945</v>
      </c>
      <c r="E62" s="8" t="s">
        <v>2786</v>
      </c>
      <c r="F62" s="7" t="s">
        <v>726</v>
      </c>
      <c r="G62" s="45" t="s">
        <v>714</v>
      </c>
      <c r="H62" s="45" t="s">
        <v>719</v>
      </c>
      <c r="I62" s="119" t="s">
        <v>10471</v>
      </c>
      <c r="J62" s="18" t="s">
        <v>485</v>
      </c>
      <c r="K62" s="119">
        <v>110091</v>
      </c>
      <c r="L62" s="110" t="str">
        <f t="shared" si="3"/>
        <v>ok</v>
      </c>
      <c r="M62" s="111" t="str">
        <f>IFERROR(VLOOKUP(K62,Centros!$E$2:$G$340,2,FALSE)," ")</f>
        <v>COLEGIO CLARET -MADRID</v>
      </c>
      <c r="N62" s="112" t="str">
        <f t="shared" si="4"/>
        <v xml:space="preserve"> </v>
      </c>
      <c r="O62" s="113" t="str">
        <f>IFERROR(VLOOKUP($I62,Trabajadores!$C$3:$AF$1684,19,FALSE)," ")</f>
        <v>ENCARGADA</v>
      </c>
      <c r="P62" s="32">
        <v>1</v>
      </c>
      <c r="Q62" s="33">
        <v>9</v>
      </c>
      <c r="R62" s="24">
        <f t="shared" si="0"/>
        <v>9</v>
      </c>
      <c r="S62" s="18"/>
      <c r="T62" s="23">
        <f t="shared" si="5"/>
        <v>1.7971718750000001</v>
      </c>
      <c r="U62" s="23">
        <f t="shared" si="6"/>
        <v>0</v>
      </c>
      <c r="V62" s="18"/>
      <c r="W62" s="23">
        <f t="shared" si="7"/>
        <v>11.875499999999999</v>
      </c>
      <c r="X62" s="30" t="str">
        <f>IFERROR(VLOOKUP($I62,Trabajadores!$C$2:$AS$1684,42,FALSE)," ")</f>
        <v>ALGADI</v>
      </c>
      <c r="Y62" s="30">
        <f>IFERROR(VLOOKUP($I62,Trabajadores!$C$2:$AS$1684,40,FALSE)," ")</f>
        <v>110091</v>
      </c>
      <c r="Z62" s="30" t="str">
        <f>IFERROR(VLOOKUP(Y62,Centros!$X$2:$Y$228,2,FALSE)," ")</f>
        <v>COLEGIO CLARET -MADRID</v>
      </c>
      <c r="AA62" s="6">
        <v>45901</v>
      </c>
      <c r="AB62" s="5" t="s">
        <v>10554</v>
      </c>
      <c r="AC62" s="41">
        <f>IFERROR(VLOOKUP(H62,Centros!$AI$2:$AN$10,6,FALSE),0)</f>
        <v>72</v>
      </c>
      <c r="AD62" s="42">
        <f t="shared" si="8"/>
        <v>0</v>
      </c>
      <c r="AE62" s="42">
        <f t="shared" si="9"/>
        <v>9</v>
      </c>
      <c r="AF62" s="42">
        <f t="shared" si="10"/>
        <v>0</v>
      </c>
      <c r="AG62" s="42">
        <f t="shared" si="11"/>
        <v>0</v>
      </c>
      <c r="AH62" s="43">
        <f>IFERROR(VLOOKUP($I62,Trabajadores!$C$3:$AT$1684,44,FALSE),0)</f>
        <v>19228</v>
      </c>
      <c r="AI62" s="43">
        <f>IFERROR(VLOOKUP($I62,Trabajadores!$C$3:$AT$1684,2,FALSE),0)</f>
        <v>479</v>
      </c>
      <c r="AJ62" s="43" t="str">
        <f>IFERROR(VLOOKUP($I62,Trabajadores!$C$3:$AY$1270,21,FALSE),0)</f>
        <v>50</v>
      </c>
      <c r="AK62" s="42">
        <f>IFERROR(VLOOKUP($I62,Trabajadores!$C$3:$AN$1684,38,FALSE),0)</f>
        <v>9.4562500000000007</v>
      </c>
      <c r="AL62" s="42" t="str">
        <f>IFERROR(VLOOKUP($I62,Trabajadores!$C$3:$AN$1684,28,FALSE),0)</f>
        <v>99100165012016</v>
      </c>
      <c r="AM62" s="21" t="str">
        <f>IFERROR(VLOOKUP($I62,Trabajadores!$C$3:$AN$1684,19,FALSE),0)</f>
        <v>ENCARGADA</v>
      </c>
      <c r="AN62" s="21">
        <f>IFERROR(IF($J62="algadi",VLOOKUP($K62,Centros!$AB$2:$AD$142,2,FALSE),VLOOKUP($K62,Centros!$AB$143:$AD$282,2,FALSE)),0)</f>
        <v>0</v>
      </c>
      <c r="AO62" s="44">
        <f>IFERROR(IF($J62="algadi",VLOOKUP($K62,Centros!$AB$2:$AD$142,3,FALSE),VLOOKUP($K62,Centros!$AB$143:$AD$222,3,FALSE)),0)</f>
        <v>0</v>
      </c>
      <c r="AP62" s="54"/>
      <c r="AQ62" s="55">
        <f>IFERROR(VLOOKUP($AM62,Centros!$AR$2:$AS$405,2,FALSE),0)</f>
        <v>1.7971718750000001</v>
      </c>
      <c r="AR62" s="78">
        <f>IFERROR(VLOOKUP($AM62,Centros!$AZ$2:$BA$6,2,FALSE),0)</f>
        <v>0</v>
      </c>
      <c r="AS62" s="76">
        <f>IFERROR(VLOOKUP($AM62,Centros!$BE$2:$BF$6,2,FALSE),0)</f>
        <v>0</v>
      </c>
      <c r="BD62" s="45" t="str">
        <f t="shared" si="12"/>
        <v>ALGADI</v>
      </c>
      <c r="BE62" s="45" t="s">
        <v>852</v>
      </c>
      <c r="BF62" s="123" t="str">
        <f t="shared" si="13"/>
        <v>9-SEPTIEMBRE</v>
      </c>
      <c r="BG62" s="45">
        <f t="shared" si="14"/>
        <v>110091</v>
      </c>
      <c r="BH62" s="45">
        <f>VLOOKUP(Y62,Hoja1!$A$2:$O$599,14,FALSE)</f>
        <v>110091</v>
      </c>
      <c r="BI62" s="45" t="str">
        <f>VLOOKUP(BH62,Hoja1!$A$2:$O$599,2,FALSE)</f>
        <v>COLEGIO CLARET -MADRID</v>
      </c>
      <c r="BJ62" s="45" t="str">
        <f t="shared" si="15"/>
        <v>VILLALBA DIAZ, M VICTORIA</v>
      </c>
      <c r="BK62" s="45">
        <f>VLOOKUP(BJ62,Trabajadores!$C$3:$AN$3285,14,FALSE)</f>
        <v>300</v>
      </c>
      <c r="BL62" s="45" t="str">
        <f>VLOOKUP($BJ62,Trabajadores!$C$3:$AN$3285,19,FALSE)</f>
        <v>ENCARGADA</v>
      </c>
      <c r="BM62" s="45">
        <f>VLOOKUP($BJ62,Trabajadores!$C$3:$AN$3285,16,FALSE)</f>
        <v>100</v>
      </c>
      <c r="BN62" s="124">
        <f t="shared" si="16"/>
        <v>1</v>
      </c>
      <c r="BO62" s="124">
        <f t="shared" si="17"/>
        <v>0</v>
      </c>
      <c r="BP62" s="125">
        <f t="shared" si="18"/>
        <v>1</v>
      </c>
      <c r="BR62" s="126">
        <f t="shared" si="19"/>
        <v>-11.875499999999999</v>
      </c>
      <c r="BV62" s="45" t="str">
        <f t="shared" si="20"/>
        <v>ALGADI</v>
      </c>
      <c r="BW62" s="45" t="s">
        <v>852</v>
      </c>
      <c r="BX62" s="123" t="str">
        <f t="shared" si="21"/>
        <v>9-SEPTIEMBRE</v>
      </c>
      <c r="BY62" s="45">
        <f t="shared" si="22"/>
        <v>110091</v>
      </c>
      <c r="BZ62" s="45">
        <f>VLOOKUP(BY62,Hoja1!$A$2:$O$599,14,FALSE)</f>
        <v>110091</v>
      </c>
      <c r="CA62" s="45" t="str">
        <f>VLOOKUP(BZ62,Hoja1!$A$2:$O$599,2,FALSE)</f>
        <v>COLEGIO CLARET -MADRID</v>
      </c>
      <c r="CB62" s="45" t="str">
        <f t="shared" si="23"/>
        <v>Eventos</v>
      </c>
      <c r="CC62" s="45">
        <v>888</v>
      </c>
      <c r="CD62" s="45" t="str">
        <f t="shared" si="24"/>
        <v>INCIDENCIA</v>
      </c>
      <c r="CF62" s="124"/>
      <c r="CG62" s="124"/>
      <c r="CH62" s="125"/>
      <c r="CJ62" s="126">
        <f t="shared" si="25"/>
        <v>11.875499999999999</v>
      </c>
    </row>
    <row r="63" spans="1:88" hidden="1" x14ac:dyDescent="0.3">
      <c r="A63" s="116"/>
      <c r="B63" s="116"/>
      <c r="D63" s="31">
        <v>945</v>
      </c>
      <c r="E63" s="8" t="s">
        <v>2786</v>
      </c>
      <c r="F63" s="7" t="s">
        <v>726</v>
      </c>
      <c r="G63" s="45" t="s">
        <v>714</v>
      </c>
      <c r="H63" s="45" t="s">
        <v>719</v>
      </c>
      <c r="I63" s="119" t="s">
        <v>10471</v>
      </c>
      <c r="J63" s="18" t="s">
        <v>485</v>
      </c>
      <c r="K63" s="119">
        <v>110091</v>
      </c>
      <c r="L63" s="110" t="str">
        <f t="shared" si="3"/>
        <v>ok</v>
      </c>
      <c r="M63" s="111" t="str">
        <f>IFERROR(VLOOKUP(K63,Centros!$E$2:$G$340,2,FALSE)," ")</f>
        <v>COLEGIO CLARET -MADRID</v>
      </c>
      <c r="N63" s="112" t="str">
        <f t="shared" si="4"/>
        <v xml:space="preserve"> </v>
      </c>
      <c r="O63" s="113" t="str">
        <f>IFERROR(VLOOKUP($I63,Trabajadores!$C$3:$AF$1684,19,FALSE)," ")</f>
        <v>ENCARGADA</v>
      </c>
      <c r="P63" s="32">
        <v>1</v>
      </c>
      <c r="Q63" s="33">
        <v>9</v>
      </c>
      <c r="R63" s="24">
        <f t="shared" si="0"/>
        <v>9</v>
      </c>
      <c r="S63" s="18"/>
      <c r="T63" s="23">
        <f t="shared" si="5"/>
        <v>1.7971718750000001</v>
      </c>
      <c r="U63" s="23">
        <f t="shared" si="6"/>
        <v>0</v>
      </c>
      <c r="V63" s="18"/>
      <c r="W63" s="23">
        <f t="shared" si="7"/>
        <v>11.875499999999999</v>
      </c>
      <c r="X63" s="30" t="str">
        <f>IFERROR(VLOOKUP($I63,Trabajadores!$C$2:$AS$1684,42,FALSE)," ")</f>
        <v>ALGADI</v>
      </c>
      <c r="Y63" s="30">
        <f>IFERROR(VLOOKUP($I63,Trabajadores!$C$2:$AS$1684,40,FALSE)," ")</f>
        <v>110091</v>
      </c>
      <c r="Z63" s="30" t="str">
        <f>IFERROR(VLOOKUP(Y63,Centros!$X$2:$Y$228,2,FALSE)," ")</f>
        <v>COLEGIO CLARET -MADRID</v>
      </c>
      <c r="AA63" s="6">
        <v>45918</v>
      </c>
      <c r="AB63" s="5" t="s">
        <v>10604</v>
      </c>
      <c r="AC63" s="41">
        <f>IFERROR(VLOOKUP(H63,Centros!$AI$2:$AN$10,6,FALSE),0)</f>
        <v>72</v>
      </c>
      <c r="AD63" s="42">
        <f t="shared" si="8"/>
        <v>0</v>
      </c>
      <c r="AE63" s="42">
        <f t="shared" si="9"/>
        <v>9</v>
      </c>
      <c r="AF63" s="42">
        <f t="shared" si="10"/>
        <v>0</v>
      </c>
      <c r="AG63" s="42">
        <f t="shared" si="11"/>
        <v>0</v>
      </c>
      <c r="AH63" s="43">
        <f>IFERROR(VLOOKUP($I63,Trabajadores!$C$3:$AT$1684,44,FALSE),0)</f>
        <v>19228</v>
      </c>
      <c r="AI63" s="43">
        <f>IFERROR(VLOOKUP($I63,Trabajadores!$C$3:$AT$1684,2,FALSE),0)</f>
        <v>479</v>
      </c>
      <c r="AJ63" s="43" t="str">
        <f>IFERROR(VLOOKUP($I63,Trabajadores!$C$3:$AY$1270,21,FALSE),0)</f>
        <v>50</v>
      </c>
      <c r="AK63" s="42">
        <f>IFERROR(VLOOKUP($I63,Trabajadores!$C$3:$AN$1684,38,FALSE),0)</f>
        <v>9.4562500000000007</v>
      </c>
      <c r="AL63" s="42" t="str">
        <f>IFERROR(VLOOKUP($I63,Trabajadores!$C$3:$AN$1684,28,FALSE),0)</f>
        <v>99100165012016</v>
      </c>
      <c r="AM63" s="21" t="str">
        <f>IFERROR(VLOOKUP($I63,Trabajadores!$C$3:$AN$1684,19,FALSE),0)</f>
        <v>ENCARGADA</v>
      </c>
      <c r="AN63" s="21">
        <f>IFERROR(IF($J63="algadi",VLOOKUP($K63,Centros!$AB$2:$AD$142,2,FALSE),VLOOKUP($K63,Centros!$AB$143:$AD$282,2,FALSE)),0)</f>
        <v>0</v>
      </c>
      <c r="AO63" s="44">
        <f>IFERROR(IF($J63="algadi",VLOOKUP($K63,Centros!$AB$2:$AD$142,3,FALSE),VLOOKUP($K63,Centros!$AB$143:$AD$222,3,FALSE)),0)</f>
        <v>0</v>
      </c>
      <c r="AP63" s="54"/>
      <c r="AQ63" s="55">
        <f>IFERROR(VLOOKUP($AM63,Centros!$AR$2:$AS$405,2,FALSE),0)</f>
        <v>1.7971718750000001</v>
      </c>
      <c r="AR63" s="78">
        <f>IFERROR(VLOOKUP($AM63,Centros!$AZ$2:$BA$6,2,FALSE),0)</f>
        <v>0</v>
      </c>
      <c r="AS63" s="76">
        <f>IFERROR(VLOOKUP($AM63,Centros!$BE$2:$BF$6,2,FALSE),0)</f>
        <v>0</v>
      </c>
      <c r="BD63" s="45" t="str">
        <f t="shared" si="12"/>
        <v>ALGADI</v>
      </c>
      <c r="BE63" s="45" t="s">
        <v>852</v>
      </c>
      <c r="BF63" s="123" t="str">
        <f t="shared" si="13"/>
        <v>9-SEPTIEMBRE</v>
      </c>
      <c r="BG63" s="45">
        <f t="shared" si="14"/>
        <v>110091</v>
      </c>
      <c r="BH63" s="45">
        <f>VLOOKUP(Y63,Hoja1!$A$2:$O$599,14,FALSE)</f>
        <v>110091</v>
      </c>
      <c r="BI63" s="45" t="str">
        <f>VLOOKUP(BH63,Hoja1!$A$2:$O$599,2,FALSE)</f>
        <v>COLEGIO CLARET -MADRID</v>
      </c>
      <c r="BJ63" s="45" t="str">
        <f t="shared" si="15"/>
        <v>VILLALBA DIAZ, M VICTORIA</v>
      </c>
      <c r="BK63" s="45">
        <f>VLOOKUP(BJ63,Trabajadores!$C$3:$AN$3285,14,FALSE)</f>
        <v>300</v>
      </c>
      <c r="BL63" s="45" t="str">
        <f>VLOOKUP($BJ63,Trabajadores!$C$3:$AN$3285,19,FALSE)</f>
        <v>ENCARGADA</v>
      </c>
      <c r="BM63" s="45">
        <f>VLOOKUP($BJ63,Trabajadores!$C$3:$AN$3285,16,FALSE)</f>
        <v>100</v>
      </c>
      <c r="BN63" s="124">
        <f t="shared" si="16"/>
        <v>1</v>
      </c>
      <c r="BO63" s="124">
        <f t="shared" si="17"/>
        <v>0</v>
      </c>
      <c r="BP63" s="125">
        <f t="shared" si="18"/>
        <v>1</v>
      </c>
      <c r="BR63" s="126">
        <f t="shared" si="19"/>
        <v>-11.875499999999999</v>
      </c>
      <c r="BV63" s="45" t="str">
        <f t="shared" si="20"/>
        <v>ALGADI</v>
      </c>
      <c r="BW63" s="45" t="s">
        <v>852</v>
      </c>
      <c r="BX63" s="123" t="str">
        <f t="shared" si="21"/>
        <v>9-SEPTIEMBRE</v>
      </c>
      <c r="BY63" s="45">
        <f t="shared" si="22"/>
        <v>110091</v>
      </c>
      <c r="BZ63" s="45">
        <f>VLOOKUP(BY63,Hoja1!$A$2:$O$599,14,FALSE)</f>
        <v>110091</v>
      </c>
      <c r="CA63" s="45" t="str">
        <f>VLOOKUP(BZ63,Hoja1!$A$2:$O$599,2,FALSE)</f>
        <v>COLEGIO CLARET -MADRID</v>
      </c>
      <c r="CB63" s="45" t="str">
        <f t="shared" si="23"/>
        <v>Eventos</v>
      </c>
      <c r="CC63" s="45">
        <v>888</v>
      </c>
      <c r="CD63" s="45" t="str">
        <f t="shared" si="24"/>
        <v>INCIDENCIA</v>
      </c>
      <c r="CF63" s="124"/>
      <c r="CG63" s="124"/>
      <c r="CH63" s="125"/>
      <c r="CJ63" s="126">
        <f t="shared" si="25"/>
        <v>11.875499999999999</v>
      </c>
    </row>
    <row r="64" spans="1:88" hidden="1" x14ac:dyDescent="0.3">
      <c r="A64" s="116"/>
      <c r="B64" s="116"/>
      <c r="D64" s="31">
        <v>945</v>
      </c>
      <c r="E64" s="8" t="s">
        <v>2786</v>
      </c>
      <c r="F64" s="7" t="s">
        <v>726</v>
      </c>
      <c r="G64" s="45" t="s">
        <v>714</v>
      </c>
      <c r="H64" s="45" t="s">
        <v>718</v>
      </c>
      <c r="I64" s="119" t="s">
        <v>7641</v>
      </c>
      <c r="J64" s="18" t="s">
        <v>485</v>
      </c>
      <c r="K64" s="119">
        <v>110216</v>
      </c>
      <c r="L64" s="110" t="str">
        <f t="shared" si="3"/>
        <v>ok</v>
      </c>
      <c r="M64" s="111" t="str">
        <f>IFERROR(VLOOKUP(K64,Centros!$E$2:$G$340,2,FALSE)," ")</f>
        <v>COL. MATER INMACULATA</v>
      </c>
      <c r="N64" s="112" t="str">
        <f t="shared" si="4"/>
        <v xml:space="preserve"> </v>
      </c>
      <c r="O64" s="113" t="str">
        <f>IFERROR(VLOOKUP($I64,Trabajadores!$C$3:$AF$1684,19,FALSE)," ")</f>
        <v>h R ASL</v>
      </c>
      <c r="P64" s="32">
        <v>2</v>
      </c>
      <c r="Q64" s="33">
        <v>9</v>
      </c>
      <c r="R64" s="24">
        <f t="shared" si="0"/>
        <v>18</v>
      </c>
      <c r="S64" s="18"/>
      <c r="T64" s="23">
        <f t="shared" si="5"/>
        <v>1.743765625</v>
      </c>
      <c r="U64" s="23">
        <f t="shared" si="6"/>
        <v>0</v>
      </c>
      <c r="V64" s="18"/>
      <c r="W64" s="23">
        <f t="shared" si="7"/>
        <v>23.750999999999998</v>
      </c>
      <c r="X64" s="30" t="str">
        <f>IFERROR(VLOOKUP($I64,Trabajadores!$C$2:$AS$1684,42,FALSE)," ")</f>
        <v>ALGADI</v>
      </c>
      <c r="Y64" s="30">
        <f>IFERROR(VLOOKUP($I64,Trabajadores!$C$2:$AS$1684,40,FALSE)," ")</f>
        <v>110216</v>
      </c>
      <c r="Z64" s="30" t="str">
        <f>IFERROR(VLOOKUP(Y64,Centros!$X$2:$Y$228,2,FALSE)," ")</f>
        <v>COL. MATER INMACULATA</v>
      </c>
      <c r="AA64" s="6">
        <v>45908</v>
      </c>
      <c r="AB64" s="5" t="s">
        <v>10605</v>
      </c>
      <c r="AC64" s="41">
        <f>IFERROR(VLOOKUP(H64,Centros!$AI$2:$AN$10,6,FALSE),0)</f>
        <v>72</v>
      </c>
      <c r="AD64" s="42">
        <f t="shared" si="8"/>
        <v>0</v>
      </c>
      <c r="AE64" s="42">
        <f t="shared" si="9"/>
        <v>18</v>
      </c>
      <c r="AF64" s="42">
        <f t="shared" si="10"/>
        <v>0</v>
      </c>
      <c r="AG64" s="42">
        <f t="shared" si="11"/>
        <v>0</v>
      </c>
      <c r="AH64" s="43">
        <f>IFERROR(VLOOKUP($I64,Trabajadores!$C$3:$AT$1684,44,FALSE),0)</f>
        <v>19228</v>
      </c>
      <c r="AI64" s="43">
        <f>IFERROR(VLOOKUP($I64,Trabajadores!$C$3:$AT$1684,2,FALSE),0)</f>
        <v>1338</v>
      </c>
      <c r="AJ64" s="43" t="str">
        <f>IFERROR(VLOOKUP($I64,Trabajadores!$C$3:$AY$1270,21,FALSE),0)</f>
        <v>107</v>
      </c>
      <c r="AK64" s="42">
        <f>IFERROR(VLOOKUP($I64,Trabajadores!$C$3:$AN$1684,38,FALSE),0)</f>
        <v>9.9879999999999995</v>
      </c>
      <c r="AL64" s="42" t="str">
        <f>IFERROR(VLOOKUP($I64,Trabajadores!$C$3:$AN$1684,28,FALSE),0)</f>
        <v>99100165012016</v>
      </c>
      <c r="AM64" s="21" t="str">
        <f>IFERROR(VLOOKUP($I64,Trabajadores!$C$3:$AN$1684,19,FALSE),0)</f>
        <v>h R ASL</v>
      </c>
      <c r="AN64" s="21">
        <f>IFERROR(IF($J64="algadi",VLOOKUP($K64,Centros!$AB$2:$AD$142,2,FALSE),VLOOKUP($K64,Centros!$AB$143:$AD$282,2,FALSE)),0)</f>
        <v>0</v>
      </c>
      <c r="AO64" s="44">
        <f>IFERROR(IF($J64="algadi",VLOOKUP($K64,Centros!$AB$2:$AD$142,3,FALSE),VLOOKUP($K64,Centros!$AB$143:$AD$222,3,FALSE)),0)</f>
        <v>0</v>
      </c>
      <c r="AP64" s="54"/>
      <c r="AQ64" s="55">
        <f>IFERROR(VLOOKUP($AM64,Centros!$AR$2:$AS$405,2,FALSE),0)</f>
        <v>1.743765625</v>
      </c>
      <c r="AR64" s="78">
        <f>IFERROR(VLOOKUP($AM64,Centros!$AZ$2:$BA$6,2,FALSE),0)</f>
        <v>0</v>
      </c>
      <c r="AS64" s="76">
        <f>IFERROR(VLOOKUP($AM64,Centros!$BE$2:$BF$6,2,FALSE),0)</f>
        <v>0</v>
      </c>
      <c r="BD64" s="45" t="str">
        <f t="shared" si="12"/>
        <v>ALGADI</v>
      </c>
      <c r="BE64" s="45" t="s">
        <v>852</v>
      </c>
      <c r="BF64" s="123" t="str">
        <f t="shared" si="13"/>
        <v>9-SEPTIEMBRE</v>
      </c>
      <c r="BG64" s="45">
        <f t="shared" si="14"/>
        <v>110216</v>
      </c>
      <c r="BH64" s="45">
        <f>VLOOKUP(Y64,Hoja1!$A$2:$O$599,14,FALSE)</f>
        <v>110216</v>
      </c>
      <c r="BI64" s="45" t="str">
        <f>VLOOKUP(BH64,Hoja1!$A$2:$O$599,2,FALSE)</f>
        <v>COL. MATER INMACULATA</v>
      </c>
      <c r="BJ64" s="45" t="str">
        <f t="shared" si="15"/>
        <v>BAUTISTA DELGADO, ISABEL</v>
      </c>
      <c r="BK64" s="45">
        <f>VLOOKUP(BJ64,Trabajadores!$C$3:$AN$3285,14,FALSE)</f>
        <v>300</v>
      </c>
      <c r="BL64" s="45" t="str">
        <f>VLOOKUP($BJ64,Trabajadores!$C$3:$AN$3285,19,FALSE)</f>
        <v>h R ASL</v>
      </c>
      <c r="BM64" s="45">
        <f>VLOOKUP($BJ64,Trabajadores!$C$3:$AN$3285,16,FALSE)</f>
        <v>62.5</v>
      </c>
      <c r="BN64" s="124">
        <f t="shared" si="16"/>
        <v>1</v>
      </c>
      <c r="BO64" s="124">
        <f t="shared" si="17"/>
        <v>0</v>
      </c>
      <c r="BP64" s="125">
        <f t="shared" si="18"/>
        <v>1</v>
      </c>
      <c r="BR64" s="126">
        <f t="shared" si="19"/>
        <v>-23.750999999999998</v>
      </c>
      <c r="BV64" s="45" t="str">
        <f t="shared" si="20"/>
        <v>ALGADI</v>
      </c>
      <c r="BW64" s="45" t="s">
        <v>852</v>
      </c>
      <c r="BX64" s="123" t="str">
        <f t="shared" si="21"/>
        <v>9-SEPTIEMBRE</v>
      </c>
      <c r="BY64" s="45">
        <f t="shared" si="22"/>
        <v>110216</v>
      </c>
      <c r="BZ64" s="45">
        <f>VLOOKUP(BY64,Hoja1!$A$2:$O$599,14,FALSE)</f>
        <v>110216</v>
      </c>
      <c r="CA64" s="45" t="str">
        <f>VLOOKUP(BZ64,Hoja1!$A$2:$O$599,2,FALSE)</f>
        <v>COL. MATER INMACULATA</v>
      </c>
      <c r="CB64" s="45" t="str">
        <f t="shared" si="23"/>
        <v>Refuerzo</v>
      </c>
      <c r="CC64" s="45">
        <v>888</v>
      </c>
      <c r="CD64" s="45" t="str">
        <f t="shared" si="24"/>
        <v>INCIDENCIA</v>
      </c>
      <c r="CF64" s="124"/>
      <c r="CG64" s="124"/>
      <c r="CH64" s="125"/>
      <c r="CJ64" s="126">
        <f t="shared" si="25"/>
        <v>23.750999999999998</v>
      </c>
    </row>
    <row r="65" spans="1:88" hidden="1" x14ac:dyDescent="0.3">
      <c r="A65" s="116"/>
      <c r="B65" s="116"/>
      <c r="D65" s="31">
        <v>945</v>
      </c>
      <c r="E65" s="8" t="s">
        <v>2786</v>
      </c>
      <c r="F65" s="7" t="s">
        <v>726</v>
      </c>
      <c r="G65" s="45" t="s">
        <v>714</v>
      </c>
      <c r="H65" s="45" t="s">
        <v>718</v>
      </c>
      <c r="I65" s="119" t="s">
        <v>9706</v>
      </c>
      <c r="J65" s="18" t="s">
        <v>485</v>
      </c>
      <c r="K65" s="119">
        <v>110216</v>
      </c>
      <c r="L65" s="110" t="str">
        <f t="shared" si="3"/>
        <v>ok</v>
      </c>
      <c r="M65" s="111" t="str">
        <f>IFERROR(VLOOKUP(K65,Centros!$E$2:$G$340,2,FALSE)," ")</f>
        <v>COL. MATER INMACULATA</v>
      </c>
      <c r="N65" s="112" t="str">
        <f t="shared" si="4"/>
        <v xml:space="preserve"> </v>
      </c>
      <c r="O65" s="113" t="str">
        <f>IFERROR(VLOOKUP($I65,Trabajadores!$C$3:$AF$1684,19,FALSE)," ")</f>
        <v>h ASL</v>
      </c>
      <c r="P65" s="32">
        <v>3</v>
      </c>
      <c r="Q65" s="33">
        <v>9</v>
      </c>
      <c r="R65" s="24">
        <f t="shared" si="0"/>
        <v>27</v>
      </c>
      <c r="S65" s="18"/>
      <c r="T65" s="23">
        <f t="shared" si="5"/>
        <v>1.6367812499999999</v>
      </c>
      <c r="U65" s="23">
        <f t="shared" si="6"/>
        <v>0</v>
      </c>
      <c r="V65" s="18"/>
      <c r="W65" s="23">
        <f t="shared" si="7"/>
        <v>35.6265</v>
      </c>
      <c r="X65" s="30" t="str">
        <f>IFERROR(VLOOKUP($I65,Trabajadores!$C$2:$AS$1684,42,FALSE)," ")</f>
        <v>ALGADI</v>
      </c>
      <c r="Y65" s="30">
        <f>IFERROR(VLOOKUP($I65,Trabajadores!$C$2:$AS$1684,40,FALSE)," ")</f>
        <v>110216</v>
      </c>
      <c r="Z65" s="30" t="str">
        <f>IFERROR(VLOOKUP(Y65,Centros!$X$2:$Y$228,2,FALSE)," ")</f>
        <v>COL. MATER INMACULATA</v>
      </c>
      <c r="AA65" s="6">
        <v>45908</v>
      </c>
      <c r="AB65" s="5" t="s">
        <v>10605</v>
      </c>
      <c r="AC65" s="41">
        <f>IFERROR(VLOOKUP(H65,Centros!$AI$2:$AN$10,6,FALSE),0)</f>
        <v>72</v>
      </c>
      <c r="AD65" s="42">
        <f t="shared" si="8"/>
        <v>0</v>
      </c>
      <c r="AE65" s="42">
        <f t="shared" si="9"/>
        <v>27</v>
      </c>
      <c r="AF65" s="42">
        <f t="shared" si="10"/>
        <v>0</v>
      </c>
      <c r="AG65" s="42">
        <f t="shared" si="11"/>
        <v>0</v>
      </c>
      <c r="AH65" s="43">
        <f>IFERROR(VLOOKUP($I65,Trabajadores!$C$3:$AT$1684,44,FALSE),0)</f>
        <v>19228</v>
      </c>
      <c r="AI65" s="43">
        <f>IFERROR(VLOOKUP($I65,Trabajadores!$C$3:$AT$1684,2,FALSE),0)</f>
        <v>1339</v>
      </c>
      <c r="AJ65" s="43" t="str">
        <f>IFERROR(VLOOKUP($I65,Trabajadores!$C$3:$AY$1270,21,FALSE),0)</f>
        <v>107</v>
      </c>
      <c r="AK65" s="42">
        <f>IFERROR(VLOOKUP($I65,Trabajadores!$C$3:$AN$1684,38,FALSE),0)</f>
        <v>8.8825000000000003</v>
      </c>
      <c r="AL65" s="42" t="str">
        <f>IFERROR(VLOOKUP($I65,Trabajadores!$C$3:$AN$1684,28,FALSE),0)</f>
        <v>99100165012016</v>
      </c>
      <c r="AM65" s="21" t="str">
        <f>IFERROR(VLOOKUP($I65,Trabajadores!$C$3:$AN$1684,19,FALSE),0)</f>
        <v>h ASL</v>
      </c>
      <c r="AN65" s="21">
        <f>IFERROR(IF($J65="algadi",VLOOKUP($K65,Centros!$AB$2:$AD$142,2,FALSE),VLOOKUP($K65,Centros!$AB$143:$AD$282,2,FALSE)),0)</f>
        <v>0</v>
      </c>
      <c r="AO65" s="44">
        <f>IFERROR(IF($J65="algadi",VLOOKUP($K65,Centros!$AB$2:$AD$142,3,FALSE),VLOOKUP($K65,Centros!$AB$143:$AD$222,3,FALSE)),0)</f>
        <v>0</v>
      </c>
      <c r="AP65" s="54"/>
      <c r="AQ65" s="55">
        <f>IFERROR(VLOOKUP($AM65,Centros!$AR$2:$AS$405,2,FALSE),0)</f>
        <v>1.6367812499999999</v>
      </c>
      <c r="AR65" s="78">
        <f>IFERROR(VLOOKUP($AM65,Centros!$AZ$2:$BA$6,2,FALSE),0)</f>
        <v>0</v>
      </c>
      <c r="AS65" s="76">
        <f>IFERROR(VLOOKUP($AM65,Centros!$BE$2:$BF$6,2,FALSE),0)</f>
        <v>0</v>
      </c>
      <c r="BD65" s="45" t="str">
        <f t="shared" si="12"/>
        <v>ALGADI</v>
      </c>
      <c r="BE65" s="45" t="s">
        <v>852</v>
      </c>
      <c r="BF65" s="123" t="str">
        <f t="shared" si="13"/>
        <v>9-SEPTIEMBRE</v>
      </c>
      <c r="BG65" s="45">
        <f t="shared" si="14"/>
        <v>110216</v>
      </c>
      <c r="BH65" s="45">
        <f>VLOOKUP(Y65,Hoja1!$A$2:$O$599,14,FALSE)</f>
        <v>110216</v>
      </c>
      <c r="BI65" s="45" t="str">
        <f>VLOOKUP(BH65,Hoja1!$A$2:$O$599,2,FALSE)</f>
        <v>COL. MATER INMACULATA</v>
      </c>
      <c r="BJ65" s="45" t="str">
        <f t="shared" si="15"/>
        <v>PEREZ ANTEQUERA, RAQUEL</v>
      </c>
      <c r="BK65" s="45">
        <f>VLOOKUP(BJ65,Trabajadores!$C$3:$AN$3285,14,FALSE)</f>
        <v>300</v>
      </c>
      <c r="BL65" s="45" t="str">
        <f>VLOOKUP($BJ65,Trabajadores!$C$3:$AN$3285,19,FALSE)</f>
        <v>h ASL</v>
      </c>
      <c r="BM65" s="45">
        <f>VLOOKUP($BJ65,Trabajadores!$C$3:$AN$3285,16,FALSE)</f>
        <v>50</v>
      </c>
      <c r="BN65" s="124">
        <f t="shared" si="16"/>
        <v>1</v>
      </c>
      <c r="BO65" s="124">
        <f t="shared" si="17"/>
        <v>0</v>
      </c>
      <c r="BP65" s="125">
        <f t="shared" si="18"/>
        <v>1</v>
      </c>
      <c r="BR65" s="126">
        <f t="shared" si="19"/>
        <v>-35.6265</v>
      </c>
      <c r="BV65" s="45" t="str">
        <f t="shared" si="20"/>
        <v>ALGADI</v>
      </c>
      <c r="BW65" s="45" t="s">
        <v>852</v>
      </c>
      <c r="BX65" s="123" t="str">
        <f t="shared" si="21"/>
        <v>9-SEPTIEMBRE</v>
      </c>
      <c r="BY65" s="45">
        <f t="shared" si="22"/>
        <v>110216</v>
      </c>
      <c r="BZ65" s="45">
        <f>VLOOKUP(BY65,Hoja1!$A$2:$O$599,14,FALSE)</f>
        <v>110216</v>
      </c>
      <c r="CA65" s="45" t="str">
        <f>VLOOKUP(BZ65,Hoja1!$A$2:$O$599,2,FALSE)</f>
        <v>COL. MATER INMACULATA</v>
      </c>
      <c r="CB65" s="45" t="str">
        <f t="shared" si="23"/>
        <v>Refuerzo</v>
      </c>
      <c r="CC65" s="45">
        <v>888</v>
      </c>
      <c r="CD65" s="45" t="str">
        <f t="shared" si="24"/>
        <v>INCIDENCIA</v>
      </c>
      <c r="CF65" s="124"/>
      <c r="CG65" s="124"/>
      <c r="CH65" s="125"/>
      <c r="CJ65" s="126">
        <f t="shared" si="25"/>
        <v>35.6265</v>
      </c>
    </row>
    <row r="66" spans="1:88" hidden="1" x14ac:dyDescent="0.3">
      <c r="A66" s="116"/>
      <c r="B66" s="116"/>
      <c r="D66" s="31">
        <v>945</v>
      </c>
      <c r="E66" s="8" t="s">
        <v>2786</v>
      </c>
      <c r="F66" s="7" t="s">
        <v>726</v>
      </c>
      <c r="G66" s="45" t="s">
        <v>714</v>
      </c>
      <c r="H66" s="45" t="s">
        <v>718</v>
      </c>
      <c r="I66" s="119" t="s">
        <v>9646</v>
      </c>
      <c r="J66" s="18" t="s">
        <v>485</v>
      </c>
      <c r="K66" s="119">
        <v>110216</v>
      </c>
      <c r="L66" s="110" t="str">
        <f t="shared" si="3"/>
        <v>ok</v>
      </c>
      <c r="M66" s="111" t="str">
        <f>IFERROR(VLOOKUP(K66,Centros!$E$2:$G$340,2,FALSE)," ")</f>
        <v>COL. MATER INMACULATA</v>
      </c>
      <c r="N66" s="112" t="str">
        <f t="shared" si="4"/>
        <v xml:space="preserve"> </v>
      </c>
      <c r="O66" s="113" t="str">
        <f>IFERROR(VLOOKUP($I66,Trabajadores!$C$3:$AF$1684,19,FALSE)," ")</f>
        <v>ASL</v>
      </c>
      <c r="P66" s="32">
        <v>3</v>
      </c>
      <c r="Q66" s="33">
        <v>9</v>
      </c>
      <c r="R66" s="24">
        <f t="shared" si="0"/>
        <v>27</v>
      </c>
      <c r="S66" s="18"/>
      <c r="T66" s="23">
        <f t="shared" si="5"/>
        <v>1.6367812499999999</v>
      </c>
      <c r="U66" s="23">
        <f t="shared" si="6"/>
        <v>0</v>
      </c>
      <c r="V66" s="18"/>
      <c r="W66" s="23">
        <f t="shared" si="7"/>
        <v>35.6265</v>
      </c>
      <c r="X66" s="30" t="str">
        <f>IFERROR(VLOOKUP($I66,Trabajadores!$C$2:$AS$1684,42,FALSE)," ")</f>
        <v>ALGADI</v>
      </c>
      <c r="Y66" s="30">
        <f>IFERROR(VLOOKUP($I66,Trabajadores!$C$2:$AS$1684,40,FALSE)," ")</f>
        <v>110216</v>
      </c>
      <c r="Z66" s="30" t="str">
        <f>IFERROR(VLOOKUP(Y66,Centros!$X$2:$Y$228,2,FALSE)," ")</f>
        <v>COL. MATER INMACULATA</v>
      </c>
      <c r="AA66" s="6">
        <v>45908</v>
      </c>
      <c r="AB66" s="5" t="s">
        <v>10605</v>
      </c>
      <c r="AC66" s="41">
        <f>IFERROR(VLOOKUP(H66,Centros!$AI$2:$AN$10,6,FALSE),0)</f>
        <v>72</v>
      </c>
      <c r="AD66" s="42">
        <f t="shared" si="8"/>
        <v>0</v>
      </c>
      <c r="AE66" s="42">
        <f t="shared" si="9"/>
        <v>27</v>
      </c>
      <c r="AF66" s="42">
        <f t="shared" si="10"/>
        <v>0</v>
      </c>
      <c r="AG66" s="42">
        <f t="shared" si="11"/>
        <v>0</v>
      </c>
      <c r="AH66" s="43">
        <f>IFERROR(VLOOKUP($I66,Trabajadores!$C$3:$AT$1684,44,FALSE),0)</f>
        <v>19228</v>
      </c>
      <c r="AI66" s="43">
        <f>IFERROR(VLOOKUP($I66,Trabajadores!$C$3:$AT$1684,2,FALSE),0)</f>
        <v>1340</v>
      </c>
      <c r="AJ66" s="43" t="str">
        <f>IFERROR(VLOOKUP($I66,Trabajadores!$C$3:$AY$1270,21,FALSE),0)</f>
        <v>107</v>
      </c>
      <c r="AK66" s="42">
        <f>IFERROR(VLOOKUP($I66,Trabajadores!$C$3:$AN$1684,38,FALSE),0)</f>
        <v>8.7675000000000001</v>
      </c>
      <c r="AL66" s="42" t="str">
        <f>IFERROR(VLOOKUP($I66,Trabajadores!$C$3:$AN$1684,28,FALSE),0)</f>
        <v>99100165012016</v>
      </c>
      <c r="AM66" s="21" t="str">
        <f>IFERROR(VLOOKUP($I66,Trabajadores!$C$3:$AN$1684,19,FALSE),0)</f>
        <v>ASL</v>
      </c>
      <c r="AN66" s="21">
        <f>IFERROR(IF($J66="algadi",VLOOKUP($K66,Centros!$AB$2:$AD$142,2,FALSE),VLOOKUP($K66,Centros!$AB$143:$AD$282,2,FALSE)),0)</f>
        <v>0</v>
      </c>
      <c r="AO66" s="44">
        <f>IFERROR(IF($J66="algadi",VLOOKUP($K66,Centros!$AB$2:$AD$142,3,FALSE),VLOOKUP($K66,Centros!$AB$143:$AD$222,3,FALSE)),0)</f>
        <v>0</v>
      </c>
      <c r="AP66" s="54"/>
      <c r="AQ66" s="55">
        <f>IFERROR(VLOOKUP($AM66,Centros!$AR$2:$AS$405,2,FALSE),0)</f>
        <v>1.6367812499999999</v>
      </c>
      <c r="AR66" s="78">
        <f>IFERROR(VLOOKUP($AM66,Centros!$AZ$2:$BA$6,2,FALSE),0)</f>
        <v>0</v>
      </c>
      <c r="AS66" s="76">
        <f>IFERROR(VLOOKUP($AM66,Centros!$BE$2:$BF$6,2,FALSE),0)</f>
        <v>2.0499999999999998</v>
      </c>
      <c r="BD66" s="45" t="str">
        <f t="shared" si="12"/>
        <v>ALGADI</v>
      </c>
      <c r="BE66" s="45" t="s">
        <v>852</v>
      </c>
      <c r="BF66" s="123" t="str">
        <f t="shared" si="13"/>
        <v>9-SEPTIEMBRE</v>
      </c>
      <c r="BG66" s="45">
        <f t="shared" si="14"/>
        <v>110216</v>
      </c>
      <c r="BH66" s="45">
        <f>VLOOKUP(Y66,Hoja1!$A$2:$O$599,14,FALSE)</f>
        <v>110216</v>
      </c>
      <c r="BI66" s="45" t="str">
        <f>VLOOKUP(BH66,Hoja1!$A$2:$O$599,2,FALSE)</f>
        <v>COL. MATER INMACULATA</v>
      </c>
      <c r="BJ66" s="45" t="str">
        <f t="shared" si="15"/>
        <v>OVEJERO BALBUENA, CRISTINA</v>
      </c>
      <c r="BK66" s="45">
        <f>VLOOKUP(BJ66,Trabajadores!$C$3:$AN$3285,14,FALSE)</f>
        <v>300</v>
      </c>
      <c r="BL66" s="45" t="str">
        <f>VLOOKUP($BJ66,Trabajadores!$C$3:$AN$3285,19,FALSE)</f>
        <v>ASL</v>
      </c>
      <c r="BM66" s="45">
        <f>VLOOKUP($BJ66,Trabajadores!$C$3:$AN$3285,16,FALSE)</f>
        <v>50</v>
      </c>
      <c r="BN66" s="124">
        <f t="shared" si="16"/>
        <v>1</v>
      </c>
      <c r="BO66" s="124">
        <f t="shared" si="17"/>
        <v>0</v>
      </c>
      <c r="BP66" s="125">
        <f t="shared" si="18"/>
        <v>1</v>
      </c>
      <c r="BR66" s="126">
        <f t="shared" si="19"/>
        <v>-35.6265</v>
      </c>
      <c r="BV66" s="45" t="str">
        <f t="shared" si="20"/>
        <v>ALGADI</v>
      </c>
      <c r="BW66" s="45" t="s">
        <v>852</v>
      </c>
      <c r="BX66" s="123" t="str">
        <f t="shared" si="21"/>
        <v>9-SEPTIEMBRE</v>
      </c>
      <c r="BY66" s="45">
        <f t="shared" si="22"/>
        <v>110216</v>
      </c>
      <c r="BZ66" s="45">
        <f>VLOOKUP(BY66,Hoja1!$A$2:$O$599,14,FALSE)</f>
        <v>110216</v>
      </c>
      <c r="CA66" s="45" t="str">
        <f>VLOOKUP(BZ66,Hoja1!$A$2:$O$599,2,FALSE)</f>
        <v>COL. MATER INMACULATA</v>
      </c>
      <c r="CB66" s="45" t="str">
        <f t="shared" si="23"/>
        <v>Refuerzo</v>
      </c>
      <c r="CC66" s="45">
        <v>888</v>
      </c>
      <c r="CD66" s="45" t="str">
        <f t="shared" si="24"/>
        <v>INCIDENCIA</v>
      </c>
      <c r="CF66" s="124"/>
      <c r="CG66" s="124"/>
      <c r="CH66" s="125"/>
      <c r="CJ66" s="126">
        <f t="shared" si="25"/>
        <v>35.6265</v>
      </c>
    </row>
    <row r="67" spans="1:88" hidden="1" x14ac:dyDescent="0.3">
      <c r="A67" s="116"/>
      <c r="B67" s="116"/>
      <c r="D67" s="31">
        <v>945</v>
      </c>
      <c r="E67" s="8" t="s">
        <v>2786</v>
      </c>
      <c r="F67" s="7" t="s">
        <v>726</v>
      </c>
      <c r="G67" s="45" t="s">
        <v>714</v>
      </c>
      <c r="H67" s="45" t="s">
        <v>718</v>
      </c>
      <c r="I67" s="119" t="s">
        <v>9433</v>
      </c>
      <c r="J67" s="18" t="s">
        <v>485</v>
      </c>
      <c r="K67" s="119">
        <v>110216</v>
      </c>
      <c r="L67" s="110" t="str">
        <f t="shared" si="3"/>
        <v>ok</v>
      </c>
      <c r="M67" s="111" t="str">
        <f>IFERROR(VLOOKUP(K67,Centros!$E$2:$G$340,2,FALSE)," ")</f>
        <v>COL. MATER INMACULATA</v>
      </c>
      <c r="N67" s="112" t="str">
        <f t="shared" si="4"/>
        <v xml:space="preserve"> </v>
      </c>
      <c r="O67" s="113" t="str">
        <f>IFERROR(VLOOKUP($I67,Trabajadores!$C$3:$AF$1684,19,FALSE)," ")</f>
        <v>ASL</v>
      </c>
      <c r="P67" s="32">
        <v>0.5</v>
      </c>
      <c r="Q67" s="33">
        <v>9</v>
      </c>
      <c r="R67" s="24">
        <f t="shared" si="0"/>
        <v>4.5</v>
      </c>
      <c r="S67" s="18"/>
      <c r="T67" s="23">
        <f t="shared" si="5"/>
        <v>1.6367812499999999</v>
      </c>
      <c r="U67" s="23">
        <f t="shared" si="6"/>
        <v>0</v>
      </c>
      <c r="V67" s="18"/>
      <c r="W67" s="23">
        <f t="shared" si="7"/>
        <v>5.9377499999999994</v>
      </c>
      <c r="X67" s="30" t="str">
        <f>IFERROR(VLOOKUP($I67,Trabajadores!$C$2:$AS$1684,42,FALSE)," ")</f>
        <v>ALGADI</v>
      </c>
      <c r="Y67" s="30">
        <f>IFERROR(VLOOKUP($I67,Trabajadores!$C$2:$AS$1684,40,FALSE)," ")</f>
        <v>110216</v>
      </c>
      <c r="Z67" s="30" t="str">
        <f>IFERROR(VLOOKUP(Y67,Centros!$X$2:$Y$228,2,FALSE)," ")</f>
        <v>COL. MATER INMACULATA</v>
      </c>
      <c r="AA67" s="6">
        <v>45908</v>
      </c>
      <c r="AB67" s="5" t="s">
        <v>10605</v>
      </c>
      <c r="AC67" s="41">
        <f>IFERROR(VLOOKUP(H67,Centros!$AI$2:$AN$10,6,FALSE),0)</f>
        <v>72</v>
      </c>
      <c r="AD67" s="42">
        <f t="shared" si="8"/>
        <v>0</v>
      </c>
      <c r="AE67" s="42">
        <f t="shared" si="9"/>
        <v>4.5</v>
      </c>
      <c r="AF67" s="42">
        <f t="shared" si="10"/>
        <v>0</v>
      </c>
      <c r="AG67" s="42">
        <f t="shared" si="11"/>
        <v>0</v>
      </c>
      <c r="AH67" s="43">
        <f>IFERROR(VLOOKUP($I67,Trabajadores!$C$3:$AT$1684,44,FALSE),0)</f>
        <v>19228</v>
      </c>
      <c r="AI67" s="43">
        <f>IFERROR(VLOOKUP($I67,Trabajadores!$C$3:$AT$1684,2,FALSE),0)</f>
        <v>1341</v>
      </c>
      <c r="AJ67" s="43" t="str">
        <f>IFERROR(VLOOKUP($I67,Trabajadores!$C$3:$AY$1270,21,FALSE),0)</f>
        <v>107</v>
      </c>
      <c r="AK67" s="42">
        <f>IFERROR(VLOOKUP($I67,Trabajadores!$C$3:$AN$1684,38,FALSE),0)</f>
        <v>9.0228571428571431</v>
      </c>
      <c r="AL67" s="42" t="str">
        <f>IFERROR(VLOOKUP($I67,Trabajadores!$C$3:$AN$1684,28,FALSE),0)</f>
        <v>99100165012016</v>
      </c>
      <c r="AM67" s="21" t="str">
        <f>IFERROR(VLOOKUP($I67,Trabajadores!$C$3:$AN$1684,19,FALSE),0)</f>
        <v>ASL</v>
      </c>
      <c r="AN67" s="21">
        <f>IFERROR(IF($J67="algadi",VLOOKUP($K67,Centros!$AB$2:$AD$142,2,FALSE),VLOOKUP($K67,Centros!$AB$143:$AD$282,2,FALSE)),0)</f>
        <v>0</v>
      </c>
      <c r="AO67" s="44">
        <f>IFERROR(IF($J67="algadi",VLOOKUP($K67,Centros!$AB$2:$AD$142,3,FALSE),VLOOKUP($K67,Centros!$AB$143:$AD$222,3,FALSE)),0)</f>
        <v>0</v>
      </c>
      <c r="AP67" s="54"/>
      <c r="AQ67" s="55">
        <f>IFERROR(VLOOKUP($AM67,Centros!$AR$2:$AS$405,2,FALSE),0)</f>
        <v>1.6367812499999999</v>
      </c>
      <c r="AR67" s="78">
        <f>IFERROR(VLOOKUP($AM67,Centros!$AZ$2:$BA$6,2,FALSE),0)</f>
        <v>0</v>
      </c>
      <c r="AS67" s="76">
        <f>IFERROR(VLOOKUP($AM67,Centros!$BE$2:$BF$6,2,FALSE),0)</f>
        <v>2.0499999999999998</v>
      </c>
      <c r="BD67" s="45" t="str">
        <f t="shared" si="12"/>
        <v>ALGADI</v>
      </c>
      <c r="BE67" s="45" t="s">
        <v>852</v>
      </c>
      <c r="BF67" s="123" t="str">
        <f t="shared" si="13"/>
        <v>9-SEPTIEMBRE</v>
      </c>
      <c r="BG67" s="45">
        <f t="shared" si="14"/>
        <v>110216</v>
      </c>
      <c r="BH67" s="45">
        <f>VLOOKUP(Y67,Hoja1!$A$2:$O$599,14,FALSE)</f>
        <v>110216</v>
      </c>
      <c r="BI67" s="45" t="str">
        <f>VLOOKUP(BH67,Hoja1!$A$2:$O$599,2,FALSE)</f>
        <v>COL. MATER INMACULATA</v>
      </c>
      <c r="BJ67" s="45" t="str">
        <f t="shared" si="15"/>
        <v>MIRANDA HUETE, ROCIO</v>
      </c>
      <c r="BK67" s="45">
        <f>VLOOKUP(BJ67,Trabajadores!$C$3:$AN$3285,14,FALSE)</f>
        <v>389</v>
      </c>
      <c r="BL67" s="45" t="str">
        <f>VLOOKUP($BJ67,Trabajadores!$C$3:$AN$3285,19,FALSE)</f>
        <v>ASL</v>
      </c>
      <c r="BM67" s="45">
        <f>VLOOKUP($BJ67,Trabajadores!$C$3:$AN$3285,16,FALSE)</f>
        <v>43.75</v>
      </c>
      <c r="BN67" s="124">
        <f t="shared" si="16"/>
        <v>1</v>
      </c>
      <c r="BO67" s="124">
        <f t="shared" si="17"/>
        <v>0</v>
      </c>
      <c r="BP67" s="125">
        <f t="shared" si="18"/>
        <v>1</v>
      </c>
      <c r="BR67" s="126">
        <f t="shared" si="19"/>
        <v>-5.9377499999999994</v>
      </c>
      <c r="BV67" s="45" t="str">
        <f t="shared" si="20"/>
        <v>ALGADI</v>
      </c>
      <c r="BW67" s="45" t="s">
        <v>852</v>
      </c>
      <c r="BX67" s="123" t="str">
        <f t="shared" si="21"/>
        <v>9-SEPTIEMBRE</v>
      </c>
      <c r="BY67" s="45">
        <f t="shared" si="22"/>
        <v>110216</v>
      </c>
      <c r="BZ67" s="45">
        <f>VLOOKUP(BY67,Hoja1!$A$2:$O$599,14,FALSE)</f>
        <v>110216</v>
      </c>
      <c r="CA67" s="45" t="str">
        <f>VLOOKUP(BZ67,Hoja1!$A$2:$O$599,2,FALSE)</f>
        <v>COL. MATER INMACULATA</v>
      </c>
      <c r="CB67" s="45" t="str">
        <f t="shared" si="23"/>
        <v>Refuerzo</v>
      </c>
      <c r="CC67" s="45">
        <v>888</v>
      </c>
      <c r="CD67" s="45" t="str">
        <f t="shared" si="24"/>
        <v>INCIDENCIA</v>
      </c>
      <c r="CF67" s="124"/>
      <c r="CG67" s="124"/>
      <c r="CH67" s="125"/>
      <c r="CJ67" s="126">
        <f t="shared" si="25"/>
        <v>5.9377499999999994</v>
      </c>
    </row>
    <row r="68" spans="1:88" hidden="1" x14ac:dyDescent="0.3">
      <c r="A68" s="116"/>
      <c r="B68" s="116"/>
      <c r="D68" s="31">
        <v>945</v>
      </c>
      <c r="E68" s="8" t="s">
        <v>2786</v>
      </c>
      <c r="F68" s="7" t="s">
        <v>726</v>
      </c>
      <c r="G68" s="45" t="s">
        <v>714</v>
      </c>
      <c r="H68" s="45" t="s">
        <v>718</v>
      </c>
      <c r="I68" s="119" t="s">
        <v>7794</v>
      </c>
      <c r="J68" s="18" t="s">
        <v>485</v>
      </c>
      <c r="K68" s="119">
        <v>110216</v>
      </c>
      <c r="L68" s="110" t="str">
        <f t="shared" si="3"/>
        <v>ok</v>
      </c>
      <c r="M68" s="111" t="str">
        <f>IFERROR(VLOOKUP(K68,Centros!$E$2:$G$340,2,FALSE)," ")</f>
        <v>COL. MATER INMACULATA</v>
      </c>
      <c r="N68" s="112" t="str">
        <f t="shared" si="4"/>
        <v xml:space="preserve"> </v>
      </c>
      <c r="O68" s="113" t="str">
        <f>IFERROR(VLOOKUP($I68,Trabajadores!$C$3:$AF$1684,19,FALSE)," ")</f>
        <v>ASL</v>
      </c>
      <c r="P68" s="32">
        <v>3</v>
      </c>
      <c r="Q68" s="33">
        <v>9</v>
      </c>
      <c r="R68" s="24">
        <f t="shared" ref="R68:R131" si="26">+P68*Q68</f>
        <v>27</v>
      </c>
      <c r="S68" s="18"/>
      <c r="T68" s="23">
        <f t="shared" si="5"/>
        <v>1.6367812499999999</v>
      </c>
      <c r="U68" s="23">
        <f t="shared" si="6"/>
        <v>0</v>
      </c>
      <c r="V68" s="18"/>
      <c r="W68" s="23">
        <f t="shared" si="7"/>
        <v>35.6265</v>
      </c>
      <c r="X68" s="30" t="str">
        <f>IFERROR(VLOOKUP($I68,Trabajadores!$C$2:$AS$1684,42,FALSE)," ")</f>
        <v>ALGADI</v>
      </c>
      <c r="Y68" s="30">
        <f>IFERROR(VLOOKUP($I68,Trabajadores!$C$2:$AS$1684,40,FALSE)," ")</f>
        <v>110216</v>
      </c>
      <c r="Z68" s="30" t="str">
        <f>IFERROR(VLOOKUP(Y68,Centros!$X$2:$Y$228,2,FALSE)," ")</f>
        <v>COL. MATER INMACULATA</v>
      </c>
      <c r="AA68" s="6" t="s">
        <v>10606</v>
      </c>
      <c r="AB68" s="5" t="s">
        <v>10607</v>
      </c>
      <c r="AC68" s="41">
        <f>IFERROR(VLOOKUP(H68,Centros!$AI$2:$AN$10,6,FALSE),0)</f>
        <v>72</v>
      </c>
      <c r="AD68" s="42">
        <f t="shared" si="8"/>
        <v>0</v>
      </c>
      <c r="AE68" s="42">
        <f t="shared" si="9"/>
        <v>27</v>
      </c>
      <c r="AF68" s="42">
        <f t="shared" si="10"/>
        <v>0</v>
      </c>
      <c r="AG68" s="42">
        <f t="shared" si="11"/>
        <v>0</v>
      </c>
      <c r="AH68" s="43">
        <f>IFERROR(VLOOKUP($I68,Trabajadores!$C$3:$AT$1684,44,FALSE),0)</f>
        <v>19228</v>
      </c>
      <c r="AI68" s="43">
        <f>IFERROR(VLOOKUP($I68,Trabajadores!$C$3:$AT$1684,2,FALSE),0)</f>
        <v>1342</v>
      </c>
      <c r="AJ68" s="43" t="str">
        <f>IFERROR(VLOOKUP($I68,Trabajadores!$C$3:$AY$1270,21,FALSE),0)</f>
        <v>107</v>
      </c>
      <c r="AK68" s="42">
        <f>IFERROR(VLOOKUP($I68,Trabajadores!$C$3:$AN$1684,38,FALSE),0)</f>
        <v>8.7675000000000001</v>
      </c>
      <c r="AL68" s="42" t="str">
        <f>IFERROR(VLOOKUP($I68,Trabajadores!$C$3:$AN$1684,28,FALSE),0)</f>
        <v>99100165012016</v>
      </c>
      <c r="AM68" s="21" t="str">
        <f>IFERROR(VLOOKUP($I68,Trabajadores!$C$3:$AN$1684,19,FALSE),0)</f>
        <v>ASL</v>
      </c>
      <c r="AN68" s="21">
        <f>IFERROR(IF($J68="algadi",VLOOKUP($K68,Centros!$AB$2:$AD$142,2,FALSE),VLOOKUP($K68,Centros!$AB$143:$AD$282,2,FALSE)),0)</f>
        <v>0</v>
      </c>
      <c r="AO68" s="44">
        <f>IFERROR(IF($J68="algadi",VLOOKUP($K68,Centros!$AB$2:$AD$142,3,FALSE),VLOOKUP($K68,Centros!$AB$143:$AD$222,3,FALSE)),0)</f>
        <v>0</v>
      </c>
      <c r="AP68" s="54"/>
      <c r="AQ68" s="55">
        <f>IFERROR(VLOOKUP($AM68,Centros!$AR$2:$AS$405,2,FALSE),0)</f>
        <v>1.6367812499999999</v>
      </c>
      <c r="AR68" s="78">
        <f>IFERROR(VLOOKUP($AM68,Centros!$AZ$2:$BA$6,2,FALSE),0)</f>
        <v>0</v>
      </c>
      <c r="AS68" s="76">
        <f>IFERROR(VLOOKUP($AM68,Centros!$BE$2:$BF$6,2,FALSE),0)</f>
        <v>2.0499999999999998</v>
      </c>
      <c r="BD68" s="45" t="str">
        <f t="shared" si="12"/>
        <v>ALGADI</v>
      </c>
      <c r="BE68" s="45" t="s">
        <v>852</v>
      </c>
      <c r="BF68" s="123" t="str">
        <f t="shared" si="13"/>
        <v>9-SEPTIEMBRE</v>
      </c>
      <c r="BG68" s="45">
        <f t="shared" si="14"/>
        <v>110216</v>
      </c>
      <c r="BH68" s="45">
        <f>VLOOKUP(Y68,Hoja1!$A$2:$O$599,14,FALSE)</f>
        <v>110216</v>
      </c>
      <c r="BI68" s="45" t="str">
        <f>VLOOKUP(BH68,Hoja1!$A$2:$O$599,2,FALSE)</f>
        <v>COL. MATER INMACULATA</v>
      </c>
      <c r="BJ68" s="45" t="str">
        <f t="shared" si="15"/>
        <v>CALERO PODEROSO, Mª CARMEN</v>
      </c>
      <c r="BK68" s="45">
        <f>VLOOKUP(BJ68,Trabajadores!$C$3:$AN$3285,14,FALSE)</f>
        <v>389</v>
      </c>
      <c r="BL68" s="45" t="str">
        <f>VLOOKUP($BJ68,Trabajadores!$C$3:$AN$3285,19,FALSE)</f>
        <v>ASL</v>
      </c>
      <c r="BM68" s="45">
        <f>VLOOKUP($BJ68,Trabajadores!$C$3:$AN$3285,16,FALSE)</f>
        <v>50</v>
      </c>
      <c r="BN68" s="124">
        <f t="shared" si="16"/>
        <v>1</v>
      </c>
      <c r="BO68" s="124">
        <f t="shared" si="17"/>
        <v>0</v>
      </c>
      <c r="BP68" s="125">
        <f t="shared" si="18"/>
        <v>1</v>
      </c>
      <c r="BR68" s="126">
        <f t="shared" si="19"/>
        <v>-35.6265</v>
      </c>
      <c r="BV68" s="45" t="str">
        <f t="shared" si="20"/>
        <v>ALGADI</v>
      </c>
      <c r="BW68" s="45" t="s">
        <v>852</v>
      </c>
      <c r="BX68" s="123" t="str">
        <f t="shared" si="21"/>
        <v>9-SEPTIEMBRE</v>
      </c>
      <c r="BY68" s="45">
        <f t="shared" si="22"/>
        <v>110216</v>
      </c>
      <c r="BZ68" s="45">
        <f>VLOOKUP(BY68,Hoja1!$A$2:$O$599,14,FALSE)</f>
        <v>110216</v>
      </c>
      <c r="CA68" s="45" t="str">
        <f>VLOOKUP(BZ68,Hoja1!$A$2:$O$599,2,FALSE)</f>
        <v>COL. MATER INMACULATA</v>
      </c>
      <c r="CB68" s="45" t="str">
        <f t="shared" si="23"/>
        <v>Refuerzo</v>
      </c>
      <c r="CC68" s="45">
        <v>888</v>
      </c>
      <c r="CD68" s="45" t="str">
        <f t="shared" si="24"/>
        <v>INCIDENCIA</v>
      </c>
      <c r="CF68" s="124"/>
      <c r="CG68" s="124"/>
      <c r="CH68" s="125"/>
      <c r="CJ68" s="126">
        <f t="shared" si="25"/>
        <v>35.6265</v>
      </c>
    </row>
    <row r="69" spans="1:88" hidden="1" x14ac:dyDescent="0.3">
      <c r="A69" s="116"/>
      <c r="B69" s="116"/>
      <c r="D69" s="31" t="s">
        <v>2757</v>
      </c>
      <c r="E69" s="8" t="s">
        <v>2786</v>
      </c>
      <c r="F69" s="7" t="s">
        <v>726</v>
      </c>
      <c r="G69" s="45" t="s">
        <v>714</v>
      </c>
      <c r="H69" s="45" t="s">
        <v>718</v>
      </c>
      <c r="I69" s="119" t="s">
        <v>4084</v>
      </c>
      <c r="J69" s="18" t="s">
        <v>485</v>
      </c>
      <c r="K69" s="119">
        <v>888888</v>
      </c>
      <c r="L69" s="110" t="str">
        <f t="shared" ref="L69:L132" si="27">IF(W69&gt;0,IF(OR(E69="",F69="",G69="",H69="",I69="",J69="",K69=""),"faltan datos","ok")," ")</f>
        <v>ok</v>
      </c>
      <c r="M69" s="111" t="str">
        <f>IFERROR(VLOOKUP(K69,Centros!$E$2:$G$340,2,FALSE)," ")</f>
        <v>CORRETURNOS/RAPPELS</v>
      </c>
      <c r="N69" s="112" t="str">
        <f t="shared" ref="N69:N132" si="28">IF(J69=" "," ",IF(J69=X69," ","Emp Orig/dest. Distinta"))</f>
        <v xml:space="preserve"> </v>
      </c>
      <c r="O69" s="113" t="str">
        <f>IFERROR(VLOOKUP($I69,Trabajadores!$C$3:$AF$1684,19,FALSE)," ")</f>
        <v>Cociner@</v>
      </c>
      <c r="P69" s="32">
        <v>1</v>
      </c>
      <c r="Q69" s="33">
        <v>50</v>
      </c>
      <c r="R69" s="24">
        <f t="shared" si="26"/>
        <v>50</v>
      </c>
      <c r="S69" s="18"/>
      <c r="T69" s="23">
        <f t="shared" ref="T69:T132" si="29">IF(AL69="99100165012016",AQ69,IF(AL69="28009435011996",AR69,IF(AL69="99010825011997",AS69)))</f>
        <v>1.743765625</v>
      </c>
      <c r="U69" s="23">
        <f t="shared" ref="U69:U132" si="30">IF(T69="no corresponde",0,+S69*T69)</f>
        <v>0</v>
      </c>
      <c r="V69" s="18"/>
      <c r="W69" s="23">
        <f t="shared" ref="W69:W132" si="31">+V69*AK69+((+R69+U69)*1.3195)</f>
        <v>65.974999999999994</v>
      </c>
      <c r="X69" s="30" t="str">
        <f>IFERROR(VLOOKUP($I69,Trabajadores!$C$2:$AS$1684,42,FALSE)," ")</f>
        <v>ALGADI</v>
      </c>
      <c r="Y69" s="30">
        <f>IFERROR(VLOOKUP($I69,Trabajadores!$C$2:$AS$1684,40,FALSE)," ")</f>
        <v>110001</v>
      </c>
      <c r="Z69" s="30" t="str">
        <f>IFERROR(VLOOKUP(Y69,Centros!$X$2:$Y$228,2,FALSE)," ")</f>
        <v>COLEGIO AGUSTINIANO</v>
      </c>
      <c r="AA69" s="6" t="s">
        <v>10608</v>
      </c>
      <c r="AB69" s="5" t="s">
        <v>10609</v>
      </c>
      <c r="AC69" s="41">
        <f>IFERROR(VLOOKUP(H69,Centros!$AI$2:$AN$10,6,FALSE),0)</f>
        <v>72</v>
      </c>
      <c r="AD69" s="42">
        <f t="shared" ref="AD69:AD132" si="32">IF(AC69=70,R69,0)</f>
        <v>0</v>
      </c>
      <c r="AE69" s="42">
        <f t="shared" ref="AE69:AE132" si="33">IF(AC69=72,R69,0)</f>
        <v>50</v>
      </c>
      <c r="AF69" s="42">
        <f t="shared" ref="AF69:AF132" si="34">IF(AC69=73,+R69,0)</f>
        <v>0</v>
      </c>
      <c r="AG69" s="42">
        <f t="shared" ref="AG69:AG132" si="35">+U69</f>
        <v>0</v>
      </c>
      <c r="AH69" s="43">
        <f>IFERROR(VLOOKUP($I69,Trabajadores!$C$3:$AT$1684,44,FALSE),0)</f>
        <v>19228</v>
      </c>
      <c r="AI69" s="43">
        <f>IFERROR(VLOOKUP($I69,Trabajadores!$C$3:$AT$1684,2,FALSE),0)</f>
        <v>1859</v>
      </c>
      <c r="AJ69" s="43" t="str">
        <f>IFERROR(VLOOKUP($I69,Trabajadores!$C$3:$AY$1270,21,FALSE),0)</f>
        <v>1</v>
      </c>
      <c r="AK69" s="42">
        <f>IFERROR(VLOOKUP($I69,Trabajadores!$C$3:$AN$1684,38,FALSE),0)</f>
        <v>4.1912500000000001</v>
      </c>
      <c r="AL69" s="42" t="str">
        <f>IFERROR(VLOOKUP($I69,Trabajadores!$C$3:$AN$1684,28,FALSE),0)</f>
        <v>99100165012016</v>
      </c>
      <c r="AM69" s="21" t="str">
        <f>IFERROR(VLOOKUP($I69,Trabajadores!$C$3:$AN$1684,19,FALSE),0)</f>
        <v>Cociner@</v>
      </c>
      <c r="AN69" s="21">
        <f>IFERROR(IF($J69="algadi",VLOOKUP($K69,Centros!$AB$2:$AD$142,2,FALSE),VLOOKUP($K69,Centros!$AB$143:$AD$282,2,FALSE)),0)</f>
        <v>0</v>
      </c>
      <c r="AO69" s="44">
        <f>IFERROR(IF($J69="algadi",VLOOKUP($K69,Centros!$AB$2:$AD$142,3,FALSE),VLOOKUP($K69,Centros!$AB$143:$AD$222,3,FALSE)),0)</f>
        <v>0</v>
      </c>
      <c r="AP69" s="54"/>
      <c r="AQ69" s="55">
        <f>IFERROR(VLOOKUP($AM69,Centros!$AR$2:$AS$405,2,FALSE),0)</f>
        <v>1.743765625</v>
      </c>
      <c r="AR69" s="78">
        <f>IFERROR(VLOOKUP($AM69,Centros!$AZ$2:$BA$6,2,FALSE),0)</f>
        <v>2.3222499999999999</v>
      </c>
      <c r="AS69" s="76">
        <f>IFERROR(VLOOKUP($AM69,Centros!$BE$2:$BF$6,2,FALSE),0)</f>
        <v>0</v>
      </c>
      <c r="BD69" s="45" t="str">
        <f t="shared" ref="BD69:BD132" si="36">+X69</f>
        <v>ALGADI</v>
      </c>
      <c r="BE69" s="45" t="s">
        <v>852</v>
      </c>
      <c r="BF69" s="123" t="str">
        <f t="shared" ref="BF69:BF132" si="37">+E69</f>
        <v>9-SEPTIEMBRE</v>
      </c>
      <c r="BG69" s="45">
        <f t="shared" ref="BG69:BG132" si="38">+Y69</f>
        <v>110001</v>
      </c>
      <c r="BH69" s="45">
        <f>VLOOKUP(Y69,Hoja1!$A$2:$O$599,14,FALSE)</f>
        <v>110001</v>
      </c>
      <c r="BI69" s="45" t="str">
        <f>VLOOKUP(BH69,Hoja1!$A$2:$O$599,2,FALSE)</f>
        <v>COLEGIO AGUSTINIANO</v>
      </c>
      <c r="BJ69" s="45" t="str">
        <f t="shared" ref="BJ69:BJ132" si="39">+I69</f>
        <v>LEON MARTIN, JERONIMO A</v>
      </c>
      <c r="BK69" s="45">
        <f>VLOOKUP(BJ69,Trabajadores!$C$3:$AN$3285,14,FALSE)</f>
        <v>100</v>
      </c>
      <c r="BL69" s="45" t="str">
        <f>VLOOKUP($BJ69,Trabajadores!$C$3:$AN$3285,19,FALSE)</f>
        <v>Cociner@</v>
      </c>
      <c r="BM69" s="45">
        <f>VLOOKUP($BJ69,Trabajadores!$C$3:$AN$3285,16,FALSE)</f>
        <v>100</v>
      </c>
      <c r="BN69" s="124">
        <f t="shared" ref="BN69:BN132" si="40">IF($G69="010 Restauración",100%,0%)</f>
        <v>1</v>
      </c>
      <c r="BO69" s="124">
        <f t="shared" ref="BO69:BO132" si="41">IF($G69="020 Limpieza",100%,0%)</f>
        <v>0</v>
      </c>
      <c r="BP69" s="125">
        <f t="shared" ref="BP69:BP132" si="42">+BN69+BO69</f>
        <v>1</v>
      </c>
      <c r="BR69" s="126">
        <f t="shared" ref="BR69:BR132" si="43">-W69</f>
        <v>-65.974999999999994</v>
      </c>
      <c r="BV69" s="45" t="str">
        <f t="shared" ref="BV69:BV132" si="44">+J69</f>
        <v>ALGADI</v>
      </c>
      <c r="BW69" s="45" t="s">
        <v>852</v>
      </c>
      <c r="BX69" s="123" t="str">
        <f t="shared" ref="BX69:BX132" si="45">+E69</f>
        <v>9-SEPTIEMBRE</v>
      </c>
      <c r="BY69" s="45">
        <f t="shared" ref="BY69:BY132" si="46">+K69</f>
        <v>888888</v>
      </c>
      <c r="BZ69" s="45">
        <f>VLOOKUP(BY69,Hoja1!$A$2:$O$599,14,FALSE)</f>
        <v>888888</v>
      </c>
      <c r="CA69" s="45" t="str">
        <f>VLOOKUP(BZ69,Hoja1!$A$2:$O$599,2,FALSE)</f>
        <v>CORRETURNOS/RAPPELS</v>
      </c>
      <c r="CB69" s="45" t="str">
        <f t="shared" ref="CB69:CB132" si="47">+H69</f>
        <v>Refuerzo</v>
      </c>
      <c r="CC69" s="45">
        <v>888</v>
      </c>
      <c r="CD69" s="45" t="str">
        <f t="shared" ref="CD69:CD132" si="48">+BW69</f>
        <v>INCIDENCIA</v>
      </c>
      <c r="CF69" s="124"/>
      <c r="CG69" s="124"/>
      <c r="CH69" s="125"/>
      <c r="CJ69" s="126">
        <f t="shared" ref="CJ69:CJ132" si="49">+W69</f>
        <v>65.974999999999994</v>
      </c>
    </row>
    <row r="70" spans="1:88" hidden="1" x14ac:dyDescent="0.3">
      <c r="A70" s="116"/>
      <c r="B70" s="116"/>
      <c r="D70" s="31" t="s">
        <v>2757</v>
      </c>
      <c r="E70" s="8" t="s">
        <v>2786</v>
      </c>
      <c r="F70" s="7" t="s">
        <v>726</v>
      </c>
      <c r="G70" s="45" t="s">
        <v>714</v>
      </c>
      <c r="H70" s="45" t="s">
        <v>718</v>
      </c>
      <c r="I70" s="119" t="s">
        <v>4084</v>
      </c>
      <c r="J70" s="18" t="s">
        <v>485</v>
      </c>
      <c r="K70" s="119">
        <v>888888</v>
      </c>
      <c r="L70" s="110" t="str">
        <f t="shared" si="27"/>
        <v>ok</v>
      </c>
      <c r="M70" s="111" t="str">
        <f>IFERROR(VLOOKUP(K70,Centros!$E$2:$G$340,2,FALSE)," ")</f>
        <v>CORRETURNOS/RAPPELS</v>
      </c>
      <c r="N70" s="112" t="str">
        <f t="shared" si="28"/>
        <v xml:space="preserve"> </v>
      </c>
      <c r="O70" s="113" t="str">
        <f>IFERROR(VLOOKUP($I70,Trabajadores!$C$3:$AF$1684,19,FALSE)," ")</f>
        <v>Cociner@</v>
      </c>
      <c r="P70" s="32">
        <v>1</v>
      </c>
      <c r="Q70" s="33">
        <v>60</v>
      </c>
      <c r="R70" s="24">
        <f t="shared" si="26"/>
        <v>60</v>
      </c>
      <c r="S70" s="18"/>
      <c r="T70" s="23">
        <f t="shared" si="29"/>
        <v>1.743765625</v>
      </c>
      <c r="U70" s="23">
        <f t="shared" si="30"/>
        <v>0</v>
      </c>
      <c r="V70" s="18"/>
      <c r="W70" s="23">
        <f t="shared" si="31"/>
        <v>79.169999999999987</v>
      </c>
      <c r="X70" s="30" t="str">
        <f>IFERROR(VLOOKUP($I70,Trabajadores!$C$2:$AS$1684,42,FALSE)," ")</f>
        <v>ALGADI</v>
      </c>
      <c r="Y70" s="30">
        <f>IFERROR(VLOOKUP($I70,Trabajadores!$C$2:$AS$1684,40,FALSE)," ")</f>
        <v>110001</v>
      </c>
      <c r="Z70" s="30" t="str">
        <f>IFERROR(VLOOKUP(Y70,Centros!$X$2:$Y$228,2,FALSE)," ")</f>
        <v>COLEGIO AGUSTINIANO</v>
      </c>
      <c r="AA70" s="6" t="s">
        <v>10610</v>
      </c>
      <c r="AB70" s="5" t="s">
        <v>10609</v>
      </c>
      <c r="AC70" s="41">
        <f>IFERROR(VLOOKUP(H70,Centros!$AI$2:$AN$10,6,FALSE),0)</f>
        <v>72</v>
      </c>
      <c r="AD70" s="42">
        <f t="shared" si="32"/>
        <v>0</v>
      </c>
      <c r="AE70" s="42">
        <f t="shared" si="33"/>
        <v>60</v>
      </c>
      <c r="AF70" s="42">
        <f t="shared" si="34"/>
        <v>0</v>
      </c>
      <c r="AG70" s="42">
        <f t="shared" si="35"/>
        <v>0</v>
      </c>
      <c r="AH70" s="43">
        <f>IFERROR(VLOOKUP($I70,Trabajadores!$C$3:$AT$1684,44,FALSE),0)</f>
        <v>19228</v>
      </c>
      <c r="AI70" s="43">
        <f>IFERROR(VLOOKUP($I70,Trabajadores!$C$3:$AT$1684,2,FALSE),0)</f>
        <v>1859</v>
      </c>
      <c r="AJ70" s="43" t="str">
        <f>IFERROR(VLOOKUP($I70,Trabajadores!$C$3:$AY$1270,21,FALSE),0)</f>
        <v>1</v>
      </c>
      <c r="AK70" s="42">
        <f>IFERROR(VLOOKUP($I70,Trabajadores!$C$3:$AN$1684,38,FALSE),0)</f>
        <v>4.1912500000000001</v>
      </c>
      <c r="AL70" s="42" t="str">
        <f>IFERROR(VLOOKUP($I70,Trabajadores!$C$3:$AN$1684,28,FALSE),0)</f>
        <v>99100165012016</v>
      </c>
      <c r="AM70" s="21" t="str">
        <f>IFERROR(VLOOKUP($I70,Trabajadores!$C$3:$AN$1684,19,FALSE),0)</f>
        <v>Cociner@</v>
      </c>
      <c r="AN70" s="21">
        <f>IFERROR(IF($J70="algadi",VLOOKUP($K70,Centros!$AB$2:$AD$142,2,FALSE),VLOOKUP($K70,Centros!$AB$143:$AD$282,2,FALSE)),0)</f>
        <v>0</v>
      </c>
      <c r="AO70" s="44">
        <f>IFERROR(IF($J70="algadi",VLOOKUP($K70,Centros!$AB$2:$AD$142,3,FALSE),VLOOKUP($K70,Centros!$AB$143:$AD$222,3,FALSE)),0)</f>
        <v>0</v>
      </c>
      <c r="AP70" s="54"/>
      <c r="AQ70" s="55">
        <f>IFERROR(VLOOKUP($AM70,Centros!$AR$2:$AS$405,2,FALSE),0)</f>
        <v>1.743765625</v>
      </c>
      <c r="AR70" s="78">
        <f>IFERROR(VLOOKUP($AM70,Centros!$AZ$2:$BA$6,2,FALSE),0)</f>
        <v>2.3222499999999999</v>
      </c>
      <c r="AS70" s="76">
        <f>IFERROR(VLOOKUP($AM70,Centros!$BE$2:$BF$6,2,FALSE),0)</f>
        <v>0</v>
      </c>
      <c r="BD70" s="45" t="str">
        <f t="shared" si="36"/>
        <v>ALGADI</v>
      </c>
      <c r="BE70" s="45" t="s">
        <v>852</v>
      </c>
      <c r="BF70" s="123" t="str">
        <f t="shared" si="37"/>
        <v>9-SEPTIEMBRE</v>
      </c>
      <c r="BG70" s="45">
        <f t="shared" si="38"/>
        <v>110001</v>
      </c>
      <c r="BH70" s="45">
        <f>VLOOKUP(Y70,Hoja1!$A$2:$O$599,14,FALSE)</f>
        <v>110001</v>
      </c>
      <c r="BI70" s="45" t="str">
        <f>VLOOKUP(BH70,Hoja1!$A$2:$O$599,2,FALSE)</f>
        <v>COLEGIO AGUSTINIANO</v>
      </c>
      <c r="BJ70" s="45" t="str">
        <f t="shared" si="39"/>
        <v>LEON MARTIN, JERONIMO A</v>
      </c>
      <c r="BK70" s="45">
        <f>VLOOKUP(BJ70,Trabajadores!$C$3:$AN$3285,14,FALSE)</f>
        <v>100</v>
      </c>
      <c r="BL70" s="45" t="str">
        <f>VLOOKUP($BJ70,Trabajadores!$C$3:$AN$3285,19,FALSE)</f>
        <v>Cociner@</v>
      </c>
      <c r="BM70" s="45">
        <f>VLOOKUP($BJ70,Trabajadores!$C$3:$AN$3285,16,FALSE)</f>
        <v>100</v>
      </c>
      <c r="BN70" s="124">
        <f t="shared" si="40"/>
        <v>1</v>
      </c>
      <c r="BO70" s="124">
        <f t="shared" si="41"/>
        <v>0</v>
      </c>
      <c r="BP70" s="125">
        <f t="shared" si="42"/>
        <v>1</v>
      </c>
      <c r="BR70" s="126">
        <f t="shared" si="43"/>
        <v>-79.169999999999987</v>
      </c>
      <c r="BV70" s="45" t="str">
        <f t="shared" si="44"/>
        <v>ALGADI</v>
      </c>
      <c r="BW70" s="45" t="s">
        <v>852</v>
      </c>
      <c r="BX70" s="123" t="str">
        <f t="shared" si="45"/>
        <v>9-SEPTIEMBRE</v>
      </c>
      <c r="BY70" s="45">
        <f t="shared" si="46"/>
        <v>888888</v>
      </c>
      <c r="BZ70" s="45">
        <f>VLOOKUP(BY70,Hoja1!$A$2:$O$599,14,FALSE)</f>
        <v>888888</v>
      </c>
      <c r="CA70" s="45" t="str">
        <f>VLOOKUP(BZ70,Hoja1!$A$2:$O$599,2,FALSE)</f>
        <v>CORRETURNOS/RAPPELS</v>
      </c>
      <c r="CB70" s="45" t="str">
        <f t="shared" si="47"/>
        <v>Refuerzo</v>
      </c>
      <c r="CC70" s="45">
        <v>888</v>
      </c>
      <c r="CD70" s="45" t="str">
        <f t="shared" si="48"/>
        <v>INCIDENCIA</v>
      </c>
      <c r="CF70" s="124"/>
      <c r="CG70" s="124"/>
      <c r="CH70" s="125"/>
      <c r="CJ70" s="126">
        <f t="shared" si="49"/>
        <v>79.169999999999987</v>
      </c>
    </row>
    <row r="71" spans="1:88" hidden="1" x14ac:dyDescent="0.3">
      <c r="A71" s="116"/>
      <c r="B71" s="116"/>
      <c r="D71" s="31" t="s">
        <v>2757</v>
      </c>
      <c r="E71" s="8" t="s">
        <v>2786</v>
      </c>
      <c r="F71" s="7" t="s">
        <v>726</v>
      </c>
      <c r="G71" s="45" t="s">
        <v>714</v>
      </c>
      <c r="H71" s="45" t="s">
        <v>718</v>
      </c>
      <c r="I71" s="119" t="s">
        <v>4084</v>
      </c>
      <c r="J71" s="18" t="s">
        <v>485</v>
      </c>
      <c r="K71" s="119">
        <v>888888</v>
      </c>
      <c r="L71" s="110" t="str">
        <f t="shared" si="27"/>
        <v>ok</v>
      </c>
      <c r="M71" s="111" t="str">
        <f>IFERROR(VLOOKUP(K71,Centros!$E$2:$G$340,2,FALSE)," ")</f>
        <v>CORRETURNOS/RAPPELS</v>
      </c>
      <c r="N71" s="112" t="str">
        <f t="shared" si="28"/>
        <v xml:space="preserve"> </v>
      </c>
      <c r="O71" s="113" t="str">
        <f>IFERROR(VLOOKUP($I71,Trabajadores!$C$3:$AF$1684,19,FALSE)," ")</f>
        <v>Cociner@</v>
      </c>
      <c r="P71" s="32">
        <v>1</v>
      </c>
      <c r="Q71" s="33">
        <v>70</v>
      </c>
      <c r="R71" s="24">
        <f t="shared" si="26"/>
        <v>70</v>
      </c>
      <c r="S71" s="18"/>
      <c r="T71" s="23">
        <f t="shared" si="29"/>
        <v>1.743765625</v>
      </c>
      <c r="U71" s="23">
        <f t="shared" si="30"/>
        <v>0</v>
      </c>
      <c r="V71" s="18"/>
      <c r="W71" s="23">
        <f t="shared" si="31"/>
        <v>92.364999999999995</v>
      </c>
      <c r="X71" s="30" t="str">
        <f>IFERROR(VLOOKUP($I71,Trabajadores!$C$2:$AS$1684,42,FALSE)," ")</f>
        <v>ALGADI</v>
      </c>
      <c r="Y71" s="30">
        <f>IFERROR(VLOOKUP($I71,Trabajadores!$C$2:$AS$1684,40,FALSE)," ")</f>
        <v>110001</v>
      </c>
      <c r="Z71" s="30" t="str">
        <f>IFERROR(VLOOKUP(Y71,Centros!$X$2:$Y$228,2,FALSE)," ")</f>
        <v>COLEGIO AGUSTINIANO</v>
      </c>
      <c r="AA71" s="6" t="s">
        <v>10611</v>
      </c>
      <c r="AB71" s="5" t="s">
        <v>10609</v>
      </c>
      <c r="AC71" s="41">
        <f>IFERROR(VLOOKUP(H71,Centros!$AI$2:$AN$10,6,FALSE),0)</f>
        <v>72</v>
      </c>
      <c r="AD71" s="42">
        <f t="shared" si="32"/>
        <v>0</v>
      </c>
      <c r="AE71" s="42">
        <f t="shared" si="33"/>
        <v>70</v>
      </c>
      <c r="AF71" s="42">
        <f t="shared" si="34"/>
        <v>0</v>
      </c>
      <c r="AG71" s="42">
        <f t="shared" si="35"/>
        <v>0</v>
      </c>
      <c r="AH71" s="43">
        <f>IFERROR(VLOOKUP($I71,Trabajadores!$C$3:$AT$1684,44,FALSE),0)</f>
        <v>19228</v>
      </c>
      <c r="AI71" s="43">
        <f>IFERROR(VLOOKUP($I71,Trabajadores!$C$3:$AT$1684,2,FALSE),0)</f>
        <v>1859</v>
      </c>
      <c r="AJ71" s="43" t="str">
        <f>IFERROR(VLOOKUP($I71,Trabajadores!$C$3:$AY$1270,21,FALSE),0)</f>
        <v>1</v>
      </c>
      <c r="AK71" s="42">
        <f>IFERROR(VLOOKUP($I71,Trabajadores!$C$3:$AN$1684,38,FALSE),0)</f>
        <v>4.1912500000000001</v>
      </c>
      <c r="AL71" s="42" t="str">
        <f>IFERROR(VLOOKUP($I71,Trabajadores!$C$3:$AN$1684,28,FALSE),0)</f>
        <v>99100165012016</v>
      </c>
      <c r="AM71" s="21" t="str">
        <f>IFERROR(VLOOKUP($I71,Trabajadores!$C$3:$AN$1684,19,FALSE),0)</f>
        <v>Cociner@</v>
      </c>
      <c r="AN71" s="21">
        <f>IFERROR(IF($J71="algadi",VLOOKUP($K71,Centros!$AB$2:$AD$142,2,FALSE),VLOOKUP($K71,Centros!$AB$143:$AD$282,2,FALSE)),0)</f>
        <v>0</v>
      </c>
      <c r="AO71" s="44">
        <f>IFERROR(IF($J71="algadi",VLOOKUP($K71,Centros!$AB$2:$AD$142,3,FALSE),VLOOKUP($K71,Centros!$AB$143:$AD$222,3,FALSE)),0)</f>
        <v>0</v>
      </c>
      <c r="AP71" s="54"/>
      <c r="AQ71" s="55">
        <f>IFERROR(VLOOKUP($AM71,Centros!$AR$2:$AS$405,2,FALSE),0)</f>
        <v>1.743765625</v>
      </c>
      <c r="AR71" s="78">
        <f>IFERROR(VLOOKUP($AM71,Centros!$AZ$2:$BA$6,2,FALSE),0)</f>
        <v>2.3222499999999999</v>
      </c>
      <c r="AS71" s="76">
        <f>IFERROR(VLOOKUP($AM71,Centros!$BE$2:$BF$6,2,FALSE),0)</f>
        <v>0</v>
      </c>
      <c r="BD71" s="45" t="str">
        <f t="shared" si="36"/>
        <v>ALGADI</v>
      </c>
      <c r="BE71" s="45" t="s">
        <v>852</v>
      </c>
      <c r="BF71" s="123" t="str">
        <f t="shared" si="37"/>
        <v>9-SEPTIEMBRE</v>
      </c>
      <c r="BG71" s="45">
        <f t="shared" si="38"/>
        <v>110001</v>
      </c>
      <c r="BH71" s="45">
        <f>VLOOKUP(Y71,Hoja1!$A$2:$O$599,14,FALSE)</f>
        <v>110001</v>
      </c>
      <c r="BI71" s="45" t="str">
        <f>VLOOKUP(BH71,Hoja1!$A$2:$O$599,2,FALSE)</f>
        <v>COLEGIO AGUSTINIANO</v>
      </c>
      <c r="BJ71" s="45" t="str">
        <f t="shared" si="39"/>
        <v>LEON MARTIN, JERONIMO A</v>
      </c>
      <c r="BK71" s="45">
        <f>VLOOKUP(BJ71,Trabajadores!$C$3:$AN$3285,14,FALSE)</f>
        <v>100</v>
      </c>
      <c r="BL71" s="45" t="str">
        <f>VLOOKUP($BJ71,Trabajadores!$C$3:$AN$3285,19,FALSE)</f>
        <v>Cociner@</v>
      </c>
      <c r="BM71" s="45">
        <f>VLOOKUP($BJ71,Trabajadores!$C$3:$AN$3285,16,FALSE)</f>
        <v>100</v>
      </c>
      <c r="BN71" s="124">
        <f t="shared" si="40"/>
        <v>1</v>
      </c>
      <c r="BO71" s="124">
        <f t="shared" si="41"/>
        <v>0</v>
      </c>
      <c r="BP71" s="125">
        <f t="shared" si="42"/>
        <v>1</v>
      </c>
      <c r="BR71" s="126">
        <f t="shared" si="43"/>
        <v>-92.364999999999995</v>
      </c>
      <c r="BV71" s="45" t="str">
        <f t="shared" si="44"/>
        <v>ALGADI</v>
      </c>
      <c r="BW71" s="45" t="s">
        <v>852</v>
      </c>
      <c r="BX71" s="123" t="str">
        <f t="shared" si="45"/>
        <v>9-SEPTIEMBRE</v>
      </c>
      <c r="BY71" s="45">
        <f t="shared" si="46"/>
        <v>888888</v>
      </c>
      <c r="BZ71" s="45">
        <f>VLOOKUP(BY71,Hoja1!$A$2:$O$599,14,FALSE)</f>
        <v>888888</v>
      </c>
      <c r="CA71" s="45" t="str">
        <f>VLOOKUP(BZ71,Hoja1!$A$2:$O$599,2,FALSE)</f>
        <v>CORRETURNOS/RAPPELS</v>
      </c>
      <c r="CB71" s="45" t="str">
        <f t="shared" si="47"/>
        <v>Refuerzo</v>
      </c>
      <c r="CC71" s="45">
        <v>888</v>
      </c>
      <c r="CD71" s="45" t="str">
        <f t="shared" si="48"/>
        <v>INCIDENCIA</v>
      </c>
      <c r="CF71" s="124"/>
      <c r="CG71" s="124"/>
      <c r="CH71" s="125"/>
      <c r="CJ71" s="126">
        <f t="shared" si="49"/>
        <v>92.364999999999995</v>
      </c>
    </row>
    <row r="72" spans="1:88" hidden="1" x14ac:dyDescent="0.3">
      <c r="A72" s="116"/>
      <c r="B72" s="116"/>
      <c r="D72" s="31" t="s">
        <v>2757</v>
      </c>
      <c r="E72" s="8" t="s">
        <v>2786</v>
      </c>
      <c r="F72" s="7" t="s">
        <v>726</v>
      </c>
      <c r="G72" s="45" t="s">
        <v>714</v>
      </c>
      <c r="H72" s="45" t="s">
        <v>718</v>
      </c>
      <c r="I72" s="119" t="s">
        <v>4084</v>
      </c>
      <c r="J72" s="18" t="s">
        <v>485</v>
      </c>
      <c r="K72" s="119">
        <v>888888</v>
      </c>
      <c r="L72" s="110" t="str">
        <f t="shared" si="27"/>
        <v>ok</v>
      </c>
      <c r="M72" s="111" t="str">
        <f>IFERROR(VLOOKUP(K72,Centros!$E$2:$G$340,2,FALSE)," ")</f>
        <v>CORRETURNOS/RAPPELS</v>
      </c>
      <c r="N72" s="112" t="str">
        <f t="shared" si="28"/>
        <v xml:space="preserve"> </v>
      </c>
      <c r="O72" s="113" t="str">
        <f>IFERROR(VLOOKUP($I72,Trabajadores!$C$3:$AF$1684,19,FALSE)," ")</f>
        <v>Cociner@</v>
      </c>
      <c r="P72" s="32">
        <v>1</v>
      </c>
      <c r="Q72" s="33">
        <v>20</v>
      </c>
      <c r="R72" s="24">
        <f t="shared" si="26"/>
        <v>20</v>
      </c>
      <c r="S72" s="18"/>
      <c r="T72" s="23">
        <f t="shared" si="29"/>
        <v>1.743765625</v>
      </c>
      <c r="U72" s="23">
        <f t="shared" si="30"/>
        <v>0</v>
      </c>
      <c r="V72" s="18"/>
      <c r="W72" s="23">
        <f t="shared" si="31"/>
        <v>26.389999999999997</v>
      </c>
      <c r="X72" s="30" t="str">
        <f>IFERROR(VLOOKUP($I72,Trabajadores!$C$2:$AS$1684,42,FALSE)," ")</f>
        <v>ALGADI</v>
      </c>
      <c r="Y72" s="30">
        <f>IFERROR(VLOOKUP($I72,Trabajadores!$C$2:$AS$1684,40,FALSE)," ")</f>
        <v>110001</v>
      </c>
      <c r="Z72" s="30" t="str">
        <f>IFERROR(VLOOKUP(Y72,Centros!$X$2:$Y$228,2,FALSE)," ")</f>
        <v>COLEGIO AGUSTINIANO</v>
      </c>
      <c r="AA72" s="6" t="s">
        <v>10612</v>
      </c>
      <c r="AB72" s="5" t="s">
        <v>10609</v>
      </c>
      <c r="AC72" s="41">
        <f>IFERROR(VLOOKUP(H72,Centros!$AI$2:$AN$10,6,FALSE),0)</f>
        <v>72</v>
      </c>
      <c r="AD72" s="42">
        <f t="shared" si="32"/>
        <v>0</v>
      </c>
      <c r="AE72" s="42">
        <f t="shared" si="33"/>
        <v>20</v>
      </c>
      <c r="AF72" s="42">
        <f t="shared" si="34"/>
        <v>0</v>
      </c>
      <c r="AG72" s="42">
        <f t="shared" si="35"/>
        <v>0</v>
      </c>
      <c r="AH72" s="43">
        <f>IFERROR(VLOOKUP($I72,Trabajadores!$C$3:$AT$1684,44,FALSE),0)</f>
        <v>19228</v>
      </c>
      <c r="AI72" s="43">
        <f>IFERROR(VLOOKUP($I72,Trabajadores!$C$3:$AT$1684,2,FALSE),0)</f>
        <v>1859</v>
      </c>
      <c r="AJ72" s="43" t="str">
        <f>IFERROR(VLOOKUP($I72,Trabajadores!$C$3:$AY$1270,21,FALSE),0)</f>
        <v>1</v>
      </c>
      <c r="AK72" s="42">
        <f>IFERROR(VLOOKUP($I72,Trabajadores!$C$3:$AN$1684,38,FALSE),0)</f>
        <v>4.1912500000000001</v>
      </c>
      <c r="AL72" s="42" t="str">
        <f>IFERROR(VLOOKUP($I72,Trabajadores!$C$3:$AN$1684,28,FALSE),0)</f>
        <v>99100165012016</v>
      </c>
      <c r="AM72" s="21" t="str">
        <f>IFERROR(VLOOKUP($I72,Trabajadores!$C$3:$AN$1684,19,FALSE),0)</f>
        <v>Cociner@</v>
      </c>
      <c r="AN72" s="21">
        <f>IFERROR(IF($J72="algadi",VLOOKUP($K72,Centros!$AB$2:$AD$142,2,FALSE),VLOOKUP($K72,Centros!$AB$143:$AD$282,2,FALSE)),0)</f>
        <v>0</v>
      </c>
      <c r="AO72" s="44">
        <f>IFERROR(IF($J72="algadi",VLOOKUP($K72,Centros!$AB$2:$AD$142,3,FALSE),VLOOKUP($K72,Centros!$AB$143:$AD$222,3,FALSE)),0)</f>
        <v>0</v>
      </c>
      <c r="AP72" s="54"/>
      <c r="AQ72" s="55">
        <f>IFERROR(VLOOKUP($AM72,Centros!$AR$2:$AS$405,2,FALSE),0)</f>
        <v>1.743765625</v>
      </c>
      <c r="AR72" s="78">
        <f>IFERROR(VLOOKUP($AM72,Centros!$AZ$2:$BA$6,2,FALSE),0)</f>
        <v>2.3222499999999999</v>
      </c>
      <c r="AS72" s="76">
        <f>IFERROR(VLOOKUP($AM72,Centros!$BE$2:$BF$6,2,FALSE),0)</f>
        <v>0</v>
      </c>
      <c r="BD72" s="45" t="str">
        <f t="shared" si="36"/>
        <v>ALGADI</v>
      </c>
      <c r="BE72" s="45" t="s">
        <v>852</v>
      </c>
      <c r="BF72" s="123" t="str">
        <f t="shared" si="37"/>
        <v>9-SEPTIEMBRE</v>
      </c>
      <c r="BG72" s="45">
        <f t="shared" si="38"/>
        <v>110001</v>
      </c>
      <c r="BH72" s="45">
        <f>VLOOKUP(Y72,Hoja1!$A$2:$O$599,14,FALSE)</f>
        <v>110001</v>
      </c>
      <c r="BI72" s="45" t="str">
        <f>VLOOKUP(BH72,Hoja1!$A$2:$O$599,2,FALSE)</f>
        <v>COLEGIO AGUSTINIANO</v>
      </c>
      <c r="BJ72" s="45" t="str">
        <f t="shared" si="39"/>
        <v>LEON MARTIN, JERONIMO A</v>
      </c>
      <c r="BK72" s="45">
        <f>VLOOKUP(BJ72,Trabajadores!$C$3:$AN$3285,14,FALSE)</f>
        <v>100</v>
      </c>
      <c r="BL72" s="45" t="str">
        <f>VLOOKUP($BJ72,Trabajadores!$C$3:$AN$3285,19,FALSE)</f>
        <v>Cociner@</v>
      </c>
      <c r="BM72" s="45">
        <f>VLOOKUP($BJ72,Trabajadores!$C$3:$AN$3285,16,FALSE)</f>
        <v>100</v>
      </c>
      <c r="BN72" s="124">
        <f t="shared" si="40"/>
        <v>1</v>
      </c>
      <c r="BO72" s="124">
        <f t="shared" si="41"/>
        <v>0</v>
      </c>
      <c r="BP72" s="125">
        <f t="shared" si="42"/>
        <v>1</v>
      </c>
      <c r="BR72" s="126">
        <f t="shared" si="43"/>
        <v>-26.389999999999997</v>
      </c>
      <c r="BV72" s="45" t="str">
        <f t="shared" si="44"/>
        <v>ALGADI</v>
      </c>
      <c r="BW72" s="45" t="s">
        <v>852</v>
      </c>
      <c r="BX72" s="123" t="str">
        <f t="shared" si="45"/>
        <v>9-SEPTIEMBRE</v>
      </c>
      <c r="BY72" s="45">
        <f t="shared" si="46"/>
        <v>888888</v>
      </c>
      <c r="BZ72" s="45">
        <f>VLOOKUP(BY72,Hoja1!$A$2:$O$599,14,FALSE)</f>
        <v>888888</v>
      </c>
      <c r="CA72" s="45" t="str">
        <f>VLOOKUP(BZ72,Hoja1!$A$2:$O$599,2,FALSE)</f>
        <v>CORRETURNOS/RAPPELS</v>
      </c>
      <c r="CB72" s="45" t="str">
        <f t="shared" si="47"/>
        <v>Refuerzo</v>
      </c>
      <c r="CC72" s="45">
        <v>888</v>
      </c>
      <c r="CD72" s="45" t="str">
        <f t="shared" si="48"/>
        <v>INCIDENCIA</v>
      </c>
      <c r="CF72" s="124"/>
      <c r="CG72" s="124"/>
      <c r="CH72" s="125"/>
      <c r="CJ72" s="126">
        <f t="shared" si="49"/>
        <v>26.389999999999997</v>
      </c>
    </row>
    <row r="73" spans="1:88" hidden="1" x14ac:dyDescent="0.3">
      <c r="A73" s="116"/>
      <c r="B73" s="116"/>
      <c r="D73" s="31" t="s">
        <v>2757</v>
      </c>
      <c r="E73" s="8" t="s">
        <v>2786</v>
      </c>
      <c r="F73" s="7" t="s">
        <v>726</v>
      </c>
      <c r="G73" s="45" t="s">
        <v>714</v>
      </c>
      <c r="H73" s="45" t="s">
        <v>718</v>
      </c>
      <c r="I73" s="119" t="s">
        <v>4084</v>
      </c>
      <c r="J73" s="18" t="s">
        <v>485</v>
      </c>
      <c r="K73" s="119">
        <v>888888</v>
      </c>
      <c r="L73" s="110" t="str">
        <f t="shared" si="27"/>
        <v>ok</v>
      </c>
      <c r="M73" s="111" t="str">
        <f>IFERROR(VLOOKUP(K73,Centros!$E$2:$G$340,2,FALSE)," ")</f>
        <v>CORRETURNOS/RAPPELS</v>
      </c>
      <c r="N73" s="112" t="str">
        <f t="shared" si="28"/>
        <v xml:space="preserve"> </v>
      </c>
      <c r="O73" s="113" t="str">
        <f>IFERROR(VLOOKUP($I73,Trabajadores!$C$3:$AF$1684,19,FALSE)," ")</f>
        <v>Cociner@</v>
      </c>
      <c r="P73" s="32">
        <v>1</v>
      </c>
      <c r="Q73" s="33">
        <v>100</v>
      </c>
      <c r="R73" s="24">
        <f t="shared" si="26"/>
        <v>100</v>
      </c>
      <c r="S73" s="18"/>
      <c r="T73" s="23">
        <f t="shared" si="29"/>
        <v>1.743765625</v>
      </c>
      <c r="U73" s="23">
        <f t="shared" si="30"/>
        <v>0</v>
      </c>
      <c r="V73" s="18"/>
      <c r="W73" s="23">
        <f t="shared" si="31"/>
        <v>131.94999999999999</v>
      </c>
      <c r="X73" s="30" t="str">
        <f>IFERROR(VLOOKUP($I73,Trabajadores!$C$2:$AS$1684,42,FALSE)," ")</f>
        <v>ALGADI</v>
      </c>
      <c r="Y73" s="30">
        <f>IFERROR(VLOOKUP($I73,Trabajadores!$C$2:$AS$1684,40,FALSE)," ")</f>
        <v>110001</v>
      </c>
      <c r="Z73" s="30" t="str">
        <f>IFERROR(VLOOKUP(Y73,Centros!$X$2:$Y$228,2,FALSE)," ")</f>
        <v>COLEGIO AGUSTINIANO</v>
      </c>
      <c r="AA73" s="6" t="s">
        <v>10613</v>
      </c>
      <c r="AB73" s="5" t="s">
        <v>10614</v>
      </c>
      <c r="AC73" s="41">
        <f>IFERROR(VLOOKUP(H73,Centros!$AI$2:$AN$10,6,FALSE),0)</f>
        <v>72</v>
      </c>
      <c r="AD73" s="42">
        <f t="shared" si="32"/>
        <v>0</v>
      </c>
      <c r="AE73" s="42">
        <f t="shared" si="33"/>
        <v>100</v>
      </c>
      <c r="AF73" s="42">
        <f t="shared" si="34"/>
        <v>0</v>
      </c>
      <c r="AG73" s="42">
        <f t="shared" si="35"/>
        <v>0</v>
      </c>
      <c r="AH73" s="43">
        <f>IFERROR(VLOOKUP($I73,Trabajadores!$C$3:$AT$1684,44,FALSE),0)</f>
        <v>19228</v>
      </c>
      <c r="AI73" s="43">
        <f>IFERROR(VLOOKUP($I73,Trabajadores!$C$3:$AT$1684,2,FALSE),0)</f>
        <v>1859</v>
      </c>
      <c r="AJ73" s="43" t="str">
        <f>IFERROR(VLOOKUP($I73,Trabajadores!$C$3:$AY$1270,21,FALSE),0)</f>
        <v>1</v>
      </c>
      <c r="AK73" s="42">
        <f>IFERROR(VLOOKUP($I73,Trabajadores!$C$3:$AN$1684,38,FALSE),0)</f>
        <v>4.1912500000000001</v>
      </c>
      <c r="AL73" s="42" t="str">
        <f>IFERROR(VLOOKUP($I73,Trabajadores!$C$3:$AN$1684,28,FALSE),0)</f>
        <v>99100165012016</v>
      </c>
      <c r="AM73" s="21" t="str">
        <f>IFERROR(VLOOKUP($I73,Trabajadores!$C$3:$AN$1684,19,FALSE),0)</f>
        <v>Cociner@</v>
      </c>
      <c r="AN73" s="21">
        <f>IFERROR(IF($J73="algadi",VLOOKUP($K73,Centros!$AB$2:$AD$142,2,FALSE),VLOOKUP($K73,Centros!$AB$143:$AD$282,2,FALSE)),0)</f>
        <v>0</v>
      </c>
      <c r="AO73" s="44">
        <f>IFERROR(IF($J73="algadi",VLOOKUP($K73,Centros!$AB$2:$AD$142,3,FALSE),VLOOKUP($K73,Centros!$AB$143:$AD$222,3,FALSE)),0)</f>
        <v>0</v>
      </c>
      <c r="AP73" s="54"/>
      <c r="AQ73" s="55">
        <f>IFERROR(VLOOKUP($AM73,Centros!$AR$2:$AS$405,2,FALSE),0)</f>
        <v>1.743765625</v>
      </c>
      <c r="AR73" s="78">
        <f>IFERROR(VLOOKUP($AM73,Centros!$AZ$2:$BA$6,2,FALSE),0)</f>
        <v>2.3222499999999999</v>
      </c>
      <c r="AS73" s="76">
        <f>IFERROR(VLOOKUP($AM73,Centros!$BE$2:$BF$6,2,FALSE),0)</f>
        <v>0</v>
      </c>
      <c r="BD73" s="45" t="str">
        <f t="shared" si="36"/>
        <v>ALGADI</v>
      </c>
      <c r="BE73" s="45" t="s">
        <v>852</v>
      </c>
      <c r="BF73" s="123" t="str">
        <f t="shared" si="37"/>
        <v>9-SEPTIEMBRE</v>
      </c>
      <c r="BG73" s="45">
        <f t="shared" si="38"/>
        <v>110001</v>
      </c>
      <c r="BH73" s="45">
        <f>VLOOKUP(Y73,Hoja1!$A$2:$O$599,14,FALSE)</f>
        <v>110001</v>
      </c>
      <c r="BI73" s="45" t="str">
        <f>VLOOKUP(BH73,Hoja1!$A$2:$O$599,2,FALSE)</f>
        <v>COLEGIO AGUSTINIANO</v>
      </c>
      <c r="BJ73" s="45" t="str">
        <f t="shared" si="39"/>
        <v>LEON MARTIN, JERONIMO A</v>
      </c>
      <c r="BK73" s="45">
        <f>VLOOKUP(BJ73,Trabajadores!$C$3:$AN$3285,14,FALSE)</f>
        <v>100</v>
      </c>
      <c r="BL73" s="45" t="str">
        <f>VLOOKUP($BJ73,Trabajadores!$C$3:$AN$3285,19,FALSE)</f>
        <v>Cociner@</v>
      </c>
      <c r="BM73" s="45">
        <f>VLOOKUP($BJ73,Trabajadores!$C$3:$AN$3285,16,FALSE)</f>
        <v>100</v>
      </c>
      <c r="BN73" s="124">
        <f t="shared" si="40"/>
        <v>1</v>
      </c>
      <c r="BO73" s="124">
        <f t="shared" si="41"/>
        <v>0</v>
      </c>
      <c r="BP73" s="125">
        <f t="shared" si="42"/>
        <v>1</v>
      </c>
      <c r="BR73" s="126">
        <f t="shared" si="43"/>
        <v>-131.94999999999999</v>
      </c>
      <c r="BV73" s="45" t="str">
        <f t="shared" si="44"/>
        <v>ALGADI</v>
      </c>
      <c r="BW73" s="45" t="s">
        <v>852</v>
      </c>
      <c r="BX73" s="123" t="str">
        <f t="shared" si="45"/>
        <v>9-SEPTIEMBRE</v>
      </c>
      <c r="BY73" s="45">
        <f t="shared" si="46"/>
        <v>888888</v>
      </c>
      <c r="BZ73" s="45">
        <f>VLOOKUP(BY73,Hoja1!$A$2:$O$599,14,FALSE)</f>
        <v>888888</v>
      </c>
      <c r="CA73" s="45" t="str">
        <f>VLOOKUP(BZ73,Hoja1!$A$2:$O$599,2,FALSE)</f>
        <v>CORRETURNOS/RAPPELS</v>
      </c>
      <c r="CB73" s="45" t="str">
        <f t="shared" si="47"/>
        <v>Refuerzo</v>
      </c>
      <c r="CC73" s="45">
        <v>888</v>
      </c>
      <c r="CD73" s="45" t="str">
        <f t="shared" si="48"/>
        <v>INCIDENCIA</v>
      </c>
      <c r="CF73" s="124"/>
      <c r="CG73" s="124"/>
      <c r="CH73" s="125"/>
      <c r="CJ73" s="126">
        <f t="shared" si="49"/>
        <v>131.94999999999999</v>
      </c>
    </row>
    <row r="74" spans="1:88" hidden="1" x14ac:dyDescent="0.3">
      <c r="A74" s="116"/>
      <c r="B74" s="116"/>
      <c r="D74" s="31" t="s">
        <v>2757</v>
      </c>
      <c r="E74" s="8" t="s">
        <v>2786</v>
      </c>
      <c r="F74" s="7" t="s">
        <v>726</v>
      </c>
      <c r="G74" s="45" t="s">
        <v>714</v>
      </c>
      <c r="H74" s="45" t="s">
        <v>816</v>
      </c>
      <c r="I74" s="119" t="s">
        <v>3197</v>
      </c>
      <c r="J74" s="18" t="s">
        <v>485</v>
      </c>
      <c r="K74" s="119">
        <v>110061</v>
      </c>
      <c r="L74" s="110" t="str">
        <f t="shared" si="27"/>
        <v>ok</v>
      </c>
      <c r="M74" s="111" t="str">
        <f>IFERROR(VLOOKUP(K74,Centros!$E$2:$G$340,2,FALSE)," ")</f>
        <v>COL. SAN AGUSTIN - MADRID</v>
      </c>
      <c r="N74" s="112" t="str">
        <f t="shared" si="28"/>
        <v xml:space="preserve"> </v>
      </c>
      <c r="O74" s="113" t="str">
        <f>IFERROR(VLOOKUP($I74,Trabajadores!$C$3:$AF$1684,19,FALSE)," ")</f>
        <v>h Cociner@</v>
      </c>
      <c r="P74" s="32"/>
      <c r="Q74" s="33"/>
      <c r="R74" s="24">
        <f t="shared" si="26"/>
        <v>0</v>
      </c>
      <c r="S74" s="18"/>
      <c r="T74" s="23">
        <f t="shared" si="29"/>
        <v>1.743765625</v>
      </c>
      <c r="U74" s="23">
        <f t="shared" si="30"/>
        <v>0</v>
      </c>
      <c r="V74" s="18">
        <v>250</v>
      </c>
      <c r="W74" s="23">
        <f t="shared" si="31"/>
        <v>2873.4375</v>
      </c>
      <c r="X74" s="30" t="str">
        <f>IFERROR(VLOOKUP($I74,Trabajadores!$C$2:$AS$1684,42,FALSE)," ")</f>
        <v>ALGADI</v>
      </c>
      <c r="Y74" s="30">
        <f>IFERROR(VLOOKUP($I74,Trabajadores!$C$2:$AS$1684,40,FALSE)," ")</f>
        <v>110801</v>
      </c>
      <c r="Z74" s="30" t="str">
        <f>IFERROR(VLOOKUP(Y74,Centros!$X$2:$Y$228,2,FALSE)," ")</f>
        <v>COL. VEDRUNA CARABANCHEL</v>
      </c>
      <c r="AA74" s="6"/>
      <c r="AB74" s="5"/>
      <c r="AC74" s="41">
        <f>IFERROR(VLOOKUP(H74,Centros!$AI$2:$AN$10,6,FALSE),0)</f>
        <v>72</v>
      </c>
      <c r="AD74" s="42">
        <f t="shared" si="32"/>
        <v>0</v>
      </c>
      <c r="AE74" s="42">
        <f t="shared" si="33"/>
        <v>0</v>
      </c>
      <c r="AF74" s="42">
        <f t="shared" si="34"/>
        <v>0</v>
      </c>
      <c r="AG74" s="42">
        <f t="shared" si="35"/>
        <v>0</v>
      </c>
      <c r="AH74" s="43">
        <f>IFERROR(VLOOKUP($I74,Trabajadores!$C$3:$AT$1684,44,FALSE),0)</f>
        <v>19228</v>
      </c>
      <c r="AI74" s="43">
        <f>IFERROR(VLOOKUP($I74,Trabajadores!$C$3:$AT$1684,2,FALSE),0)</f>
        <v>1919</v>
      </c>
      <c r="AJ74" s="43" t="str">
        <f>IFERROR(VLOOKUP($I74,Trabajadores!$C$3:$AY$1270,21,FALSE),0)</f>
        <v>111</v>
      </c>
      <c r="AK74" s="42">
        <f>IFERROR(VLOOKUP($I74,Trabajadores!$C$3:$AN$1684,38,FALSE),0)</f>
        <v>11.49375</v>
      </c>
      <c r="AL74" s="42" t="str">
        <f>IFERROR(VLOOKUP($I74,Trabajadores!$C$3:$AN$1684,28,FALSE),0)</f>
        <v>99100165012016</v>
      </c>
      <c r="AM74" s="21" t="str">
        <f>IFERROR(VLOOKUP($I74,Trabajadores!$C$3:$AN$1684,19,FALSE),0)</f>
        <v>h Cociner@</v>
      </c>
      <c r="AN74" s="21">
        <f>IFERROR(IF($J74="algadi",VLOOKUP($K74,Centros!$AB$2:$AD$142,2,FALSE),VLOOKUP($K74,Centros!$AB$143:$AD$282,2,FALSE)),0)</f>
        <v>19228</v>
      </c>
      <c r="AO74" s="44" t="str">
        <f>IFERROR(IF($J74="algadi",VLOOKUP($K74,Centros!$AB$2:$AD$142,3,FALSE),VLOOKUP($K74,Centros!$AB$143:$AD$222,3,FALSE)),0)</f>
        <v>32</v>
      </c>
      <c r="AP74" s="54"/>
      <c r="AQ74" s="55">
        <f>IFERROR(VLOOKUP($AM74,Centros!$AR$2:$AS$405,2,FALSE),0)</f>
        <v>1.743765625</v>
      </c>
      <c r="AR74" s="78">
        <f>IFERROR(VLOOKUP($AM74,Centros!$AZ$2:$BA$6,2,FALSE),0)</f>
        <v>0</v>
      </c>
      <c r="AS74" s="76">
        <f>IFERROR(VLOOKUP($AM74,Centros!$BE$2:$BF$6,2,FALSE),0)</f>
        <v>0</v>
      </c>
      <c r="BD74" s="45" t="str">
        <f t="shared" si="36"/>
        <v>ALGADI</v>
      </c>
      <c r="BE74" s="45" t="s">
        <v>852</v>
      </c>
      <c r="BF74" s="123" t="str">
        <f t="shared" si="37"/>
        <v>9-SEPTIEMBRE</v>
      </c>
      <c r="BG74" s="45">
        <f t="shared" si="38"/>
        <v>110801</v>
      </c>
      <c r="BH74" s="45">
        <f>VLOOKUP(Y74,Hoja1!$A$2:$O$599,14,FALSE)</f>
        <v>110801</v>
      </c>
      <c r="BI74" s="45" t="str">
        <f>VLOOKUP(BH74,Hoja1!$A$2:$O$599,2,FALSE)</f>
        <v>COL. VEDRUNA CARABANCHEL</v>
      </c>
      <c r="BJ74" s="45" t="str">
        <f t="shared" si="39"/>
        <v>BRINZAN , IONUT LAU</v>
      </c>
      <c r="BK74" s="45">
        <f>VLOOKUP(BJ74,Trabajadores!$C$3:$AN$3285,14,FALSE)</f>
        <v>100</v>
      </c>
      <c r="BL74" s="45" t="str">
        <f>VLOOKUP($BJ74,Trabajadores!$C$3:$AN$3285,19,FALSE)</f>
        <v>h Cociner@</v>
      </c>
      <c r="BM74" s="45">
        <f>VLOOKUP($BJ74,Trabajadores!$C$3:$AN$3285,16,FALSE)</f>
        <v>100</v>
      </c>
      <c r="BN74" s="124">
        <f t="shared" si="40"/>
        <v>1</v>
      </c>
      <c r="BO74" s="124">
        <f t="shared" si="41"/>
        <v>0</v>
      </c>
      <c r="BP74" s="125">
        <f t="shared" si="42"/>
        <v>1</v>
      </c>
      <c r="BR74" s="126">
        <f t="shared" si="43"/>
        <v>-2873.4375</v>
      </c>
      <c r="BV74" s="45" t="str">
        <f t="shared" si="44"/>
        <v>ALGADI</v>
      </c>
      <c r="BW74" s="45" t="s">
        <v>852</v>
      </c>
      <c r="BX74" s="123" t="str">
        <f t="shared" si="45"/>
        <v>9-SEPTIEMBRE</v>
      </c>
      <c r="BY74" s="45">
        <f t="shared" si="46"/>
        <v>110061</v>
      </c>
      <c r="BZ74" s="45">
        <f>VLOOKUP(BY74,Hoja1!$A$2:$O$599,14,FALSE)</f>
        <v>110061</v>
      </c>
      <c r="CA74" s="45" t="str">
        <f>VLOOKUP(BZ74,Hoja1!$A$2:$O$599,2,FALSE)</f>
        <v>COL. SAN AGUSTIN - MADRID</v>
      </c>
      <c r="CB74" s="45" t="str">
        <f t="shared" si="47"/>
        <v>Otros</v>
      </c>
      <c r="CC74" s="45">
        <v>888</v>
      </c>
      <c r="CD74" s="45" t="str">
        <f t="shared" si="48"/>
        <v>INCIDENCIA</v>
      </c>
      <c r="CF74" s="124"/>
      <c r="CG74" s="124"/>
      <c r="CH74" s="125"/>
      <c r="CJ74" s="126">
        <f t="shared" si="49"/>
        <v>2873.4375</v>
      </c>
    </row>
    <row r="75" spans="1:88" hidden="1" x14ac:dyDescent="0.3">
      <c r="A75" s="116"/>
      <c r="B75" s="116"/>
      <c r="D75" s="31" t="s">
        <v>2757</v>
      </c>
      <c r="E75" s="8" t="s">
        <v>2786</v>
      </c>
      <c r="F75" s="7" t="s">
        <v>726</v>
      </c>
      <c r="G75" s="45" t="s">
        <v>714</v>
      </c>
      <c r="H75" s="45" t="s">
        <v>816</v>
      </c>
      <c r="I75" s="119" t="s">
        <v>3197</v>
      </c>
      <c r="J75" s="18" t="s">
        <v>485</v>
      </c>
      <c r="K75" s="119">
        <v>110061</v>
      </c>
      <c r="L75" s="110" t="str">
        <f t="shared" si="27"/>
        <v>ok</v>
      </c>
      <c r="M75" s="111" t="str">
        <f>IFERROR(VLOOKUP(K75,Centros!$E$2:$G$340,2,FALSE)," ")</f>
        <v>COL. SAN AGUSTIN - MADRID</v>
      </c>
      <c r="N75" s="112" t="str">
        <f t="shared" si="28"/>
        <v xml:space="preserve"> </v>
      </c>
      <c r="O75" s="113" t="str">
        <f>IFERROR(VLOOKUP($I75,Trabajadores!$C$3:$AF$1684,19,FALSE)," ")</f>
        <v>h Cociner@</v>
      </c>
      <c r="P75" s="32"/>
      <c r="Q75" s="33"/>
      <c r="R75" s="24">
        <f t="shared" si="26"/>
        <v>0</v>
      </c>
      <c r="S75" s="18"/>
      <c r="T75" s="23">
        <f t="shared" si="29"/>
        <v>1.743765625</v>
      </c>
      <c r="U75" s="23">
        <f t="shared" si="30"/>
        <v>0</v>
      </c>
      <c r="V75" s="18">
        <v>250</v>
      </c>
      <c r="W75" s="23">
        <f t="shared" si="31"/>
        <v>2873.4375</v>
      </c>
      <c r="X75" s="30" t="str">
        <f>IFERROR(VLOOKUP($I75,Trabajadores!$C$2:$AS$1684,42,FALSE)," ")</f>
        <v>ALGADI</v>
      </c>
      <c r="Y75" s="30">
        <f>IFERROR(VLOOKUP($I75,Trabajadores!$C$2:$AS$1684,40,FALSE)," ")</f>
        <v>110801</v>
      </c>
      <c r="Z75" s="30" t="str">
        <f>IFERROR(VLOOKUP(Y75,Centros!$X$2:$Y$228,2,FALSE)," ")</f>
        <v>COL. VEDRUNA CARABANCHEL</v>
      </c>
      <c r="AA75" s="6"/>
      <c r="AB75" s="5"/>
      <c r="AC75" s="41">
        <f>IFERROR(VLOOKUP(H75,Centros!$AI$2:$AN$10,6,FALSE),0)</f>
        <v>72</v>
      </c>
      <c r="AD75" s="42">
        <f t="shared" si="32"/>
        <v>0</v>
      </c>
      <c r="AE75" s="42">
        <f t="shared" si="33"/>
        <v>0</v>
      </c>
      <c r="AF75" s="42">
        <f t="shared" si="34"/>
        <v>0</v>
      </c>
      <c r="AG75" s="42">
        <f t="shared" si="35"/>
        <v>0</v>
      </c>
      <c r="AH75" s="43">
        <f>IFERROR(VLOOKUP($I75,Trabajadores!$C$3:$AT$1684,44,FALSE),0)</f>
        <v>19228</v>
      </c>
      <c r="AI75" s="43">
        <f>IFERROR(VLOOKUP($I75,Trabajadores!$C$3:$AT$1684,2,FALSE),0)</f>
        <v>1919</v>
      </c>
      <c r="AJ75" s="43" t="str">
        <f>IFERROR(VLOOKUP($I75,Trabajadores!$C$3:$AY$1270,21,FALSE),0)</f>
        <v>111</v>
      </c>
      <c r="AK75" s="42">
        <f>IFERROR(VLOOKUP($I75,Trabajadores!$C$3:$AN$1684,38,FALSE),0)</f>
        <v>11.49375</v>
      </c>
      <c r="AL75" s="42" t="str">
        <f>IFERROR(VLOOKUP($I75,Trabajadores!$C$3:$AN$1684,28,FALSE),0)</f>
        <v>99100165012016</v>
      </c>
      <c r="AM75" s="21" t="str">
        <f>IFERROR(VLOOKUP($I75,Trabajadores!$C$3:$AN$1684,19,FALSE),0)</f>
        <v>h Cociner@</v>
      </c>
      <c r="AN75" s="21">
        <f>IFERROR(IF($J75="algadi",VLOOKUP($K75,Centros!$AB$2:$AD$142,2,FALSE),VLOOKUP($K75,Centros!$AB$143:$AD$282,2,FALSE)),0)</f>
        <v>19228</v>
      </c>
      <c r="AO75" s="44" t="str">
        <f>IFERROR(IF($J75="algadi",VLOOKUP($K75,Centros!$AB$2:$AD$142,3,FALSE),VLOOKUP($K75,Centros!$AB$143:$AD$222,3,FALSE)),0)</f>
        <v>32</v>
      </c>
      <c r="AP75" s="54"/>
      <c r="AQ75" s="55">
        <f>IFERROR(VLOOKUP($AM75,Centros!$AR$2:$AS$405,2,FALSE),0)</f>
        <v>1.743765625</v>
      </c>
      <c r="AR75" s="78">
        <f>IFERROR(VLOOKUP($AM75,Centros!$AZ$2:$BA$6,2,FALSE),0)</f>
        <v>0</v>
      </c>
      <c r="AS75" s="76">
        <f>IFERROR(VLOOKUP($AM75,Centros!$BE$2:$BF$6,2,FALSE),0)</f>
        <v>0</v>
      </c>
      <c r="BD75" s="45" t="str">
        <f t="shared" si="36"/>
        <v>ALGADI</v>
      </c>
      <c r="BE75" s="45" t="s">
        <v>852</v>
      </c>
      <c r="BF75" s="123" t="str">
        <f t="shared" si="37"/>
        <v>9-SEPTIEMBRE</v>
      </c>
      <c r="BG75" s="45">
        <f t="shared" si="38"/>
        <v>110801</v>
      </c>
      <c r="BH75" s="45">
        <f>VLOOKUP(Y75,Hoja1!$A$2:$O$599,14,FALSE)</f>
        <v>110801</v>
      </c>
      <c r="BI75" s="45" t="str">
        <f>VLOOKUP(BH75,Hoja1!$A$2:$O$599,2,FALSE)</f>
        <v>COL. VEDRUNA CARABANCHEL</v>
      </c>
      <c r="BJ75" s="45" t="str">
        <f t="shared" si="39"/>
        <v>BRINZAN , IONUT LAU</v>
      </c>
      <c r="BK75" s="45">
        <f>VLOOKUP(BJ75,Trabajadores!$C$3:$AN$3285,14,FALSE)</f>
        <v>100</v>
      </c>
      <c r="BL75" s="45" t="str">
        <f>VLOOKUP($BJ75,Trabajadores!$C$3:$AN$3285,19,FALSE)</f>
        <v>h Cociner@</v>
      </c>
      <c r="BM75" s="45">
        <f>VLOOKUP($BJ75,Trabajadores!$C$3:$AN$3285,16,FALSE)</f>
        <v>100</v>
      </c>
      <c r="BN75" s="124">
        <f t="shared" si="40"/>
        <v>1</v>
      </c>
      <c r="BO75" s="124">
        <f t="shared" si="41"/>
        <v>0</v>
      </c>
      <c r="BP75" s="125">
        <f t="shared" si="42"/>
        <v>1</v>
      </c>
      <c r="BR75" s="126">
        <f t="shared" si="43"/>
        <v>-2873.4375</v>
      </c>
      <c r="BV75" s="45" t="str">
        <f t="shared" si="44"/>
        <v>ALGADI</v>
      </c>
      <c r="BW75" s="45" t="s">
        <v>852</v>
      </c>
      <c r="BX75" s="123" t="str">
        <f t="shared" si="45"/>
        <v>9-SEPTIEMBRE</v>
      </c>
      <c r="BY75" s="45">
        <f t="shared" si="46"/>
        <v>110061</v>
      </c>
      <c r="BZ75" s="45">
        <f>VLOOKUP(BY75,Hoja1!$A$2:$O$599,14,FALSE)</f>
        <v>110061</v>
      </c>
      <c r="CA75" s="45" t="str">
        <f>VLOOKUP(BZ75,Hoja1!$A$2:$O$599,2,FALSE)</f>
        <v>COL. SAN AGUSTIN - MADRID</v>
      </c>
      <c r="CB75" s="45" t="str">
        <f t="shared" si="47"/>
        <v>Otros</v>
      </c>
      <c r="CC75" s="45">
        <v>888</v>
      </c>
      <c r="CD75" s="45" t="str">
        <f t="shared" si="48"/>
        <v>INCIDENCIA</v>
      </c>
      <c r="CF75" s="124"/>
      <c r="CG75" s="124"/>
      <c r="CH75" s="125"/>
      <c r="CJ75" s="126">
        <f t="shared" si="49"/>
        <v>2873.4375</v>
      </c>
    </row>
    <row r="76" spans="1:88" hidden="1" x14ac:dyDescent="0.3">
      <c r="A76" s="116"/>
      <c r="B76" s="116"/>
      <c r="D76" s="31" t="s">
        <v>2757</v>
      </c>
      <c r="E76" s="8" t="s">
        <v>2786</v>
      </c>
      <c r="F76" s="7" t="s">
        <v>726</v>
      </c>
      <c r="G76" s="45" t="s">
        <v>714</v>
      </c>
      <c r="H76" s="45" t="s">
        <v>816</v>
      </c>
      <c r="I76" s="119" t="s">
        <v>3197</v>
      </c>
      <c r="J76" s="18" t="s">
        <v>485</v>
      </c>
      <c r="K76" s="119">
        <v>110061</v>
      </c>
      <c r="L76" s="110" t="str">
        <f t="shared" si="27"/>
        <v>ok</v>
      </c>
      <c r="M76" s="111" t="str">
        <f>IFERROR(VLOOKUP(K76,Centros!$E$2:$G$340,2,FALSE)," ")</f>
        <v>COL. SAN AGUSTIN - MADRID</v>
      </c>
      <c r="N76" s="112" t="str">
        <f t="shared" si="28"/>
        <v xml:space="preserve"> </v>
      </c>
      <c r="O76" s="113" t="str">
        <f>IFERROR(VLOOKUP($I76,Trabajadores!$C$3:$AF$1684,19,FALSE)," ")</f>
        <v>h Cociner@</v>
      </c>
      <c r="P76" s="32"/>
      <c r="Q76" s="33"/>
      <c r="R76" s="24">
        <f t="shared" si="26"/>
        <v>0</v>
      </c>
      <c r="S76" s="18"/>
      <c r="T76" s="23">
        <f t="shared" si="29"/>
        <v>1.743765625</v>
      </c>
      <c r="U76" s="23">
        <f t="shared" si="30"/>
        <v>0</v>
      </c>
      <c r="V76" s="18">
        <v>270</v>
      </c>
      <c r="W76" s="23">
        <f t="shared" si="31"/>
        <v>3103.3125</v>
      </c>
      <c r="X76" s="30" t="str">
        <f>IFERROR(VLOOKUP($I76,Trabajadores!$C$2:$AS$1684,42,FALSE)," ")</f>
        <v>ALGADI</v>
      </c>
      <c r="Y76" s="30">
        <f>IFERROR(VLOOKUP($I76,Trabajadores!$C$2:$AS$1684,40,FALSE)," ")</f>
        <v>110801</v>
      </c>
      <c r="Z76" s="30" t="str">
        <f>IFERROR(VLOOKUP(Y76,Centros!$X$2:$Y$228,2,FALSE)," ")</f>
        <v>COL. VEDRUNA CARABANCHEL</v>
      </c>
      <c r="AA76" s="6"/>
      <c r="AB76" s="5"/>
      <c r="AC76" s="41">
        <f>IFERROR(VLOOKUP(H76,Centros!$AI$2:$AN$10,6,FALSE),0)</f>
        <v>72</v>
      </c>
      <c r="AD76" s="42">
        <f t="shared" si="32"/>
        <v>0</v>
      </c>
      <c r="AE76" s="42">
        <f t="shared" si="33"/>
        <v>0</v>
      </c>
      <c r="AF76" s="42">
        <f t="shared" si="34"/>
        <v>0</v>
      </c>
      <c r="AG76" s="42">
        <f t="shared" si="35"/>
        <v>0</v>
      </c>
      <c r="AH76" s="43">
        <f>IFERROR(VLOOKUP($I76,Trabajadores!$C$3:$AT$1684,44,FALSE),0)</f>
        <v>19228</v>
      </c>
      <c r="AI76" s="43">
        <f>IFERROR(VLOOKUP($I76,Trabajadores!$C$3:$AT$1684,2,FALSE),0)</f>
        <v>1919</v>
      </c>
      <c r="AJ76" s="43" t="str">
        <f>IFERROR(VLOOKUP($I76,Trabajadores!$C$3:$AY$1270,21,FALSE),0)</f>
        <v>111</v>
      </c>
      <c r="AK76" s="42">
        <f>IFERROR(VLOOKUP($I76,Trabajadores!$C$3:$AN$1684,38,FALSE),0)</f>
        <v>11.49375</v>
      </c>
      <c r="AL76" s="42" t="str">
        <f>IFERROR(VLOOKUP($I76,Trabajadores!$C$3:$AN$1684,28,FALSE),0)</f>
        <v>99100165012016</v>
      </c>
      <c r="AM76" s="21" t="str">
        <f>IFERROR(VLOOKUP($I76,Trabajadores!$C$3:$AN$1684,19,FALSE),0)</f>
        <v>h Cociner@</v>
      </c>
      <c r="AN76" s="21">
        <f>IFERROR(IF($J76="algadi",VLOOKUP($K76,Centros!$AB$2:$AD$142,2,FALSE),VLOOKUP($K76,Centros!$AB$143:$AD$282,2,FALSE)),0)</f>
        <v>19228</v>
      </c>
      <c r="AO76" s="44" t="str">
        <f>IFERROR(IF($J76="algadi",VLOOKUP($K76,Centros!$AB$2:$AD$142,3,FALSE),VLOOKUP($K76,Centros!$AB$143:$AD$222,3,FALSE)),0)</f>
        <v>32</v>
      </c>
      <c r="AP76" s="54"/>
      <c r="AQ76" s="55">
        <f>IFERROR(VLOOKUP($AM76,Centros!$AR$2:$AS$405,2,FALSE),0)</f>
        <v>1.743765625</v>
      </c>
      <c r="AR76" s="78">
        <f>IFERROR(VLOOKUP($AM76,Centros!$AZ$2:$BA$6,2,FALSE),0)</f>
        <v>0</v>
      </c>
      <c r="AS76" s="76">
        <f>IFERROR(VLOOKUP($AM76,Centros!$BE$2:$BF$6,2,FALSE),0)</f>
        <v>0</v>
      </c>
      <c r="BD76" s="45" t="str">
        <f t="shared" si="36"/>
        <v>ALGADI</v>
      </c>
      <c r="BE76" s="45" t="s">
        <v>852</v>
      </c>
      <c r="BF76" s="123" t="str">
        <f t="shared" si="37"/>
        <v>9-SEPTIEMBRE</v>
      </c>
      <c r="BG76" s="45">
        <f t="shared" si="38"/>
        <v>110801</v>
      </c>
      <c r="BH76" s="45">
        <f>VLOOKUP(Y76,Hoja1!$A$2:$O$599,14,FALSE)</f>
        <v>110801</v>
      </c>
      <c r="BI76" s="45" t="str">
        <f>VLOOKUP(BH76,Hoja1!$A$2:$O$599,2,FALSE)</f>
        <v>COL. VEDRUNA CARABANCHEL</v>
      </c>
      <c r="BJ76" s="45" t="str">
        <f t="shared" si="39"/>
        <v>BRINZAN , IONUT LAU</v>
      </c>
      <c r="BK76" s="45">
        <f>VLOOKUP(BJ76,Trabajadores!$C$3:$AN$3285,14,FALSE)</f>
        <v>100</v>
      </c>
      <c r="BL76" s="45" t="str">
        <f>VLOOKUP($BJ76,Trabajadores!$C$3:$AN$3285,19,FALSE)</f>
        <v>h Cociner@</v>
      </c>
      <c r="BM76" s="45">
        <f>VLOOKUP($BJ76,Trabajadores!$C$3:$AN$3285,16,FALSE)</f>
        <v>100</v>
      </c>
      <c r="BN76" s="124">
        <f t="shared" si="40"/>
        <v>1</v>
      </c>
      <c r="BO76" s="124">
        <f t="shared" si="41"/>
        <v>0</v>
      </c>
      <c r="BP76" s="125">
        <f t="shared" si="42"/>
        <v>1</v>
      </c>
      <c r="BR76" s="126">
        <f t="shared" si="43"/>
        <v>-3103.3125</v>
      </c>
      <c r="BV76" s="45" t="str">
        <f t="shared" si="44"/>
        <v>ALGADI</v>
      </c>
      <c r="BW76" s="45" t="s">
        <v>852</v>
      </c>
      <c r="BX76" s="123" t="str">
        <f t="shared" si="45"/>
        <v>9-SEPTIEMBRE</v>
      </c>
      <c r="BY76" s="45">
        <f t="shared" si="46"/>
        <v>110061</v>
      </c>
      <c r="BZ76" s="45">
        <f>VLOOKUP(BY76,Hoja1!$A$2:$O$599,14,FALSE)</f>
        <v>110061</v>
      </c>
      <c r="CA76" s="45" t="str">
        <f>VLOOKUP(BZ76,Hoja1!$A$2:$O$599,2,FALSE)</f>
        <v>COL. SAN AGUSTIN - MADRID</v>
      </c>
      <c r="CB76" s="45" t="str">
        <f t="shared" si="47"/>
        <v>Otros</v>
      </c>
      <c r="CC76" s="45">
        <v>888</v>
      </c>
      <c r="CD76" s="45" t="str">
        <f t="shared" si="48"/>
        <v>INCIDENCIA</v>
      </c>
      <c r="CF76" s="124"/>
      <c r="CG76" s="124"/>
      <c r="CH76" s="125"/>
      <c r="CJ76" s="126">
        <f t="shared" si="49"/>
        <v>3103.3125</v>
      </c>
    </row>
    <row r="77" spans="1:88" hidden="1" x14ac:dyDescent="0.3">
      <c r="A77" s="116"/>
      <c r="B77" s="116"/>
      <c r="D77" s="31" t="s">
        <v>2757</v>
      </c>
      <c r="E77" s="8" t="s">
        <v>2786</v>
      </c>
      <c r="F77" s="7" t="s">
        <v>726</v>
      </c>
      <c r="G77" s="45" t="s">
        <v>714</v>
      </c>
      <c r="H77" s="45" t="s">
        <v>816</v>
      </c>
      <c r="I77" s="119" t="s">
        <v>3197</v>
      </c>
      <c r="J77" s="18" t="s">
        <v>485</v>
      </c>
      <c r="K77" s="119">
        <v>110061</v>
      </c>
      <c r="L77" s="110" t="str">
        <f t="shared" si="27"/>
        <v>ok</v>
      </c>
      <c r="M77" s="111" t="str">
        <f>IFERROR(VLOOKUP(K77,Centros!$E$2:$G$340,2,FALSE)," ")</f>
        <v>COL. SAN AGUSTIN - MADRID</v>
      </c>
      <c r="N77" s="112" t="str">
        <f t="shared" si="28"/>
        <v xml:space="preserve"> </v>
      </c>
      <c r="O77" s="113" t="str">
        <f>IFERROR(VLOOKUP($I77,Trabajadores!$C$3:$AF$1684,19,FALSE)," ")</f>
        <v>h Cociner@</v>
      </c>
      <c r="P77" s="32"/>
      <c r="Q77" s="33"/>
      <c r="R77" s="24">
        <f t="shared" si="26"/>
        <v>0</v>
      </c>
      <c r="S77" s="18"/>
      <c r="T77" s="23">
        <f t="shared" si="29"/>
        <v>1.743765625</v>
      </c>
      <c r="U77" s="23">
        <f t="shared" si="30"/>
        <v>0</v>
      </c>
      <c r="V77" s="18">
        <v>250</v>
      </c>
      <c r="W77" s="23">
        <f t="shared" si="31"/>
        <v>2873.4375</v>
      </c>
      <c r="X77" s="30" t="str">
        <f>IFERROR(VLOOKUP($I77,Trabajadores!$C$2:$AS$1684,42,FALSE)," ")</f>
        <v>ALGADI</v>
      </c>
      <c r="Y77" s="30">
        <f>IFERROR(VLOOKUP($I77,Trabajadores!$C$2:$AS$1684,40,FALSE)," ")</f>
        <v>110801</v>
      </c>
      <c r="Z77" s="30" t="str">
        <f>IFERROR(VLOOKUP(Y77,Centros!$X$2:$Y$228,2,FALSE)," ")</f>
        <v>COL. VEDRUNA CARABANCHEL</v>
      </c>
      <c r="AA77" s="6"/>
      <c r="AB77" s="5"/>
      <c r="AC77" s="41">
        <f>IFERROR(VLOOKUP(H77,Centros!$AI$2:$AN$10,6,FALSE),0)</f>
        <v>72</v>
      </c>
      <c r="AD77" s="42">
        <f t="shared" si="32"/>
        <v>0</v>
      </c>
      <c r="AE77" s="42">
        <f t="shared" si="33"/>
        <v>0</v>
      </c>
      <c r="AF77" s="42">
        <f t="shared" si="34"/>
        <v>0</v>
      </c>
      <c r="AG77" s="42">
        <f t="shared" si="35"/>
        <v>0</v>
      </c>
      <c r="AH77" s="43">
        <f>IFERROR(VLOOKUP($I77,Trabajadores!$C$3:$AT$1684,44,FALSE),0)</f>
        <v>19228</v>
      </c>
      <c r="AI77" s="43">
        <f>IFERROR(VLOOKUP($I77,Trabajadores!$C$3:$AT$1684,2,FALSE),0)</f>
        <v>1919</v>
      </c>
      <c r="AJ77" s="43" t="str">
        <f>IFERROR(VLOOKUP($I77,Trabajadores!$C$3:$AY$1270,21,FALSE),0)</f>
        <v>111</v>
      </c>
      <c r="AK77" s="42">
        <f>IFERROR(VLOOKUP($I77,Trabajadores!$C$3:$AN$1684,38,FALSE),0)</f>
        <v>11.49375</v>
      </c>
      <c r="AL77" s="42" t="str">
        <f>IFERROR(VLOOKUP($I77,Trabajadores!$C$3:$AN$1684,28,FALSE),0)</f>
        <v>99100165012016</v>
      </c>
      <c r="AM77" s="21" t="str">
        <f>IFERROR(VLOOKUP($I77,Trabajadores!$C$3:$AN$1684,19,FALSE),0)</f>
        <v>h Cociner@</v>
      </c>
      <c r="AN77" s="21">
        <f>IFERROR(IF($J77="algadi",VLOOKUP($K77,Centros!$AB$2:$AD$142,2,FALSE),VLOOKUP($K77,Centros!$AB$143:$AD$282,2,FALSE)),0)</f>
        <v>19228</v>
      </c>
      <c r="AO77" s="44" t="str">
        <f>IFERROR(IF($J77="algadi",VLOOKUP($K77,Centros!$AB$2:$AD$142,3,FALSE),VLOOKUP($K77,Centros!$AB$143:$AD$222,3,FALSE)),0)</f>
        <v>32</v>
      </c>
      <c r="AP77" s="54"/>
      <c r="AQ77" s="55">
        <f>IFERROR(VLOOKUP($AM77,Centros!$AR$2:$AS$405,2,FALSE),0)</f>
        <v>1.743765625</v>
      </c>
      <c r="AR77" s="78">
        <f>IFERROR(VLOOKUP($AM77,Centros!$AZ$2:$BA$6,2,FALSE),0)</f>
        <v>0</v>
      </c>
      <c r="AS77" s="76">
        <f>IFERROR(VLOOKUP($AM77,Centros!$BE$2:$BF$6,2,FALSE),0)</f>
        <v>0</v>
      </c>
      <c r="BD77" s="45" t="str">
        <f t="shared" si="36"/>
        <v>ALGADI</v>
      </c>
      <c r="BE77" s="45" t="s">
        <v>852</v>
      </c>
      <c r="BF77" s="123" t="str">
        <f t="shared" si="37"/>
        <v>9-SEPTIEMBRE</v>
      </c>
      <c r="BG77" s="45">
        <f t="shared" si="38"/>
        <v>110801</v>
      </c>
      <c r="BH77" s="45">
        <f>VLOOKUP(Y77,Hoja1!$A$2:$O$599,14,FALSE)</f>
        <v>110801</v>
      </c>
      <c r="BI77" s="45" t="str">
        <f>VLOOKUP(BH77,Hoja1!$A$2:$O$599,2,FALSE)</f>
        <v>COL. VEDRUNA CARABANCHEL</v>
      </c>
      <c r="BJ77" s="45" t="str">
        <f t="shared" si="39"/>
        <v>BRINZAN , IONUT LAU</v>
      </c>
      <c r="BK77" s="45">
        <f>VLOOKUP(BJ77,Trabajadores!$C$3:$AN$3285,14,FALSE)</f>
        <v>100</v>
      </c>
      <c r="BL77" s="45" t="str">
        <f>VLOOKUP($BJ77,Trabajadores!$C$3:$AN$3285,19,FALSE)</f>
        <v>h Cociner@</v>
      </c>
      <c r="BM77" s="45">
        <f>VLOOKUP($BJ77,Trabajadores!$C$3:$AN$3285,16,FALSE)</f>
        <v>100</v>
      </c>
      <c r="BN77" s="124">
        <f t="shared" si="40"/>
        <v>1</v>
      </c>
      <c r="BO77" s="124">
        <f t="shared" si="41"/>
        <v>0</v>
      </c>
      <c r="BP77" s="125">
        <f t="shared" si="42"/>
        <v>1</v>
      </c>
      <c r="BR77" s="126">
        <f t="shared" si="43"/>
        <v>-2873.4375</v>
      </c>
      <c r="BV77" s="45" t="str">
        <f t="shared" si="44"/>
        <v>ALGADI</v>
      </c>
      <c r="BW77" s="45" t="s">
        <v>852</v>
      </c>
      <c r="BX77" s="123" t="str">
        <f t="shared" si="45"/>
        <v>9-SEPTIEMBRE</v>
      </c>
      <c r="BY77" s="45">
        <f t="shared" si="46"/>
        <v>110061</v>
      </c>
      <c r="BZ77" s="45">
        <f>VLOOKUP(BY77,Hoja1!$A$2:$O$599,14,FALSE)</f>
        <v>110061</v>
      </c>
      <c r="CA77" s="45" t="str">
        <f>VLOOKUP(BZ77,Hoja1!$A$2:$O$599,2,FALSE)</f>
        <v>COL. SAN AGUSTIN - MADRID</v>
      </c>
      <c r="CB77" s="45" t="str">
        <f t="shared" si="47"/>
        <v>Otros</v>
      </c>
      <c r="CC77" s="45">
        <v>888</v>
      </c>
      <c r="CD77" s="45" t="str">
        <f t="shared" si="48"/>
        <v>INCIDENCIA</v>
      </c>
      <c r="CF77" s="124"/>
      <c r="CG77" s="124"/>
      <c r="CH77" s="125"/>
      <c r="CJ77" s="126">
        <f t="shared" si="49"/>
        <v>2873.4375</v>
      </c>
    </row>
    <row r="78" spans="1:88" hidden="1" x14ac:dyDescent="0.3">
      <c r="A78" s="116"/>
      <c r="B78" s="116"/>
      <c r="D78" s="31" t="s">
        <v>2757</v>
      </c>
      <c r="E78" s="8" t="s">
        <v>2786</v>
      </c>
      <c r="F78" s="7" t="s">
        <v>726</v>
      </c>
      <c r="G78" s="45" t="s">
        <v>714</v>
      </c>
      <c r="H78" s="45" t="s">
        <v>816</v>
      </c>
      <c r="I78" s="119" t="s">
        <v>3197</v>
      </c>
      <c r="J78" s="18" t="s">
        <v>485</v>
      </c>
      <c r="K78" s="119">
        <v>110061</v>
      </c>
      <c r="L78" s="110" t="str">
        <f t="shared" si="27"/>
        <v>ok</v>
      </c>
      <c r="M78" s="111" t="str">
        <f>IFERROR(VLOOKUP(K78,Centros!$E$2:$G$340,2,FALSE)," ")</f>
        <v>COL. SAN AGUSTIN - MADRID</v>
      </c>
      <c r="N78" s="112" t="str">
        <f t="shared" si="28"/>
        <v xml:space="preserve"> </v>
      </c>
      <c r="O78" s="113" t="str">
        <f>IFERROR(VLOOKUP($I78,Trabajadores!$C$3:$AF$1684,19,FALSE)," ")</f>
        <v>h Cociner@</v>
      </c>
      <c r="P78" s="32"/>
      <c r="Q78" s="33"/>
      <c r="R78" s="24">
        <f t="shared" si="26"/>
        <v>0</v>
      </c>
      <c r="S78" s="18"/>
      <c r="T78" s="23">
        <f t="shared" si="29"/>
        <v>1.743765625</v>
      </c>
      <c r="U78" s="23">
        <f t="shared" si="30"/>
        <v>0</v>
      </c>
      <c r="V78" s="18">
        <v>240</v>
      </c>
      <c r="W78" s="23">
        <f t="shared" si="31"/>
        <v>2758.5</v>
      </c>
      <c r="X78" s="30" t="str">
        <f>IFERROR(VLOOKUP($I78,Trabajadores!$C$2:$AS$1684,42,FALSE)," ")</f>
        <v>ALGADI</v>
      </c>
      <c r="Y78" s="30">
        <f>IFERROR(VLOOKUP($I78,Trabajadores!$C$2:$AS$1684,40,FALSE)," ")</f>
        <v>110801</v>
      </c>
      <c r="Z78" s="30" t="str">
        <f>IFERROR(VLOOKUP(Y78,Centros!$X$2:$Y$228,2,FALSE)," ")</f>
        <v>COL. VEDRUNA CARABANCHEL</v>
      </c>
      <c r="AA78" s="6"/>
      <c r="AB78" s="5"/>
      <c r="AC78" s="41">
        <f>IFERROR(VLOOKUP(H78,Centros!$AI$2:$AN$10,6,FALSE),0)</f>
        <v>72</v>
      </c>
      <c r="AD78" s="42">
        <f t="shared" si="32"/>
        <v>0</v>
      </c>
      <c r="AE78" s="42">
        <f t="shared" si="33"/>
        <v>0</v>
      </c>
      <c r="AF78" s="42">
        <f t="shared" si="34"/>
        <v>0</v>
      </c>
      <c r="AG78" s="42">
        <f t="shared" si="35"/>
        <v>0</v>
      </c>
      <c r="AH78" s="43">
        <f>IFERROR(VLOOKUP($I78,Trabajadores!$C$3:$AT$1684,44,FALSE),0)</f>
        <v>19228</v>
      </c>
      <c r="AI78" s="43">
        <f>IFERROR(VLOOKUP($I78,Trabajadores!$C$3:$AT$1684,2,FALSE),0)</f>
        <v>1919</v>
      </c>
      <c r="AJ78" s="43" t="str">
        <f>IFERROR(VLOOKUP($I78,Trabajadores!$C$3:$AY$1270,21,FALSE),0)</f>
        <v>111</v>
      </c>
      <c r="AK78" s="42">
        <f>IFERROR(VLOOKUP($I78,Trabajadores!$C$3:$AN$1684,38,FALSE),0)</f>
        <v>11.49375</v>
      </c>
      <c r="AL78" s="42" t="str">
        <f>IFERROR(VLOOKUP($I78,Trabajadores!$C$3:$AN$1684,28,FALSE),0)</f>
        <v>99100165012016</v>
      </c>
      <c r="AM78" s="21" t="str">
        <f>IFERROR(VLOOKUP($I78,Trabajadores!$C$3:$AN$1684,19,FALSE),0)</f>
        <v>h Cociner@</v>
      </c>
      <c r="AN78" s="21">
        <f>IFERROR(IF($J78="algadi",VLOOKUP($K78,Centros!$AB$2:$AD$142,2,FALSE),VLOOKUP($K78,Centros!$AB$143:$AD$282,2,FALSE)),0)</f>
        <v>19228</v>
      </c>
      <c r="AO78" s="44" t="str">
        <f>IFERROR(IF($J78="algadi",VLOOKUP($K78,Centros!$AB$2:$AD$142,3,FALSE),VLOOKUP($K78,Centros!$AB$143:$AD$222,3,FALSE)),0)</f>
        <v>32</v>
      </c>
      <c r="AP78" s="54"/>
      <c r="AQ78" s="55">
        <f>IFERROR(VLOOKUP($AM78,Centros!$AR$2:$AS$405,2,FALSE),0)</f>
        <v>1.743765625</v>
      </c>
      <c r="AR78" s="78">
        <f>IFERROR(VLOOKUP($AM78,Centros!$AZ$2:$BA$6,2,FALSE),0)</f>
        <v>0</v>
      </c>
      <c r="AS78" s="76">
        <f>IFERROR(VLOOKUP($AM78,Centros!$BE$2:$BF$6,2,FALSE),0)</f>
        <v>0</v>
      </c>
      <c r="BD78" s="45" t="str">
        <f t="shared" si="36"/>
        <v>ALGADI</v>
      </c>
      <c r="BE78" s="45" t="s">
        <v>852</v>
      </c>
      <c r="BF78" s="123" t="str">
        <f t="shared" si="37"/>
        <v>9-SEPTIEMBRE</v>
      </c>
      <c r="BG78" s="45">
        <f t="shared" si="38"/>
        <v>110801</v>
      </c>
      <c r="BH78" s="45">
        <f>VLOOKUP(Y78,Hoja1!$A$2:$O$599,14,FALSE)</f>
        <v>110801</v>
      </c>
      <c r="BI78" s="45" t="str">
        <f>VLOOKUP(BH78,Hoja1!$A$2:$O$599,2,FALSE)</f>
        <v>COL. VEDRUNA CARABANCHEL</v>
      </c>
      <c r="BJ78" s="45" t="str">
        <f t="shared" si="39"/>
        <v>BRINZAN , IONUT LAU</v>
      </c>
      <c r="BK78" s="45">
        <f>VLOOKUP(BJ78,Trabajadores!$C$3:$AN$3285,14,FALSE)</f>
        <v>100</v>
      </c>
      <c r="BL78" s="45" t="str">
        <f>VLOOKUP($BJ78,Trabajadores!$C$3:$AN$3285,19,FALSE)</f>
        <v>h Cociner@</v>
      </c>
      <c r="BM78" s="45">
        <f>VLOOKUP($BJ78,Trabajadores!$C$3:$AN$3285,16,FALSE)</f>
        <v>100</v>
      </c>
      <c r="BN78" s="124">
        <f t="shared" si="40"/>
        <v>1</v>
      </c>
      <c r="BO78" s="124">
        <f t="shared" si="41"/>
        <v>0</v>
      </c>
      <c r="BP78" s="125">
        <f t="shared" si="42"/>
        <v>1</v>
      </c>
      <c r="BR78" s="126">
        <f t="shared" si="43"/>
        <v>-2758.5</v>
      </c>
      <c r="BV78" s="45" t="str">
        <f t="shared" si="44"/>
        <v>ALGADI</v>
      </c>
      <c r="BW78" s="45" t="s">
        <v>852</v>
      </c>
      <c r="BX78" s="123" t="str">
        <f t="shared" si="45"/>
        <v>9-SEPTIEMBRE</v>
      </c>
      <c r="BY78" s="45">
        <f t="shared" si="46"/>
        <v>110061</v>
      </c>
      <c r="BZ78" s="45">
        <f>VLOOKUP(BY78,Hoja1!$A$2:$O$599,14,FALSE)</f>
        <v>110061</v>
      </c>
      <c r="CA78" s="45" t="str">
        <f>VLOOKUP(BZ78,Hoja1!$A$2:$O$599,2,FALSE)</f>
        <v>COL. SAN AGUSTIN - MADRID</v>
      </c>
      <c r="CB78" s="45" t="str">
        <f t="shared" si="47"/>
        <v>Otros</v>
      </c>
      <c r="CC78" s="45">
        <v>888</v>
      </c>
      <c r="CD78" s="45" t="str">
        <f t="shared" si="48"/>
        <v>INCIDENCIA</v>
      </c>
      <c r="CF78" s="124"/>
      <c r="CG78" s="124"/>
      <c r="CH78" s="125"/>
      <c r="CJ78" s="126">
        <f t="shared" si="49"/>
        <v>2758.5</v>
      </c>
    </row>
    <row r="79" spans="1:88" hidden="1" x14ac:dyDescent="0.3">
      <c r="A79" s="116"/>
      <c r="B79" s="116"/>
      <c r="D79" s="31" t="s">
        <v>2757</v>
      </c>
      <c r="E79" s="8" t="s">
        <v>2786</v>
      </c>
      <c r="F79" s="7" t="s">
        <v>726</v>
      </c>
      <c r="G79" s="45" t="s">
        <v>714</v>
      </c>
      <c r="H79" s="45" t="s">
        <v>816</v>
      </c>
      <c r="I79" s="119" t="s">
        <v>4735</v>
      </c>
      <c r="J79" s="18" t="s">
        <v>485</v>
      </c>
      <c r="K79" s="119">
        <v>888888</v>
      </c>
      <c r="L79" s="110" t="str">
        <f t="shared" si="27"/>
        <v>ok</v>
      </c>
      <c r="M79" s="111" t="str">
        <f>IFERROR(VLOOKUP(K79,Centros!$E$2:$G$340,2,FALSE)," ")</f>
        <v>CORRETURNOS/RAPPELS</v>
      </c>
      <c r="N79" s="112" t="str">
        <f t="shared" si="28"/>
        <v xml:space="preserve"> </v>
      </c>
      <c r="O79" s="113" t="str">
        <f>IFERROR(VLOOKUP($I79,Trabajadores!$C$3:$AF$1684,19,FALSE)," ")</f>
        <v>h R Apertu</v>
      </c>
      <c r="P79" s="32"/>
      <c r="Q79" s="33"/>
      <c r="R79" s="24">
        <f t="shared" si="26"/>
        <v>0</v>
      </c>
      <c r="S79" s="18"/>
      <c r="T79" s="23">
        <f t="shared" si="29"/>
        <v>0</v>
      </c>
      <c r="U79" s="23">
        <f t="shared" si="30"/>
        <v>0</v>
      </c>
      <c r="V79" s="18">
        <v>260</v>
      </c>
      <c r="W79" s="23">
        <f t="shared" si="31"/>
        <v>4535.7</v>
      </c>
      <c r="X79" s="30" t="str">
        <f>IFERROR(VLOOKUP($I79,Trabajadores!$C$2:$AS$1684,42,FALSE)," ")</f>
        <v>ALGADI</v>
      </c>
      <c r="Y79" s="30">
        <f>IFERROR(VLOOKUP($I79,Trabajadores!$C$2:$AS$1684,40,FALSE)," ")</f>
        <v>110504</v>
      </c>
      <c r="Z79" s="30" t="str">
        <f>IFERROR(VLOOKUP(Y79,Centros!$X$2:$Y$228,2,FALSE)," ")</f>
        <v>COLEGIO JESUS MAESTRO</v>
      </c>
      <c r="AA79" s="6"/>
      <c r="AB79" s="5"/>
      <c r="AC79" s="41">
        <f>IFERROR(VLOOKUP(H79,Centros!$AI$2:$AN$10,6,FALSE),0)</f>
        <v>72</v>
      </c>
      <c r="AD79" s="42">
        <f t="shared" si="32"/>
        <v>0</v>
      </c>
      <c r="AE79" s="42">
        <f t="shared" si="33"/>
        <v>0</v>
      </c>
      <c r="AF79" s="42">
        <f t="shared" si="34"/>
        <v>0</v>
      </c>
      <c r="AG79" s="42">
        <f t="shared" si="35"/>
        <v>0</v>
      </c>
      <c r="AH79" s="43">
        <f>IFERROR(VLOOKUP($I79,Trabajadores!$C$3:$AT$1684,44,FALSE),0)</f>
        <v>19228</v>
      </c>
      <c r="AI79" s="43">
        <f>IFERROR(VLOOKUP($I79,Trabajadores!$C$3:$AT$1684,2,FALSE),0)</f>
        <v>237</v>
      </c>
      <c r="AJ79" s="43" t="str">
        <f>IFERROR(VLOOKUP($I79,Trabajadores!$C$3:$AY$1270,21,FALSE),0)</f>
        <v>113</v>
      </c>
      <c r="AK79" s="42">
        <f>IFERROR(VLOOKUP($I79,Trabajadores!$C$3:$AN$1684,38,FALSE),0)</f>
        <v>17.445</v>
      </c>
      <c r="AL79" s="42" t="str">
        <f>IFERROR(VLOOKUP($I79,Trabajadores!$C$3:$AN$1684,28,FALSE),0)</f>
        <v>99100165012016</v>
      </c>
      <c r="AM79" s="21" t="str">
        <f>IFERROR(VLOOKUP($I79,Trabajadores!$C$3:$AN$1684,19,FALSE),0)</f>
        <v>h R Apertu</v>
      </c>
      <c r="AN79" s="21">
        <f>IFERROR(IF($J79="algadi",VLOOKUP($K79,Centros!$AB$2:$AD$142,2,FALSE),VLOOKUP($K79,Centros!$AB$143:$AD$282,2,FALSE)),0)</f>
        <v>0</v>
      </c>
      <c r="AO79" s="44">
        <f>IFERROR(IF($J79="algadi",VLOOKUP($K79,Centros!$AB$2:$AD$142,3,FALSE),VLOOKUP($K79,Centros!$AB$143:$AD$222,3,FALSE)),0)</f>
        <v>0</v>
      </c>
      <c r="AP79" s="54"/>
      <c r="AQ79" s="55">
        <f>IFERROR(VLOOKUP($AM79,Centros!$AR$2:$AS$405,2,FALSE),0)</f>
        <v>0</v>
      </c>
      <c r="AR79" s="78">
        <f>IFERROR(VLOOKUP($AM79,Centros!$AZ$2:$BA$6,2,FALSE),0)</f>
        <v>0</v>
      </c>
      <c r="AS79" s="76">
        <f>IFERROR(VLOOKUP($AM79,Centros!$BE$2:$BF$6,2,FALSE),0)</f>
        <v>0</v>
      </c>
      <c r="BD79" s="45" t="str">
        <f t="shared" si="36"/>
        <v>ALGADI</v>
      </c>
      <c r="BE79" s="45" t="s">
        <v>852</v>
      </c>
      <c r="BF79" s="123" t="str">
        <f t="shared" si="37"/>
        <v>9-SEPTIEMBRE</v>
      </c>
      <c r="BG79" s="45">
        <f t="shared" si="38"/>
        <v>110504</v>
      </c>
      <c r="BH79" s="45">
        <f>VLOOKUP(Y79,Hoja1!$A$2:$O$599,14,FALSE)</f>
        <v>110504</v>
      </c>
      <c r="BI79" s="45" t="str">
        <f>VLOOKUP(BH79,Hoja1!$A$2:$O$599,2,FALSE)</f>
        <v>COLEGIO JESUS MAESTRO</v>
      </c>
      <c r="BJ79" s="45" t="str">
        <f t="shared" si="39"/>
        <v>REDONDO ALVAREZ, EUGENIO</v>
      </c>
      <c r="BK79" s="45">
        <f>VLOOKUP(BJ79,Trabajadores!$C$3:$AN$3285,14,FALSE)</f>
        <v>100</v>
      </c>
      <c r="BL79" s="45" t="str">
        <f>VLOOKUP($BJ79,Trabajadores!$C$3:$AN$3285,19,FALSE)</f>
        <v>h R Apertu</v>
      </c>
      <c r="BM79" s="45">
        <f>VLOOKUP($BJ79,Trabajadores!$C$3:$AN$3285,16,FALSE)</f>
        <v>100</v>
      </c>
      <c r="BN79" s="124">
        <f t="shared" si="40"/>
        <v>1</v>
      </c>
      <c r="BO79" s="124">
        <f t="shared" si="41"/>
        <v>0</v>
      </c>
      <c r="BP79" s="125">
        <f t="shared" si="42"/>
        <v>1</v>
      </c>
      <c r="BR79" s="126">
        <f t="shared" si="43"/>
        <v>-4535.7</v>
      </c>
      <c r="BV79" s="45" t="str">
        <f t="shared" si="44"/>
        <v>ALGADI</v>
      </c>
      <c r="BW79" s="45" t="s">
        <v>852</v>
      </c>
      <c r="BX79" s="123" t="str">
        <f t="shared" si="45"/>
        <v>9-SEPTIEMBRE</v>
      </c>
      <c r="BY79" s="45">
        <f t="shared" si="46"/>
        <v>888888</v>
      </c>
      <c r="BZ79" s="45">
        <f>VLOOKUP(BY79,Hoja1!$A$2:$O$599,14,FALSE)</f>
        <v>888888</v>
      </c>
      <c r="CA79" s="45" t="str">
        <f>VLOOKUP(BZ79,Hoja1!$A$2:$O$599,2,FALSE)</f>
        <v>CORRETURNOS/RAPPELS</v>
      </c>
      <c r="CB79" s="45" t="str">
        <f t="shared" si="47"/>
        <v>Otros</v>
      </c>
      <c r="CC79" s="45">
        <v>888</v>
      </c>
      <c r="CD79" s="45" t="str">
        <f t="shared" si="48"/>
        <v>INCIDENCIA</v>
      </c>
      <c r="CF79" s="124"/>
      <c r="CG79" s="124"/>
      <c r="CH79" s="125"/>
      <c r="CJ79" s="126">
        <f t="shared" si="49"/>
        <v>4535.7</v>
      </c>
    </row>
    <row r="80" spans="1:88" hidden="1" x14ac:dyDescent="0.3">
      <c r="A80" s="116"/>
      <c r="B80" s="116"/>
      <c r="D80" s="31" t="s">
        <v>2758</v>
      </c>
      <c r="E80" s="8" t="s">
        <v>2786</v>
      </c>
      <c r="F80" s="7" t="s">
        <v>726</v>
      </c>
      <c r="G80" s="45" t="s">
        <v>714</v>
      </c>
      <c r="H80" s="45" t="s">
        <v>720</v>
      </c>
      <c r="I80" s="119" t="s">
        <v>3105</v>
      </c>
      <c r="J80" s="18" t="s">
        <v>485</v>
      </c>
      <c r="K80" s="119">
        <v>330008</v>
      </c>
      <c r="L80" s="110" t="str">
        <f t="shared" si="27"/>
        <v>ok</v>
      </c>
      <c r="M80" s="111" t="str">
        <f>IFERROR(VLOOKUP(K80,Centros!$E$2:$G$340,2,FALSE)," ")</f>
        <v>RESIDENCIA LAS ROZAS</v>
      </c>
      <c r="N80" s="112" t="str">
        <f t="shared" si="28"/>
        <v xml:space="preserve"> </v>
      </c>
      <c r="O80" s="113" t="str">
        <f>IFERROR(VLOOKUP($I80,Trabajadores!$C$3:$AF$1684,19,FALSE)," ")</f>
        <v>h Cociner@</v>
      </c>
      <c r="P80" s="32">
        <v>4</v>
      </c>
      <c r="Q80" s="33">
        <v>85</v>
      </c>
      <c r="R80" s="24">
        <f t="shared" si="26"/>
        <v>340</v>
      </c>
      <c r="S80" s="18"/>
      <c r="T80" s="23">
        <f t="shared" si="29"/>
        <v>1.743765625</v>
      </c>
      <c r="U80" s="23">
        <f t="shared" si="30"/>
        <v>0</v>
      </c>
      <c r="V80" s="18"/>
      <c r="W80" s="23">
        <f t="shared" si="31"/>
        <v>448.62999999999994</v>
      </c>
      <c r="X80" s="30" t="str">
        <f>IFERROR(VLOOKUP($I80,Trabajadores!$C$2:$AS$1684,42,FALSE)," ")</f>
        <v>ALGADI</v>
      </c>
      <c r="Y80" s="30">
        <f>IFERROR(VLOOKUP($I80,Trabajadores!$C$2:$AS$1684,40,FALSE)," ")</f>
        <v>330008</v>
      </c>
      <c r="Z80" s="30" t="str">
        <f>IFERROR(VLOOKUP(Y80,Centros!$X$2:$Y$228,2,FALSE)," ")</f>
        <v>RESIDENCIA LAS ROZAS</v>
      </c>
      <c r="AA80" s="6" t="s">
        <v>10615</v>
      </c>
      <c r="AB80" s="5"/>
      <c r="AC80" s="41">
        <f>IFERROR(VLOOKUP(H80,Centros!$AI$2:$AN$10,6,FALSE),0)</f>
        <v>70</v>
      </c>
      <c r="AD80" s="42">
        <f t="shared" si="32"/>
        <v>340</v>
      </c>
      <c r="AE80" s="42">
        <f t="shared" si="33"/>
        <v>0</v>
      </c>
      <c r="AF80" s="42">
        <f t="shared" si="34"/>
        <v>0</v>
      </c>
      <c r="AG80" s="42">
        <f t="shared" si="35"/>
        <v>0</v>
      </c>
      <c r="AH80" s="43">
        <f>IFERROR(VLOOKUP($I80,Trabajadores!$C$3:$AT$1684,44,FALSE),0)</f>
        <v>19228</v>
      </c>
      <c r="AI80" s="43">
        <f>IFERROR(VLOOKUP($I80,Trabajadores!$C$3:$AT$1684,2,FALSE),0)</f>
        <v>706</v>
      </c>
      <c r="AJ80" s="43" t="str">
        <f>IFERROR(VLOOKUP($I80,Trabajadores!$C$3:$AY$1270,21,FALSE),0)</f>
        <v>64</v>
      </c>
      <c r="AK80" s="42">
        <f>IFERROR(VLOOKUP($I80,Trabajadores!$C$3:$AN$1684,38,FALSE),0)</f>
        <v>9.5337499999999995</v>
      </c>
      <c r="AL80" s="42" t="str">
        <f>IFERROR(VLOOKUP($I80,Trabajadores!$C$3:$AN$1684,28,FALSE),0)</f>
        <v>99100165012016</v>
      </c>
      <c r="AM80" s="21" t="str">
        <f>IFERROR(VLOOKUP($I80,Trabajadores!$C$3:$AN$1684,19,FALSE),0)</f>
        <v>h Cociner@</v>
      </c>
      <c r="AN80" s="21">
        <f>IFERROR(IF($J80="algadi",VLOOKUP($K80,Centros!$AB$2:$AD$142,2,FALSE),VLOOKUP($K80,Centros!$AB$143:$AD$282,2,FALSE)),0)</f>
        <v>5028</v>
      </c>
      <c r="AO80" s="44">
        <f>IFERROR(IF($J80="algadi",VLOOKUP($K80,Centros!$AB$2:$AD$142,3,FALSE),VLOOKUP($K80,Centros!$AB$143:$AD$222,3,FALSE)),0)</f>
        <v>75</v>
      </c>
      <c r="AP80" s="54"/>
      <c r="AQ80" s="55">
        <f>IFERROR(VLOOKUP($AM80,Centros!$AR$2:$AS$405,2,FALSE),0)</f>
        <v>1.743765625</v>
      </c>
      <c r="AR80" s="78">
        <f>IFERROR(VLOOKUP($AM80,Centros!$AZ$2:$BA$6,2,FALSE),0)</f>
        <v>0</v>
      </c>
      <c r="AS80" s="76">
        <f>IFERROR(VLOOKUP($AM80,Centros!$BE$2:$BF$6,2,FALSE),0)</f>
        <v>0</v>
      </c>
      <c r="BD80" s="45" t="str">
        <f t="shared" si="36"/>
        <v>ALGADI</v>
      </c>
      <c r="BE80" s="45" t="s">
        <v>852</v>
      </c>
      <c r="BF80" s="123" t="str">
        <f t="shared" si="37"/>
        <v>9-SEPTIEMBRE</v>
      </c>
      <c r="BG80" s="45">
        <f t="shared" si="38"/>
        <v>330008</v>
      </c>
      <c r="BH80" s="45">
        <f>VLOOKUP(Y80,Hoja1!$A$2:$O$599,14,FALSE)</f>
        <v>330008</v>
      </c>
      <c r="BI80" s="45" t="str">
        <f>VLOOKUP(BH80,Hoja1!$A$2:$O$599,2,FALSE)</f>
        <v>RESIDENCIA CONCEPCIONISTAS LAS ROZAS</v>
      </c>
      <c r="BJ80" s="45" t="str">
        <f t="shared" si="39"/>
        <v>BAQUE TUBAY, M GUILLERM</v>
      </c>
      <c r="BK80" s="45">
        <f>VLOOKUP(BJ80,Trabajadores!$C$3:$AN$3285,14,FALSE)</f>
        <v>100</v>
      </c>
      <c r="BL80" s="45" t="str">
        <f>VLOOKUP($BJ80,Trabajadores!$C$3:$AN$3285,19,FALSE)</f>
        <v>h Cociner@</v>
      </c>
      <c r="BM80" s="45">
        <f>VLOOKUP($BJ80,Trabajadores!$C$3:$AN$3285,16,FALSE)</f>
        <v>100</v>
      </c>
      <c r="BN80" s="124">
        <f t="shared" si="40"/>
        <v>1</v>
      </c>
      <c r="BO80" s="124">
        <f t="shared" si="41"/>
        <v>0</v>
      </c>
      <c r="BP80" s="125">
        <f t="shared" si="42"/>
        <v>1</v>
      </c>
      <c r="BR80" s="126">
        <f t="shared" si="43"/>
        <v>-448.62999999999994</v>
      </c>
      <c r="BV80" s="45" t="str">
        <f t="shared" si="44"/>
        <v>ALGADI</v>
      </c>
      <c r="BW80" s="45" t="s">
        <v>852</v>
      </c>
      <c r="BX80" s="123" t="str">
        <f t="shared" si="45"/>
        <v>9-SEPTIEMBRE</v>
      </c>
      <c r="BY80" s="45">
        <f t="shared" si="46"/>
        <v>330008</v>
      </c>
      <c r="BZ80" s="45">
        <f>VLOOKUP(BY80,Hoja1!$A$2:$O$599,14,FALSE)</f>
        <v>330008</v>
      </c>
      <c r="CA80" s="45" t="str">
        <f>VLOOKUP(BZ80,Hoja1!$A$2:$O$599,2,FALSE)</f>
        <v>RESIDENCIA CONCEPCIONISTAS LAS ROZAS</v>
      </c>
      <c r="CB80" s="45" t="str">
        <f t="shared" si="47"/>
        <v>Festivos y Fines de Semana</v>
      </c>
      <c r="CC80" s="45">
        <v>888</v>
      </c>
      <c r="CD80" s="45" t="str">
        <f t="shared" si="48"/>
        <v>INCIDENCIA</v>
      </c>
      <c r="CF80" s="124"/>
      <c r="CG80" s="124"/>
      <c r="CH80" s="125"/>
      <c r="CJ80" s="126">
        <f t="shared" si="49"/>
        <v>448.62999999999994</v>
      </c>
    </row>
    <row r="81" spans="1:88" hidden="1" x14ac:dyDescent="0.3">
      <c r="A81" s="116"/>
      <c r="B81" s="116"/>
      <c r="D81" s="31" t="s">
        <v>2758</v>
      </c>
      <c r="E81" s="8" t="s">
        <v>2786</v>
      </c>
      <c r="F81" s="7" t="s">
        <v>726</v>
      </c>
      <c r="G81" s="45" t="s">
        <v>714</v>
      </c>
      <c r="H81" s="45" t="s">
        <v>816</v>
      </c>
      <c r="I81" s="119" t="s">
        <v>3105</v>
      </c>
      <c r="J81" s="18" t="s">
        <v>485</v>
      </c>
      <c r="K81" s="119">
        <v>330008</v>
      </c>
      <c r="L81" s="110" t="str">
        <f t="shared" si="27"/>
        <v>ok</v>
      </c>
      <c r="M81" s="111" t="str">
        <f>IFERROR(VLOOKUP(K81,Centros!$E$2:$G$340,2,FALSE)," ")</f>
        <v>RESIDENCIA LAS ROZAS</v>
      </c>
      <c r="N81" s="112" t="str">
        <f t="shared" si="28"/>
        <v xml:space="preserve"> </v>
      </c>
      <c r="O81" s="113" t="str">
        <f>IFERROR(VLOOKUP($I81,Trabajadores!$C$3:$AF$1684,19,FALSE)," ")</f>
        <v>h Cociner@</v>
      </c>
      <c r="P81" s="32">
        <v>10</v>
      </c>
      <c r="Q81" s="33">
        <v>9</v>
      </c>
      <c r="R81" s="24">
        <f t="shared" si="26"/>
        <v>90</v>
      </c>
      <c r="S81" s="18"/>
      <c r="T81" s="23">
        <f t="shared" si="29"/>
        <v>1.743765625</v>
      </c>
      <c r="U81" s="23">
        <f t="shared" si="30"/>
        <v>0</v>
      </c>
      <c r="V81" s="18"/>
      <c r="W81" s="23">
        <f t="shared" si="31"/>
        <v>118.755</v>
      </c>
      <c r="X81" s="30" t="str">
        <f>IFERROR(VLOOKUP($I81,Trabajadores!$C$2:$AS$1684,42,FALSE)," ")</f>
        <v>ALGADI</v>
      </c>
      <c r="Y81" s="30">
        <f>IFERROR(VLOOKUP($I81,Trabajadores!$C$2:$AS$1684,40,FALSE)," ")</f>
        <v>330008</v>
      </c>
      <c r="Z81" s="30" t="str">
        <f>IFERROR(VLOOKUP(Y81,Centros!$X$2:$Y$228,2,FALSE)," ")</f>
        <v>RESIDENCIA LAS ROZAS</v>
      </c>
      <c r="AA81" s="6"/>
      <c r="AB81" s="5" t="s">
        <v>10616</v>
      </c>
      <c r="AC81" s="41">
        <f>IFERROR(VLOOKUP(H81,Centros!$AI$2:$AN$10,6,FALSE),0)</f>
        <v>72</v>
      </c>
      <c r="AD81" s="42">
        <f t="shared" si="32"/>
        <v>0</v>
      </c>
      <c r="AE81" s="42">
        <f t="shared" si="33"/>
        <v>90</v>
      </c>
      <c r="AF81" s="42">
        <f t="shared" si="34"/>
        <v>0</v>
      </c>
      <c r="AG81" s="42">
        <f t="shared" si="35"/>
        <v>0</v>
      </c>
      <c r="AH81" s="43">
        <f>IFERROR(VLOOKUP($I81,Trabajadores!$C$3:$AT$1684,44,FALSE),0)</f>
        <v>19228</v>
      </c>
      <c r="AI81" s="43">
        <f>IFERROR(VLOOKUP($I81,Trabajadores!$C$3:$AT$1684,2,FALSE),0)</f>
        <v>706</v>
      </c>
      <c r="AJ81" s="43" t="str">
        <f>IFERROR(VLOOKUP($I81,Trabajadores!$C$3:$AY$1270,21,FALSE),0)</f>
        <v>64</v>
      </c>
      <c r="AK81" s="42">
        <f>IFERROR(VLOOKUP($I81,Trabajadores!$C$3:$AN$1684,38,FALSE),0)</f>
        <v>9.5337499999999995</v>
      </c>
      <c r="AL81" s="42" t="str">
        <f>IFERROR(VLOOKUP($I81,Trabajadores!$C$3:$AN$1684,28,FALSE),0)</f>
        <v>99100165012016</v>
      </c>
      <c r="AM81" s="21" t="str">
        <f>IFERROR(VLOOKUP($I81,Trabajadores!$C$3:$AN$1684,19,FALSE),0)</f>
        <v>h Cociner@</v>
      </c>
      <c r="AN81" s="21">
        <f>IFERROR(IF($J81="algadi",VLOOKUP($K81,Centros!$AB$2:$AD$142,2,FALSE),VLOOKUP($K81,Centros!$AB$143:$AD$282,2,FALSE)),0)</f>
        <v>5028</v>
      </c>
      <c r="AO81" s="44">
        <f>IFERROR(IF($J81="algadi",VLOOKUP($K81,Centros!$AB$2:$AD$142,3,FALSE),VLOOKUP($K81,Centros!$AB$143:$AD$222,3,FALSE)),0)</f>
        <v>75</v>
      </c>
      <c r="AP81" s="54"/>
      <c r="AQ81" s="55">
        <f>IFERROR(VLOOKUP($AM81,Centros!$AR$2:$AS$405,2,FALSE),0)</f>
        <v>1.743765625</v>
      </c>
      <c r="AR81" s="78">
        <f>IFERROR(VLOOKUP($AM81,Centros!$AZ$2:$BA$6,2,FALSE),0)</f>
        <v>0</v>
      </c>
      <c r="AS81" s="76">
        <f>IFERROR(VLOOKUP($AM81,Centros!$BE$2:$BF$6,2,FALSE),0)</f>
        <v>0</v>
      </c>
      <c r="BD81" s="45" t="str">
        <f t="shared" si="36"/>
        <v>ALGADI</v>
      </c>
      <c r="BE81" s="45" t="s">
        <v>852</v>
      </c>
      <c r="BF81" s="123" t="str">
        <f t="shared" si="37"/>
        <v>9-SEPTIEMBRE</v>
      </c>
      <c r="BG81" s="45">
        <f t="shared" si="38"/>
        <v>330008</v>
      </c>
      <c r="BH81" s="45">
        <f>VLOOKUP(Y81,Hoja1!$A$2:$O$599,14,FALSE)</f>
        <v>330008</v>
      </c>
      <c r="BI81" s="45" t="str">
        <f>VLOOKUP(BH81,Hoja1!$A$2:$O$599,2,FALSE)</f>
        <v>RESIDENCIA CONCEPCIONISTAS LAS ROZAS</v>
      </c>
      <c r="BJ81" s="45" t="str">
        <f t="shared" si="39"/>
        <v>BAQUE TUBAY, M GUILLERM</v>
      </c>
      <c r="BK81" s="45">
        <f>VLOOKUP(BJ81,Trabajadores!$C$3:$AN$3285,14,FALSE)</f>
        <v>100</v>
      </c>
      <c r="BL81" s="45" t="str">
        <f>VLOOKUP($BJ81,Trabajadores!$C$3:$AN$3285,19,FALSE)</f>
        <v>h Cociner@</v>
      </c>
      <c r="BM81" s="45">
        <f>VLOOKUP($BJ81,Trabajadores!$C$3:$AN$3285,16,FALSE)</f>
        <v>100</v>
      </c>
      <c r="BN81" s="124">
        <f t="shared" si="40"/>
        <v>1</v>
      </c>
      <c r="BO81" s="124">
        <f t="shared" si="41"/>
        <v>0</v>
      </c>
      <c r="BP81" s="125">
        <f t="shared" si="42"/>
        <v>1</v>
      </c>
      <c r="BR81" s="126">
        <f t="shared" si="43"/>
        <v>-118.755</v>
      </c>
      <c r="BV81" s="45" t="str">
        <f t="shared" si="44"/>
        <v>ALGADI</v>
      </c>
      <c r="BW81" s="45" t="s">
        <v>852</v>
      </c>
      <c r="BX81" s="123" t="str">
        <f t="shared" si="45"/>
        <v>9-SEPTIEMBRE</v>
      </c>
      <c r="BY81" s="45">
        <f t="shared" si="46"/>
        <v>330008</v>
      </c>
      <c r="BZ81" s="45">
        <f>VLOOKUP(BY81,Hoja1!$A$2:$O$599,14,FALSE)</f>
        <v>330008</v>
      </c>
      <c r="CA81" s="45" t="str">
        <f>VLOOKUP(BZ81,Hoja1!$A$2:$O$599,2,FALSE)</f>
        <v>RESIDENCIA CONCEPCIONISTAS LAS ROZAS</v>
      </c>
      <c r="CB81" s="45" t="str">
        <f t="shared" si="47"/>
        <v>Otros</v>
      </c>
      <c r="CC81" s="45">
        <v>888</v>
      </c>
      <c r="CD81" s="45" t="str">
        <f t="shared" si="48"/>
        <v>INCIDENCIA</v>
      </c>
      <c r="CF81" s="124"/>
      <c r="CG81" s="124"/>
      <c r="CH81" s="125"/>
      <c r="CJ81" s="126">
        <f t="shared" si="49"/>
        <v>118.755</v>
      </c>
    </row>
    <row r="82" spans="1:88" hidden="1" x14ac:dyDescent="0.3">
      <c r="A82" s="116"/>
      <c r="B82" s="116"/>
      <c r="D82" s="31" t="s">
        <v>2758</v>
      </c>
      <c r="E82" s="8" t="s">
        <v>2786</v>
      </c>
      <c r="F82" s="7" t="s">
        <v>726</v>
      </c>
      <c r="G82" s="45" t="s">
        <v>714</v>
      </c>
      <c r="H82" s="45" t="s">
        <v>720</v>
      </c>
      <c r="I82" s="119" t="s">
        <v>3082</v>
      </c>
      <c r="J82" s="18" t="s">
        <v>485</v>
      </c>
      <c r="K82" s="119">
        <v>330008</v>
      </c>
      <c r="L82" s="110" t="str">
        <f t="shared" si="27"/>
        <v>ok</v>
      </c>
      <c r="M82" s="111" t="str">
        <f>IFERROR(VLOOKUP(K82,Centros!$E$2:$G$340,2,FALSE)," ")</f>
        <v>RESIDENCIA LAS ROZAS</v>
      </c>
      <c r="N82" s="112" t="str">
        <f t="shared" si="28"/>
        <v xml:space="preserve"> </v>
      </c>
      <c r="O82" s="113" t="str">
        <f>IFERROR(VLOOKUP($I82,Trabajadores!$C$3:$AF$1684,19,FALSE)," ")</f>
        <v>AUX.COLEC.</v>
      </c>
      <c r="P82" s="32">
        <v>2</v>
      </c>
      <c r="Q82" s="33">
        <v>75</v>
      </c>
      <c r="R82" s="24">
        <f t="shared" si="26"/>
        <v>150</v>
      </c>
      <c r="S82" s="18"/>
      <c r="T82" s="23">
        <f t="shared" si="29"/>
        <v>0</v>
      </c>
      <c r="U82" s="23">
        <f t="shared" si="30"/>
        <v>0</v>
      </c>
      <c r="V82" s="18"/>
      <c r="W82" s="23">
        <f t="shared" si="31"/>
        <v>197.92499999999998</v>
      </c>
      <c r="X82" s="30" t="str">
        <f>IFERROR(VLOOKUP($I82,Trabajadores!$C$2:$AS$1684,42,FALSE)," ")</f>
        <v>ALGADI</v>
      </c>
      <c r="Y82" s="30">
        <f>IFERROR(VLOOKUP($I82,Trabajadores!$C$2:$AS$1684,40,FALSE)," ")</f>
        <v>340078</v>
      </c>
      <c r="Z82" s="30" t="str">
        <f>IFERROR(VLOOKUP(Y82,Centros!$X$2:$Y$228,2,FALSE)," ")</f>
        <v>ESIC-COMUNIDAD</v>
      </c>
      <c r="AA82" s="6" t="s">
        <v>10617</v>
      </c>
      <c r="AB82" s="5"/>
      <c r="AC82" s="41">
        <f>IFERROR(VLOOKUP(H82,Centros!$AI$2:$AN$10,6,FALSE),0)</f>
        <v>70</v>
      </c>
      <c r="AD82" s="42">
        <f t="shared" si="32"/>
        <v>150</v>
      </c>
      <c r="AE82" s="42">
        <f t="shared" si="33"/>
        <v>0</v>
      </c>
      <c r="AF82" s="42">
        <f t="shared" si="34"/>
        <v>0</v>
      </c>
      <c r="AG82" s="42">
        <f t="shared" si="35"/>
        <v>0</v>
      </c>
      <c r="AH82" s="43">
        <f>IFERROR(VLOOKUP($I82,Trabajadores!$C$3:$AT$1684,44,FALSE),0)</f>
        <v>19228</v>
      </c>
      <c r="AI82" s="43">
        <f>IFERROR(VLOOKUP($I82,Trabajadores!$C$3:$AT$1684,2,FALSE),0)</f>
        <v>298</v>
      </c>
      <c r="AJ82" s="43" t="str">
        <f>IFERROR(VLOOKUP($I82,Trabajadores!$C$3:$AY$1270,21,FALSE),0)</f>
        <v>75</v>
      </c>
      <c r="AK82" s="42">
        <f>IFERROR(VLOOKUP($I82,Trabajadores!$C$3:$AN$1684,38,FALSE),0)</f>
        <v>7.7874999999999996</v>
      </c>
      <c r="AL82" s="42" t="str">
        <f>IFERROR(VLOOKUP($I82,Trabajadores!$C$3:$AN$1684,28,FALSE),0)</f>
        <v>99100165012016</v>
      </c>
      <c r="AM82" s="21" t="str">
        <f>IFERROR(VLOOKUP($I82,Trabajadores!$C$3:$AN$1684,19,FALSE),0)</f>
        <v>AUX.COLEC.</v>
      </c>
      <c r="AN82" s="21">
        <f>IFERROR(IF($J82="algadi",VLOOKUP($K82,Centros!$AB$2:$AD$142,2,FALSE),VLOOKUP($K82,Centros!$AB$143:$AD$282,2,FALSE)),0)</f>
        <v>5028</v>
      </c>
      <c r="AO82" s="44">
        <f>IFERROR(IF($J82="algadi",VLOOKUP($K82,Centros!$AB$2:$AD$142,3,FALSE),VLOOKUP($K82,Centros!$AB$143:$AD$222,3,FALSE)),0)</f>
        <v>75</v>
      </c>
      <c r="AP82" s="54"/>
      <c r="AQ82" s="55">
        <f>IFERROR(VLOOKUP($AM82,Centros!$AR$2:$AS$405,2,FALSE),0)</f>
        <v>0</v>
      </c>
      <c r="AR82" s="78">
        <f>IFERROR(VLOOKUP($AM82,Centros!$AZ$2:$BA$6,2,FALSE),0)</f>
        <v>0</v>
      </c>
      <c r="AS82" s="76">
        <f>IFERROR(VLOOKUP($AM82,Centros!$BE$2:$BF$6,2,FALSE),0)</f>
        <v>0</v>
      </c>
      <c r="BD82" s="45" t="str">
        <f t="shared" si="36"/>
        <v>ALGADI</v>
      </c>
      <c r="BE82" s="45" t="s">
        <v>852</v>
      </c>
      <c r="BF82" s="123" t="str">
        <f t="shared" si="37"/>
        <v>9-SEPTIEMBRE</v>
      </c>
      <c r="BG82" s="45">
        <f t="shared" si="38"/>
        <v>340078</v>
      </c>
      <c r="BH82" s="45">
        <f>VLOOKUP(Y82,Hoja1!$A$2:$O$599,14,FALSE)</f>
        <v>340078</v>
      </c>
      <c r="BI82" s="45" t="str">
        <f>VLOOKUP(BH82,Hoja1!$A$2:$O$599,2,FALSE)</f>
        <v>ESIC-COMUNIDAD</v>
      </c>
      <c r="BJ82" s="45" t="str">
        <f t="shared" si="39"/>
        <v>ARTEAGA ALCANTARA, M ALICIA</v>
      </c>
      <c r="BK82" s="45">
        <f>VLOOKUP(BJ82,Trabajadores!$C$3:$AN$3285,14,FALSE)</f>
        <v>100</v>
      </c>
      <c r="BL82" s="45" t="str">
        <f>VLOOKUP($BJ82,Trabajadores!$C$3:$AN$3285,19,FALSE)</f>
        <v>AUX.COLEC.</v>
      </c>
      <c r="BM82" s="45">
        <f>VLOOKUP($BJ82,Trabajadores!$C$3:$AN$3285,16,FALSE)</f>
        <v>100</v>
      </c>
      <c r="BN82" s="124">
        <f t="shared" si="40"/>
        <v>1</v>
      </c>
      <c r="BO82" s="124">
        <f t="shared" si="41"/>
        <v>0</v>
      </c>
      <c r="BP82" s="125">
        <f t="shared" si="42"/>
        <v>1</v>
      </c>
      <c r="BR82" s="126">
        <f t="shared" si="43"/>
        <v>-197.92499999999998</v>
      </c>
      <c r="BV82" s="45" t="str">
        <f t="shared" si="44"/>
        <v>ALGADI</v>
      </c>
      <c r="BW82" s="45" t="s">
        <v>852</v>
      </c>
      <c r="BX82" s="123" t="str">
        <f t="shared" si="45"/>
        <v>9-SEPTIEMBRE</v>
      </c>
      <c r="BY82" s="45">
        <f t="shared" si="46"/>
        <v>330008</v>
      </c>
      <c r="BZ82" s="45">
        <f>VLOOKUP(BY82,Hoja1!$A$2:$O$599,14,FALSE)</f>
        <v>330008</v>
      </c>
      <c r="CA82" s="45" t="str">
        <f>VLOOKUP(BZ82,Hoja1!$A$2:$O$599,2,FALSE)</f>
        <v>RESIDENCIA CONCEPCIONISTAS LAS ROZAS</v>
      </c>
      <c r="CB82" s="45" t="str">
        <f t="shared" si="47"/>
        <v>Festivos y Fines de Semana</v>
      </c>
      <c r="CC82" s="45">
        <v>888</v>
      </c>
      <c r="CD82" s="45" t="str">
        <f t="shared" si="48"/>
        <v>INCIDENCIA</v>
      </c>
      <c r="CF82" s="124"/>
      <c r="CG82" s="124"/>
      <c r="CH82" s="125"/>
      <c r="CJ82" s="126">
        <f t="shared" si="49"/>
        <v>197.92499999999998</v>
      </c>
    </row>
    <row r="83" spans="1:88" hidden="1" x14ac:dyDescent="0.3">
      <c r="A83" s="116"/>
      <c r="B83" s="116"/>
      <c r="D83" s="31" t="s">
        <v>2758</v>
      </c>
      <c r="E83" s="8" t="s">
        <v>2786</v>
      </c>
      <c r="F83" s="7" t="s">
        <v>726</v>
      </c>
      <c r="G83" s="45" t="s">
        <v>714</v>
      </c>
      <c r="H83" s="45" t="s">
        <v>816</v>
      </c>
      <c r="I83" s="119" t="s">
        <v>3082</v>
      </c>
      <c r="J83" s="18" t="s">
        <v>485</v>
      </c>
      <c r="K83" s="119">
        <v>330008</v>
      </c>
      <c r="L83" s="110" t="str">
        <f t="shared" si="27"/>
        <v>ok</v>
      </c>
      <c r="M83" s="111" t="str">
        <f>IFERROR(VLOOKUP(K83,Centros!$E$2:$G$340,2,FALSE)," ")</f>
        <v>RESIDENCIA LAS ROZAS</v>
      </c>
      <c r="N83" s="112" t="str">
        <f t="shared" si="28"/>
        <v xml:space="preserve"> </v>
      </c>
      <c r="O83" s="113" t="str">
        <f>IFERROR(VLOOKUP($I83,Trabajadores!$C$3:$AF$1684,19,FALSE)," ")</f>
        <v>AUX.COLEC.</v>
      </c>
      <c r="P83" s="32">
        <v>36</v>
      </c>
      <c r="Q83" s="33">
        <v>9</v>
      </c>
      <c r="R83" s="24">
        <f t="shared" si="26"/>
        <v>324</v>
      </c>
      <c r="S83" s="18"/>
      <c r="T83" s="23">
        <f t="shared" si="29"/>
        <v>0</v>
      </c>
      <c r="U83" s="23">
        <f t="shared" si="30"/>
        <v>0</v>
      </c>
      <c r="V83" s="18"/>
      <c r="W83" s="23">
        <f t="shared" si="31"/>
        <v>427.51799999999997</v>
      </c>
      <c r="X83" s="30" t="str">
        <f>IFERROR(VLOOKUP($I83,Trabajadores!$C$2:$AS$1684,42,FALSE)," ")</f>
        <v>ALGADI</v>
      </c>
      <c r="Y83" s="30">
        <f>IFERROR(VLOOKUP($I83,Trabajadores!$C$2:$AS$1684,40,FALSE)," ")</f>
        <v>340078</v>
      </c>
      <c r="Z83" s="30" t="str">
        <f>IFERROR(VLOOKUP(Y83,Centros!$X$2:$Y$228,2,FALSE)," ")</f>
        <v>ESIC-COMUNIDAD</v>
      </c>
      <c r="AA83" s="6"/>
      <c r="AB83" s="5" t="s">
        <v>10618</v>
      </c>
      <c r="AC83" s="41">
        <f>IFERROR(VLOOKUP(H83,Centros!$AI$2:$AN$10,6,FALSE),0)</f>
        <v>72</v>
      </c>
      <c r="AD83" s="42">
        <f t="shared" si="32"/>
        <v>0</v>
      </c>
      <c r="AE83" s="42">
        <f t="shared" si="33"/>
        <v>324</v>
      </c>
      <c r="AF83" s="42">
        <f t="shared" si="34"/>
        <v>0</v>
      </c>
      <c r="AG83" s="42">
        <f t="shared" si="35"/>
        <v>0</v>
      </c>
      <c r="AH83" s="43">
        <f>IFERROR(VLOOKUP($I83,Trabajadores!$C$3:$AT$1684,44,FALSE),0)</f>
        <v>19228</v>
      </c>
      <c r="AI83" s="43">
        <f>IFERROR(VLOOKUP($I83,Trabajadores!$C$3:$AT$1684,2,FALSE),0)</f>
        <v>298</v>
      </c>
      <c r="AJ83" s="43" t="str">
        <f>IFERROR(VLOOKUP($I83,Trabajadores!$C$3:$AY$1270,21,FALSE),0)</f>
        <v>75</v>
      </c>
      <c r="AK83" s="42">
        <f>IFERROR(VLOOKUP($I83,Trabajadores!$C$3:$AN$1684,38,FALSE),0)</f>
        <v>7.7874999999999996</v>
      </c>
      <c r="AL83" s="42" t="str">
        <f>IFERROR(VLOOKUP($I83,Trabajadores!$C$3:$AN$1684,28,FALSE),0)</f>
        <v>99100165012016</v>
      </c>
      <c r="AM83" s="21" t="str">
        <f>IFERROR(VLOOKUP($I83,Trabajadores!$C$3:$AN$1684,19,FALSE),0)</f>
        <v>AUX.COLEC.</v>
      </c>
      <c r="AN83" s="21">
        <f>IFERROR(IF($J83="algadi",VLOOKUP($K83,Centros!$AB$2:$AD$142,2,FALSE),VLOOKUP($K83,Centros!$AB$143:$AD$282,2,FALSE)),0)</f>
        <v>5028</v>
      </c>
      <c r="AO83" s="44">
        <f>IFERROR(IF($J83="algadi",VLOOKUP($K83,Centros!$AB$2:$AD$142,3,FALSE),VLOOKUP($K83,Centros!$AB$143:$AD$222,3,FALSE)),0)</f>
        <v>75</v>
      </c>
      <c r="AP83" s="54"/>
      <c r="AQ83" s="55">
        <f>IFERROR(VLOOKUP($AM83,Centros!$AR$2:$AS$405,2,FALSE),0)</f>
        <v>0</v>
      </c>
      <c r="AR83" s="78">
        <f>IFERROR(VLOOKUP($AM83,Centros!$AZ$2:$BA$6,2,FALSE),0)</f>
        <v>0</v>
      </c>
      <c r="AS83" s="76">
        <f>IFERROR(VLOOKUP($AM83,Centros!$BE$2:$BF$6,2,FALSE),0)</f>
        <v>0</v>
      </c>
      <c r="BD83" s="45" t="str">
        <f t="shared" si="36"/>
        <v>ALGADI</v>
      </c>
      <c r="BE83" s="45" t="s">
        <v>852</v>
      </c>
      <c r="BF83" s="123" t="str">
        <f t="shared" si="37"/>
        <v>9-SEPTIEMBRE</v>
      </c>
      <c r="BG83" s="45">
        <f t="shared" si="38"/>
        <v>340078</v>
      </c>
      <c r="BH83" s="45">
        <f>VLOOKUP(Y83,Hoja1!$A$2:$O$599,14,FALSE)</f>
        <v>340078</v>
      </c>
      <c r="BI83" s="45" t="str">
        <f>VLOOKUP(BH83,Hoja1!$A$2:$O$599,2,FALSE)</f>
        <v>ESIC-COMUNIDAD</v>
      </c>
      <c r="BJ83" s="45" t="str">
        <f t="shared" si="39"/>
        <v>ARTEAGA ALCANTARA, M ALICIA</v>
      </c>
      <c r="BK83" s="45">
        <f>VLOOKUP(BJ83,Trabajadores!$C$3:$AN$3285,14,FALSE)</f>
        <v>100</v>
      </c>
      <c r="BL83" s="45" t="str">
        <f>VLOOKUP($BJ83,Trabajadores!$C$3:$AN$3285,19,FALSE)</f>
        <v>AUX.COLEC.</v>
      </c>
      <c r="BM83" s="45">
        <f>VLOOKUP($BJ83,Trabajadores!$C$3:$AN$3285,16,FALSE)</f>
        <v>100</v>
      </c>
      <c r="BN83" s="124">
        <f t="shared" si="40"/>
        <v>1</v>
      </c>
      <c r="BO83" s="124">
        <f t="shared" si="41"/>
        <v>0</v>
      </c>
      <c r="BP83" s="125">
        <f t="shared" si="42"/>
        <v>1</v>
      </c>
      <c r="BR83" s="126">
        <f t="shared" si="43"/>
        <v>-427.51799999999997</v>
      </c>
      <c r="BV83" s="45" t="str">
        <f t="shared" si="44"/>
        <v>ALGADI</v>
      </c>
      <c r="BW83" s="45" t="s">
        <v>852</v>
      </c>
      <c r="BX83" s="123" t="str">
        <f t="shared" si="45"/>
        <v>9-SEPTIEMBRE</v>
      </c>
      <c r="BY83" s="45">
        <f t="shared" si="46"/>
        <v>330008</v>
      </c>
      <c r="BZ83" s="45">
        <f>VLOOKUP(BY83,Hoja1!$A$2:$O$599,14,FALSE)</f>
        <v>330008</v>
      </c>
      <c r="CA83" s="45" t="str">
        <f>VLOOKUP(BZ83,Hoja1!$A$2:$O$599,2,FALSE)</f>
        <v>RESIDENCIA CONCEPCIONISTAS LAS ROZAS</v>
      </c>
      <c r="CB83" s="45" t="str">
        <f t="shared" si="47"/>
        <v>Otros</v>
      </c>
      <c r="CC83" s="45">
        <v>888</v>
      </c>
      <c r="CD83" s="45" t="str">
        <f t="shared" si="48"/>
        <v>INCIDENCIA</v>
      </c>
      <c r="CF83" s="124"/>
      <c r="CG83" s="124"/>
      <c r="CH83" s="125"/>
      <c r="CJ83" s="126">
        <f t="shared" si="49"/>
        <v>427.51799999999997</v>
      </c>
    </row>
    <row r="84" spans="1:88" hidden="1" x14ac:dyDescent="0.3">
      <c r="A84" s="116"/>
      <c r="B84" s="116"/>
      <c r="D84" s="31" t="s">
        <v>2758</v>
      </c>
      <c r="E84" s="8" t="s">
        <v>2786</v>
      </c>
      <c r="F84" s="7" t="s">
        <v>726</v>
      </c>
      <c r="G84" s="45" t="s">
        <v>714</v>
      </c>
      <c r="H84" s="45" t="s">
        <v>720</v>
      </c>
      <c r="I84" s="119" t="s">
        <v>3608</v>
      </c>
      <c r="J84" s="18" t="s">
        <v>485</v>
      </c>
      <c r="K84" s="119">
        <v>330008</v>
      </c>
      <c r="L84" s="110" t="str">
        <f t="shared" si="27"/>
        <v>ok</v>
      </c>
      <c r="M84" s="111" t="str">
        <f>IFERROR(VLOOKUP(K84,Centros!$E$2:$G$340,2,FALSE)," ")</f>
        <v>RESIDENCIA LAS ROZAS</v>
      </c>
      <c r="N84" s="112" t="str">
        <f t="shared" si="28"/>
        <v xml:space="preserve"> </v>
      </c>
      <c r="O84" s="113" t="str">
        <f>IFERROR(VLOOKUP($I84,Trabajadores!$C$3:$AF$1684,19,FALSE)," ")</f>
        <v>h Cociner@</v>
      </c>
      <c r="P84" s="32">
        <v>4</v>
      </c>
      <c r="Q84" s="33">
        <v>85</v>
      </c>
      <c r="R84" s="24">
        <f t="shared" si="26"/>
        <v>340</v>
      </c>
      <c r="S84" s="18"/>
      <c r="T84" s="23">
        <f t="shared" si="29"/>
        <v>1.743765625</v>
      </c>
      <c r="U84" s="23">
        <f t="shared" si="30"/>
        <v>0</v>
      </c>
      <c r="V84" s="18"/>
      <c r="W84" s="23">
        <f t="shared" si="31"/>
        <v>448.62999999999994</v>
      </c>
      <c r="X84" s="30" t="str">
        <f>IFERROR(VLOOKUP($I84,Trabajadores!$C$2:$AS$1684,42,FALSE)," ")</f>
        <v>ALGADI</v>
      </c>
      <c r="Y84" s="30">
        <f>IFERROR(VLOOKUP($I84,Trabajadores!$C$2:$AS$1684,40,FALSE)," ")</f>
        <v>120009</v>
      </c>
      <c r="Z84" s="30" t="str">
        <f>IFERROR(VLOOKUP(Y84,Centros!$X$2:$Y$228,2,FALSE)," ")</f>
        <v>COLEGIO MAYOR ALCALA</v>
      </c>
      <c r="AA84" s="6" t="s">
        <v>10619</v>
      </c>
      <c r="AB84" s="5"/>
      <c r="AC84" s="41">
        <f>IFERROR(VLOOKUP(H84,Centros!$AI$2:$AN$10,6,FALSE),0)</f>
        <v>70</v>
      </c>
      <c r="AD84" s="42">
        <f t="shared" si="32"/>
        <v>340</v>
      </c>
      <c r="AE84" s="42">
        <f t="shared" si="33"/>
        <v>0</v>
      </c>
      <c r="AF84" s="42">
        <f t="shared" si="34"/>
        <v>0</v>
      </c>
      <c r="AG84" s="42">
        <f t="shared" si="35"/>
        <v>0</v>
      </c>
      <c r="AH84" s="43">
        <f>IFERROR(VLOOKUP($I84,Trabajadores!$C$3:$AT$1684,44,FALSE),0)</f>
        <v>19228</v>
      </c>
      <c r="AI84" s="43">
        <f>IFERROR(VLOOKUP($I84,Trabajadores!$C$3:$AT$1684,2,FALSE),0)</f>
        <v>325</v>
      </c>
      <c r="AJ84" s="43" t="str">
        <f>IFERROR(VLOOKUP($I84,Trabajadores!$C$3:$AY$1270,21,FALSE),0)</f>
        <v>53</v>
      </c>
      <c r="AK84" s="42">
        <f>IFERROR(VLOOKUP($I84,Trabajadores!$C$3:$AN$1684,38,FALSE),0)</f>
        <v>10.19375</v>
      </c>
      <c r="AL84" s="42" t="str">
        <f>IFERROR(VLOOKUP($I84,Trabajadores!$C$3:$AN$1684,28,FALSE),0)</f>
        <v>99100165012016</v>
      </c>
      <c r="AM84" s="21" t="str">
        <f>IFERROR(VLOOKUP($I84,Trabajadores!$C$3:$AN$1684,19,FALSE),0)</f>
        <v>h Cociner@</v>
      </c>
      <c r="AN84" s="21">
        <f>IFERROR(IF($J84="algadi",VLOOKUP($K84,Centros!$AB$2:$AD$142,2,FALSE),VLOOKUP($K84,Centros!$AB$143:$AD$282,2,FALSE)),0)</f>
        <v>5028</v>
      </c>
      <c r="AO84" s="44">
        <f>IFERROR(IF($J84="algadi",VLOOKUP($K84,Centros!$AB$2:$AD$142,3,FALSE),VLOOKUP($K84,Centros!$AB$143:$AD$222,3,FALSE)),0)</f>
        <v>75</v>
      </c>
      <c r="AP84" s="54"/>
      <c r="AQ84" s="55">
        <f>IFERROR(VLOOKUP($AM84,Centros!$AR$2:$AS$405,2,FALSE),0)</f>
        <v>1.743765625</v>
      </c>
      <c r="AR84" s="78">
        <f>IFERROR(VLOOKUP($AM84,Centros!$AZ$2:$BA$6,2,FALSE),0)</f>
        <v>0</v>
      </c>
      <c r="AS84" s="76">
        <f>IFERROR(VLOOKUP($AM84,Centros!$BE$2:$BF$6,2,FALSE),0)</f>
        <v>0</v>
      </c>
      <c r="BD84" s="45" t="str">
        <f t="shared" si="36"/>
        <v>ALGADI</v>
      </c>
      <c r="BE84" s="45" t="s">
        <v>852</v>
      </c>
      <c r="BF84" s="123" t="str">
        <f t="shared" si="37"/>
        <v>9-SEPTIEMBRE</v>
      </c>
      <c r="BG84" s="45">
        <f t="shared" si="38"/>
        <v>120009</v>
      </c>
      <c r="BH84" s="45">
        <f>VLOOKUP(Y84,Hoja1!$A$2:$O$599,14,FALSE)</f>
        <v>120009</v>
      </c>
      <c r="BI84" s="45" t="str">
        <f>VLOOKUP(BH84,Hoja1!$A$2:$O$599,2,FALSE)</f>
        <v>COLEGIO MAYOR ALCALA</v>
      </c>
      <c r="BJ84" s="45" t="str">
        <f t="shared" si="39"/>
        <v>FERNANDEZ PLANELLES, RAMON</v>
      </c>
      <c r="BK84" s="45">
        <f>VLOOKUP(BJ84,Trabajadores!$C$3:$AN$3285,14,FALSE)</f>
        <v>100</v>
      </c>
      <c r="BL84" s="45" t="str">
        <f>VLOOKUP($BJ84,Trabajadores!$C$3:$AN$3285,19,FALSE)</f>
        <v>h Cociner@</v>
      </c>
      <c r="BM84" s="45">
        <f>VLOOKUP($BJ84,Trabajadores!$C$3:$AN$3285,16,FALSE)</f>
        <v>100</v>
      </c>
      <c r="BN84" s="124">
        <f t="shared" si="40"/>
        <v>1</v>
      </c>
      <c r="BO84" s="124">
        <f t="shared" si="41"/>
        <v>0</v>
      </c>
      <c r="BP84" s="125">
        <f t="shared" si="42"/>
        <v>1</v>
      </c>
      <c r="BR84" s="126">
        <f t="shared" si="43"/>
        <v>-448.62999999999994</v>
      </c>
      <c r="BV84" s="45" t="str">
        <f t="shared" si="44"/>
        <v>ALGADI</v>
      </c>
      <c r="BW84" s="45" t="s">
        <v>852</v>
      </c>
      <c r="BX84" s="123" t="str">
        <f t="shared" si="45"/>
        <v>9-SEPTIEMBRE</v>
      </c>
      <c r="BY84" s="45">
        <f t="shared" si="46"/>
        <v>330008</v>
      </c>
      <c r="BZ84" s="45">
        <f>VLOOKUP(BY84,Hoja1!$A$2:$O$599,14,FALSE)</f>
        <v>330008</v>
      </c>
      <c r="CA84" s="45" t="str">
        <f>VLOOKUP(BZ84,Hoja1!$A$2:$O$599,2,FALSE)</f>
        <v>RESIDENCIA CONCEPCIONISTAS LAS ROZAS</v>
      </c>
      <c r="CB84" s="45" t="str">
        <f t="shared" si="47"/>
        <v>Festivos y Fines de Semana</v>
      </c>
      <c r="CC84" s="45">
        <v>888</v>
      </c>
      <c r="CD84" s="45" t="str">
        <f t="shared" si="48"/>
        <v>INCIDENCIA</v>
      </c>
      <c r="CF84" s="124"/>
      <c r="CG84" s="124"/>
      <c r="CH84" s="125"/>
      <c r="CJ84" s="126">
        <f t="shared" si="49"/>
        <v>448.62999999999994</v>
      </c>
    </row>
    <row r="85" spans="1:88" hidden="1" x14ac:dyDescent="0.3">
      <c r="A85" s="116"/>
      <c r="B85" s="116"/>
      <c r="D85" s="31" t="s">
        <v>2758</v>
      </c>
      <c r="E85" s="8" t="s">
        <v>2786</v>
      </c>
      <c r="F85" s="7" t="s">
        <v>726</v>
      </c>
      <c r="G85" s="45" t="s">
        <v>714</v>
      </c>
      <c r="H85" s="45" t="s">
        <v>816</v>
      </c>
      <c r="I85" s="119" t="s">
        <v>5753</v>
      </c>
      <c r="J85" s="18" t="s">
        <v>485</v>
      </c>
      <c r="K85" s="119">
        <v>110120</v>
      </c>
      <c r="L85" s="110" t="str">
        <f t="shared" si="27"/>
        <v>ok</v>
      </c>
      <c r="M85" s="111" t="str">
        <f>IFERROR(VLOOKUP(K85,Centros!$E$2:$G$340,2,FALSE)," ")</f>
        <v>COLEGIO CRISTO REY  - LAS ROZAS</v>
      </c>
      <c r="N85" s="112" t="str">
        <f t="shared" si="28"/>
        <v xml:space="preserve"> </v>
      </c>
      <c r="O85" s="113" t="str">
        <f>IFERROR(VLOOKUP($I85,Trabajadores!$C$3:$AF$1684,19,FALSE)," ")</f>
        <v>J Cocina</v>
      </c>
      <c r="P85" s="32">
        <v>20</v>
      </c>
      <c r="Q85" s="33">
        <v>9</v>
      </c>
      <c r="R85" s="24">
        <f t="shared" si="26"/>
        <v>180</v>
      </c>
      <c r="S85" s="18"/>
      <c r="T85" s="23">
        <f t="shared" si="29"/>
        <v>1.7971718750000001</v>
      </c>
      <c r="U85" s="23">
        <f t="shared" si="30"/>
        <v>0</v>
      </c>
      <c r="V85" s="18"/>
      <c r="W85" s="23">
        <f t="shared" si="31"/>
        <v>237.51</v>
      </c>
      <c r="X85" s="30" t="str">
        <f>IFERROR(VLOOKUP($I85,Trabajadores!$C$2:$AS$1684,42,FALSE)," ")</f>
        <v>ALGADI</v>
      </c>
      <c r="Y85" s="30">
        <f>IFERROR(VLOOKUP($I85,Trabajadores!$C$2:$AS$1684,40,FALSE)," ")</f>
        <v>110120</v>
      </c>
      <c r="Z85" s="30" t="str">
        <f>IFERROR(VLOOKUP(Y85,Centros!$X$2:$Y$228,2,FALSE)," ")</f>
        <v>COLEGIO CRISTO REY  - LAS ROZAS</v>
      </c>
      <c r="AA85" s="6"/>
      <c r="AB85" s="5" t="s">
        <v>10620</v>
      </c>
      <c r="AC85" s="41">
        <f>IFERROR(VLOOKUP(H85,Centros!$AI$2:$AN$10,6,FALSE),0)</f>
        <v>72</v>
      </c>
      <c r="AD85" s="42">
        <f t="shared" si="32"/>
        <v>0</v>
      </c>
      <c r="AE85" s="42">
        <f t="shared" si="33"/>
        <v>180</v>
      </c>
      <c r="AF85" s="42">
        <f t="shared" si="34"/>
        <v>0</v>
      </c>
      <c r="AG85" s="42">
        <f t="shared" si="35"/>
        <v>0</v>
      </c>
      <c r="AH85" s="43">
        <f>IFERROR(VLOOKUP($I85,Trabajadores!$C$3:$AT$1684,44,FALSE),0)</f>
        <v>19228</v>
      </c>
      <c r="AI85" s="43">
        <f>IFERROR(VLOOKUP($I85,Trabajadores!$C$3:$AT$1684,2,FALSE),0)</f>
        <v>567</v>
      </c>
      <c r="AJ85" s="43" t="str">
        <f>IFERROR(VLOOKUP($I85,Trabajadores!$C$3:$AY$1270,21,FALSE),0)</f>
        <v>51</v>
      </c>
      <c r="AK85" s="42">
        <f>IFERROR(VLOOKUP($I85,Trabajadores!$C$3:$AN$1684,38,FALSE),0)</f>
        <v>11.795</v>
      </c>
      <c r="AL85" s="42" t="str">
        <f>IFERROR(VLOOKUP($I85,Trabajadores!$C$3:$AN$1684,28,FALSE),0)</f>
        <v>99100165012016</v>
      </c>
      <c r="AM85" s="21" t="str">
        <f>IFERROR(VLOOKUP($I85,Trabajadores!$C$3:$AN$1684,19,FALSE),0)</f>
        <v>J Cocina</v>
      </c>
      <c r="AN85" s="21">
        <f>IFERROR(IF($J85="algadi",VLOOKUP($K85,Centros!$AB$2:$AD$142,2,FALSE),VLOOKUP($K85,Centros!$AB$143:$AD$282,2,FALSE)),0)</f>
        <v>0</v>
      </c>
      <c r="AO85" s="44">
        <f>IFERROR(IF($J85="algadi",VLOOKUP($K85,Centros!$AB$2:$AD$142,3,FALSE),VLOOKUP($K85,Centros!$AB$143:$AD$222,3,FALSE)),0)</f>
        <v>0</v>
      </c>
      <c r="AP85" s="54"/>
      <c r="AQ85" s="55">
        <f>IFERROR(VLOOKUP($AM85,Centros!$AR$2:$AS$405,2,FALSE),0)</f>
        <v>1.7971718750000001</v>
      </c>
      <c r="AR85" s="78">
        <f>IFERROR(VLOOKUP($AM85,Centros!$AZ$2:$BA$6,2,FALSE),0)</f>
        <v>0</v>
      </c>
      <c r="AS85" s="76">
        <f>IFERROR(VLOOKUP($AM85,Centros!$BE$2:$BF$6,2,FALSE),0)</f>
        <v>0</v>
      </c>
      <c r="BD85" s="45" t="str">
        <f t="shared" si="36"/>
        <v>ALGADI</v>
      </c>
      <c r="BE85" s="45" t="s">
        <v>852</v>
      </c>
      <c r="BF85" s="123" t="str">
        <f t="shared" si="37"/>
        <v>9-SEPTIEMBRE</v>
      </c>
      <c r="BG85" s="45">
        <f t="shared" si="38"/>
        <v>110120</v>
      </c>
      <c r="BH85" s="45">
        <f>VLOOKUP(Y85,Hoja1!$A$2:$O$599,14,FALSE)</f>
        <v>110120</v>
      </c>
      <c r="BI85" s="45" t="str">
        <f>VLOOKUP(BH85,Hoja1!$A$2:$O$599,2,FALSE)</f>
        <v>COLEGIO CRISTO REY  - LAS ROZAS</v>
      </c>
      <c r="BJ85" s="45" t="str">
        <f t="shared" si="39"/>
        <v>DE LA CRUZ GIL, CESAR</v>
      </c>
      <c r="BK85" s="45">
        <f>VLOOKUP(BJ85,Trabajadores!$C$3:$AN$3285,14,FALSE)</f>
        <v>300</v>
      </c>
      <c r="BL85" s="45" t="str">
        <f>VLOOKUP($BJ85,Trabajadores!$C$3:$AN$3285,19,FALSE)</f>
        <v>J Cocina</v>
      </c>
      <c r="BM85" s="45">
        <f>VLOOKUP($BJ85,Trabajadores!$C$3:$AN$3285,16,FALSE)</f>
        <v>100</v>
      </c>
      <c r="BN85" s="124">
        <f t="shared" si="40"/>
        <v>1</v>
      </c>
      <c r="BO85" s="124">
        <f t="shared" si="41"/>
        <v>0</v>
      </c>
      <c r="BP85" s="125">
        <f t="shared" si="42"/>
        <v>1</v>
      </c>
      <c r="BR85" s="126">
        <f t="shared" si="43"/>
        <v>-237.51</v>
      </c>
      <c r="BV85" s="45" t="str">
        <f t="shared" si="44"/>
        <v>ALGADI</v>
      </c>
      <c r="BW85" s="45" t="s">
        <v>852</v>
      </c>
      <c r="BX85" s="123" t="str">
        <f t="shared" si="45"/>
        <v>9-SEPTIEMBRE</v>
      </c>
      <c r="BY85" s="45">
        <f t="shared" si="46"/>
        <v>110120</v>
      </c>
      <c r="BZ85" s="45">
        <f>VLOOKUP(BY85,Hoja1!$A$2:$O$599,14,FALSE)</f>
        <v>110120</v>
      </c>
      <c r="CA85" s="45" t="str">
        <f>VLOOKUP(BZ85,Hoja1!$A$2:$O$599,2,FALSE)</f>
        <v>COLEGIO CRISTO REY  - LAS ROZAS</v>
      </c>
      <c r="CB85" s="45" t="str">
        <f t="shared" si="47"/>
        <v>Otros</v>
      </c>
      <c r="CC85" s="45">
        <v>888</v>
      </c>
      <c r="CD85" s="45" t="str">
        <f t="shared" si="48"/>
        <v>INCIDENCIA</v>
      </c>
      <c r="CF85" s="124"/>
      <c r="CG85" s="124"/>
      <c r="CH85" s="125"/>
      <c r="CJ85" s="126">
        <f t="shared" si="49"/>
        <v>237.51</v>
      </c>
    </row>
    <row r="86" spans="1:88" hidden="1" x14ac:dyDescent="0.3">
      <c r="A86" s="116"/>
      <c r="B86" s="116"/>
      <c r="D86" s="31" t="s">
        <v>2758</v>
      </c>
      <c r="E86" s="8" t="s">
        <v>2786</v>
      </c>
      <c r="F86" s="7" t="s">
        <v>726</v>
      </c>
      <c r="G86" s="45" t="s">
        <v>714</v>
      </c>
      <c r="H86" s="45" t="s">
        <v>816</v>
      </c>
      <c r="I86" s="119" t="s">
        <v>3246</v>
      </c>
      <c r="J86" s="18" t="s">
        <v>485</v>
      </c>
      <c r="K86" s="119">
        <v>160002</v>
      </c>
      <c r="L86" s="110" t="str">
        <f t="shared" si="27"/>
        <v>ok</v>
      </c>
      <c r="M86" s="111" t="str">
        <f>IFERROR(VLOOKUP(K86,Centros!$E$2:$G$340,2,FALSE)," ")</f>
        <v>FUNDACION PRODIS</v>
      </c>
      <c r="N86" s="112" t="str">
        <f t="shared" si="28"/>
        <v xml:space="preserve"> </v>
      </c>
      <c r="O86" s="113" t="str">
        <f>IFERROR(VLOOKUP($I86,Trabajadores!$C$3:$AF$1684,19,FALSE)," ")</f>
        <v>Cociner@</v>
      </c>
      <c r="P86" s="32">
        <v>8.5</v>
      </c>
      <c r="Q86" s="33">
        <v>9</v>
      </c>
      <c r="R86" s="24">
        <f t="shared" si="26"/>
        <v>76.5</v>
      </c>
      <c r="S86" s="18"/>
      <c r="T86" s="23">
        <f t="shared" si="29"/>
        <v>1.743765625</v>
      </c>
      <c r="U86" s="23">
        <f t="shared" si="30"/>
        <v>0</v>
      </c>
      <c r="V86" s="18"/>
      <c r="W86" s="23">
        <f t="shared" si="31"/>
        <v>100.94175</v>
      </c>
      <c r="X86" s="30" t="str">
        <f>IFERROR(VLOOKUP($I86,Trabajadores!$C$2:$AS$1684,42,FALSE)," ")</f>
        <v>ALGADI</v>
      </c>
      <c r="Y86" s="30">
        <f>IFERROR(VLOOKUP($I86,Trabajadores!$C$2:$AS$1684,40,FALSE)," ")</f>
        <v>160002</v>
      </c>
      <c r="Z86" s="30" t="str">
        <f>IFERROR(VLOOKUP(Y86,Centros!$X$2:$Y$228,2,FALSE)," ")</f>
        <v>FUNDACION PRODIS</v>
      </c>
      <c r="AA86" s="6"/>
      <c r="AB86" s="5" t="s">
        <v>10616</v>
      </c>
      <c r="AC86" s="41">
        <f>IFERROR(VLOOKUP(H86,Centros!$AI$2:$AN$10,6,FALSE),0)</f>
        <v>72</v>
      </c>
      <c r="AD86" s="42">
        <f t="shared" si="32"/>
        <v>0</v>
      </c>
      <c r="AE86" s="42">
        <f t="shared" si="33"/>
        <v>76.5</v>
      </c>
      <c r="AF86" s="42">
        <f t="shared" si="34"/>
        <v>0</v>
      </c>
      <c r="AG86" s="42">
        <f t="shared" si="35"/>
        <v>0</v>
      </c>
      <c r="AH86" s="43">
        <f>IFERROR(VLOOKUP($I86,Trabajadores!$C$3:$AT$1684,44,FALSE),0)</f>
        <v>19228</v>
      </c>
      <c r="AI86" s="43">
        <f>IFERROR(VLOOKUP($I86,Trabajadores!$C$3:$AT$1684,2,FALSE),0)</f>
        <v>1798</v>
      </c>
      <c r="AJ86" s="43" t="str">
        <f>IFERROR(VLOOKUP($I86,Trabajadores!$C$3:$AY$1270,21,FALSE),0)</f>
        <v>124</v>
      </c>
      <c r="AK86" s="42">
        <f>IFERROR(VLOOKUP($I86,Trabajadores!$C$3:$AN$1684,38,FALSE),0)</f>
        <v>7.8650000000000002</v>
      </c>
      <c r="AL86" s="42" t="str">
        <f>IFERROR(VLOOKUP($I86,Trabajadores!$C$3:$AN$1684,28,FALSE),0)</f>
        <v>99100165012016</v>
      </c>
      <c r="AM86" s="21" t="str">
        <f>IFERROR(VLOOKUP($I86,Trabajadores!$C$3:$AN$1684,19,FALSE),0)</f>
        <v>Cociner@</v>
      </c>
      <c r="AN86" s="21">
        <f>IFERROR(IF($J86="algadi",VLOOKUP($K86,Centros!$AB$2:$AD$142,2,FALSE),VLOOKUP($K86,Centros!$AB$143:$AD$282,2,FALSE)),0)</f>
        <v>5027</v>
      </c>
      <c r="AO86" s="44" t="str">
        <f>IFERROR(IF($J86="algadi",VLOOKUP($K86,Centros!$AB$2:$AD$142,3,FALSE),VLOOKUP($K86,Centros!$AB$143:$AD$222,3,FALSE)),0)</f>
        <v>43</v>
      </c>
      <c r="AP86" s="54"/>
      <c r="AQ86" s="55">
        <f>IFERROR(VLOOKUP($AM86,Centros!$AR$2:$AS$405,2,FALSE),0)</f>
        <v>1.743765625</v>
      </c>
      <c r="AR86" s="78">
        <f>IFERROR(VLOOKUP($AM86,Centros!$AZ$2:$BA$6,2,FALSE),0)</f>
        <v>2.3222499999999999</v>
      </c>
      <c r="AS86" s="76">
        <f>IFERROR(VLOOKUP($AM86,Centros!$BE$2:$BF$6,2,FALSE),0)</f>
        <v>0</v>
      </c>
      <c r="BD86" s="45" t="str">
        <f t="shared" si="36"/>
        <v>ALGADI</v>
      </c>
      <c r="BE86" s="45" t="s">
        <v>852</v>
      </c>
      <c r="BF86" s="123" t="str">
        <f t="shared" si="37"/>
        <v>9-SEPTIEMBRE</v>
      </c>
      <c r="BG86" s="45">
        <f t="shared" si="38"/>
        <v>160002</v>
      </c>
      <c r="BH86" s="45">
        <f>VLOOKUP(Y86,Hoja1!$A$2:$O$599,14,FALSE)</f>
        <v>160002</v>
      </c>
      <c r="BI86" s="45" t="str">
        <f>VLOOKUP(BH86,Hoja1!$A$2:$O$599,2,FALSE)</f>
        <v>FUNDACION PRODIS</v>
      </c>
      <c r="BJ86" s="45" t="str">
        <f t="shared" si="39"/>
        <v>CALERO LLANOS, CECILIA CA</v>
      </c>
      <c r="BK86" s="45">
        <f>VLOOKUP(BJ86,Trabajadores!$C$3:$AN$3285,14,FALSE)</f>
        <v>189</v>
      </c>
      <c r="BL86" s="45" t="str">
        <f>VLOOKUP($BJ86,Trabajadores!$C$3:$AN$3285,19,FALSE)</f>
        <v>Cociner@</v>
      </c>
      <c r="BM86" s="45">
        <f>VLOOKUP($BJ86,Trabajadores!$C$3:$AN$3285,16,FALSE)</f>
        <v>100</v>
      </c>
      <c r="BN86" s="124">
        <f t="shared" si="40"/>
        <v>1</v>
      </c>
      <c r="BO86" s="124">
        <f t="shared" si="41"/>
        <v>0</v>
      </c>
      <c r="BP86" s="125">
        <f t="shared" si="42"/>
        <v>1</v>
      </c>
      <c r="BR86" s="126">
        <f t="shared" si="43"/>
        <v>-100.94175</v>
      </c>
      <c r="BV86" s="45" t="str">
        <f t="shared" si="44"/>
        <v>ALGADI</v>
      </c>
      <c r="BW86" s="45" t="s">
        <v>852</v>
      </c>
      <c r="BX86" s="123" t="str">
        <f t="shared" si="45"/>
        <v>9-SEPTIEMBRE</v>
      </c>
      <c r="BY86" s="45">
        <f t="shared" si="46"/>
        <v>160002</v>
      </c>
      <c r="BZ86" s="45">
        <f>VLOOKUP(BY86,Hoja1!$A$2:$O$599,14,FALSE)</f>
        <v>160002</v>
      </c>
      <c r="CA86" s="45" t="str">
        <f>VLOOKUP(BZ86,Hoja1!$A$2:$O$599,2,FALSE)</f>
        <v>FUNDACION PRODIS</v>
      </c>
      <c r="CB86" s="45" t="str">
        <f t="shared" si="47"/>
        <v>Otros</v>
      </c>
      <c r="CC86" s="45">
        <v>888</v>
      </c>
      <c r="CD86" s="45" t="str">
        <f t="shared" si="48"/>
        <v>INCIDENCIA</v>
      </c>
      <c r="CF86" s="124"/>
      <c r="CG86" s="124"/>
      <c r="CH86" s="125"/>
      <c r="CJ86" s="126">
        <f t="shared" si="49"/>
        <v>100.94175</v>
      </c>
    </row>
    <row r="87" spans="1:88" hidden="1" x14ac:dyDescent="0.3">
      <c r="A87" s="116"/>
      <c r="B87" s="116"/>
      <c r="D87" s="31" t="s">
        <v>2758</v>
      </c>
      <c r="E87" s="8" t="s">
        <v>2786</v>
      </c>
      <c r="F87" s="7" t="s">
        <v>725</v>
      </c>
      <c r="G87" s="45" t="s">
        <v>714</v>
      </c>
      <c r="H87" s="45" t="s">
        <v>816</v>
      </c>
      <c r="I87" s="119" t="s">
        <v>8366</v>
      </c>
      <c r="J87" s="18" t="s">
        <v>651</v>
      </c>
      <c r="K87" s="119">
        <v>110164</v>
      </c>
      <c r="L87" s="110" t="str">
        <f t="shared" si="27"/>
        <v>ok</v>
      </c>
      <c r="M87" s="111" t="str">
        <f>IFERROR(VLOOKUP(K87,Centros!$E$2:$G$340,2,FALSE)," ")</f>
        <v>COLEGIO CRISTO REY - MADRID</v>
      </c>
      <c r="N87" s="112" t="str">
        <f t="shared" si="28"/>
        <v xml:space="preserve"> </v>
      </c>
      <c r="O87" s="113" t="str">
        <f>IFERROR(VLOOKUP($I87,Trabajadores!$C$3:$AF$1684,19,FALSE)," ")</f>
        <v>Monitor@</v>
      </c>
      <c r="P87" s="32">
        <v>34</v>
      </c>
      <c r="Q87" s="33">
        <v>9</v>
      </c>
      <c r="R87" s="24">
        <f t="shared" si="26"/>
        <v>306</v>
      </c>
      <c r="S87" s="18"/>
      <c r="T87" s="23">
        <f t="shared" si="29"/>
        <v>1.6367812499999999</v>
      </c>
      <c r="U87" s="23">
        <f t="shared" si="30"/>
        <v>0</v>
      </c>
      <c r="V87" s="18"/>
      <c r="W87" s="23">
        <f t="shared" si="31"/>
        <v>403.767</v>
      </c>
      <c r="X87" s="30" t="str">
        <f>IFERROR(VLOOKUP($I87,Trabajadores!$C$2:$AS$1684,42,FALSE)," ")</f>
        <v>SMI</v>
      </c>
      <c r="Y87" s="30">
        <f>IFERROR(VLOOKUP($I87,Trabajadores!$C$2:$AS$1684,40,FALSE)," ")</f>
        <v>110164</v>
      </c>
      <c r="Z87" s="30" t="str">
        <f>IFERROR(VLOOKUP(Y87,Centros!$X$2:$Y$228,2,FALSE)," ")</f>
        <v>COLEGIO CRISTO REY - MADRID</v>
      </c>
      <c r="AA87" s="6" t="s">
        <v>10621</v>
      </c>
      <c r="AB87" s="5" t="s">
        <v>10622</v>
      </c>
      <c r="AC87" s="41">
        <f>IFERROR(VLOOKUP(H87,Centros!$AI$2:$AN$10,6,FALSE),0)</f>
        <v>72</v>
      </c>
      <c r="AD87" s="42">
        <f t="shared" si="32"/>
        <v>0</v>
      </c>
      <c r="AE87" s="42">
        <f t="shared" si="33"/>
        <v>306</v>
      </c>
      <c r="AF87" s="42">
        <f t="shared" si="34"/>
        <v>0</v>
      </c>
      <c r="AG87" s="42">
        <f t="shared" si="35"/>
        <v>0</v>
      </c>
      <c r="AH87" s="43">
        <f>IFERROR(VLOOKUP($I87,Trabajadores!$C$3:$AT$1684,44,FALSE),0)</f>
        <v>20028</v>
      </c>
      <c r="AI87" s="43">
        <f>IFERROR(VLOOKUP($I87,Trabajadores!$C$3:$AT$1684,2,FALSE),0)</f>
        <v>1071</v>
      </c>
      <c r="AJ87" s="43" t="str">
        <f>IFERROR(VLOOKUP($I87,Trabajadores!$C$3:$AY$1270,21,FALSE),0)</f>
        <v>39</v>
      </c>
      <c r="AK87" s="42">
        <f>IFERROR(VLOOKUP($I87,Trabajadores!$C$3:$AN$1684,38,FALSE),0)</f>
        <v>7.8879999999999999</v>
      </c>
      <c r="AL87" s="42" t="str">
        <f>IFERROR(VLOOKUP($I87,Trabajadores!$C$3:$AN$1684,28,FALSE),0)</f>
        <v>99100165012016</v>
      </c>
      <c r="AM87" s="21" t="str">
        <f>IFERROR(VLOOKUP($I87,Trabajadores!$C$3:$AN$1684,19,FALSE),0)</f>
        <v>Monitor@</v>
      </c>
      <c r="AN87" s="21">
        <f>IFERROR(IF($J87="algadi",VLOOKUP($K87,Centros!$AB$2:$AD$142,2,FALSE),VLOOKUP($K87,Centros!$AB$143:$AD$282,2,FALSE)),0)</f>
        <v>19228</v>
      </c>
      <c r="AO87" s="44" t="str">
        <f>IFERROR(IF($J87="algadi",VLOOKUP($K87,Centros!$AB$2:$AD$142,3,FALSE),VLOOKUP($K87,Centros!$AB$143:$AD$222,3,FALSE)),0)</f>
        <v>95</v>
      </c>
      <c r="AP87" s="54"/>
      <c r="AQ87" s="55">
        <f>IFERROR(VLOOKUP($AM87,Centros!$AR$2:$AS$405,2,FALSE),0)</f>
        <v>1.6367812499999999</v>
      </c>
      <c r="AR87" s="78">
        <f>IFERROR(VLOOKUP($AM87,Centros!$AZ$2:$BA$6,2,FALSE),0)</f>
        <v>0</v>
      </c>
      <c r="AS87" s="76">
        <f>IFERROR(VLOOKUP($AM87,Centros!$BE$2:$BF$6,2,FALSE),0)</f>
        <v>0</v>
      </c>
      <c r="BD87" s="45" t="str">
        <f t="shared" si="36"/>
        <v>SMI</v>
      </c>
      <c r="BE87" s="45" t="s">
        <v>852</v>
      </c>
      <c r="BF87" s="123" t="str">
        <f t="shared" si="37"/>
        <v>9-SEPTIEMBRE</v>
      </c>
      <c r="BG87" s="45">
        <f t="shared" si="38"/>
        <v>110164</v>
      </c>
      <c r="BH87" s="45">
        <f>VLOOKUP(Y87,Hoja1!$A$2:$O$599,14,FALSE)</f>
        <v>110164</v>
      </c>
      <c r="BI87" s="45" t="str">
        <f>VLOOKUP(BH87,Hoja1!$A$2:$O$599,2,FALSE)</f>
        <v>COLEGIO CRISTO REY - MADRID</v>
      </c>
      <c r="BJ87" s="45" t="str">
        <f t="shared" si="39"/>
        <v>FERNANDEZ ANDUJAR, LUCIA</v>
      </c>
      <c r="BK87" s="45">
        <f>VLOOKUP(BJ87,Trabajadores!$C$3:$AN$3285,14,FALSE)</f>
        <v>300</v>
      </c>
      <c r="BL87" s="45" t="str">
        <f>VLOOKUP($BJ87,Trabajadores!$C$3:$AN$3285,19,FALSE)</f>
        <v>Monitor@</v>
      </c>
      <c r="BM87" s="45">
        <f>VLOOKUP($BJ87,Trabajadores!$C$3:$AN$3285,16,FALSE)</f>
        <v>31.25</v>
      </c>
      <c r="BN87" s="124">
        <f t="shared" si="40"/>
        <v>1</v>
      </c>
      <c r="BO87" s="124">
        <f t="shared" si="41"/>
        <v>0</v>
      </c>
      <c r="BP87" s="125">
        <f t="shared" si="42"/>
        <v>1</v>
      </c>
      <c r="BR87" s="126">
        <f t="shared" si="43"/>
        <v>-403.767</v>
      </c>
      <c r="BV87" s="45" t="str">
        <f t="shared" si="44"/>
        <v>SMI</v>
      </c>
      <c r="BW87" s="45" t="s">
        <v>852</v>
      </c>
      <c r="BX87" s="123" t="str">
        <f t="shared" si="45"/>
        <v>9-SEPTIEMBRE</v>
      </c>
      <c r="BY87" s="45">
        <f t="shared" si="46"/>
        <v>110164</v>
      </c>
      <c r="BZ87" s="45">
        <f>VLOOKUP(BY87,Hoja1!$A$2:$O$599,14,FALSE)</f>
        <v>110164</v>
      </c>
      <c r="CA87" s="45" t="str">
        <f>VLOOKUP(BZ87,Hoja1!$A$2:$O$599,2,FALSE)</f>
        <v>COLEGIO CRISTO REY - MADRID</v>
      </c>
      <c r="CB87" s="45" t="str">
        <f t="shared" si="47"/>
        <v>Otros</v>
      </c>
      <c r="CC87" s="45">
        <v>888</v>
      </c>
      <c r="CD87" s="45" t="str">
        <f t="shared" si="48"/>
        <v>INCIDENCIA</v>
      </c>
      <c r="CF87" s="124"/>
      <c r="CG87" s="124"/>
      <c r="CH87" s="125"/>
      <c r="CJ87" s="126">
        <f t="shared" si="49"/>
        <v>403.767</v>
      </c>
    </row>
    <row r="88" spans="1:88" hidden="1" x14ac:dyDescent="0.3">
      <c r="A88" s="116"/>
      <c r="B88" s="116"/>
      <c r="D88" s="31" t="s">
        <v>2758</v>
      </c>
      <c r="E88" s="8" t="s">
        <v>2786</v>
      </c>
      <c r="F88" s="7" t="s">
        <v>726</v>
      </c>
      <c r="G88" s="45" t="s">
        <v>714</v>
      </c>
      <c r="H88" s="45" t="s">
        <v>816</v>
      </c>
      <c r="I88" s="119" t="s">
        <v>8253</v>
      </c>
      <c r="J88" s="18" t="s">
        <v>485</v>
      </c>
      <c r="K88" s="119">
        <v>200003</v>
      </c>
      <c r="L88" s="110" t="str">
        <f t="shared" si="27"/>
        <v>ok</v>
      </c>
      <c r="M88" s="111" t="str">
        <f>IFERROR(VLOOKUP(K88,Centros!$E$2:$G$340,2,FALSE)," ")</f>
        <v>ACADE</v>
      </c>
      <c r="N88" s="112" t="str">
        <f t="shared" si="28"/>
        <v xml:space="preserve"> </v>
      </c>
      <c r="O88" s="113" t="str">
        <f>IFERROR(VLOOKUP($I88,Trabajadores!$C$3:$AF$1684,19,FALSE)," ")</f>
        <v>ASL</v>
      </c>
      <c r="P88" s="32"/>
      <c r="Q88" s="33"/>
      <c r="R88" s="24">
        <f t="shared" si="26"/>
        <v>0</v>
      </c>
      <c r="S88" s="18"/>
      <c r="T88" s="23">
        <f t="shared" si="29"/>
        <v>1.6367812499999999</v>
      </c>
      <c r="U88" s="23">
        <f t="shared" si="30"/>
        <v>0</v>
      </c>
      <c r="V88" s="18">
        <v>44</v>
      </c>
      <c r="W88" s="23">
        <f t="shared" si="31"/>
        <v>343.27333333333331</v>
      </c>
      <c r="X88" s="30" t="str">
        <f>IFERROR(VLOOKUP($I88,Trabajadores!$C$2:$AS$1684,42,FALSE)," ")</f>
        <v>ALGADI</v>
      </c>
      <c r="Y88" s="30">
        <f>IFERROR(VLOOKUP($I88,Trabajadores!$C$2:$AS$1684,40,FALSE)," ")</f>
        <v>110066</v>
      </c>
      <c r="Z88" s="30" t="str">
        <f>IFERROR(VLOOKUP(Y88,Centros!$X$2:$Y$228,2,FALSE)," ")</f>
        <v>COL. SAG. CORAZONES MARTIN HEROS</v>
      </c>
      <c r="AA88" s="6"/>
      <c r="AB88" s="5" t="s">
        <v>10623</v>
      </c>
      <c r="AC88" s="41">
        <f>IFERROR(VLOOKUP(H88,Centros!$AI$2:$AN$10,6,FALSE),0)</f>
        <v>72</v>
      </c>
      <c r="AD88" s="42">
        <f t="shared" si="32"/>
        <v>0</v>
      </c>
      <c r="AE88" s="42">
        <f t="shared" si="33"/>
        <v>0</v>
      </c>
      <c r="AF88" s="42">
        <f t="shared" si="34"/>
        <v>0</v>
      </c>
      <c r="AG88" s="42">
        <f t="shared" si="35"/>
        <v>0</v>
      </c>
      <c r="AH88" s="43">
        <f>IFERROR(VLOOKUP($I88,Trabajadores!$C$3:$AT$1684,44,FALSE),0)</f>
        <v>19228</v>
      </c>
      <c r="AI88" s="43">
        <f>IFERROR(VLOOKUP($I88,Trabajadores!$C$3:$AT$1684,2,FALSE),0)</f>
        <v>458</v>
      </c>
      <c r="AJ88" s="43" t="str">
        <f>IFERROR(VLOOKUP($I88,Trabajadores!$C$3:$AY$1270,21,FALSE),0)</f>
        <v>44</v>
      </c>
      <c r="AK88" s="42">
        <f>IFERROR(VLOOKUP($I88,Trabajadores!$C$3:$AN$1684,38,FALSE),0)</f>
        <v>7.8016666666666667</v>
      </c>
      <c r="AL88" s="42" t="str">
        <f>IFERROR(VLOOKUP($I88,Trabajadores!$C$3:$AN$1684,28,FALSE),0)</f>
        <v>99100165012016</v>
      </c>
      <c r="AM88" s="21" t="str">
        <f>IFERROR(VLOOKUP($I88,Trabajadores!$C$3:$AN$1684,19,FALSE),0)</f>
        <v>ASL</v>
      </c>
      <c r="AN88" s="21">
        <f>IFERROR(IF($J88="algadi",VLOOKUP($K88,Centros!$AB$2:$AD$142,2,FALSE),VLOOKUP($K88,Centros!$AB$143:$AD$282,2,FALSE)),0)</f>
        <v>5027</v>
      </c>
      <c r="AO88" s="44" t="str">
        <f>IFERROR(IF($J88="algadi",VLOOKUP($K88,Centros!$AB$2:$AD$142,3,FALSE),VLOOKUP($K88,Centros!$AB$143:$AD$222,3,FALSE)),0)</f>
        <v>29</v>
      </c>
      <c r="AP88" s="54"/>
      <c r="AQ88" s="55">
        <f>IFERROR(VLOOKUP($AM88,Centros!$AR$2:$AS$405,2,FALSE),0)</f>
        <v>1.6367812499999999</v>
      </c>
      <c r="AR88" s="78">
        <f>IFERROR(VLOOKUP($AM88,Centros!$AZ$2:$BA$6,2,FALSE),0)</f>
        <v>0</v>
      </c>
      <c r="AS88" s="76">
        <f>IFERROR(VLOOKUP($AM88,Centros!$BE$2:$BF$6,2,FALSE),0)</f>
        <v>2.0499999999999998</v>
      </c>
      <c r="BD88" s="45" t="str">
        <f t="shared" si="36"/>
        <v>ALGADI</v>
      </c>
      <c r="BE88" s="45" t="s">
        <v>852</v>
      </c>
      <c r="BF88" s="123" t="str">
        <f t="shared" si="37"/>
        <v>9-SEPTIEMBRE</v>
      </c>
      <c r="BG88" s="45">
        <f t="shared" si="38"/>
        <v>110066</v>
      </c>
      <c r="BH88" s="45">
        <f>VLOOKUP(Y88,Hoja1!$A$2:$O$599,14,FALSE)</f>
        <v>110066</v>
      </c>
      <c r="BI88" s="45" t="str">
        <f>VLOOKUP(BH88,Hoja1!$A$2:$O$599,2,FALSE)</f>
        <v>COL. SAG. CORAZONES MARTIN HEROS</v>
      </c>
      <c r="BJ88" s="45" t="str">
        <f t="shared" si="39"/>
        <v>DUQUE JARAMILLO, F ALEXIS</v>
      </c>
      <c r="BK88" s="45">
        <f>VLOOKUP(BJ88,Trabajadores!$C$3:$AN$3285,14,FALSE)</f>
        <v>300</v>
      </c>
      <c r="BL88" s="45" t="str">
        <f>VLOOKUP($BJ88,Trabajadores!$C$3:$AN$3285,19,FALSE)</f>
        <v>ASL</v>
      </c>
      <c r="BM88" s="45">
        <f>VLOOKUP($BJ88,Trabajadores!$C$3:$AN$3285,16,FALSE)</f>
        <v>75</v>
      </c>
      <c r="BN88" s="124">
        <f t="shared" si="40"/>
        <v>1</v>
      </c>
      <c r="BO88" s="124">
        <f t="shared" si="41"/>
        <v>0</v>
      </c>
      <c r="BP88" s="125">
        <f t="shared" si="42"/>
        <v>1</v>
      </c>
      <c r="BR88" s="126">
        <f t="shared" si="43"/>
        <v>-343.27333333333331</v>
      </c>
      <c r="BV88" s="45" t="str">
        <f t="shared" si="44"/>
        <v>ALGADI</v>
      </c>
      <c r="BW88" s="45" t="s">
        <v>852</v>
      </c>
      <c r="BX88" s="123" t="str">
        <f t="shared" si="45"/>
        <v>9-SEPTIEMBRE</v>
      </c>
      <c r="BY88" s="45">
        <f t="shared" si="46"/>
        <v>200003</v>
      </c>
      <c r="BZ88" s="45">
        <f>VLOOKUP(BY88,Hoja1!$A$2:$O$599,14,FALSE)</f>
        <v>200003</v>
      </c>
      <c r="CA88" s="45" t="str">
        <f>VLOOKUP(BZ88,Hoja1!$A$2:$O$599,2,FALSE)</f>
        <v>ACADE</v>
      </c>
      <c r="CB88" s="45" t="str">
        <f t="shared" si="47"/>
        <v>Otros</v>
      </c>
      <c r="CC88" s="45">
        <v>888</v>
      </c>
      <c r="CD88" s="45" t="str">
        <f t="shared" si="48"/>
        <v>INCIDENCIA</v>
      </c>
      <c r="CF88" s="124"/>
      <c r="CG88" s="124"/>
      <c r="CH88" s="125"/>
      <c r="CJ88" s="126">
        <f t="shared" si="49"/>
        <v>343.27333333333331</v>
      </c>
    </row>
    <row r="89" spans="1:88" hidden="1" x14ac:dyDescent="0.3">
      <c r="A89" s="116"/>
      <c r="B89" s="116"/>
      <c r="D89" s="31" t="s">
        <v>2758</v>
      </c>
      <c r="E89" s="8" t="s">
        <v>2786</v>
      </c>
      <c r="F89" s="7" t="s">
        <v>726</v>
      </c>
      <c r="G89" s="45" t="s">
        <v>714</v>
      </c>
      <c r="H89" s="45" t="s">
        <v>732</v>
      </c>
      <c r="I89" s="119" t="s">
        <v>3105</v>
      </c>
      <c r="J89" s="18" t="s">
        <v>485</v>
      </c>
      <c r="K89" s="119">
        <v>330008</v>
      </c>
      <c r="L89" s="110" t="str">
        <f t="shared" si="27"/>
        <v>ok</v>
      </c>
      <c r="M89" s="111" t="str">
        <f>IFERROR(VLOOKUP(K89,Centros!$E$2:$G$340,2,FALSE)," ")</f>
        <v>RESIDENCIA LAS ROZAS</v>
      </c>
      <c r="N89" s="112" t="str">
        <f t="shared" si="28"/>
        <v xml:space="preserve"> </v>
      </c>
      <c r="O89" s="113" t="str">
        <f>IFERROR(VLOOKUP($I89,Trabajadores!$C$3:$AF$1684,19,FALSE)," ")</f>
        <v>h Cociner@</v>
      </c>
      <c r="P89" s="32"/>
      <c r="Q89" s="33"/>
      <c r="R89" s="24">
        <f t="shared" si="26"/>
        <v>0</v>
      </c>
      <c r="S89" s="18">
        <v>11</v>
      </c>
      <c r="T89" s="23">
        <f t="shared" si="29"/>
        <v>1.743765625</v>
      </c>
      <c r="U89" s="23">
        <f t="shared" si="30"/>
        <v>19.181421874999998</v>
      </c>
      <c r="V89" s="18"/>
      <c r="W89" s="23">
        <f t="shared" si="31"/>
        <v>25.309886164062494</v>
      </c>
      <c r="X89" s="30" t="str">
        <f>IFERROR(VLOOKUP($I89,Trabajadores!$C$2:$AS$1684,42,FALSE)," ")</f>
        <v>ALGADI</v>
      </c>
      <c r="Y89" s="30">
        <f>IFERROR(VLOOKUP($I89,Trabajadores!$C$2:$AS$1684,40,FALSE)," ")</f>
        <v>330008</v>
      </c>
      <c r="Z89" s="30" t="str">
        <f>IFERROR(VLOOKUP(Y89,Centros!$X$2:$Y$228,2,FALSE)," ")</f>
        <v>RESIDENCIA LAS ROZAS</v>
      </c>
      <c r="AA89" s="6"/>
      <c r="AB89" s="5"/>
      <c r="AC89" s="41">
        <f>IFERROR(VLOOKUP(H89,Centros!$AI$2:$AN$10,6,FALSE),0)</f>
        <v>74</v>
      </c>
      <c r="AD89" s="42">
        <f t="shared" si="32"/>
        <v>0</v>
      </c>
      <c r="AE89" s="42">
        <f t="shared" si="33"/>
        <v>0</v>
      </c>
      <c r="AF89" s="42">
        <f t="shared" si="34"/>
        <v>0</v>
      </c>
      <c r="AG89" s="42">
        <f t="shared" si="35"/>
        <v>19.181421874999998</v>
      </c>
      <c r="AH89" s="43">
        <f>IFERROR(VLOOKUP($I89,Trabajadores!$C$3:$AT$1684,44,FALSE),0)</f>
        <v>19228</v>
      </c>
      <c r="AI89" s="43">
        <f>IFERROR(VLOOKUP($I89,Trabajadores!$C$3:$AT$1684,2,FALSE),0)</f>
        <v>706</v>
      </c>
      <c r="AJ89" s="43" t="str">
        <f>IFERROR(VLOOKUP($I89,Trabajadores!$C$3:$AY$1270,21,FALSE),0)</f>
        <v>64</v>
      </c>
      <c r="AK89" s="42">
        <f>IFERROR(VLOOKUP($I89,Trabajadores!$C$3:$AN$1684,38,FALSE),0)</f>
        <v>9.5337499999999995</v>
      </c>
      <c r="AL89" s="42" t="str">
        <f>IFERROR(VLOOKUP($I89,Trabajadores!$C$3:$AN$1684,28,FALSE),0)</f>
        <v>99100165012016</v>
      </c>
      <c r="AM89" s="21" t="str">
        <f>IFERROR(VLOOKUP($I89,Trabajadores!$C$3:$AN$1684,19,FALSE),0)</f>
        <v>h Cociner@</v>
      </c>
      <c r="AN89" s="21">
        <f>IFERROR(IF($J89="algadi",VLOOKUP($K89,Centros!$AB$2:$AD$142,2,FALSE),VLOOKUP($K89,Centros!$AB$143:$AD$282,2,FALSE)),0)</f>
        <v>5028</v>
      </c>
      <c r="AO89" s="44">
        <f>IFERROR(IF($J89="algadi",VLOOKUP($K89,Centros!$AB$2:$AD$142,3,FALSE),VLOOKUP($K89,Centros!$AB$143:$AD$222,3,FALSE)),0)</f>
        <v>75</v>
      </c>
      <c r="AP89" s="54"/>
      <c r="AQ89" s="55">
        <f>IFERROR(VLOOKUP($AM89,Centros!$AR$2:$AS$405,2,FALSE),0)</f>
        <v>1.743765625</v>
      </c>
      <c r="AR89" s="78">
        <f>IFERROR(VLOOKUP($AM89,Centros!$AZ$2:$BA$6,2,FALSE),0)</f>
        <v>0</v>
      </c>
      <c r="AS89" s="76">
        <f>IFERROR(VLOOKUP($AM89,Centros!$BE$2:$BF$6,2,FALSE),0)</f>
        <v>0</v>
      </c>
      <c r="BD89" s="45" t="str">
        <f t="shared" si="36"/>
        <v>ALGADI</v>
      </c>
      <c r="BE89" s="45" t="s">
        <v>852</v>
      </c>
      <c r="BF89" s="123" t="str">
        <f t="shared" si="37"/>
        <v>9-SEPTIEMBRE</v>
      </c>
      <c r="BG89" s="45">
        <f t="shared" si="38"/>
        <v>330008</v>
      </c>
      <c r="BH89" s="45">
        <f>VLOOKUP(Y89,Hoja1!$A$2:$O$599,14,FALSE)</f>
        <v>330008</v>
      </c>
      <c r="BI89" s="45" t="str">
        <f>VLOOKUP(BH89,Hoja1!$A$2:$O$599,2,FALSE)</f>
        <v>RESIDENCIA CONCEPCIONISTAS LAS ROZAS</v>
      </c>
      <c r="BJ89" s="45" t="str">
        <f t="shared" si="39"/>
        <v>BAQUE TUBAY, M GUILLERM</v>
      </c>
      <c r="BK89" s="45">
        <f>VLOOKUP(BJ89,Trabajadores!$C$3:$AN$3285,14,FALSE)</f>
        <v>100</v>
      </c>
      <c r="BL89" s="45" t="str">
        <f>VLOOKUP($BJ89,Trabajadores!$C$3:$AN$3285,19,FALSE)</f>
        <v>h Cociner@</v>
      </c>
      <c r="BM89" s="45">
        <f>VLOOKUP($BJ89,Trabajadores!$C$3:$AN$3285,16,FALSE)</f>
        <v>100</v>
      </c>
      <c r="BN89" s="124">
        <f t="shared" si="40"/>
        <v>1</v>
      </c>
      <c r="BO89" s="124">
        <f t="shared" si="41"/>
        <v>0</v>
      </c>
      <c r="BP89" s="125">
        <f t="shared" si="42"/>
        <v>1</v>
      </c>
      <c r="BR89" s="126">
        <f t="shared" si="43"/>
        <v>-25.309886164062494</v>
      </c>
      <c r="BV89" s="45" t="str">
        <f t="shared" si="44"/>
        <v>ALGADI</v>
      </c>
      <c r="BW89" s="45" t="s">
        <v>852</v>
      </c>
      <c r="BX89" s="123" t="str">
        <f t="shared" si="45"/>
        <v>9-SEPTIEMBRE</v>
      </c>
      <c r="BY89" s="45">
        <f t="shared" si="46"/>
        <v>330008</v>
      </c>
      <c r="BZ89" s="45">
        <f>VLOOKUP(BY89,Hoja1!$A$2:$O$599,14,FALSE)</f>
        <v>330008</v>
      </c>
      <c r="CA89" s="45" t="str">
        <f>VLOOKUP(BZ89,Hoja1!$A$2:$O$599,2,FALSE)</f>
        <v>RESIDENCIA CONCEPCIONISTAS LAS ROZAS</v>
      </c>
      <c r="CB89" s="45" t="str">
        <f t="shared" si="47"/>
        <v>Nocturnidad</v>
      </c>
      <c r="CC89" s="45">
        <v>888</v>
      </c>
      <c r="CD89" s="45" t="str">
        <f t="shared" si="48"/>
        <v>INCIDENCIA</v>
      </c>
      <c r="CF89" s="124"/>
      <c r="CG89" s="124"/>
      <c r="CH89" s="125"/>
      <c r="CJ89" s="126">
        <f t="shared" si="49"/>
        <v>25.309886164062494</v>
      </c>
    </row>
    <row r="90" spans="1:88" hidden="1" x14ac:dyDescent="0.3">
      <c r="A90" s="116"/>
      <c r="B90" s="116"/>
      <c r="D90" s="31" t="s">
        <v>2758</v>
      </c>
      <c r="E90" s="8" t="s">
        <v>2786</v>
      </c>
      <c r="F90" s="7" t="s">
        <v>726</v>
      </c>
      <c r="G90" s="45" t="s">
        <v>714</v>
      </c>
      <c r="H90" s="45" t="s">
        <v>732</v>
      </c>
      <c r="I90" s="119" t="s">
        <v>5573</v>
      </c>
      <c r="J90" s="18" t="s">
        <v>485</v>
      </c>
      <c r="K90" s="119">
        <v>110111</v>
      </c>
      <c r="L90" s="110" t="str">
        <f t="shared" si="27"/>
        <v>ok</v>
      </c>
      <c r="M90" s="111" t="str">
        <f>IFERROR(VLOOKUP(K90,Centros!$E$2:$G$340,2,FALSE)," ")</f>
        <v>COLEGIO SAGRADO CORAZON REPARADORAS</v>
      </c>
      <c r="N90" s="112" t="str">
        <f t="shared" si="28"/>
        <v xml:space="preserve"> </v>
      </c>
      <c r="O90" s="113" t="str">
        <f>IFERROR(VLOOKUP($I90,Trabajadores!$C$3:$AF$1684,19,FALSE)," ")</f>
        <v>h Cociner@</v>
      </c>
      <c r="P90" s="32"/>
      <c r="Q90" s="33"/>
      <c r="R90" s="24">
        <f t="shared" si="26"/>
        <v>0</v>
      </c>
      <c r="S90" s="18">
        <v>8.5</v>
      </c>
      <c r="T90" s="23">
        <f t="shared" si="29"/>
        <v>1.743765625</v>
      </c>
      <c r="U90" s="23">
        <f t="shared" si="30"/>
        <v>14.822007812500001</v>
      </c>
      <c r="V90" s="18"/>
      <c r="W90" s="23">
        <f t="shared" si="31"/>
        <v>19.55763930859375</v>
      </c>
      <c r="X90" s="30" t="str">
        <f>IFERROR(VLOOKUP($I90,Trabajadores!$C$2:$AS$1684,42,FALSE)," ")</f>
        <v>ALGADI</v>
      </c>
      <c r="Y90" s="30">
        <f>IFERROR(VLOOKUP($I90,Trabajadores!$C$2:$AS$1684,40,FALSE)," ")</f>
        <v>110111</v>
      </c>
      <c r="Z90" s="30" t="str">
        <f>IFERROR(VLOOKUP(Y90,Centros!$X$2:$Y$228,2,FALSE)," ")</f>
        <v>COLEGIO SAGRADO CORAZON REPARADORAS</v>
      </c>
      <c r="AA90" s="6"/>
      <c r="AB90" s="5"/>
      <c r="AC90" s="41">
        <f>IFERROR(VLOOKUP(H90,Centros!$AI$2:$AN$10,6,FALSE),0)</f>
        <v>74</v>
      </c>
      <c r="AD90" s="42">
        <f t="shared" si="32"/>
        <v>0</v>
      </c>
      <c r="AE90" s="42">
        <f t="shared" si="33"/>
        <v>0</v>
      </c>
      <c r="AF90" s="42">
        <f t="shared" si="34"/>
        <v>0</v>
      </c>
      <c r="AG90" s="42">
        <f t="shared" si="35"/>
        <v>14.822007812500001</v>
      </c>
      <c r="AH90" s="43">
        <f>IFERROR(VLOOKUP($I90,Trabajadores!$C$3:$AT$1684,44,FALSE),0)</f>
        <v>19228</v>
      </c>
      <c r="AI90" s="43">
        <f>IFERROR(VLOOKUP($I90,Trabajadores!$C$3:$AT$1684,2,FALSE),0)</f>
        <v>1778</v>
      </c>
      <c r="AJ90" s="43" t="str">
        <f>IFERROR(VLOOKUP($I90,Trabajadores!$C$3:$AY$1270,21,FALSE),0)</f>
        <v>13</v>
      </c>
      <c r="AK90" s="42">
        <f>IFERROR(VLOOKUP($I90,Trabajadores!$C$3:$AN$1684,38,FALSE),0)</f>
        <v>9.3249999999999993</v>
      </c>
      <c r="AL90" s="42" t="str">
        <f>IFERROR(VLOOKUP($I90,Trabajadores!$C$3:$AN$1684,28,FALSE),0)</f>
        <v>99100165012016</v>
      </c>
      <c r="AM90" s="21" t="str">
        <f>IFERROR(VLOOKUP($I90,Trabajadores!$C$3:$AN$1684,19,FALSE),0)</f>
        <v>h Cociner@</v>
      </c>
      <c r="AN90" s="21">
        <f>IFERROR(IF($J90="algadi",VLOOKUP($K90,Centros!$AB$2:$AD$142,2,FALSE),VLOOKUP($K90,Centros!$AB$143:$AD$282,2,FALSE)),0)</f>
        <v>5027</v>
      </c>
      <c r="AO90" s="44" t="str">
        <f>IFERROR(IF($J90="algadi",VLOOKUP($K90,Centros!$AB$2:$AD$142,3,FALSE),VLOOKUP($K90,Centros!$AB$143:$AD$222,3,FALSE)),0)</f>
        <v>34</v>
      </c>
      <c r="AP90" s="54"/>
      <c r="AQ90" s="55">
        <f>IFERROR(VLOOKUP($AM90,Centros!$AR$2:$AS$405,2,FALSE),0)</f>
        <v>1.743765625</v>
      </c>
      <c r="AR90" s="78">
        <f>IFERROR(VLOOKUP($AM90,Centros!$AZ$2:$BA$6,2,FALSE),0)</f>
        <v>0</v>
      </c>
      <c r="AS90" s="76">
        <f>IFERROR(VLOOKUP($AM90,Centros!$BE$2:$BF$6,2,FALSE),0)</f>
        <v>0</v>
      </c>
      <c r="BD90" s="45" t="str">
        <f t="shared" si="36"/>
        <v>ALGADI</v>
      </c>
      <c r="BE90" s="45" t="s">
        <v>852</v>
      </c>
      <c r="BF90" s="123" t="str">
        <f t="shared" si="37"/>
        <v>9-SEPTIEMBRE</v>
      </c>
      <c r="BG90" s="45">
        <f t="shared" si="38"/>
        <v>110111</v>
      </c>
      <c r="BH90" s="45">
        <f>VLOOKUP(Y90,Hoja1!$A$2:$O$599,14,FALSE)</f>
        <v>110111</v>
      </c>
      <c r="BI90" s="45" t="str">
        <f>VLOOKUP(BH90,Hoja1!$A$2:$O$599,2,FALSE)</f>
        <v>COL. SAG. CORAZON REPARADORAS</v>
      </c>
      <c r="BJ90" s="45" t="str">
        <f t="shared" si="39"/>
        <v>CANOVACAS MORA, MIRIAM</v>
      </c>
      <c r="BK90" s="45">
        <f>VLOOKUP(BJ90,Trabajadores!$C$3:$AN$3285,14,FALSE)</f>
        <v>300</v>
      </c>
      <c r="BL90" s="45" t="str">
        <f>VLOOKUP($BJ90,Trabajadores!$C$3:$AN$3285,19,FALSE)</f>
        <v>h Cociner@</v>
      </c>
      <c r="BM90" s="45">
        <f>VLOOKUP($BJ90,Trabajadores!$C$3:$AN$3285,16,FALSE)</f>
        <v>100</v>
      </c>
      <c r="BN90" s="124">
        <f t="shared" si="40"/>
        <v>1</v>
      </c>
      <c r="BO90" s="124">
        <f t="shared" si="41"/>
        <v>0</v>
      </c>
      <c r="BP90" s="125">
        <f t="shared" si="42"/>
        <v>1</v>
      </c>
      <c r="BR90" s="126">
        <f t="shared" si="43"/>
        <v>-19.55763930859375</v>
      </c>
      <c r="BV90" s="45" t="str">
        <f t="shared" si="44"/>
        <v>ALGADI</v>
      </c>
      <c r="BW90" s="45" t="s">
        <v>852</v>
      </c>
      <c r="BX90" s="123" t="str">
        <f t="shared" si="45"/>
        <v>9-SEPTIEMBRE</v>
      </c>
      <c r="BY90" s="45">
        <f t="shared" si="46"/>
        <v>110111</v>
      </c>
      <c r="BZ90" s="45">
        <f>VLOOKUP(BY90,Hoja1!$A$2:$O$599,14,FALSE)</f>
        <v>110111</v>
      </c>
      <c r="CA90" s="45" t="str">
        <f>VLOOKUP(BZ90,Hoja1!$A$2:$O$599,2,FALSE)</f>
        <v>COL. SAG. CORAZON REPARADORAS</v>
      </c>
      <c r="CB90" s="45" t="str">
        <f t="shared" si="47"/>
        <v>Nocturnidad</v>
      </c>
      <c r="CC90" s="45">
        <v>888</v>
      </c>
      <c r="CD90" s="45" t="str">
        <f t="shared" si="48"/>
        <v>INCIDENCIA</v>
      </c>
      <c r="CF90" s="124"/>
      <c r="CG90" s="124"/>
      <c r="CH90" s="125"/>
      <c r="CJ90" s="126">
        <f t="shared" si="49"/>
        <v>19.55763930859375</v>
      </c>
    </row>
    <row r="91" spans="1:88" hidden="1" x14ac:dyDescent="0.3">
      <c r="A91" s="116"/>
      <c r="B91" s="116"/>
      <c r="D91" s="31" t="s">
        <v>2758</v>
      </c>
      <c r="E91" s="8" t="s">
        <v>2786</v>
      </c>
      <c r="F91" s="7" t="s">
        <v>726</v>
      </c>
      <c r="G91" s="45" t="s">
        <v>714</v>
      </c>
      <c r="H91" s="45" t="s">
        <v>732</v>
      </c>
      <c r="I91" s="119" t="s">
        <v>6209</v>
      </c>
      <c r="J91" s="18" t="s">
        <v>485</v>
      </c>
      <c r="K91" s="119">
        <v>110111</v>
      </c>
      <c r="L91" s="110" t="str">
        <f t="shared" si="27"/>
        <v>ok</v>
      </c>
      <c r="M91" s="111" t="str">
        <f>IFERROR(VLOOKUP(K91,Centros!$E$2:$G$340,2,FALSE)," ")</f>
        <v>COLEGIO SAGRADO CORAZON REPARADORAS</v>
      </c>
      <c r="N91" s="112" t="str">
        <f t="shared" si="28"/>
        <v xml:space="preserve"> </v>
      </c>
      <c r="O91" s="113" t="str">
        <f>IFERROR(VLOOKUP($I91,Trabajadores!$C$3:$AF$1684,19,FALSE)," ")</f>
        <v>h Ay Cocin</v>
      </c>
      <c r="P91" s="32"/>
      <c r="Q91" s="33"/>
      <c r="R91" s="24">
        <f t="shared" si="26"/>
        <v>0</v>
      </c>
      <c r="S91" s="18">
        <v>8.5</v>
      </c>
      <c r="T91" s="23">
        <f t="shared" si="29"/>
        <v>1.690609375</v>
      </c>
      <c r="U91" s="23">
        <f t="shared" si="30"/>
        <v>14.3701796875</v>
      </c>
      <c r="V91" s="18"/>
      <c r="W91" s="23">
        <f t="shared" si="31"/>
        <v>18.961452097656249</v>
      </c>
      <c r="X91" s="30" t="str">
        <f>IFERROR(VLOOKUP($I91,Trabajadores!$C$2:$AS$1684,42,FALSE)," ")</f>
        <v>ALGADI</v>
      </c>
      <c r="Y91" s="30">
        <f>IFERROR(VLOOKUP($I91,Trabajadores!$C$2:$AS$1684,40,FALSE)," ")</f>
        <v>110111</v>
      </c>
      <c r="Z91" s="30" t="str">
        <f>IFERROR(VLOOKUP(Y91,Centros!$X$2:$Y$228,2,FALSE)," ")</f>
        <v>COLEGIO SAGRADO CORAZON REPARADORAS</v>
      </c>
      <c r="AA91" s="6"/>
      <c r="AB91" s="5"/>
      <c r="AC91" s="41">
        <f>IFERROR(VLOOKUP(H91,Centros!$AI$2:$AN$10,6,FALSE),0)</f>
        <v>74</v>
      </c>
      <c r="AD91" s="42">
        <f t="shared" si="32"/>
        <v>0</v>
      </c>
      <c r="AE91" s="42">
        <f t="shared" si="33"/>
        <v>0</v>
      </c>
      <c r="AF91" s="42">
        <f t="shared" si="34"/>
        <v>0</v>
      </c>
      <c r="AG91" s="42">
        <f t="shared" si="35"/>
        <v>14.3701796875</v>
      </c>
      <c r="AH91" s="43">
        <f>IFERROR(VLOOKUP($I91,Trabajadores!$C$3:$AT$1684,44,FALSE),0)</f>
        <v>19228</v>
      </c>
      <c r="AI91" s="43">
        <f>IFERROR(VLOOKUP($I91,Trabajadores!$C$3:$AT$1684,2,FALSE),0)</f>
        <v>321</v>
      </c>
      <c r="AJ91" s="43" t="str">
        <f>IFERROR(VLOOKUP($I91,Trabajadores!$C$3:$AY$1270,21,FALSE),0)</f>
        <v>13</v>
      </c>
      <c r="AK91" s="42">
        <f>IFERROR(VLOOKUP($I91,Trabajadores!$C$3:$AN$1684,38,FALSE),0)</f>
        <v>8.4562500000000007</v>
      </c>
      <c r="AL91" s="42" t="str">
        <f>IFERROR(VLOOKUP($I91,Trabajadores!$C$3:$AN$1684,28,FALSE),0)</f>
        <v>99100165012016</v>
      </c>
      <c r="AM91" s="21" t="str">
        <f>IFERROR(VLOOKUP($I91,Trabajadores!$C$3:$AN$1684,19,FALSE),0)</f>
        <v>h Ay Cocin</v>
      </c>
      <c r="AN91" s="21">
        <f>IFERROR(IF($J91="algadi",VLOOKUP($K91,Centros!$AB$2:$AD$142,2,FALSE),VLOOKUP($K91,Centros!$AB$143:$AD$282,2,FALSE)),0)</f>
        <v>5027</v>
      </c>
      <c r="AO91" s="44" t="str">
        <f>IFERROR(IF($J91="algadi",VLOOKUP($K91,Centros!$AB$2:$AD$142,3,FALSE),VLOOKUP($K91,Centros!$AB$143:$AD$222,3,FALSE)),0)</f>
        <v>34</v>
      </c>
      <c r="AP91" s="54"/>
      <c r="AQ91" s="55">
        <f>IFERROR(VLOOKUP($AM91,Centros!$AR$2:$AS$405,2,FALSE),0)</f>
        <v>1.690609375</v>
      </c>
      <c r="AR91" s="78">
        <f>IFERROR(VLOOKUP($AM91,Centros!$AZ$2:$BA$6,2,FALSE),0)</f>
        <v>0</v>
      </c>
      <c r="AS91" s="76">
        <f>IFERROR(VLOOKUP($AM91,Centros!$BE$2:$BF$6,2,FALSE),0)</f>
        <v>0</v>
      </c>
      <c r="BD91" s="45" t="str">
        <f t="shared" si="36"/>
        <v>ALGADI</v>
      </c>
      <c r="BE91" s="45" t="s">
        <v>852</v>
      </c>
      <c r="BF91" s="123" t="str">
        <f t="shared" si="37"/>
        <v>9-SEPTIEMBRE</v>
      </c>
      <c r="BG91" s="45">
        <f t="shared" si="38"/>
        <v>110111</v>
      </c>
      <c r="BH91" s="45">
        <f>VLOOKUP(Y91,Hoja1!$A$2:$O$599,14,FALSE)</f>
        <v>110111</v>
      </c>
      <c r="BI91" s="45" t="str">
        <f>VLOOKUP(BH91,Hoja1!$A$2:$O$599,2,FALSE)</f>
        <v>COL. SAG. CORAZON REPARADORAS</v>
      </c>
      <c r="BJ91" s="45" t="str">
        <f t="shared" si="39"/>
        <v>JARA ALCOJOR, ALVARO</v>
      </c>
      <c r="BK91" s="45">
        <f>VLOOKUP(BJ91,Trabajadores!$C$3:$AN$3285,14,FALSE)</f>
        <v>300</v>
      </c>
      <c r="BL91" s="45" t="str">
        <f>VLOOKUP($BJ91,Trabajadores!$C$3:$AN$3285,19,FALSE)</f>
        <v>h Ay Cocin</v>
      </c>
      <c r="BM91" s="45">
        <f>VLOOKUP($BJ91,Trabajadores!$C$3:$AN$3285,16,FALSE)</f>
        <v>100</v>
      </c>
      <c r="BN91" s="124">
        <f t="shared" si="40"/>
        <v>1</v>
      </c>
      <c r="BO91" s="124">
        <f t="shared" si="41"/>
        <v>0</v>
      </c>
      <c r="BP91" s="125">
        <f t="shared" si="42"/>
        <v>1</v>
      </c>
      <c r="BR91" s="126">
        <f t="shared" si="43"/>
        <v>-18.961452097656249</v>
      </c>
      <c r="BV91" s="45" t="str">
        <f t="shared" si="44"/>
        <v>ALGADI</v>
      </c>
      <c r="BW91" s="45" t="s">
        <v>852</v>
      </c>
      <c r="BX91" s="123" t="str">
        <f t="shared" si="45"/>
        <v>9-SEPTIEMBRE</v>
      </c>
      <c r="BY91" s="45">
        <f t="shared" si="46"/>
        <v>110111</v>
      </c>
      <c r="BZ91" s="45">
        <f>VLOOKUP(BY91,Hoja1!$A$2:$O$599,14,FALSE)</f>
        <v>110111</v>
      </c>
      <c r="CA91" s="45" t="str">
        <f>VLOOKUP(BZ91,Hoja1!$A$2:$O$599,2,FALSE)</f>
        <v>COL. SAG. CORAZON REPARADORAS</v>
      </c>
      <c r="CB91" s="45" t="str">
        <f t="shared" si="47"/>
        <v>Nocturnidad</v>
      </c>
      <c r="CC91" s="45">
        <v>888</v>
      </c>
      <c r="CD91" s="45" t="str">
        <f t="shared" si="48"/>
        <v>INCIDENCIA</v>
      </c>
      <c r="CF91" s="124"/>
      <c r="CG91" s="124"/>
      <c r="CH91" s="125"/>
      <c r="CJ91" s="126">
        <f t="shared" si="49"/>
        <v>18.961452097656249</v>
      </c>
    </row>
    <row r="92" spans="1:88" hidden="1" x14ac:dyDescent="0.3">
      <c r="A92" s="116"/>
      <c r="B92" s="116"/>
      <c r="D92" s="31" t="s">
        <v>2758</v>
      </c>
      <c r="E92" s="8" t="s">
        <v>2786</v>
      </c>
      <c r="F92" s="7" t="s">
        <v>726</v>
      </c>
      <c r="G92" s="45" t="s">
        <v>714</v>
      </c>
      <c r="H92" s="45" t="s">
        <v>816</v>
      </c>
      <c r="I92" s="119" t="s">
        <v>5502</v>
      </c>
      <c r="J92" s="18" t="s">
        <v>485</v>
      </c>
      <c r="K92" s="119">
        <v>110111</v>
      </c>
      <c r="L92" s="110" t="str">
        <f t="shared" si="27"/>
        <v>ok</v>
      </c>
      <c r="M92" s="111" t="str">
        <f>IFERROR(VLOOKUP(K92,Centros!$E$2:$G$340,2,FALSE)," ")</f>
        <v>COLEGIO SAGRADO CORAZON REPARADORAS</v>
      </c>
      <c r="N92" s="112" t="str">
        <f t="shared" si="28"/>
        <v xml:space="preserve"> </v>
      </c>
      <c r="O92" s="113" t="str">
        <f>IFERROR(VLOOKUP($I92,Trabajadores!$C$3:$AF$1684,19,FALSE)," ")</f>
        <v>AUX.COLEC.</v>
      </c>
      <c r="P92" s="32">
        <v>110</v>
      </c>
      <c r="Q92" s="33">
        <v>1</v>
      </c>
      <c r="R92" s="24">
        <f t="shared" si="26"/>
        <v>110</v>
      </c>
      <c r="S92" s="18"/>
      <c r="T92" s="23">
        <f t="shared" si="29"/>
        <v>0</v>
      </c>
      <c r="U92" s="23">
        <f t="shared" si="30"/>
        <v>0</v>
      </c>
      <c r="V92" s="18"/>
      <c r="W92" s="23">
        <f t="shared" si="31"/>
        <v>145.14499999999998</v>
      </c>
      <c r="X92" s="30" t="str">
        <f>IFERROR(VLOOKUP($I92,Trabajadores!$C$2:$AS$1684,42,FALSE)," ")</f>
        <v>ALGADI</v>
      </c>
      <c r="Y92" s="30">
        <f>IFERROR(VLOOKUP($I92,Trabajadores!$C$2:$AS$1684,40,FALSE)," ")</f>
        <v>110111</v>
      </c>
      <c r="Z92" s="30" t="str">
        <f>IFERROR(VLOOKUP(Y92,Centros!$X$2:$Y$228,2,FALSE)," ")</f>
        <v>COLEGIO SAGRADO CORAZON REPARADORAS</v>
      </c>
      <c r="AA92" s="6" t="s">
        <v>10621</v>
      </c>
      <c r="AB92" s="5" t="s">
        <v>10624</v>
      </c>
      <c r="AC92" s="41">
        <f>IFERROR(VLOOKUP(H92,Centros!$AI$2:$AN$10,6,FALSE),0)</f>
        <v>72</v>
      </c>
      <c r="AD92" s="42">
        <f t="shared" si="32"/>
        <v>0</v>
      </c>
      <c r="AE92" s="42">
        <f t="shared" si="33"/>
        <v>110</v>
      </c>
      <c r="AF92" s="42">
        <f t="shared" si="34"/>
        <v>0</v>
      </c>
      <c r="AG92" s="42">
        <f t="shared" si="35"/>
        <v>0</v>
      </c>
      <c r="AH92" s="43">
        <f>IFERROR(VLOOKUP($I92,Trabajadores!$C$3:$AT$1684,44,FALSE),0)</f>
        <v>19228</v>
      </c>
      <c r="AI92" s="43">
        <f>IFERROR(VLOOKUP($I92,Trabajadores!$C$3:$AT$1684,2,FALSE),0)</f>
        <v>104</v>
      </c>
      <c r="AJ92" s="43" t="str">
        <f>IFERROR(VLOOKUP($I92,Trabajadores!$C$3:$AY$1270,21,FALSE),0)</f>
        <v>13</v>
      </c>
      <c r="AK92" s="42">
        <f>IFERROR(VLOOKUP($I92,Trabajadores!$C$3:$AN$1684,38,FALSE),0)</f>
        <v>7.8014285714285716</v>
      </c>
      <c r="AL92" s="42" t="str">
        <f>IFERROR(VLOOKUP($I92,Trabajadores!$C$3:$AN$1684,28,FALSE),0)</f>
        <v>99100165012016</v>
      </c>
      <c r="AM92" s="21" t="str">
        <f>IFERROR(VLOOKUP($I92,Trabajadores!$C$3:$AN$1684,19,FALSE),0)</f>
        <v>AUX.COLEC.</v>
      </c>
      <c r="AN92" s="21">
        <f>IFERROR(IF($J92="algadi",VLOOKUP($K92,Centros!$AB$2:$AD$142,2,FALSE),VLOOKUP($K92,Centros!$AB$143:$AD$282,2,FALSE)),0)</f>
        <v>5027</v>
      </c>
      <c r="AO92" s="44" t="str">
        <f>IFERROR(IF($J92="algadi",VLOOKUP($K92,Centros!$AB$2:$AD$142,3,FALSE),VLOOKUP($K92,Centros!$AB$143:$AD$222,3,FALSE)),0)</f>
        <v>34</v>
      </c>
      <c r="AP92" s="54"/>
      <c r="AQ92" s="55">
        <f>IFERROR(VLOOKUP($AM92,Centros!$AR$2:$AS$405,2,FALSE),0)</f>
        <v>0</v>
      </c>
      <c r="AR92" s="78">
        <f>IFERROR(VLOOKUP($AM92,Centros!$AZ$2:$BA$6,2,FALSE),0)</f>
        <v>0</v>
      </c>
      <c r="AS92" s="76">
        <f>IFERROR(VLOOKUP($AM92,Centros!$BE$2:$BF$6,2,FALSE),0)</f>
        <v>0</v>
      </c>
      <c r="BD92" s="45" t="str">
        <f t="shared" si="36"/>
        <v>ALGADI</v>
      </c>
      <c r="BE92" s="45" t="s">
        <v>852</v>
      </c>
      <c r="BF92" s="123" t="str">
        <f t="shared" si="37"/>
        <v>9-SEPTIEMBRE</v>
      </c>
      <c r="BG92" s="45">
        <f t="shared" si="38"/>
        <v>110111</v>
      </c>
      <c r="BH92" s="45">
        <f>VLOOKUP(Y92,Hoja1!$A$2:$O$599,14,FALSE)</f>
        <v>110111</v>
      </c>
      <c r="BI92" s="45" t="str">
        <f>VLOOKUP(BH92,Hoja1!$A$2:$O$599,2,FALSE)</f>
        <v>COL. SAG. CORAZON REPARADORAS</v>
      </c>
      <c r="BJ92" s="45" t="str">
        <f t="shared" si="39"/>
        <v>BOSCORNEA, CLAUDIA</v>
      </c>
      <c r="BK92" s="45">
        <f>VLOOKUP(BJ92,Trabajadores!$C$3:$AN$3285,14,FALSE)</f>
        <v>300</v>
      </c>
      <c r="BL92" s="45" t="str">
        <f>VLOOKUP($BJ92,Trabajadores!$C$3:$AN$3285,19,FALSE)</f>
        <v>AUX.COLEC.</v>
      </c>
      <c r="BM92" s="45">
        <f>VLOOKUP($BJ92,Trabajadores!$C$3:$AN$3285,16,FALSE)</f>
        <v>87.5</v>
      </c>
      <c r="BN92" s="124">
        <f t="shared" si="40"/>
        <v>1</v>
      </c>
      <c r="BO92" s="124">
        <f t="shared" si="41"/>
        <v>0</v>
      </c>
      <c r="BP92" s="125">
        <f t="shared" si="42"/>
        <v>1</v>
      </c>
      <c r="BR92" s="126">
        <f t="shared" si="43"/>
        <v>-145.14499999999998</v>
      </c>
      <c r="BV92" s="45" t="str">
        <f t="shared" si="44"/>
        <v>ALGADI</v>
      </c>
      <c r="BW92" s="45" t="s">
        <v>852</v>
      </c>
      <c r="BX92" s="123" t="str">
        <f t="shared" si="45"/>
        <v>9-SEPTIEMBRE</v>
      </c>
      <c r="BY92" s="45">
        <f t="shared" si="46"/>
        <v>110111</v>
      </c>
      <c r="BZ92" s="45">
        <f>VLOOKUP(BY92,Hoja1!$A$2:$O$599,14,FALSE)</f>
        <v>110111</v>
      </c>
      <c r="CA92" s="45" t="str">
        <f>VLOOKUP(BZ92,Hoja1!$A$2:$O$599,2,FALSE)</f>
        <v>COL. SAG. CORAZON REPARADORAS</v>
      </c>
      <c r="CB92" s="45" t="str">
        <f t="shared" si="47"/>
        <v>Otros</v>
      </c>
      <c r="CC92" s="45">
        <v>888</v>
      </c>
      <c r="CD92" s="45" t="str">
        <f t="shared" si="48"/>
        <v>INCIDENCIA</v>
      </c>
      <c r="CF92" s="124"/>
      <c r="CG92" s="124"/>
      <c r="CH92" s="125"/>
      <c r="CJ92" s="126">
        <f t="shared" si="49"/>
        <v>145.14499999999998</v>
      </c>
    </row>
    <row r="93" spans="1:88" hidden="1" x14ac:dyDescent="0.3">
      <c r="A93" s="116"/>
      <c r="B93" s="116"/>
      <c r="D93" s="31" t="s">
        <v>2758</v>
      </c>
      <c r="E93" s="8" t="s">
        <v>2786</v>
      </c>
      <c r="F93" s="7" t="s">
        <v>726</v>
      </c>
      <c r="G93" s="45" t="s">
        <v>714</v>
      </c>
      <c r="H93" s="45" t="s">
        <v>717</v>
      </c>
      <c r="I93" s="119" t="s">
        <v>5502</v>
      </c>
      <c r="J93" s="18" t="s">
        <v>485</v>
      </c>
      <c r="K93" s="119">
        <v>110111</v>
      </c>
      <c r="L93" s="110" t="str">
        <f t="shared" si="27"/>
        <v>ok</v>
      </c>
      <c r="M93" s="111" t="str">
        <f>IFERROR(VLOOKUP(K93,Centros!$E$2:$G$340,2,FALSE)," ")</f>
        <v>COLEGIO SAGRADO CORAZON REPARADORAS</v>
      </c>
      <c r="N93" s="112" t="str">
        <f t="shared" si="28"/>
        <v xml:space="preserve"> </v>
      </c>
      <c r="O93" s="113" t="str">
        <f>IFERROR(VLOOKUP($I93,Trabajadores!$C$3:$AF$1684,19,FALSE)," ")</f>
        <v>AUX.COLEC.</v>
      </c>
      <c r="P93" s="32">
        <v>9</v>
      </c>
      <c r="Q93" s="33">
        <v>9</v>
      </c>
      <c r="R93" s="24">
        <f t="shared" si="26"/>
        <v>81</v>
      </c>
      <c r="S93" s="18"/>
      <c r="T93" s="23">
        <f t="shared" si="29"/>
        <v>0</v>
      </c>
      <c r="U93" s="23">
        <f t="shared" si="30"/>
        <v>0</v>
      </c>
      <c r="V93" s="18"/>
      <c r="W93" s="23">
        <f t="shared" si="31"/>
        <v>106.87949999999999</v>
      </c>
      <c r="X93" s="30" t="str">
        <f>IFERROR(VLOOKUP($I93,Trabajadores!$C$2:$AS$1684,42,FALSE)," ")</f>
        <v>ALGADI</v>
      </c>
      <c r="Y93" s="30">
        <f>IFERROR(VLOOKUP($I93,Trabajadores!$C$2:$AS$1684,40,FALSE)," ")</f>
        <v>110111</v>
      </c>
      <c r="Z93" s="30" t="str">
        <f>IFERROR(VLOOKUP(Y93,Centros!$X$2:$Y$228,2,FALSE)," ")</f>
        <v>COLEGIO SAGRADO CORAZON REPARADORAS</v>
      </c>
      <c r="AA93" s="6" t="s">
        <v>10625</v>
      </c>
      <c r="AB93" s="5" t="s">
        <v>10626</v>
      </c>
      <c r="AC93" s="41">
        <f>IFERROR(VLOOKUP(H93,Centros!$AI$2:$AN$10,6,FALSE),0)</f>
        <v>73</v>
      </c>
      <c r="AD93" s="42">
        <f t="shared" si="32"/>
        <v>0</v>
      </c>
      <c r="AE93" s="42">
        <f t="shared" si="33"/>
        <v>0</v>
      </c>
      <c r="AF93" s="42">
        <f t="shared" si="34"/>
        <v>81</v>
      </c>
      <c r="AG93" s="42">
        <f t="shared" si="35"/>
        <v>0</v>
      </c>
      <c r="AH93" s="43">
        <f>IFERROR(VLOOKUP($I93,Trabajadores!$C$3:$AT$1684,44,FALSE),0)</f>
        <v>19228</v>
      </c>
      <c r="AI93" s="43">
        <f>IFERROR(VLOOKUP($I93,Trabajadores!$C$3:$AT$1684,2,FALSE),0)</f>
        <v>104</v>
      </c>
      <c r="AJ93" s="43" t="str">
        <f>IFERROR(VLOOKUP($I93,Trabajadores!$C$3:$AY$1270,21,FALSE),0)</f>
        <v>13</v>
      </c>
      <c r="AK93" s="42">
        <f>IFERROR(VLOOKUP($I93,Trabajadores!$C$3:$AN$1684,38,FALSE),0)</f>
        <v>7.8014285714285716</v>
      </c>
      <c r="AL93" s="42" t="str">
        <f>IFERROR(VLOOKUP($I93,Trabajadores!$C$3:$AN$1684,28,FALSE),0)</f>
        <v>99100165012016</v>
      </c>
      <c r="AM93" s="21" t="str">
        <f>IFERROR(VLOOKUP($I93,Trabajadores!$C$3:$AN$1684,19,FALSE),0)</f>
        <v>AUX.COLEC.</v>
      </c>
      <c r="AN93" s="21">
        <f>IFERROR(IF($J93="algadi",VLOOKUP($K93,Centros!$AB$2:$AD$142,2,FALSE),VLOOKUP($K93,Centros!$AB$143:$AD$282,2,FALSE)),0)</f>
        <v>5027</v>
      </c>
      <c r="AO93" s="44" t="str">
        <f>IFERROR(IF($J93="algadi",VLOOKUP($K93,Centros!$AB$2:$AD$142,3,FALSE),VLOOKUP($K93,Centros!$AB$143:$AD$222,3,FALSE)),0)</f>
        <v>34</v>
      </c>
      <c r="AP93" s="54"/>
      <c r="AQ93" s="55">
        <f>IFERROR(VLOOKUP($AM93,Centros!$AR$2:$AS$405,2,FALSE),0)</f>
        <v>0</v>
      </c>
      <c r="AR93" s="78">
        <f>IFERROR(VLOOKUP($AM93,Centros!$AZ$2:$BA$6,2,FALSE),0)</f>
        <v>0</v>
      </c>
      <c r="AS93" s="76">
        <f>IFERROR(VLOOKUP($AM93,Centros!$BE$2:$BF$6,2,FALSE),0)</f>
        <v>0</v>
      </c>
      <c r="BD93" s="45" t="str">
        <f t="shared" si="36"/>
        <v>ALGADI</v>
      </c>
      <c r="BE93" s="45" t="s">
        <v>852</v>
      </c>
      <c r="BF93" s="123" t="str">
        <f t="shared" si="37"/>
        <v>9-SEPTIEMBRE</v>
      </c>
      <c r="BG93" s="45">
        <f t="shared" si="38"/>
        <v>110111</v>
      </c>
      <c r="BH93" s="45">
        <f>VLOOKUP(Y93,Hoja1!$A$2:$O$599,14,FALSE)</f>
        <v>110111</v>
      </c>
      <c r="BI93" s="45" t="str">
        <f>VLOOKUP(BH93,Hoja1!$A$2:$O$599,2,FALSE)</f>
        <v>COL. SAG. CORAZON REPARADORAS</v>
      </c>
      <c r="BJ93" s="45" t="str">
        <f t="shared" si="39"/>
        <v>BOSCORNEA, CLAUDIA</v>
      </c>
      <c r="BK93" s="45">
        <f>VLOOKUP(BJ93,Trabajadores!$C$3:$AN$3285,14,FALSE)</f>
        <v>300</v>
      </c>
      <c r="BL93" s="45" t="str">
        <f>VLOOKUP($BJ93,Trabajadores!$C$3:$AN$3285,19,FALSE)</f>
        <v>AUX.COLEC.</v>
      </c>
      <c r="BM93" s="45">
        <f>VLOOKUP($BJ93,Trabajadores!$C$3:$AN$3285,16,FALSE)</f>
        <v>87.5</v>
      </c>
      <c r="BN93" s="124">
        <f t="shared" si="40"/>
        <v>1</v>
      </c>
      <c r="BO93" s="124">
        <f t="shared" si="41"/>
        <v>0</v>
      </c>
      <c r="BP93" s="125">
        <f t="shared" si="42"/>
        <v>1</v>
      </c>
      <c r="BR93" s="126">
        <f t="shared" si="43"/>
        <v>-106.87949999999999</v>
      </c>
      <c r="BV93" s="45" t="str">
        <f t="shared" si="44"/>
        <v>ALGADI</v>
      </c>
      <c r="BW93" s="45" t="s">
        <v>852</v>
      </c>
      <c r="BX93" s="123" t="str">
        <f t="shared" si="45"/>
        <v>9-SEPTIEMBRE</v>
      </c>
      <c r="BY93" s="45">
        <f t="shared" si="46"/>
        <v>110111</v>
      </c>
      <c r="BZ93" s="45">
        <f>VLOOKUP(BY93,Hoja1!$A$2:$O$599,14,FALSE)</f>
        <v>110111</v>
      </c>
      <c r="CA93" s="45" t="str">
        <f>VLOOKUP(BZ93,Hoja1!$A$2:$O$599,2,FALSE)</f>
        <v>COL. SAG. CORAZON REPARADORAS</v>
      </c>
      <c r="CB93" s="45" t="str">
        <f t="shared" si="47"/>
        <v>Absentismo</v>
      </c>
      <c r="CC93" s="45">
        <v>888</v>
      </c>
      <c r="CD93" s="45" t="str">
        <f t="shared" si="48"/>
        <v>INCIDENCIA</v>
      </c>
      <c r="CF93" s="124"/>
      <c r="CG93" s="124"/>
      <c r="CH93" s="125"/>
      <c r="CJ93" s="126">
        <f t="shared" si="49"/>
        <v>106.87949999999999</v>
      </c>
    </row>
    <row r="94" spans="1:88" hidden="1" x14ac:dyDescent="0.3">
      <c r="A94" s="116"/>
      <c r="B94" s="116"/>
      <c r="D94" s="31" t="s">
        <v>2758</v>
      </c>
      <c r="E94" s="8" t="s">
        <v>2786</v>
      </c>
      <c r="F94" s="7" t="s">
        <v>726</v>
      </c>
      <c r="G94" s="45" t="s">
        <v>714</v>
      </c>
      <c r="H94" s="45" t="s">
        <v>717</v>
      </c>
      <c r="I94" s="119" t="s">
        <v>7280</v>
      </c>
      <c r="J94" s="18" t="s">
        <v>485</v>
      </c>
      <c r="K94" s="119">
        <v>110111</v>
      </c>
      <c r="L94" s="110" t="str">
        <f t="shared" si="27"/>
        <v>ok</v>
      </c>
      <c r="M94" s="111" t="str">
        <f>IFERROR(VLOOKUP(K94,Centros!$E$2:$G$340,2,FALSE)," ")</f>
        <v>COLEGIO SAGRADO CORAZON REPARADORAS</v>
      </c>
      <c r="N94" s="112" t="str">
        <f t="shared" si="28"/>
        <v xml:space="preserve"> </v>
      </c>
      <c r="O94" s="113" t="str">
        <f>IFERROR(VLOOKUP($I94,Trabajadores!$C$3:$AF$1684,19,FALSE)," ")</f>
        <v>Limpiador@</v>
      </c>
      <c r="P94" s="32">
        <v>27</v>
      </c>
      <c r="Q94" s="33">
        <v>9</v>
      </c>
      <c r="R94" s="24">
        <f t="shared" si="26"/>
        <v>243</v>
      </c>
      <c r="S94" s="18"/>
      <c r="T94" s="23" t="b">
        <f t="shared" si="29"/>
        <v>0</v>
      </c>
      <c r="U94" s="23">
        <f t="shared" si="30"/>
        <v>0</v>
      </c>
      <c r="V94" s="18"/>
      <c r="W94" s="23">
        <f t="shared" si="31"/>
        <v>320.63849999999996</v>
      </c>
      <c r="X94" s="30" t="str">
        <f>IFERROR(VLOOKUP($I94,Trabajadores!$C$2:$AS$1684,42,FALSE)," ")</f>
        <v>ALGADI</v>
      </c>
      <c r="Y94" s="30">
        <f>IFERROR(VLOOKUP($I94,Trabajadores!$C$2:$AS$1684,40,FALSE)," ")</f>
        <v>110111</v>
      </c>
      <c r="Z94" s="30" t="str">
        <f>IFERROR(VLOOKUP(Y94,Centros!$X$2:$Y$228,2,FALSE)," ")</f>
        <v>COLEGIO SAGRADO CORAZON REPARADORAS</v>
      </c>
      <c r="AA94" s="6" t="s">
        <v>10625</v>
      </c>
      <c r="AB94" s="5" t="s">
        <v>10627</v>
      </c>
      <c r="AC94" s="41">
        <f>IFERROR(VLOOKUP(H94,Centros!$AI$2:$AN$10,6,FALSE),0)</f>
        <v>73</v>
      </c>
      <c r="AD94" s="42">
        <f t="shared" si="32"/>
        <v>0</v>
      </c>
      <c r="AE94" s="42">
        <f t="shared" si="33"/>
        <v>0</v>
      </c>
      <c r="AF94" s="42">
        <f t="shared" si="34"/>
        <v>243</v>
      </c>
      <c r="AG94" s="42">
        <f t="shared" si="35"/>
        <v>0</v>
      </c>
      <c r="AH94" s="43">
        <f>IFERROR(VLOOKUP($I94,Trabajadores!$C$3:$AT$1684,44,FALSE),0)</f>
        <v>19228</v>
      </c>
      <c r="AI94" s="43">
        <f>IFERROR(VLOOKUP($I94,Trabajadores!$C$3:$AT$1684,2,FALSE),0)</f>
        <v>665</v>
      </c>
      <c r="AJ94" s="43" t="str">
        <f>IFERROR(VLOOKUP($I94,Trabajadores!$C$3:$AY$1270,21,FALSE),0)</f>
        <v>13</v>
      </c>
      <c r="AK94" s="42">
        <f>IFERROR(VLOOKUP($I94,Trabajadores!$C$3:$AN$1684,38,FALSE),0)</f>
        <v>8.4389625585023396</v>
      </c>
      <c r="AL94" s="42" t="str">
        <f>IFERROR(VLOOKUP($I94,Trabajadores!$C$3:$AN$1684,28,FALSE),0)</f>
        <v>28002585011981</v>
      </c>
      <c r="AM94" s="21" t="str">
        <f>IFERROR(VLOOKUP($I94,Trabajadores!$C$3:$AN$1684,19,FALSE),0)</f>
        <v>Limpiador@</v>
      </c>
      <c r="AN94" s="21">
        <f>IFERROR(IF($J94="algadi",VLOOKUP($K94,Centros!$AB$2:$AD$142,2,FALSE),VLOOKUP($K94,Centros!$AB$143:$AD$282,2,FALSE)),0)</f>
        <v>5027</v>
      </c>
      <c r="AO94" s="44" t="str">
        <f>IFERROR(IF($J94="algadi",VLOOKUP($K94,Centros!$AB$2:$AD$142,3,FALSE),VLOOKUP($K94,Centros!$AB$143:$AD$222,3,FALSE)),0)</f>
        <v>34</v>
      </c>
      <c r="AP94" s="54"/>
      <c r="AQ94" s="55">
        <f>IFERROR(VLOOKUP($AM94,Centros!$AR$2:$AS$405,2,FALSE),0)</f>
        <v>1.6367812499999999</v>
      </c>
      <c r="AR94" s="78">
        <f>IFERROR(VLOOKUP($AM94,Centros!$AZ$2:$BA$6,2,FALSE),0)</f>
        <v>0</v>
      </c>
      <c r="AS94" s="76">
        <f>IFERROR(VLOOKUP($AM94,Centros!$BE$2:$BF$6,2,FALSE),0)</f>
        <v>0</v>
      </c>
      <c r="BD94" s="45" t="str">
        <f t="shared" si="36"/>
        <v>ALGADI</v>
      </c>
      <c r="BE94" s="45" t="s">
        <v>852</v>
      </c>
      <c r="BF94" s="123" t="str">
        <f t="shared" si="37"/>
        <v>9-SEPTIEMBRE</v>
      </c>
      <c r="BG94" s="45">
        <f t="shared" si="38"/>
        <v>110111</v>
      </c>
      <c r="BH94" s="45">
        <f>VLOOKUP(Y94,Hoja1!$A$2:$O$599,14,FALSE)</f>
        <v>110111</v>
      </c>
      <c r="BI94" s="45" t="str">
        <f>VLOOKUP(BH94,Hoja1!$A$2:$O$599,2,FALSE)</f>
        <v>COL. SAG. CORAZON REPARADORAS</v>
      </c>
      <c r="BJ94" s="45" t="str">
        <f t="shared" si="39"/>
        <v>VILLA HINOJOSA, ZAIDA J</v>
      </c>
      <c r="BK94" s="45">
        <f>VLOOKUP(BJ94,Trabajadores!$C$3:$AN$3285,14,FALSE)</f>
        <v>300</v>
      </c>
      <c r="BL94" s="45" t="str">
        <f>VLOOKUP($BJ94,Trabajadores!$C$3:$AN$3285,19,FALSE)</f>
        <v>Limpiador@</v>
      </c>
      <c r="BM94" s="45">
        <f>VLOOKUP($BJ94,Trabajadores!$C$3:$AN$3285,16,FALSE)</f>
        <v>51.28</v>
      </c>
      <c r="BN94" s="124">
        <f t="shared" si="40"/>
        <v>1</v>
      </c>
      <c r="BO94" s="124">
        <f t="shared" si="41"/>
        <v>0</v>
      </c>
      <c r="BP94" s="125">
        <f t="shared" si="42"/>
        <v>1</v>
      </c>
      <c r="BR94" s="126">
        <f t="shared" si="43"/>
        <v>-320.63849999999996</v>
      </c>
      <c r="BV94" s="45" t="str">
        <f t="shared" si="44"/>
        <v>ALGADI</v>
      </c>
      <c r="BW94" s="45" t="s">
        <v>852</v>
      </c>
      <c r="BX94" s="123" t="str">
        <f t="shared" si="45"/>
        <v>9-SEPTIEMBRE</v>
      </c>
      <c r="BY94" s="45">
        <f t="shared" si="46"/>
        <v>110111</v>
      </c>
      <c r="BZ94" s="45">
        <f>VLOOKUP(BY94,Hoja1!$A$2:$O$599,14,FALSE)</f>
        <v>110111</v>
      </c>
      <c r="CA94" s="45" t="str">
        <f>VLOOKUP(BZ94,Hoja1!$A$2:$O$599,2,FALSE)</f>
        <v>COL. SAG. CORAZON REPARADORAS</v>
      </c>
      <c r="CB94" s="45" t="str">
        <f t="shared" si="47"/>
        <v>Absentismo</v>
      </c>
      <c r="CC94" s="45">
        <v>888</v>
      </c>
      <c r="CD94" s="45" t="str">
        <f t="shared" si="48"/>
        <v>INCIDENCIA</v>
      </c>
      <c r="CF94" s="124"/>
      <c r="CG94" s="124"/>
      <c r="CH94" s="125"/>
      <c r="CJ94" s="126">
        <f t="shared" si="49"/>
        <v>320.63849999999996</v>
      </c>
    </row>
    <row r="95" spans="1:88" hidden="1" x14ac:dyDescent="0.3">
      <c r="A95" s="116"/>
      <c r="B95" s="116"/>
      <c r="D95" s="31" t="s">
        <v>2758</v>
      </c>
      <c r="E95" s="8" t="s">
        <v>2786</v>
      </c>
      <c r="F95" s="7" t="s">
        <v>726</v>
      </c>
      <c r="G95" s="45" t="s">
        <v>714</v>
      </c>
      <c r="H95" s="45" t="s">
        <v>717</v>
      </c>
      <c r="I95" s="119" t="s">
        <v>5502</v>
      </c>
      <c r="J95" s="18" t="s">
        <v>485</v>
      </c>
      <c r="K95" s="119">
        <v>110111</v>
      </c>
      <c r="L95" s="110" t="str">
        <f t="shared" si="27"/>
        <v>ok</v>
      </c>
      <c r="M95" s="111" t="str">
        <f>IFERROR(VLOOKUP(K95,Centros!$E$2:$G$340,2,FALSE)," ")</f>
        <v>COLEGIO SAGRADO CORAZON REPARADORAS</v>
      </c>
      <c r="N95" s="112" t="str">
        <f t="shared" si="28"/>
        <v xml:space="preserve"> </v>
      </c>
      <c r="O95" s="113" t="str">
        <f>IFERROR(VLOOKUP($I95,Trabajadores!$C$3:$AF$1684,19,FALSE)," ")</f>
        <v>AUX.COLEC.</v>
      </c>
      <c r="P95" s="32">
        <v>3</v>
      </c>
      <c r="Q95" s="33">
        <v>9</v>
      </c>
      <c r="R95" s="24">
        <f t="shared" si="26"/>
        <v>27</v>
      </c>
      <c r="S95" s="18"/>
      <c r="T95" s="23">
        <f t="shared" si="29"/>
        <v>0</v>
      </c>
      <c r="U95" s="23">
        <f t="shared" si="30"/>
        <v>0</v>
      </c>
      <c r="V95" s="18"/>
      <c r="W95" s="23">
        <f t="shared" si="31"/>
        <v>35.6265</v>
      </c>
      <c r="X95" s="30" t="str">
        <f>IFERROR(VLOOKUP($I95,Trabajadores!$C$2:$AS$1684,42,FALSE)," ")</f>
        <v>ALGADI</v>
      </c>
      <c r="Y95" s="30">
        <f>IFERROR(VLOOKUP($I95,Trabajadores!$C$2:$AS$1684,40,FALSE)," ")</f>
        <v>110111</v>
      </c>
      <c r="Z95" s="30" t="str">
        <f>IFERROR(VLOOKUP(Y95,Centros!$X$2:$Y$228,2,FALSE)," ")</f>
        <v>COLEGIO SAGRADO CORAZON REPARADORAS</v>
      </c>
      <c r="AA95" s="6" t="s">
        <v>10628</v>
      </c>
      <c r="AB95" s="5" t="s">
        <v>10629</v>
      </c>
      <c r="AC95" s="41">
        <f>IFERROR(VLOOKUP(H95,Centros!$AI$2:$AN$10,6,FALSE),0)</f>
        <v>73</v>
      </c>
      <c r="AD95" s="42">
        <f t="shared" si="32"/>
        <v>0</v>
      </c>
      <c r="AE95" s="42">
        <f t="shared" si="33"/>
        <v>0</v>
      </c>
      <c r="AF95" s="42">
        <f t="shared" si="34"/>
        <v>27</v>
      </c>
      <c r="AG95" s="42">
        <f t="shared" si="35"/>
        <v>0</v>
      </c>
      <c r="AH95" s="43">
        <f>IFERROR(VLOOKUP($I95,Trabajadores!$C$3:$AT$1684,44,FALSE),0)</f>
        <v>19228</v>
      </c>
      <c r="AI95" s="43">
        <f>IFERROR(VLOOKUP($I95,Trabajadores!$C$3:$AT$1684,2,FALSE),0)</f>
        <v>104</v>
      </c>
      <c r="AJ95" s="43" t="str">
        <f>IFERROR(VLOOKUP($I95,Trabajadores!$C$3:$AY$1270,21,FALSE),0)</f>
        <v>13</v>
      </c>
      <c r="AK95" s="42">
        <f>IFERROR(VLOOKUP($I95,Trabajadores!$C$3:$AN$1684,38,FALSE),0)</f>
        <v>7.8014285714285716</v>
      </c>
      <c r="AL95" s="42" t="str">
        <f>IFERROR(VLOOKUP($I95,Trabajadores!$C$3:$AN$1684,28,FALSE),0)</f>
        <v>99100165012016</v>
      </c>
      <c r="AM95" s="21" t="str">
        <f>IFERROR(VLOOKUP($I95,Trabajadores!$C$3:$AN$1684,19,FALSE),0)</f>
        <v>AUX.COLEC.</v>
      </c>
      <c r="AN95" s="21">
        <f>IFERROR(IF($J95="algadi",VLOOKUP($K95,Centros!$AB$2:$AD$142,2,FALSE),VLOOKUP($K95,Centros!$AB$143:$AD$282,2,FALSE)),0)</f>
        <v>5027</v>
      </c>
      <c r="AO95" s="44" t="str">
        <f>IFERROR(IF($J95="algadi",VLOOKUP($K95,Centros!$AB$2:$AD$142,3,FALSE),VLOOKUP($K95,Centros!$AB$143:$AD$222,3,FALSE)),0)</f>
        <v>34</v>
      </c>
      <c r="AP95" s="54"/>
      <c r="AQ95" s="55">
        <f>IFERROR(VLOOKUP($AM95,Centros!$AR$2:$AS$405,2,FALSE),0)</f>
        <v>0</v>
      </c>
      <c r="AR95" s="78">
        <f>IFERROR(VLOOKUP($AM95,Centros!$AZ$2:$BA$6,2,FALSE),0)</f>
        <v>0</v>
      </c>
      <c r="AS95" s="76">
        <f>IFERROR(VLOOKUP($AM95,Centros!$BE$2:$BF$6,2,FALSE),0)</f>
        <v>0</v>
      </c>
      <c r="BD95" s="45" t="str">
        <f t="shared" si="36"/>
        <v>ALGADI</v>
      </c>
      <c r="BE95" s="45" t="s">
        <v>852</v>
      </c>
      <c r="BF95" s="123" t="str">
        <f t="shared" si="37"/>
        <v>9-SEPTIEMBRE</v>
      </c>
      <c r="BG95" s="45">
        <f t="shared" si="38"/>
        <v>110111</v>
      </c>
      <c r="BH95" s="45">
        <f>VLOOKUP(Y95,Hoja1!$A$2:$O$599,14,FALSE)</f>
        <v>110111</v>
      </c>
      <c r="BI95" s="45" t="str">
        <f>VLOOKUP(BH95,Hoja1!$A$2:$O$599,2,FALSE)</f>
        <v>COL. SAG. CORAZON REPARADORAS</v>
      </c>
      <c r="BJ95" s="45" t="str">
        <f t="shared" si="39"/>
        <v>BOSCORNEA, CLAUDIA</v>
      </c>
      <c r="BK95" s="45">
        <f>VLOOKUP(BJ95,Trabajadores!$C$3:$AN$3285,14,FALSE)</f>
        <v>300</v>
      </c>
      <c r="BL95" s="45" t="str">
        <f>VLOOKUP($BJ95,Trabajadores!$C$3:$AN$3285,19,FALSE)</f>
        <v>AUX.COLEC.</v>
      </c>
      <c r="BM95" s="45">
        <f>VLOOKUP($BJ95,Trabajadores!$C$3:$AN$3285,16,FALSE)</f>
        <v>87.5</v>
      </c>
      <c r="BN95" s="124">
        <f t="shared" si="40"/>
        <v>1</v>
      </c>
      <c r="BO95" s="124">
        <f t="shared" si="41"/>
        <v>0</v>
      </c>
      <c r="BP95" s="125">
        <f t="shared" si="42"/>
        <v>1</v>
      </c>
      <c r="BR95" s="126">
        <f t="shared" si="43"/>
        <v>-35.6265</v>
      </c>
      <c r="BV95" s="45" t="str">
        <f t="shared" si="44"/>
        <v>ALGADI</v>
      </c>
      <c r="BW95" s="45" t="s">
        <v>852</v>
      </c>
      <c r="BX95" s="123" t="str">
        <f t="shared" si="45"/>
        <v>9-SEPTIEMBRE</v>
      </c>
      <c r="BY95" s="45">
        <f t="shared" si="46"/>
        <v>110111</v>
      </c>
      <c r="BZ95" s="45">
        <f>VLOOKUP(BY95,Hoja1!$A$2:$O$599,14,FALSE)</f>
        <v>110111</v>
      </c>
      <c r="CA95" s="45" t="str">
        <f>VLOOKUP(BZ95,Hoja1!$A$2:$O$599,2,FALSE)</f>
        <v>COL. SAG. CORAZON REPARADORAS</v>
      </c>
      <c r="CB95" s="45" t="str">
        <f t="shared" si="47"/>
        <v>Absentismo</v>
      </c>
      <c r="CC95" s="45">
        <v>888</v>
      </c>
      <c r="CD95" s="45" t="str">
        <f t="shared" si="48"/>
        <v>INCIDENCIA</v>
      </c>
      <c r="CF95" s="124"/>
      <c r="CG95" s="124"/>
      <c r="CH95" s="125"/>
      <c r="CJ95" s="126">
        <f t="shared" si="49"/>
        <v>35.6265</v>
      </c>
    </row>
    <row r="96" spans="1:88" hidden="1" x14ac:dyDescent="0.3">
      <c r="A96" s="116"/>
      <c r="B96" s="116"/>
      <c r="D96" s="31" t="s">
        <v>2758</v>
      </c>
      <c r="E96" s="8" t="s">
        <v>2786</v>
      </c>
      <c r="F96" s="7" t="s">
        <v>726</v>
      </c>
      <c r="G96" s="45" t="s">
        <v>714</v>
      </c>
      <c r="H96" s="45" t="s">
        <v>717</v>
      </c>
      <c r="I96" s="119" t="s">
        <v>7280</v>
      </c>
      <c r="J96" s="18" t="s">
        <v>485</v>
      </c>
      <c r="K96" s="119">
        <v>110111</v>
      </c>
      <c r="L96" s="110" t="str">
        <f t="shared" si="27"/>
        <v>ok</v>
      </c>
      <c r="M96" s="111" t="str">
        <f>IFERROR(VLOOKUP(K96,Centros!$E$2:$G$340,2,FALSE)," ")</f>
        <v>COLEGIO SAGRADO CORAZON REPARADORAS</v>
      </c>
      <c r="N96" s="112" t="str">
        <f t="shared" si="28"/>
        <v xml:space="preserve"> </v>
      </c>
      <c r="O96" s="113" t="str">
        <f>IFERROR(VLOOKUP($I96,Trabajadores!$C$3:$AF$1684,19,FALSE)," ")</f>
        <v>Limpiador@</v>
      </c>
      <c r="P96" s="32">
        <v>1</v>
      </c>
      <c r="Q96" s="33">
        <v>9</v>
      </c>
      <c r="R96" s="24">
        <f t="shared" si="26"/>
        <v>9</v>
      </c>
      <c r="S96" s="18"/>
      <c r="T96" s="23" t="b">
        <f t="shared" si="29"/>
        <v>0</v>
      </c>
      <c r="U96" s="23">
        <f t="shared" si="30"/>
        <v>0</v>
      </c>
      <c r="V96" s="18"/>
      <c r="W96" s="23">
        <f t="shared" si="31"/>
        <v>11.875499999999999</v>
      </c>
      <c r="X96" s="30" t="str">
        <f>IFERROR(VLOOKUP($I96,Trabajadores!$C$2:$AS$1684,42,FALSE)," ")</f>
        <v>ALGADI</v>
      </c>
      <c r="Y96" s="30">
        <f>IFERROR(VLOOKUP($I96,Trabajadores!$C$2:$AS$1684,40,FALSE)," ")</f>
        <v>110111</v>
      </c>
      <c r="Z96" s="30" t="str">
        <f>IFERROR(VLOOKUP(Y96,Centros!$X$2:$Y$228,2,FALSE)," ")</f>
        <v>COLEGIO SAGRADO CORAZON REPARADORAS</v>
      </c>
      <c r="AA96" s="6">
        <v>45919</v>
      </c>
      <c r="AB96" s="5" t="s">
        <v>10629</v>
      </c>
      <c r="AC96" s="41">
        <f>IFERROR(VLOOKUP(H96,Centros!$AI$2:$AN$10,6,FALSE),0)</f>
        <v>73</v>
      </c>
      <c r="AD96" s="42">
        <f t="shared" si="32"/>
        <v>0</v>
      </c>
      <c r="AE96" s="42">
        <f t="shared" si="33"/>
        <v>0</v>
      </c>
      <c r="AF96" s="42">
        <f t="shared" si="34"/>
        <v>9</v>
      </c>
      <c r="AG96" s="42">
        <f t="shared" si="35"/>
        <v>0</v>
      </c>
      <c r="AH96" s="43">
        <f>IFERROR(VLOOKUP($I96,Trabajadores!$C$3:$AT$1684,44,FALSE),0)</f>
        <v>19228</v>
      </c>
      <c r="AI96" s="43">
        <f>IFERROR(VLOOKUP($I96,Trabajadores!$C$3:$AT$1684,2,FALSE),0)</f>
        <v>665</v>
      </c>
      <c r="AJ96" s="43" t="str">
        <f>IFERROR(VLOOKUP($I96,Trabajadores!$C$3:$AY$1270,21,FALSE),0)</f>
        <v>13</v>
      </c>
      <c r="AK96" s="42">
        <f>IFERROR(VLOOKUP($I96,Trabajadores!$C$3:$AN$1684,38,FALSE),0)</f>
        <v>8.4389625585023396</v>
      </c>
      <c r="AL96" s="42" t="str">
        <f>IFERROR(VLOOKUP($I96,Trabajadores!$C$3:$AN$1684,28,FALSE),0)</f>
        <v>28002585011981</v>
      </c>
      <c r="AM96" s="21" t="str">
        <f>IFERROR(VLOOKUP($I96,Trabajadores!$C$3:$AN$1684,19,FALSE),0)</f>
        <v>Limpiador@</v>
      </c>
      <c r="AN96" s="21">
        <f>IFERROR(IF($J96="algadi",VLOOKUP($K96,Centros!$AB$2:$AD$142,2,FALSE),VLOOKUP($K96,Centros!$AB$143:$AD$282,2,FALSE)),0)</f>
        <v>5027</v>
      </c>
      <c r="AO96" s="44" t="str">
        <f>IFERROR(IF($J96="algadi",VLOOKUP($K96,Centros!$AB$2:$AD$142,3,FALSE),VLOOKUP($K96,Centros!$AB$143:$AD$222,3,FALSE)),0)</f>
        <v>34</v>
      </c>
      <c r="AP96" s="54"/>
      <c r="AQ96" s="55">
        <f>IFERROR(VLOOKUP($AM96,Centros!$AR$2:$AS$405,2,FALSE),0)</f>
        <v>1.6367812499999999</v>
      </c>
      <c r="AR96" s="78">
        <f>IFERROR(VLOOKUP($AM96,Centros!$AZ$2:$BA$6,2,FALSE),0)</f>
        <v>0</v>
      </c>
      <c r="AS96" s="76">
        <f>IFERROR(VLOOKUP($AM96,Centros!$BE$2:$BF$6,2,FALSE),0)</f>
        <v>0</v>
      </c>
      <c r="BD96" s="45" t="str">
        <f t="shared" si="36"/>
        <v>ALGADI</v>
      </c>
      <c r="BE96" s="45" t="s">
        <v>852</v>
      </c>
      <c r="BF96" s="123" t="str">
        <f t="shared" si="37"/>
        <v>9-SEPTIEMBRE</v>
      </c>
      <c r="BG96" s="45">
        <f t="shared" si="38"/>
        <v>110111</v>
      </c>
      <c r="BH96" s="45">
        <f>VLOOKUP(Y96,Hoja1!$A$2:$O$599,14,FALSE)</f>
        <v>110111</v>
      </c>
      <c r="BI96" s="45" t="str">
        <f>VLOOKUP(BH96,Hoja1!$A$2:$O$599,2,FALSE)</f>
        <v>COL. SAG. CORAZON REPARADORAS</v>
      </c>
      <c r="BJ96" s="45" t="str">
        <f t="shared" si="39"/>
        <v>VILLA HINOJOSA, ZAIDA J</v>
      </c>
      <c r="BK96" s="45">
        <f>VLOOKUP(BJ96,Trabajadores!$C$3:$AN$3285,14,FALSE)</f>
        <v>300</v>
      </c>
      <c r="BL96" s="45" t="str">
        <f>VLOOKUP($BJ96,Trabajadores!$C$3:$AN$3285,19,FALSE)</f>
        <v>Limpiador@</v>
      </c>
      <c r="BM96" s="45">
        <f>VLOOKUP($BJ96,Trabajadores!$C$3:$AN$3285,16,FALSE)</f>
        <v>51.28</v>
      </c>
      <c r="BN96" s="124">
        <f t="shared" si="40"/>
        <v>1</v>
      </c>
      <c r="BO96" s="124">
        <f t="shared" si="41"/>
        <v>0</v>
      </c>
      <c r="BP96" s="125">
        <f t="shared" si="42"/>
        <v>1</v>
      </c>
      <c r="BR96" s="126">
        <f t="shared" si="43"/>
        <v>-11.875499999999999</v>
      </c>
      <c r="BV96" s="45" t="str">
        <f t="shared" si="44"/>
        <v>ALGADI</v>
      </c>
      <c r="BW96" s="45" t="s">
        <v>852</v>
      </c>
      <c r="BX96" s="123" t="str">
        <f t="shared" si="45"/>
        <v>9-SEPTIEMBRE</v>
      </c>
      <c r="BY96" s="45">
        <f t="shared" si="46"/>
        <v>110111</v>
      </c>
      <c r="BZ96" s="45">
        <f>VLOOKUP(BY96,Hoja1!$A$2:$O$599,14,FALSE)</f>
        <v>110111</v>
      </c>
      <c r="CA96" s="45" t="str">
        <f>VLOOKUP(BZ96,Hoja1!$A$2:$O$599,2,FALSE)</f>
        <v>COL. SAG. CORAZON REPARADORAS</v>
      </c>
      <c r="CB96" s="45" t="str">
        <f t="shared" si="47"/>
        <v>Absentismo</v>
      </c>
      <c r="CC96" s="45">
        <v>888</v>
      </c>
      <c r="CD96" s="45" t="str">
        <f t="shared" si="48"/>
        <v>INCIDENCIA</v>
      </c>
      <c r="CF96" s="124"/>
      <c r="CG96" s="124"/>
      <c r="CH96" s="125"/>
      <c r="CJ96" s="126">
        <f t="shared" si="49"/>
        <v>11.875499999999999</v>
      </c>
    </row>
    <row r="97" spans="1:88" hidden="1" x14ac:dyDescent="0.3">
      <c r="A97" s="116"/>
      <c r="B97" s="116"/>
      <c r="D97" s="31" t="s">
        <v>2758</v>
      </c>
      <c r="E97" s="8" t="s">
        <v>2786</v>
      </c>
      <c r="F97" s="7" t="s">
        <v>726</v>
      </c>
      <c r="G97" s="45" t="s">
        <v>714</v>
      </c>
      <c r="H97" s="45" t="s">
        <v>717</v>
      </c>
      <c r="I97" s="119" t="s">
        <v>5247</v>
      </c>
      <c r="J97" s="18" t="s">
        <v>485</v>
      </c>
      <c r="K97" s="119">
        <v>110111</v>
      </c>
      <c r="L97" s="110" t="str">
        <f t="shared" si="27"/>
        <v>ok</v>
      </c>
      <c r="M97" s="111" t="str">
        <f>IFERROR(VLOOKUP(K97,Centros!$E$2:$G$340,2,FALSE)," ")</f>
        <v>COLEGIO SAGRADO CORAZON REPARADORAS</v>
      </c>
      <c r="N97" s="112" t="str">
        <f t="shared" si="28"/>
        <v xml:space="preserve"> </v>
      </c>
      <c r="O97" s="113" t="str">
        <f>IFERROR(VLOOKUP($I97,Trabajadores!$C$3:$AF$1684,19,FALSE)," ")</f>
        <v>h ASL</v>
      </c>
      <c r="P97" s="32">
        <v>4</v>
      </c>
      <c r="Q97" s="33">
        <v>9</v>
      </c>
      <c r="R97" s="24">
        <f t="shared" si="26"/>
        <v>36</v>
      </c>
      <c r="S97" s="18"/>
      <c r="T97" s="23">
        <f t="shared" si="29"/>
        <v>1.6367812499999999</v>
      </c>
      <c r="U97" s="23">
        <f t="shared" si="30"/>
        <v>0</v>
      </c>
      <c r="V97" s="18"/>
      <c r="W97" s="23">
        <f t="shared" si="31"/>
        <v>47.501999999999995</v>
      </c>
      <c r="X97" s="30" t="str">
        <f>IFERROR(VLOOKUP($I97,Trabajadores!$C$2:$AS$1684,42,FALSE)," ")</f>
        <v>ALGADI</v>
      </c>
      <c r="Y97" s="30">
        <f>IFERROR(VLOOKUP($I97,Trabajadores!$C$2:$AS$1684,40,FALSE)," ")</f>
        <v>110111</v>
      </c>
      <c r="Z97" s="30" t="str">
        <f>IFERROR(VLOOKUP(Y97,Centros!$X$2:$Y$228,2,FALSE)," ")</f>
        <v>COLEGIO SAGRADO CORAZON REPARADORAS</v>
      </c>
      <c r="AA97" s="6" t="s">
        <v>10630</v>
      </c>
      <c r="AB97" s="5" t="s">
        <v>10629</v>
      </c>
      <c r="AC97" s="41">
        <f>IFERROR(VLOOKUP(H97,Centros!$AI$2:$AN$10,6,FALSE),0)</f>
        <v>73</v>
      </c>
      <c r="AD97" s="42">
        <f t="shared" si="32"/>
        <v>0</v>
      </c>
      <c r="AE97" s="42">
        <f t="shared" si="33"/>
        <v>0</v>
      </c>
      <c r="AF97" s="42">
        <f t="shared" si="34"/>
        <v>36</v>
      </c>
      <c r="AG97" s="42">
        <f t="shared" si="35"/>
        <v>0</v>
      </c>
      <c r="AH97" s="43">
        <f>IFERROR(VLOOKUP($I97,Trabajadores!$C$3:$AT$1684,44,FALSE),0)</f>
        <v>19228</v>
      </c>
      <c r="AI97" s="43">
        <f>IFERROR(VLOOKUP($I97,Trabajadores!$C$3:$AT$1684,2,FALSE),0)</f>
        <v>634</v>
      </c>
      <c r="AJ97" s="43" t="str">
        <f>IFERROR(VLOOKUP($I97,Trabajadores!$C$3:$AY$1270,21,FALSE),0)</f>
        <v>13</v>
      </c>
      <c r="AK97" s="42">
        <f>IFERROR(VLOOKUP($I97,Trabajadores!$C$3:$AN$1684,38,FALSE),0)</f>
        <v>9.4700000000000006</v>
      </c>
      <c r="AL97" s="42" t="str">
        <f>IFERROR(VLOOKUP($I97,Trabajadores!$C$3:$AN$1684,28,FALSE),0)</f>
        <v>99100165012016</v>
      </c>
      <c r="AM97" s="21" t="str">
        <f>IFERROR(VLOOKUP($I97,Trabajadores!$C$3:$AN$1684,19,FALSE),0)</f>
        <v>h ASL</v>
      </c>
      <c r="AN97" s="21">
        <f>IFERROR(IF($J97="algadi",VLOOKUP($K97,Centros!$AB$2:$AD$142,2,FALSE),VLOOKUP($K97,Centros!$AB$143:$AD$282,2,FALSE)),0)</f>
        <v>5027</v>
      </c>
      <c r="AO97" s="44" t="str">
        <f>IFERROR(IF($J97="algadi",VLOOKUP($K97,Centros!$AB$2:$AD$142,3,FALSE),VLOOKUP($K97,Centros!$AB$143:$AD$222,3,FALSE)),0)</f>
        <v>34</v>
      </c>
      <c r="AP97" s="54"/>
      <c r="AQ97" s="55">
        <f>IFERROR(VLOOKUP($AM97,Centros!$AR$2:$AS$405,2,FALSE),0)</f>
        <v>1.6367812499999999</v>
      </c>
      <c r="AR97" s="78">
        <f>IFERROR(VLOOKUP($AM97,Centros!$AZ$2:$BA$6,2,FALSE),0)</f>
        <v>0</v>
      </c>
      <c r="AS97" s="76">
        <f>IFERROR(VLOOKUP($AM97,Centros!$BE$2:$BF$6,2,FALSE),0)</f>
        <v>0</v>
      </c>
      <c r="BD97" s="45" t="str">
        <f t="shared" si="36"/>
        <v>ALGADI</v>
      </c>
      <c r="BE97" s="45" t="s">
        <v>852</v>
      </c>
      <c r="BF97" s="123" t="str">
        <f t="shared" si="37"/>
        <v>9-SEPTIEMBRE</v>
      </c>
      <c r="BG97" s="45">
        <f t="shared" si="38"/>
        <v>110111</v>
      </c>
      <c r="BH97" s="45">
        <f>VLOOKUP(Y97,Hoja1!$A$2:$O$599,14,FALSE)</f>
        <v>110111</v>
      </c>
      <c r="BI97" s="45" t="str">
        <f>VLOOKUP(BH97,Hoja1!$A$2:$O$599,2,FALSE)</f>
        <v>COL. SAG. CORAZON REPARADORAS</v>
      </c>
      <c r="BJ97" s="45" t="str">
        <f t="shared" si="39"/>
        <v>ABAGHDAD, RACHIDA</v>
      </c>
      <c r="BK97" s="45">
        <f>VLOOKUP(BJ97,Trabajadores!$C$3:$AN$3285,14,FALSE)</f>
        <v>300</v>
      </c>
      <c r="BL97" s="45" t="str">
        <f>VLOOKUP($BJ97,Trabajadores!$C$3:$AN$3285,19,FALSE)</f>
        <v>h ASL</v>
      </c>
      <c r="BM97" s="45">
        <f>VLOOKUP($BJ97,Trabajadores!$C$3:$AN$3285,16,FALSE)</f>
        <v>50</v>
      </c>
      <c r="BN97" s="124">
        <f t="shared" si="40"/>
        <v>1</v>
      </c>
      <c r="BO97" s="124">
        <f t="shared" si="41"/>
        <v>0</v>
      </c>
      <c r="BP97" s="125">
        <f t="shared" si="42"/>
        <v>1</v>
      </c>
      <c r="BR97" s="126">
        <f t="shared" si="43"/>
        <v>-47.501999999999995</v>
      </c>
      <c r="BV97" s="45" t="str">
        <f t="shared" si="44"/>
        <v>ALGADI</v>
      </c>
      <c r="BW97" s="45" t="s">
        <v>852</v>
      </c>
      <c r="BX97" s="123" t="str">
        <f t="shared" si="45"/>
        <v>9-SEPTIEMBRE</v>
      </c>
      <c r="BY97" s="45">
        <f t="shared" si="46"/>
        <v>110111</v>
      </c>
      <c r="BZ97" s="45">
        <f>VLOOKUP(BY97,Hoja1!$A$2:$O$599,14,FALSE)</f>
        <v>110111</v>
      </c>
      <c r="CA97" s="45" t="str">
        <f>VLOOKUP(BZ97,Hoja1!$A$2:$O$599,2,FALSE)</f>
        <v>COL. SAG. CORAZON REPARADORAS</v>
      </c>
      <c r="CB97" s="45" t="str">
        <f t="shared" si="47"/>
        <v>Absentismo</v>
      </c>
      <c r="CC97" s="45">
        <v>888</v>
      </c>
      <c r="CD97" s="45" t="str">
        <f t="shared" si="48"/>
        <v>INCIDENCIA</v>
      </c>
      <c r="CF97" s="124"/>
      <c r="CG97" s="124"/>
      <c r="CH97" s="125"/>
      <c r="CJ97" s="126">
        <f t="shared" si="49"/>
        <v>47.501999999999995</v>
      </c>
    </row>
    <row r="98" spans="1:88" hidden="1" x14ac:dyDescent="0.3">
      <c r="A98" s="116"/>
      <c r="B98" s="116"/>
      <c r="D98" s="31" t="s">
        <v>2758</v>
      </c>
      <c r="E98" s="8" t="s">
        <v>2786</v>
      </c>
      <c r="F98" s="7" t="s">
        <v>726</v>
      </c>
      <c r="G98" s="45" t="s">
        <v>714</v>
      </c>
      <c r="H98" s="45" t="s">
        <v>717</v>
      </c>
      <c r="I98" s="119" t="s">
        <v>6652</v>
      </c>
      <c r="J98" s="18" t="s">
        <v>485</v>
      </c>
      <c r="K98" s="119">
        <v>110111</v>
      </c>
      <c r="L98" s="110" t="str">
        <f t="shared" si="27"/>
        <v>ok</v>
      </c>
      <c r="M98" s="111" t="str">
        <f>IFERROR(VLOOKUP(K98,Centros!$E$2:$G$340,2,FALSE)," ")</f>
        <v>COLEGIO SAGRADO CORAZON REPARADORAS</v>
      </c>
      <c r="N98" s="112" t="str">
        <f t="shared" si="28"/>
        <v xml:space="preserve"> </v>
      </c>
      <c r="O98" s="113" t="str">
        <f>IFERROR(VLOOKUP($I98,Trabajadores!$C$3:$AF$1684,19,FALSE)," ")</f>
        <v>h ASL</v>
      </c>
      <c r="P98" s="32">
        <v>1</v>
      </c>
      <c r="Q98" s="33">
        <v>9</v>
      </c>
      <c r="R98" s="24">
        <f t="shared" si="26"/>
        <v>9</v>
      </c>
      <c r="S98" s="18"/>
      <c r="T98" s="23">
        <f t="shared" si="29"/>
        <v>1.6367812499999999</v>
      </c>
      <c r="U98" s="23">
        <f t="shared" si="30"/>
        <v>0</v>
      </c>
      <c r="V98" s="18"/>
      <c r="W98" s="23">
        <f t="shared" si="31"/>
        <v>11.875499999999999</v>
      </c>
      <c r="X98" s="30" t="str">
        <f>IFERROR(VLOOKUP($I98,Trabajadores!$C$2:$AS$1684,42,FALSE)," ")</f>
        <v>ALGADI</v>
      </c>
      <c r="Y98" s="30">
        <f>IFERROR(VLOOKUP($I98,Trabajadores!$C$2:$AS$1684,40,FALSE)," ")</f>
        <v>110111</v>
      </c>
      <c r="Z98" s="30" t="str">
        <f>IFERROR(VLOOKUP(Y98,Centros!$X$2:$Y$228,2,FALSE)," ")</f>
        <v>COLEGIO SAGRADO CORAZON REPARADORAS</v>
      </c>
      <c r="AA98" s="6">
        <v>45909</v>
      </c>
      <c r="AB98" s="5" t="s">
        <v>10629</v>
      </c>
      <c r="AC98" s="41">
        <f>IFERROR(VLOOKUP(H98,Centros!$AI$2:$AN$10,6,FALSE),0)</f>
        <v>73</v>
      </c>
      <c r="AD98" s="42">
        <f t="shared" si="32"/>
        <v>0</v>
      </c>
      <c r="AE98" s="42">
        <f t="shared" si="33"/>
        <v>0</v>
      </c>
      <c r="AF98" s="42">
        <f t="shared" si="34"/>
        <v>9</v>
      </c>
      <c r="AG98" s="42">
        <f t="shared" si="35"/>
        <v>0</v>
      </c>
      <c r="AH98" s="43">
        <f>IFERROR(VLOOKUP($I98,Trabajadores!$C$3:$AT$1684,44,FALSE),0)</f>
        <v>19228</v>
      </c>
      <c r="AI98" s="43">
        <f>IFERROR(VLOOKUP($I98,Trabajadores!$C$3:$AT$1684,2,FALSE),0)</f>
        <v>116</v>
      </c>
      <c r="AJ98" s="43" t="str">
        <f>IFERROR(VLOOKUP($I98,Trabajadores!$C$3:$AY$1270,21,FALSE),0)</f>
        <v>13</v>
      </c>
      <c r="AK98" s="42">
        <f>IFERROR(VLOOKUP($I98,Trabajadores!$C$3:$AN$1684,38,FALSE),0)</f>
        <v>8.6416666666666675</v>
      </c>
      <c r="AL98" s="42" t="str">
        <f>IFERROR(VLOOKUP($I98,Trabajadores!$C$3:$AN$1684,28,FALSE),0)</f>
        <v>99100165012016</v>
      </c>
      <c r="AM98" s="21" t="str">
        <f>IFERROR(VLOOKUP($I98,Trabajadores!$C$3:$AN$1684,19,FALSE),0)</f>
        <v>h ASL</v>
      </c>
      <c r="AN98" s="21">
        <f>IFERROR(IF($J98="algadi",VLOOKUP($K98,Centros!$AB$2:$AD$142,2,FALSE),VLOOKUP($K98,Centros!$AB$143:$AD$282,2,FALSE)),0)</f>
        <v>5027</v>
      </c>
      <c r="AO98" s="44" t="str">
        <f>IFERROR(IF($J98="algadi",VLOOKUP($K98,Centros!$AB$2:$AD$142,3,FALSE),VLOOKUP($K98,Centros!$AB$143:$AD$222,3,FALSE)),0)</f>
        <v>34</v>
      </c>
      <c r="AP98" s="54"/>
      <c r="AQ98" s="55">
        <f>IFERROR(VLOOKUP($AM98,Centros!$AR$2:$AS$405,2,FALSE),0)</f>
        <v>1.6367812499999999</v>
      </c>
      <c r="AR98" s="78">
        <f>IFERROR(VLOOKUP($AM98,Centros!$AZ$2:$BA$6,2,FALSE),0)</f>
        <v>0</v>
      </c>
      <c r="AS98" s="76">
        <f>IFERROR(VLOOKUP($AM98,Centros!$BE$2:$BF$6,2,FALSE),0)</f>
        <v>0</v>
      </c>
      <c r="BD98" s="45" t="str">
        <f t="shared" si="36"/>
        <v>ALGADI</v>
      </c>
      <c r="BE98" s="45" t="s">
        <v>852</v>
      </c>
      <c r="BF98" s="123" t="str">
        <f t="shared" si="37"/>
        <v>9-SEPTIEMBRE</v>
      </c>
      <c r="BG98" s="45">
        <f t="shared" si="38"/>
        <v>110111</v>
      </c>
      <c r="BH98" s="45">
        <f>VLOOKUP(Y98,Hoja1!$A$2:$O$599,14,FALSE)</f>
        <v>110111</v>
      </c>
      <c r="BI98" s="45" t="str">
        <f>VLOOKUP(BH98,Hoja1!$A$2:$O$599,2,FALSE)</f>
        <v>COL. SAG. CORAZON REPARADORAS</v>
      </c>
      <c r="BJ98" s="45" t="str">
        <f t="shared" si="39"/>
        <v>NIETO CERRATO, JOSEFA</v>
      </c>
      <c r="BK98" s="45">
        <f>VLOOKUP(BJ98,Trabajadores!$C$3:$AN$3285,14,FALSE)</f>
        <v>300</v>
      </c>
      <c r="BL98" s="45" t="str">
        <f>VLOOKUP($BJ98,Trabajadores!$C$3:$AN$3285,19,FALSE)</f>
        <v>h ASL</v>
      </c>
      <c r="BM98" s="45">
        <f>VLOOKUP($BJ98,Trabajadores!$C$3:$AN$3285,16,FALSE)</f>
        <v>75</v>
      </c>
      <c r="BN98" s="124">
        <f t="shared" si="40"/>
        <v>1</v>
      </c>
      <c r="BO98" s="124">
        <f t="shared" si="41"/>
        <v>0</v>
      </c>
      <c r="BP98" s="125">
        <f t="shared" si="42"/>
        <v>1</v>
      </c>
      <c r="BR98" s="126">
        <f t="shared" si="43"/>
        <v>-11.875499999999999</v>
      </c>
      <c r="BV98" s="45" t="str">
        <f t="shared" si="44"/>
        <v>ALGADI</v>
      </c>
      <c r="BW98" s="45" t="s">
        <v>852</v>
      </c>
      <c r="BX98" s="123" t="str">
        <f t="shared" si="45"/>
        <v>9-SEPTIEMBRE</v>
      </c>
      <c r="BY98" s="45">
        <f t="shared" si="46"/>
        <v>110111</v>
      </c>
      <c r="BZ98" s="45">
        <f>VLOOKUP(BY98,Hoja1!$A$2:$O$599,14,FALSE)</f>
        <v>110111</v>
      </c>
      <c r="CA98" s="45" t="str">
        <f>VLOOKUP(BZ98,Hoja1!$A$2:$O$599,2,FALSE)</f>
        <v>COL. SAG. CORAZON REPARADORAS</v>
      </c>
      <c r="CB98" s="45" t="str">
        <f t="shared" si="47"/>
        <v>Absentismo</v>
      </c>
      <c r="CC98" s="45">
        <v>888</v>
      </c>
      <c r="CD98" s="45" t="str">
        <f t="shared" si="48"/>
        <v>INCIDENCIA</v>
      </c>
      <c r="CF98" s="124"/>
      <c r="CG98" s="124"/>
      <c r="CH98" s="125"/>
      <c r="CJ98" s="126">
        <f t="shared" si="49"/>
        <v>11.875499999999999</v>
      </c>
    </row>
    <row r="99" spans="1:88" hidden="1" x14ac:dyDescent="0.3">
      <c r="A99" s="116"/>
      <c r="B99" s="116"/>
      <c r="D99" s="31" t="s">
        <v>2758</v>
      </c>
      <c r="E99" s="8" t="s">
        <v>2786</v>
      </c>
      <c r="F99" s="7" t="s">
        <v>726</v>
      </c>
      <c r="G99" s="45" t="s">
        <v>714</v>
      </c>
      <c r="H99" s="45" t="s">
        <v>717</v>
      </c>
      <c r="I99" s="119" t="s">
        <v>3496</v>
      </c>
      <c r="J99" s="18" t="s">
        <v>485</v>
      </c>
      <c r="K99" s="119">
        <v>110164</v>
      </c>
      <c r="L99" s="110" t="str">
        <f t="shared" si="27"/>
        <v>ok</v>
      </c>
      <c r="M99" s="111" t="str">
        <f>IFERROR(VLOOKUP(K99,Centros!$E$2:$G$340,2,FALSE)," ")</f>
        <v>COLEGIO CRISTO REY - MADRID</v>
      </c>
      <c r="N99" s="112" t="str">
        <f t="shared" si="28"/>
        <v xml:space="preserve"> </v>
      </c>
      <c r="O99" s="113" t="str">
        <f>IFERROR(VLOOKUP($I99,Trabajadores!$C$3:$AF$1684,19,FALSE)," ")</f>
        <v>Limpiador@</v>
      </c>
      <c r="P99" s="32">
        <v>15</v>
      </c>
      <c r="Q99" s="33">
        <v>9</v>
      </c>
      <c r="R99" s="24">
        <f t="shared" si="26"/>
        <v>135</v>
      </c>
      <c r="S99" s="18"/>
      <c r="T99" s="23" t="b">
        <f t="shared" si="29"/>
        <v>0</v>
      </c>
      <c r="U99" s="23">
        <f t="shared" si="30"/>
        <v>0</v>
      </c>
      <c r="V99" s="18"/>
      <c r="W99" s="23">
        <f t="shared" si="31"/>
        <v>178.13249999999999</v>
      </c>
      <c r="X99" s="30" t="str">
        <f>IFERROR(VLOOKUP($I99,Trabajadores!$C$2:$AS$1684,42,FALSE)," ")</f>
        <v>ALGADI</v>
      </c>
      <c r="Y99" s="30">
        <f>IFERROR(VLOOKUP($I99,Trabajadores!$C$2:$AS$1684,40,FALSE)," ")</f>
        <v>110164</v>
      </c>
      <c r="Z99" s="30" t="str">
        <f>IFERROR(VLOOKUP(Y99,Centros!$X$2:$Y$228,2,FALSE)," ")</f>
        <v>COLEGIO CRISTO REY - MADRID</v>
      </c>
      <c r="AA99" s="6" t="s">
        <v>10631</v>
      </c>
      <c r="AB99" s="5" t="s">
        <v>10632</v>
      </c>
      <c r="AC99" s="41">
        <f>IFERROR(VLOOKUP(H99,Centros!$AI$2:$AN$10,6,FALSE),0)</f>
        <v>73</v>
      </c>
      <c r="AD99" s="42">
        <f t="shared" si="32"/>
        <v>0</v>
      </c>
      <c r="AE99" s="42">
        <f t="shared" si="33"/>
        <v>0</v>
      </c>
      <c r="AF99" s="42">
        <f t="shared" si="34"/>
        <v>135</v>
      </c>
      <c r="AG99" s="42">
        <f t="shared" si="35"/>
        <v>0</v>
      </c>
      <c r="AH99" s="43">
        <f>IFERROR(VLOOKUP($I99,Trabajadores!$C$3:$AT$1684,44,FALSE),0)</f>
        <v>19228</v>
      </c>
      <c r="AI99" s="43">
        <f>IFERROR(VLOOKUP($I99,Trabajadores!$C$3:$AT$1684,2,FALSE),0)</f>
        <v>1025</v>
      </c>
      <c r="AJ99" s="43" t="str">
        <f>IFERROR(VLOOKUP($I99,Trabajadores!$C$3:$AY$1270,21,FALSE),0)</f>
        <v>95</v>
      </c>
      <c r="AK99" s="42">
        <f>IFERROR(VLOOKUP($I99,Trabajadores!$C$3:$AN$1684,38,FALSE),0)</f>
        <v>8.4382201737280624</v>
      </c>
      <c r="AL99" s="42" t="str">
        <f>IFERROR(VLOOKUP($I99,Trabajadores!$C$3:$AN$1684,28,FALSE),0)</f>
        <v>28002585011981</v>
      </c>
      <c r="AM99" s="21" t="str">
        <f>IFERROR(VLOOKUP($I99,Trabajadores!$C$3:$AN$1684,19,FALSE),0)</f>
        <v>Limpiador@</v>
      </c>
      <c r="AN99" s="21">
        <f>IFERROR(IF($J99="algadi",VLOOKUP($K99,Centros!$AB$2:$AD$142,2,FALSE),VLOOKUP($K99,Centros!$AB$143:$AD$282,2,FALSE)),0)</f>
        <v>0</v>
      </c>
      <c r="AO99" s="44">
        <f>IFERROR(IF($J99="algadi",VLOOKUP($K99,Centros!$AB$2:$AD$142,3,FALSE),VLOOKUP($K99,Centros!$AB$143:$AD$222,3,FALSE)),0)</f>
        <v>0</v>
      </c>
      <c r="AP99" s="54"/>
      <c r="AQ99" s="55">
        <f>IFERROR(VLOOKUP($AM99,Centros!$AR$2:$AS$405,2,FALSE),0)</f>
        <v>1.6367812499999999</v>
      </c>
      <c r="AR99" s="78">
        <f>IFERROR(VLOOKUP($AM99,Centros!$AZ$2:$BA$6,2,FALSE),0)</f>
        <v>0</v>
      </c>
      <c r="AS99" s="76">
        <f>IFERROR(VLOOKUP($AM99,Centros!$BE$2:$BF$6,2,FALSE),0)</f>
        <v>0</v>
      </c>
      <c r="BD99" s="45" t="str">
        <f t="shared" si="36"/>
        <v>ALGADI</v>
      </c>
      <c r="BE99" s="45" t="s">
        <v>852</v>
      </c>
      <c r="BF99" s="123" t="str">
        <f t="shared" si="37"/>
        <v>9-SEPTIEMBRE</v>
      </c>
      <c r="BG99" s="45">
        <f t="shared" si="38"/>
        <v>110164</v>
      </c>
      <c r="BH99" s="45">
        <f>VLOOKUP(Y99,Hoja1!$A$2:$O$599,14,FALSE)</f>
        <v>110164</v>
      </c>
      <c r="BI99" s="45" t="str">
        <f>VLOOKUP(BH99,Hoja1!$A$2:$O$599,2,FALSE)</f>
        <v>COLEGIO CRISTO REY - MADRID</v>
      </c>
      <c r="BJ99" s="45" t="str">
        <f t="shared" si="39"/>
        <v>EGAS SALTOS, MONICA</v>
      </c>
      <c r="BK99" s="45">
        <f>VLOOKUP(BJ99,Trabajadores!$C$3:$AN$3285,14,FALSE)</f>
        <v>200</v>
      </c>
      <c r="BL99" s="45" t="str">
        <f>VLOOKUP($BJ99,Trabajadores!$C$3:$AN$3285,19,FALSE)</f>
        <v>Limpiador@</v>
      </c>
      <c r="BM99" s="45">
        <f>VLOOKUP($BJ99,Trabajadores!$C$3:$AN$3285,16,FALSE)</f>
        <v>56.41</v>
      </c>
      <c r="BN99" s="124">
        <f t="shared" si="40"/>
        <v>1</v>
      </c>
      <c r="BO99" s="124">
        <f t="shared" si="41"/>
        <v>0</v>
      </c>
      <c r="BP99" s="125">
        <f t="shared" si="42"/>
        <v>1</v>
      </c>
      <c r="BR99" s="126">
        <f t="shared" si="43"/>
        <v>-178.13249999999999</v>
      </c>
      <c r="BV99" s="45" t="str">
        <f t="shared" si="44"/>
        <v>ALGADI</v>
      </c>
      <c r="BW99" s="45" t="s">
        <v>852</v>
      </c>
      <c r="BX99" s="123" t="str">
        <f t="shared" si="45"/>
        <v>9-SEPTIEMBRE</v>
      </c>
      <c r="BY99" s="45">
        <f t="shared" si="46"/>
        <v>110164</v>
      </c>
      <c r="BZ99" s="45">
        <f>VLOOKUP(BY99,Hoja1!$A$2:$O$599,14,FALSE)</f>
        <v>110164</v>
      </c>
      <c r="CA99" s="45" t="str">
        <f>VLOOKUP(BZ99,Hoja1!$A$2:$O$599,2,FALSE)</f>
        <v>COLEGIO CRISTO REY - MADRID</v>
      </c>
      <c r="CB99" s="45" t="str">
        <f t="shared" si="47"/>
        <v>Absentismo</v>
      </c>
      <c r="CC99" s="45">
        <v>888</v>
      </c>
      <c r="CD99" s="45" t="str">
        <f t="shared" si="48"/>
        <v>INCIDENCIA</v>
      </c>
      <c r="CF99" s="124"/>
      <c r="CG99" s="124"/>
      <c r="CH99" s="125"/>
      <c r="CJ99" s="126">
        <f t="shared" si="49"/>
        <v>178.13249999999999</v>
      </c>
    </row>
    <row r="100" spans="1:88" hidden="1" x14ac:dyDescent="0.3">
      <c r="A100" s="116"/>
      <c r="B100" s="116"/>
      <c r="D100" s="31" t="s">
        <v>2758</v>
      </c>
      <c r="E100" s="8" t="s">
        <v>2786</v>
      </c>
      <c r="F100" s="7" t="s">
        <v>726</v>
      </c>
      <c r="G100" s="45" t="s">
        <v>714</v>
      </c>
      <c r="H100" s="45" t="s">
        <v>717</v>
      </c>
      <c r="I100" s="119" t="s">
        <v>3496</v>
      </c>
      <c r="J100" s="18" t="s">
        <v>485</v>
      </c>
      <c r="K100" s="119">
        <v>110164</v>
      </c>
      <c r="L100" s="110" t="str">
        <f t="shared" si="27"/>
        <v>ok</v>
      </c>
      <c r="M100" s="111" t="str">
        <f>IFERROR(VLOOKUP(K100,Centros!$E$2:$G$340,2,FALSE)," ")</f>
        <v>COLEGIO CRISTO REY - MADRID</v>
      </c>
      <c r="N100" s="112" t="str">
        <f t="shared" si="28"/>
        <v xml:space="preserve"> </v>
      </c>
      <c r="O100" s="113" t="str">
        <f>IFERROR(VLOOKUP($I100,Trabajadores!$C$3:$AF$1684,19,FALSE)," ")</f>
        <v>Limpiador@</v>
      </c>
      <c r="P100" s="32">
        <v>3</v>
      </c>
      <c r="Q100" s="33">
        <v>9</v>
      </c>
      <c r="R100" s="24">
        <f t="shared" si="26"/>
        <v>27</v>
      </c>
      <c r="S100" s="18"/>
      <c r="T100" s="23" t="b">
        <f t="shared" si="29"/>
        <v>0</v>
      </c>
      <c r="U100" s="23">
        <f t="shared" si="30"/>
        <v>0</v>
      </c>
      <c r="V100" s="18"/>
      <c r="W100" s="23">
        <f t="shared" si="31"/>
        <v>35.6265</v>
      </c>
      <c r="X100" s="30" t="str">
        <f>IFERROR(VLOOKUP($I100,Trabajadores!$C$2:$AS$1684,42,FALSE)," ")</f>
        <v>ALGADI</v>
      </c>
      <c r="Y100" s="30">
        <f>IFERROR(VLOOKUP($I100,Trabajadores!$C$2:$AS$1684,40,FALSE)," ")</f>
        <v>110164</v>
      </c>
      <c r="Z100" s="30" t="str">
        <f>IFERROR(VLOOKUP(Y100,Centros!$X$2:$Y$228,2,FALSE)," ")</f>
        <v>COLEGIO CRISTO REY - MADRID</v>
      </c>
      <c r="AA100" s="6">
        <v>45912</v>
      </c>
      <c r="AB100" s="5" t="s">
        <v>10633</v>
      </c>
      <c r="AC100" s="41">
        <f>IFERROR(VLOOKUP(H100,Centros!$AI$2:$AN$10,6,FALSE),0)</f>
        <v>73</v>
      </c>
      <c r="AD100" s="42">
        <f t="shared" si="32"/>
        <v>0</v>
      </c>
      <c r="AE100" s="42">
        <f t="shared" si="33"/>
        <v>0</v>
      </c>
      <c r="AF100" s="42">
        <f t="shared" si="34"/>
        <v>27</v>
      </c>
      <c r="AG100" s="42">
        <f t="shared" si="35"/>
        <v>0</v>
      </c>
      <c r="AH100" s="43">
        <f>IFERROR(VLOOKUP($I100,Trabajadores!$C$3:$AT$1684,44,FALSE),0)</f>
        <v>19228</v>
      </c>
      <c r="AI100" s="43">
        <f>IFERROR(VLOOKUP($I100,Trabajadores!$C$3:$AT$1684,2,FALSE),0)</f>
        <v>1025</v>
      </c>
      <c r="AJ100" s="43" t="str">
        <f>IFERROR(VLOOKUP($I100,Trabajadores!$C$3:$AY$1270,21,FALSE),0)</f>
        <v>95</v>
      </c>
      <c r="AK100" s="42">
        <f>IFERROR(VLOOKUP($I100,Trabajadores!$C$3:$AN$1684,38,FALSE),0)</f>
        <v>8.4382201737280624</v>
      </c>
      <c r="AL100" s="42" t="str">
        <f>IFERROR(VLOOKUP($I100,Trabajadores!$C$3:$AN$1684,28,FALSE),0)</f>
        <v>28002585011981</v>
      </c>
      <c r="AM100" s="21" t="str">
        <f>IFERROR(VLOOKUP($I100,Trabajadores!$C$3:$AN$1684,19,FALSE),0)</f>
        <v>Limpiador@</v>
      </c>
      <c r="AN100" s="21">
        <f>IFERROR(IF($J100="algadi",VLOOKUP($K100,Centros!$AB$2:$AD$142,2,FALSE),VLOOKUP($K100,Centros!$AB$143:$AD$282,2,FALSE)),0)</f>
        <v>0</v>
      </c>
      <c r="AO100" s="44">
        <f>IFERROR(IF($J100="algadi",VLOOKUP($K100,Centros!$AB$2:$AD$142,3,FALSE),VLOOKUP($K100,Centros!$AB$143:$AD$222,3,FALSE)),0)</f>
        <v>0</v>
      </c>
      <c r="AP100" s="54"/>
      <c r="AQ100" s="55">
        <f>IFERROR(VLOOKUP($AM100,Centros!$AR$2:$AS$405,2,FALSE),0)</f>
        <v>1.6367812499999999</v>
      </c>
      <c r="AR100" s="78">
        <f>IFERROR(VLOOKUP($AM100,Centros!$AZ$2:$BA$6,2,FALSE),0)</f>
        <v>0</v>
      </c>
      <c r="AS100" s="76">
        <f>IFERROR(VLOOKUP($AM100,Centros!$BE$2:$BF$6,2,FALSE),0)</f>
        <v>0</v>
      </c>
      <c r="BD100" s="45" t="str">
        <f t="shared" si="36"/>
        <v>ALGADI</v>
      </c>
      <c r="BE100" s="45" t="s">
        <v>852</v>
      </c>
      <c r="BF100" s="123" t="str">
        <f t="shared" si="37"/>
        <v>9-SEPTIEMBRE</v>
      </c>
      <c r="BG100" s="45">
        <f t="shared" si="38"/>
        <v>110164</v>
      </c>
      <c r="BH100" s="45">
        <f>VLOOKUP(Y100,Hoja1!$A$2:$O$599,14,FALSE)</f>
        <v>110164</v>
      </c>
      <c r="BI100" s="45" t="str">
        <f>VLOOKUP(BH100,Hoja1!$A$2:$O$599,2,FALSE)</f>
        <v>COLEGIO CRISTO REY - MADRID</v>
      </c>
      <c r="BJ100" s="45" t="str">
        <f t="shared" si="39"/>
        <v>EGAS SALTOS, MONICA</v>
      </c>
      <c r="BK100" s="45">
        <f>VLOOKUP(BJ100,Trabajadores!$C$3:$AN$3285,14,FALSE)</f>
        <v>200</v>
      </c>
      <c r="BL100" s="45" t="str">
        <f>VLOOKUP($BJ100,Trabajadores!$C$3:$AN$3285,19,FALSE)</f>
        <v>Limpiador@</v>
      </c>
      <c r="BM100" s="45">
        <f>VLOOKUP($BJ100,Trabajadores!$C$3:$AN$3285,16,FALSE)</f>
        <v>56.41</v>
      </c>
      <c r="BN100" s="124">
        <f t="shared" si="40"/>
        <v>1</v>
      </c>
      <c r="BO100" s="124">
        <f t="shared" si="41"/>
        <v>0</v>
      </c>
      <c r="BP100" s="125">
        <f t="shared" si="42"/>
        <v>1</v>
      </c>
      <c r="BR100" s="126">
        <f t="shared" si="43"/>
        <v>-35.6265</v>
      </c>
      <c r="BV100" s="45" t="str">
        <f t="shared" si="44"/>
        <v>ALGADI</v>
      </c>
      <c r="BW100" s="45" t="s">
        <v>852</v>
      </c>
      <c r="BX100" s="123" t="str">
        <f t="shared" si="45"/>
        <v>9-SEPTIEMBRE</v>
      </c>
      <c r="BY100" s="45">
        <f t="shared" si="46"/>
        <v>110164</v>
      </c>
      <c r="BZ100" s="45">
        <f>VLOOKUP(BY100,Hoja1!$A$2:$O$599,14,FALSE)</f>
        <v>110164</v>
      </c>
      <c r="CA100" s="45" t="str">
        <f>VLOOKUP(BZ100,Hoja1!$A$2:$O$599,2,FALSE)</f>
        <v>COLEGIO CRISTO REY - MADRID</v>
      </c>
      <c r="CB100" s="45" t="str">
        <f t="shared" si="47"/>
        <v>Absentismo</v>
      </c>
      <c r="CC100" s="45">
        <v>888</v>
      </c>
      <c r="CD100" s="45" t="str">
        <f t="shared" si="48"/>
        <v>INCIDENCIA</v>
      </c>
      <c r="CF100" s="124"/>
      <c r="CG100" s="124"/>
      <c r="CH100" s="125"/>
      <c r="CJ100" s="126">
        <f t="shared" si="49"/>
        <v>35.6265</v>
      </c>
    </row>
    <row r="101" spans="1:88" hidden="1" x14ac:dyDescent="0.3">
      <c r="A101" s="116"/>
      <c r="B101" s="116"/>
      <c r="D101" s="31" t="s">
        <v>2758</v>
      </c>
      <c r="E101" s="8" t="s">
        <v>2786</v>
      </c>
      <c r="F101" s="7" t="s">
        <v>726</v>
      </c>
      <c r="G101" s="45" t="s">
        <v>714</v>
      </c>
      <c r="H101" s="45" t="s">
        <v>816</v>
      </c>
      <c r="I101" s="119" t="s">
        <v>4877</v>
      </c>
      <c r="J101" s="18" t="s">
        <v>485</v>
      </c>
      <c r="K101" s="119">
        <v>110803</v>
      </c>
      <c r="L101" s="110" t="str">
        <f t="shared" si="27"/>
        <v>ok</v>
      </c>
      <c r="M101" s="111" t="str">
        <f>IFERROR(VLOOKUP(K101,Centros!$E$2:$G$340,2,FALSE)," ")</f>
        <v>C.VIRGEN DEL CARMEN</v>
      </c>
      <c r="N101" s="112" t="str">
        <f t="shared" si="28"/>
        <v xml:space="preserve"> </v>
      </c>
      <c r="O101" s="113" t="str">
        <f>IFERROR(VLOOKUP($I101,Trabajadores!$C$3:$AF$1684,19,FALSE)," ")</f>
        <v>h J Cocina</v>
      </c>
      <c r="P101" s="32"/>
      <c r="Q101" s="33"/>
      <c r="R101" s="24">
        <f t="shared" si="26"/>
        <v>0</v>
      </c>
      <c r="S101" s="18"/>
      <c r="T101" s="23">
        <f t="shared" si="29"/>
        <v>1.7971718750000001</v>
      </c>
      <c r="U101" s="23">
        <f t="shared" si="30"/>
        <v>0</v>
      </c>
      <c r="V101" s="18">
        <v>144</v>
      </c>
      <c r="W101" s="23">
        <f t="shared" si="31"/>
        <v>1703.34</v>
      </c>
      <c r="X101" s="30" t="str">
        <f>IFERROR(VLOOKUP($I101,Trabajadores!$C$2:$AS$1684,42,FALSE)," ")</f>
        <v>ALGADI</v>
      </c>
      <c r="Y101" s="30">
        <f>IFERROR(VLOOKUP($I101,Trabajadores!$C$2:$AS$1684,40,FALSE)," ")</f>
        <v>110002</v>
      </c>
      <c r="Z101" s="30" t="str">
        <f>IFERROR(VLOOKUP(Y101,Centros!$X$2:$Y$228,2,FALSE)," ")</f>
        <v>CEIIP JOVELLANOS LM</v>
      </c>
      <c r="AA101" s="6" t="s">
        <v>10634</v>
      </c>
      <c r="AB101" s="5" t="s">
        <v>10635</v>
      </c>
      <c r="AC101" s="41">
        <f>IFERROR(VLOOKUP(H101,Centros!$AI$2:$AN$10,6,FALSE),0)</f>
        <v>72</v>
      </c>
      <c r="AD101" s="42">
        <f t="shared" si="32"/>
        <v>0</v>
      </c>
      <c r="AE101" s="42">
        <f t="shared" si="33"/>
        <v>0</v>
      </c>
      <c r="AF101" s="42">
        <f t="shared" si="34"/>
        <v>0</v>
      </c>
      <c r="AG101" s="42">
        <f t="shared" si="35"/>
        <v>0</v>
      </c>
      <c r="AH101" s="43">
        <f>IFERROR(VLOOKUP($I101,Trabajadores!$C$3:$AT$1684,44,FALSE),0)</f>
        <v>19228</v>
      </c>
      <c r="AI101" s="43">
        <f>IFERROR(VLOOKUP($I101,Trabajadores!$C$3:$AT$1684,2,FALSE),0)</f>
        <v>80</v>
      </c>
      <c r="AJ101" s="43" t="str">
        <f>IFERROR(VLOOKUP($I101,Trabajadores!$C$3:$AY$1270,21,FALSE),0)</f>
        <v>92</v>
      </c>
      <c r="AK101" s="42">
        <f>IFERROR(VLOOKUP($I101,Trabajadores!$C$3:$AN$1684,38,FALSE),0)</f>
        <v>11.828749999999999</v>
      </c>
      <c r="AL101" s="42" t="str">
        <f>IFERROR(VLOOKUP($I101,Trabajadores!$C$3:$AN$1684,28,FALSE),0)</f>
        <v>99100165012016</v>
      </c>
      <c r="AM101" s="21" t="str">
        <f>IFERROR(VLOOKUP($I101,Trabajadores!$C$3:$AN$1684,19,FALSE),0)</f>
        <v>h J Cocina</v>
      </c>
      <c r="AN101" s="21">
        <f>IFERROR(IF($J101="algadi",VLOOKUP($K101,Centros!$AB$2:$AD$142,2,FALSE),VLOOKUP($K101,Centros!$AB$143:$AD$282,2,FALSE)),0)</f>
        <v>19045</v>
      </c>
      <c r="AO101" s="44" t="str">
        <f>IFERROR(IF($J101="algadi",VLOOKUP($K101,Centros!$AB$2:$AD$142,3,FALSE),VLOOKUP($K101,Centros!$AB$143:$AD$222,3,FALSE)),0)</f>
        <v>1</v>
      </c>
      <c r="AP101" s="54"/>
      <c r="AQ101" s="55">
        <f>IFERROR(VLOOKUP($AM101,Centros!$AR$2:$AS$405,2,FALSE),0)</f>
        <v>1.7971718750000001</v>
      </c>
      <c r="AR101" s="78">
        <f>IFERROR(VLOOKUP($AM101,Centros!$AZ$2:$BA$6,2,FALSE),0)</f>
        <v>0</v>
      </c>
      <c r="AS101" s="76">
        <f>IFERROR(VLOOKUP($AM101,Centros!$BE$2:$BF$6,2,FALSE),0)</f>
        <v>0</v>
      </c>
      <c r="BD101" s="45" t="str">
        <f t="shared" si="36"/>
        <v>ALGADI</v>
      </c>
      <c r="BE101" s="45" t="s">
        <v>852</v>
      </c>
      <c r="BF101" s="123" t="str">
        <f t="shared" si="37"/>
        <v>9-SEPTIEMBRE</v>
      </c>
      <c r="BG101" s="45">
        <f t="shared" si="38"/>
        <v>110002</v>
      </c>
      <c r="BH101" s="45">
        <f>VLOOKUP(Y101,Hoja1!$A$2:$O$599,14,FALSE)</f>
        <v>110002</v>
      </c>
      <c r="BI101" s="45" t="str">
        <f>VLOOKUP(BH101,Hoja1!$A$2:$O$599,2,FALSE)</f>
        <v>COL. SAGRADA. FAMILIA-PINTO</v>
      </c>
      <c r="BJ101" s="45" t="str">
        <f t="shared" si="39"/>
        <v>SALSO MORENO, ARTURO</v>
      </c>
      <c r="BK101" s="45">
        <f>VLOOKUP(BJ101,Trabajadores!$C$3:$AN$3285,14,FALSE)</f>
        <v>100</v>
      </c>
      <c r="BL101" s="45" t="str">
        <f>VLOOKUP($BJ101,Trabajadores!$C$3:$AN$3285,19,FALSE)</f>
        <v>h J Cocina</v>
      </c>
      <c r="BM101" s="45">
        <f>VLOOKUP($BJ101,Trabajadores!$C$3:$AN$3285,16,FALSE)</f>
        <v>100</v>
      </c>
      <c r="BN101" s="124">
        <f t="shared" si="40"/>
        <v>1</v>
      </c>
      <c r="BO101" s="124">
        <f t="shared" si="41"/>
        <v>0</v>
      </c>
      <c r="BP101" s="125">
        <f t="shared" si="42"/>
        <v>1</v>
      </c>
      <c r="BR101" s="126">
        <f t="shared" si="43"/>
        <v>-1703.34</v>
      </c>
      <c r="BV101" s="45" t="str">
        <f t="shared" si="44"/>
        <v>ALGADI</v>
      </c>
      <c r="BW101" s="45" t="s">
        <v>852</v>
      </c>
      <c r="BX101" s="123" t="str">
        <f t="shared" si="45"/>
        <v>9-SEPTIEMBRE</v>
      </c>
      <c r="BY101" s="45">
        <f t="shared" si="46"/>
        <v>110803</v>
      </c>
      <c r="BZ101" s="45">
        <f>VLOOKUP(BY101,Hoja1!$A$2:$O$599,14,FALSE)</f>
        <v>110803</v>
      </c>
      <c r="CA101" s="45" t="str">
        <f>VLOOKUP(BZ101,Hoja1!$A$2:$O$599,2,FALSE)</f>
        <v>C.VIRGEN DEL CARMEN</v>
      </c>
      <c r="CB101" s="45" t="str">
        <f t="shared" si="47"/>
        <v>Otros</v>
      </c>
      <c r="CC101" s="45">
        <v>888</v>
      </c>
      <c r="CD101" s="45" t="str">
        <f t="shared" si="48"/>
        <v>INCIDENCIA</v>
      </c>
      <c r="CF101" s="124"/>
      <c r="CG101" s="124"/>
      <c r="CH101" s="125"/>
      <c r="CJ101" s="126">
        <f t="shared" si="49"/>
        <v>1703.34</v>
      </c>
    </row>
    <row r="102" spans="1:88" hidden="1" x14ac:dyDescent="0.3">
      <c r="A102" s="116"/>
      <c r="B102" s="116"/>
      <c r="D102" s="31" t="s">
        <v>2758</v>
      </c>
      <c r="E102" s="8" t="s">
        <v>2786</v>
      </c>
      <c r="F102" s="7" t="s">
        <v>726</v>
      </c>
      <c r="G102" s="45" t="s">
        <v>714</v>
      </c>
      <c r="H102" s="45" t="s">
        <v>816</v>
      </c>
      <c r="I102" s="119" t="s">
        <v>4877</v>
      </c>
      <c r="J102" s="18" t="s">
        <v>485</v>
      </c>
      <c r="K102" s="119">
        <v>110803</v>
      </c>
      <c r="L102" s="110" t="str">
        <f t="shared" si="27"/>
        <v>ok</v>
      </c>
      <c r="M102" s="111" t="str">
        <f>IFERROR(VLOOKUP(K102,Centros!$E$2:$G$340,2,FALSE)," ")</f>
        <v>C.VIRGEN DEL CARMEN</v>
      </c>
      <c r="N102" s="112" t="str">
        <f t="shared" si="28"/>
        <v xml:space="preserve"> </v>
      </c>
      <c r="O102" s="113" t="str">
        <f>IFERROR(VLOOKUP($I102,Trabajadores!$C$3:$AF$1684,19,FALSE)," ")</f>
        <v>h J Cocina</v>
      </c>
      <c r="P102" s="32"/>
      <c r="Q102" s="33"/>
      <c r="R102" s="24">
        <f t="shared" si="26"/>
        <v>0</v>
      </c>
      <c r="S102" s="18"/>
      <c r="T102" s="23">
        <f t="shared" si="29"/>
        <v>1.7971718750000001</v>
      </c>
      <c r="U102" s="23">
        <f t="shared" si="30"/>
        <v>0</v>
      </c>
      <c r="V102" s="18">
        <v>24</v>
      </c>
      <c r="W102" s="23">
        <f t="shared" si="31"/>
        <v>283.89</v>
      </c>
      <c r="X102" s="30" t="str">
        <f>IFERROR(VLOOKUP($I102,Trabajadores!$C$2:$AS$1684,42,FALSE)," ")</f>
        <v>ALGADI</v>
      </c>
      <c r="Y102" s="30">
        <f>IFERROR(VLOOKUP($I102,Trabajadores!$C$2:$AS$1684,40,FALSE)," ")</f>
        <v>110002</v>
      </c>
      <c r="Z102" s="30" t="str">
        <f>IFERROR(VLOOKUP(Y102,Centros!$X$2:$Y$228,2,FALSE)," ")</f>
        <v>CEIIP JOVELLANOS LM</v>
      </c>
      <c r="AA102" s="6" t="s">
        <v>10636</v>
      </c>
      <c r="AB102" s="5" t="s">
        <v>10637</v>
      </c>
      <c r="AC102" s="41">
        <f>IFERROR(VLOOKUP(H102,Centros!$AI$2:$AN$10,6,FALSE),0)</f>
        <v>72</v>
      </c>
      <c r="AD102" s="42">
        <f t="shared" si="32"/>
        <v>0</v>
      </c>
      <c r="AE102" s="42">
        <f t="shared" si="33"/>
        <v>0</v>
      </c>
      <c r="AF102" s="42">
        <f t="shared" si="34"/>
        <v>0</v>
      </c>
      <c r="AG102" s="42">
        <f t="shared" si="35"/>
        <v>0</v>
      </c>
      <c r="AH102" s="43">
        <f>IFERROR(VLOOKUP($I102,Trabajadores!$C$3:$AT$1684,44,FALSE),0)</f>
        <v>19228</v>
      </c>
      <c r="AI102" s="43">
        <f>IFERROR(VLOOKUP($I102,Trabajadores!$C$3:$AT$1684,2,FALSE),0)</f>
        <v>80</v>
      </c>
      <c r="AJ102" s="43" t="str">
        <f>IFERROR(VLOOKUP($I102,Trabajadores!$C$3:$AY$1270,21,FALSE),0)</f>
        <v>92</v>
      </c>
      <c r="AK102" s="42">
        <f>IFERROR(VLOOKUP($I102,Trabajadores!$C$3:$AN$1684,38,FALSE),0)</f>
        <v>11.828749999999999</v>
      </c>
      <c r="AL102" s="42" t="str">
        <f>IFERROR(VLOOKUP($I102,Trabajadores!$C$3:$AN$1684,28,FALSE),0)</f>
        <v>99100165012016</v>
      </c>
      <c r="AM102" s="21" t="str">
        <f>IFERROR(VLOOKUP($I102,Trabajadores!$C$3:$AN$1684,19,FALSE),0)</f>
        <v>h J Cocina</v>
      </c>
      <c r="AN102" s="21">
        <f>IFERROR(IF($J102="algadi",VLOOKUP($K102,Centros!$AB$2:$AD$142,2,FALSE),VLOOKUP($K102,Centros!$AB$143:$AD$282,2,FALSE)),0)</f>
        <v>19045</v>
      </c>
      <c r="AO102" s="44" t="str">
        <f>IFERROR(IF($J102="algadi",VLOOKUP($K102,Centros!$AB$2:$AD$142,3,FALSE),VLOOKUP($K102,Centros!$AB$143:$AD$222,3,FALSE)),0)</f>
        <v>1</v>
      </c>
      <c r="AP102" s="54"/>
      <c r="AQ102" s="55">
        <f>IFERROR(VLOOKUP($AM102,Centros!$AR$2:$AS$405,2,FALSE),0)</f>
        <v>1.7971718750000001</v>
      </c>
      <c r="AR102" s="78">
        <f>IFERROR(VLOOKUP($AM102,Centros!$AZ$2:$BA$6,2,FALSE),0)</f>
        <v>0</v>
      </c>
      <c r="AS102" s="76">
        <f>IFERROR(VLOOKUP($AM102,Centros!$BE$2:$BF$6,2,FALSE),0)</f>
        <v>0</v>
      </c>
      <c r="BD102" s="45" t="str">
        <f t="shared" si="36"/>
        <v>ALGADI</v>
      </c>
      <c r="BE102" s="45" t="s">
        <v>852</v>
      </c>
      <c r="BF102" s="123" t="str">
        <f t="shared" si="37"/>
        <v>9-SEPTIEMBRE</v>
      </c>
      <c r="BG102" s="45">
        <f t="shared" si="38"/>
        <v>110002</v>
      </c>
      <c r="BH102" s="45">
        <f>VLOOKUP(Y102,Hoja1!$A$2:$O$599,14,FALSE)</f>
        <v>110002</v>
      </c>
      <c r="BI102" s="45" t="str">
        <f>VLOOKUP(BH102,Hoja1!$A$2:$O$599,2,FALSE)</f>
        <v>COL. SAGRADA. FAMILIA-PINTO</v>
      </c>
      <c r="BJ102" s="45" t="str">
        <f t="shared" si="39"/>
        <v>SALSO MORENO, ARTURO</v>
      </c>
      <c r="BK102" s="45">
        <f>VLOOKUP(BJ102,Trabajadores!$C$3:$AN$3285,14,FALSE)</f>
        <v>100</v>
      </c>
      <c r="BL102" s="45" t="str">
        <f>VLOOKUP($BJ102,Trabajadores!$C$3:$AN$3285,19,FALSE)</f>
        <v>h J Cocina</v>
      </c>
      <c r="BM102" s="45">
        <f>VLOOKUP($BJ102,Trabajadores!$C$3:$AN$3285,16,FALSE)</f>
        <v>100</v>
      </c>
      <c r="BN102" s="124">
        <f t="shared" si="40"/>
        <v>1</v>
      </c>
      <c r="BO102" s="124">
        <f t="shared" si="41"/>
        <v>0</v>
      </c>
      <c r="BP102" s="125">
        <f t="shared" si="42"/>
        <v>1</v>
      </c>
      <c r="BR102" s="126">
        <f t="shared" si="43"/>
        <v>-283.89</v>
      </c>
      <c r="BV102" s="45" t="str">
        <f t="shared" si="44"/>
        <v>ALGADI</v>
      </c>
      <c r="BW102" s="45" t="s">
        <v>852</v>
      </c>
      <c r="BX102" s="123" t="str">
        <f t="shared" si="45"/>
        <v>9-SEPTIEMBRE</v>
      </c>
      <c r="BY102" s="45">
        <f t="shared" si="46"/>
        <v>110803</v>
      </c>
      <c r="BZ102" s="45">
        <f>VLOOKUP(BY102,Hoja1!$A$2:$O$599,14,FALSE)</f>
        <v>110803</v>
      </c>
      <c r="CA102" s="45" t="str">
        <f>VLOOKUP(BZ102,Hoja1!$A$2:$O$599,2,FALSE)</f>
        <v>C.VIRGEN DEL CARMEN</v>
      </c>
      <c r="CB102" s="45" t="str">
        <f t="shared" si="47"/>
        <v>Otros</v>
      </c>
      <c r="CC102" s="45">
        <v>888</v>
      </c>
      <c r="CD102" s="45" t="str">
        <f t="shared" si="48"/>
        <v>INCIDENCIA</v>
      </c>
      <c r="CF102" s="124"/>
      <c r="CG102" s="124"/>
      <c r="CH102" s="125"/>
      <c r="CJ102" s="126">
        <f t="shared" si="49"/>
        <v>283.89</v>
      </c>
    </row>
    <row r="103" spans="1:88" hidden="1" x14ac:dyDescent="0.3">
      <c r="A103" s="116"/>
      <c r="B103" s="116"/>
      <c r="D103" s="31" t="s">
        <v>2758</v>
      </c>
      <c r="E103" s="8" t="s">
        <v>2786</v>
      </c>
      <c r="F103" s="7" t="s">
        <v>726</v>
      </c>
      <c r="G103" s="45" t="s">
        <v>714</v>
      </c>
      <c r="H103" s="45" t="s">
        <v>816</v>
      </c>
      <c r="I103" s="119" t="s">
        <v>4877</v>
      </c>
      <c r="J103" s="18" t="s">
        <v>485</v>
      </c>
      <c r="K103" s="119">
        <v>510009</v>
      </c>
      <c r="L103" s="110" t="str">
        <f t="shared" si="27"/>
        <v>ok</v>
      </c>
      <c r="M103" s="111" t="str">
        <f>IFERROR(VLOOKUP(K103,Centros!$E$2:$G$340,2,FALSE)," ")</f>
        <v>HH. TERCIARIAS CAPUCHINAS - EL OLIVO</v>
      </c>
      <c r="N103" s="112" t="str">
        <f t="shared" si="28"/>
        <v xml:space="preserve"> </v>
      </c>
      <c r="O103" s="113" t="str">
        <f>IFERROR(VLOOKUP($I103,Trabajadores!$C$3:$AF$1684,19,FALSE)," ")</f>
        <v>h J Cocina</v>
      </c>
      <c r="P103" s="32"/>
      <c r="Q103" s="33"/>
      <c r="R103" s="24">
        <f t="shared" si="26"/>
        <v>0</v>
      </c>
      <c r="S103" s="18"/>
      <c r="T103" s="23">
        <f t="shared" si="29"/>
        <v>1.7971718750000001</v>
      </c>
      <c r="U103" s="23">
        <f t="shared" si="30"/>
        <v>0</v>
      </c>
      <c r="V103" s="18">
        <v>80</v>
      </c>
      <c r="W103" s="23">
        <f t="shared" si="31"/>
        <v>946.3</v>
      </c>
      <c r="X103" s="30" t="str">
        <f>IFERROR(VLOOKUP($I103,Trabajadores!$C$2:$AS$1684,42,FALSE)," ")</f>
        <v>ALGADI</v>
      </c>
      <c r="Y103" s="30">
        <f>IFERROR(VLOOKUP($I103,Trabajadores!$C$2:$AS$1684,40,FALSE)," ")</f>
        <v>110002</v>
      </c>
      <c r="Z103" s="30" t="str">
        <f>IFERROR(VLOOKUP(Y103,Centros!$X$2:$Y$228,2,FALSE)," ")</f>
        <v>CEIIP JOVELLANOS LM</v>
      </c>
      <c r="AA103" s="6" t="s">
        <v>10638</v>
      </c>
      <c r="AB103" s="5" t="s">
        <v>10639</v>
      </c>
      <c r="AC103" s="41">
        <f>IFERROR(VLOOKUP(H103,Centros!$AI$2:$AN$10,6,FALSE),0)</f>
        <v>72</v>
      </c>
      <c r="AD103" s="42">
        <f t="shared" si="32"/>
        <v>0</v>
      </c>
      <c r="AE103" s="42">
        <f t="shared" si="33"/>
        <v>0</v>
      </c>
      <c r="AF103" s="42">
        <f t="shared" si="34"/>
        <v>0</v>
      </c>
      <c r="AG103" s="42">
        <f t="shared" si="35"/>
        <v>0</v>
      </c>
      <c r="AH103" s="43">
        <f>IFERROR(VLOOKUP($I103,Trabajadores!$C$3:$AT$1684,44,FALSE),0)</f>
        <v>19228</v>
      </c>
      <c r="AI103" s="43">
        <f>IFERROR(VLOOKUP($I103,Trabajadores!$C$3:$AT$1684,2,FALSE),0)</f>
        <v>80</v>
      </c>
      <c r="AJ103" s="43" t="str">
        <f>IFERROR(VLOOKUP($I103,Trabajadores!$C$3:$AY$1270,21,FALSE),0)</f>
        <v>92</v>
      </c>
      <c r="AK103" s="42">
        <f>IFERROR(VLOOKUP($I103,Trabajadores!$C$3:$AN$1684,38,FALSE),0)</f>
        <v>11.828749999999999</v>
      </c>
      <c r="AL103" s="42" t="str">
        <f>IFERROR(VLOOKUP($I103,Trabajadores!$C$3:$AN$1684,28,FALSE),0)</f>
        <v>99100165012016</v>
      </c>
      <c r="AM103" s="21" t="str">
        <f>IFERROR(VLOOKUP($I103,Trabajadores!$C$3:$AN$1684,19,FALSE),0)</f>
        <v>h J Cocina</v>
      </c>
      <c r="AN103" s="21">
        <f>IFERROR(IF($J103="algadi",VLOOKUP($K103,Centros!$AB$2:$AD$142,2,FALSE),VLOOKUP($K103,Centros!$AB$143:$AD$282,2,FALSE)),0)</f>
        <v>5027</v>
      </c>
      <c r="AO103" s="44" t="str">
        <f>IFERROR(IF($J103="algadi",VLOOKUP($K103,Centros!$AB$2:$AD$142,3,FALSE),VLOOKUP($K103,Centros!$AB$143:$AD$222,3,FALSE)),0)</f>
        <v>69</v>
      </c>
      <c r="AP103" s="54"/>
      <c r="AQ103" s="55">
        <f>IFERROR(VLOOKUP($AM103,Centros!$AR$2:$AS$405,2,FALSE),0)</f>
        <v>1.7971718750000001</v>
      </c>
      <c r="AR103" s="78">
        <f>IFERROR(VLOOKUP($AM103,Centros!$AZ$2:$BA$6,2,FALSE),0)</f>
        <v>0</v>
      </c>
      <c r="AS103" s="76">
        <f>IFERROR(VLOOKUP($AM103,Centros!$BE$2:$BF$6,2,FALSE),0)</f>
        <v>0</v>
      </c>
      <c r="BD103" s="45" t="str">
        <f t="shared" si="36"/>
        <v>ALGADI</v>
      </c>
      <c r="BE103" s="45" t="s">
        <v>852</v>
      </c>
      <c r="BF103" s="123" t="str">
        <f t="shared" si="37"/>
        <v>9-SEPTIEMBRE</v>
      </c>
      <c r="BG103" s="45">
        <f t="shared" si="38"/>
        <v>110002</v>
      </c>
      <c r="BH103" s="45">
        <f>VLOOKUP(Y103,Hoja1!$A$2:$O$599,14,FALSE)</f>
        <v>110002</v>
      </c>
      <c r="BI103" s="45" t="str">
        <f>VLOOKUP(BH103,Hoja1!$A$2:$O$599,2,FALSE)</f>
        <v>COL. SAGRADA. FAMILIA-PINTO</v>
      </c>
      <c r="BJ103" s="45" t="str">
        <f t="shared" si="39"/>
        <v>SALSO MORENO, ARTURO</v>
      </c>
      <c r="BK103" s="45">
        <f>VLOOKUP(BJ103,Trabajadores!$C$3:$AN$3285,14,FALSE)</f>
        <v>100</v>
      </c>
      <c r="BL103" s="45" t="str">
        <f>VLOOKUP($BJ103,Trabajadores!$C$3:$AN$3285,19,FALSE)</f>
        <v>h J Cocina</v>
      </c>
      <c r="BM103" s="45">
        <f>VLOOKUP($BJ103,Trabajadores!$C$3:$AN$3285,16,FALSE)</f>
        <v>100</v>
      </c>
      <c r="BN103" s="124">
        <f t="shared" si="40"/>
        <v>1</v>
      </c>
      <c r="BO103" s="124">
        <f t="shared" si="41"/>
        <v>0</v>
      </c>
      <c r="BP103" s="125">
        <f t="shared" si="42"/>
        <v>1</v>
      </c>
      <c r="BR103" s="126">
        <f t="shared" si="43"/>
        <v>-946.3</v>
      </c>
      <c r="BV103" s="45" t="str">
        <f t="shared" si="44"/>
        <v>ALGADI</v>
      </c>
      <c r="BW103" s="45" t="s">
        <v>852</v>
      </c>
      <c r="BX103" s="123" t="str">
        <f t="shared" si="45"/>
        <v>9-SEPTIEMBRE</v>
      </c>
      <c r="BY103" s="45">
        <f t="shared" si="46"/>
        <v>510009</v>
      </c>
      <c r="BZ103" s="45">
        <f>VLOOKUP(BY103,Hoja1!$A$2:$O$599,14,FALSE)</f>
        <v>510009</v>
      </c>
      <c r="CA103" s="45" t="str">
        <f>VLOOKUP(BZ103,Hoja1!$A$2:$O$599,2,FALSE)</f>
        <v>HH. TERCIARIAS CAPUCHINAS - EL OLIVO</v>
      </c>
      <c r="CB103" s="45" t="str">
        <f t="shared" si="47"/>
        <v>Otros</v>
      </c>
      <c r="CC103" s="45">
        <v>888</v>
      </c>
      <c r="CD103" s="45" t="str">
        <f t="shared" si="48"/>
        <v>INCIDENCIA</v>
      </c>
      <c r="CF103" s="124"/>
      <c r="CG103" s="124"/>
      <c r="CH103" s="125"/>
      <c r="CJ103" s="126">
        <f t="shared" si="49"/>
        <v>946.3</v>
      </c>
    </row>
    <row r="104" spans="1:88" hidden="1" x14ac:dyDescent="0.3">
      <c r="A104" s="116"/>
      <c r="B104" s="116"/>
      <c r="D104" s="31" t="s">
        <v>2758</v>
      </c>
      <c r="E104" s="8" t="s">
        <v>2786</v>
      </c>
      <c r="F104" s="7" t="s">
        <v>726</v>
      </c>
      <c r="G104" s="45" t="s">
        <v>714</v>
      </c>
      <c r="H104" s="45" t="s">
        <v>816</v>
      </c>
      <c r="I104" s="119" t="s">
        <v>4877</v>
      </c>
      <c r="J104" s="18" t="s">
        <v>485</v>
      </c>
      <c r="K104" s="119">
        <v>200006</v>
      </c>
      <c r="L104" s="110" t="str">
        <f t="shared" si="27"/>
        <v>ok</v>
      </c>
      <c r="M104" s="111" t="str">
        <f>IFERROR(VLOOKUP(K104,Centros!$E$2:$G$340,2,FALSE)," ")</f>
        <v>Polaris</v>
      </c>
      <c r="N104" s="112" t="str">
        <f t="shared" si="28"/>
        <v xml:space="preserve"> </v>
      </c>
      <c r="O104" s="113" t="str">
        <f>IFERROR(VLOOKUP($I104,Trabajadores!$C$3:$AF$1684,19,FALSE)," ")</f>
        <v>h J Cocina</v>
      </c>
      <c r="P104" s="32"/>
      <c r="Q104" s="33"/>
      <c r="R104" s="24">
        <f t="shared" si="26"/>
        <v>0</v>
      </c>
      <c r="S104" s="18"/>
      <c r="T104" s="23">
        <f t="shared" si="29"/>
        <v>1.7971718750000001</v>
      </c>
      <c r="U104" s="23">
        <f t="shared" si="30"/>
        <v>0</v>
      </c>
      <c r="V104" s="18">
        <v>120</v>
      </c>
      <c r="W104" s="23">
        <f t="shared" si="31"/>
        <v>1419.4499999999998</v>
      </c>
      <c r="X104" s="30" t="str">
        <f>IFERROR(VLOOKUP($I104,Trabajadores!$C$2:$AS$1684,42,FALSE)," ")</f>
        <v>ALGADI</v>
      </c>
      <c r="Y104" s="30">
        <f>IFERROR(VLOOKUP($I104,Trabajadores!$C$2:$AS$1684,40,FALSE)," ")</f>
        <v>110002</v>
      </c>
      <c r="Z104" s="30" t="str">
        <f>IFERROR(VLOOKUP(Y104,Centros!$X$2:$Y$228,2,FALSE)," ")</f>
        <v>CEIIP JOVELLANOS LM</v>
      </c>
      <c r="AA104" s="6" t="s">
        <v>10640</v>
      </c>
      <c r="AB104" s="5" t="s">
        <v>10641</v>
      </c>
      <c r="AC104" s="41">
        <f>IFERROR(VLOOKUP(H104,Centros!$AI$2:$AN$10,6,FALSE),0)</f>
        <v>72</v>
      </c>
      <c r="AD104" s="42">
        <f t="shared" si="32"/>
        <v>0</v>
      </c>
      <c r="AE104" s="42">
        <f t="shared" si="33"/>
        <v>0</v>
      </c>
      <c r="AF104" s="42">
        <f t="shared" si="34"/>
        <v>0</v>
      </c>
      <c r="AG104" s="42">
        <f t="shared" si="35"/>
        <v>0</v>
      </c>
      <c r="AH104" s="43">
        <f>IFERROR(VLOOKUP($I104,Trabajadores!$C$3:$AT$1684,44,FALSE),0)</f>
        <v>19228</v>
      </c>
      <c r="AI104" s="43">
        <f>IFERROR(VLOOKUP($I104,Trabajadores!$C$3:$AT$1684,2,FALSE),0)</f>
        <v>80</v>
      </c>
      <c r="AJ104" s="43" t="str">
        <f>IFERROR(VLOOKUP($I104,Trabajadores!$C$3:$AY$1270,21,FALSE),0)</f>
        <v>92</v>
      </c>
      <c r="AK104" s="42">
        <f>IFERROR(VLOOKUP($I104,Trabajadores!$C$3:$AN$1684,38,FALSE),0)</f>
        <v>11.828749999999999</v>
      </c>
      <c r="AL104" s="42" t="str">
        <f>IFERROR(VLOOKUP($I104,Trabajadores!$C$3:$AN$1684,28,FALSE),0)</f>
        <v>99100165012016</v>
      </c>
      <c r="AM104" s="21" t="str">
        <f>IFERROR(VLOOKUP($I104,Trabajadores!$C$3:$AN$1684,19,FALSE),0)</f>
        <v>h J Cocina</v>
      </c>
      <c r="AN104" s="21">
        <f>IFERROR(IF($J104="algadi",VLOOKUP($K104,Centros!$AB$2:$AD$142,2,FALSE),VLOOKUP($K104,Centros!$AB$143:$AD$282,2,FALSE)),0)</f>
        <v>0</v>
      </c>
      <c r="AO104" s="44">
        <f>IFERROR(IF($J104="algadi",VLOOKUP($K104,Centros!$AB$2:$AD$142,3,FALSE),VLOOKUP($K104,Centros!$AB$143:$AD$222,3,FALSE)),0)</f>
        <v>0</v>
      </c>
      <c r="AP104" s="54"/>
      <c r="AQ104" s="55">
        <f>IFERROR(VLOOKUP($AM104,Centros!$AR$2:$AS$405,2,FALSE),0)</f>
        <v>1.7971718750000001</v>
      </c>
      <c r="AR104" s="78">
        <f>IFERROR(VLOOKUP($AM104,Centros!$AZ$2:$BA$6,2,FALSE),0)</f>
        <v>0</v>
      </c>
      <c r="AS104" s="76">
        <f>IFERROR(VLOOKUP($AM104,Centros!$BE$2:$BF$6,2,FALSE),0)</f>
        <v>0</v>
      </c>
      <c r="BD104" s="45" t="str">
        <f t="shared" si="36"/>
        <v>ALGADI</v>
      </c>
      <c r="BE104" s="45" t="s">
        <v>852</v>
      </c>
      <c r="BF104" s="123" t="str">
        <f t="shared" si="37"/>
        <v>9-SEPTIEMBRE</v>
      </c>
      <c r="BG104" s="45">
        <f t="shared" si="38"/>
        <v>110002</v>
      </c>
      <c r="BH104" s="45">
        <f>VLOOKUP(Y104,Hoja1!$A$2:$O$599,14,FALSE)</f>
        <v>110002</v>
      </c>
      <c r="BI104" s="45" t="str">
        <f>VLOOKUP(BH104,Hoja1!$A$2:$O$599,2,FALSE)</f>
        <v>COL. SAGRADA. FAMILIA-PINTO</v>
      </c>
      <c r="BJ104" s="45" t="str">
        <f t="shared" si="39"/>
        <v>SALSO MORENO, ARTURO</v>
      </c>
      <c r="BK104" s="45">
        <f>VLOOKUP(BJ104,Trabajadores!$C$3:$AN$3285,14,FALSE)</f>
        <v>100</v>
      </c>
      <c r="BL104" s="45" t="str">
        <f>VLOOKUP($BJ104,Trabajadores!$C$3:$AN$3285,19,FALSE)</f>
        <v>h J Cocina</v>
      </c>
      <c r="BM104" s="45">
        <f>VLOOKUP($BJ104,Trabajadores!$C$3:$AN$3285,16,FALSE)</f>
        <v>100</v>
      </c>
      <c r="BN104" s="124">
        <f t="shared" si="40"/>
        <v>1</v>
      </c>
      <c r="BO104" s="124">
        <f t="shared" si="41"/>
        <v>0</v>
      </c>
      <c r="BP104" s="125">
        <f t="shared" si="42"/>
        <v>1</v>
      </c>
      <c r="BR104" s="126">
        <f t="shared" si="43"/>
        <v>-1419.4499999999998</v>
      </c>
      <c r="BV104" s="45" t="str">
        <f t="shared" si="44"/>
        <v>ALGADI</v>
      </c>
      <c r="BW104" s="45" t="s">
        <v>852</v>
      </c>
      <c r="BX104" s="123" t="str">
        <f t="shared" si="45"/>
        <v>9-SEPTIEMBRE</v>
      </c>
      <c r="BY104" s="45">
        <f t="shared" si="46"/>
        <v>200006</v>
      </c>
      <c r="BZ104" s="45">
        <f>VLOOKUP(BY104,Hoja1!$A$2:$O$599,14,FALSE)</f>
        <v>200006</v>
      </c>
      <c r="CA104" s="45" t="str">
        <f>VLOOKUP(BZ104,Hoja1!$A$2:$O$599,2,FALSE)</f>
        <v>VEMARE, S.L</v>
      </c>
      <c r="CB104" s="45" t="str">
        <f t="shared" si="47"/>
        <v>Otros</v>
      </c>
      <c r="CC104" s="45">
        <v>888</v>
      </c>
      <c r="CD104" s="45" t="str">
        <f t="shared" si="48"/>
        <v>INCIDENCIA</v>
      </c>
      <c r="CF104" s="124"/>
      <c r="CG104" s="124"/>
      <c r="CH104" s="125"/>
      <c r="CJ104" s="126">
        <f t="shared" si="49"/>
        <v>1419.4499999999998</v>
      </c>
    </row>
    <row r="105" spans="1:88" hidden="1" x14ac:dyDescent="0.3">
      <c r="A105" s="116"/>
      <c r="B105" s="116"/>
      <c r="D105" s="31" t="s">
        <v>2758</v>
      </c>
      <c r="E105" s="8" t="s">
        <v>2786</v>
      </c>
      <c r="F105" s="7" t="s">
        <v>726</v>
      </c>
      <c r="G105" s="45" t="s">
        <v>714</v>
      </c>
      <c r="H105" s="45" t="s">
        <v>816</v>
      </c>
      <c r="I105" s="119" t="s">
        <v>3586</v>
      </c>
      <c r="J105" s="18" t="s">
        <v>485</v>
      </c>
      <c r="K105" s="119">
        <v>110064</v>
      </c>
      <c r="L105" s="110" t="str">
        <f t="shared" si="27"/>
        <v>ok</v>
      </c>
      <c r="M105" s="111" t="str">
        <f>IFERROR(VLOOKUP(K105,Centros!$E$2:$G$340,2,FALSE)," ")</f>
        <v>COLEGIO SAGRADA FAMILIA</v>
      </c>
      <c r="N105" s="112" t="str">
        <f t="shared" si="28"/>
        <v xml:space="preserve"> </v>
      </c>
      <c r="O105" s="113" t="str">
        <f>IFERROR(VLOOKUP($I105,Trabajadores!$C$3:$AF$1684,19,FALSE)," ")</f>
        <v>AUX. COLEC</v>
      </c>
      <c r="P105" s="32"/>
      <c r="Q105" s="33"/>
      <c r="R105" s="24">
        <f t="shared" si="26"/>
        <v>0</v>
      </c>
      <c r="S105" s="18"/>
      <c r="T105" s="23">
        <f t="shared" si="29"/>
        <v>1.6367812499999999</v>
      </c>
      <c r="U105" s="23">
        <f t="shared" si="30"/>
        <v>0</v>
      </c>
      <c r="V105" s="18">
        <v>120</v>
      </c>
      <c r="W105" s="23">
        <f t="shared" si="31"/>
        <v>912.15000000000009</v>
      </c>
      <c r="X105" s="30" t="str">
        <f>IFERROR(VLOOKUP($I105,Trabajadores!$C$2:$AS$1684,42,FALSE)," ")</f>
        <v>ALGADI</v>
      </c>
      <c r="Y105" s="30">
        <f>IFERROR(VLOOKUP($I105,Trabajadores!$C$2:$AS$1684,40,FALSE)," ")</f>
        <v>160002</v>
      </c>
      <c r="Z105" s="30" t="str">
        <f>IFERROR(VLOOKUP(Y105,Centros!$X$2:$Y$228,2,FALSE)," ")</f>
        <v>FUNDACION PRODIS</v>
      </c>
      <c r="AA105" s="6" t="s">
        <v>10642</v>
      </c>
      <c r="AB105" s="5" t="s">
        <v>10643</v>
      </c>
      <c r="AC105" s="41">
        <f>IFERROR(VLOOKUP(H105,Centros!$AI$2:$AN$10,6,FALSE),0)</f>
        <v>72</v>
      </c>
      <c r="AD105" s="42">
        <f t="shared" si="32"/>
        <v>0</v>
      </c>
      <c r="AE105" s="42">
        <f t="shared" si="33"/>
        <v>0</v>
      </c>
      <c r="AF105" s="42">
        <f t="shared" si="34"/>
        <v>0</v>
      </c>
      <c r="AG105" s="42">
        <f t="shared" si="35"/>
        <v>0</v>
      </c>
      <c r="AH105" s="43">
        <f>IFERROR(VLOOKUP($I105,Trabajadores!$C$3:$AT$1684,44,FALSE),0)</f>
        <v>19028</v>
      </c>
      <c r="AI105" s="43">
        <f>IFERROR(VLOOKUP($I105,Trabajadores!$C$3:$AT$1684,2,FALSE),0)</f>
        <v>533</v>
      </c>
      <c r="AJ105" s="43" t="str">
        <f>IFERROR(VLOOKUP($I105,Trabajadores!$C$3:$AY$1270,21,FALSE),0)</f>
        <v>18</v>
      </c>
      <c r="AK105" s="42">
        <f>IFERROR(VLOOKUP($I105,Trabajadores!$C$3:$AN$1684,38,FALSE),0)</f>
        <v>7.6012500000000003</v>
      </c>
      <c r="AL105" s="42" t="str">
        <f>IFERROR(VLOOKUP($I105,Trabajadores!$C$3:$AN$1684,28,FALSE),0)</f>
        <v>99100165012016</v>
      </c>
      <c r="AM105" s="21" t="str">
        <f>IFERROR(VLOOKUP($I105,Trabajadores!$C$3:$AN$1684,19,FALSE),0)</f>
        <v>AUX. COLEC</v>
      </c>
      <c r="AN105" s="21">
        <f>IFERROR(IF($J105="algadi",VLOOKUP($K105,Centros!$AB$2:$AD$142,2,FALSE),VLOOKUP($K105,Centros!$AB$143:$AD$282,2,FALSE)),0)</f>
        <v>19228</v>
      </c>
      <c r="AO105" s="44" t="str">
        <f>IFERROR(IF($J105="algadi",VLOOKUP($K105,Centros!$AB$2:$AD$142,3,FALSE),VLOOKUP($K105,Centros!$AB$143:$AD$222,3,FALSE)),0)</f>
        <v>12</v>
      </c>
      <c r="AP105" s="54"/>
      <c r="AQ105" s="55">
        <f>IFERROR(VLOOKUP($AM105,Centros!$AR$2:$AS$405,2,FALSE),0)</f>
        <v>1.6367812499999999</v>
      </c>
      <c r="AR105" s="78">
        <f>IFERROR(VLOOKUP($AM105,Centros!$AZ$2:$BA$6,2,FALSE),0)</f>
        <v>0</v>
      </c>
      <c r="AS105" s="76">
        <f>IFERROR(VLOOKUP($AM105,Centros!$BE$2:$BF$6,2,FALSE),0)</f>
        <v>0</v>
      </c>
      <c r="BD105" s="45" t="str">
        <f t="shared" si="36"/>
        <v>ALGADI</v>
      </c>
      <c r="BE105" s="45" t="s">
        <v>852</v>
      </c>
      <c r="BF105" s="123" t="str">
        <f t="shared" si="37"/>
        <v>9-SEPTIEMBRE</v>
      </c>
      <c r="BG105" s="45">
        <f t="shared" si="38"/>
        <v>160002</v>
      </c>
      <c r="BH105" s="45">
        <f>VLOOKUP(Y105,Hoja1!$A$2:$O$599,14,FALSE)</f>
        <v>160002</v>
      </c>
      <c r="BI105" s="45" t="str">
        <f>VLOOKUP(BH105,Hoja1!$A$2:$O$599,2,FALSE)</f>
        <v>FUNDACION PRODIS</v>
      </c>
      <c r="BJ105" s="45" t="str">
        <f t="shared" si="39"/>
        <v>FERNANDEZ MAMANI, CIPRIANA</v>
      </c>
      <c r="BK105" s="45">
        <f>VLOOKUP(BJ105,Trabajadores!$C$3:$AN$3285,14,FALSE)</f>
        <v>100</v>
      </c>
      <c r="BL105" s="45" t="str">
        <f>VLOOKUP($BJ105,Trabajadores!$C$3:$AN$3285,19,FALSE)</f>
        <v>AUX. COLEC</v>
      </c>
      <c r="BM105" s="45">
        <f>VLOOKUP($BJ105,Trabajadores!$C$3:$AN$3285,16,FALSE)</f>
        <v>100</v>
      </c>
      <c r="BN105" s="124">
        <f t="shared" si="40"/>
        <v>1</v>
      </c>
      <c r="BO105" s="124">
        <f t="shared" si="41"/>
        <v>0</v>
      </c>
      <c r="BP105" s="125">
        <f t="shared" si="42"/>
        <v>1</v>
      </c>
      <c r="BR105" s="126">
        <f t="shared" si="43"/>
        <v>-912.15000000000009</v>
      </c>
      <c r="BV105" s="45" t="str">
        <f t="shared" si="44"/>
        <v>ALGADI</v>
      </c>
      <c r="BW105" s="45" t="s">
        <v>852</v>
      </c>
      <c r="BX105" s="123" t="str">
        <f t="shared" si="45"/>
        <v>9-SEPTIEMBRE</v>
      </c>
      <c r="BY105" s="45">
        <f t="shared" si="46"/>
        <v>110064</v>
      </c>
      <c r="BZ105" s="45">
        <f>VLOOKUP(BY105,Hoja1!$A$2:$O$599,14,FALSE)</f>
        <v>110064</v>
      </c>
      <c r="CA105" s="45" t="str">
        <f>VLOOKUP(BZ105,Hoja1!$A$2:$O$599,2,FALSE)</f>
        <v>COLEGIO SAGRADA FAMILIA</v>
      </c>
      <c r="CB105" s="45" t="str">
        <f t="shared" si="47"/>
        <v>Otros</v>
      </c>
      <c r="CC105" s="45">
        <v>888</v>
      </c>
      <c r="CD105" s="45" t="str">
        <f t="shared" si="48"/>
        <v>INCIDENCIA</v>
      </c>
      <c r="CF105" s="124"/>
      <c r="CG105" s="124"/>
      <c r="CH105" s="125"/>
      <c r="CJ105" s="126">
        <f t="shared" si="49"/>
        <v>912.15000000000009</v>
      </c>
    </row>
    <row r="106" spans="1:88" hidden="1" x14ac:dyDescent="0.3">
      <c r="A106" s="116"/>
      <c r="B106" s="116"/>
      <c r="D106" s="31" t="s">
        <v>2758</v>
      </c>
      <c r="E106" s="8" t="s">
        <v>2786</v>
      </c>
      <c r="F106" s="7" t="s">
        <v>726</v>
      </c>
      <c r="G106" s="45" t="s">
        <v>714</v>
      </c>
      <c r="H106" s="45" t="s">
        <v>816</v>
      </c>
      <c r="I106" s="119" t="s">
        <v>3586</v>
      </c>
      <c r="J106" s="18" t="s">
        <v>485</v>
      </c>
      <c r="K106" s="119">
        <v>510013</v>
      </c>
      <c r="L106" s="110" t="str">
        <f t="shared" si="27"/>
        <v>ok</v>
      </c>
      <c r="M106" s="111" t="str">
        <f>IFERROR(VLOOKUP(K106,Centros!$E$2:$G$340,2,FALSE)," ")</f>
        <v>C.P. PP. REPARADORES - BALBINA VALVERDE</v>
      </c>
      <c r="N106" s="112" t="str">
        <f t="shared" si="28"/>
        <v xml:space="preserve"> </v>
      </c>
      <c r="O106" s="113" t="str">
        <f>IFERROR(VLOOKUP($I106,Trabajadores!$C$3:$AF$1684,19,FALSE)," ")</f>
        <v>AUX. COLEC</v>
      </c>
      <c r="P106" s="32"/>
      <c r="Q106" s="33"/>
      <c r="R106" s="24">
        <f t="shared" si="26"/>
        <v>0</v>
      </c>
      <c r="S106" s="18"/>
      <c r="T106" s="23">
        <f t="shared" si="29"/>
        <v>1.6367812499999999</v>
      </c>
      <c r="U106" s="23">
        <f t="shared" si="30"/>
        <v>0</v>
      </c>
      <c r="V106" s="18">
        <v>120</v>
      </c>
      <c r="W106" s="23">
        <f t="shared" si="31"/>
        <v>912.15000000000009</v>
      </c>
      <c r="X106" s="30" t="str">
        <f>IFERROR(VLOOKUP($I106,Trabajadores!$C$2:$AS$1684,42,FALSE)," ")</f>
        <v>ALGADI</v>
      </c>
      <c r="Y106" s="30">
        <f>IFERROR(VLOOKUP($I106,Trabajadores!$C$2:$AS$1684,40,FALSE)," ")</f>
        <v>160002</v>
      </c>
      <c r="Z106" s="30" t="str">
        <f>IFERROR(VLOOKUP(Y106,Centros!$X$2:$Y$228,2,FALSE)," ")</f>
        <v>FUNDACION PRODIS</v>
      </c>
      <c r="AA106" s="6" t="s">
        <v>10644</v>
      </c>
      <c r="AB106" s="5" t="s">
        <v>10643</v>
      </c>
      <c r="AC106" s="41">
        <f>IFERROR(VLOOKUP(H106,Centros!$AI$2:$AN$10,6,FALSE),0)</f>
        <v>72</v>
      </c>
      <c r="AD106" s="42">
        <f t="shared" si="32"/>
        <v>0</v>
      </c>
      <c r="AE106" s="42">
        <f t="shared" si="33"/>
        <v>0</v>
      </c>
      <c r="AF106" s="42">
        <f t="shared" si="34"/>
        <v>0</v>
      </c>
      <c r="AG106" s="42">
        <f t="shared" si="35"/>
        <v>0</v>
      </c>
      <c r="AH106" s="43">
        <f>IFERROR(VLOOKUP($I106,Trabajadores!$C$3:$AT$1684,44,FALSE),0)</f>
        <v>19028</v>
      </c>
      <c r="AI106" s="43">
        <f>IFERROR(VLOOKUP($I106,Trabajadores!$C$3:$AT$1684,2,FALSE),0)</f>
        <v>533</v>
      </c>
      <c r="AJ106" s="43" t="str">
        <f>IFERROR(VLOOKUP($I106,Trabajadores!$C$3:$AY$1270,21,FALSE),0)</f>
        <v>18</v>
      </c>
      <c r="AK106" s="42">
        <f>IFERROR(VLOOKUP($I106,Trabajadores!$C$3:$AN$1684,38,FALSE),0)</f>
        <v>7.6012500000000003</v>
      </c>
      <c r="AL106" s="42" t="str">
        <f>IFERROR(VLOOKUP($I106,Trabajadores!$C$3:$AN$1684,28,FALSE),0)</f>
        <v>99100165012016</v>
      </c>
      <c r="AM106" s="21" t="str">
        <f>IFERROR(VLOOKUP($I106,Trabajadores!$C$3:$AN$1684,19,FALSE),0)</f>
        <v>AUX. COLEC</v>
      </c>
      <c r="AN106" s="21">
        <f>IFERROR(IF($J106="algadi",VLOOKUP($K106,Centros!$AB$2:$AD$142,2,FALSE),VLOOKUP($K106,Centros!$AB$143:$AD$282,2,FALSE)),0)</f>
        <v>19228</v>
      </c>
      <c r="AO106" s="44" t="str">
        <f>IFERROR(IF($J106="algadi",VLOOKUP($K106,Centros!$AB$2:$AD$142,3,FALSE),VLOOKUP($K106,Centros!$AB$143:$AD$222,3,FALSE)),0)</f>
        <v>16</v>
      </c>
      <c r="AP106" s="54"/>
      <c r="AQ106" s="55">
        <f>IFERROR(VLOOKUP($AM106,Centros!$AR$2:$AS$405,2,FALSE),0)</f>
        <v>1.6367812499999999</v>
      </c>
      <c r="AR106" s="78">
        <f>IFERROR(VLOOKUP($AM106,Centros!$AZ$2:$BA$6,2,FALSE),0)</f>
        <v>0</v>
      </c>
      <c r="AS106" s="76">
        <f>IFERROR(VLOOKUP($AM106,Centros!$BE$2:$BF$6,2,FALSE),0)</f>
        <v>0</v>
      </c>
      <c r="BD106" s="45" t="str">
        <f t="shared" si="36"/>
        <v>ALGADI</v>
      </c>
      <c r="BE106" s="45" t="s">
        <v>852</v>
      </c>
      <c r="BF106" s="123" t="str">
        <f t="shared" si="37"/>
        <v>9-SEPTIEMBRE</v>
      </c>
      <c r="BG106" s="45">
        <f t="shared" si="38"/>
        <v>160002</v>
      </c>
      <c r="BH106" s="45">
        <f>VLOOKUP(Y106,Hoja1!$A$2:$O$599,14,FALSE)</f>
        <v>160002</v>
      </c>
      <c r="BI106" s="45" t="str">
        <f>VLOOKUP(BH106,Hoja1!$A$2:$O$599,2,FALSE)</f>
        <v>FUNDACION PRODIS</v>
      </c>
      <c r="BJ106" s="45" t="str">
        <f t="shared" si="39"/>
        <v>FERNANDEZ MAMANI, CIPRIANA</v>
      </c>
      <c r="BK106" s="45">
        <f>VLOOKUP(BJ106,Trabajadores!$C$3:$AN$3285,14,FALSE)</f>
        <v>100</v>
      </c>
      <c r="BL106" s="45" t="str">
        <f>VLOOKUP($BJ106,Trabajadores!$C$3:$AN$3285,19,FALSE)</f>
        <v>AUX. COLEC</v>
      </c>
      <c r="BM106" s="45">
        <f>VLOOKUP($BJ106,Trabajadores!$C$3:$AN$3285,16,FALSE)</f>
        <v>100</v>
      </c>
      <c r="BN106" s="124">
        <f t="shared" si="40"/>
        <v>1</v>
      </c>
      <c r="BO106" s="124">
        <f t="shared" si="41"/>
        <v>0</v>
      </c>
      <c r="BP106" s="125">
        <f t="shared" si="42"/>
        <v>1</v>
      </c>
      <c r="BR106" s="126">
        <f t="shared" si="43"/>
        <v>-912.15000000000009</v>
      </c>
      <c r="BV106" s="45" t="str">
        <f t="shared" si="44"/>
        <v>ALGADI</v>
      </c>
      <c r="BW106" s="45" t="s">
        <v>852</v>
      </c>
      <c r="BX106" s="123" t="str">
        <f t="shared" si="45"/>
        <v>9-SEPTIEMBRE</v>
      </c>
      <c r="BY106" s="45">
        <f t="shared" si="46"/>
        <v>510013</v>
      </c>
      <c r="BZ106" s="45">
        <f>VLOOKUP(BY106,Hoja1!$A$2:$O$599,14,FALSE)</f>
        <v>510013</v>
      </c>
      <c r="CA106" s="45" t="str">
        <f>VLOOKUP(BZ106,Hoja1!$A$2:$O$599,2,FALSE)</f>
        <v>C.P. PP. REPARADORES - BALBINA VALVERDE</v>
      </c>
      <c r="CB106" s="45" t="str">
        <f t="shared" si="47"/>
        <v>Otros</v>
      </c>
      <c r="CC106" s="45">
        <v>888</v>
      </c>
      <c r="CD106" s="45" t="str">
        <f t="shared" si="48"/>
        <v>INCIDENCIA</v>
      </c>
      <c r="CF106" s="124"/>
      <c r="CG106" s="124"/>
      <c r="CH106" s="125"/>
      <c r="CJ106" s="126">
        <f t="shared" si="49"/>
        <v>912.15000000000009</v>
      </c>
    </row>
    <row r="107" spans="1:88" hidden="1" x14ac:dyDescent="0.3">
      <c r="A107" s="116"/>
      <c r="B107" s="116"/>
      <c r="D107" s="31" t="s">
        <v>2758</v>
      </c>
      <c r="E107" s="8" t="s">
        <v>2786</v>
      </c>
      <c r="F107" s="7" t="s">
        <v>726</v>
      </c>
      <c r="G107" s="45" t="s">
        <v>714</v>
      </c>
      <c r="H107" s="45" t="s">
        <v>816</v>
      </c>
      <c r="I107" s="119" t="s">
        <v>8253</v>
      </c>
      <c r="J107" s="18" t="s">
        <v>485</v>
      </c>
      <c r="K107" s="119">
        <v>200003</v>
      </c>
      <c r="L107" s="110" t="str">
        <f t="shared" si="27"/>
        <v>ok</v>
      </c>
      <c r="M107" s="111" t="str">
        <f>IFERROR(VLOOKUP(K107,Centros!$E$2:$G$340,2,FALSE)," ")</f>
        <v>ACADE</v>
      </c>
      <c r="N107" s="112" t="str">
        <f t="shared" si="28"/>
        <v xml:space="preserve"> </v>
      </c>
      <c r="O107" s="113" t="str">
        <f>IFERROR(VLOOKUP($I107,Trabajadores!$C$3:$AF$1684,19,FALSE)," ")</f>
        <v>ASL</v>
      </c>
      <c r="P107" s="32"/>
      <c r="Q107" s="33"/>
      <c r="R107" s="24">
        <f t="shared" si="26"/>
        <v>0</v>
      </c>
      <c r="S107" s="18"/>
      <c r="T107" s="23">
        <f t="shared" si="29"/>
        <v>1.6367812499999999</v>
      </c>
      <c r="U107" s="23">
        <f t="shared" si="30"/>
        <v>0</v>
      </c>
      <c r="V107" s="18">
        <v>30</v>
      </c>
      <c r="W107" s="23">
        <f t="shared" si="31"/>
        <v>234.05</v>
      </c>
      <c r="X107" s="30" t="str">
        <f>IFERROR(VLOOKUP($I107,Trabajadores!$C$2:$AS$1684,42,FALSE)," ")</f>
        <v>ALGADI</v>
      </c>
      <c r="Y107" s="30">
        <f>IFERROR(VLOOKUP($I107,Trabajadores!$C$2:$AS$1684,40,FALSE)," ")</f>
        <v>110066</v>
      </c>
      <c r="Z107" s="30" t="str">
        <f>IFERROR(VLOOKUP(Y107,Centros!$X$2:$Y$228,2,FALSE)," ")</f>
        <v>COL. SAG. CORAZONES MARTIN HEROS</v>
      </c>
      <c r="AA107" s="6" t="s">
        <v>10645</v>
      </c>
      <c r="AB107" s="5" t="s">
        <v>10646</v>
      </c>
      <c r="AC107" s="41">
        <f>IFERROR(VLOOKUP(H107,Centros!$AI$2:$AN$10,6,FALSE),0)</f>
        <v>72</v>
      </c>
      <c r="AD107" s="42">
        <f t="shared" si="32"/>
        <v>0</v>
      </c>
      <c r="AE107" s="42">
        <f t="shared" si="33"/>
        <v>0</v>
      </c>
      <c r="AF107" s="42">
        <f t="shared" si="34"/>
        <v>0</v>
      </c>
      <c r="AG107" s="42">
        <f t="shared" si="35"/>
        <v>0</v>
      </c>
      <c r="AH107" s="43">
        <f>IFERROR(VLOOKUP($I107,Trabajadores!$C$3:$AT$1684,44,FALSE),0)</f>
        <v>19228</v>
      </c>
      <c r="AI107" s="43">
        <f>IFERROR(VLOOKUP($I107,Trabajadores!$C$3:$AT$1684,2,FALSE),0)</f>
        <v>458</v>
      </c>
      <c r="AJ107" s="43" t="str">
        <f>IFERROR(VLOOKUP($I107,Trabajadores!$C$3:$AY$1270,21,FALSE),0)</f>
        <v>44</v>
      </c>
      <c r="AK107" s="42">
        <f>IFERROR(VLOOKUP($I107,Trabajadores!$C$3:$AN$1684,38,FALSE),0)</f>
        <v>7.8016666666666667</v>
      </c>
      <c r="AL107" s="42" t="str">
        <f>IFERROR(VLOOKUP($I107,Trabajadores!$C$3:$AN$1684,28,FALSE),0)</f>
        <v>99100165012016</v>
      </c>
      <c r="AM107" s="21" t="str">
        <f>IFERROR(VLOOKUP($I107,Trabajadores!$C$3:$AN$1684,19,FALSE),0)</f>
        <v>ASL</v>
      </c>
      <c r="AN107" s="21">
        <f>IFERROR(IF($J107="algadi",VLOOKUP($K107,Centros!$AB$2:$AD$142,2,FALSE),VLOOKUP($K107,Centros!$AB$143:$AD$282,2,FALSE)),0)</f>
        <v>5027</v>
      </c>
      <c r="AO107" s="44" t="str">
        <f>IFERROR(IF($J107="algadi",VLOOKUP($K107,Centros!$AB$2:$AD$142,3,FALSE),VLOOKUP($K107,Centros!$AB$143:$AD$222,3,FALSE)),0)</f>
        <v>29</v>
      </c>
      <c r="AP107" s="54"/>
      <c r="AQ107" s="55">
        <f>IFERROR(VLOOKUP($AM107,Centros!$AR$2:$AS$405,2,FALSE),0)</f>
        <v>1.6367812499999999</v>
      </c>
      <c r="AR107" s="78">
        <f>IFERROR(VLOOKUP($AM107,Centros!$AZ$2:$BA$6,2,FALSE),0)</f>
        <v>0</v>
      </c>
      <c r="AS107" s="76">
        <f>IFERROR(VLOOKUP($AM107,Centros!$BE$2:$BF$6,2,FALSE),0)</f>
        <v>2.0499999999999998</v>
      </c>
      <c r="BD107" s="45" t="str">
        <f t="shared" si="36"/>
        <v>ALGADI</v>
      </c>
      <c r="BE107" s="45" t="s">
        <v>852</v>
      </c>
      <c r="BF107" s="123" t="str">
        <f t="shared" si="37"/>
        <v>9-SEPTIEMBRE</v>
      </c>
      <c r="BG107" s="45">
        <f t="shared" si="38"/>
        <v>110066</v>
      </c>
      <c r="BH107" s="45">
        <f>VLOOKUP(Y107,Hoja1!$A$2:$O$599,14,FALSE)</f>
        <v>110066</v>
      </c>
      <c r="BI107" s="45" t="str">
        <f>VLOOKUP(BH107,Hoja1!$A$2:$O$599,2,FALSE)</f>
        <v>COL. SAG. CORAZONES MARTIN HEROS</v>
      </c>
      <c r="BJ107" s="45" t="str">
        <f t="shared" si="39"/>
        <v>DUQUE JARAMILLO, F ALEXIS</v>
      </c>
      <c r="BK107" s="45">
        <f>VLOOKUP(BJ107,Trabajadores!$C$3:$AN$3285,14,FALSE)</f>
        <v>300</v>
      </c>
      <c r="BL107" s="45" t="str">
        <f>VLOOKUP($BJ107,Trabajadores!$C$3:$AN$3285,19,FALSE)</f>
        <v>ASL</v>
      </c>
      <c r="BM107" s="45">
        <f>VLOOKUP($BJ107,Trabajadores!$C$3:$AN$3285,16,FALSE)</f>
        <v>75</v>
      </c>
      <c r="BN107" s="124">
        <f t="shared" si="40"/>
        <v>1</v>
      </c>
      <c r="BO107" s="124">
        <f t="shared" si="41"/>
        <v>0</v>
      </c>
      <c r="BP107" s="125">
        <f t="shared" si="42"/>
        <v>1</v>
      </c>
      <c r="BR107" s="126">
        <f t="shared" si="43"/>
        <v>-234.05</v>
      </c>
      <c r="BV107" s="45" t="str">
        <f t="shared" si="44"/>
        <v>ALGADI</v>
      </c>
      <c r="BW107" s="45" t="s">
        <v>852</v>
      </c>
      <c r="BX107" s="123" t="str">
        <f t="shared" si="45"/>
        <v>9-SEPTIEMBRE</v>
      </c>
      <c r="BY107" s="45">
        <f t="shared" si="46"/>
        <v>200003</v>
      </c>
      <c r="BZ107" s="45">
        <f>VLOOKUP(BY107,Hoja1!$A$2:$O$599,14,FALSE)</f>
        <v>200003</v>
      </c>
      <c r="CA107" s="45" t="str">
        <f>VLOOKUP(BZ107,Hoja1!$A$2:$O$599,2,FALSE)</f>
        <v>ACADE</v>
      </c>
      <c r="CB107" s="45" t="str">
        <f t="shared" si="47"/>
        <v>Otros</v>
      </c>
      <c r="CC107" s="45">
        <v>888</v>
      </c>
      <c r="CD107" s="45" t="str">
        <f t="shared" si="48"/>
        <v>INCIDENCIA</v>
      </c>
      <c r="CF107" s="124"/>
      <c r="CG107" s="124"/>
      <c r="CH107" s="125"/>
      <c r="CJ107" s="126">
        <f t="shared" si="49"/>
        <v>234.05</v>
      </c>
    </row>
    <row r="108" spans="1:88" hidden="1" x14ac:dyDescent="0.3">
      <c r="A108" s="116"/>
      <c r="B108" s="116"/>
      <c r="D108" s="31" t="s">
        <v>2758</v>
      </c>
      <c r="E108" s="8" t="s">
        <v>2786</v>
      </c>
      <c r="F108" s="7" t="s">
        <v>726</v>
      </c>
      <c r="G108" s="45" t="s">
        <v>714</v>
      </c>
      <c r="H108" s="45" t="s">
        <v>816</v>
      </c>
      <c r="I108" s="119" t="s">
        <v>8253</v>
      </c>
      <c r="J108" s="18" t="s">
        <v>485</v>
      </c>
      <c r="K108" s="119">
        <v>200003</v>
      </c>
      <c r="L108" s="110" t="str">
        <f t="shared" si="27"/>
        <v>ok</v>
      </c>
      <c r="M108" s="111" t="str">
        <f>IFERROR(VLOOKUP(K108,Centros!$E$2:$G$340,2,FALSE)," ")</f>
        <v>ACADE</v>
      </c>
      <c r="N108" s="112" t="str">
        <f t="shared" si="28"/>
        <v xml:space="preserve"> </v>
      </c>
      <c r="O108" s="113" t="str">
        <f>IFERROR(VLOOKUP($I108,Trabajadores!$C$3:$AF$1684,19,FALSE)," ")</f>
        <v>ASL</v>
      </c>
      <c r="P108" s="32"/>
      <c r="Q108" s="33"/>
      <c r="R108" s="24">
        <f t="shared" si="26"/>
        <v>0</v>
      </c>
      <c r="S108" s="18"/>
      <c r="T108" s="23">
        <f t="shared" si="29"/>
        <v>1.6367812499999999</v>
      </c>
      <c r="U108" s="23">
        <f t="shared" si="30"/>
        <v>0</v>
      </c>
      <c r="V108" s="18">
        <v>32</v>
      </c>
      <c r="W108" s="23">
        <f t="shared" si="31"/>
        <v>249.65333333333334</v>
      </c>
      <c r="X108" s="30" t="str">
        <f>IFERROR(VLOOKUP($I108,Trabajadores!$C$2:$AS$1684,42,FALSE)," ")</f>
        <v>ALGADI</v>
      </c>
      <c r="Y108" s="30">
        <f>IFERROR(VLOOKUP($I108,Trabajadores!$C$2:$AS$1684,40,FALSE)," ")</f>
        <v>110066</v>
      </c>
      <c r="Z108" s="30" t="str">
        <f>IFERROR(VLOOKUP(Y108,Centros!$X$2:$Y$228,2,FALSE)," ")</f>
        <v>COL. SAG. CORAZONES MARTIN HEROS</v>
      </c>
      <c r="AA108" s="6" t="s">
        <v>10647</v>
      </c>
      <c r="AB108" s="5" t="s">
        <v>10648</v>
      </c>
      <c r="AC108" s="41">
        <f>IFERROR(VLOOKUP(H108,Centros!$AI$2:$AN$10,6,FALSE),0)</f>
        <v>72</v>
      </c>
      <c r="AD108" s="42">
        <f t="shared" si="32"/>
        <v>0</v>
      </c>
      <c r="AE108" s="42">
        <f t="shared" si="33"/>
        <v>0</v>
      </c>
      <c r="AF108" s="42">
        <f t="shared" si="34"/>
        <v>0</v>
      </c>
      <c r="AG108" s="42">
        <f t="shared" si="35"/>
        <v>0</v>
      </c>
      <c r="AH108" s="43">
        <f>IFERROR(VLOOKUP($I108,Trabajadores!$C$3:$AT$1684,44,FALSE),0)</f>
        <v>19228</v>
      </c>
      <c r="AI108" s="43">
        <f>IFERROR(VLOOKUP($I108,Trabajadores!$C$3:$AT$1684,2,FALSE),0)</f>
        <v>458</v>
      </c>
      <c r="AJ108" s="43" t="str">
        <f>IFERROR(VLOOKUP($I108,Trabajadores!$C$3:$AY$1270,21,FALSE),0)</f>
        <v>44</v>
      </c>
      <c r="AK108" s="42">
        <f>IFERROR(VLOOKUP($I108,Trabajadores!$C$3:$AN$1684,38,FALSE),0)</f>
        <v>7.8016666666666667</v>
      </c>
      <c r="AL108" s="42" t="str">
        <f>IFERROR(VLOOKUP($I108,Trabajadores!$C$3:$AN$1684,28,FALSE),0)</f>
        <v>99100165012016</v>
      </c>
      <c r="AM108" s="21" t="str">
        <f>IFERROR(VLOOKUP($I108,Trabajadores!$C$3:$AN$1684,19,FALSE),0)</f>
        <v>ASL</v>
      </c>
      <c r="AN108" s="21">
        <f>IFERROR(IF($J108="algadi",VLOOKUP($K108,Centros!$AB$2:$AD$142,2,FALSE),VLOOKUP($K108,Centros!$AB$143:$AD$282,2,FALSE)),0)</f>
        <v>5027</v>
      </c>
      <c r="AO108" s="44" t="str">
        <f>IFERROR(IF($J108="algadi",VLOOKUP($K108,Centros!$AB$2:$AD$142,3,FALSE),VLOOKUP($K108,Centros!$AB$143:$AD$222,3,FALSE)),0)</f>
        <v>29</v>
      </c>
      <c r="AP108" s="54"/>
      <c r="AQ108" s="55">
        <f>IFERROR(VLOOKUP($AM108,Centros!$AR$2:$AS$405,2,FALSE),0)</f>
        <v>1.6367812499999999</v>
      </c>
      <c r="AR108" s="78">
        <f>IFERROR(VLOOKUP($AM108,Centros!$AZ$2:$BA$6,2,FALSE),0)</f>
        <v>0</v>
      </c>
      <c r="AS108" s="76">
        <f>IFERROR(VLOOKUP($AM108,Centros!$BE$2:$BF$6,2,FALSE),0)</f>
        <v>2.0499999999999998</v>
      </c>
      <c r="BD108" s="45" t="str">
        <f t="shared" si="36"/>
        <v>ALGADI</v>
      </c>
      <c r="BE108" s="45" t="s">
        <v>852</v>
      </c>
      <c r="BF108" s="123" t="str">
        <f t="shared" si="37"/>
        <v>9-SEPTIEMBRE</v>
      </c>
      <c r="BG108" s="45">
        <f t="shared" si="38"/>
        <v>110066</v>
      </c>
      <c r="BH108" s="45">
        <f>VLOOKUP(Y108,Hoja1!$A$2:$O$599,14,FALSE)</f>
        <v>110066</v>
      </c>
      <c r="BI108" s="45" t="str">
        <f>VLOOKUP(BH108,Hoja1!$A$2:$O$599,2,FALSE)</f>
        <v>COL. SAG. CORAZONES MARTIN HEROS</v>
      </c>
      <c r="BJ108" s="45" t="str">
        <f t="shared" si="39"/>
        <v>DUQUE JARAMILLO, F ALEXIS</v>
      </c>
      <c r="BK108" s="45">
        <f>VLOOKUP(BJ108,Trabajadores!$C$3:$AN$3285,14,FALSE)</f>
        <v>300</v>
      </c>
      <c r="BL108" s="45" t="str">
        <f>VLOOKUP($BJ108,Trabajadores!$C$3:$AN$3285,19,FALSE)</f>
        <v>ASL</v>
      </c>
      <c r="BM108" s="45">
        <f>VLOOKUP($BJ108,Trabajadores!$C$3:$AN$3285,16,FALSE)</f>
        <v>75</v>
      </c>
      <c r="BN108" s="124">
        <f t="shared" si="40"/>
        <v>1</v>
      </c>
      <c r="BO108" s="124">
        <f t="shared" si="41"/>
        <v>0</v>
      </c>
      <c r="BP108" s="125">
        <f t="shared" si="42"/>
        <v>1</v>
      </c>
      <c r="BR108" s="126">
        <f t="shared" si="43"/>
        <v>-249.65333333333334</v>
      </c>
      <c r="BV108" s="45" t="str">
        <f t="shared" si="44"/>
        <v>ALGADI</v>
      </c>
      <c r="BW108" s="45" t="s">
        <v>852</v>
      </c>
      <c r="BX108" s="123" t="str">
        <f t="shared" si="45"/>
        <v>9-SEPTIEMBRE</v>
      </c>
      <c r="BY108" s="45">
        <f t="shared" si="46"/>
        <v>200003</v>
      </c>
      <c r="BZ108" s="45">
        <f>VLOOKUP(BY108,Hoja1!$A$2:$O$599,14,FALSE)</f>
        <v>200003</v>
      </c>
      <c r="CA108" s="45" t="str">
        <f>VLOOKUP(BZ108,Hoja1!$A$2:$O$599,2,FALSE)</f>
        <v>ACADE</v>
      </c>
      <c r="CB108" s="45" t="str">
        <f t="shared" si="47"/>
        <v>Otros</v>
      </c>
      <c r="CC108" s="45">
        <v>888</v>
      </c>
      <c r="CD108" s="45" t="str">
        <f t="shared" si="48"/>
        <v>INCIDENCIA</v>
      </c>
      <c r="CF108" s="124"/>
      <c r="CG108" s="124"/>
      <c r="CH108" s="125"/>
      <c r="CJ108" s="126">
        <f t="shared" si="49"/>
        <v>249.65333333333334</v>
      </c>
    </row>
    <row r="109" spans="1:88" hidden="1" x14ac:dyDescent="0.3">
      <c r="A109" s="116"/>
      <c r="B109" s="116"/>
      <c r="D109" s="31" t="s">
        <v>2773</v>
      </c>
      <c r="E109" s="8" t="s">
        <v>2786</v>
      </c>
      <c r="F109" s="7" t="s">
        <v>726</v>
      </c>
      <c r="G109" s="45" t="s">
        <v>714</v>
      </c>
      <c r="H109" s="45" t="s">
        <v>721</v>
      </c>
      <c r="I109" s="119" t="s">
        <v>3586</v>
      </c>
      <c r="J109" s="18" t="s">
        <v>485</v>
      </c>
      <c r="K109" s="119">
        <v>510013</v>
      </c>
      <c r="L109" s="110" t="str">
        <f t="shared" si="27"/>
        <v>ok</v>
      </c>
      <c r="M109" s="111" t="str">
        <f>IFERROR(VLOOKUP(K109,Centros!$E$2:$G$340,2,FALSE)," ")</f>
        <v>C.P. PP. REPARADORES - BALBINA VALVERDE</v>
      </c>
      <c r="N109" s="112" t="str">
        <f t="shared" si="28"/>
        <v xml:space="preserve"> </v>
      </c>
      <c r="O109" s="113" t="str">
        <f>IFERROR(VLOOKUP($I109,Trabajadores!$C$3:$AF$1684,19,FALSE)," ")</f>
        <v>AUX. COLEC</v>
      </c>
      <c r="P109" s="32">
        <v>2</v>
      </c>
      <c r="Q109" s="33">
        <v>9</v>
      </c>
      <c r="R109" s="24">
        <f t="shared" si="26"/>
        <v>18</v>
      </c>
      <c r="S109" s="18"/>
      <c r="T109" s="23">
        <f t="shared" si="29"/>
        <v>1.6367812499999999</v>
      </c>
      <c r="U109" s="23">
        <f t="shared" si="30"/>
        <v>0</v>
      </c>
      <c r="V109" s="18"/>
      <c r="W109" s="23">
        <f t="shared" si="31"/>
        <v>23.750999999999998</v>
      </c>
      <c r="X109" s="30" t="str">
        <f>IFERROR(VLOOKUP($I109,Trabajadores!$C$2:$AS$1684,42,FALSE)," ")</f>
        <v>ALGADI</v>
      </c>
      <c r="Y109" s="30">
        <f>IFERROR(VLOOKUP($I109,Trabajadores!$C$2:$AS$1684,40,FALSE)," ")</f>
        <v>160002</v>
      </c>
      <c r="Z109" s="30" t="str">
        <f>IFERROR(VLOOKUP(Y109,Centros!$X$2:$Y$228,2,FALSE)," ")</f>
        <v>FUNDACION PRODIS</v>
      </c>
      <c r="AA109" s="6"/>
      <c r="AB109" s="5" t="s">
        <v>10649</v>
      </c>
      <c r="AC109" s="41">
        <f>IFERROR(VLOOKUP(H109,Centros!$AI$2:$AN$10,6,FALSE),0)</f>
        <v>72</v>
      </c>
      <c r="AD109" s="42">
        <f t="shared" si="32"/>
        <v>0</v>
      </c>
      <c r="AE109" s="42">
        <f t="shared" si="33"/>
        <v>18</v>
      </c>
      <c r="AF109" s="42">
        <f t="shared" si="34"/>
        <v>0</v>
      </c>
      <c r="AG109" s="42">
        <f t="shared" si="35"/>
        <v>0</v>
      </c>
      <c r="AH109" s="43">
        <f>IFERROR(VLOOKUP($I109,Trabajadores!$C$3:$AT$1684,44,FALSE),0)</f>
        <v>19028</v>
      </c>
      <c r="AI109" s="43">
        <f>IFERROR(VLOOKUP($I109,Trabajadores!$C$3:$AT$1684,2,FALSE),0)</f>
        <v>533</v>
      </c>
      <c r="AJ109" s="43" t="str">
        <f>IFERROR(VLOOKUP($I109,Trabajadores!$C$3:$AY$1270,21,FALSE),0)</f>
        <v>18</v>
      </c>
      <c r="AK109" s="42">
        <f>IFERROR(VLOOKUP($I109,Trabajadores!$C$3:$AN$1684,38,FALSE),0)</f>
        <v>7.6012500000000003</v>
      </c>
      <c r="AL109" s="42" t="str">
        <f>IFERROR(VLOOKUP($I109,Trabajadores!$C$3:$AN$1684,28,FALSE),0)</f>
        <v>99100165012016</v>
      </c>
      <c r="AM109" s="21" t="str">
        <f>IFERROR(VLOOKUP($I109,Trabajadores!$C$3:$AN$1684,19,FALSE),0)</f>
        <v>AUX. COLEC</v>
      </c>
      <c r="AN109" s="21">
        <f>IFERROR(IF($J109="algadi",VLOOKUP($K109,Centros!$AB$2:$AD$142,2,FALSE),VLOOKUP($K109,Centros!$AB$143:$AD$282,2,FALSE)),0)</f>
        <v>19228</v>
      </c>
      <c r="AO109" s="44" t="str">
        <f>IFERROR(IF($J109="algadi",VLOOKUP($K109,Centros!$AB$2:$AD$142,3,FALSE),VLOOKUP($K109,Centros!$AB$143:$AD$222,3,FALSE)),0)</f>
        <v>16</v>
      </c>
      <c r="AP109" s="54"/>
      <c r="AQ109" s="55">
        <f>IFERROR(VLOOKUP($AM109,Centros!$AR$2:$AS$405,2,FALSE),0)</f>
        <v>1.6367812499999999</v>
      </c>
      <c r="AR109" s="78">
        <f>IFERROR(VLOOKUP($AM109,Centros!$AZ$2:$BA$6,2,FALSE),0)</f>
        <v>0</v>
      </c>
      <c r="AS109" s="76">
        <f>IFERROR(VLOOKUP($AM109,Centros!$BE$2:$BF$6,2,FALSE),0)</f>
        <v>0</v>
      </c>
      <c r="BD109" s="45" t="str">
        <f t="shared" si="36"/>
        <v>ALGADI</v>
      </c>
      <c r="BE109" s="45" t="s">
        <v>852</v>
      </c>
      <c r="BF109" s="123" t="str">
        <f t="shared" si="37"/>
        <v>9-SEPTIEMBRE</v>
      </c>
      <c r="BG109" s="45">
        <f t="shared" si="38"/>
        <v>160002</v>
      </c>
      <c r="BH109" s="45">
        <f>VLOOKUP(Y109,Hoja1!$A$2:$O$599,14,FALSE)</f>
        <v>160002</v>
      </c>
      <c r="BI109" s="45" t="str">
        <f>VLOOKUP(BH109,Hoja1!$A$2:$O$599,2,FALSE)</f>
        <v>FUNDACION PRODIS</v>
      </c>
      <c r="BJ109" s="45" t="str">
        <f t="shared" si="39"/>
        <v>FERNANDEZ MAMANI, CIPRIANA</v>
      </c>
      <c r="BK109" s="45">
        <f>VLOOKUP(BJ109,Trabajadores!$C$3:$AN$3285,14,FALSE)</f>
        <v>100</v>
      </c>
      <c r="BL109" s="45" t="str">
        <f>VLOOKUP($BJ109,Trabajadores!$C$3:$AN$3285,19,FALSE)</f>
        <v>AUX. COLEC</v>
      </c>
      <c r="BM109" s="45">
        <f>VLOOKUP($BJ109,Trabajadores!$C$3:$AN$3285,16,FALSE)</f>
        <v>100</v>
      </c>
      <c r="BN109" s="124">
        <f t="shared" si="40"/>
        <v>1</v>
      </c>
      <c r="BO109" s="124">
        <f t="shared" si="41"/>
        <v>0</v>
      </c>
      <c r="BP109" s="125">
        <f t="shared" si="42"/>
        <v>1</v>
      </c>
      <c r="BR109" s="126">
        <f t="shared" si="43"/>
        <v>-23.750999999999998</v>
      </c>
      <c r="BV109" s="45" t="str">
        <f t="shared" si="44"/>
        <v>ALGADI</v>
      </c>
      <c r="BW109" s="45" t="s">
        <v>852</v>
      </c>
      <c r="BX109" s="123" t="str">
        <f t="shared" si="45"/>
        <v>9-SEPTIEMBRE</v>
      </c>
      <c r="BY109" s="45">
        <f t="shared" si="46"/>
        <v>510013</v>
      </c>
      <c r="BZ109" s="45">
        <f>VLOOKUP(BY109,Hoja1!$A$2:$O$599,14,FALSE)</f>
        <v>510013</v>
      </c>
      <c r="CA109" s="45" t="str">
        <f>VLOOKUP(BZ109,Hoja1!$A$2:$O$599,2,FALSE)</f>
        <v>C.P. PP. REPARADORES - BALBINA VALVERDE</v>
      </c>
      <c r="CB109" s="45" t="str">
        <f t="shared" si="47"/>
        <v>Permiso retribuido</v>
      </c>
      <c r="CC109" s="45">
        <v>888</v>
      </c>
      <c r="CD109" s="45" t="str">
        <f t="shared" si="48"/>
        <v>INCIDENCIA</v>
      </c>
      <c r="CF109" s="124"/>
      <c r="CG109" s="124"/>
      <c r="CH109" s="125"/>
      <c r="CJ109" s="126">
        <f t="shared" si="49"/>
        <v>23.750999999999998</v>
      </c>
    </row>
    <row r="110" spans="1:88" hidden="1" x14ac:dyDescent="0.3">
      <c r="A110" s="116"/>
      <c r="B110" s="116"/>
      <c r="D110" s="31" t="s">
        <v>2773</v>
      </c>
      <c r="E110" s="8" t="s">
        <v>2786</v>
      </c>
      <c r="F110" s="7" t="s">
        <v>726</v>
      </c>
      <c r="G110" s="45" t="s">
        <v>714</v>
      </c>
      <c r="H110" s="45" t="s">
        <v>721</v>
      </c>
      <c r="I110" s="119" t="s">
        <v>3973</v>
      </c>
      <c r="J110" s="18" t="s">
        <v>485</v>
      </c>
      <c r="K110" s="119">
        <v>510013</v>
      </c>
      <c r="L110" s="110" t="str">
        <f t="shared" si="27"/>
        <v>ok</v>
      </c>
      <c r="M110" s="111" t="str">
        <f>IFERROR(VLOOKUP(K110,Centros!$E$2:$G$340,2,FALSE)," ")</f>
        <v>C.P. PP. REPARADORES - BALBINA VALVERDE</v>
      </c>
      <c r="N110" s="112" t="str">
        <f t="shared" si="28"/>
        <v xml:space="preserve"> </v>
      </c>
      <c r="O110" s="113" t="str">
        <f>IFERROR(VLOOKUP($I110,Trabajadores!$C$3:$AF$1684,19,FALSE)," ")</f>
        <v>h Ay Cocin</v>
      </c>
      <c r="P110" s="32">
        <v>2</v>
      </c>
      <c r="Q110" s="33">
        <v>9</v>
      </c>
      <c r="R110" s="24">
        <f t="shared" si="26"/>
        <v>18</v>
      </c>
      <c r="S110" s="18"/>
      <c r="T110" s="23">
        <f t="shared" si="29"/>
        <v>1.690609375</v>
      </c>
      <c r="U110" s="23">
        <f t="shared" si="30"/>
        <v>0</v>
      </c>
      <c r="V110" s="18"/>
      <c r="W110" s="23">
        <f t="shared" si="31"/>
        <v>23.750999999999998</v>
      </c>
      <c r="X110" s="30" t="str">
        <f>IFERROR(VLOOKUP($I110,Trabajadores!$C$2:$AS$1684,42,FALSE)," ")</f>
        <v>ALGADI</v>
      </c>
      <c r="Y110" s="30">
        <f>IFERROR(VLOOKUP($I110,Trabajadores!$C$2:$AS$1684,40,FALSE)," ")</f>
        <v>510013</v>
      </c>
      <c r="Z110" s="30" t="str">
        <f>IFERROR(VLOOKUP(Y110,Centros!$X$2:$Y$228,2,FALSE)," ")</f>
        <v>C.P. PP. REPARADORES - BALBINA VALVERDE</v>
      </c>
      <c r="AA110" s="6"/>
      <c r="AB110" s="5" t="s">
        <v>10649</v>
      </c>
      <c r="AC110" s="41">
        <f>IFERROR(VLOOKUP(H110,Centros!$AI$2:$AN$10,6,FALSE),0)</f>
        <v>72</v>
      </c>
      <c r="AD110" s="42">
        <f t="shared" si="32"/>
        <v>0</v>
      </c>
      <c r="AE110" s="42">
        <f t="shared" si="33"/>
        <v>18</v>
      </c>
      <c r="AF110" s="42">
        <f t="shared" si="34"/>
        <v>0</v>
      </c>
      <c r="AG110" s="42">
        <f t="shared" si="35"/>
        <v>0</v>
      </c>
      <c r="AH110" s="43">
        <f>IFERROR(VLOOKUP($I110,Trabajadores!$C$3:$AT$1684,44,FALSE),0)</f>
        <v>19228</v>
      </c>
      <c r="AI110" s="43">
        <f>IFERROR(VLOOKUP($I110,Trabajadores!$C$3:$AT$1684,2,FALSE),0)</f>
        <v>135</v>
      </c>
      <c r="AJ110" s="43" t="str">
        <f>IFERROR(VLOOKUP($I110,Trabajadores!$C$3:$AY$1270,21,FALSE),0)</f>
        <v>16</v>
      </c>
      <c r="AK110" s="42">
        <f>IFERROR(VLOOKUP($I110,Trabajadores!$C$3:$AN$1684,38,FALSE),0)</f>
        <v>8.9892857142857157</v>
      </c>
      <c r="AL110" s="42" t="str">
        <f>IFERROR(VLOOKUP($I110,Trabajadores!$C$3:$AN$1684,28,FALSE),0)</f>
        <v>99100165012016</v>
      </c>
      <c r="AM110" s="21" t="str">
        <f>IFERROR(VLOOKUP($I110,Trabajadores!$C$3:$AN$1684,19,FALSE),0)</f>
        <v>h Ay Cocin</v>
      </c>
      <c r="AN110" s="21">
        <f>IFERROR(IF($J110="algadi",VLOOKUP($K110,Centros!$AB$2:$AD$142,2,FALSE),VLOOKUP($K110,Centros!$AB$143:$AD$282,2,FALSE)),0)</f>
        <v>19228</v>
      </c>
      <c r="AO110" s="44" t="str">
        <f>IFERROR(IF($J110="algadi",VLOOKUP($K110,Centros!$AB$2:$AD$142,3,FALSE),VLOOKUP($K110,Centros!$AB$143:$AD$222,3,FALSE)),0)</f>
        <v>16</v>
      </c>
      <c r="AP110" s="54"/>
      <c r="AQ110" s="55">
        <f>IFERROR(VLOOKUP($AM110,Centros!$AR$2:$AS$405,2,FALSE),0)</f>
        <v>1.690609375</v>
      </c>
      <c r="AR110" s="78">
        <f>IFERROR(VLOOKUP($AM110,Centros!$AZ$2:$BA$6,2,FALSE),0)</f>
        <v>0</v>
      </c>
      <c r="AS110" s="76">
        <f>IFERROR(VLOOKUP($AM110,Centros!$BE$2:$BF$6,2,FALSE),0)</f>
        <v>0</v>
      </c>
      <c r="BD110" s="45" t="str">
        <f t="shared" si="36"/>
        <v>ALGADI</v>
      </c>
      <c r="BE110" s="45" t="s">
        <v>852</v>
      </c>
      <c r="BF110" s="123" t="str">
        <f t="shared" si="37"/>
        <v>9-SEPTIEMBRE</v>
      </c>
      <c r="BG110" s="45">
        <f t="shared" si="38"/>
        <v>510013</v>
      </c>
      <c r="BH110" s="45">
        <f>VLOOKUP(Y110,Hoja1!$A$2:$O$599,14,FALSE)</f>
        <v>510013</v>
      </c>
      <c r="BI110" s="45" t="str">
        <f>VLOOKUP(BH110,Hoja1!$A$2:$O$599,2,FALSE)</f>
        <v>C.P. PP. REPARADORES - BALBINA VALVERDE</v>
      </c>
      <c r="BJ110" s="45" t="str">
        <f t="shared" si="39"/>
        <v>HOYAS VIGARA, VERONICA</v>
      </c>
      <c r="BK110" s="45">
        <f>VLOOKUP(BJ110,Trabajadores!$C$3:$AN$3285,14,FALSE)</f>
        <v>200</v>
      </c>
      <c r="BL110" s="45" t="str">
        <f>VLOOKUP($BJ110,Trabajadores!$C$3:$AN$3285,19,FALSE)</f>
        <v>h Ay Cocin</v>
      </c>
      <c r="BM110" s="45">
        <f>VLOOKUP($BJ110,Trabajadores!$C$3:$AN$3285,16,FALSE)</f>
        <v>70</v>
      </c>
      <c r="BN110" s="124">
        <f t="shared" si="40"/>
        <v>1</v>
      </c>
      <c r="BO110" s="124">
        <f t="shared" si="41"/>
        <v>0</v>
      </c>
      <c r="BP110" s="125">
        <f t="shared" si="42"/>
        <v>1</v>
      </c>
      <c r="BR110" s="126">
        <f t="shared" si="43"/>
        <v>-23.750999999999998</v>
      </c>
      <c r="BV110" s="45" t="str">
        <f t="shared" si="44"/>
        <v>ALGADI</v>
      </c>
      <c r="BW110" s="45" t="s">
        <v>852</v>
      </c>
      <c r="BX110" s="123" t="str">
        <f t="shared" si="45"/>
        <v>9-SEPTIEMBRE</v>
      </c>
      <c r="BY110" s="45">
        <f t="shared" si="46"/>
        <v>510013</v>
      </c>
      <c r="BZ110" s="45">
        <f>VLOOKUP(BY110,Hoja1!$A$2:$O$599,14,FALSE)</f>
        <v>510013</v>
      </c>
      <c r="CA110" s="45" t="str">
        <f>VLOOKUP(BZ110,Hoja1!$A$2:$O$599,2,FALSE)</f>
        <v>C.P. PP. REPARADORES - BALBINA VALVERDE</v>
      </c>
      <c r="CB110" s="45" t="str">
        <f t="shared" si="47"/>
        <v>Permiso retribuido</v>
      </c>
      <c r="CC110" s="45">
        <v>888</v>
      </c>
      <c r="CD110" s="45" t="str">
        <f t="shared" si="48"/>
        <v>INCIDENCIA</v>
      </c>
      <c r="CF110" s="124"/>
      <c r="CG110" s="124"/>
      <c r="CH110" s="125"/>
      <c r="CJ110" s="126">
        <f t="shared" si="49"/>
        <v>23.750999999999998</v>
      </c>
    </row>
    <row r="111" spans="1:88" hidden="1" x14ac:dyDescent="0.3">
      <c r="A111" s="116"/>
      <c r="B111" s="116"/>
      <c r="D111" s="31" t="s">
        <v>2773</v>
      </c>
      <c r="E111" s="8" t="s">
        <v>2786</v>
      </c>
      <c r="F111" s="7" t="s">
        <v>726</v>
      </c>
      <c r="G111" s="45" t="s">
        <v>714</v>
      </c>
      <c r="H111" s="45" t="s">
        <v>721</v>
      </c>
      <c r="I111" s="119" t="s">
        <v>3973</v>
      </c>
      <c r="J111" s="18" t="s">
        <v>485</v>
      </c>
      <c r="K111" s="119">
        <v>510013</v>
      </c>
      <c r="L111" s="110" t="str">
        <f t="shared" si="27"/>
        <v>ok</v>
      </c>
      <c r="M111" s="111" t="str">
        <f>IFERROR(VLOOKUP(K111,Centros!$E$2:$G$340,2,FALSE)," ")</f>
        <v>C.P. PP. REPARADORES - BALBINA VALVERDE</v>
      </c>
      <c r="N111" s="112" t="str">
        <f t="shared" si="28"/>
        <v xml:space="preserve"> </v>
      </c>
      <c r="O111" s="113" t="str">
        <f>IFERROR(VLOOKUP($I111,Trabajadores!$C$3:$AF$1684,19,FALSE)," ")</f>
        <v>h Ay Cocin</v>
      </c>
      <c r="P111" s="32">
        <v>24</v>
      </c>
      <c r="Q111" s="33">
        <v>9</v>
      </c>
      <c r="R111" s="24">
        <f t="shared" si="26"/>
        <v>216</v>
      </c>
      <c r="S111" s="18"/>
      <c r="T111" s="23">
        <f t="shared" si="29"/>
        <v>1.690609375</v>
      </c>
      <c r="U111" s="23">
        <f t="shared" si="30"/>
        <v>0</v>
      </c>
      <c r="V111" s="18"/>
      <c r="W111" s="23">
        <f t="shared" si="31"/>
        <v>285.012</v>
      </c>
      <c r="X111" s="30" t="str">
        <f>IFERROR(VLOOKUP($I111,Trabajadores!$C$2:$AS$1684,42,FALSE)," ")</f>
        <v>ALGADI</v>
      </c>
      <c r="Y111" s="30">
        <f>IFERROR(VLOOKUP($I111,Trabajadores!$C$2:$AS$1684,40,FALSE)," ")</f>
        <v>510013</v>
      </c>
      <c r="Z111" s="30" t="str">
        <f>IFERROR(VLOOKUP(Y111,Centros!$X$2:$Y$228,2,FALSE)," ")</f>
        <v>C.P. PP. REPARADORES - BALBINA VALVERDE</v>
      </c>
      <c r="AA111" s="6"/>
      <c r="AB111" s="5" t="s">
        <v>10650</v>
      </c>
      <c r="AC111" s="41">
        <f>IFERROR(VLOOKUP(H111,Centros!$AI$2:$AN$10,6,FALSE),0)</f>
        <v>72</v>
      </c>
      <c r="AD111" s="42">
        <f t="shared" si="32"/>
        <v>0</v>
      </c>
      <c r="AE111" s="42">
        <f t="shared" si="33"/>
        <v>216</v>
      </c>
      <c r="AF111" s="42">
        <f t="shared" si="34"/>
        <v>0</v>
      </c>
      <c r="AG111" s="42">
        <f t="shared" si="35"/>
        <v>0</v>
      </c>
      <c r="AH111" s="43">
        <f>IFERROR(VLOOKUP($I111,Trabajadores!$C$3:$AT$1684,44,FALSE),0)</f>
        <v>19228</v>
      </c>
      <c r="AI111" s="43">
        <f>IFERROR(VLOOKUP($I111,Trabajadores!$C$3:$AT$1684,2,FALSE),0)</f>
        <v>135</v>
      </c>
      <c r="AJ111" s="43" t="str">
        <f>IFERROR(VLOOKUP($I111,Trabajadores!$C$3:$AY$1270,21,FALSE),0)</f>
        <v>16</v>
      </c>
      <c r="AK111" s="42">
        <f>IFERROR(VLOOKUP($I111,Trabajadores!$C$3:$AN$1684,38,FALSE),0)</f>
        <v>8.9892857142857157</v>
      </c>
      <c r="AL111" s="42" t="str">
        <f>IFERROR(VLOOKUP($I111,Trabajadores!$C$3:$AN$1684,28,FALSE),0)</f>
        <v>99100165012016</v>
      </c>
      <c r="AM111" s="21" t="str">
        <f>IFERROR(VLOOKUP($I111,Trabajadores!$C$3:$AN$1684,19,FALSE),0)</f>
        <v>h Ay Cocin</v>
      </c>
      <c r="AN111" s="21">
        <f>IFERROR(IF($J111="algadi",VLOOKUP($K111,Centros!$AB$2:$AD$142,2,FALSE),VLOOKUP($K111,Centros!$AB$143:$AD$282,2,FALSE)),0)</f>
        <v>19228</v>
      </c>
      <c r="AO111" s="44" t="str">
        <f>IFERROR(IF($J111="algadi",VLOOKUP($K111,Centros!$AB$2:$AD$142,3,FALSE),VLOOKUP($K111,Centros!$AB$143:$AD$222,3,FALSE)),0)</f>
        <v>16</v>
      </c>
      <c r="AP111" s="54"/>
      <c r="AQ111" s="55">
        <f>IFERROR(VLOOKUP($AM111,Centros!$AR$2:$AS$405,2,FALSE),0)</f>
        <v>1.690609375</v>
      </c>
      <c r="AR111" s="78">
        <f>IFERROR(VLOOKUP($AM111,Centros!$AZ$2:$BA$6,2,FALSE),0)</f>
        <v>0</v>
      </c>
      <c r="AS111" s="76">
        <f>IFERROR(VLOOKUP($AM111,Centros!$BE$2:$BF$6,2,FALSE),0)</f>
        <v>0</v>
      </c>
      <c r="BD111" s="45" t="str">
        <f t="shared" si="36"/>
        <v>ALGADI</v>
      </c>
      <c r="BE111" s="45" t="s">
        <v>852</v>
      </c>
      <c r="BF111" s="123" t="str">
        <f t="shared" si="37"/>
        <v>9-SEPTIEMBRE</v>
      </c>
      <c r="BG111" s="45">
        <f t="shared" si="38"/>
        <v>510013</v>
      </c>
      <c r="BH111" s="45">
        <f>VLOOKUP(Y111,Hoja1!$A$2:$O$599,14,FALSE)</f>
        <v>510013</v>
      </c>
      <c r="BI111" s="45" t="str">
        <f>VLOOKUP(BH111,Hoja1!$A$2:$O$599,2,FALSE)</f>
        <v>C.P. PP. REPARADORES - BALBINA VALVERDE</v>
      </c>
      <c r="BJ111" s="45" t="str">
        <f t="shared" si="39"/>
        <v>HOYAS VIGARA, VERONICA</v>
      </c>
      <c r="BK111" s="45">
        <f>VLOOKUP(BJ111,Trabajadores!$C$3:$AN$3285,14,FALSE)</f>
        <v>200</v>
      </c>
      <c r="BL111" s="45" t="str">
        <f>VLOOKUP($BJ111,Trabajadores!$C$3:$AN$3285,19,FALSE)</f>
        <v>h Ay Cocin</v>
      </c>
      <c r="BM111" s="45">
        <f>VLOOKUP($BJ111,Trabajadores!$C$3:$AN$3285,16,FALSE)</f>
        <v>70</v>
      </c>
      <c r="BN111" s="124">
        <f t="shared" si="40"/>
        <v>1</v>
      </c>
      <c r="BO111" s="124">
        <f t="shared" si="41"/>
        <v>0</v>
      </c>
      <c r="BP111" s="125">
        <f t="shared" si="42"/>
        <v>1</v>
      </c>
      <c r="BR111" s="126">
        <f t="shared" si="43"/>
        <v>-285.012</v>
      </c>
      <c r="BV111" s="45" t="str">
        <f t="shared" si="44"/>
        <v>ALGADI</v>
      </c>
      <c r="BW111" s="45" t="s">
        <v>852</v>
      </c>
      <c r="BX111" s="123" t="str">
        <f t="shared" si="45"/>
        <v>9-SEPTIEMBRE</v>
      </c>
      <c r="BY111" s="45">
        <f t="shared" si="46"/>
        <v>510013</v>
      </c>
      <c r="BZ111" s="45">
        <f>VLOOKUP(BY111,Hoja1!$A$2:$O$599,14,FALSE)</f>
        <v>510013</v>
      </c>
      <c r="CA111" s="45" t="str">
        <f>VLOOKUP(BZ111,Hoja1!$A$2:$O$599,2,FALSE)</f>
        <v>C.P. PP. REPARADORES - BALBINA VALVERDE</v>
      </c>
      <c r="CB111" s="45" t="str">
        <f t="shared" si="47"/>
        <v>Permiso retribuido</v>
      </c>
      <c r="CC111" s="45">
        <v>888</v>
      </c>
      <c r="CD111" s="45" t="str">
        <f t="shared" si="48"/>
        <v>INCIDENCIA</v>
      </c>
      <c r="CF111" s="124"/>
      <c r="CG111" s="124"/>
      <c r="CH111" s="125"/>
      <c r="CJ111" s="126">
        <f t="shared" si="49"/>
        <v>285.012</v>
      </c>
    </row>
    <row r="112" spans="1:88" hidden="1" x14ac:dyDescent="0.3">
      <c r="A112" s="116"/>
      <c r="B112" s="116"/>
      <c r="D112" s="31" t="s">
        <v>2773</v>
      </c>
      <c r="E112" s="8" t="s">
        <v>2786</v>
      </c>
      <c r="F112" s="7" t="s">
        <v>726</v>
      </c>
      <c r="G112" s="45" t="s">
        <v>714</v>
      </c>
      <c r="H112" s="45" t="s">
        <v>720</v>
      </c>
      <c r="I112" s="119" t="s">
        <v>3210</v>
      </c>
      <c r="J112" s="18" t="s">
        <v>485</v>
      </c>
      <c r="K112" s="119">
        <v>110020</v>
      </c>
      <c r="L112" s="110" t="str">
        <f t="shared" si="27"/>
        <v>ok</v>
      </c>
      <c r="M112" s="111" t="str">
        <f>IFERROR(VLOOKUP(K112,Centros!$E$2:$G$340,2,FALSE)," ")</f>
        <v>COLEGIO FRAY LUIS DE LEON</v>
      </c>
      <c r="N112" s="112" t="str">
        <f t="shared" si="28"/>
        <v xml:space="preserve"> </v>
      </c>
      <c r="O112" s="113" t="str">
        <f>IFERROR(VLOOKUP($I112,Trabajadores!$C$3:$AF$1684,19,FALSE)," ")</f>
        <v>Ayte Cocin</v>
      </c>
      <c r="P112" s="32">
        <v>4</v>
      </c>
      <c r="Q112" s="33">
        <v>72</v>
      </c>
      <c r="R112" s="24">
        <f t="shared" si="26"/>
        <v>288</v>
      </c>
      <c r="S112" s="18"/>
      <c r="T112" s="23" t="b">
        <f t="shared" si="29"/>
        <v>0</v>
      </c>
      <c r="U112" s="23">
        <f t="shared" si="30"/>
        <v>0</v>
      </c>
      <c r="V112" s="18"/>
      <c r="W112" s="23">
        <f t="shared" si="31"/>
        <v>380.01599999999996</v>
      </c>
      <c r="X112" s="30" t="str">
        <f>IFERROR(VLOOKUP($I112,Trabajadores!$C$2:$AS$1684,42,FALSE)," ")</f>
        <v>ALGADI</v>
      </c>
      <c r="Y112" s="30">
        <f>IFERROR(VLOOKUP($I112,Trabajadores!$C$2:$AS$1684,40,FALSE)," ")</f>
        <v>110020</v>
      </c>
      <c r="Z112" s="30" t="str">
        <f>IFERROR(VLOOKUP(Y112,Centros!$X$2:$Y$228,2,FALSE)," ")</f>
        <v>COLEGIO FRAY LUIS DE LEON</v>
      </c>
      <c r="AA112" s="6"/>
      <c r="AB112" s="5" t="s">
        <v>10651</v>
      </c>
      <c r="AC112" s="41">
        <f>IFERROR(VLOOKUP(H112,Centros!$AI$2:$AN$10,6,FALSE),0)</f>
        <v>70</v>
      </c>
      <c r="AD112" s="42">
        <f t="shared" si="32"/>
        <v>288</v>
      </c>
      <c r="AE112" s="42">
        <f t="shared" si="33"/>
        <v>0</v>
      </c>
      <c r="AF112" s="42">
        <f t="shared" si="34"/>
        <v>0</v>
      </c>
      <c r="AG112" s="42">
        <f t="shared" si="35"/>
        <v>0</v>
      </c>
      <c r="AH112" s="43">
        <f>IFERROR(VLOOKUP($I112,Trabajadores!$C$3:$AT$1684,44,FALSE),0)</f>
        <v>19228</v>
      </c>
      <c r="AI112" s="43">
        <f>IFERROR(VLOOKUP($I112,Trabajadores!$C$3:$AT$1684,2,FALSE),0)</f>
        <v>141</v>
      </c>
      <c r="AJ112" s="43" t="str">
        <f>IFERROR(VLOOKUP($I112,Trabajadores!$C$3:$AY$1270,21,FALSE),0)</f>
        <v>19</v>
      </c>
      <c r="AK112" s="42">
        <f>IFERROR(VLOOKUP($I112,Trabajadores!$C$3:$AN$1684,38,FALSE),0)</f>
        <v>10.17625</v>
      </c>
      <c r="AL112" s="42" t="str">
        <f>IFERROR(VLOOKUP($I112,Trabajadores!$C$3:$AN$1684,28,FALSE),0)</f>
        <v>99009355011995</v>
      </c>
      <c r="AM112" s="21" t="str">
        <f>IFERROR(VLOOKUP($I112,Trabajadores!$C$3:$AN$1684,19,FALSE),0)</f>
        <v>Ayte Cocin</v>
      </c>
      <c r="AN112" s="21">
        <f>IFERROR(IF($J112="algadi",VLOOKUP($K112,Centros!$AB$2:$AD$142,2,FALSE),VLOOKUP($K112,Centros!$AB$143:$AD$282,2,FALSE)),0)</f>
        <v>19228</v>
      </c>
      <c r="AO112" s="44" t="str">
        <f>IFERROR(IF($J112="algadi",VLOOKUP($K112,Centros!$AB$2:$AD$142,3,FALSE),VLOOKUP($K112,Centros!$AB$143:$AD$222,3,FALSE)),0)</f>
        <v>19</v>
      </c>
      <c r="AP112" s="54"/>
      <c r="AQ112" s="55">
        <f>IFERROR(VLOOKUP($AM112,Centros!$AR$2:$AS$405,2,FALSE),0)</f>
        <v>1.690609375</v>
      </c>
      <c r="AR112" s="78">
        <f>IFERROR(VLOOKUP($AM112,Centros!$AZ$2:$BA$6,2,FALSE),0)</f>
        <v>0</v>
      </c>
      <c r="AS112" s="76">
        <f>IFERROR(VLOOKUP($AM112,Centros!$BE$2:$BF$6,2,FALSE),0)</f>
        <v>0</v>
      </c>
      <c r="BD112" s="45" t="str">
        <f t="shared" si="36"/>
        <v>ALGADI</v>
      </c>
      <c r="BE112" s="45" t="s">
        <v>852</v>
      </c>
      <c r="BF112" s="123" t="str">
        <f t="shared" si="37"/>
        <v>9-SEPTIEMBRE</v>
      </c>
      <c r="BG112" s="45">
        <f t="shared" si="38"/>
        <v>110020</v>
      </c>
      <c r="BH112" s="45">
        <f>VLOOKUP(Y112,Hoja1!$A$2:$O$599,14,FALSE)</f>
        <v>110020</v>
      </c>
      <c r="BI112" s="45" t="str">
        <f>VLOOKUP(BH112,Hoja1!$A$2:$O$599,2,FALSE)</f>
        <v>COLEGIO FRAY LUIS DE LEON</v>
      </c>
      <c r="BJ112" s="45" t="str">
        <f t="shared" si="39"/>
        <v>BUENO BUENO, ALBERTO</v>
      </c>
      <c r="BK112" s="45">
        <f>VLOOKUP(BJ112,Trabajadores!$C$3:$AN$3285,14,FALSE)</f>
        <v>100</v>
      </c>
      <c r="BL112" s="45" t="str">
        <f>VLOOKUP($BJ112,Trabajadores!$C$3:$AN$3285,19,FALSE)</f>
        <v>Ayte Cocin</v>
      </c>
      <c r="BM112" s="45">
        <f>VLOOKUP($BJ112,Trabajadores!$C$3:$AN$3285,16,FALSE)</f>
        <v>100</v>
      </c>
      <c r="BN112" s="124">
        <f t="shared" si="40"/>
        <v>1</v>
      </c>
      <c r="BO112" s="124">
        <f t="shared" si="41"/>
        <v>0</v>
      </c>
      <c r="BP112" s="125">
        <f t="shared" si="42"/>
        <v>1</v>
      </c>
      <c r="BR112" s="126">
        <f t="shared" si="43"/>
        <v>-380.01599999999996</v>
      </c>
      <c r="BV112" s="45" t="str">
        <f t="shared" si="44"/>
        <v>ALGADI</v>
      </c>
      <c r="BW112" s="45" t="s">
        <v>852</v>
      </c>
      <c r="BX112" s="123" t="str">
        <f t="shared" si="45"/>
        <v>9-SEPTIEMBRE</v>
      </c>
      <c r="BY112" s="45">
        <f t="shared" si="46"/>
        <v>110020</v>
      </c>
      <c r="BZ112" s="45">
        <f>VLOOKUP(BY112,Hoja1!$A$2:$O$599,14,FALSE)</f>
        <v>110020</v>
      </c>
      <c r="CA112" s="45" t="str">
        <f>VLOOKUP(BZ112,Hoja1!$A$2:$O$599,2,FALSE)</f>
        <v>COLEGIO FRAY LUIS DE LEON</v>
      </c>
      <c r="CB112" s="45" t="str">
        <f t="shared" si="47"/>
        <v>Festivos y Fines de Semana</v>
      </c>
      <c r="CC112" s="45">
        <v>888</v>
      </c>
      <c r="CD112" s="45" t="str">
        <f t="shared" si="48"/>
        <v>INCIDENCIA</v>
      </c>
      <c r="CF112" s="124"/>
      <c r="CG112" s="124"/>
      <c r="CH112" s="125"/>
      <c r="CJ112" s="126">
        <f t="shared" si="49"/>
        <v>380.01599999999996</v>
      </c>
    </row>
    <row r="113" spans="1:88" hidden="1" x14ac:dyDescent="0.3">
      <c r="A113" s="116"/>
      <c r="B113" s="116"/>
      <c r="D113" s="31" t="s">
        <v>2773</v>
      </c>
      <c r="E113" s="8" t="s">
        <v>2786</v>
      </c>
      <c r="F113" s="7" t="s">
        <v>726</v>
      </c>
      <c r="G113" s="45" t="s">
        <v>714</v>
      </c>
      <c r="H113" s="45" t="s">
        <v>720</v>
      </c>
      <c r="I113" s="119" t="s">
        <v>3082</v>
      </c>
      <c r="J113" s="18" t="s">
        <v>485</v>
      </c>
      <c r="K113" s="119">
        <v>110020</v>
      </c>
      <c r="L113" s="110" t="str">
        <f t="shared" si="27"/>
        <v>ok</v>
      </c>
      <c r="M113" s="111" t="str">
        <f>IFERROR(VLOOKUP(K113,Centros!$E$2:$G$340,2,FALSE)," ")</f>
        <v>COLEGIO FRAY LUIS DE LEON</v>
      </c>
      <c r="N113" s="112" t="str">
        <f t="shared" si="28"/>
        <v xml:space="preserve"> </v>
      </c>
      <c r="O113" s="113" t="str">
        <f>IFERROR(VLOOKUP($I113,Trabajadores!$C$3:$AF$1684,19,FALSE)," ")</f>
        <v>AUX.COLEC.</v>
      </c>
      <c r="P113" s="32">
        <v>3</v>
      </c>
      <c r="Q113" s="33">
        <v>85</v>
      </c>
      <c r="R113" s="24">
        <f t="shared" si="26"/>
        <v>255</v>
      </c>
      <c r="S113" s="18"/>
      <c r="T113" s="23">
        <f t="shared" si="29"/>
        <v>0</v>
      </c>
      <c r="U113" s="23">
        <f t="shared" si="30"/>
        <v>0</v>
      </c>
      <c r="V113" s="18"/>
      <c r="W113" s="23">
        <f t="shared" si="31"/>
        <v>336.47249999999997</v>
      </c>
      <c r="X113" s="30" t="str">
        <f>IFERROR(VLOOKUP($I113,Trabajadores!$C$2:$AS$1684,42,FALSE)," ")</f>
        <v>ALGADI</v>
      </c>
      <c r="Y113" s="30">
        <f>IFERROR(VLOOKUP($I113,Trabajadores!$C$2:$AS$1684,40,FALSE)," ")</f>
        <v>340078</v>
      </c>
      <c r="Z113" s="30" t="str">
        <f>IFERROR(VLOOKUP(Y113,Centros!$X$2:$Y$228,2,FALSE)," ")</f>
        <v>ESIC-COMUNIDAD</v>
      </c>
      <c r="AA113" s="6"/>
      <c r="AB113" s="5" t="s">
        <v>10652</v>
      </c>
      <c r="AC113" s="41">
        <f>IFERROR(VLOOKUP(H113,Centros!$AI$2:$AN$10,6,FALSE),0)</f>
        <v>70</v>
      </c>
      <c r="AD113" s="42">
        <f t="shared" si="32"/>
        <v>255</v>
      </c>
      <c r="AE113" s="42">
        <f t="shared" si="33"/>
        <v>0</v>
      </c>
      <c r="AF113" s="42">
        <f t="shared" si="34"/>
        <v>0</v>
      </c>
      <c r="AG113" s="42">
        <f t="shared" si="35"/>
        <v>0</v>
      </c>
      <c r="AH113" s="43">
        <f>IFERROR(VLOOKUP($I113,Trabajadores!$C$3:$AT$1684,44,FALSE),0)</f>
        <v>19228</v>
      </c>
      <c r="AI113" s="43">
        <f>IFERROR(VLOOKUP($I113,Trabajadores!$C$3:$AT$1684,2,FALSE),0)</f>
        <v>298</v>
      </c>
      <c r="AJ113" s="43" t="str">
        <f>IFERROR(VLOOKUP($I113,Trabajadores!$C$3:$AY$1270,21,FALSE),0)</f>
        <v>75</v>
      </c>
      <c r="AK113" s="42">
        <f>IFERROR(VLOOKUP($I113,Trabajadores!$C$3:$AN$1684,38,FALSE),0)</f>
        <v>7.7874999999999996</v>
      </c>
      <c r="AL113" s="42" t="str">
        <f>IFERROR(VLOOKUP($I113,Trabajadores!$C$3:$AN$1684,28,FALSE),0)</f>
        <v>99100165012016</v>
      </c>
      <c r="AM113" s="21" t="str">
        <f>IFERROR(VLOOKUP($I113,Trabajadores!$C$3:$AN$1684,19,FALSE),0)</f>
        <v>AUX.COLEC.</v>
      </c>
      <c r="AN113" s="21">
        <f>IFERROR(IF($J113="algadi",VLOOKUP($K113,Centros!$AB$2:$AD$142,2,FALSE),VLOOKUP($K113,Centros!$AB$143:$AD$282,2,FALSE)),0)</f>
        <v>19228</v>
      </c>
      <c r="AO113" s="44" t="str">
        <f>IFERROR(IF($J113="algadi",VLOOKUP($K113,Centros!$AB$2:$AD$142,3,FALSE),VLOOKUP($K113,Centros!$AB$143:$AD$222,3,FALSE)),0)</f>
        <v>19</v>
      </c>
      <c r="AP113" s="54"/>
      <c r="AQ113" s="55">
        <f>IFERROR(VLOOKUP($AM113,Centros!$AR$2:$AS$405,2,FALSE),0)</f>
        <v>0</v>
      </c>
      <c r="AR113" s="78">
        <f>IFERROR(VLOOKUP($AM113,Centros!$AZ$2:$BA$6,2,FALSE),0)</f>
        <v>0</v>
      </c>
      <c r="AS113" s="76">
        <f>IFERROR(VLOOKUP($AM113,Centros!$BE$2:$BF$6,2,FALSE),0)</f>
        <v>0</v>
      </c>
      <c r="BD113" s="45" t="str">
        <f t="shared" si="36"/>
        <v>ALGADI</v>
      </c>
      <c r="BE113" s="45" t="s">
        <v>852</v>
      </c>
      <c r="BF113" s="123" t="str">
        <f t="shared" si="37"/>
        <v>9-SEPTIEMBRE</v>
      </c>
      <c r="BG113" s="45">
        <f t="shared" si="38"/>
        <v>340078</v>
      </c>
      <c r="BH113" s="45">
        <f>VLOOKUP(Y113,Hoja1!$A$2:$O$599,14,FALSE)</f>
        <v>340078</v>
      </c>
      <c r="BI113" s="45" t="str">
        <f>VLOOKUP(BH113,Hoja1!$A$2:$O$599,2,FALSE)</f>
        <v>ESIC-COMUNIDAD</v>
      </c>
      <c r="BJ113" s="45" t="str">
        <f t="shared" si="39"/>
        <v>ARTEAGA ALCANTARA, M ALICIA</v>
      </c>
      <c r="BK113" s="45">
        <f>VLOOKUP(BJ113,Trabajadores!$C$3:$AN$3285,14,FALSE)</f>
        <v>100</v>
      </c>
      <c r="BL113" s="45" t="str">
        <f>VLOOKUP($BJ113,Trabajadores!$C$3:$AN$3285,19,FALSE)</f>
        <v>AUX.COLEC.</v>
      </c>
      <c r="BM113" s="45">
        <f>VLOOKUP($BJ113,Trabajadores!$C$3:$AN$3285,16,FALSE)</f>
        <v>100</v>
      </c>
      <c r="BN113" s="124">
        <f t="shared" si="40"/>
        <v>1</v>
      </c>
      <c r="BO113" s="124">
        <f t="shared" si="41"/>
        <v>0</v>
      </c>
      <c r="BP113" s="125">
        <f t="shared" si="42"/>
        <v>1</v>
      </c>
      <c r="BR113" s="126">
        <f t="shared" si="43"/>
        <v>-336.47249999999997</v>
      </c>
      <c r="BV113" s="45" t="str">
        <f t="shared" si="44"/>
        <v>ALGADI</v>
      </c>
      <c r="BW113" s="45" t="s">
        <v>852</v>
      </c>
      <c r="BX113" s="123" t="str">
        <f t="shared" si="45"/>
        <v>9-SEPTIEMBRE</v>
      </c>
      <c r="BY113" s="45">
        <f t="shared" si="46"/>
        <v>110020</v>
      </c>
      <c r="BZ113" s="45">
        <f>VLOOKUP(BY113,Hoja1!$A$2:$O$599,14,FALSE)</f>
        <v>110020</v>
      </c>
      <c r="CA113" s="45" t="str">
        <f>VLOOKUP(BZ113,Hoja1!$A$2:$O$599,2,FALSE)</f>
        <v>COLEGIO FRAY LUIS DE LEON</v>
      </c>
      <c r="CB113" s="45" t="str">
        <f t="shared" si="47"/>
        <v>Festivos y Fines de Semana</v>
      </c>
      <c r="CC113" s="45">
        <v>888</v>
      </c>
      <c r="CD113" s="45" t="str">
        <f t="shared" si="48"/>
        <v>INCIDENCIA</v>
      </c>
      <c r="CF113" s="124"/>
      <c r="CG113" s="124"/>
      <c r="CH113" s="125"/>
      <c r="CJ113" s="126">
        <f t="shared" si="49"/>
        <v>336.47249999999997</v>
      </c>
    </row>
    <row r="114" spans="1:88" hidden="1" x14ac:dyDescent="0.3">
      <c r="A114" s="116"/>
      <c r="B114" s="116"/>
      <c r="D114" s="31" t="s">
        <v>2773</v>
      </c>
      <c r="E114" s="8" t="s">
        <v>2786</v>
      </c>
      <c r="F114" s="7" t="s">
        <v>726</v>
      </c>
      <c r="G114" s="45" t="s">
        <v>714</v>
      </c>
      <c r="H114" s="45" t="s">
        <v>721</v>
      </c>
      <c r="I114" s="119" t="s">
        <v>3349</v>
      </c>
      <c r="J114" s="18" t="s">
        <v>485</v>
      </c>
      <c r="K114" s="119">
        <v>510013</v>
      </c>
      <c r="L114" s="110" t="str">
        <f t="shared" si="27"/>
        <v>ok</v>
      </c>
      <c r="M114" s="111" t="str">
        <f>IFERROR(VLOOKUP(K114,Centros!$E$2:$G$340,2,FALSE)," ")</f>
        <v>C.P. PP. REPARADORES - BALBINA VALVERDE</v>
      </c>
      <c r="N114" s="112" t="str">
        <f t="shared" si="28"/>
        <v xml:space="preserve"> </v>
      </c>
      <c r="O114" s="113" t="str">
        <f>IFERROR(VLOOKUP($I114,Trabajadores!$C$3:$AF$1684,19,FALSE)," ")</f>
        <v>h Cociner@</v>
      </c>
      <c r="P114" s="32">
        <v>10</v>
      </c>
      <c r="Q114" s="33">
        <v>9</v>
      </c>
      <c r="R114" s="24">
        <f t="shared" si="26"/>
        <v>90</v>
      </c>
      <c r="S114" s="18"/>
      <c r="T114" s="23">
        <f t="shared" si="29"/>
        <v>1.743765625</v>
      </c>
      <c r="U114" s="23">
        <f t="shared" si="30"/>
        <v>0</v>
      </c>
      <c r="V114" s="18"/>
      <c r="W114" s="23">
        <f t="shared" si="31"/>
        <v>118.755</v>
      </c>
      <c r="X114" s="30" t="str">
        <f>IFERROR(VLOOKUP($I114,Trabajadores!$C$2:$AS$1684,42,FALSE)," ")</f>
        <v>ALGADI</v>
      </c>
      <c r="Y114" s="30">
        <f>IFERROR(VLOOKUP($I114,Trabajadores!$C$2:$AS$1684,40,FALSE)," ")</f>
        <v>510013</v>
      </c>
      <c r="Z114" s="30" t="str">
        <f>IFERROR(VLOOKUP(Y114,Centros!$X$2:$Y$228,2,FALSE)," ")</f>
        <v>C.P. PP. REPARADORES - BALBINA VALVERDE</v>
      </c>
      <c r="AA114" s="6"/>
      <c r="AB114" s="5" t="s">
        <v>10653</v>
      </c>
      <c r="AC114" s="41">
        <f>IFERROR(VLOOKUP(H114,Centros!$AI$2:$AN$10,6,FALSE),0)</f>
        <v>72</v>
      </c>
      <c r="AD114" s="42">
        <f t="shared" si="32"/>
        <v>0</v>
      </c>
      <c r="AE114" s="42">
        <f t="shared" si="33"/>
        <v>90</v>
      </c>
      <c r="AF114" s="42">
        <f t="shared" si="34"/>
        <v>0</v>
      </c>
      <c r="AG114" s="42">
        <f t="shared" si="35"/>
        <v>0</v>
      </c>
      <c r="AH114" s="43">
        <f>IFERROR(VLOOKUP($I114,Trabajadores!$C$3:$AT$1684,44,FALSE),0)</f>
        <v>19228</v>
      </c>
      <c r="AI114" s="43">
        <f>IFERROR(VLOOKUP($I114,Trabajadores!$C$3:$AT$1684,2,FALSE),0)</f>
        <v>134</v>
      </c>
      <c r="AJ114" s="43" t="str">
        <f>IFERROR(VLOOKUP($I114,Trabajadores!$C$3:$AY$1270,21,FALSE),0)</f>
        <v>16</v>
      </c>
      <c r="AK114" s="42">
        <f>IFERROR(VLOOKUP($I114,Trabajadores!$C$3:$AN$1684,38,FALSE),0)</f>
        <v>9.2160714285714285</v>
      </c>
      <c r="AL114" s="42" t="str">
        <f>IFERROR(VLOOKUP($I114,Trabajadores!$C$3:$AN$1684,28,FALSE),0)</f>
        <v>99100165012016</v>
      </c>
      <c r="AM114" s="21" t="str">
        <f>IFERROR(VLOOKUP($I114,Trabajadores!$C$3:$AN$1684,19,FALSE),0)</f>
        <v>h Cociner@</v>
      </c>
      <c r="AN114" s="21">
        <f>IFERROR(IF($J114="algadi",VLOOKUP($K114,Centros!$AB$2:$AD$142,2,FALSE),VLOOKUP($K114,Centros!$AB$143:$AD$282,2,FALSE)),0)</f>
        <v>19228</v>
      </c>
      <c r="AO114" s="44" t="str">
        <f>IFERROR(IF($J114="algadi",VLOOKUP($K114,Centros!$AB$2:$AD$142,3,FALSE),VLOOKUP($K114,Centros!$AB$143:$AD$222,3,FALSE)),0)</f>
        <v>16</v>
      </c>
      <c r="AP114" s="54"/>
      <c r="AQ114" s="55">
        <f>IFERROR(VLOOKUP($AM114,Centros!$AR$2:$AS$405,2,FALSE),0)</f>
        <v>1.743765625</v>
      </c>
      <c r="AR114" s="78">
        <f>IFERROR(VLOOKUP($AM114,Centros!$AZ$2:$BA$6,2,FALSE),0)</f>
        <v>0</v>
      </c>
      <c r="AS114" s="76">
        <f>IFERROR(VLOOKUP($AM114,Centros!$BE$2:$BF$6,2,FALSE),0)</f>
        <v>0</v>
      </c>
      <c r="BD114" s="45" t="str">
        <f t="shared" si="36"/>
        <v>ALGADI</v>
      </c>
      <c r="BE114" s="45" t="s">
        <v>852</v>
      </c>
      <c r="BF114" s="123" t="str">
        <f t="shared" si="37"/>
        <v>9-SEPTIEMBRE</v>
      </c>
      <c r="BG114" s="45">
        <f t="shared" si="38"/>
        <v>510013</v>
      </c>
      <c r="BH114" s="45">
        <f>VLOOKUP(Y114,Hoja1!$A$2:$O$599,14,FALSE)</f>
        <v>510013</v>
      </c>
      <c r="BI114" s="45" t="str">
        <f>VLOOKUP(BH114,Hoja1!$A$2:$O$599,2,FALSE)</f>
        <v>C.P. PP. REPARADORES - BALBINA VALVERDE</v>
      </c>
      <c r="BJ114" s="45" t="str">
        <f t="shared" si="39"/>
        <v>CASTILLO MIGUEL, MARIA</v>
      </c>
      <c r="BK114" s="45">
        <f>VLOOKUP(BJ114,Trabajadores!$C$3:$AN$3285,14,FALSE)</f>
        <v>200</v>
      </c>
      <c r="BL114" s="45" t="str">
        <f>VLOOKUP($BJ114,Trabajadores!$C$3:$AN$3285,19,FALSE)</f>
        <v>h Cociner@</v>
      </c>
      <c r="BM114" s="45">
        <f>VLOOKUP($BJ114,Trabajadores!$C$3:$AN$3285,16,FALSE)</f>
        <v>70</v>
      </c>
      <c r="BN114" s="124">
        <f t="shared" si="40"/>
        <v>1</v>
      </c>
      <c r="BO114" s="124">
        <f t="shared" si="41"/>
        <v>0</v>
      </c>
      <c r="BP114" s="125">
        <f t="shared" si="42"/>
        <v>1</v>
      </c>
      <c r="BR114" s="126">
        <f t="shared" si="43"/>
        <v>-118.755</v>
      </c>
      <c r="BV114" s="45" t="str">
        <f t="shared" si="44"/>
        <v>ALGADI</v>
      </c>
      <c r="BW114" s="45" t="s">
        <v>852</v>
      </c>
      <c r="BX114" s="123" t="str">
        <f t="shared" si="45"/>
        <v>9-SEPTIEMBRE</v>
      </c>
      <c r="BY114" s="45">
        <f t="shared" si="46"/>
        <v>510013</v>
      </c>
      <c r="BZ114" s="45">
        <f>VLOOKUP(BY114,Hoja1!$A$2:$O$599,14,FALSE)</f>
        <v>510013</v>
      </c>
      <c r="CA114" s="45" t="str">
        <f>VLOOKUP(BZ114,Hoja1!$A$2:$O$599,2,FALSE)</f>
        <v>C.P. PP. REPARADORES - BALBINA VALVERDE</v>
      </c>
      <c r="CB114" s="45" t="str">
        <f t="shared" si="47"/>
        <v>Permiso retribuido</v>
      </c>
      <c r="CC114" s="45">
        <v>888</v>
      </c>
      <c r="CD114" s="45" t="str">
        <f t="shared" si="48"/>
        <v>INCIDENCIA</v>
      </c>
      <c r="CF114" s="124"/>
      <c r="CG114" s="124"/>
      <c r="CH114" s="125"/>
      <c r="CJ114" s="126">
        <f t="shared" si="49"/>
        <v>118.755</v>
      </c>
    </row>
    <row r="115" spans="1:88" hidden="1" x14ac:dyDescent="0.3">
      <c r="A115" s="116"/>
      <c r="B115" s="116"/>
      <c r="D115" s="31" t="s">
        <v>2773</v>
      </c>
      <c r="E115" s="8" t="s">
        <v>2786</v>
      </c>
      <c r="F115" s="7" t="s">
        <v>726</v>
      </c>
      <c r="G115" s="45" t="s">
        <v>716</v>
      </c>
      <c r="H115" s="45" t="s">
        <v>721</v>
      </c>
      <c r="I115" s="119" t="s">
        <v>8924</v>
      </c>
      <c r="J115" s="18" t="s">
        <v>485</v>
      </c>
      <c r="K115" s="119">
        <v>110020</v>
      </c>
      <c r="L115" s="110" t="str">
        <f t="shared" si="27"/>
        <v>ok</v>
      </c>
      <c r="M115" s="111" t="str">
        <f>IFERROR(VLOOKUP(K115,Centros!$E$2:$G$340,2,FALSE)," ")</f>
        <v>COLEGIO FRAY LUIS DE LEON</v>
      </c>
      <c r="N115" s="112" t="str">
        <f t="shared" si="28"/>
        <v xml:space="preserve"> </v>
      </c>
      <c r="O115" s="113" t="str">
        <f>IFERROR(VLOOKUP($I115,Trabajadores!$C$3:$AF$1684,19,FALSE)," ")</f>
        <v>ASL</v>
      </c>
      <c r="P115" s="32">
        <v>4</v>
      </c>
      <c r="Q115" s="33">
        <v>9</v>
      </c>
      <c r="R115" s="24">
        <f t="shared" si="26"/>
        <v>36</v>
      </c>
      <c r="S115" s="18"/>
      <c r="T115" s="23">
        <f t="shared" si="29"/>
        <v>1.6367812499999999</v>
      </c>
      <c r="U115" s="23">
        <f t="shared" si="30"/>
        <v>0</v>
      </c>
      <c r="V115" s="18"/>
      <c r="W115" s="23">
        <f t="shared" si="31"/>
        <v>47.501999999999995</v>
      </c>
      <c r="X115" s="30" t="str">
        <f>IFERROR(VLOOKUP($I115,Trabajadores!$C$2:$AS$1684,42,FALSE)," ")</f>
        <v>ALGADI</v>
      </c>
      <c r="Y115" s="30">
        <f>IFERROR(VLOOKUP($I115,Trabajadores!$C$2:$AS$1684,40,FALSE)," ")</f>
        <v>110020</v>
      </c>
      <c r="Z115" s="30" t="str">
        <f>IFERROR(VLOOKUP(Y115,Centros!$X$2:$Y$228,2,FALSE)," ")</f>
        <v>COLEGIO FRAY LUIS DE LEON</v>
      </c>
      <c r="AA115" s="6"/>
      <c r="AB115" s="5" t="s">
        <v>10654</v>
      </c>
      <c r="AC115" s="41">
        <f>IFERROR(VLOOKUP(H115,Centros!$AI$2:$AN$10,6,FALSE),0)</f>
        <v>72</v>
      </c>
      <c r="AD115" s="42">
        <f t="shared" si="32"/>
        <v>0</v>
      </c>
      <c r="AE115" s="42">
        <f t="shared" si="33"/>
        <v>36</v>
      </c>
      <c r="AF115" s="42">
        <f t="shared" si="34"/>
        <v>0</v>
      </c>
      <c r="AG115" s="42">
        <f t="shared" si="35"/>
        <v>0</v>
      </c>
      <c r="AH115" s="43">
        <f>IFERROR(VLOOKUP($I115,Trabajadores!$C$3:$AT$1684,44,FALSE),0)</f>
        <v>19228</v>
      </c>
      <c r="AI115" s="43">
        <f>IFERROR(VLOOKUP($I115,Trabajadores!$C$3:$AT$1684,2,FALSE),0)</f>
        <v>1019</v>
      </c>
      <c r="AJ115" s="43" t="str">
        <f>IFERROR(VLOOKUP($I115,Trabajadores!$C$3:$AY$1270,21,FALSE),0)</f>
        <v>19</v>
      </c>
      <c r="AK115" s="42">
        <f>IFERROR(VLOOKUP($I115,Trabajadores!$C$3:$AN$1684,38,FALSE),0)</f>
        <v>7.8016666666666667</v>
      </c>
      <c r="AL115" s="42" t="str">
        <f>IFERROR(VLOOKUP($I115,Trabajadores!$C$3:$AN$1684,28,FALSE),0)</f>
        <v>99100165012016</v>
      </c>
      <c r="AM115" s="21" t="str">
        <f>IFERROR(VLOOKUP($I115,Trabajadores!$C$3:$AN$1684,19,FALSE),0)</f>
        <v>ASL</v>
      </c>
      <c r="AN115" s="21">
        <f>IFERROR(IF($J115="algadi",VLOOKUP($K115,Centros!$AB$2:$AD$142,2,FALSE),VLOOKUP($K115,Centros!$AB$143:$AD$282,2,FALSE)),0)</f>
        <v>19228</v>
      </c>
      <c r="AO115" s="44" t="str">
        <f>IFERROR(IF($J115="algadi",VLOOKUP($K115,Centros!$AB$2:$AD$142,3,FALSE),VLOOKUP($K115,Centros!$AB$143:$AD$222,3,FALSE)),0)</f>
        <v>19</v>
      </c>
      <c r="AP115" s="54"/>
      <c r="AQ115" s="55">
        <f>IFERROR(VLOOKUP($AM115,Centros!$AR$2:$AS$405,2,FALSE),0)</f>
        <v>1.6367812499999999</v>
      </c>
      <c r="AR115" s="78">
        <f>IFERROR(VLOOKUP($AM115,Centros!$AZ$2:$BA$6,2,FALSE),0)</f>
        <v>0</v>
      </c>
      <c r="AS115" s="76">
        <f>IFERROR(VLOOKUP($AM115,Centros!$BE$2:$BF$6,2,FALSE),0)</f>
        <v>2.0499999999999998</v>
      </c>
      <c r="BD115" s="45" t="str">
        <f t="shared" si="36"/>
        <v>ALGADI</v>
      </c>
      <c r="BE115" s="45" t="s">
        <v>852</v>
      </c>
      <c r="BF115" s="123" t="str">
        <f t="shared" si="37"/>
        <v>9-SEPTIEMBRE</v>
      </c>
      <c r="BG115" s="45">
        <f t="shared" si="38"/>
        <v>110020</v>
      </c>
      <c r="BH115" s="45">
        <f>VLOOKUP(Y115,Hoja1!$A$2:$O$599,14,FALSE)</f>
        <v>110020</v>
      </c>
      <c r="BI115" s="45" t="str">
        <f>VLOOKUP(BH115,Hoja1!$A$2:$O$599,2,FALSE)</f>
        <v>COLEGIO FRAY LUIS DE LEON</v>
      </c>
      <c r="BJ115" s="45" t="str">
        <f t="shared" si="39"/>
        <v>IBORRA NIETO, OLGA</v>
      </c>
      <c r="BK115" s="45">
        <f>VLOOKUP(BJ115,Trabajadores!$C$3:$AN$3285,14,FALSE)</f>
        <v>300</v>
      </c>
      <c r="BL115" s="45" t="str">
        <f>VLOOKUP($BJ115,Trabajadores!$C$3:$AN$3285,19,FALSE)</f>
        <v>ASL</v>
      </c>
      <c r="BM115" s="45">
        <f>VLOOKUP($BJ115,Trabajadores!$C$3:$AN$3285,16,FALSE)</f>
        <v>75</v>
      </c>
      <c r="BN115" s="124">
        <f t="shared" si="40"/>
        <v>0</v>
      </c>
      <c r="BO115" s="124">
        <f t="shared" si="41"/>
        <v>1</v>
      </c>
      <c r="BP115" s="125">
        <f t="shared" si="42"/>
        <v>1</v>
      </c>
      <c r="BR115" s="126">
        <f t="shared" si="43"/>
        <v>-47.501999999999995</v>
      </c>
      <c r="BV115" s="45" t="str">
        <f t="shared" si="44"/>
        <v>ALGADI</v>
      </c>
      <c r="BW115" s="45" t="s">
        <v>852</v>
      </c>
      <c r="BX115" s="123" t="str">
        <f t="shared" si="45"/>
        <v>9-SEPTIEMBRE</v>
      </c>
      <c r="BY115" s="45">
        <f t="shared" si="46"/>
        <v>110020</v>
      </c>
      <c r="BZ115" s="45">
        <f>VLOOKUP(BY115,Hoja1!$A$2:$O$599,14,FALSE)</f>
        <v>110020</v>
      </c>
      <c r="CA115" s="45" t="str">
        <f>VLOOKUP(BZ115,Hoja1!$A$2:$O$599,2,FALSE)</f>
        <v>COLEGIO FRAY LUIS DE LEON</v>
      </c>
      <c r="CB115" s="45" t="str">
        <f t="shared" si="47"/>
        <v>Permiso retribuido</v>
      </c>
      <c r="CC115" s="45">
        <v>888</v>
      </c>
      <c r="CD115" s="45" t="str">
        <f t="shared" si="48"/>
        <v>INCIDENCIA</v>
      </c>
      <c r="CF115" s="124"/>
      <c r="CG115" s="124"/>
      <c r="CH115" s="125"/>
      <c r="CJ115" s="126">
        <f t="shared" si="49"/>
        <v>47.501999999999995</v>
      </c>
    </row>
    <row r="116" spans="1:88" hidden="1" x14ac:dyDescent="0.3">
      <c r="A116" s="116"/>
      <c r="B116" s="116"/>
      <c r="D116" s="31" t="s">
        <v>2773</v>
      </c>
      <c r="E116" s="8" t="s">
        <v>2786</v>
      </c>
      <c r="F116" s="7" t="s">
        <v>725</v>
      </c>
      <c r="G116" s="45" t="s">
        <v>716</v>
      </c>
      <c r="H116" s="45" t="s">
        <v>718</v>
      </c>
      <c r="I116" s="119" t="s">
        <v>8253</v>
      </c>
      <c r="J116" s="18" t="s">
        <v>485</v>
      </c>
      <c r="K116" s="119">
        <v>110066</v>
      </c>
      <c r="L116" s="110" t="str">
        <f t="shared" si="27"/>
        <v>ok</v>
      </c>
      <c r="M116" s="111" t="str">
        <f>IFERROR(VLOOKUP(K116,Centros!$E$2:$G$340,2,FALSE)," ")</f>
        <v>COL. SAG. CORAZONES MARTIN HEROS</v>
      </c>
      <c r="N116" s="112" t="str">
        <f t="shared" si="28"/>
        <v xml:space="preserve"> </v>
      </c>
      <c r="O116" s="113" t="str">
        <f>IFERROR(VLOOKUP($I116,Trabajadores!$C$3:$AF$1684,19,FALSE)," ")</f>
        <v>ASL</v>
      </c>
      <c r="P116" s="32">
        <v>25</v>
      </c>
      <c r="Q116" s="33">
        <v>9</v>
      </c>
      <c r="R116" s="24">
        <f t="shared" si="26"/>
        <v>225</v>
      </c>
      <c r="S116" s="18"/>
      <c r="T116" s="23">
        <f t="shared" si="29"/>
        <v>1.6367812499999999</v>
      </c>
      <c r="U116" s="23">
        <f t="shared" si="30"/>
        <v>0</v>
      </c>
      <c r="V116" s="18"/>
      <c r="W116" s="23">
        <f t="shared" si="31"/>
        <v>296.88749999999999</v>
      </c>
      <c r="X116" s="30" t="str">
        <f>IFERROR(VLOOKUP($I116,Trabajadores!$C$2:$AS$1684,42,FALSE)," ")</f>
        <v>ALGADI</v>
      </c>
      <c r="Y116" s="30">
        <f>IFERROR(VLOOKUP($I116,Trabajadores!$C$2:$AS$1684,40,FALSE)," ")</f>
        <v>110066</v>
      </c>
      <c r="Z116" s="30" t="str">
        <f>IFERROR(VLOOKUP(Y116,Centros!$X$2:$Y$228,2,FALSE)," ")</f>
        <v>COL. SAG. CORAZONES MARTIN HEROS</v>
      </c>
      <c r="AA116" s="6"/>
      <c r="AB116" s="5" t="s">
        <v>10655</v>
      </c>
      <c r="AC116" s="41">
        <f>IFERROR(VLOOKUP(H116,Centros!$AI$2:$AN$10,6,FALSE),0)</f>
        <v>72</v>
      </c>
      <c r="AD116" s="42">
        <f t="shared" si="32"/>
        <v>0</v>
      </c>
      <c r="AE116" s="42">
        <f t="shared" si="33"/>
        <v>225</v>
      </c>
      <c r="AF116" s="42">
        <f t="shared" si="34"/>
        <v>0</v>
      </c>
      <c r="AG116" s="42">
        <f t="shared" si="35"/>
        <v>0</v>
      </c>
      <c r="AH116" s="43">
        <f>IFERROR(VLOOKUP($I116,Trabajadores!$C$3:$AT$1684,44,FALSE),0)</f>
        <v>19228</v>
      </c>
      <c r="AI116" s="43">
        <f>IFERROR(VLOOKUP($I116,Trabajadores!$C$3:$AT$1684,2,FALSE),0)</f>
        <v>458</v>
      </c>
      <c r="AJ116" s="43" t="str">
        <f>IFERROR(VLOOKUP($I116,Trabajadores!$C$3:$AY$1270,21,FALSE),0)</f>
        <v>44</v>
      </c>
      <c r="AK116" s="42">
        <f>IFERROR(VLOOKUP($I116,Trabajadores!$C$3:$AN$1684,38,FALSE),0)</f>
        <v>7.8016666666666667</v>
      </c>
      <c r="AL116" s="42" t="str">
        <f>IFERROR(VLOOKUP($I116,Trabajadores!$C$3:$AN$1684,28,FALSE),0)</f>
        <v>99100165012016</v>
      </c>
      <c r="AM116" s="21" t="str">
        <f>IFERROR(VLOOKUP($I116,Trabajadores!$C$3:$AN$1684,19,FALSE),0)</f>
        <v>ASL</v>
      </c>
      <c r="AN116" s="21">
        <f>IFERROR(IF($J116="algadi",VLOOKUP($K116,Centros!$AB$2:$AD$142,2,FALSE),VLOOKUP($K116,Centros!$AB$143:$AD$282,2,FALSE)),0)</f>
        <v>19228</v>
      </c>
      <c r="AO116" s="44" t="str">
        <f>IFERROR(IF($J116="algadi",VLOOKUP($K116,Centros!$AB$2:$AD$142,3,FALSE),VLOOKUP($K116,Centros!$AB$143:$AD$222,3,FALSE)),0)</f>
        <v>44</v>
      </c>
      <c r="AP116" s="54"/>
      <c r="AQ116" s="55">
        <f>IFERROR(VLOOKUP($AM116,Centros!$AR$2:$AS$405,2,FALSE),0)</f>
        <v>1.6367812499999999</v>
      </c>
      <c r="AR116" s="78">
        <f>IFERROR(VLOOKUP($AM116,Centros!$AZ$2:$BA$6,2,FALSE),0)</f>
        <v>0</v>
      </c>
      <c r="AS116" s="76">
        <f>IFERROR(VLOOKUP($AM116,Centros!$BE$2:$BF$6,2,FALSE),0)</f>
        <v>2.0499999999999998</v>
      </c>
      <c r="BD116" s="45" t="str">
        <f t="shared" si="36"/>
        <v>ALGADI</v>
      </c>
      <c r="BE116" s="45" t="s">
        <v>852</v>
      </c>
      <c r="BF116" s="123" t="str">
        <f t="shared" si="37"/>
        <v>9-SEPTIEMBRE</v>
      </c>
      <c r="BG116" s="45">
        <f t="shared" si="38"/>
        <v>110066</v>
      </c>
      <c r="BH116" s="45">
        <f>VLOOKUP(Y116,Hoja1!$A$2:$O$599,14,FALSE)</f>
        <v>110066</v>
      </c>
      <c r="BI116" s="45" t="str">
        <f>VLOOKUP(BH116,Hoja1!$A$2:$O$599,2,FALSE)</f>
        <v>COL. SAG. CORAZONES MARTIN HEROS</v>
      </c>
      <c r="BJ116" s="45" t="str">
        <f t="shared" si="39"/>
        <v>DUQUE JARAMILLO, F ALEXIS</v>
      </c>
      <c r="BK116" s="45">
        <f>VLOOKUP(BJ116,Trabajadores!$C$3:$AN$3285,14,FALSE)</f>
        <v>300</v>
      </c>
      <c r="BL116" s="45" t="str">
        <f>VLOOKUP($BJ116,Trabajadores!$C$3:$AN$3285,19,FALSE)</f>
        <v>ASL</v>
      </c>
      <c r="BM116" s="45">
        <f>VLOOKUP($BJ116,Trabajadores!$C$3:$AN$3285,16,FALSE)</f>
        <v>75</v>
      </c>
      <c r="BN116" s="124">
        <f t="shared" si="40"/>
        <v>0</v>
      </c>
      <c r="BO116" s="124">
        <f t="shared" si="41"/>
        <v>1</v>
      </c>
      <c r="BP116" s="125">
        <f t="shared" si="42"/>
        <v>1</v>
      </c>
      <c r="BR116" s="126">
        <f t="shared" si="43"/>
        <v>-296.88749999999999</v>
      </c>
      <c r="BV116" s="45" t="str">
        <f t="shared" si="44"/>
        <v>ALGADI</v>
      </c>
      <c r="BW116" s="45" t="s">
        <v>852</v>
      </c>
      <c r="BX116" s="123" t="str">
        <f t="shared" si="45"/>
        <v>9-SEPTIEMBRE</v>
      </c>
      <c r="BY116" s="45">
        <f t="shared" si="46"/>
        <v>110066</v>
      </c>
      <c r="BZ116" s="45">
        <f>VLOOKUP(BY116,Hoja1!$A$2:$O$599,14,FALSE)</f>
        <v>110066</v>
      </c>
      <c r="CA116" s="45" t="str">
        <f>VLOOKUP(BZ116,Hoja1!$A$2:$O$599,2,FALSE)</f>
        <v>COL. SAG. CORAZONES MARTIN HEROS</v>
      </c>
      <c r="CB116" s="45" t="str">
        <f t="shared" si="47"/>
        <v>Refuerzo</v>
      </c>
      <c r="CC116" s="45">
        <v>888</v>
      </c>
      <c r="CD116" s="45" t="str">
        <f t="shared" si="48"/>
        <v>INCIDENCIA</v>
      </c>
      <c r="CF116" s="124"/>
      <c r="CG116" s="124"/>
      <c r="CH116" s="125"/>
      <c r="CJ116" s="126">
        <f t="shared" si="49"/>
        <v>296.88749999999999</v>
      </c>
    </row>
    <row r="117" spans="1:88" hidden="1" x14ac:dyDescent="0.3">
      <c r="A117" s="116"/>
      <c r="B117" s="116"/>
      <c r="D117" s="31" t="s">
        <v>2773</v>
      </c>
      <c r="E117" s="8" t="s">
        <v>2786</v>
      </c>
      <c r="F117" s="7" t="s">
        <v>725</v>
      </c>
      <c r="G117" s="45" t="s">
        <v>716</v>
      </c>
      <c r="H117" s="45" t="s">
        <v>718</v>
      </c>
      <c r="I117" s="119" t="s">
        <v>9788</v>
      </c>
      <c r="J117" s="18" t="s">
        <v>485</v>
      </c>
      <c r="K117" s="119">
        <v>110066</v>
      </c>
      <c r="L117" s="110" t="str">
        <f t="shared" si="27"/>
        <v>ok</v>
      </c>
      <c r="M117" s="111" t="str">
        <f>IFERROR(VLOOKUP(K117,Centros!$E$2:$G$340,2,FALSE)," ")</f>
        <v>COL. SAG. CORAZONES MARTIN HEROS</v>
      </c>
      <c r="N117" s="112" t="str">
        <f t="shared" si="28"/>
        <v xml:space="preserve"> </v>
      </c>
      <c r="O117" s="113" t="str">
        <f>IFERROR(VLOOKUP($I117,Trabajadores!$C$3:$AF$1684,19,FALSE)," ")</f>
        <v>Limpiador@</v>
      </c>
      <c r="P117" s="32">
        <v>11</v>
      </c>
      <c r="Q117" s="33">
        <v>9</v>
      </c>
      <c r="R117" s="24">
        <f t="shared" si="26"/>
        <v>99</v>
      </c>
      <c r="S117" s="18"/>
      <c r="T117" s="23" t="b">
        <f t="shared" si="29"/>
        <v>0</v>
      </c>
      <c r="U117" s="23">
        <f t="shared" si="30"/>
        <v>0</v>
      </c>
      <c r="V117" s="18"/>
      <c r="W117" s="23">
        <f t="shared" si="31"/>
        <v>130.63049999999998</v>
      </c>
      <c r="X117" s="30" t="str">
        <f>IFERROR(VLOOKUP($I117,Trabajadores!$C$2:$AS$1684,42,FALSE)," ")</f>
        <v>ALGADI</v>
      </c>
      <c r="Y117" s="30">
        <f>IFERROR(VLOOKUP($I117,Trabajadores!$C$2:$AS$1684,40,FALSE)," ")</f>
        <v>110066</v>
      </c>
      <c r="Z117" s="30" t="str">
        <f>IFERROR(VLOOKUP(Y117,Centros!$X$2:$Y$228,2,FALSE)," ")</f>
        <v>COL. SAG. CORAZONES MARTIN HEROS</v>
      </c>
      <c r="AA117" s="6"/>
      <c r="AB117" s="5" t="s">
        <v>10655</v>
      </c>
      <c r="AC117" s="41">
        <f>IFERROR(VLOOKUP(H117,Centros!$AI$2:$AN$10,6,FALSE),0)</f>
        <v>72</v>
      </c>
      <c r="AD117" s="42">
        <f t="shared" si="32"/>
        <v>0</v>
      </c>
      <c r="AE117" s="42">
        <f t="shared" si="33"/>
        <v>99</v>
      </c>
      <c r="AF117" s="42">
        <f t="shared" si="34"/>
        <v>0</v>
      </c>
      <c r="AG117" s="42">
        <f t="shared" si="35"/>
        <v>0</v>
      </c>
      <c r="AH117" s="43">
        <f>IFERROR(VLOOKUP($I117,Trabajadores!$C$3:$AT$1684,44,FALSE),0)</f>
        <v>19228</v>
      </c>
      <c r="AI117" s="43">
        <f>IFERROR(VLOOKUP($I117,Trabajadores!$C$3:$AT$1684,2,FALSE),0)</f>
        <v>713</v>
      </c>
      <c r="AJ117" s="43" t="str">
        <f>IFERROR(VLOOKUP($I117,Trabajadores!$C$3:$AY$1270,21,FALSE),0)</f>
        <v>44</v>
      </c>
      <c r="AK117" s="42">
        <f>IFERROR(VLOOKUP($I117,Trabajadores!$C$3:$AN$1684,38,FALSE),0)</f>
        <v>8.4390260444926763</v>
      </c>
      <c r="AL117" s="42" t="str">
        <f>IFERROR(VLOOKUP($I117,Trabajadores!$C$3:$AN$1684,28,FALSE),0)</f>
        <v>28002585011981</v>
      </c>
      <c r="AM117" s="21" t="str">
        <f>IFERROR(VLOOKUP($I117,Trabajadores!$C$3:$AN$1684,19,FALSE),0)</f>
        <v>Limpiador@</v>
      </c>
      <c r="AN117" s="21">
        <f>IFERROR(IF($J117="algadi",VLOOKUP($K117,Centros!$AB$2:$AD$142,2,FALSE),VLOOKUP($K117,Centros!$AB$143:$AD$282,2,FALSE)),0)</f>
        <v>19228</v>
      </c>
      <c r="AO117" s="44" t="str">
        <f>IFERROR(IF($J117="algadi",VLOOKUP($K117,Centros!$AB$2:$AD$142,3,FALSE),VLOOKUP($K117,Centros!$AB$143:$AD$222,3,FALSE)),0)</f>
        <v>44</v>
      </c>
      <c r="AP117" s="54"/>
      <c r="AQ117" s="55">
        <f>IFERROR(VLOOKUP($AM117,Centros!$AR$2:$AS$405,2,FALSE),0)</f>
        <v>1.6367812499999999</v>
      </c>
      <c r="AR117" s="78">
        <f>IFERROR(VLOOKUP($AM117,Centros!$AZ$2:$BA$6,2,FALSE),0)</f>
        <v>0</v>
      </c>
      <c r="AS117" s="76">
        <f>IFERROR(VLOOKUP($AM117,Centros!$BE$2:$BF$6,2,FALSE),0)</f>
        <v>0</v>
      </c>
      <c r="BD117" s="45" t="str">
        <f t="shared" si="36"/>
        <v>ALGADI</v>
      </c>
      <c r="BE117" s="45" t="s">
        <v>852</v>
      </c>
      <c r="BF117" s="123" t="str">
        <f t="shared" si="37"/>
        <v>9-SEPTIEMBRE</v>
      </c>
      <c r="BG117" s="45">
        <f t="shared" si="38"/>
        <v>110066</v>
      </c>
      <c r="BH117" s="45">
        <f>VLOOKUP(Y117,Hoja1!$A$2:$O$599,14,FALSE)</f>
        <v>110066</v>
      </c>
      <c r="BI117" s="45" t="str">
        <f>VLOOKUP(BH117,Hoja1!$A$2:$O$599,2,FALSE)</f>
        <v>COL. SAG. CORAZONES MARTIN HEROS</v>
      </c>
      <c r="BJ117" s="45" t="str">
        <f t="shared" si="39"/>
        <v>PINILLA MOYA, CLARA I</v>
      </c>
      <c r="BK117" s="45">
        <f>VLOOKUP(BJ117,Trabajadores!$C$3:$AN$3285,14,FALSE)</f>
        <v>300</v>
      </c>
      <c r="BL117" s="45" t="str">
        <f>VLOOKUP($BJ117,Trabajadores!$C$3:$AN$3285,19,FALSE)</f>
        <v>Limpiador@</v>
      </c>
      <c r="BM117" s="45">
        <f>VLOOKUP($BJ117,Trabajadores!$C$3:$AN$3285,16,FALSE)</f>
        <v>73.72</v>
      </c>
      <c r="BN117" s="124">
        <f t="shared" si="40"/>
        <v>0</v>
      </c>
      <c r="BO117" s="124">
        <f t="shared" si="41"/>
        <v>1</v>
      </c>
      <c r="BP117" s="125">
        <f t="shared" si="42"/>
        <v>1</v>
      </c>
      <c r="BR117" s="126">
        <f t="shared" si="43"/>
        <v>-130.63049999999998</v>
      </c>
      <c r="BV117" s="45" t="str">
        <f t="shared" si="44"/>
        <v>ALGADI</v>
      </c>
      <c r="BW117" s="45" t="s">
        <v>852</v>
      </c>
      <c r="BX117" s="123" t="str">
        <f t="shared" si="45"/>
        <v>9-SEPTIEMBRE</v>
      </c>
      <c r="BY117" s="45">
        <f t="shared" si="46"/>
        <v>110066</v>
      </c>
      <c r="BZ117" s="45">
        <f>VLOOKUP(BY117,Hoja1!$A$2:$O$599,14,FALSE)</f>
        <v>110066</v>
      </c>
      <c r="CA117" s="45" t="str">
        <f>VLOOKUP(BZ117,Hoja1!$A$2:$O$599,2,FALSE)</f>
        <v>COL. SAG. CORAZONES MARTIN HEROS</v>
      </c>
      <c r="CB117" s="45" t="str">
        <f t="shared" si="47"/>
        <v>Refuerzo</v>
      </c>
      <c r="CC117" s="45">
        <v>888</v>
      </c>
      <c r="CD117" s="45" t="str">
        <f t="shared" si="48"/>
        <v>INCIDENCIA</v>
      </c>
      <c r="CF117" s="124"/>
      <c r="CG117" s="124"/>
      <c r="CH117" s="125"/>
      <c r="CJ117" s="126">
        <f t="shared" si="49"/>
        <v>130.63049999999998</v>
      </c>
    </row>
    <row r="118" spans="1:88" hidden="1" x14ac:dyDescent="0.3">
      <c r="A118" s="116"/>
      <c r="B118" s="116"/>
      <c r="D118" s="31" t="s">
        <v>2773</v>
      </c>
      <c r="E118" s="8" t="s">
        <v>2786</v>
      </c>
      <c r="F118" s="7" t="s">
        <v>725</v>
      </c>
      <c r="G118" s="45" t="s">
        <v>716</v>
      </c>
      <c r="H118" s="45" t="s">
        <v>718</v>
      </c>
      <c r="I118" s="119" t="s">
        <v>9788</v>
      </c>
      <c r="J118" s="18" t="s">
        <v>485</v>
      </c>
      <c r="K118" s="119">
        <v>110066</v>
      </c>
      <c r="L118" s="110" t="str">
        <f t="shared" si="27"/>
        <v>ok</v>
      </c>
      <c r="M118" s="111" t="str">
        <f>IFERROR(VLOOKUP(K118,Centros!$E$2:$G$340,2,FALSE)," ")</f>
        <v>COL. SAG. CORAZONES MARTIN HEROS</v>
      </c>
      <c r="N118" s="112" t="str">
        <f t="shared" si="28"/>
        <v xml:space="preserve"> </v>
      </c>
      <c r="O118" s="113" t="str">
        <f>IFERROR(VLOOKUP($I118,Trabajadores!$C$3:$AF$1684,19,FALSE)," ")</f>
        <v>Limpiador@</v>
      </c>
      <c r="P118" s="32">
        <v>1</v>
      </c>
      <c r="Q118" s="33">
        <v>100</v>
      </c>
      <c r="R118" s="24">
        <f t="shared" si="26"/>
        <v>100</v>
      </c>
      <c r="S118" s="18"/>
      <c r="T118" s="23" t="b">
        <f t="shared" si="29"/>
        <v>0</v>
      </c>
      <c r="U118" s="23">
        <f t="shared" si="30"/>
        <v>0</v>
      </c>
      <c r="V118" s="18"/>
      <c r="W118" s="23">
        <f t="shared" si="31"/>
        <v>131.94999999999999</v>
      </c>
      <c r="X118" s="30" t="str">
        <f>IFERROR(VLOOKUP($I118,Trabajadores!$C$2:$AS$1684,42,FALSE)," ")</f>
        <v>ALGADI</v>
      </c>
      <c r="Y118" s="30">
        <f>IFERROR(VLOOKUP($I118,Trabajadores!$C$2:$AS$1684,40,FALSE)," ")</f>
        <v>110066</v>
      </c>
      <c r="Z118" s="30" t="str">
        <f>IFERROR(VLOOKUP(Y118,Centros!$X$2:$Y$228,2,FALSE)," ")</f>
        <v>COL. SAG. CORAZONES MARTIN HEROS</v>
      </c>
      <c r="AA118" s="6">
        <v>45907</v>
      </c>
      <c r="AB118" s="5" t="s">
        <v>10656</v>
      </c>
      <c r="AC118" s="41">
        <f>IFERROR(VLOOKUP(H118,Centros!$AI$2:$AN$10,6,FALSE),0)</f>
        <v>72</v>
      </c>
      <c r="AD118" s="42">
        <f t="shared" si="32"/>
        <v>0</v>
      </c>
      <c r="AE118" s="42">
        <f t="shared" si="33"/>
        <v>100</v>
      </c>
      <c r="AF118" s="42">
        <f t="shared" si="34"/>
        <v>0</v>
      </c>
      <c r="AG118" s="42">
        <f t="shared" si="35"/>
        <v>0</v>
      </c>
      <c r="AH118" s="43">
        <f>IFERROR(VLOOKUP($I118,Trabajadores!$C$3:$AT$1684,44,FALSE),0)</f>
        <v>19228</v>
      </c>
      <c r="AI118" s="43">
        <f>IFERROR(VLOOKUP($I118,Trabajadores!$C$3:$AT$1684,2,FALSE),0)</f>
        <v>713</v>
      </c>
      <c r="AJ118" s="43" t="str">
        <f>IFERROR(VLOOKUP($I118,Trabajadores!$C$3:$AY$1270,21,FALSE),0)</f>
        <v>44</v>
      </c>
      <c r="AK118" s="42">
        <f>IFERROR(VLOOKUP($I118,Trabajadores!$C$3:$AN$1684,38,FALSE),0)</f>
        <v>8.4390260444926763</v>
      </c>
      <c r="AL118" s="42" t="str">
        <f>IFERROR(VLOOKUP($I118,Trabajadores!$C$3:$AN$1684,28,FALSE),0)</f>
        <v>28002585011981</v>
      </c>
      <c r="AM118" s="21" t="str">
        <f>IFERROR(VLOOKUP($I118,Trabajadores!$C$3:$AN$1684,19,FALSE),0)</f>
        <v>Limpiador@</v>
      </c>
      <c r="AN118" s="21">
        <f>IFERROR(IF($J118="algadi",VLOOKUP($K118,Centros!$AB$2:$AD$142,2,FALSE),VLOOKUP($K118,Centros!$AB$143:$AD$282,2,FALSE)),0)</f>
        <v>19228</v>
      </c>
      <c r="AO118" s="44" t="str">
        <f>IFERROR(IF($J118="algadi",VLOOKUP($K118,Centros!$AB$2:$AD$142,3,FALSE),VLOOKUP($K118,Centros!$AB$143:$AD$222,3,FALSE)),0)</f>
        <v>44</v>
      </c>
      <c r="AP118" s="54"/>
      <c r="AQ118" s="55">
        <f>IFERROR(VLOOKUP($AM118,Centros!$AR$2:$AS$405,2,FALSE),0)</f>
        <v>1.6367812499999999</v>
      </c>
      <c r="AR118" s="78">
        <f>IFERROR(VLOOKUP($AM118,Centros!$AZ$2:$BA$6,2,FALSE),0)</f>
        <v>0</v>
      </c>
      <c r="AS118" s="76">
        <f>IFERROR(VLOOKUP($AM118,Centros!$BE$2:$BF$6,2,FALSE),0)</f>
        <v>0</v>
      </c>
      <c r="BD118" s="45" t="str">
        <f t="shared" si="36"/>
        <v>ALGADI</v>
      </c>
      <c r="BE118" s="45" t="s">
        <v>852</v>
      </c>
      <c r="BF118" s="123" t="str">
        <f t="shared" si="37"/>
        <v>9-SEPTIEMBRE</v>
      </c>
      <c r="BG118" s="45">
        <f t="shared" si="38"/>
        <v>110066</v>
      </c>
      <c r="BH118" s="45">
        <f>VLOOKUP(Y118,Hoja1!$A$2:$O$599,14,FALSE)</f>
        <v>110066</v>
      </c>
      <c r="BI118" s="45" t="str">
        <f>VLOOKUP(BH118,Hoja1!$A$2:$O$599,2,FALSE)</f>
        <v>COL. SAG. CORAZONES MARTIN HEROS</v>
      </c>
      <c r="BJ118" s="45" t="str">
        <f t="shared" si="39"/>
        <v>PINILLA MOYA, CLARA I</v>
      </c>
      <c r="BK118" s="45">
        <f>VLOOKUP(BJ118,Trabajadores!$C$3:$AN$3285,14,FALSE)</f>
        <v>300</v>
      </c>
      <c r="BL118" s="45" t="str">
        <f>VLOOKUP($BJ118,Trabajadores!$C$3:$AN$3285,19,FALSE)</f>
        <v>Limpiador@</v>
      </c>
      <c r="BM118" s="45">
        <f>VLOOKUP($BJ118,Trabajadores!$C$3:$AN$3285,16,FALSE)</f>
        <v>73.72</v>
      </c>
      <c r="BN118" s="124">
        <f t="shared" si="40"/>
        <v>0</v>
      </c>
      <c r="BO118" s="124">
        <f t="shared" si="41"/>
        <v>1</v>
      </c>
      <c r="BP118" s="125">
        <f t="shared" si="42"/>
        <v>1</v>
      </c>
      <c r="BR118" s="126">
        <f t="shared" si="43"/>
        <v>-131.94999999999999</v>
      </c>
      <c r="BV118" s="45" t="str">
        <f t="shared" si="44"/>
        <v>ALGADI</v>
      </c>
      <c r="BW118" s="45" t="s">
        <v>852</v>
      </c>
      <c r="BX118" s="123" t="str">
        <f t="shared" si="45"/>
        <v>9-SEPTIEMBRE</v>
      </c>
      <c r="BY118" s="45">
        <f t="shared" si="46"/>
        <v>110066</v>
      </c>
      <c r="BZ118" s="45">
        <f>VLOOKUP(BY118,Hoja1!$A$2:$O$599,14,FALSE)</f>
        <v>110066</v>
      </c>
      <c r="CA118" s="45" t="str">
        <f>VLOOKUP(BZ118,Hoja1!$A$2:$O$599,2,FALSE)</f>
        <v>COL. SAG. CORAZONES MARTIN HEROS</v>
      </c>
      <c r="CB118" s="45" t="str">
        <f t="shared" si="47"/>
        <v>Refuerzo</v>
      </c>
      <c r="CC118" s="45">
        <v>888</v>
      </c>
      <c r="CD118" s="45" t="str">
        <f t="shared" si="48"/>
        <v>INCIDENCIA</v>
      </c>
      <c r="CF118" s="124"/>
      <c r="CG118" s="124"/>
      <c r="CH118" s="125"/>
      <c r="CJ118" s="126">
        <f t="shared" si="49"/>
        <v>131.94999999999999</v>
      </c>
    </row>
    <row r="119" spans="1:88" hidden="1" x14ac:dyDescent="0.3">
      <c r="A119" s="116"/>
      <c r="B119" s="116"/>
      <c r="D119" s="31" t="s">
        <v>2773</v>
      </c>
      <c r="E119" s="8" t="s">
        <v>2786</v>
      </c>
      <c r="F119" s="7" t="s">
        <v>725</v>
      </c>
      <c r="G119" s="45" t="s">
        <v>716</v>
      </c>
      <c r="H119" s="45" t="s">
        <v>718</v>
      </c>
      <c r="I119" s="119" t="s">
        <v>9875</v>
      </c>
      <c r="J119" s="18" t="s">
        <v>485</v>
      </c>
      <c r="K119" s="119">
        <v>110066</v>
      </c>
      <c r="L119" s="110" t="str">
        <f t="shared" si="27"/>
        <v>ok</v>
      </c>
      <c r="M119" s="111" t="str">
        <f>IFERROR(VLOOKUP(K119,Centros!$E$2:$G$340,2,FALSE)," ")</f>
        <v>COL. SAG. CORAZONES MARTIN HEROS</v>
      </c>
      <c r="N119" s="112" t="str">
        <f t="shared" si="28"/>
        <v xml:space="preserve"> </v>
      </c>
      <c r="O119" s="113" t="str">
        <f>IFERROR(VLOOKUP($I119,Trabajadores!$C$3:$AF$1684,19,FALSE)," ")</f>
        <v>ASL</v>
      </c>
      <c r="P119" s="32">
        <v>19</v>
      </c>
      <c r="Q119" s="33">
        <v>9</v>
      </c>
      <c r="R119" s="24">
        <f t="shared" si="26"/>
        <v>171</v>
      </c>
      <c r="S119" s="18"/>
      <c r="T119" s="23">
        <f t="shared" si="29"/>
        <v>1.6367812499999999</v>
      </c>
      <c r="U119" s="23">
        <f t="shared" si="30"/>
        <v>0</v>
      </c>
      <c r="V119" s="18"/>
      <c r="W119" s="23">
        <f t="shared" si="31"/>
        <v>225.63449999999997</v>
      </c>
      <c r="X119" s="30" t="str">
        <f>IFERROR(VLOOKUP($I119,Trabajadores!$C$2:$AS$1684,42,FALSE)," ")</f>
        <v>ALGADI</v>
      </c>
      <c r="Y119" s="30">
        <f>IFERROR(VLOOKUP($I119,Trabajadores!$C$2:$AS$1684,40,FALSE)," ")</f>
        <v>110066</v>
      </c>
      <c r="Z119" s="30" t="str">
        <f>IFERROR(VLOOKUP(Y119,Centros!$X$2:$Y$228,2,FALSE)," ")</f>
        <v>COL. SAG. CORAZONES MARTIN HEROS</v>
      </c>
      <c r="AA119" s="6"/>
      <c r="AB119" s="5" t="s">
        <v>10655</v>
      </c>
      <c r="AC119" s="41">
        <f>IFERROR(VLOOKUP(H119,Centros!$AI$2:$AN$10,6,FALSE),0)</f>
        <v>72</v>
      </c>
      <c r="AD119" s="42">
        <f t="shared" si="32"/>
        <v>0</v>
      </c>
      <c r="AE119" s="42">
        <f t="shared" si="33"/>
        <v>171</v>
      </c>
      <c r="AF119" s="42">
        <f t="shared" si="34"/>
        <v>0</v>
      </c>
      <c r="AG119" s="42">
        <f t="shared" si="35"/>
        <v>0</v>
      </c>
      <c r="AH119" s="43">
        <f>IFERROR(VLOOKUP($I119,Trabajadores!$C$3:$AT$1684,44,FALSE),0)</f>
        <v>19228</v>
      </c>
      <c r="AI119" s="43">
        <f>IFERROR(VLOOKUP($I119,Trabajadores!$C$3:$AT$1684,2,FALSE),0)</f>
        <v>1218</v>
      </c>
      <c r="AJ119" s="43" t="str">
        <f>IFERROR(VLOOKUP($I119,Trabajadores!$C$3:$AY$1270,21,FALSE),0)</f>
        <v>44</v>
      </c>
      <c r="AK119" s="42">
        <f>IFERROR(VLOOKUP($I119,Trabajadores!$C$3:$AN$1684,38,FALSE),0)</f>
        <v>7.7964460165066534</v>
      </c>
      <c r="AL119" s="42" t="str">
        <f>IFERROR(VLOOKUP($I119,Trabajadores!$C$3:$AN$1684,28,FALSE),0)</f>
        <v>99100165012016</v>
      </c>
      <c r="AM119" s="21" t="str">
        <f>IFERROR(VLOOKUP($I119,Trabajadores!$C$3:$AN$1684,19,FALSE),0)</f>
        <v>ASL</v>
      </c>
      <c r="AN119" s="21">
        <f>IFERROR(IF($J119="algadi",VLOOKUP($K119,Centros!$AB$2:$AD$142,2,FALSE),VLOOKUP($K119,Centros!$AB$143:$AD$282,2,FALSE)),0)</f>
        <v>19228</v>
      </c>
      <c r="AO119" s="44" t="str">
        <f>IFERROR(IF($J119="algadi",VLOOKUP($K119,Centros!$AB$2:$AD$142,3,FALSE),VLOOKUP($K119,Centros!$AB$143:$AD$222,3,FALSE)),0)</f>
        <v>44</v>
      </c>
      <c r="AP119" s="54"/>
      <c r="AQ119" s="55">
        <f>IFERROR(VLOOKUP($AM119,Centros!$AR$2:$AS$405,2,FALSE),0)</f>
        <v>1.6367812499999999</v>
      </c>
      <c r="AR119" s="78">
        <f>IFERROR(VLOOKUP($AM119,Centros!$AZ$2:$BA$6,2,FALSE),0)</f>
        <v>0</v>
      </c>
      <c r="AS119" s="76">
        <f>IFERROR(VLOOKUP($AM119,Centros!$BE$2:$BF$6,2,FALSE),0)</f>
        <v>2.0499999999999998</v>
      </c>
      <c r="BD119" s="45" t="str">
        <f t="shared" si="36"/>
        <v>ALGADI</v>
      </c>
      <c r="BE119" s="45" t="s">
        <v>852</v>
      </c>
      <c r="BF119" s="123" t="str">
        <f t="shared" si="37"/>
        <v>9-SEPTIEMBRE</v>
      </c>
      <c r="BG119" s="45">
        <f t="shared" si="38"/>
        <v>110066</v>
      </c>
      <c r="BH119" s="45">
        <f>VLOOKUP(Y119,Hoja1!$A$2:$O$599,14,FALSE)</f>
        <v>110066</v>
      </c>
      <c r="BI119" s="45" t="str">
        <f>VLOOKUP(BH119,Hoja1!$A$2:$O$599,2,FALSE)</f>
        <v>COL. SAG. CORAZONES MARTIN HEROS</v>
      </c>
      <c r="BJ119" s="45" t="str">
        <f t="shared" si="39"/>
        <v>QUINTANA GOMEZ, MONICA</v>
      </c>
      <c r="BK119" s="45">
        <f>VLOOKUP(BJ119,Trabajadores!$C$3:$AN$3285,14,FALSE)</f>
        <v>389</v>
      </c>
      <c r="BL119" s="45" t="str">
        <f>VLOOKUP($BJ119,Trabajadores!$C$3:$AN$3285,19,FALSE)</f>
        <v>ASL</v>
      </c>
      <c r="BM119" s="45">
        <f>VLOOKUP($BJ119,Trabajadores!$C$3:$AN$3285,16,FALSE)</f>
        <v>59.37</v>
      </c>
      <c r="BN119" s="124">
        <f t="shared" si="40"/>
        <v>0</v>
      </c>
      <c r="BO119" s="124">
        <f t="shared" si="41"/>
        <v>1</v>
      </c>
      <c r="BP119" s="125">
        <f t="shared" si="42"/>
        <v>1</v>
      </c>
      <c r="BR119" s="126">
        <f t="shared" si="43"/>
        <v>-225.63449999999997</v>
      </c>
      <c r="BV119" s="45" t="str">
        <f t="shared" si="44"/>
        <v>ALGADI</v>
      </c>
      <c r="BW119" s="45" t="s">
        <v>852</v>
      </c>
      <c r="BX119" s="123" t="str">
        <f t="shared" si="45"/>
        <v>9-SEPTIEMBRE</v>
      </c>
      <c r="BY119" s="45">
        <f t="shared" si="46"/>
        <v>110066</v>
      </c>
      <c r="BZ119" s="45">
        <f>VLOOKUP(BY119,Hoja1!$A$2:$O$599,14,FALSE)</f>
        <v>110066</v>
      </c>
      <c r="CA119" s="45" t="str">
        <f>VLOOKUP(BZ119,Hoja1!$A$2:$O$599,2,FALSE)</f>
        <v>COL. SAG. CORAZONES MARTIN HEROS</v>
      </c>
      <c r="CB119" s="45" t="str">
        <f t="shared" si="47"/>
        <v>Refuerzo</v>
      </c>
      <c r="CC119" s="45">
        <v>888</v>
      </c>
      <c r="CD119" s="45" t="str">
        <f t="shared" si="48"/>
        <v>INCIDENCIA</v>
      </c>
      <c r="CF119" s="124"/>
      <c r="CG119" s="124"/>
      <c r="CH119" s="125"/>
      <c r="CJ119" s="126">
        <f t="shared" si="49"/>
        <v>225.63449999999997</v>
      </c>
    </row>
    <row r="120" spans="1:88" hidden="1" x14ac:dyDescent="0.3">
      <c r="A120" s="116"/>
      <c r="B120" s="116"/>
      <c r="D120" s="31" t="s">
        <v>2773</v>
      </c>
      <c r="E120" s="8" t="s">
        <v>2786</v>
      </c>
      <c r="F120" s="7" t="s">
        <v>725</v>
      </c>
      <c r="G120" s="45" t="s">
        <v>716</v>
      </c>
      <c r="H120" s="45" t="s">
        <v>718</v>
      </c>
      <c r="I120" s="119" t="s">
        <v>9875</v>
      </c>
      <c r="J120" s="18" t="s">
        <v>485</v>
      </c>
      <c r="K120" s="119">
        <v>110066</v>
      </c>
      <c r="L120" s="110" t="str">
        <f t="shared" si="27"/>
        <v>ok</v>
      </c>
      <c r="M120" s="111" t="str">
        <f>IFERROR(VLOOKUP(K120,Centros!$E$2:$G$340,2,FALSE)," ")</f>
        <v>COL. SAG. CORAZONES MARTIN HEROS</v>
      </c>
      <c r="N120" s="112" t="str">
        <f t="shared" si="28"/>
        <v xml:space="preserve"> </v>
      </c>
      <c r="O120" s="113" t="str">
        <f>IFERROR(VLOOKUP($I120,Trabajadores!$C$3:$AF$1684,19,FALSE)," ")</f>
        <v>ASL</v>
      </c>
      <c r="P120" s="32">
        <v>1</v>
      </c>
      <c r="Q120" s="33">
        <v>100</v>
      </c>
      <c r="R120" s="24">
        <f t="shared" si="26"/>
        <v>100</v>
      </c>
      <c r="S120" s="18"/>
      <c r="T120" s="23">
        <f t="shared" si="29"/>
        <v>1.6367812499999999</v>
      </c>
      <c r="U120" s="23">
        <f t="shared" si="30"/>
        <v>0</v>
      </c>
      <c r="V120" s="18"/>
      <c r="W120" s="23">
        <f t="shared" si="31"/>
        <v>131.94999999999999</v>
      </c>
      <c r="X120" s="30" t="str">
        <f>IFERROR(VLOOKUP($I120,Trabajadores!$C$2:$AS$1684,42,FALSE)," ")</f>
        <v>ALGADI</v>
      </c>
      <c r="Y120" s="30">
        <f>IFERROR(VLOOKUP($I120,Trabajadores!$C$2:$AS$1684,40,FALSE)," ")</f>
        <v>110066</v>
      </c>
      <c r="Z120" s="30" t="str">
        <f>IFERROR(VLOOKUP(Y120,Centros!$X$2:$Y$228,2,FALSE)," ")</f>
        <v>COL. SAG. CORAZONES MARTIN HEROS</v>
      </c>
      <c r="AA120" s="6">
        <v>45907</v>
      </c>
      <c r="AB120" s="5" t="s">
        <v>10656</v>
      </c>
      <c r="AC120" s="41">
        <f>IFERROR(VLOOKUP(H120,Centros!$AI$2:$AN$10,6,FALSE),0)</f>
        <v>72</v>
      </c>
      <c r="AD120" s="42">
        <f t="shared" si="32"/>
        <v>0</v>
      </c>
      <c r="AE120" s="42">
        <f t="shared" si="33"/>
        <v>100</v>
      </c>
      <c r="AF120" s="42">
        <f t="shared" si="34"/>
        <v>0</v>
      </c>
      <c r="AG120" s="42">
        <f t="shared" si="35"/>
        <v>0</v>
      </c>
      <c r="AH120" s="43">
        <f>IFERROR(VLOOKUP($I120,Trabajadores!$C$3:$AT$1684,44,FALSE),0)</f>
        <v>19228</v>
      </c>
      <c r="AI120" s="43">
        <f>IFERROR(VLOOKUP($I120,Trabajadores!$C$3:$AT$1684,2,FALSE),0)</f>
        <v>1218</v>
      </c>
      <c r="AJ120" s="43" t="str">
        <f>IFERROR(VLOOKUP($I120,Trabajadores!$C$3:$AY$1270,21,FALSE),0)</f>
        <v>44</v>
      </c>
      <c r="AK120" s="42">
        <f>IFERROR(VLOOKUP($I120,Trabajadores!$C$3:$AN$1684,38,FALSE),0)</f>
        <v>7.7964460165066534</v>
      </c>
      <c r="AL120" s="42" t="str">
        <f>IFERROR(VLOOKUP($I120,Trabajadores!$C$3:$AN$1684,28,FALSE),0)</f>
        <v>99100165012016</v>
      </c>
      <c r="AM120" s="21" t="str">
        <f>IFERROR(VLOOKUP($I120,Trabajadores!$C$3:$AN$1684,19,FALSE),0)</f>
        <v>ASL</v>
      </c>
      <c r="AN120" s="21">
        <f>IFERROR(IF($J120="algadi",VLOOKUP($K120,Centros!$AB$2:$AD$142,2,FALSE),VLOOKUP($K120,Centros!$AB$143:$AD$282,2,FALSE)),0)</f>
        <v>19228</v>
      </c>
      <c r="AO120" s="44" t="str">
        <f>IFERROR(IF($J120="algadi",VLOOKUP($K120,Centros!$AB$2:$AD$142,3,FALSE),VLOOKUP($K120,Centros!$AB$143:$AD$222,3,FALSE)),0)</f>
        <v>44</v>
      </c>
      <c r="AP120" s="54"/>
      <c r="AQ120" s="55">
        <f>IFERROR(VLOOKUP($AM120,Centros!$AR$2:$AS$405,2,FALSE),0)</f>
        <v>1.6367812499999999</v>
      </c>
      <c r="AR120" s="78">
        <f>IFERROR(VLOOKUP($AM120,Centros!$AZ$2:$BA$6,2,FALSE),0)</f>
        <v>0</v>
      </c>
      <c r="AS120" s="76">
        <f>IFERROR(VLOOKUP($AM120,Centros!$BE$2:$BF$6,2,FALSE),0)</f>
        <v>2.0499999999999998</v>
      </c>
      <c r="BD120" s="45" t="str">
        <f t="shared" si="36"/>
        <v>ALGADI</v>
      </c>
      <c r="BE120" s="45" t="s">
        <v>852</v>
      </c>
      <c r="BF120" s="123" t="str">
        <f t="shared" si="37"/>
        <v>9-SEPTIEMBRE</v>
      </c>
      <c r="BG120" s="45">
        <f t="shared" si="38"/>
        <v>110066</v>
      </c>
      <c r="BH120" s="45">
        <f>VLOOKUP(Y120,Hoja1!$A$2:$O$599,14,FALSE)</f>
        <v>110066</v>
      </c>
      <c r="BI120" s="45" t="str">
        <f>VLOOKUP(BH120,Hoja1!$A$2:$O$599,2,FALSE)</f>
        <v>COL. SAG. CORAZONES MARTIN HEROS</v>
      </c>
      <c r="BJ120" s="45" t="str">
        <f t="shared" si="39"/>
        <v>QUINTANA GOMEZ, MONICA</v>
      </c>
      <c r="BK120" s="45">
        <f>VLOOKUP(BJ120,Trabajadores!$C$3:$AN$3285,14,FALSE)</f>
        <v>389</v>
      </c>
      <c r="BL120" s="45" t="str">
        <f>VLOOKUP($BJ120,Trabajadores!$C$3:$AN$3285,19,FALSE)</f>
        <v>ASL</v>
      </c>
      <c r="BM120" s="45">
        <f>VLOOKUP($BJ120,Trabajadores!$C$3:$AN$3285,16,FALSE)</f>
        <v>59.37</v>
      </c>
      <c r="BN120" s="124">
        <f t="shared" si="40"/>
        <v>0</v>
      </c>
      <c r="BO120" s="124">
        <f t="shared" si="41"/>
        <v>1</v>
      </c>
      <c r="BP120" s="125">
        <f t="shared" si="42"/>
        <v>1</v>
      </c>
      <c r="BR120" s="126">
        <f t="shared" si="43"/>
        <v>-131.94999999999999</v>
      </c>
      <c r="BV120" s="45" t="str">
        <f t="shared" si="44"/>
        <v>ALGADI</v>
      </c>
      <c r="BW120" s="45" t="s">
        <v>852</v>
      </c>
      <c r="BX120" s="123" t="str">
        <f t="shared" si="45"/>
        <v>9-SEPTIEMBRE</v>
      </c>
      <c r="BY120" s="45">
        <f t="shared" si="46"/>
        <v>110066</v>
      </c>
      <c r="BZ120" s="45">
        <f>VLOOKUP(BY120,Hoja1!$A$2:$O$599,14,FALSE)</f>
        <v>110066</v>
      </c>
      <c r="CA120" s="45" t="str">
        <f>VLOOKUP(BZ120,Hoja1!$A$2:$O$599,2,FALSE)</f>
        <v>COL. SAG. CORAZONES MARTIN HEROS</v>
      </c>
      <c r="CB120" s="45" t="str">
        <f t="shared" si="47"/>
        <v>Refuerzo</v>
      </c>
      <c r="CC120" s="45">
        <v>888</v>
      </c>
      <c r="CD120" s="45" t="str">
        <f t="shared" si="48"/>
        <v>INCIDENCIA</v>
      </c>
      <c r="CF120" s="124"/>
      <c r="CG120" s="124"/>
      <c r="CH120" s="125"/>
      <c r="CJ120" s="126">
        <f t="shared" si="49"/>
        <v>131.94999999999999</v>
      </c>
    </row>
    <row r="121" spans="1:88" hidden="1" x14ac:dyDescent="0.3">
      <c r="A121" s="116"/>
      <c r="B121" s="116"/>
      <c r="D121" s="31" t="s">
        <v>2773</v>
      </c>
      <c r="E121" s="8" t="s">
        <v>2786</v>
      </c>
      <c r="F121" s="7" t="s">
        <v>725</v>
      </c>
      <c r="G121" s="45" t="s">
        <v>716</v>
      </c>
      <c r="H121" s="45" t="s">
        <v>718</v>
      </c>
      <c r="I121" s="119" t="s">
        <v>9066</v>
      </c>
      <c r="J121" s="18" t="s">
        <v>485</v>
      </c>
      <c r="K121" s="119">
        <v>110066</v>
      </c>
      <c r="L121" s="110" t="str">
        <f t="shared" si="27"/>
        <v>ok</v>
      </c>
      <c r="M121" s="111" t="str">
        <f>IFERROR(VLOOKUP(K121,Centros!$E$2:$G$340,2,FALSE)," ")</f>
        <v>COL. SAG. CORAZONES MARTIN HEROS</v>
      </c>
      <c r="N121" s="112" t="str">
        <f t="shared" si="28"/>
        <v xml:space="preserve"> </v>
      </c>
      <c r="O121" s="113" t="str">
        <f>IFERROR(VLOOKUP($I121,Trabajadores!$C$3:$AF$1684,19,FALSE)," ")</f>
        <v>ASL</v>
      </c>
      <c r="P121" s="32">
        <v>19</v>
      </c>
      <c r="Q121" s="33">
        <v>9</v>
      </c>
      <c r="R121" s="24">
        <f t="shared" si="26"/>
        <v>171</v>
      </c>
      <c r="S121" s="18"/>
      <c r="T121" s="23">
        <f t="shared" si="29"/>
        <v>1.6367812499999999</v>
      </c>
      <c r="U121" s="23">
        <f t="shared" si="30"/>
        <v>0</v>
      </c>
      <c r="V121" s="18"/>
      <c r="W121" s="23">
        <f t="shared" si="31"/>
        <v>225.63449999999997</v>
      </c>
      <c r="X121" s="30" t="str">
        <f>IFERROR(VLOOKUP($I121,Trabajadores!$C$2:$AS$1684,42,FALSE)," ")</f>
        <v>ALGADI</v>
      </c>
      <c r="Y121" s="30">
        <f>IFERROR(VLOOKUP($I121,Trabajadores!$C$2:$AS$1684,40,FALSE)," ")</f>
        <v>110066</v>
      </c>
      <c r="Z121" s="30" t="str">
        <f>IFERROR(VLOOKUP(Y121,Centros!$X$2:$Y$228,2,FALSE)," ")</f>
        <v>COL. SAG. CORAZONES MARTIN HEROS</v>
      </c>
      <c r="AA121" s="6"/>
      <c r="AB121" s="5" t="s">
        <v>10655</v>
      </c>
      <c r="AC121" s="41">
        <f>IFERROR(VLOOKUP(H121,Centros!$AI$2:$AN$10,6,FALSE),0)</f>
        <v>72</v>
      </c>
      <c r="AD121" s="42">
        <f t="shared" si="32"/>
        <v>0</v>
      </c>
      <c r="AE121" s="42">
        <f t="shared" si="33"/>
        <v>171</v>
      </c>
      <c r="AF121" s="42">
        <f t="shared" si="34"/>
        <v>0</v>
      </c>
      <c r="AG121" s="42">
        <f t="shared" si="35"/>
        <v>0</v>
      </c>
      <c r="AH121" s="43">
        <f>IFERROR(VLOOKUP($I121,Trabajadores!$C$3:$AT$1684,44,FALSE),0)</f>
        <v>19228</v>
      </c>
      <c r="AI121" s="43">
        <f>IFERROR(VLOOKUP($I121,Trabajadores!$C$3:$AT$1684,2,FALSE),0)</f>
        <v>1711</v>
      </c>
      <c r="AJ121" s="43" t="str">
        <f>IFERROR(VLOOKUP($I121,Trabajadores!$C$3:$AY$1270,21,FALSE),0)</f>
        <v>44</v>
      </c>
      <c r="AK121" s="42">
        <f>IFERROR(VLOOKUP($I121,Trabajadores!$C$3:$AN$1684,38,FALSE),0)</f>
        <v>7.7993254637436769</v>
      </c>
      <c r="AL121" s="42" t="str">
        <f>IFERROR(VLOOKUP($I121,Trabajadores!$C$3:$AN$1684,28,FALSE),0)</f>
        <v>99100165012016</v>
      </c>
      <c r="AM121" s="21" t="str">
        <f>IFERROR(VLOOKUP($I121,Trabajadores!$C$3:$AN$1684,19,FALSE),0)</f>
        <v>ASL</v>
      </c>
      <c r="AN121" s="21">
        <f>IFERROR(IF($J121="algadi",VLOOKUP($K121,Centros!$AB$2:$AD$142,2,FALSE),VLOOKUP($K121,Centros!$AB$143:$AD$282,2,FALSE)),0)</f>
        <v>19228</v>
      </c>
      <c r="AO121" s="44" t="str">
        <f>IFERROR(IF($J121="algadi",VLOOKUP($K121,Centros!$AB$2:$AD$142,3,FALSE),VLOOKUP($K121,Centros!$AB$143:$AD$222,3,FALSE)),0)</f>
        <v>44</v>
      </c>
      <c r="AP121" s="54"/>
      <c r="AQ121" s="55">
        <f>IFERROR(VLOOKUP($AM121,Centros!$AR$2:$AS$405,2,FALSE),0)</f>
        <v>1.6367812499999999</v>
      </c>
      <c r="AR121" s="78">
        <f>IFERROR(VLOOKUP($AM121,Centros!$AZ$2:$BA$6,2,FALSE),0)</f>
        <v>0</v>
      </c>
      <c r="AS121" s="76">
        <f>IFERROR(VLOOKUP($AM121,Centros!$BE$2:$BF$6,2,FALSE),0)</f>
        <v>2.0499999999999998</v>
      </c>
      <c r="BD121" s="45" t="str">
        <f t="shared" si="36"/>
        <v>ALGADI</v>
      </c>
      <c r="BE121" s="45" t="s">
        <v>852</v>
      </c>
      <c r="BF121" s="123" t="str">
        <f t="shared" si="37"/>
        <v>9-SEPTIEMBRE</v>
      </c>
      <c r="BG121" s="45">
        <f t="shared" si="38"/>
        <v>110066</v>
      </c>
      <c r="BH121" s="45">
        <f>VLOOKUP(Y121,Hoja1!$A$2:$O$599,14,FALSE)</f>
        <v>110066</v>
      </c>
      <c r="BI121" s="45" t="str">
        <f>VLOOKUP(BH121,Hoja1!$A$2:$O$599,2,FALSE)</f>
        <v>COL. SAG. CORAZONES MARTIN HEROS</v>
      </c>
      <c r="BJ121" s="45" t="str">
        <f t="shared" si="39"/>
        <v>LERO QUISPE, JESICA ABI</v>
      </c>
      <c r="BK121" s="45">
        <f>VLOOKUP(BJ121,Trabajadores!$C$3:$AN$3285,14,FALSE)</f>
        <v>300</v>
      </c>
      <c r="BL121" s="45" t="str">
        <f>VLOOKUP($BJ121,Trabajadores!$C$3:$AN$3285,19,FALSE)</f>
        <v>ASL</v>
      </c>
      <c r="BM121" s="45">
        <f>VLOOKUP($BJ121,Trabajadores!$C$3:$AN$3285,16,FALSE)</f>
        <v>59.3</v>
      </c>
      <c r="BN121" s="124">
        <f t="shared" si="40"/>
        <v>0</v>
      </c>
      <c r="BO121" s="124">
        <f t="shared" si="41"/>
        <v>1</v>
      </c>
      <c r="BP121" s="125">
        <f t="shared" si="42"/>
        <v>1</v>
      </c>
      <c r="BR121" s="126">
        <f t="shared" si="43"/>
        <v>-225.63449999999997</v>
      </c>
      <c r="BV121" s="45" t="str">
        <f t="shared" si="44"/>
        <v>ALGADI</v>
      </c>
      <c r="BW121" s="45" t="s">
        <v>852</v>
      </c>
      <c r="BX121" s="123" t="str">
        <f t="shared" si="45"/>
        <v>9-SEPTIEMBRE</v>
      </c>
      <c r="BY121" s="45">
        <f t="shared" si="46"/>
        <v>110066</v>
      </c>
      <c r="BZ121" s="45">
        <f>VLOOKUP(BY121,Hoja1!$A$2:$O$599,14,FALSE)</f>
        <v>110066</v>
      </c>
      <c r="CA121" s="45" t="str">
        <f>VLOOKUP(BZ121,Hoja1!$A$2:$O$599,2,FALSE)</f>
        <v>COL. SAG. CORAZONES MARTIN HEROS</v>
      </c>
      <c r="CB121" s="45" t="str">
        <f t="shared" si="47"/>
        <v>Refuerzo</v>
      </c>
      <c r="CC121" s="45">
        <v>888</v>
      </c>
      <c r="CD121" s="45" t="str">
        <f t="shared" si="48"/>
        <v>INCIDENCIA</v>
      </c>
      <c r="CF121" s="124"/>
      <c r="CG121" s="124"/>
      <c r="CH121" s="125"/>
      <c r="CJ121" s="126">
        <f t="shared" si="49"/>
        <v>225.63449999999997</v>
      </c>
    </row>
    <row r="122" spans="1:88" hidden="1" x14ac:dyDescent="0.3">
      <c r="A122" s="116"/>
      <c r="B122" s="116"/>
      <c r="D122" s="31" t="s">
        <v>2773</v>
      </c>
      <c r="E122" s="8" t="s">
        <v>2786</v>
      </c>
      <c r="F122" s="7" t="s">
        <v>725</v>
      </c>
      <c r="G122" s="45" t="s">
        <v>716</v>
      </c>
      <c r="H122" s="45" t="s">
        <v>718</v>
      </c>
      <c r="I122" s="119" t="s">
        <v>9066</v>
      </c>
      <c r="J122" s="18" t="s">
        <v>485</v>
      </c>
      <c r="K122" s="119">
        <v>110066</v>
      </c>
      <c r="L122" s="110" t="str">
        <f t="shared" si="27"/>
        <v>ok</v>
      </c>
      <c r="M122" s="111" t="str">
        <f>IFERROR(VLOOKUP(K122,Centros!$E$2:$G$340,2,FALSE)," ")</f>
        <v>COL. SAG. CORAZONES MARTIN HEROS</v>
      </c>
      <c r="N122" s="112" t="str">
        <f t="shared" si="28"/>
        <v xml:space="preserve"> </v>
      </c>
      <c r="O122" s="113" t="str">
        <f>IFERROR(VLOOKUP($I122,Trabajadores!$C$3:$AF$1684,19,FALSE)," ")</f>
        <v>ASL</v>
      </c>
      <c r="P122" s="32">
        <v>1</v>
      </c>
      <c r="Q122" s="33">
        <v>100</v>
      </c>
      <c r="R122" s="24">
        <f t="shared" si="26"/>
        <v>100</v>
      </c>
      <c r="S122" s="18"/>
      <c r="T122" s="23">
        <f t="shared" si="29"/>
        <v>1.6367812499999999</v>
      </c>
      <c r="U122" s="23">
        <f t="shared" si="30"/>
        <v>0</v>
      </c>
      <c r="V122" s="18"/>
      <c r="W122" s="23">
        <f t="shared" si="31"/>
        <v>131.94999999999999</v>
      </c>
      <c r="X122" s="30" t="str">
        <f>IFERROR(VLOOKUP($I122,Trabajadores!$C$2:$AS$1684,42,FALSE)," ")</f>
        <v>ALGADI</v>
      </c>
      <c r="Y122" s="30">
        <f>IFERROR(VLOOKUP($I122,Trabajadores!$C$2:$AS$1684,40,FALSE)," ")</f>
        <v>110066</v>
      </c>
      <c r="Z122" s="30" t="str">
        <f>IFERROR(VLOOKUP(Y122,Centros!$X$2:$Y$228,2,FALSE)," ")</f>
        <v>COL. SAG. CORAZONES MARTIN HEROS</v>
      </c>
      <c r="AA122" s="6">
        <v>45907</v>
      </c>
      <c r="AB122" s="5" t="s">
        <v>10656</v>
      </c>
      <c r="AC122" s="41">
        <f>IFERROR(VLOOKUP(H122,Centros!$AI$2:$AN$10,6,FALSE),0)</f>
        <v>72</v>
      </c>
      <c r="AD122" s="42">
        <f t="shared" si="32"/>
        <v>0</v>
      </c>
      <c r="AE122" s="42">
        <f t="shared" si="33"/>
        <v>100</v>
      </c>
      <c r="AF122" s="42">
        <f t="shared" si="34"/>
        <v>0</v>
      </c>
      <c r="AG122" s="42">
        <f t="shared" si="35"/>
        <v>0</v>
      </c>
      <c r="AH122" s="43">
        <f>IFERROR(VLOOKUP($I122,Trabajadores!$C$3:$AT$1684,44,FALSE),0)</f>
        <v>19228</v>
      </c>
      <c r="AI122" s="43">
        <f>IFERROR(VLOOKUP($I122,Trabajadores!$C$3:$AT$1684,2,FALSE),0)</f>
        <v>1711</v>
      </c>
      <c r="AJ122" s="43" t="str">
        <f>IFERROR(VLOOKUP($I122,Trabajadores!$C$3:$AY$1270,21,FALSE),0)</f>
        <v>44</v>
      </c>
      <c r="AK122" s="42">
        <f>IFERROR(VLOOKUP($I122,Trabajadores!$C$3:$AN$1684,38,FALSE),0)</f>
        <v>7.7993254637436769</v>
      </c>
      <c r="AL122" s="42" t="str">
        <f>IFERROR(VLOOKUP($I122,Trabajadores!$C$3:$AN$1684,28,FALSE),0)</f>
        <v>99100165012016</v>
      </c>
      <c r="AM122" s="21" t="str">
        <f>IFERROR(VLOOKUP($I122,Trabajadores!$C$3:$AN$1684,19,FALSE),0)</f>
        <v>ASL</v>
      </c>
      <c r="AN122" s="21">
        <f>IFERROR(IF($J122="algadi",VLOOKUP($K122,Centros!$AB$2:$AD$142,2,FALSE),VLOOKUP($K122,Centros!$AB$143:$AD$282,2,FALSE)),0)</f>
        <v>19228</v>
      </c>
      <c r="AO122" s="44" t="str">
        <f>IFERROR(IF($J122="algadi",VLOOKUP($K122,Centros!$AB$2:$AD$142,3,FALSE),VLOOKUP($K122,Centros!$AB$143:$AD$222,3,FALSE)),0)</f>
        <v>44</v>
      </c>
      <c r="AP122" s="54"/>
      <c r="AQ122" s="55">
        <f>IFERROR(VLOOKUP($AM122,Centros!$AR$2:$AS$405,2,FALSE),0)</f>
        <v>1.6367812499999999</v>
      </c>
      <c r="AR122" s="78">
        <f>IFERROR(VLOOKUP($AM122,Centros!$AZ$2:$BA$6,2,FALSE),0)</f>
        <v>0</v>
      </c>
      <c r="AS122" s="76">
        <f>IFERROR(VLOOKUP($AM122,Centros!$BE$2:$BF$6,2,FALSE),0)</f>
        <v>2.0499999999999998</v>
      </c>
      <c r="BD122" s="45" t="str">
        <f t="shared" si="36"/>
        <v>ALGADI</v>
      </c>
      <c r="BE122" s="45" t="s">
        <v>852</v>
      </c>
      <c r="BF122" s="123" t="str">
        <f t="shared" si="37"/>
        <v>9-SEPTIEMBRE</v>
      </c>
      <c r="BG122" s="45">
        <f t="shared" si="38"/>
        <v>110066</v>
      </c>
      <c r="BH122" s="45">
        <f>VLOOKUP(Y122,Hoja1!$A$2:$O$599,14,FALSE)</f>
        <v>110066</v>
      </c>
      <c r="BI122" s="45" t="str">
        <f>VLOOKUP(BH122,Hoja1!$A$2:$O$599,2,FALSE)</f>
        <v>COL. SAG. CORAZONES MARTIN HEROS</v>
      </c>
      <c r="BJ122" s="45" t="str">
        <f t="shared" si="39"/>
        <v>LERO QUISPE, JESICA ABI</v>
      </c>
      <c r="BK122" s="45">
        <f>VLOOKUP(BJ122,Trabajadores!$C$3:$AN$3285,14,FALSE)</f>
        <v>300</v>
      </c>
      <c r="BL122" s="45" t="str">
        <f>VLOOKUP($BJ122,Trabajadores!$C$3:$AN$3285,19,FALSE)</f>
        <v>ASL</v>
      </c>
      <c r="BM122" s="45">
        <f>VLOOKUP($BJ122,Trabajadores!$C$3:$AN$3285,16,FALSE)</f>
        <v>59.3</v>
      </c>
      <c r="BN122" s="124">
        <f t="shared" si="40"/>
        <v>0</v>
      </c>
      <c r="BO122" s="124">
        <f t="shared" si="41"/>
        <v>1</v>
      </c>
      <c r="BP122" s="125">
        <f t="shared" si="42"/>
        <v>1</v>
      </c>
      <c r="BR122" s="126">
        <f t="shared" si="43"/>
        <v>-131.94999999999999</v>
      </c>
      <c r="BV122" s="45" t="str">
        <f t="shared" si="44"/>
        <v>ALGADI</v>
      </c>
      <c r="BW122" s="45" t="s">
        <v>852</v>
      </c>
      <c r="BX122" s="123" t="str">
        <f t="shared" si="45"/>
        <v>9-SEPTIEMBRE</v>
      </c>
      <c r="BY122" s="45">
        <f t="shared" si="46"/>
        <v>110066</v>
      </c>
      <c r="BZ122" s="45">
        <f>VLOOKUP(BY122,Hoja1!$A$2:$O$599,14,FALSE)</f>
        <v>110066</v>
      </c>
      <c r="CA122" s="45" t="str">
        <f>VLOOKUP(BZ122,Hoja1!$A$2:$O$599,2,FALSE)</f>
        <v>COL. SAG. CORAZONES MARTIN HEROS</v>
      </c>
      <c r="CB122" s="45" t="str">
        <f t="shared" si="47"/>
        <v>Refuerzo</v>
      </c>
      <c r="CC122" s="45">
        <v>888</v>
      </c>
      <c r="CD122" s="45" t="str">
        <f t="shared" si="48"/>
        <v>INCIDENCIA</v>
      </c>
      <c r="CF122" s="124"/>
      <c r="CG122" s="124"/>
      <c r="CH122" s="125"/>
      <c r="CJ122" s="126">
        <f t="shared" si="49"/>
        <v>131.94999999999999</v>
      </c>
    </row>
    <row r="123" spans="1:88" hidden="1" x14ac:dyDescent="0.3">
      <c r="A123" s="116"/>
      <c r="B123" s="116"/>
      <c r="D123" s="31" t="s">
        <v>2773</v>
      </c>
      <c r="E123" s="8" t="s">
        <v>2786</v>
      </c>
      <c r="F123" s="7" t="s">
        <v>725</v>
      </c>
      <c r="G123" s="45" t="s">
        <v>716</v>
      </c>
      <c r="H123" s="45" t="s">
        <v>718</v>
      </c>
      <c r="I123" s="119" t="s">
        <v>10352</v>
      </c>
      <c r="J123" s="18" t="s">
        <v>485</v>
      </c>
      <c r="K123" s="119">
        <v>110066</v>
      </c>
      <c r="L123" s="110" t="str">
        <f t="shared" si="27"/>
        <v>ok</v>
      </c>
      <c r="M123" s="111" t="str">
        <f>IFERROR(VLOOKUP(K123,Centros!$E$2:$G$340,2,FALSE)," ")</f>
        <v>COL. SAG. CORAZONES MARTIN HEROS</v>
      </c>
      <c r="N123" s="112" t="str">
        <f t="shared" si="28"/>
        <v xml:space="preserve"> </v>
      </c>
      <c r="O123" s="113" t="str">
        <f>IFERROR(VLOOKUP($I123,Trabajadores!$C$3:$AF$1684,19,FALSE)," ")</f>
        <v>Limpiador@</v>
      </c>
      <c r="P123" s="32">
        <v>1</v>
      </c>
      <c r="Q123" s="33">
        <v>100</v>
      </c>
      <c r="R123" s="24">
        <f t="shared" si="26"/>
        <v>100</v>
      </c>
      <c r="S123" s="18"/>
      <c r="T123" s="23" t="b">
        <f t="shared" si="29"/>
        <v>0</v>
      </c>
      <c r="U123" s="23">
        <f t="shared" si="30"/>
        <v>0</v>
      </c>
      <c r="V123" s="18"/>
      <c r="W123" s="23">
        <f t="shared" si="31"/>
        <v>131.94999999999999</v>
      </c>
      <c r="X123" s="30" t="str">
        <f>IFERROR(VLOOKUP($I123,Trabajadores!$C$2:$AS$1684,42,FALSE)," ")</f>
        <v>ALGADI</v>
      </c>
      <c r="Y123" s="30">
        <f>IFERROR(VLOOKUP($I123,Trabajadores!$C$2:$AS$1684,40,FALSE)," ")</f>
        <v>110066</v>
      </c>
      <c r="Z123" s="30" t="str">
        <f>IFERROR(VLOOKUP(Y123,Centros!$X$2:$Y$228,2,FALSE)," ")</f>
        <v>COL. SAG. CORAZONES MARTIN HEROS</v>
      </c>
      <c r="AA123" s="6">
        <v>45907</v>
      </c>
      <c r="AB123" s="5" t="s">
        <v>10656</v>
      </c>
      <c r="AC123" s="41">
        <f>IFERROR(VLOOKUP(H123,Centros!$AI$2:$AN$10,6,FALSE),0)</f>
        <v>72</v>
      </c>
      <c r="AD123" s="42">
        <f t="shared" si="32"/>
        <v>0</v>
      </c>
      <c r="AE123" s="42">
        <f t="shared" si="33"/>
        <v>100</v>
      </c>
      <c r="AF123" s="42">
        <f t="shared" si="34"/>
        <v>0</v>
      </c>
      <c r="AG123" s="42">
        <f t="shared" si="35"/>
        <v>0</v>
      </c>
      <c r="AH123" s="43">
        <f>IFERROR(VLOOKUP($I123,Trabajadores!$C$3:$AT$1684,44,FALSE),0)</f>
        <v>19228</v>
      </c>
      <c r="AI123" s="43">
        <f>IFERROR(VLOOKUP($I123,Trabajadores!$C$3:$AT$1684,2,FALSE),0)</f>
        <v>715</v>
      </c>
      <c r="AJ123" s="43" t="str">
        <f>IFERROR(VLOOKUP($I123,Trabajadores!$C$3:$AY$1270,21,FALSE),0)</f>
        <v>44</v>
      </c>
      <c r="AK123" s="42">
        <f>IFERROR(VLOOKUP($I123,Trabajadores!$C$3:$AN$1684,38,FALSE),0)</f>
        <v>8.9711654589371985</v>
      </c>
      <c r="AL123" s="42" t="str">
        <f>IFERROR(VLOOKUP($I123,Trabajadores!$C$3:$AN$1684,28,FALSE),0)</f>
        <v>28002585011981</v>
      </c>
      <c r="AM123" s="21" t="str">
        <f>IFERROR(VLOOKUP($I123,Trabajadores!$C$3:$AN$1684,19,FALSE),0)</f>
        <v>Limpiador@</v>
      </c>
      <c r="AN123" s="21">
        <f>IFERROR(IF($J123="algadi",VLOOKUP($K123,Centros!$AB$2:$AD$142,2,FALSE),VLOOKUP($K123,Centros!$AB$143:$AD$282,2,FALSE)),0)</f>
        <v>19228</v>
      </c>
      <c r="AO123" s="44" t="str">
        <f>IFERROR(IF($J123="algadi",VLOOKUP($K123,Centros!$AB$2:$AD$142,3,FALSE),VLOOKUP($K123,Centros!$AB$143:$AD$222,3,FALSE)),0)</f>
        <v>44</v>
      </c>
      <c r="AP123" s="54"/>
      <c r="AQ123" s="55">
        <f>IFERROR(VLOOKUP($AM123,Centros!$AR$2:$AS$405,2,FALSE),0)</f>
        <v>1.6367812499999999</v>
      </c>
      <c r="AR123" s="78">
        <f>IFERROR(VLOOKUP($AM123,Centros!$AZ$2:$BA$6,2,FALSE),0)</f>
        <v>0</v>
      </c>
      <c r="AS123" s="76">
        <f>IFERROR(VLOOKUP($AM123,Centros!$BE$2:$BF$6,2,FALSE),0)</f>
        <v>0</v>
      </c>
      <c r="BD123" s="45" t="str">
        <f t="shared" si="36"/>
        <v>ALGADI</v>
      </c>
      <c r="BE123" s="45" t="s">
        <v>852</v>
      </c>
      <c r="BF123" s="123" t="str">
        <f t="shared" si="37"/>
        <v>9-SEPTIEMBRE</v>
      </c>
      <c r="BG123" s="45">
        <f t="shared" si="38"/>
        <v>110066</v>
      </c>
      <c r="BH123" s="45">
        <f>VLOOKUP(Y123,Hoja1!$A$2:$O$599,14,FALSE)</f>
        <v>110066</v>
      </c>
      <c r="BI123" s="45" t="str">
        <f>VLOOKUP(BH123,Hoja1!$A$2:$O$599,2,FALSE)</f>
        <v>COL. SAG. CORAZONES MARTIN HEROS</v>
      </c>
      <c r="BJ123" s="45" t="str">
        <f t="shared" si="39"/>
        <v>TOFAN , MIHAELA</v>
      </c>
      <c r="BK123" s="45">
        <f>VLOOKUP(BJ123,Trabajadores!$C$3:$AN$3285,14,FALSE)</f>
        <v>300</v>
      </c>
      <c r="BL123" s="45" t="str">
        <f>VLOOKUP($BJ123,Trabajadores!$C$3:$AN$3285,19,FALSE)</f>
        <v>Limpiador@</v>
      </c>
      <c r="BM123" s="45">
        <f>VLOOKUP($BJ123,Trabajadores!$C$3:$AN$3285,16,FALSE)</f>
        <v>99.36</v>
      </c>
      <c r="BN123" s="124">
        <f t="shared" si="40"/>
        <v>0</v>
      </c>
      <c r="BO123" s="124">
        <f t="shared" si="41"/>
        <v>1</v>
      </c>
      <c r="BP123" s="125">
        <f t="shared" si="42"/>
        <v>1</v>
      </c>
      <c r="BR123" s="126">
        <f t="shared" si="43"/>
        <v>-131.94999999999999</v>
      </c>
      <c r="BV123" s="45" t="str">
        <f t="shared" si="44"/>
        <v>ALGADI</v>
      </c>
      <c r="BW123" s="45" t="s">
        <v>852</v>
      </c>
      <c r="BX123" s="123" t="str">
        <f t="shared" si="45"/>
        <v>9-SEPTIEMBRE</v>
      </c>
      <c r="BY123" s="45">
        <f t="shared" si="46"/>
        <v>110066</v>
      </c>
      <c r="BZ123" s="45">
        <f>VLOOKUP(BY123,Hoja1!$A$2:$O$599,14,FALSE)</f>
        <v>110066</v>
      </c>
      <c r="CA123" s="45" t="str">
        <f>VLOOKUP(BZ123,Hoja1!$A$2:$O$599,2,FALSE)</f>
        <v>COL. SAG. CORAZONES MARTIN HEROS</v>
      </c>
      <c r="CB123" s="45" t="str">
        <f t="shared" si="47"/>
        <v>Refuerzo</v>
      </c>
      <c r="CC123" s="45">
        <v>888</v>
      </c>
      <c r="CD123" s="45" t="str">
        <f t="shared" si="48"/>
        <v>INCIDENCIA</v>
      </c>
      <c r="CF123" s="124"/>
      <c r="CG123" s="124"/>
      <c r="CH123" s="125"/>
      <c r="CJ123" s="126">
        <f t="shared" si="49"/>
        <v>131.94999999999999</v>
      </c>
    </row>
    <row r="124" spans="1:88" hidden="1" x14ac:dyDescent="0.3">
      <c r="A124" s="116"/>
      <c r="B124" s="116"/>
      <c r="D124" s="31" t="s">
        <v>2773</v>
      </c>
      <c r="E124" s="8" t="s">
        <v>2786</v>
      </c>
      <c r="F124" s="7" t="s">
        <v>725</v>
      </c>
      <c r="G124" s="45" t="s">
        <v>716</v>
      </c>
      <c r="H124" s="45" t="s">
        <v>718</v>
      </c>
      <c r="I124" s="119" t="s">
        <v>3076</v>
      </c>
      <c r="J124" s="18" t="s">
        <v>485</v>
      </c>
      <c r="K124" s="119">
        <v>110066</v>
      </c>
      <c r="L124" s="110" t="str">
        <f t="shared" si="27"/>
        <v>ok</v>
      </c>
      <c r="M124" s="111" t="str">
        <f>IFERROR(VLOOKUP(K124,Centros!$E$2:$G$340,2,FALSE)," ")</f>
        <v>COL. SAG. CORAZONES MARTIN HEROS</v>
      </c>
      <c r="N124" s="112" t="str">
        <f t="shared" si="28"/>
        <v xml:space="preserve"> </v>
      </c>
      <c r="O124" s="113" t="str">
        <f>IFERROR(VLOOKUP($I124,Trabajadores!$C$3:$AF$1684,19,FALSE)," ")</f>
        <v>ENCARGADA</v>
      </c>
      <c r="P124" s="32">
        <v>1</v>
      </c>
      <c r="Q124" s="33">
        <v>100</v>
      </c>
      <c r="R124" s="24">
        <f t="shared" si="26"/>
        <v>100</v>
      </c>
      <c r="S124" s="18"/>
      <c r="T124" s="23" t="b">
        <f t="shared" si="29"/>
        <v>0</v>
      </c>
      <c r="U124" s="23">
        <f t="shared" si="30"/>
        <v>0</v>
      </c>
      <c r="V124" s="18"/>
      <c r="W124" s="23">
        <f t="shared" si="31"/>
        <v>131.94999999999999</v>
      </c>
      <c r="X124" s="30" t="str">
        <f>IFERROR(VLOOKUP($I124,Trabajadores!$C$2:$AS$1684,42,FALSE)," ")</f>
        <v>ALGADI</v>
      </c>
      <c r="Y124" s="30">
        <f>IFERROR(VLOOKUP($I124,Trabajadores!$C$2:$AS$1684,40,FALSE)," ")</f>
        <v>110066</v>
      </c>
      <c r="Z124" s="30" t="str">
        <f>IFERROR(VLOOKUP(Y124,Centros!$X$2:$Y$228,2,FALSE)," ")</f>
        <v>COL. SAG. CORAZONES MARTIN HEROS</v>
      </c>
      <c r="AA124" s="6">
        <v>45907</v>
      </c>
      <c r="AB124" s="5" t="s">
        <v>10656</v>
      </c>
      <c r="AC124" s="41">
        <f>IFERROR(VLOOKUP(H124,Centros!$AI$2:$AN$10,6,FALSE),0)</f>
        <v>72</v>
      </c>
      <c r="AD124" s="42">
        <f t="shared" si="32"/>
        <v>0</v>
      </c>
      <c r="AE124" s="42">
        <f t="shared" si="33"/>
        <v>100</v>
      </c>
      <c r="AF124" s="42">
        <f t="shared" si="34"/>
        <v>0</v>
      </c>
      <c r="AG124" s="42">
        <f t="shared" si="35"/>
        <v>0</v>
      </c>
      <c r="AH124" s="43">
        <f>IFERROR(VLOOKUP($I124,Trabajadores!$C$3:$AT$1684,44,FALSE),0)</f>
        <v>19228</v>
      </c>
      <c r="AI124" s="43">
        <f>IFERROR(VLOOKUP($I124,Trabajadores!$C$3:$AT$1684,2,FALSE),0)</f>
        <v>710</v>
      </c>
      <c r="AJ124" s="43" t="str">
        <f>IFERROR(VLOOKUP($I124,Trabajadores!$C$3:$AY$1270,21,FALSE),0)</f>
        <v>44</v>
      </c>
      <c r="AK124" s="42">
        <f>IFERROR(VLOOKUP($I124,Trabajadores!$C$3:$AN$1684,38,FALSE),0)</f>
        <v>16.458749999999998</v>
      </c>
      <c r="AL124" s="42" t="str">
        <f>IFERROR(VLOOKUP($I124,Trabajadores!$C$3:$AN$1684,28,FALSE),0)</f>
        <v>28002585011981</v>
      </c>
      <c r="AM124" s="21" t="str">
        <f>IFERROR(VLOOKUP($I124,Trabajadores!$C$3:$AN$1684,19,FALSE),0)</f>
        <v>ENCARGADA</v>
      </c>
      <c r="AN124" s="21">
        <f>IFERROR(IF($J124="algadi",VLOOKUP($K124,Centros!$AB$2:$AD$142,2,FALSE),VLOOKUP($K124,Centros!$AB$143:$AD$282,2,FALSE)),0)</f>
        <v>19228</v>
      </c>
      <c r="AO124" s="44" t="str">
        <f>IFERROR(IF($J124="algadi",VLOOKUP($K124,Centros!$AB$2:$AD$142,3,FALSE),VLOOKUP($K124,Centros!$AB$143:$AD$222,3,FALSE)),0)</f>
        <v>44</v>
      </c>
      <c r="AP124" s="54"/>
      <c r="AQ124" s="55">
        <f>IFERROR(VLOOKUP($AM124,Centros!$AR$2:$AS$405,2,FALSE),0)</f>
        <v>1.7971718750000001</v>
      </c>
      <c r="AR124" s="78">
        <f>IFERROR(VLOOKUP($AM124,Centros!$AZ$2:$BA$6,2,FALSE),0)</f>
        <v>0</v>
      </c>
      <c r="AS124" s="76">
        <f>IFERROR(VLOOKUP($AM124,Centros!$BE$2:$BF$6,2,FALSE),0)</f>
        <v>0</v>
      </c>
      <c r="BD124" s="45" t="str">
        <f t="shared" si="36"/>
        <v>ALGADI</v>
      </c>
      <c r="BE124" s="45" t="s">
        <v>852</v>
      </c>
      <c r="BF124" s="123" t="str">
        <f t="shared" si="37"/>
        <v>9-SEPTIEMBRE</v>
      </c>
      <c r="BG124" s="45">
        <f t="shared" si="38"/>
        <v>110066</v>
      </c>
      <c r="BH124" s="45">
        <f>VLOOKUP(Y124,Hoja1!$A$2:$O$599,14,FALSE)</f>
        <v>110066</v>
      </c>
      <c r="BI124" s="45" t="str">
        <f>VLOOKUP(BH124,Hoja1!$A$2:$O$599,2,FALSE)</f>
        <v>COL. SAG. CORAZONES MARTIN HEROS</v>
      </c>
      <c r="BJ124" s="45" t="str">
        <f t="shared" si="39"/>
        <v>ARCOS JIMENEZ, M NIEVES</v>
      </c>
      <c r="BK124" s="45">
        <f>VLOOKUP(BJ124,Trabajadores!$C$3:$AN$3285,14,FALSE)</f>
        <v>100</v>
      </c>
      <c r="BL124" s="45" t="str">
        <f>VLOOKUP($BJ124,Trabajadores!$C$3:$AN$3285,19,FALSE)</f>
        <v>ENCARGADA</v>
      </c>
      <c r="BM124" s="45">
        <f>VLOOKUP($BJ124,Trabajadores!$C$3:$AN$3285,16,FALSE)</f>
        <v>100</v>
      </c>
      <c r="BN124" s="124">
        <f t="shared" si="40"/>
        <v>0</v>
      </c>
      <c r="BO124" s="124">
        <f t="shared" si="41"/>
        <v>1</v>
      </c>
      <c r="BP124" s="125">
        <f t="shared" si="42"/>
        <v>1</v>
      </c>
      <c r="BR124" s="126">
        <f t="shared" si="43"/>
        <v>-131.94999999999999</v>
      </c>
      <c r="BV124" s="45" t="str">
        <f t="shared" si="44"/>
        <v>ALGADI</v>
      </c>
      <c r="BW124" s="45" t="s">
        <v>852</v>
      </c>
      <c r="BX124" s="123" t="str">
        <f t="shared" si="45"/>
        <v>9-SEPTIEMBRE</v>
      </c>
      <c r="BY124" s="45">
        <f t="shared" si="46"/>
        <v>110066</v>
      </c>
      <c r="BZ124" s="45">
        <f>VLOOKUP(BY124,Hoja1!$A$2:$O$599,14,FALSE)</f>
        <v>110066</v>
      </c>
      <c r="CA124" s="45" t="str">
        <f>VLOOKUP(BZ124,Hoja1!$A$2:$O$599,2,FALSE)</f>
        <v>COL. SAG. CORAZONES MARTIN HEROS</v>
      </c>
      <c r="CB124" s="45" t="str">
        <f t="shared" si="47"/>
        <v>Refuerzo</v>
      </c>
      <c r="CC124" s="45">
        <v>888</v>
      </c>
      <c r="CD124" s="45" t="str">
        <f t="shared" si="48"/>
        <v>INCIDENCIA</v>
      </c>
      <c r="CF124" s="124"/>
      <c r="CG124" s="124"/>
      <c r="CH124" s="125"/>
      <c r="CJ124" s="126">
        <f t="shared" si="49"/>
        <v>131.94999999999999</v>
      </c>
    </row>
    <row r="125" spans="1:88" hidden="1" x14ac:dyDescent="0.3">
      <c r="A125" s="116"/>
      <c r="B125" s="116"/>
      <c r="D125" s="31" t="s">
        <v>2773</v>
      </c>
      <c r="E125" s="8" t="s">
        <v>2786</v>
      </c>
      <c r="F125" s="7" t="s">
        <v>725</v>
      </c>
      <c r="G125" s="45" t="s">
        <v>716</v>
      </c>
      <c r="H125" s="45" t="s">
        <v>718</v>
      </c>
      <c r="I125" s="119" t="s">
        <v>9548</v>
      </c>
      <c r="J125" s="18" t="s">
        <v>485</v>
      </c>
      <c r="K125" s="119">
        <v>110066</v>
      </c>
      <c r="L125" s="110" t="str">
        <f t="shared" si="27"/>
        <v>ok</v>
      </c>
      <c r="M125" s="111" t="str">
        <f>IFERROR(VLOOKUP(K125,Centros!$E$2:$G$340,2,FALSE)," ")</f>
        <v>COL. SAG. CORAZONES MARTIN HEROS</v>
      </c>
      <c r="N125" s="112" t="str">
        <f t="shared" si="28"/>
        <v xml:space="preserve"> </v>
      </c>
      <c r="O125" s="113" t="str">
        <f>IFERROR(VLOOKUP($I125,Trabajadores!$C$3:$AF$1684,19,FALSE)," ")</f>
        <v>ASL</v>
      </c>
      <c r="P125" s="32">
        <v>5</v>
      </c>
      <c r="Q125" s="33">
        <v>9</v>
      </c>
      <c r="R125" s="24">
        <f t="shared" si="26"/>
        <v>45</v>
      </c>
      <c r="S125" s="18"/>
      <c r="T125" s="23">
        <f t="shared" si="29"/>
        <v>1.6367812499999999</v>
      </c>
      <c r="U125" s="23">
        <f t="shared" si="30"/>
        <v>0</v>
      </c>
      <c r="V125" s="18"/>
      <c r="W125" s="23">
        <f t="shared" si="31"/>
        <v>59.377499999999998</v>
      </c>
      <c r="X125" s="30" t="str">
        <f>IFERROR(VLOOKUP($I125,Trabajadores!$C$2:$AS$1684,42,FALSE)," ")</f>
        <v>ALGADI</v>
      </c>
      <c r="Y125" s="30">
        <f>IFERROR(VLOOKUP($I125,Trabajadores!$C$2:$AS$1684,40,FALSE)," ")</f>
        <v>110066</v>
      </c>
      <c r="Z125" s="30" t="str">
        <f>IFERROR(VLOOKUP(Y125,Centros!$X$2:$Y$228,2,FALSE)," ")</f>
        <v>COL. SAG. CORAZONES MARTIN HEROS</v>
      </c>
      <c r="AA125" s="6"/>
      <c r="AB125" s="5" t="s">
        <v>10655</v>
      </c>
      <c r="AC125" s="41">
        <f>IFERROR(VLOOKUP(H125,Centros!$AI$2:$AN$10,6,FALSE),0)</f>
        <v>72</v>
      </c>
      <c r="AD125" s="42">
        <f t="shared" si="32"/>
        <v>0</v>
      </c>
      <c r="AE125" s="42">
        <f t="shared" si="33"/>
        <v>45</v>
      </c>
      <c r="AF125" s="42">
        <f t="shared" si="34"/>
        <v>0</v>
      </c>
      <c r="AG125" s="42">
        <f t="shared" si="35"/>
        <v>0</v>
      </c>
      <c r="AH125" s="43">
        <f>IFERROR(VLOOKUP($I125,Trabajadores!$C$3:$AT$1684,44,FALSE),0)</f>
        <v>19228</v>
      </c>
      <c r="AI125" s="43">
        <f>IFERROR(VLOOKUP($I125,Trabajadores!$C$3:$AT$1684,2,FALSE),0)</f>
        <v>2227</v>
      </c>
      <c r="AJ125" s="43" t="str">
        <f>IFERROR(VLOOKUP($I125,Trabajadores!$C$3:$AY$1270,21,FALSE),0)</f>
        <v>44</v>
      </c>
      <c r="AK125" s="42">
        <f>IFERROR(VLOOKUP($I125,Trabajadores!$C$3:$AN$1684,38,FALSE),0)</f>
        <v>7.7964460165066534</v>
      </c>
      <c r="AL125" s="42" t="str">
        <f>IFERROR(VLOOKUP($I125,Trabajadores!$C$3:$AN$1684,28,FALSE),0)</f>
        <v>99100165012016</v>
      </c>
      <c r="AM125" s="21" t="str">
        <f>IFERROR(VLOOKUP($I125,Trabajadores!$C$3:$AN$1684,19,FALSE),0)</f>
        <v>ASL</v>
      </c>
      <c r="AN125" s="21">
        <f>IFERROR(IF($J125="algadi",VLOOKUP($K125,Centros!$AB$2:$AD$142,2,FALSE),VLOOKUP($K125,Centros!$AB$143:$AD$282,2,FALSE)),0)</f>
        <v>19228</v>
      </c>
      <c r="AO125" s="44" t="str">
        <f>IFERROR(IF($J125="algadi",VLOOKUP($K125,Centros!$AB$2:$AD$142,3,FALSE),VLOOKUP($K125,Centros!$AB$143:$AD$222,3,FALSE)),0)</f>
        <v>44</v>
      </c>
      <c r="AP125" s="54"/>
      <c r="AQ125" s="55">
        <f>IFERROR(VLOOKUP($AM125,Centros!$AR$2:$AS$405,2,FALSE),0)</f>
        <v>1.6367812499999999</v>
      </c>
      <c r="AR125" s="78">
        <f>IFERROR(VLOOKUP($AM125,Centros!$AZ$2:$BA$6,2,FALSE),0)</f>
        <v>0</v>
      </c>
      <c r="AS125" s="76">
        <f>IFERROR(VLOOKUP($AM125,Centros!$BE$2:$BF$6,2,FALSE),0)</f>
        <v>2.0499999999999998</v>
      </c>
      <c r="BD125" s="45" t="str">
        <f t="shared" si="36"/>
        <v>ALGADI</v>
      </c>
      <c r="BE125" s="45" t="s">
        <v>852</v>
      </c>
      <c r="BF125" s="123" t="str">
        <f t="shared" si="37"/>
        <v>9-SEPTIEMBRE</v>
      </c>
      <c r="BG125" s="45">
        <f t="shared" si="38"/>
        <v>110066</v>
      </c>
      <c r="BH125" s="45">
        <f>VLOOKUP(Y125,Hoja1!$A$2:$O$599,14,FALSE)</f>
        <v>110066</v>
      </c>
      <c r="BI125" s="45" t="str">
        <f>VLOOKUP(BH125,Hoja1!$A$2:$O$599,2,FALSE)</f>
        <v>COL. SAG. CORAZONES MARTIN HEROS</v>
      </c>
      <c r="BJ125" s="45" t="str">
        <f t="shared" si="39"/>
        <v>MUÑOZ RODRIGUEZ, Mª CARMEN</v>
      </c>
      <c r="BK125" s="45">
        <f>VLOOKUP(BJ125,Trabajadores!$C$3:$AN$3285,14,FALSE)</f>
        <v>300</v>
      </c>
      <c r="BL125" s="45" t="str">
        <f>VLOOKUP($BJ125,Trabajadores!$C$3:$AN$3285,19,FALSE)</f>
        <v>ASL</v>
      </c>
      <c r="BM125" s="45">
        <f>VLOOKUP($BJ125,Trabajadores!$C$3:$AN$3285,16,FALSE)</f>
        <v>59.37</v>
      </c>
      <c r="BN125" s="124">
        <f t="shared" si="40"/>
        <v>0</v>
      </c>
      <c r="BO125" s="124">
        <f t="shared" si="41"/>
        <v>1</v>
      </c>
      <c r="BP125" s="125">
        <f t="shared" si="42"/>
        <v>1</v>
      </c>
      <c r="BR125" s="126">
        <f t="shared" si="43"/>
        <v>-59.377499999999998</v>
      </c>
      <c r="BV125" s="45" t="str">
        <f t="shared" si="44"/>
        <v>ALGADI</v>
      </c>
      <c r="BW125" s="45" t="s">
        <v>852</v>
      </c>
      <c r="BX125" s="123" t="str">
        <f t="shared" si="45"/>
        <v>9-SEPTIEMBRE</v>
      </c>
      <c r="BY125" s="45">
        <f t="shared" si="46"/>
        <v>110066</v>
      </c>
      <c r="BZ125" s="45">
        <f>VLOOKUP(BY125,Hoja1!$A$2:$O$599,14,FALSE)</f>
        <v>110066</v>
      </c>
      <c r="CA125" s="45" t="str">
        <f>VLOOKUP(BZ125,Hoja1!$A$2:$O$599,2,FALSE)</f>
        <v>COL. SAG. CORAZONES MARTIN HEROS</v>
      </c>
      <c r="CB125" s="45" t="str">
        <f t="shared" si="47"/>
        <v>Refuerzo</v>
      </c>
      <c r="CC125" s="45">
        <v>888</v>
      </c>
      <c r="CD125" s="45" t="str">
        <f t="shared" si="48"/>
        <v>INCIDENCIA</v>
      </c>
      <c r="CF125" s="124"/>
      <c r="CG125" s="124"/>
      <c r="CH125" s="125"/>
      <c r="CJ125" s="126">
        <f t="shared" si="49"/>
        <v>59.377499999999998</v>
      </c>
    </row>
    <row r="126" spans="1:88" hidden="1" x14ac:dyDescent="0.3">
      <c r="A126" s="116"/>
      <c r="B126" s="116"/>
      <c r="D126" s="31" t="s">
        <v>2773</v>
      </c>
      <c r="E126" s="8" t="s">
        <v>2786</v>
      </c>
      <c r="F126" s="7" t="s">
        <v>725</v>
      </c>
      <c r="G126" s="45" t="s">
        <v>714</v>
      </c>
      <c r="H126" s="45" t="s">
        <v>718</v>
      </c>
      <c r="I126" s="119" t="s">
        <v>8460</v>
      </c>
      <c r="J126" s="18" t="s">
        <v>485</v>
      </c>
      <c r="K126" s="119">
        <v>110066</v>
      </c>
      <c r="L126" s="110" t="str">
        <f t="shared" si="27"/>
        <v>ok</v>
      </c>
      <c r="M126" s="111" t="str">
        <f>IFERROR(VLOOKUP(K126,Centros!$E$2:$G$340,2,FALSE)," ")</f>
        <v>COL. SAG. CORAZONES MARTIN HEROS</v>
      </c>
      <c r="N126" s="112" t="str">
        <f t="shared" si="28"/>
        <v xml:space="preserve"> </v>
      </c>
      <c r="O126" s="113" t="str">
        <f>IFERROR(VLOOKUP($I126,Trabajadores!$C$3:$AF$1684,19,FALSE)," ")</f>
        <v>h ASL</v>
      </c>
      <c r="P126" s="32">
        <v>25</v>
      </c>
      <c r="Q126" s="33">
        <v>9</v>
      </c>
      <c r="R126" s="24">
        <f t="shared" si="26"/>
        <v>225</v>
      </c>
      <c r="S126" s="18"/>
      <c r="T126" s="23">
        <f t="shared" si="29"/>
        <v>1.6367812499999999</v>
      </c>
      <c r="U126" s="23">
        <f t="shared" si="30"/>
        <v>0</v>
      </c>
      <c r="V126" s="18"/>
      <c r="W126" s="23">
        <f t="shared" si="31"/>
        <v>296.88749999999999</v>
      </c>
      <c r="X126" s="30" t="str">
        <f>IFERROR(VLOOKUP($I126,Trabajadores!$C$2:$AS$1684,42,FALSE)," ")</f>
        <v>ALGADI</v>
      </c>
      <c r="Y126" s="30">
        <f>IFERROR(VLOOKUP($I126,Trabajadores!$C$2:$AS$1684,40,FALSE)," ")</f>
        <v>110066</v>
      </c>
      <c r="Z126" s="30" t="str">
        <f>IFERROR(VLOOKUP(Y126,Centros!$X$2:$Y$228,2,FALSE)," ")</f>
        <v>COL. SAG. CORAZONES MARTIN HEROS</v>
      </c>
      <c r="AA126" s="6"/>
      <c r="AB126" s="5" t="s">
        <v>10655</v>
      </c>
      <c r="AC126" s="41">
        <f>IFERROR(VLOOKUP(H126,Centros!$AI$2:$AN$10,6,FALSE),0)</f>
        <v>72</v>
      </c>
      <c r="AD126" s="42">
        <f t="shared" si="32"/>
        <v>0</v>
      </c>
      <c r="AE126" s="42">
        <f t="shared" si="33"/>
        <v>225</v>
      </c>
      <c r="AF126" s="42">
        <f t="shared" si="34"/>
        <v>0</v>
      </c>
      <c r="AG126" s="42">
        <f t="shared" si="35"/>
        <v>0</v>
      </c>
      <c r="AH126" s="43">
        <f>IFERROR(VLOOKUP($I126,Trabajadores!$C$3:$AT$1684,44,FALSE),0)</f>
        <v>19228</v>
      </c>
      <c r="AI126" s="43">
        <f>IFERROR(VLOOKUP($I126,Trabajadores!$C$3:$AT$1684,2,FALSE),0)</f>
        <v>145</v>
      </c>
      <c r="AJ126" s="43" t="str">
        <f>IFERROR(VLOOKUP($I126,Trabajadores!$C$3:$AY$1270,21,FALSE),0)</f>
        <v>44</v>
      </c>
      <c r="AK126" s="42">
        <f>IFERROR(VLOOKUP($I126,Trabajadores!$C$3:$AN$1684,38,FALSE),0)</f>
        <v>9.4700000000000006</v>
      </c>
      <c r="AL126" s="42" t="str">
        <f>IFERROR(VLOOKUP($I126,Trabajadores!$C$3:$AN$1684,28,FALSE),0)</f>
        <v>99100165012016</v>
      </c>
      <c r="AM126" s="21" t="str">
        <f>IFERROR(VLOOKUP($I126,Trabajadores!$C$3:$AN$1684,19,FALSE),0)</f>
        <v>h ASL</v>
      </c>
      <c r="AN126" s="21">
        <f>IFERROR(IF($J126="algadi",VLOOKUP($K126,Centros!$AB$2:$AD$142,2,FALSE),VLOOKUP($K126,Centros!$AB$143:$AD$282,2,FALSE)),0)</f>
        <v>19228</v>
      </c>
      <c r="AO126" s="44" t="str">
        <f>IFERROR(IF($J126="algadi",VLOOKUP($K126,Centros!$AB$2:$AD$142,3,FALSE),VLOOKUP($K126,Centros!$AB$143:$AD$222,3,FALSE)),0)</f>
        <v>44</v>
      </c>
      <c r="AP126" s="54"/>
      <c r="AQ126" s="55">
        <f>IFERROR(VLOOKUP($AM126,Centros!$AR$2:$AS$405,2,FALSE),0)</f>
        <v>1.6367812499999999</v>
      </c>
      <c r="AR126" s="78">
        <f>IFERROR(VLOOKUP($AM126,Centros!$AZ$2:$BA$6,2,FALSE),0)</f>
        <v>0</v>
      </c>
      <c r="AS126" s="76">
        <f>IFERROR(VLOOKUP($AM126,Centros!$BE$2:$BF$6,2,FALSE),0)</f>
        <v>0</v>
      </c>
      <c r="BD126" s="45" t="str">
        <f t="shared" si="36"/>
        <v>ALGADI</v>
      </c>
      <c r="BE126" s="45" t="s">
        <v>852</v>
      </c>
      <c r="BF126" s="123" t="str">
        <f t="shared" si="37"/>
        <v>9-SEPTIEMBRE</v>
      </c>
      <c r="BG126" s="45">
        <f t="shared" si="38"/>
        <v>110066</v>
      </c>
      <c r="BH126" s="45">
        <f>VLOOKUP(Y126,Hoja1!$A$2:$O$599,14,FALSE)</f>
        <v>110066</v>
      </c>
      <c r="BI126" s="45" t="str">
        <f>VLOOKUP(BH126,Hoja1!$A$2:$O$599,2,FALSE)</f>
        <v>COL. SAG. CORAZONES MARTIN HEROS</v>
      </c>
      <c r="BJ126" s="45" t="str">
        <f t="shared" si="39"/>
        <v>FRAGOSO SAEZ, ISABEL</v>
      </c>
      <c r="BK126" s="45">
        <f>VLOOKUP(BJ126,Trabajadores!$C$3:$AN$3285,14,FALSE)</f>
        <v>300</v>
      </c>
      <c r="BL126" s="45" t="str">
        <f>VLOOKUP($BJ126,Trabajadores!$C$3:$AN$3285,19,FALSE)</f>
        <v>h ASL</v>
      </c>
      <c r="BM126" s="45">
        <f>VLOOKUP($BJ126,Trabajadores!$C$3:$AN$3285,16,FALSE)</f>
        <v>50</v>
      </c>
      <c r="BN126" s="124">
        <f t="shared" si="40"/>
        <v>1</v>
      </c>
      <c r="BO126" s="124">
        <f t="shared" si="41"/>
        <v>0</v>
      </c>
      <c r="BP126" s="125">
        <f t="shared" si="42"/>
        <v>1</v>
      </c>
      <c r="BR126" s="126">
        <f t="shared" si="43"/>
        <v>-296.88749999999999</v>
      </c>
      <c r="BV126" s="45" t="str">
        <f t="shared" si="44"/>
        <v>ALGADI</v>
      </c>
      <c r="BW126" s="45" t="s">
        <v>852</v>
      </c>
      <c r="BX126" s="123" t="str">
        <f t="shared" si="45"/>
        <v>9-SEPTIEMBRE</v>
      </c>
      <c r="BY126" s="45">
        <f t="shared" si="46"/>
        <v>110066</v>
      </c>
      <c r="BZ126" s="45">
        <f>VLOOKUP(BY126,Hoja1!$A$2:$O$599,14,FALSE)</f>
        <v>110066</v>
      </c>
      <c r="CA126" s="45" t="str">
        <f>VLOOKUP(BZ126,Hoja1!$A$2:$O$599,2,FALSE)</f>
        <v>COL. SAG. CORAZONES MARTIN HEROS</v>
      </c>
      <c r="CB126" s="45" t="str">
        <f t="shared" si="47"/>
        <v>Refuerzo</v>
      </c>
      <c r="CC126" s="45">
        <v>888</v>
      </c>
      <c r="CD126" s="45" t="str">
        <f t="shared" si="48"/>
        <v>INCIDENCIA</v>
      </c>
      <c r="CF126" s="124"/>
      <c r="CG126" s="124"/>
      <c r="CH126" s="125"/>
      <c r="CJ126" s="126">
        <f t="shared" si="49"/>
        <v>296.88749999999999</v>
      </c>
    </row>
    <row r="127" spans="1:88" hidden="1" x14ac:dyDescent="0.3">
      <c r="A127" s="116"/>
      <c r="B127" s="116"/>
      <c r="D127" s="31" t="s">
        <v>2773</v>
      </c>
      <c r="E127" s="8" t="s">
        <v>2786</v>
      </c>
      <c r="F127" s="7" t="s">
        <v>725</v>
      </c>
      <c r="G127" s="45" t="s">
        <v>714</v>
      </c>
      <c r="H127" s="45" t="s">
        <v>718</v>
      </c>
      <c r="I127" s="119" t="s">
        <v>9802</v>
      </c>
      <c r="J127" s="18" t="s">
        <v>485</v>
      </c>
      <c r="K127" s="119">
        <v>110066</v>
      </c>
      <c r="L127" s="110" t="str">
        <f t="shared" si="27"/>
        <v>ok</v>
      </c>
      <c r="M127" s="111" t="str">
        <f>IFERROR(VLOOKUP(K127,Centros!$E$2:$G$340,2,FALSE)," ")</f>
        <v>COL. SAG. CORAZONES MARTIN HEROS</v>
      </c>
      <c r="N127" s="112" t="str">
        <f t="shared" si="28"/>
        <v xml:space="preserve"> </v>
      </c>
      <c r="O127" s="113" t="str">
        <f>IFERROR(VLOOKUP($I127,Trabajadores!$C$3:$AF$1684,19,FALSE)," ")</f>
        <v>ASL</v>
      </c>
      <c r="P127" s="32">
        <v>31</v>
      </c>
      <c r="Q127" s="33">
        <v>9</v>
      </c>
      <c r="R127" s="24">
        <f t="shared" si="26"/>
        <v>279</v>
      </c>
      <c r="S127" s="18"/>
      <c r="T127" s="23">
        <f t="shared" si="29"/>
        <v>1.6367812499999999</v>
      </c>
      <c r="U127" s="23">
        <f t="shared" si="30"/>
        <v>0</v>
      </c>
      <c r="V127" s="18"/>
      <c r="W127" s="23">
        <f t="shared" si="31"/>
        <v>368.14049999999997</v>
      </c>
      <c r="X127" s="30" t="str">
        <f>IFERROR(VLOOKUP($I127,Trabajadores!$C$2:$AS$1684,42,FALSE)," ")</f>
        <v>ALGADI</v>
      </c>
      <c r="Y127" s="30">
        <f>IFERROR(VLOOKUP($I127,Trabajadores!$C$2:$AS$1684,40,FALSE)," ")</f>
        <v>110066</v>
      </c>
      <c r="Z127" s="30" t="str">
        <f>IFERROR(VLOOKUP(Y127,Centros!$X$2:$Y$228,2,FALSE)," ")</f>
        <v>COL. SAG. CORAZONES MARTIN HEROS</v>
      </c>
      <c r="AA127" s="6"/>
      <c r="AB127" s="5" t="s">
        <v>10655</v>
      </c>
      <c r="AC127" s="41">
        <f>IFERROR(VLOOKUP(H127,Centros!$AI$2:$AN$10,6,FALSE),0)</f>
        <v>72</v>
      </c>
      <c r="AD127" s="42">
        <f t="shared" si="32"/>
        <v>0</v>
      </c>
      <c r="AE127" s="42">
        <f t="shared" si="33"/>
        <v>279</v>
      </c>
      <c r="AF127" s="42">
        <f t="shared" si="34"/>
        <v>0</v>
      </c>
      <c r="AG127" s="42">
        <f t="shared" si="35"/>
        <v>0</v>
      </c>
      <c r="AH127" s="43">
        <f>IFERROR(VLOOKUP($I127,Trabajadores!$C$3:$AT$1684,44,FALSE),0)</f>
        <v>19228</v>
      </c>
      <c r="AI127" s="43">
        <f>IFERROR(VLOOKUP($I127,Trabajadores!$C$3:$AT$1684,2,FALSE),0)</f>
        <v>1432</v>
      </c>
      <c r="AJ127" s="43" t="str">
        <f>IFERROR(VLOOKUP($I127,Trabajadores!$C$3:$AY$1270,21,FALSE),0)</f>
        <v>44</v>
      </c>
      <c r="AK127" s="42">
        <f>IFERROR(VLOOKUP($I127,Trabajadores!$C$3:$AN$1684,38,FALSE),0)</f>
        <v>7.8</v>
      </c>
      <c r="AL127" s="42" t="str">
        <f>IFERROR(VLOOKUP($I127,Trabajadores!$C$3:$AN$1684,28,FALSE),0)</f>
        <v>99100165012016</v>
      </c>
      <c r="AM127" s="21" t="str">
        <f>IFERROR(VLOOKUP($I127,Trabajadores!$C$3:$AN$1684,19,FALSE),0)</f>
        <v>ASL</v>
      </c>
      <c r="AN127" s="21">
        <f>IFERROR(IF($J127="algadi",VLOOKUP($K127,Centros!$AB$2:$AD$142,2,FALSE),VLOOKUP($K127,Centros!$AB$143:$AD$282,2,FALSE)),0)</f>
        <v>19228</v>
      </c>
      <c r="AO127" s="44" t="str">
        <f>IFERROR(IF($J127="algadi",VLOOKUP($K127,Centros!$AB$2:$AD$142,3,FALSE),VLOOKUP($K127,Centros!$AB$143:$AD$222,3,FALSE)),0)</f>
        <v>44</v>
      </c>
      <c r="AP127" s="54"/>
      <c r="AQ127" s="55">
        <f>IFERROR(VLOOKUP($AM127,Centros!$AR$2:$AS$405,2,FALSE),0)</f>
        <v>1.6367812499999999</v>
      </c>
      <c r="AR127" s="78">
        <f>IFERROR(VLOOKUP($AM127,Centros!$AZ$2:$BA$6,2,FALSE),0)</f>
        <v>0</v>
      </c>
      <c r="AS127" s="76">
        <f>IFERROR(VLOOKUP($AM127,Centros!$BE$2:$BF$6,2,FALSE),0)</f>
        <v>2.0499999999999998</v>
      </c>
      <c r="BD127" s="45" t="str">
        <f t="shared" si="36"/>
        <v>ALGADI</v>
      </c>
      <c r="BE127" s="45" t="s">
        <v>852</v>
      </c>
      <c r="BF127" s="123" t="str">
        <f t="shared" si="37"/>
        <v>9-SEPTIEMBRE</v>
      </c>
      <c r="BG127" s="45">
        <f t="shared" si="38"/>
        <v>110066</v>
      </c>
      <c r="BH127" s="45">
        <f>VLOOKUP(Y127,Hoja1!$A$2:$O$599,14,FALSE)</f>
        <v>110066</v>
      </c>
      <c r="BI127" s="45" t="str">
        <f>VLOOKUP(BH127,Hoja1!$A$2:$O$599,2,FALSE)</f>
        <v>COL. SAG. CORAZONES MARTIN HEROS</v>
      </c>
      <c r="BJ127" s="45" t="str">
        <f t="shared" si="39"/>
        <v>PIÑERO GIL, CELESTINA</v>
      </c>
      <c r="BK127" s="45">
        <f>VLOOKUP(BJ127,Trabajadores!$C$3:$AN$3285,14,FALSE)</f>
        <v>300</v>
      </c>
      <c r="BL127" s="45" t="str">
        <f>VLOOKUP($BJ127,Trabajadores!$C$3:$AN$3285,19,FALSE)</f>
        <v>ASL</v>
      </c>
      <c r="BM127" s="45">
        <f>VLOOKUP($BJ127,Trabajadores!$C$3:$AN$3285,16,FALSE)</f>
        <v>37.5</v>
      </c>
      <c r="BN127" s="124">
        <f t="shared" si="40"/>
        <v>1</v>
      </c>
      <c r="BO127" s="124">
        <f t="shared" si="41"/>
        <v>0</v>
      </c>
      <c r="BP127" s="125">
        <f t="shared" si="42"/>
        <v>1</v>
      </c>
      <c r="BR127" s="126">
        <f t="shared" si="43"/>
        <v>-368.14049999999997</v>
      </c>
      <c r="BV127" s="45" t="str">
        <f t="shared" si="44"/>
        <v>ALGADI</v>
      </c>
      <c r="BW127" s="45" t="s">
        <v>852</v>
      </c>
      <c r="BX127" s="123" t="str">
        <f t="shared" si="45"/>
        <v>9-SEPTIEMBRE</v>
      </c>
      <c r="BY127" s="45">
        <f t="shared" si="46"/>
        <v>110066</v>
      </c>
      <c r="BZ127" s="45">
        <f>VLOOKUP(BY127,Hoja1!$A$2:$O$599,14,FALSE)</f>
        <v>110066</v>
      </c>
      <c r="CA127" s="45" t="str">
        <f>VLOOKUP(BZ127,Hoja1!$A$2:$O$599,2,FALSE)</f>
        <v>COL. SAG. CORAZONES MARTIN HEROS</v>
      </c>
      <c r="CB127" s="45" t="str">
        <f t="shared" si="47"/>
        <v>Refuerzo</v>
      </c>
      <c r="CC127" s="45">
        <v>888</v>
      </c>
      <c r="CD127" s="45" t="str">
        <f t="shared" si="48"/>
        <v>INCIDENCIA</v>
      </c>
      <c r="CF127" s="124"/>
      <c r="CG127" s="124"/>
      <c r="CH127" s="125"/>
      <c r="CJ127" s="126">
        <f t="shared" si="49"/>
        <v>368.14049999999997</v>
      </c>
    </row>
    <row r="128" spans="1:88" hidden="1" x14ac:dyDescent="0.3">
      <c r="A128" s="116"/>
      <c r="B128" s="116"/>
      <c r="D128" s="31" t="s">
        <v>2773</v>
      </c>
      <c r="E128" s="8" t="s">
        <v>2786</v>
      </c>
      <c r="F128" s="7" t="s">
        <v>725</v>
      </c>
      <c r="G128" s="45" t="s">
        <v>714</v>
      </c>
      <c r="H128" s="45" t="s">
        <v>718</v>
      </c>
      <c r="I128" s="119" t="s">
        <v>10144</v>
      </c>
      <c r="J128" s="18" t="s">
        <v>485</v>
      </c>
      <c r="K128" s="119">
        <v>110066</v>
      </c>
      <c r="L128" s="110" t="str">
        <f t="shared" si="27"/>
        <v>ok</v>
      </c>
      <c r="M128" s="111" t="str">
        <f>IFERROR(VLOOKUP(K128,Centros!$E$2:$G$340,2,FALSE)," ")</f>
        <v>COL. SAG. CORAZONES MARTIN HEROS</v>
      </c>
      <c r="N128" s="112" t="str">
        <f t="shared" si="28"/>
        <v xml:space="preserve"> </v>
      </c>
      <c r="O128" s="113" t="str">
        <f>IFERROR(VLOOKUP($I128,Trabajadores!$C$3:$AF$1684,19,FALSE)," ")</f>
        <v>ASL</v>
      </c>
      <c r="P128" s="32">
        <v>25</v>
      </c>
      <c r="Q128" s="33">
        <v>9</v>
      </c>
      <c r="R128" s="24">
        <f t="shared" si="26"/>
        <v>225</v>
      </c>
      <c r="S128" s="18"/>
      <c r="T128" s="23">
        <f t="shared" si="29"/>
        <v>1.6367812499999999</v>
      </c>
      <c r="U128" s="23">
        <f t="shared" si="30"/>
        <v>0</v>
      </c>
      <c r="V128" s="18"/>
      <c r="W128" s="23">
        <f t="shared" si="31"/>
        <v>296.88749999999999</v>
      </c>
      <c r="X128" s="30" t="str">
        <f>IFERROR(VLOOKUP($I128,Trabajadores!$C$2:$AS$1684,42,FALSE)," ")</f>
        <v>ALGADI</v>
      </c>
      <c r="Y128" s="30">
        <f>IFERROR(VLOOKUP($I128,Trabajadores!$C$2:$AS$1684,40,FALSE)," ")</f>
        <v>110066</v>
      </c>
      <c r="Z128" s="30" t="str">
        <f>IFERROR(VLOOKUP(Y128,Centros!$X$2:$Y$228,2,FALSE)," ")</f>
        <v>COL. SAG. CORAZONES MARTIN HEROS</v>
      </c>
      <c r="AA128" s="6"/>
      <c r="AB128" s="5" t="s">
        <v>10655</v>
      </c>
      <c r="AC128" s="41">
        <f>IFERROR(VLOOKUP(H128,Centros!$AI$2:$AN$10,6,FALSE),0)</f>
        <v>72</v>
      </c>
      <c r="AD128" s="42">
        <f t="shared" si="32"/>
        <v>0</v>
      </c>
      <c r="AE128" s="42">
        <f t="shared" si="33"/>
        <v>225</v>
      </c>
      <c r="AF128" s="42">
        <f t="shared" si="34"/>
        <v>0</v>
      </c>
      <c r="AG128" s="42">
        <f t="shared" si="35"/>
        <v>0</v>
      </c>
      <c r="AH128" s="43">
        <f>IFERROR(VLOOKUP($I128,Trabajadores!$C$3:$AT$1684,44,FALSE),0)</f>
        <v>19228</v>
      </c>
      <c r="AI128" s="43">
        <f>IFERROR(VLOOKUP($I128,Trabajadores!$C$3:$AT$1684,2,FALSE),0)</f>
        <v>448</v>
      </c>
      <c r="AJ128" s="43" t="str">
        <f>IFERROR(VLOOKUP($I128,Trabajadores!$C$3:$AY$1270,21,FALSE),0)</f>
        <v>44</v>
      </c>
      <c r="AK128" s="42">
        <f>IFERROR(VLOOKUP($I128,Trabajadores!$C$3:$AN$1684,38,FALSE),0)</f>
        <v>7.65625</v>
      </c>
      <c r="AL128" s="42" t="str">
        <f>IFERROR(VLOOKUP($I128,Trabajadores!$C$3:$AN$1684,28,FALSE),0)</f>
        <v>99100165012016</v>
      </c>
      <c r="AM128" s="21" t="str">
        <f>IFERROR(VLOOKUP($I128,Trabajadores!$C$3:$AN$1684,19,FALSE),0)</f>
        <v>ASL</v>
      </c>
      <c r="AN128" s="21">
        <f>IFERROR(IF($J128="algadi",VLOOKUP($K128,Centros!$AB$2:$AD$142,2,FALSE),VLOOKUP($K128,Centros!$AB$143:$AD$282,2,FALSE)),0)</f>
        <v>19228</v>
      </c>
      <c r="AO128" s="44" t="str">
        <f>IFERROR(IF($J128="algadi",VLOOKUP($K128,Centros!$AB$2:$AD$142,3,FALSE),VLOOKUP($K128,Centros!$AB$143:$AD$222,3,FALSE)),0)</f>
        <v>44</v>
      </c>
      <c r="AP128" s="54"/>
      <c r="AQ128" s="55">
        <f>IFERROR(VLOOKUP($AM128,Centros!$AR$2:$AS$405,2,FALSE),0)</f>
        <v>1.6367812499999999</v>
      </c>
      <c r="AR128" s="78">
        <f>IFERROR(VLOOKUP($AM128,Centros!$AZ$2:$BA$6,2,FALSE),0)</f>
        <v>0</v>
      </c>
      <c r="AS128" s="76">
        <f>IFERROR(VLOOKUP($AM128,Centros!$BE$2:$BF$6,2,FALSE),0)</f>
        <v>2.0499999999999998</v>
      </c>
      <c r="BD128" s="45" t="str">
        <f t="shared" si="36"/>
        <v>ALGADI</v>
      </c>
      <c r="BE128" s="45" t="s">
        <v>852</v>
      </c>
      <c r="BF128" s="123" t="str">
        <f t="shared" si="37"/>
        <v>9-SEPTIEMBRE</v>
      </c>
      <c r="BG128" s="45">
        <f t="shared" si="38"/>
        <v>110066</v>
      </c>
      <c r="BH128" s="45">
        <f>VLOOKUP(Y128,Hoja1!$A$2:$O$599,14,FALSE)</f>
        <v>110066</v>
      </c>
      <c r="BI128" s="45" t="str">
        <f>VLOOKUP(BH128,Hoja1!$A$2:$O$599,2,FALSE)</f>
        <v>COL. SAG. CORAZONES MARTIN HEROS</v>
      </c>
      <c r="BJ128" s="45" t="str">
        <f t="shared" si="39"/>
        <v>SAEZ OLMEDO, FRANCISCA</v>
      </c>
      <c r="BK128" s="45">
        <f>VLOOKUP(BJ128,Trabajadores!$C$3:$AN$3285,14,FALSE)</f>
        <v>300</v>
      </c>
      <c r="BL128" s="45" t="str">
        <f>VLOOKUP($BJ128,Trabajadores!$C$3:$AN$3285,19,FALSE)</f>
        <v>ASL</v>
      </c>
      <c r="BM128" s="45">
        <f>VLOOKUP($BJ128,Trabajadores!$C$3:$AN$3285,16,FALSE)</f>
        <v>100</v>
      </c>
      <c r="BN128" s="124">
        <f t="shared" si="40"/>
        <v>1</v>
      </c>
      <c r="BO128" s="124">
        <f t="shared" si="41"/>
        <v>0</v>
      </c>
      <c r="BP128" s="125">
        <f t="shared" si="42"/>
        <v>1</v>
      </c>
      <c r="BR128" s="126">
        <f t="shared" si="43"/>
        <v>-296.88749999999999</v>
      </c>
      <c r="BV128" s="45" t="str">
        <f t="shared" si="44"/>
        <v>ALGADI</v>
      </c>
      <c r="BW128" s="45" t="s">
        <v>852</v>
      </c>
      <c r="BX128" s="123" t="str">
        <f t="shared" si="45"/>
        <v>9-SEPTIEMBRE</v>
      </c>
      <c r="BY128" s="45">
        <f t="shared" si="46"/>
        <v>110066</v>
      </c>
      <c r="BZ128" s="45">
        <f>VLOOKUP(BY128,Hoja1!$A$2:$O$599,14,FALSE)</f>
        <v>110066</v>
      </c>
      <c r="CA128" s="45" t="str">
        <f>VLOOKUP(BZ128,Hoja1!$A$2:$O$599,2,FALSE)</f>
        <v>COL. SAG. CORAZONES MARTIN HEROS</v>
      </c>
      <c r="CB128" s="45" t="str">
        <f t="shared" si="47"/>
        <v>Refuerzo</v>
      </c>
      <c r="CC128" s="45">
        <v>888</v>
      </c>
      <c r="CD128" s="45" t="str">
        <f t="shared" si="48"/>
        <v>INCIDENCIA</v>
      </c>
      <c r="CF128" s="124"/>
      <c r="CG128" s="124"/>
      <c r="CH128" s="125"/>
      <c r="CJ128" s="126">
        <f t="shared" si="49"/>
        <v>296.88749999999999</v>
      </c>
    </row>
    <row r="129" spans="1:88" hidden="1" x14ac:dyDescent="0.3">
      <c r="A129" s="116"/>
      <c r="B129" s="116"/>
      <c r="D129" s="31" t="s">
        <v>2773</v>
      </c>
      <c r="E129" s="8" t="s">
        <v>2786</v>
      </c>
      <c r="F129" s="7" t="s">
        <v>726</v>
      </c>
      <c r="G129" s="45" t="s">
        <v>714</v>
      </c>
      <c r="H129" s="45" t="s">
        <v>732</v>
      </c>
      <c r="I129" s="119" t="s">
        <v>9426</v>
      </c>
      <c r="J129" s="18" t="s">
        <v>485</v>
      </c>
      <c r="K129" s="119">
        <v>110066</v>
      </c>
      <c r="L129" s="110" t="str">
        <f t="shared" si="27"/>
        <v>ok</v>
      </c>
      <c r="M129" s="111" t="str">
        <f>IFERROR(VLOOKUP(K129,Centros!$E$2:$G$340,2,FALSE)," ")</f>
        <v>COL. SAG. CORAZONES MARTIN HEROS</v>
      </c>
      <c r="N129" s="112" t="str">
        <f t="shared" si="28"/>
        <v xml:space="preserve"> </v>
      </c>
      <c r="O129" s="113" t="str">
        <f>IFERROR(VLOOKUP($I129,Trabajadores!$C$3:$AF$1684,19,FALSE)," ")</f>
        <v>Ayte Coc</v>
      </c>
      <c r="P129" s="32"/>
      <c r="Q129" s="33"/>
      <c r="R129" s="24">
        <f t="shared" si="26"/>
        <v>0</v>
      </c>
      <c r="S129" s="18">
        <v>5</v>
      </c>
      <c r="T129" s="23">
        <f t="shared" si="29"/>
        <v>1.690609375</v>
      </c>
      <c r="U129" s="23">
        <f t="shared" si="30"/>
        <v>8.4530468750000001</v>
      </c>
      <c r="V129" s="18"/>
      <c r="W129" s="23">
        <f t="shared" si="31"/>
        <v>11.153795351562499</v>
      </c>
      <c r="X129" s="30" t="str">
        <f>IFERROR(VLOOKUP($I129,Trabajadores!$C$2:$AS$1684,42,FALSE)," ")</f>
        <v>ALGADI</v>
      </c>
      <c r="Y129" s="30">
        <f>IFERROR(VLOOKUP($I129,Trabajadores!$C$2:$AS$1684,40,FALSE)," ")</f>
        <v>110066</v>
      </c>
      <c r="Z129" s="30" t="str">
        <f>IFERROR(VLOOKUP(Y129,Centros!$X$2:$Y$228,2,FALSE)," ")</f>
        <v>COL. SAG. CORAZONES MARTIN HEROS</v>
      </c>
      <c r="AA129" s="6"/>
      <c r="AB129" s="5"/>
      <c r="AC129" s="41">
        <f>IFERROR(VLOOKUP(H129,Centros!$AI$2:$AN$10,6,FALSE),0)</f>
        <v>74</v>
      </c>
      <c r="AD129" s="42">
        <f t="shared" si="32"/>
        <v>0</v>
      </c>
      <c r="AE129" s="42">
        <f t="shared" si="33"/>
        <v>0</v>
      </c>
      <c r="AF129" s="42">
        <f t="shared" si="34"/>
        <v>0</v>
      </c>
      <c r="AG129" s="42">
        <f t="shared" si="35"/>
        <v>8.4530468750000001</v>
      </c>
      <c r="AH129" s="43">
        <f>IFERROR(VLOOKUP($I129,Trabajadores!$C$3:$AT$1684,44,FALSE),0)</f>
        <v>19228</v>
      </c>
      <c r="AI129" s="43">
        <f>IFERROR(VLOOKUP($I129,Trabajadores!$C$3:$AT$1684,2,FALSE),0)</f>
        <v>166</v>
      </c>
      <c r="AJ129" s="43" t="str">
        <f>IFERROR(VLOOKUP($I129,Trabajadores!$C$3:$AY$1270,21,FALSE),0)</f>
        <v>44</v>
      </c>
      <c r="AK129" s="42">
        <f>IFERROR(VLOOKUP($I129,Trabajadores!$C$3:$AN$1684,38,FALSE),0)</f>
        <v>7.65625</v>
      </c>
      <c r="AL129" s="42" t="str">
        <f>IFERROR(VLOOKUP($I129,Trabajadores!$C$3:$AN$1684,28,FALSE),0)</f>
        <v>99100165012016</v>
      </c>
      <c r="AM129" s="21" t="str">
        <f>IFERROR(VLOOKUP($I129,Trabajadores!$C$3:$AN$1684,19,FALSE),0)</f>
        <v>Ayte Coc</v>
      </c>
      <c r="AN129" s="21">
        <f>IFERROR(IF($J129="algadi",VLOOKUP($K129,Centros!$AB$2:$AD$142,2,FALSE),VLOOKUP($K129,Centros!$AB$143:$AD$282,2,FALSE)),0)</f>
        <v>19228</v>
      </c>
      <c r="AO129" s="44" t="str">
        <f>IFERROR(IF($J129="algadi",VLOOKUP($K129,Centros!$AB$2:$AD$142,3,FALSE),VLOOKUP($K129,Centros!$AB$143:$AD$222,3,FALSE)),0)</f>
        <v>44</v>
      </c>
      <c r="AP129" s="54"/>
      <c r="AQ129" s="55">
        <f>IFERROR(VLOOKUP($AM129,Centros!$AR$2:$AS$405,2,FALSE),0)</f>
        <v>1.690609375</v>
      </c>
      <c r="AR129" s="78">
        <f>IFERROR(VLOOKUP($AM129,Centros!$AZ$2:$BA$6,2,FALSE),0)</f>
        <v>0</v>
      </c>
      <c r="AS129" s="76">
        <f>IFERROR(VLOOKUP($AM129,Centros!$BE$2:$BF$6,2,FALSE),0)</f>
        <v>0</v>
      </c>
      <c r="BD129" s="45" t="str">
        <f t="shared" si="36"/>
        <v>ALGADI</v>
      </c>
      <c r="BE129" s="45" t="s">
        <v>852</v>
      </c>
      <c r="BF129" s="123" t="str">
        <f t="shared" si="37"/>
        <v>9-SEPTIEMBRE</v>
      </c>
      <c r="BG129" s="45">
        <f t="shared" si="38"/>
        <v>110066</v>
      </c>
      <c r="BH129" s="45">
        <f>VLOOKUP(Y129,Hoja1!$A$2:$O$599,14,FALSE)</f>
        <v>110066</v>
      </c>
      <c r="BI129" s="45" t="str">
        <f>VLOOKUP(BH129,Hoja1!$A$2:$O$599,2,FALSE)</f>
        <v>COL. SAG. CORAZONES MARTIN HEROS</v>
      </c>
      <c r="BJ129" s="45" t="str">
        <f t="shared" si="39"/>
        <v>MIÑANO ALVAREZ, ANA ISABEL</v>
      </c>
      <c r="BK129" s="45">
        <f>VLOOKUP(BJ129,Trabajadores!$C$3:$AN$3285,14,FALSE)</f>
        <v>300</v>
      </c>
      <c r="BL129" s="45" t="str">
        <f>VLOOKUP($BJ129,Trabajadores!$C$3:$AN$3285,19,FALSE)</f>
        <v>Ayte Coc</v>
      </c>
      <c r="BM129" s="45">
        <f>VLOOKUP($BJ129,Trabajadores!$C$3:$AN$3285,16,FALSE)</f>
        <v>100</v>
      </c>
      <c r="BN129" s="124">
        <f t="shared" si="40"/>
        <v>1</v>
      </c>
      <c r="BO129" s="124">
        <f t="shared" si="41"/>
        <v>0</v>
      </c>
      <c r="BP129" s="125">
        <f t="shared" si="42"/>
        <v>1</v>
      </c>
      <c r="BR129" s="126">
        <f t="shared" si="43"/>
        <v>-11.153795351562499</v>
      </c>
      <c r="BV129" s="45" t="str">
        <f t="shared" si="44"/>
        <v>ALGADI</v>
      </c>
      <c r="BW129" s="45" t="s">
        <v>852</v>
      </c>
      <c r="BX129" s="123" t="str">
        <f t="shared" si="45"/>
        <v>9-SEPTIEMBRE</v>
      </c>
      <c r="BY129" s="45">
        <f t="shared" si="46"/>
        <v>110066</v>
      </c>
      <c r="BZ129" s="45">
        <f>VLOOKUP(BY129,Hoja1!$A$2:$O$599,14,FALSE)</f>
        <v>110066</v>
      </c>
      <c r="CA129" s="45" t="str">
        <f>VLOOKUP(BZ129,Hoja1!$A$2:$O$599,2,FALSE)</f>
        <v>COL. SAG. CORAZONES MARTIN HEROS</v>
      </c>
      <c r="CB129" s="45" t="str">
        <f t="shared" si="47"/>
        <v>Nocturnidad</v>
      </c>
      <c r="CC129" s="45">
        <v>888</v>
      </c>
      <c r="CD129" s="45" t="str">
        <f t="shared" si="48"/>
        <v>INCIDENCIA</v>
      </c>
      <c r="CF129" s="124"/>
      <c r="CG129" s="124"/>
      <c r="CH129" s="125"/>
      <c r="CJ129" s="126">
        <f t="shared" si="49"/>
        <v>11.153795351562499</v>
      </c>
    </row>
    <row r="130" spans="1:88" hidden="1" x14ac:dyDescent="0.3">
      <c r="A130" s="116"/>
      <c r="B130" s="116"/>
      <c r="D130" s="31" t="s">
        <v>2773</v>
      </c>
      <c r="E130" s="8" t="s">
        <v>2786</v>
      </c>
      <c r="F130" s="7" t="s">
        <v>726</v>
      </c>
      <c r="G130" s="45" t="s">
        <v>714</v>
      </c>
      <c r="H130" s="45" t="s">
        <v>732</v>
      </c>
      <c r="I130" s="119" t="s">
        <v>7108</v>
      </c>
      <c r="J130" s="18" t="s">
        <v>485</v>
      </c>
      <c r="K130" s="119">
        <v>110085</v>
      </c>
      <c r="L130" s="110" t="str">
        <f t="shared" si="27"/>
        <v>ok</v>
      </c>
      <c r="M130" s="111" t="str">
        <f>IFERROR(VLOOKUP(K130,Centros!$E$2:$G$340,2,FALSE)," ")</f>
        <v>COLEGIO VIRGEN DE MIRASIERRA</v>
      </c>
      <c r="N130" s="112" t="str">
        <f t="shared" si="28"/>
        <v xml:space="preserve"> </v>
      </c>
      <c r="O130" s="113" t="str">
        <f>IFERROR(VLOOKUP($I130,Trabajadores!$C$3:$AF$1684,19,FALSE)," ")</f>
        <v>h ASL</v>
      </c>
      <c r="P130" s="32"/>
      <c r="Q130" s="33"/>
      <c r="R130" s="24">
        <f t="shared" si="26"/>
        <v>0</v>
      </c>
      <c r="S130" s="18">
        <v>49</v>
      </c>
      <c r="T130" s="23">
        <f t="shared" si="29"/>
        <v>1.6367812499999999</v>
      </c>
      <c r="U130" s="23">
        <f t="shared" si="30"/>
        <v>80.202281249999999</v>
      </c>
      <c r="V130" s="18"/>
      <c r="W130" s="23">
        <f t="shared" si="31"/>
        <v>105.82691010937499</v>
      </c>
      <c r="X130" s="30" t="str">
        <f>IFERROR(VLOOKUP($I130,Trabajadores!$C$2:$AS$1684,42,FALSE)," ")</f>
        <v>ALGADI</v>
      </c>
      <c r="Y130" s="30">
        <f>IFERROR(VLOOKUP($I130,Trabajadores!$C$2:$AS$1684,40,FALSE)," ")</f>
        <v>110085</v>
      </c>
      <c r="Z130" s="30" t="str">
        <f>IFERROR(VLOOKUP(Y130,Centros!$X$2:$Y$228,2,FALSE)," ")</f>
        <v>COLEGIO VIRGEN DE MIRASIERRA</v>
      </c>
      <c r="AA130" s="6"/>
      <c r="AB130" s="5"/>
      <c r="AC130" s="41">
        <f>IFERROR(VLOOKUP(H130,Centros!$AI$2:$AN$10,6,FALSE),0)</f>
        <v>74</v>
      </c>
      <c r="AD130" s="42">
        <f t="shared" si="32"/>
        <v>0</v>
      </c>
      <c r="AE130" s="42">
        <f t="shared" si="33"/>
        <v>0</v>
      </c>
      <c r="AF130" s="42">
        <f t="shared" si="34"/>
        <v>0</v>
      </c>
      <c r="AG130" s="42">
        <f t="shared" si="35"/>
        <v>80.202281249999999</v>
      </c>
      <c r="AH130" s="43">
        <f>IFERROR(VLOOKUP($I130,Trabajadores!$C$3:$AT$1684,44,FALSE),0)</f>
        <v>19228</v>
      </c>
      <c r="AI130" s="43">
        <f>IFERROR(VLOOKUP($I130,Trabajadores!$C$3:$AT$1684,2,FALSE),0)</f>
        <v>117</v>
      </c>
      <c r="AJ130" s="43" t="str">
        <f>IFERROR(VLOOKUP($I130,Trabajadores!$C$3:$AY$1270,21,FALSE),0)</f>
        <v>8</v>
      </c>
      <c r="AK130" s="42">
        <f>IFERROR(VLOOKUP($I130,Trabajadores!$C$3:$AN$1684,38,FALSE),0)</f>
        <v>8.8975000000000009</v>
      </c>
      <c r="AL130" s="42" t="str">
        <f>IFERROR(VLOOKUP($I130,Trabajadores!$C$3:$AN$1684,28,FALSE),0)</f>
        <v>99100165012016</v>
      </c>
      <c r="AM130" s="21" t="str">
        <f>IFERROR(VLOOKUP($I130,Trabajadores!$C$3:$AN$1684,19,FALSE),0)</f>
        <v>h ASL</v>
      </c>
      <c r="AN130" s="21">
        <f>IFERROR(IF($J130="algadi",VLOOKUP($K130,Centros!$AB$2:$AD$142,2,FALSE),VLOOKUP($K130,Centros!$AB$143:$AD$282,2,FALSE)),0)</f>
        <v>19228</v>
      </c>
      <c r="AO130" s="44" t="str">
        <f>IFERROR(IF($J130="algadi",VLOOKUP($K130,Centros!$AB$2:$AD$142,3,FALSE),VLOOKUP($K130,Centros!$AB$143:$AD$222,3,FALSE)),0)</f>
        <v>8</v>
      </c>
      <c r="AP130" s="54"/>
      <c r="AQ130" s="55">
        <f>IFERROR(VLOOKUP($AM130,Centros!$AR$2:$AS$405,2,FALSE),0)</f>
        <v>1.6367812499999999</v>
      </c>
      <c r="AR130" s="78">
        <f>IFERROR(VLOOKUP($AM130,Centros!$AZ$2:$BA$6,2,FALSE),0)</f>
        <v>0</v>
      </c>
      <c r="AS130" s="76">
        <f>IFERROR(VLOOKUP($AM130,Centros!$BE$2:$BF$6,2,FALSE),0)</f>
        <v>0</v>
      </c>
      <c r="BD130" s="45" t="str">
        <f t="shared" si="36"/>
        <v>ALGADI</v>
      </c>
      <c r="BE130" s="45" t="s">
        <v>852</v>
      </c>
      <c r="BF130" s="123" t="str">
        <f t="shared" si="37"/>
        <v>9-SEPTIEMBRE</v>
      </c>
      <c r="BG130" s="45">
        <f t="shared" si="38"/>
        <v>110085</v>
      </c>
      <c r="BH130" s="45">
        <f>VLOOKUP(Y130,Hoja1!$A$2:$O$599,14,FALSE)</f>
        <v>110085</v>
      </c>
      <c r="BI130" s="45" t="str">
        <f>VLOOKUP(BH130,Hoja1!$A$2:$O$599,2,FALSE)</f>
        <v>COLEGIO VIRGEN DE MIRASIERRA</v>
      </c>
      <c r="BJ130" s="45" t="str">
        <f t="shared" si="39"/>
        <v>SAÑUDO RONCERO, Mª MAR</v>
      </c>
      <c r="BK130" s="45">
        <f>VLOOKUP(BJ130,Trabajadores!$C$3:$AN$3285,14,FALSE)</f>
        <v>300</v>
      </c>
      <c r="BL130" s="45" t="str">
        <f>VLOOKUP($BJ130,Trabajadores!$C$3:$AN$3285,19,FALSE)</f>
        <v>h ASL</v>
      </c>
      <c r="BM130" s="45">
        <f>VLOOKUP($BJ130,Trabajadores!$C$3:$AN$3285,16,FALSE)</f>
        <v>100</v>
      </c>
      <c r="BN130" s="124">
        <f t="shared" si="40"/>
        <v>1</v>
      </c>
      <c r="BO130" s="124">
        <f t="shared" si="41"/>
        <v>0</v>
      </c>
      <c r="BP130" s="125">
        <f t="shared" si="42"/>
        <v>1</v>
      </c>
      <c r="BR130" s="126">
        <f t="shared" si="43"/>
        <v>-105.82691010937499</v>
      </c>
      <c r="BV130" s="45" t="str">
        <f t="shared" si="44"/>
        <v>ALGADI</v>
      </c>
      <c r="BW130" s="45" t="s">
        <v>852</v>
      </c>
      <c r="BX130" s="123" t="str">
        <f t="shared" si="45"/>
        <v>9-SEPTIEMBRE</v>
      </c>
      <c r="BY130" s="45">
        <f t="shared" si="46"/>
        <v>110085</v>
      </c>
      <c r="BZ130" s="45">
        <f>VLOOKUP(BY130,Hoja1!$A$2:$O$599,14,FALSE)</f>
        <v>110085</v>
      </c>
      <c r="CA130" s="45" t="str">
        <f>VLOOKUP(BZ130,Hoja1!$A$2:$O$599,2,FALSE)</f>
        <v>COLEGIO VIRGEN DE MIRASIERRA</v>
      </c>
      <c r="CB130" s="45" t="str">
        <f t="shared" si="47"/>
        <v>Nocturnidad</v>
      </c>
      <c r="CC130" s="45">
        <v>888</v>
      </c>
      <c r="CD130" s="45" t="str">
        <f t="shared" si="48"/>
        <v>INCIDENCIA</v>
      </c>
      <c r="CF130" s="124"/>
      <c r="CG130" s="124"/>
      <c r="CH130" s="125"/>
      <c r="CJ130" s="126">
        <f t="shared" si="49"/>
        <v>105.82691010937499</v>
      </c>
    </row>
    <row r="131" spans="1:88" hidden="1" x14ac:dyDescent="0.3">
      <c r="A131" s="116"/>
      <c r="B131" s="116"/>
      <c r="D131" s="31" t="s">
        <v>2773</v>
      </c>
      <c r="E131" s="8" t="s">
        <v>2786</v>
      </c>
      <c r="F131" s="7" t="s">
        <v>726</v>
      </c>
      <c r="G131" s="45" t="s">
        <v>714</v>
      </c>
      <c r="H131" s="45" t="s">
        <v>732</v>
      </c>
      <c r="I131" s="119" t="s">
        <v>4532</v>
      </c>
      <c r="J131" s="18" t="s">
        <v>485</v>
      </c>
      <c r="K131" s="119">
        <v>110085</v>
      </c>
      <c r="L131" s="110" t="str">
        <f t="shared" si="27"/>
        <v>ok</v>
      </c>
      <c r="M131" s="111" t="str">
        <f>IFERROR(VLOOKUP(K131,Centros!$E$2:$G$340,2,FALSE)," ")</f>
        <v>COLEGIO VIRGEN DE MIRASIERRA</v>
      </c>
      <c r="N131" s="112" t="str">
        <f t="shared" si="28"/>
        <v xml:space="preserve"> </v>
      </c>
      <c r="O131" s="113" t="str">
        <f>IFERROR(VLOOKUP($I131,Trabajadores!$C$3:$AF$1684,19,FALSE)," ")</f>
        <v>h J Cocina</v>
      </c>
      <c r="P131" s="32"/>
      <c r="Q131" s="33"/>
      <c r="R131" s="24">
        <f t="shared" si="26"/>
        <v>0</v>
      </c>
      <c r="S131" s="18">
        <v>30</v>
      </c>
      <c r="T131" s="23">
        <f t="shared" si="29"/>
        <v>1.7971718750000001</v>
      </c>
      <c r="U131" s="23">
        <f t="shared" si="30"/>
        <v>53.915156250000003</v>
      </c>
      <c r="V131" s="18"/>
      <c r="W131" s="23">
        <f t="shared" si="31"/>
        <v>71.141048671874998</v>
      </c>
      <c r="X131" s="30" t="str">
        <f>IFERROR(VLOOKUP($I131,Trabajadores!$C$2:$AS$1684,42,FALSE)," ")</f>
        <v>ALGADI</v>
      </c>
      <c r="Y131" s="30">
        <f>IFERROR(VLOOKUP($I131,Trabajadores!$C$2:$AS$1684,40,FALSE)," ")</f>
        <v>110085</v>
      </c>
      <c r="Z131" s="30" t="str">
        <f>IFERROR(VLOOKUP(Y131,Centros!$X$2:$Y$228,2,FALSE)," ")</f>
        <v>COLEGIO VIRGEN DE MIRASIERRA</v>
      </c>
      <c r="AA131" s="6"/>
      <c r="AB131" s="5"/>
      <c r="AC131" s="41">
        <f>IFERROR(VLOOKUP(H131,Centros!$AI$2:$AN$10,6,FALSE),0)</f>
        <v>74</v>
      </c>
      <c r="AD131" s="42">
        <f t="shared" si="32"/>
        <v>0</v>
      </c>
      <c r="AE131" s="42">
        <f t="shared" si="33"/>
        <v>0</v>
      </c>
      <c r="AF131" s="42">
        <f t="shared" si="34"/>
        <v>0</v>
      </c>
      <c r="AG131" s="42">
        <f t="shared" si="35"/>
        <v>53.915156250000003</v>
      </c>
      <c r="AH131" s="43">
        <f>IFERROR(VLOOKUP($I131,Trabajadores!$C$3:$AT$1684,44,FALSE),0)</f>
        <v>19228</v>
      </c>
      <c r="AI131" s="43">
        <f>IFERROR(VLOOKUP($I131,Trabajadores!$C$3:$AT$1684,2,FALSE),0)</f>
        <v>68</v>
      </c>
      <c r="AJ131" s="43" t="str">
        <f>IFERROR(VLOOKUP($I131,Trabajadores!$C$3:$AY$1270,21,FALSE),0)</f>
        <v>8</v>
      </c>
      <c r="AK131" s="42">
        <f>IFERROR(VLOOKUP($I131,Trabajadores!$C$3:$AN$1684,38,FALSE),0)</f>
        <v>12.505000000000001</v>
      </c>
      <c r="AL131" s="42" t="str">
        <f>IFERROR(VLOOKUP($I131,Trabajadores!$C$3:$AN$1684,28,FALSE),0)</f>
        <v>99100165012016</v>
      </c>
      <c r="AM131" s="21" t="str">
        <f>IFERROR(VLOOKUP($I131,Trabajadores!$C$3:$AN$1684,19,FALSE),0)</f>
        <v>h J Cocina</v>
      </c>
      <c r="AN131" s="21">
        <f>IFERROR(IF($J131="algadi",VLOOKUP($K131,Centros!$AB$2:$AD$142,2,FALSE),VLOOKUP($K131,Centros!$AB$143:$AD$282,2,FALSE)),0)</f>
        <v>19228</v>
      </c>
      <c r="AO131" s="44" t="str">
        <f>IFERROR(IF($J131="algadi",VLOOKUP($K131,Centros!$AB$2:$AD$142,3,FALSE),VLOOKUP($K131,Centros!$AB$143:$AD$222,3,FALSE)),0)</f>
        <v>8</v>
      </c>
      <c r="AP131" s="54"/>
      <c r="AQ131" s="55">
        <f>IFERROR(VLOOKUP($AM131,Centros!$AR$2:$AS$405,2,FALSE),0)</f>
        <v>1.7971718750000001</v>
      </c>
      <c r="AR131" s="78">
        <f>IFERROR(VLOOKUP($AM131,Centros!$AZ$2:$BA$6,2,FALSE),0)</f>
        <v>0</v>
      </c>
      <c r="AS131" s="76">
        <f>IFERROR(VLOOKUP($AM131,Centros!$BE$2:$BF$6,2,FALSE),0)</f>
        <v>0</v>
      </c>
      <c r="BD131" s="45" t="str">
        <f t="shared" si="36"/>
        <v>ALGADI</v>
      </c>
      <c r="BE131" s="45" t="s">
        <v>852</v>
      </c>
      <c r="BF131" s="123" t="str">
        <f t="shared" si="37"/>
        <v>9-SEPTIEMBRE</v>
      </c>
      <c r="BG131" s="45">
        <f t="shared" si="38"/>
        <v>110085</v>
      </c>
      <c r="BH131" s="45">
        <f>VLOOKUP(Y131,Hoja1!$A$2:$O$599,14,FALSE)</f>
        <v>110085</v>
      </c>
      <c r="BI131" s="45" t="str">
        <f>VLOOKUP(BH131,Hoja1!$A$2:$O$599,2,FALSE)</f>
        <v>COLEGIO VIRGEN DE MIRASIERRA</v>
      </c>
      <c r="BJ131" s="45" t="str">
        <f t="shared" si="39"/>
        <v>PEDROSA TAPIAS, DANIEL</v>
      </c>
      <c r="BK131" s="45">
        <f>VLOOKUP(BJ131,Trabajadores!$C$3:$AN$3285,14,FALSE)</f>
        <v>100</v>
      </c>
      <c r="BL131" s="45" t="str">
        <f>VLOOKUP($BJ131,Trabajadores!$C$3:$AN$3285,19,FALSE)</f>
        <v>h J Cocina</v>
      </c>
      <c r="BM131" s="45">
        <f>VLOOKUP($BJ131,Trabajadores!$C$3:$AN$3285,16,FALSE)</f>
        <v>100</v>
      </c>
      <c r="BN131" s="124">
        <f t="shared" si="40"/>
        <v>1</v>
      </c>
      <c r="BO131" s="124">
        <f t="shared" si="41"/>
        <v>0</v>
      </c>
      <c r="BP131" s="125">
        <f t="shared" si="42"/>
        <v>1</v>
      </c>
      <c r="BR131" s="126">
        <f t="shared" si="43"/>
        <v>-71.141048671874998</v>
      </c>
      <c r="BV131" s="45" t="str">
        <f t="shared" si="44"/>
        <v>ALGADI</v>
      </c>
      <c r="BW131" s="45" t="s">
        <v>852</v>
      </c>
      <c r="BX131" s="123" t="str">
        <f t="shared" si="45"/>
        <v>9-SEPTIEMBRE</v>
      </c>
      <c r="BY131" s="45">
        <f t="shared" si="46"/>
        <v>110085</v>
      </c>
      <c r="BZ131" s="45">
        <f>VLOOKUP(BY131,Hoja1!$A$2:$O$599,14,FALSE)</f>
        <v>110085</v>
      </c>
      <c r="CA131" s="45" t="str">
        <f>VLOOKUP(BZ131,Hoja1!$A$2:$O$599,2,FALSE)</f>
        <v>COLEGIO VIRGEN DE MIRASIERRA</v>
      </c>
      <c r="CB131" s="45" t="str">
        <f t="shared" si="47"/>
        <v>Nocturnidad</v>
      </c>
      <c r="CC131" s="45">
        <v>888</v>
      </c>
      <c r="CD131" s="45" t="str">
        <f t="shared" si="48"/>
        <v>INCIDENCIA</v>
      </c>
      <c r="CF131" s="124"/>
      <c r="CG131" s="124"/>
      <c r="CH131" s="125"/>
      <c r="CJ131" s="126">
        <f t="shared" si="49"/>
        <v>71.141048671874998</v>
      </c>
    </row>
    <row r="132" spans="1:88" hidden="1" x14ac:dyDescent="0.3">
      <c r="A132" s="116"/>
      <c r="B132" s="116"/>
      <c r="D132" s="31" t="s">
        <v>2773</v>
      </c>
      <c r="E132" s="8" t="s">
        <v>2786</v>
      </c>
      <c r="F132" s="7" t="s">
        <v>726</v>
      </c>
      <c r="G132" s="45" t="s">
        <v>714</v>
      </c>
      <c r="H132" s="45" t="s">
        <v>732</v>
      </c>
      <c r="I132" s="119" t="s">
        <v>5541</v>
      </c>
      <c r="J132" s="18" t="s">
        <v>485</v>
      </c>
      <c r="K132" s="119">
        <v>110085</v>
      </c>
      <c r="L132" s="110" t="str">
        <f t="shared" si="27"/>
        <v>ok</v>
      </c>
      <c r="M132" s="111" t="str">
        <f>IFERROR(VLOOKUP(K132,Centros!$E$2:$G$340,2,FALSE)," ")</f>
        <v>COLEGIO VIRGEN DE MIRASIERRA</v>
      </c>
      <c r="N132" s="112" t="str">
        <f t="shared" si="28"/>
        <v xml:space="preserve"> </v>
      </c>
      <c r="O132" s="113" t="str">
        <f>IFERROR(VLOOKUP($I132,Trabajadores!$C$3:$AF$1684,19,FALSE)," ")</f>
        <v>Cociner@</v>
      </c>
      <c r="P132" s="32"/>
      <c r="Q132" s="33"/>
      <c r="R132" s="24">
        <f t="shared" ref="R132:R195" si="50">+P132*Q132</f>
        <v>0</v>
      </c>
      <c r="S132" s="18">
        <v>15</v>
      </c>
      <c r="T132" s="23">
        <f t="shared" si="29"/>
        <v>1.743765625</v>
      </c>
      <c r="U132" s="23">
        <f t="shared" si="30"/>
        <v>26.156484374999998</v>
      </c>
      <c r="V132" s="18"/>
      <c r="W132" s="23">
        <f t="shared" si="31"/>
        <v>34.513481132812494</v>
      </c>
      <c r="X132" s="30" t="str">
        <f>IFERROR(VLOOKUP($I132,Trabajadores!$C$2:$AS$1684,42,FALSE)," ")</f>
        <v>ALGADI</v>
      </c>
      <c r="Y132" s="30">
        <f>IFERROR(VLOOKUP($I132,Trabajadores!$C$2:$AS$1684,40,FALSE)," ")</f>
        <v>110085</v>
      </c>
      <c r="Z132" s="30" t="str">
        <f>IFERROR(VLOOKUP(Y132,Centros!$X$2:$Y$228,2,FALSE)," ")</f>
        <v>COLEGIO VIRGEN DE MIRASIERRA</v>
      </c>
      <c r="AA132" s="6"/>
      <c r="AB132" s="5"/>
      <c r="AC132" s="41">
        <f>IFERROR(VLOOKUP(H132,Centros!$AI$2:$AN$10,6,FALSE),0)</f>
        <v>74</v>
      </c>
      <c r="AD132" s="42">
        <f t="shared" si="32"/>
        <v>0</v>
      </c>
      <c r="AE132" s="42">
        <f t="shared" si="33"/>
        <v>0</v>
      </c>
      <c r="AF132" s="42">
        <f t="shared" si="34"/>
        <v>0</v>
      </c>
      <c r="AG132" s="42">
        <f t="shared" si="35"/>
        <v>26.156484374999998</v>
      </c>
      <c r="AH132" s="43">
        <f>IFERROR(VLOOKUP($I132,Trabajadores!$C$3:$AT$1684,44,FALSE),0)</f>
        <v>19228</v>
      </c>
      <c r="AI132" s="43">
        <f>IFERROR(VLOOKUP($I132,Trabajadores!$C$3:$AT$1684,2,FALSE),0)</f>
        <v>1141</v>
      </c>
      <c r="AJ132" s="43" t="str">
        <f>IFERROR(VLOOKUP($I132,Trabajadores!$C$3:$AY$1270,21,FALSE),0)</f>
        <v>8</v>
      </c>
      <c r="AK132" s="42">
        <f>IFERROR(VLOOKUP($I132,Trabajadores!$C$3:$AN$1684,38,FALSE),0)</f>
        <v>9.9049999999999994</v>
      </c>
      <c r="AL132" s="42" t="str">
        <f>IFERROR(VLOOKUP($I132,Trabajadores!$C$3:$AN$1684,28,FALSE),0)</f>
        <v>99100165012016</v>
      </c>
      <c r="AM132" s="21" t="str">
        <f>IFERROR(VLOOKUP($I132,Trabajadores!$C$3:$AN$1684,19,FALSE),0)</f>
        <v>Cociner@</v>
      </c>
      <c r="AN132" s="21">
        <f>IFERROR(IF($J132="algadi",VLOOKUP($K132,Centros!$AB$2:$AD$142,2,FALSE),VLOOKUP($K132,Centros!$AB$143:$AD$282,2,FALSE)),0)</f>
        <v>19228</v>
      </c>
      <c r="AO132" s="44" t="str">
        <f>IFERROR(IF($J132="algadi",VLOOKUP($K132,Centros!$AB$2:$AD$142,3,FALSE),VLOOKUP($K132,Centros!$AB$143:$AD$222,3,FALSE)),0)</f>
        <v>8</v>
      </c>
      <c r="AP132" s="54"/>
      <c r="AQ132" s="55">
        <f>IFERROR(VLOOKUP($AM132,Centros!$AR$2:$AS$405,2,FALSE),0)</f>
        <v>1.743765625</v>
      </c>
      <c r="AR132" s="78">
        <f>IFERROR(VLOOKUP($AM132,Centros!$AZ$2:$BA$6,2,FALSE),0)</f>
        <v>2.3222499999999999</v>
      </c>
      <c r="AS132" s="76">
        <f>IFERROR(VLOOKUP($AM132,Centros!$BE$2:$BF$6,2,FALSE),0)</f>
        <v>0</v>
      </c>
      <c r="BD132" s="45" t="str">
        <f t="shared" si="36"/>
        <v>ALGADI</v>
      </c>
      <c r="BE132" s="45" t="s">
        <v>852</v>
      </c>
      <c r="BF132" s="123" t="str">
        <f t="shared" si="37"/>
        <v>9-SEPTIEMBRE</v>
      </c>
      <c r="BG132" s="45">
        <f t="shared" si="38"/>
        <v>110085</v>
      </c>
      <c r="BH132" s="45">
        <f>VLOOKUP(Y132,Hoja1!$A$2:$O$599,14,FALSE)</f>
        <v>110085</v>
      </c>
      <c r="BI132" s="45" t="str">
        <f>VLOOKUP(BH132,Hoja1!$A$2:$O$599,2,FALSE)</f>
        <v>COLEGIO VIRGEN DE MIRASIERRA</v>
      </c>
      <c r="BJ132" s="45" t="str">
        <f t="shared" si="39"/>
        <v>CALIBOSO NINAL, ALLAN</v>
      </c>
      <c r="BK132" s="45">
        <f>VLOOKUP(BJ132,Trabajadores!$C$3:$AN$3285,14,FALSE)</f>
        <v>300</v>
      </c>
      <c r="BL132" s="45" t="str">
        <f>VLOOKUP($BJ132,Trabajadores!$C$3:$AN$3285,19,FALSE)</f>
        <v>Cociner@</v>
      </c>
      <c r="BM132" s="45">
        <f>VLOOKUP($BJ132,Trabajadores!$C$3:$AN$3285,16,FALSE)</f>
        <v>100</v>
      </c>
      <c r="BN132" s="124">
        <f t="shared" si="40"/>
        <v>1</v>
      </c>
      <c r="BO132" s="124">
        <f t="shared" si="41"/>
        <v>0</v>
      </c>
      <c r="BP132" s="125">
        <f t="shared" si="42"/>
        <v>1</v>
      </c>
      <c r="BR132" s="126">
        <f t="shared" si="43"/>
        <v>-34.513481132812494</v>
      </c>
      <c r="BV132" s="45" t="str">
        <f t="shared" si="44"/>
        <v>ALGADI</v>
      </c>
      <c r="BW132" s="45" t="s">
        <v>852</v>
      </c>
      <c r="BX132" s="123" t="str">
        <f t="shared" si="45"/>
        <v>9-SEPTIEMBRE</v>
      </c>
      <c r="BY132" s="45">
        <f t="shared" si="46"/>
        <v>110085</v>
      </c>
      <c r="BZ132" s="45">
        <f>VLOOKUP(BY132,Hoja1!$A$2:$O$599,14,FALSE)</f>
        <v>110085</v>
      </c>
      <c r="CA132" s="45" t="str">
        <f>VLOOKUP(BZ132,Hoja1!$A$2:$O$599,2,FALSE)</f>
        <v>COLEGIO VIRGEN DE MIRASIERRA</v>
      </c>
      <c r="CB132" s="45" t="str">
        <f t="shared" si="47"/>
        <v>Nocturnidad</v>
      </c>
      <c r="CC132" s="45">
        <v>888</v>
      </c>
      <c r="CD132" s="45" t="str">
        <f t="shared" si="48"/>
        <v>INCIDENCIA</v>
      </c>
      <c r="CF132" s="124"/>
      <c r="CG132" s="124"/>
      <c r="CH132" s="125"/>
      <c r="CJ132" s="126">
        <f t="shared" si="49"/>
        <v>34.513481132812494</v>
      </c>
    </row>
    <row r="133" spans="1:88" hidden="1" x14ac:dyDescent="0.3">
      <c r="A133" s="116"/>
      <c r="B133" s="116"/>
      <c r="D133" s="31" t="s">
        <v>2773</v>
      </c>
      <c r="E133" s="8" t="s">
        <v>2786</v>
      </c>
      <c r="F133" s="7" t="s">
        <v>726</v>
      </c>
      <c r="G133" s="45" t="s">
        <v>714</v>
      </c>
      <c r="H133" s="45" t="s">
        <v>732</v>
      </c>
      <c r="I133" s="119" t="s">
        <v>6773</v>
      </c>
      <c r="J133" s="18" t="s">
        <v>485</v>
      </c>
      <c r="K133" s="119">
        <v>110085</v>
      </c>
      <c r="L133" s="110" t="str">
        <f t="shared" ref="L133:L196" si="51">IF(W133&gt;0,IF(OR(E133="",F133="",G133="",H133="",I133="",J133="",K133=""),"faltan datos","ok")," ")</f>
        <v>ok</v>
      </c>
      <c r="M133" s="111" t="str">
        <f>IFERROR(VLOOKUP(K133,Centros!$E$2:$G$340,2,FALSE)," ")</f>
        <v>COLEGIO VIRGEN DE MIRASIERRA</v>
      </c>
      <c r="N133" s="112" t="str">
        <f t="shared" ref="N133:N196" si="52">IF(J133=" "," ",IF(J133=X133," ","Emp Orig/dest. Distinta"))</f>
        <v xml:space="preserve"> </v>
      </c>
      <c r="O133" s="113" t="str">
        <f>IFERROR(VLOOKUP($I133,Trabajadores!$C$3:$AF$1684,19,FALSE)," ")</f>
        <v>h Enc/J Co</v>
      </c>
      <c r="P133" s="32"/>
      <c r="Q133" s="33"/>
      <c r="R133" s="24">
        <f t="shared" si="50"/>
        <v>0</v>
      </c>
      <c r="S133" s="18">
        <v>10</v>
      </c>
      <c r="T133" s="23">
        <f t="shared" ref="T133:T196" si="53">IF(AL133="99100165012016",AQ133,IF(AL133="28009435011996",AR133,IF(AL133="99010825011997",AS133)))</f>
        <v>1.7971718750000001</v>
      </c>
      <c r="U133" s="23">
        <f t="shared" ref="U133:U196" si="54">IF(T133="no corresponde",0,+S133*T133)</f>
        <v>17.971718750000001</v>
      </c>
      <c r="V133" s="18"/>
      <c r="W133" s="23">
        <f t="shared" ref="W133:W196" si="55">+V133*AK133+((+R133+U133)*1.3195)</f>
        <v>23.713682890624998</v>
      </c>
      <c r="X133" s="30" t="str">
        <f>IFERROR(VLOOKUP($I133,Trabajadores!$C$2:$AS$1684,42,FALSE)," ")</f>
        <v>ALGADI</v>
      </c>
      <c r="Y133" s="30">
        <f>IFERROR(VLOOKUP($I133,Trabajadores!$C$2:$AS$1684,40,FALSE)," ")</f>
        <v>110085</v>
      </c>
      <c r="Z133" s="30" t="str">
        <f>IFERROR(VLOOKUP(Y133,Centros!$X$2:$Y$228,2,FALSE)," ")</f>
        <v>COLEGIO VIRGEN DE MIRASIERRA</v>
      </c>
      <c r="AA133" s="6"/>
      <c r="AB133" s="5"/>
      <c r="AC133" s="41">
        <f>IFERROR(VLOOKUP(H133,Centros!$AI$2:$AN$10,6,FALSE),0)</f>
        <v>74</v>
      </c>
      <c r="AD133" s="42">
        <f t="shared" ref="AD133:AD196" si="56">IF(AC133=70,R133,0)</f>
        <v>0</v>
      </c>
      <c r="AE133" s="42">
        <f t="shared" ref="AE133:AE196" si="57">IF(AC133=72,R133,0)</f>
        <v>0</v>
      </c>
      <c r="AF133" s="42">
        <f t="shared" ref="AF133:AF196" si="58">IF(AC133=73,+R133,0)</f>
        <v>0</v>
      </c>
      <c r="AG133" s="42">
        <f t="shared" ref="AG133:AG196" si="59">+U133</f>
        <v>17.971718750000001</v>
      </c>
      <c r="AH133" s="43">
        <f>IFERROR(VLOOKUP($I133,Trabajadores!$C$3:$AT$1684,44,FALSE),0)</f>
        <v>19228</v>
      </c>
      <c r="AI133" s="43">
        <f>IFERROR(VLOOKUP($I133,Trabajadores!$C$3:$AT$1684,2,FALSE),0)</f>
        <v>111</v>
      </c>
      <c r="AJ133" s="43" t="str">
        <f>IFERROR(VLOOKUP($I133,Trabajadores!$C$3:$AY$1270,21,FALSE),0)</f>
        <v>8</v>
      </c>
      <c r="AK133" s="42">
        <f>IFERROR(VLOOKUP($I133,Trabajadores!$C$3:$AN$1684,38,FALSE),0)</f>
        <v>9.5425000000000004</v>
      </c>
      <c r="AL133" s="42" t="str">
        <f>IFERROR(VLOOKUP($I133,Trabajadores!$C$3:$AN$1684,28,FALSE),0)</f>
        <v>99100165012016</v>
      </c>
      <c r="AM133" s="21" t="str">
        <f>IFERROR(VLOOKUP($I133,Trabajadores!$C$3:$AN$1684,19,FALSE),0)</f>
        <v>h Enc/J Co</v>
      </c>
      <c r="AN133" s="21">
        <f>IFERROR(IF($J133="algadi",VLOOKUP($K133,Centros!$AB$2:$AD$142,2,FALSE),VLOOKUP($K133,Centros!$AB$143:$AD$282,2,FALSE)),0)</f>
        <v>19228</v>
      </c>
      <c r="AO133" s="44" t="str">
        <f>IFERROR(IF($J133="algadi",VLOOKUP($K133,Centros!$AB$2:$AD$142,3,FALSE),VLOOKUP($K133,Centros!$AB$143:$AD$222,3,FALSE)),0)</f>
        <v>8</v>
      </c>
      <c r="AP133" s="54"/>
      <c r="AQ133" s="55">
        <f>IFERROR(VLOOKUP($AM133,Centros!$AR$2:$AS$405,2,FALSE),0)</f>
        <v>1.7971718750000001</v>
      </c>
      <c r="AR133" s="78">
        <f>IFERROR(VLOOKUP($AM133,Centros!$AZ$2:$BA$6,2,FALSE),0)</f>
        <v>0</v>
      </c>
      <c r="AS133" s="76">
        <f>IFERROR(VLOOKUP($AM133,Centros!$BE$2:$BF$6,2,FALSE),0)</f>
        <v>0</v>
      </c>
      <c r="BD133" s="45" t="str">
        <f t="shared" ref="BD133:BD196" si="60">+X133</f>
        <v>ALGADI</v>
      </c>
      <c r="BE133" s="45" t="s">
        <v>852</v>
      </c>
      <c r="BF133" s="123" t="str">
        <f t="shared" ref="BF133:BF196" si="61">+E133</f>
        <v>9-SEPTIEMBRE</v>
      </c>
      <c r="BG133" s="45">
        <f t="shared" ref="BG133:BG196" si="62">+Y133</f>
        <v>110085</v>
      </c>
      <c r="BH133" s="45">
        <f>VLOOKUP(Y133,Hoja1!$A$2:$O$599,14,FALSE)</f>
        <v>110085</v>
      </c>
      <c r="BI133" s="45" t="str">
        <f>VLOOKUP(BH133,Hoja1!$A$2:$O$599,2,FALSE)</f>
        <v>COLEGIO VIRGEN DE MIRASIERRA</v>
      </c>
      <c r="BJ133" s="45" t="str">
        <f t="shared" ref="BJ133:BJ196" si="63">+I133</f>
        <v>PEREZ PLAZA, ANGELA</v>
      </c>
      <c r="BK133" s="45">
        <f>VLOOKUP(BJ133,Trabajadores!$C$3:$AN$3285,14,FALSE)</f>
        <v>300</v>
      </c>
      <c r="BL133" s="45" t="str">
        <f>VLOOKUP($BJ133,Trabajadores!$C$3:$AN$3285,19,FALSE)</f>
        <v>h Enc/J Co</v>
      </c>
      <c r="BM133" s="45">
        <f>VLOOKUP($BJ133,Trabajadores!$C$3:$AN$3285,16,FALSE)</f>
        <v>100</v>
      </c>
      <c r="BN133" s="124">
        <f t="shared" ref="BN133:BN196" si="64">IF($G133="010 Restauración",100%,0%)</f>
        <v>1</v>
      </c>
      <c r="BO133" s="124">
        <f t="shared" ref="BO133:BO196" si="65">IF($G133="020 Limpieza",100%,0%)</f>
        <v>0</v>
      </c>
      <c r="BP133" s="125">
        <f t="shared" ref="BP133:BP196" si="66">+BN133+BO133</f>
        <v>1</v>
      </c>
      <c r="BR133" s="126">
        <f t="shared" ref="BR133:BR196" si="67">-W133</f>
        <v>-23.713682890624998</v>
      </c>
      <c r="BV133" s="45" t="str">
        <f t="shared" ref="BV133:BV196" si="68">+J133</f>
        <v>ALGADI</v>
      </c>
      <c r="BW133" s="45" t="s">
        <v>852</v>
      </c>
      <c r="BX133" s="123" t="str">
        <f t="shared" ref="BX133:BX196" si="69">+E133</f>
        <v>9-SEPTIEMBRE</v>
      </c>
      <c r="BY133" s="45">
        <f t="shared" ref="BY133:BY196" si="70">+K133</f>
        <v>110085</v>
      </c>
      <c r="BZ133" s="45">
        <f>VLOOKUP(BY133,Hoja1!$A$2:$O$599,14,FALSE)</f>
        <v>110085</v>
      </c>
      <c r="CA133" s="45" t="str">
        <f>VLOOKUP(BZ133,Hoja1!$A$2:$O$599,2,FALSE)</f>
        <v>COLEGIO VIRGEN DE MIRASIERRA</v>
      </c>
      <c r="CB133" s="45" t="str">
        <f t="shared" ref="CB133:CB196" si="71">+H133</f>
        <v>Nocturnidad</v>
      </c>
      <c r="CC133" s="45">
        <v>888</v>
      </c>
      <c r="CD133" s="45" t="str">
        <f t="shared" ref="CD133:CD196" si="72">+BW133</f>
        <v>INCIDENCIA</v>
      </c>
      <c r="CF133" s="124"/>
      <c r="CG133" s="124"/>
      <c r="CH133" s="125"/>
      <c r="CJ133" s="126">
        <f t="shared" ref="CJ133:CJ196" si="73">+W133</f>
        <v>23.713682890624998</v>
      </c>
    </row>
    <row r="134" spans="1:88" hidden="1" x14ac:dyDescent="0.3">
      <c r="A134" s="116"/>
      <c r="B134" s="116"/>
      <c r="D134" s="31" t="s">
        <v>2773</v>
      </c>
      <c r="E134" s="8" t="s">
        <v>2786</v>
      </c>
      <c r="F134" s="7" t="s">
        <v>726</v>
      </c>
      <c r="G134" s="45" t="s">
        <v>716</v>
      </c>
      <c r="H134" s="45" t="s">
        <v>722</v>
      </c>
      <c r="I134" s="119" t="s">
        <v>7256</v>
      </c>
      <c r="J134" s="18" t="s">
        <v>485</v>
      </c>
      <c r="K134" s="119">
        <v>110085</v>
      </c>
      <c r="L134" s="110" t="str">
        <f t="shared" si="51"/>
        <v>ok</v>
      </c>
      <c r="M134" s="111" t="str">
        <f>IFERROR(VLOOKUP(K134,Centros!$E$2:$G$340,2,FALSE)," ")</f>
        <v>COLEGIO VIRGEN DE MIRASIERRA</v>
      </c>
      <c r="N134" s="112" t="str">
        <f t="shared" si="52"/>
        <v xml:space="preserve"> </v>
      </c>
      <c r="O134" s="113" t="str">
        <f>IFERROR(VLOOKUP($I134,Trabajadores!$C$3:$AF$1684,19,FALSE)," ")</f>
        <v>Limpiador@</v>
      </c>
      <c r="P134" s="32">
        <v>14</v>
      </c>
      <c r="Q134" s="33">
        <v>9</v>
      </c>
      <c r="R134" s="24">
        <f t="shared" si="50"/>
        <v>126</v>
      </c>
      <c r="S134" s="18"/>
      <c r="T134" s="23" t="b">
        <f t="shared" si="53"/>
        <v>0</v>
      </c>
      <c r="U134" s="23">
        <f t="shared" si="54"/>
        <v>0</v>
      </c>
      <c r="V134" s="18"/>
      <c r="W134" s="23">
        <f t="shared" si="55"/>
        <v>166.25699999999998</v>
      </c>
      <c r="X134" s="30" t="str">
        <f>IFERROR(VLOOKUP($I134,Trabajadores!$C$2:$AS$1684,42,FALSE)," ")</f>
        <v>ALGADI</v>
      </c>
      <c r="Y134" s="30">
        <f>IFERROR(VLOOKUP($I134,Trabajadores!$C$2:$AS$1684,40,FALSE)," ")</f>
        <v>110085</v>
      </c>
      <c r="Z134" s="30" t="str">
        <f>IFERROR(VLOOKUP(Y134,Centros!$X$2:$Y$228,2,FALSE)," ")</f>
        <v>COLEGIO VIRGEN DE MIRASIERRA</v>
      </c>
      <c r="AA134" s="6"/>
      <c r="AB134" s="5" t="s">
        <v>10657</v>
      </c>
      <c r="AC134" s="41">
        <f>IFERROR(VLOOKUP(H134,Centros!$AI$2:$AN$10,6,FALSE),0)</f>
        <v>72</v>
      </c>
      <c r="AD134" s="42">
        <f t="shared" si="56"/>
        <v>0</v>
      </c>
      <c r="AE134" s="42">
        <f t="shared" si="57"/>
        <v>126</v>
      </c>
      <c r="AF134" s="42">
        <f t="shared" si="58"/>
        <v>0</v>
      </c>
      <c r="AG134" s="42">
        <f t="shared" si="59"/>
        <v>0</v>
      </c>
      <c r="AH134" s="43">
        <f>IFERROR(VLOOKUP($I134,Trabajadores!$C$3:$AT$1684,44,FALSE),0)</f>
        <v>19228</v>
      </c>
      <c r="AI134" s="43">
        <f>IFERROR(VLOOKUP($I134,Trabajadores!$C$3:$AT$1684,2,FALSE),0)</f>
        <v>602</v>
      </c>
      <c r="AJ134" s="43" t="str">
        <f>IFERROR(VLOOKUP($I134,Trabajadores!$C$3:$AY$1270,21,FALSE),0)</f>
        <v>8</v>
      </c>
      <c r="AK134" s="42">
        <f>IFERROR(VLOOKUP($I134,Trabajadores!$C$3:$AN$1684,38,FALSE),0)</f>
        <v>9.7698907956318237</v>
      </c>
      <c r="AL134" s="42" t="str">
        <f>IFERROR(VLOOKUP($I134,Trabajadores!$C$3:$AN$1684,28,FALSE),0)</f>
        <v>28002585011981</v>
      </c>
      <c r="AM134" s="21" t="str">
        <f>IFERROR(VLOOKUP($I134,Trabajadores!$C$3:$AN$1684,19,FALSE),0)</f>
        <v>Limpiador@</v>
      </c>
      <c r="AN134" s="21">
        <f>IFERROR(IF($J134="algadi",VLOOKUP($K134,Centros!$AB$2:$AD$142,2,FALSE),VLOOKUP($K134,Centros!$AB$143:$AD$282,2,FALSE)),0)</f>
        <v>19228</v>
      </c>
      <c r="AO134" s="44" t="str">
        <f>IFERROR(IF($J134="algadi",VLOOKUP($K134,Centros!$AB$2:$AD$142,3,FALSE),VLOOKUP($K134,Centros!$AB$143:$AD$222,3,FALSE)),0)</f>
        <v>8</v>
      </c>
      <c r="AP134" s="54"/>
      <c r="AQ134" s="55">
        <f>IFERROR(VLOOKUP($AM134,Centros!$AR$2:$AS$405,2,FALSE),0)</f>
        <v>1.6367812499999999</v>
      </c>
      <c r="AR134" s="78">
        <f>IFERROR(VLOOKUP($AM134,Centros!$AZ$2:$BA$6,2,FALSE),0)</f>
        <v>0</v>
      </c>
      <c r="AS134" s="76">
        <f>IFERROR(VLOOKUP($AM134,Centros!$BE$2:$BF$6,2,FALSE),0)</f>
        <v>0</v>
      </c>
      <c r="BD134" s="45" t="str">
        <f t="shared" si="60"/>
        <v>ALGADI</v>
      </c>
      <c r="BE134" s="45" t="s">
        <v>852</v>
      </c>
      <c r="BF134" s="123" t="str">
        <f t="shared" si="61"/>
        <v>9-SEPTIEMBRE</v>
      </c>
      <c r="BG134" s="45">
        <f t="shared" si="62"/>
        <v>110085</v>
      </c>
      <c r="BH134" s="45">
        <f>VLOOKUP(Y134,Hoja1!$A$2:$O$599,14,FALSE)</f>
        <v>110085</v>
      </c>
      <c r="BI134" s="45" t="str">
        <f>VLOOKUP(BH134,Hoja1!$A$2:$O$599,2,FALSE)</f>
        <v>COLEGIO VIRGEN DE MIRASIERRA</v>
      </c>
      <c r="BJ134" s="45" t="str">
        <f t="shared" si="63"/>
        <v>VELASCO DE CASTRO, ANA MARIA</v>
      </c>
      <c r="BK134" s="45">
        <f>VLOOKUP(BJ134,Trabajadores!$C$3:$AN$3285,14,FALSE)</f>
        <v>300</v>
      </c>
      <c r="BL134" s="45" t="str">
        <f>VLOOKUP($BJ134,Trabajadores!$C$3:$AN$3285,19,FALSE)</f>
        <v>Limpiador@</v>
      </c>
      <c r="BM134" s="45">
        <f>VLOOKUP($BJ134,Trabajadores!$C$3:$AN$3285,16,FALSE)</f>
        <v>51.28</v>
      </c>
      <c r="BN134" s="124">
        <f t="shared" si="64"/>
        <v>0</v>
      </c>
      <c r="BO134" s="124">
        <f t="shared" si="65"/>
        <v>1</v>
      </c>
      <c r="BP134" s="125">
        <f t="shared" si="66"/>
        <v>1</v>
      </c>
      <c r="BR134" s="126">
        <f t="shared" si="67"/>
        <v>-166.25699999999998</v>
      </c>
      <c r="BV134" s="45" t="str">
        <f t="shared" si="68"/>
        <v>ALGADI</v>
      </c>
      <c r="BW134" s="45" t="s">
        <v>852</v>
      </c>
      <c r="BX134" s="123" t="str">
        <f t="shared" si="69"/>
        <v>9-SEPTIEMBRE</v>
      </c>
      <c r="BY134" s="45">
        <f t="shared" si="70"/>
        <v>110085</v>
      </c>
      <c r="BZ134" s="45">
        <f>VLOOKUP(BY134,Hoja1!$A$2:$O$599,14,FALSE)</f>
        <v>110085</v>
      </c>
      <c r="CA134" s="45" t="str">
        <f>VLOOKUP(BZ134,Hoja1!$A$2:$O$599,2,FALSE)</f>
        <v>COLEGIO VIRGEN DE MIRASIERRA</v>
      </c>
      <c r="CB134" s="45" t="str">
        <f t="shared" si="71"/>
        <v>Puesto pendiente de cubrir</v>
      </c>
      <c r="CC134" s="45">
        <v>888</v>
      </c>
      <c r="CD134" s="45" t="str">
        <f t="shared" si="72"/>
        <v>INCIDENCIA</v>
      </c>
      <c r="CF134" s="124"/>
      <c r="CG134" s="124"/>
      <c r="CH134" s="125"/>
      <c r="CJ134" s="126">
        <f t="shared" si="73"/>
        <v>166.25699999999998</v>
      </c>
    </row>
    <row r="135" spans="1:88" hidden="1" x14ac:dyDescent="0.3">
      <c r="A135" s="116"/>
      <c r="B135" s="116"/>
      <c r="D135" s="31" t="s">
        <v>2773</v>
      </c>
      <c r="E135" s="8" t="s">
        <v>2786</v>
      </c>
      <c r="F135" s="7" t="s">
        <v>726</v>
      </c>
      <c r="G135" s="45" t="s">
        <v>716</v>
      </c>
      <c r="H135" s="45" t="s">
        <v>722</v>
      </c>
      <c r="I135" s="119" t="s">
        <v>6229</v>
      </c>
      <c r="J135" s="18" t="s">
        <v>485</v>
      </c>
      <c r="K135" s="119">
        <v>110085</v>
      </c>
      <c r="L135" s="110" t="str">
        <f t="shared" si="51"/>
        <v>ok</v>
      </c>
      <c r="M135" s="111" t="str">
        <f>IFERROR(VLOOKUP(K135,Centros!$E$2:$G$340,2,FALSE)," ")</f>
        <v>COLEGIO VIRGEN DE MIRASIERRA</v>
      </c>
      <c r="N135" s="112" t="str">
        <f t="shared" si="52"/>
        <v xml:space="preserve"> </v>
      </c>
      <c r="O135" s="113" t="str">
        <f>IFERROR(VLOOKUP($I135,Trabajadores!$C$3:$AF$1684,19,FALSE)," ")</f>
        <v>Limpiador@</v>
      </c>
      <c r="P135" s="32">
        <v>16</v>
      </c>
      <c r="Q135" s="33">
        <v>9</v>
      </c>
      <c r="R135" s="24">
        <f t="shared" si="50"/>
        <v>144</v>
      </c>
      <c r="S135" s="18"/>
      <c r="T135" s="23" t="b">
        <f t="shared" si="53"/>
        <v>0</v>
      </c>
      <c r="U135" s="23">
        <f t="shared" si="54"/>
        <v>0</v>
      </c>
      <c r="V135" s="18"/>
      <c r="W135" s="23">
        <f t="shared" si="55"/>
        <v>190.00799999999998</v>
      </c>
      <c r="X135" s="30" t="str">
        <f>IFERROR(VLOOKUP($I135,Trabajadores!$C$2:$AS$1684,42,FALSE)," ")</f>
        <v>ALGADI</v>
      </c>
      <c r="Y135" s="30">
        <f>IFERROR(VLOOKUP($I135,Trabajadores!$C$2:$AS$1684,40,FALSE)," ")</f>
        <v>110085</v>
      </c>
      <c r="Z135" s="30" t="str">
        <f>IFERROR(VLOOKUP(Y135,Centros!$X$2:$Y$228,2,FALSE)," ")</f>
        <v>COLEGIO VIRGEN DE MIRASIERRA</v>
      </c>
      <c r="AA135" s="6"/>
      <c r="AB135" s="5" t="s">
        <v>10657</v>
      </c>
      <c r="AC135" s="41">
        <f>IFERROR(VLOOKUP(H135,Centros!$AI$2:$AN$10,6,FALSE),0)</f>
        <v>72</v>
      </c>
      <c r="AD135" s="42">
        <f t="shared" si="56"/>
        <v>0</v>
      </c>
      <c r="AE135" s="42">
        <f t="shared" si="57"/>
        <v>144</v>
      </c>
      <c r="AF135" s="42">
        <f t="shared" si="58"/>
        <v>0</v>
      </c>
      <c r="AG135" s="42">
        <f t="shared" si="59"/>
        <v>0</v>
      </c>
      <c r="AH135" s="43">
        <f>IFERROR(VLOOKUP($I135,Trabajadores!$C$3:$AT$1684,44,FALSE),0)</f>
        <v>19228</v>
      </c>
      <c r="AI135" s="43">
        <f>IFERROR(VLOOKUP($I135,Trabajadores!$C$3:$AT$1684,2,FALSE),0)</f>
        <v>598</v>
      </c>
      <c r="AJ135" s="43" t="str">
        <f>IFERROR(VLOOKUP($I135,Trabajadores!$C$3:$AY$1270,21,FALSE),0)</f>
        <v>8</v>
      </c>
      <c r="AK135" s="42">
        <f>IFERROR(VLOOKUP($I135,Trabajadores!$C$3:$AN$1684,38,FALSE),0)</f>
        <v>8.4389625585023396</v>
      </c>
      <c r="AL135" s="42" t="str">
        <f>IFERROR(VLOOKUP($I135,Trabajadores!$C$3:$AN$1684,28,FALSE),0)</f>
        <v>28002585011981</v>
      </c>
      <c r="AM135" s="21" t="str">
        <f>IFERROR(VLOOKUP($I135,Trabajadores!$C$3:$AN$1684,19,FALSE),0)</f>
        <v>Limpiador@</v>
      </c>
      <c r="AN135" s="21">
        <f>IFERROR(IF($J135="algadi",VLOOKUP($K135,Centros!$AB$2:$AD$142,2,FALSE),VLOOKUP($K135,Centros!$AB$143:$AD$282,2,FALSE)),0)</f>
        <v>19228</v>
      </c>
      <c r="AO135" s="44" t="str">
        <f>IFERROR(IF($J135="algadi",VLOOKUP($K135,Centros!$AB$2:$AD$142,3,FALSE),VLOOKUP($K135,Centros!$AB$143:$AD$222,3,FALSE)),0)</f>
        <v>8</v>
      </c>
      <c r="AP135" s="54"/>
      <c r="AQ135" s="55">
        <f>IFERROR(VLOOKUP($AM135,Centros!$AR$2:$AS$405,2,FALSE),0)</f>
        <v>1.6367812499999999</v>
      </c>
      <c r="AR135" s="78">
        <f>IFERROR(VLOOKUP($AM135,Centros!$AZ$2:$BA$6,2,FALSE),0)</f>
        <v>0</v>
      </c>
      <c r="AS135" s="76">
        <f>IFERROR(VLOOKUP($AM135,Centros!$BE$2:$BF$6,2,FALSE),0)</f>
        <v>0</v>
      </c>
      <c r="BD135" s="45" t="str">
        <f t="shared" si="60"/>
        <v>ALGADI</v>
      </c>
      <c r="BE135" s="45" t="s">
        <v>852</v>
      </c>
      <c r="BF135" s="123" t="str">
        <f t="shared" si="61"/>
        <v>9-SEPTIEMBRE</v>
      </c>
      <c r="BG135" s="45">
        <f t="shared" si="62"/>
        <v>110085</v>
      </c>
      <c r="BH135" s="45">
        <f>VLOOKUP(Y135,Hoja1!$A$2:$O$599,14,FALSE)</f>
        <v>110085</v>
      </c>
      <c r="BI135" s="45" t="str">
        <f>VLOOKUP(BH135,Hoja1!$A$2:$O$599,2,FALSE)</f>
        <v>COLEGIO VIRGEN DE MIRASIERRA</v>
      </c>
      <c r="BJ135" s="45" t="str">
        <f t="shared" si="63"/>
        <v>JIMENEZ GONZALEZ, CRISTINA</v>
      </c>
      <c r="BK135" s="45">
        <f>VLOOKUP(BJ135,Trabajadores!$C$3:$AN$3285,14,FALSE)</f>
        <v>300</v>
      </c>
      <c r="BL135" s="45" t="str">
        <f>VLOOKUP($BJ135,Trabajadores!$C$3:$AN$3285,19,FALSE)</f>
        <v>Limpiador@</v>
      </c>
      <c r="BM135" s="45">
        <f>VLOOKUP($BJ135,Trabajadores!$C$3:$AN$3285,16,FALSE)</f>
        <v>51.28</v>
      </c>
      <c r="BN135" s="124">
        <f t="shared" si="64"/>
        <v>0</v>
      </c>
      <c r="BO135" s="124">
        <f t="shared" si="65"/>
        <v>1</v>
      </c>
      <c r="BP135" s="125">
        <f t="shared" si="66"/>
        <v>1</v>
      </c>
      <c r="BR135" s="126">
        <f t="shared" si="67"/>
        <v>-190.00799999999998</v>
      </c>
      <c r="BV135" s="45" t="str">
        <f t="shared" si="68"/>
        <v>ALGADI</v>
      </c>
      <c r="BW135" s="45" t="s">
        <v>852</v>
      </c>
      <c r="BX135" s="123" t="str">
        <f t="shared" si="69"/>
        <v>9-SEPTIEMBRE</v>
      </c>
      <c r="BY135" s="45">
        <f t="shared" si="70"/>
        <v>110085</v>
      </c>
      <c r="BZ135" s="45">
        <f>VLOOKUP(BY135,Hoja1!$A$2:$O$599,14,FALSE)</f>
        <v>110085</v>
      </c>
      <c r="CA135" s="45" t="str">
        <f>VLOOKUP(BZ135,Hoja1!$A$2:$O$599,2,FALSE)</f>
        <v>COLEGIO VIRGEN DE MIRASIERRA</v>
      </c>
      <c r="CB135" s="45" t="str">
        <f t="shared" si="71"/>
        <v>Puesto pendiente de cubrir</v>
      </c>
      <c r="CC135" s="45">
        <v>888</v>
      </c>
      <c r="CD135" s="45" t="str">
        <f t="shared" si="72"/>
        <v>INCIDENCIA</v>
      </c>
      <c r="CF135" s="124"/>
      <c r="CG135" s="124"/>
      <c r="CH135" s="125"/>
      <c r="CJ135" s="126">
        <f t="shared" si="73"/>
        <v>190.00799999999998</v>
      </c>
    </row>
    <row r="136" spans="1:88" hidden="1" x14ac:dyDescent="0.3">
      <c r="A136" s="116"/>
      <c r="B136" s="116"/>
      <c r="D136" s="31" t="s">
        <v>2773</v>
      </c>
      <c r="E136" s="8" t="s">
        <v>2786</v>
      </c>
      <c r="F136" s="7" t="s">
        <v>726</v>
      </c>
      <c r="G136" s="45" t="s">
        <v>716</v>
      </c>
      <c r="H136" s="45" t="s">
        <v>722</v>
      </c>
      <c r="I136" s="119" t="s">
        <v>7029</v>
      </c>
      <c r="J136" s="18" t="s">
        <v>485</v>
      </c>
      <c r="K136" s="119">
        <v>110085</v>
      </c>
      <c r="L136" s="110" t="str">
        <f t="shared" si="51"/>
        <v>ok</v>
      </c>
      <c r="M136" s="111" t="str">
        <f>IFERROR(VLOOKUP(K136,Centros!$E$2:$G$340,2,FALSE)," ")</f>
        <v>COLEGIO VIRGEN DE MIRASIERRA</v>
      </c>
      <c r="N136" s="112" t="str">
        <f t="shared" si="52"/>
        <v xml:space="preserve"> </v>
      </c>
      <c r="O136" s="113" t="str">
        <f>IFERROR(VLOOKUP($I136,Trabajadores!$C$3:$AF$1684,19,FALSE)," ")</f>
        <v>Limpiador@</v>
      </c>
      <c r="P136" s="32">
        <v>10</v>
      </c>
      <c r="Q136" s="33">
        <v>9</v>
      </c>
      <c r="R136" s="24">
        <f t="shared" si="50"/>
        <v>90</v>
      </c>
      <c r="S136" s="18"/>
      <c r="T136" s="23" t="b">
        <f t="shared" si="53"/>
        <v>0</v>
      </c>
      <c r="U136" s="23">
        <f t="shared" si="54"/>
        <v>0</v>
      </c>
      <c r="V136" s="18"/>
      <c r="W136" s="23">
        <f t="shared" si="55"/>
        <v>118.755</v>
      </c>
      <c r="X136" s="30" t="str">
        <f>IFERROR(VLOOKUP($I136,Trabajadores!$C$2:$AS$1684,42,FALSE)," ")</f>
        <v>ALGADI</v>
      </c>
      <c r="Y136" s="30">
        <f>IFERROR(VLOOKUP($I136,Trabajadores!$C$2:$AS$1684,40,FALSE)," ")</f>
        <v>110085</v>
      </c>
      <c r="Z136" s="30" t="str">
        <f>IFERROR(VLOOKUP(Y136,Centros!$X$2:$Y$228,2,FALSE)," ")</f>
        <v>COLEGIO VIRGEN DE MIRASIERRA</v>
      </c>
      <c r="AA136" s="6"/>
      <c r="AB136" s="5" t="s">
        <v>10657</v>
      </c>
      <c r="AC136" s="41">
        <f>IFERROR(VLOOKUP(H136,Centros!$AI$2:$AN$10,6,FALSE),0)</f>
        <v>72</v>
      </c>
      <c r="AD136" s="42">
        <f t="shared" si="56"/>
        <v>0</v>
      </c>
      <c r="AE136" s="42">
        <f t="shared" si="57"/>
        <v>90</v>
      </c>
      <c r="AF136" s="42">
        <f t="shared" si="58"/>
        <v>0</v>
      </c>
      <c r="AG136" s="42">
        <f t="shared" si="59"/>
        <v>0</v>
      </c>
      <c r="AH136" s="43">
        <f>IFERROR(VLOOKUP($I136,Trabajadores!$C$3:$AT$1684,44,FALSE),0)</f>
        <v>19228</v>
      </c>
      <c r="AI136" s="43">
        <f>IFERROR(VLOOKUP($I136,Trabajadores!$C$3:$AT$1684,2,FALSE),0)</f>
        <v>600</v>
      </c>
      <c r="AJ136" s="43" t="str">
        <f>IFERROR(VLOOKUP($I136,Trabajadores!$C$3:$AY$1270,21,FALSE),0)</f>
        <v>8</v>
      </c>
      <c r="AK136" s="42">
        <f>IFERROR(VLOOKUP($I136,Trabajadores!$C$3:$AN$1684,38,FALSE),0)</f>
        <v>9.5041926677067075</v>
      </c>
      <c r="AL136" s="42" t="str">
        <f>IFERROR(VLOOKUP($I136,Trabajadores!$C$3:$AN$1684,28,FALSE),0)</f>
        <v>28002585011981</v>
      </c>
      <c r="AM136" s="21" t="str">
        <f>IFERROR(VLOOKUP($I136,Trabajadores!$C$3:$AN$1684,19,FALSE),0)</f>
        <v>Limpiador@</v>
      </c>
      <c r="AN136" s="21">
        <f>IFERROR(IF($J136="algadi",VLOOKUP($K136,Centros!$AB$2:$AD$142,2,FALSE),VLOOKUP($K136,Centros!$AB$143:$AD$282,2,FALSE)),0)</f>
        <v>19228</v>
      </c>
      <c r="AO136" s="44" t="str">
        <f>IFERROR(IF($J136="algadi",VLOOKUP($K136,Centros!$AB$2:$AD$142,3,FALSE),VLOOKUP($K136,Centros!$AB$143:$AD$222,3,FALSE)),0)</f>
        <v>8</v>
      </c>
      <c r="AP136" s="54"/>
      <c r="AQ136" s="55">
        <f>IFERROR(VLOOKUP($AM136,Centros!$AR$2:$AS$405,2,FALSE),0)</f>
        <v>1.6367812499999999</v>
      </c>
      <c r="AR136" s="78">
        <f>IFERROR(VLOOKUP($AM136,Centros!$AZ$2:$BA$6,2,FALSE),0)</f>
        <v>0</v>
      </c>
      <c r="AS136" s="76">
        <f>IFERROR(VLOOKUP($AM136,Centros!$BE$2:$BF$6,2,FALSE),0)</f>
        <v>0</v>
      </c>
      <c r="BD136" s="45" t="str">
        <f t="shared" si="60"/>
        <v>ALGADI</v>
      </c>
      <c r="BE136" s="45" t="s">
        <v>852</v>
      </c>
      <c r="BF136" s="123" t="str">
        <f t="shared" si="61"/>
        <v>9-SEPTIEMBRE</v>
      </c>
      <c r="BG136" s="45">
        <f t="shared" si="62"/>
        <v>110085</v>
      </c>
      <c r="BH136" s="45">
        <f>VLOOKUP(Y136,Hoja1!$A$2:$O$599,14,FALSE)</f>
        <v>110085</v>
      </c>
      <c r="BI136" s="45" t="str">
        <f>VLOOKUP(BH136,Hoja1!$A$2:$O$599,2,FALSE)</f>
        <v>COLEGIO VIRGEN DE MIRASIERRA</v>
      </c>
      <c r="BJ136" s="45" t="str">
        <f t="shared" si="63"/>
        <v>SAN SEGUNDO SEDEÑO, M LOURDES</v>
      </c>
      <c r="BK136" s="45">
        <f>VLOOKUP(BJ136,Trabajadores!$C$3:$AN$3285,14,FALSE)</f>
        <v>300</v>
      </c>
      <c r="BL136" s="45" t="str">
        <f>VLOOKUP($BJ136,Trabajadores!$C$3:$AN$3285,19,FALSE)</f>
        <v>Limpiador@</v>
      </c>
      <c r="BM136" s="45">
        <f>VLOOKUP($BJ136,Trabajadores!$C$3:$AN$3285,16,FALSE)</f>
        <v>51.28</v>
      </c>
      <c r="BN136" s="124">
        <f t="shared" si="64"/>
        <v>0</v>
      </c>
      <c r="BO136" s="124">
        <f t="shared" si="65"/>
        <v>1</v>
      </c>
      <c r="BP136" s="125">
        <f t="shared" si="66"/>
        <v>1</v>
      </c>
      <c r="BR136" s="126">
        <f t="shared" si="67"/>
        <v>-118.755</v>
      </c>
      <c r="BV136" s="45" t="str">
        <f t="shared" si="68"/>
        <v>ALGADI</v>
      </c>
      <c r="BW136" s="45" t="s">
        <v>852</v>
      </c>
      <c r="BX136" s="123" t="str">
        <f t="shared" si="69"/>
        <v>9-SEPTIEMBRE</v>
      </c>
      <c r="BY136" s="45">
        <f t="shared" si="70"/>
        <v>110085</v>
      </c>
      <c r="BZ136" s="45">
        <f>VLOOKUP(BY136,Hoja1!$A$2:$O$599,14,FALSE)</f>
        <v>110085</v>
      </c>
      <c r="CA136" s="45" t="str">
        <f>VLOOKUP(BZ136,Hoja1!$A$2:$O$599,2,FALSE)</f>
        <v>COLEGIO VIRGEN DE MIRASIERRA</v>
      </c>
      <c r="CB136" s="45" t="str">
        <f t="shared" si="71"/>
        <v>Puesto pendiente de cubrir</v>
      </c>
      <c r="CC136" s="45">
        <v>888</v>
      </c>
      <c r="CD136" s="45" t="str">
        <f t="shared" si="72"/>
        <v>INCIDENCIA</v>
      </c>
      <c r="CF136" s="124"/>
      <c r="CG136" s="124"/>
      <c r="CH136" s="125"/>
      <c r="CJ136" s="126">
        <f t="shared" si="73"/>
        <v>118.755</v>
      </c>
    </row>
    <row r="137" spans="1:88" hidden="1" x14ac:dyDescent="0.3">
      <c r="A137" s="116"/>
      <c r="B137" s="116"/>
      <c r="D137" s="31" t="s">
        <v>2773</v>
      </c>
      <c r="E137" s="8" t="s">
        <v>2786</v>
      </c>
      <c r="F137" s="7" t="s">
        <v>726</v>
      </c>
      <c r="G137" s="45" t="s">
        <v>716</v>
      </c>
      <c r="H137" s="45" t="s">
        <v>722</v>
      </c>
      <c r="I137" s="119" t="s">
        <v>6830</v>
      </c>
      <c r="J137" s="18" t="s">
        <v>485</v>
      </c>
      <c r="K137" s="119">
        <v>110085</v>
      </c>
      <c r="L137" s="110" t="str">
        <f t="shared" si="51"/>
        <v>ok</v>
      </c>
      <c r="M137" s="111" t="str">
        <f>IFERROR(VLOOKUP(K137,Centros!$E$2:$G$340,2,FALSE)," ")</f>
        <v>COLEGIO VIRGEN DE MIRASIERRA</v>
      </c>
      <c r="N137" s="112" t="str">
        <f t="shared" si="52"/>
        <v xml:space="preserve"> </v>
      </c>
      <c r="O137" s="113" t="str">
        <f>IFERROR(VLOOKUP($I137,Trabajadores!$C$3:$AF$1684,19,FALSE)," ")</f>
        <v>ASL</v>
      </c>
      <c r="P137" s="32">
        <v>10</v>
      </c>
      <c r="Q137" s="33">
        <v>9</v>
      </c>
      <c r="R137" s="24">
        <f t="shared" si="50"/>
        <v>90</v>
      </c>
      <c r="S137" s="18"/>
      <c r="T137" s="23">
        <f t="shared" si="53"/>
        <v>1.6367812499999999</v>
      </c>
      <c r="U137" s="23">
        <f t="shared" si="54"/>
        <v>0</v>
      </c>
      <c r="V137" s="18"/>
      <c r="W137" s="23">
        <f t="shared" si="55"/>
        <v>118.755</v>
      </c>
      <c r="X137" s="30" t="str">
        <f>IFERROR(VLOOKUP($I137,Trabajadores!$C$2:$AS$1684,42,FALSE)," ")</f>
        <v>ALGADI</v>
      </c>
      <c r="Y137" s="30">
        <f>IFERROR(VLOOKUP($I137,Trabajadores!$C$2:$AS$1684,40,FALSE)," ")</f>
        <v>110085</v>
      </c>
      <c r="Z137" s="30" t="str">
        <f>IFERROR(VLOOKUP(Y137,Centros!$X$2:$Y$228,2,FALSE)," ")</f>
        <v>COLEGIO VIRGEN DE MIRASIERRA</v>
      </c>
      <c r="AA137" s="6"/>
      <c r="AB137" s="5" t="s">
        <v>10657</v>
      </c>
      <c r="AC137" s="41">
        <f>IFERROR(VLOOKUP(H137,Centros!$AI$2:$AN$10,6,FALSE),0)</f>
        <v>72</v>
      </c>
      <c r="AD137" s="42">
        <f t="shared" si="56"/>
        <v>0</v>
      </c>
      <c r="AE137" s="42">
        <f t="shared" si="57"/>
        <v>90</v>
      </c>
      <c r="AF137" s="42">
        <f t="shared" si="58"/>
        <v>0</v>
      </c>
      <c r="AG137" s="42">
        <f t="shared" si="59"/>
        <v>0</v>
      </c>
      <c r="AH137" s="43">
        <f>IFERROR(VLOOKUP($I137,Trabajadores!$C$3:$AT$1684,44,FALSE),0)</f>
        <v>19228</v>
      </c>
      <c r="AI137" s="43">
        <f>IFERROR(VLOOKUP($I137,Trabajadores!$C$3:$AT$1684,2,FALSE),0)</f>
        <v>1788</v>
      </c>
      <c r="AJ137" s="43" t="str">
        <f>IFERROR(VLOOKUP($I137,Trabajadores!$C$3:$AY$1270,21,FALSE),0)</f>
        <v>8</v>
      </c>
      <c r="AK137" s="42">
        <f>IFERROR(VLOOKUP($I137,Trabajadores!$C$3:$AN$1684,38,FALSE),0)</f>
        <v>7.8</v>
      </c>
      <c r="AL137" s="42" t="str">
        <f>IFERROR(VLOOKUP($I137,Trabajadores!$C$3:$AN$1684,28,FALSE),0)</f>
        <v>99100165012016</v>
      </c>
      <c r="AM137" s="21" t="str">
        <f>IFERROR(VLOOKUP($I137,Trabajadores!$C$3:$AN$1684,19,FALSE),0)</f>
        <v>ASL</v>
      </c>
      <c r="AN137" s="21">
        <f>IFERROR(IF($J137="algadi",VLOOKUP($K137,Centros!$AB$2:$AD$142,2,FALSE),VLOOKUP($K137,Centros!$AB$143:$AD$282,2,FALSE)),0)</f>
        <v>19228</v>
      </c>
      <c r="AO137" s="44" t="str">
        <f>IFERROR(IF($J137="algadi",VLOOKUP($K137,Centros!$AB$2:$AD$142,3,FALSE),VLOOKUP($K137,Centros!$AB$143:$AD$222,3,FALSE)),0)</f>
        <v>8</v>
      </c>
      <c r="AP137" s="54"/>
      <c r="AQ137" s="55">
        <f>IFERROR(VLOOKUP($AM137,Centros!$AR$2:$AS$405,2,FALSE),0)</f>
        <v>1.6367812499999999</v>
      </c>
      <c r="AR137" s="78">
        <f>IFERROR(VLOOKUP($AM137,Centros!$AZ$2:$BA$6,2,FALSE),0)</f>
        <v>0</v>
      </c>
      <c r="AS137" s="76">
        <f>IFERROR(VLOOKUP($AM137,Centros!$BE$2:$BF$6,2,FALSE),0)</f>
        <v>2.0499999999999998</v>
      </c>
      <c r="BD137" s="45" t="str">
        <f t="shared" si="60"/>
        <v>ALGADI</v>
      </c>
      <c r="BE137" s="45" t="s">
        <v>852</v>
      </c>
      <c r="BF137" s="123" t="str">
        <f t="shared" si="61"/>
        <v>9-SEPTIEMBRE</v>
      </c>
      <c r="BG137" s="45">
        <f t="shared" si="62"/>
        <v>110085</v>
      </c>
      <c r="BH137" s="45">
        <f>VLOOKUP(Y137,Hoja1!$A$2:$O$599,14,FALSE)</f>
        <v>110085</v>
      </c>
      <c r="BI137" s="45" t="str">
        <f>VLOOKUP(BH137,Hoja1!$A$2:$O$599,2,FALSE)</f>
        <v>COLEGIO VIRGEN DE MIRASIERRA</v>
      </c>
      <c r="BJ137" s="45" t="str">
        <f t="shared" si="63"/>
        <v>PRUDENCIO CAMPANERO, INMACULADA</v>
      </c>
      <c r="BK137" s="45">
        <f>VLOOKUP(BJ137,Trabajadores!$C$3:$AN$3285,14,FALSE)</f>
        <v>300</v>
      </c>
      <c r="BL137" s="45" t="str">
        <f>VLOOKUP($BJ137,Trabajadores!$C$3:$AN$3285,19,FALSE)</f>
        <v>ASL</v>
      </c>
      <c r="BM137" s="45">
        <f>VLOOKUP($BJ137,Trabajadores!$C$3:$AN$3285,16,FALSE)</f>
        <v>50</v>
      </c>
      <c r="BN137" s="124">
        <f t="shared" si="64"/>
        <v>0</v>
      </c>
      <c r="BO137" s="124">
        <f t="shared" si="65"/>
        <v>1</v>
      </c>
      <c r="BP137" s="125">
        <f t="shared" si="66"/>
        <v>1</v>
      </c>
      <c r="BR137" s="126">
        <f t="shared" si="67"/>
        <v>-118.755</v>
      </c>
      <c r="BV137" s="45" t="str">
        <f t="shared" si="68"/>
        <v>ALGADI</v>
      </c>
      <c r="BW137" s="45" t="s">
        <v>852</v>
      </c>
      <c r="BX137" s="123" t="str">
        <f t="shared" si="69"/>
        <v>9-SEPTIEMBRE</v>
      </c>
      <c r="BY137" s="45">
        <f t="shared" si="70"/>
        <v>110085</v>
      </c>
      <c r="BZ137" s="45">
        <f>VLOOKUP(BY137,Hoja1!$A$2:$O$599,14,FALSE)</f>
        <v>110085</v>
      </c>
      <c r="CA137" s="45" t="str">
        <f>VLOOKUP(BZ137,Hoja1!$A$2:$O$599,2,FALSE)</f>
        <v>COLEGIO VIRGEN DE MIRASIERRA</v>
      </c>
      <c r="CB137" s="45" t="str">
        <f t="shared" si="71"/>
        <v>Puesto pendiente de cubrir</v>
      </c>
      <c r="CC137" s="45">
        <v>888</v>
      </c>
      <c r="CD137" s="45" t="str">
        <f t="shared" si="72"/>
        <v>INCIDENCIA</v>
      </c>
      <c r="CF137" s="124"/>
      <c r="CG137" s="124"/>
      <c r="CH137" s="125"/>
      <c r="CJ137" s="126">
        <f t="shared" si="73"/>
        <v>118.755</v>
      </c>
    </row>
    <row r="138" spans="1:88" hidden="1" x14ac:dyDescent="0.3">
      <c r="A138" s="116"/>
      <c r="B138" s="116"/>
      <c r="D138" s="31" t="s">
        <v>2773</v>
      </c>
      <c r="E138" s="8" t="s">
        <v>2786</v>
      </c>
      <c r="F138" s="7" t="s">
        <v>726</v>
      </c>
      <c r="G138" s="45" t="s">
        <v>716</v>
      </c>
      <c r="H138" s="45" t="s">
        <v>722</v>
      </c>
      <c r="I138" s="119" t="s">
        <v>5735</v>
      </c>
      <c r="J138" s="18" t="s">
        <v>485</v>
      </c>
      <c r="K138" s="119">
        <v>110085</v>
      </c>
      <c r="L138" s="110" t="str">
        <f t="shared" si="51"/>
        <v>ok</v>
      </c>
      <c r="M138" s="111" t="str">
        <f>IFERROR(VLOOKUP(K138,Centros!$E$2:$G$340,2,FALSE)," ")</f>
        <v>COLEGIO VIRGEN DE MIRASIERRA</v>
      </c>
      <c r="N138" s="112" t="str">
        <f t="shared" si="52"/>
        <v xml:space="preserve"> </v>
      </c>
      <c r="O138" s="113" t="str">
        <f>IFERROR(VLOOKUP($I138,Trabajadores!$C$3:$AF$1684,19,FALSE)," ")</f>
        <v>ASL</v>
      </c>
      <c r="P138" s="32">
        <v>6</v>
      </c>
      <c r="Q138" s="33">
        <v>9</v>
      </c>
      <c r="R138" s="24">
        <f t="shared" si="50"/>
        <v>54</v>
      </c>
      <c r="S138" s="18"/>
      <c r="T138" s="23">
        <f t="shared" si="53"/>
        <v>1.6367812499999999</v>
      </c>
      <c r="U138" s="23">
        <f t="shared" si="54"/>
        <v>0</v>
      </c>
      <c r="V138" s="18"/>
      <c r="W138" s="23">
        <f t="shared" si="55"/>
        <v>71.253</v>
      </c>
      <c r="X138" s="30" t="str">
        <f>IFERROR(VLOOKUP($I138,Trabajadores!$C$2:$AS$1684,42,FALSE)," ")</f>
        <v>ALGADI</v>
      </c>
      <c r="Y138" s="30">
        <f>IFERROR(VLOOKUP($I138,Trabajadores!$C$2:$AS$1684,40,FALSE)," ")</f>
        <v>110085</v>
      </c>
      <c r="Z138" s="30" t="str">
        <f>IFERROR(VLOOKUP(Y138,Centros!$X$2:$Y$228,2,FALSE)," ")</f>
        <v>COLEGIO VIRGEN DE MIRASIERRA</v>
      </c>
      <c r="AA138" s="6"/>
      <c r="AB138" s="5" t="s">
        <v>10657</v>
      </c>
      <c r="AC138" s="41">
        <f>IFERROR(VLOOKUP(H138,Centros!$AI$2:$AN$10,6,FALSE),0)</f>
        <v>72</v>
      </c>
      <c r="AD138" s="42">
        <f t="shared" si="56"/>
        <v>0</v>
      </c>
      <c r="AE138" s="42">
        <f t="shared" si="57"/>
        <v>54</v>
      </c>
      <c r="AF138" s="42">
        <f t="shared" si="58"/>
        <v>0</v>
      </c>
      <c r="AG138" s="42">
        <f t="shared" si="59"/>
        <v>0</v>
      </c>
      <c r="AH138" s="43">
        <f>IFERROR(VLOOKUP($I138,Trabajadores!$C$3:$AT$1684,44,FALSE),0)</f>
        <v>19228</v>
      </c>
      <c r="AI138" s="43">
        <f>IFERROR(VLOOKUP($I138,Trabajadores!$C$3:$AT$1684,2,FALSE),0)</f>
        <v>1542</v>
      </c>
      <c r="AJ138" s="43" t="str">
        <f>IFERROR(VLOOKUP($I138,Trabajadores!$C$3:$AY$1270,21,FALSE),0)</f>
        <v>8</v>
      </c>
      <c r="AK138" s="42">
        <f>IFERROR(VLOOKUP($I138,Trabajadores!$C$3:$AN$1684,38,FALSE),0)</f>
        <v>7.8</v>
      </c>
      <c r="AL138" s="42" t="str">
        <f>IFERROR(VLOOKUP($I138,Trabajadores!$C$3:$AN$1684,28,FALSE),0)</f>
        <v>99100165012016</v>
      </c>
      <c r="AM138" s="21" t="str">
        <f>IFERROR(VLOOKUP($I138,Trabajadores!$C$3:$AN$1684,19,FALSE),0)</f>
        <v>ASL</v>
      </c>
      <c r="AN138" s="21">
        <f>IFERROR(IF($J138="algadi",VLOOKUP($K138,Centros!$AB$2:$AD$142,2,FALSE),VLOOKUP($K138,Centros!$AB$143:$AD$282,2,FALSE)),0)</f>
        <v>19228</v>
      </c>
      <c r="AO138" s="44" t="str">
        <f>IFERROR(IF($J138="algadi",VLOOKUP($K138,Centros!$AB$2:$AD$142,3,FALSE),VLOOKUP($K138,Centros!$AB$143:$AD$222,3,FALSE)),0)</f>
        <v>8</v>
      </c>
      <c r="AP138" s="54"/>
      <c r="AQ138" s="55">
        <f>IFERROR(VLOOKUP($AM138,Centros!$AR$2:$AS$405,2,FALSE),0)</f>
        <v>1.6367812499999999</v>
      </c>
      <c r="AR138" s="78">
        <f>IFERROR(VLOOKUP($AM138,Centros!$AZ$2:$BA$6,2,FALSE),0)</f>
        <v>0</v>
      </c>
      <c r="AS138" s="76">
        <f>IFERROR(VLOOKUP($AM138,Centros!$BE$2:$BF$6,2,FALSE),0)</f>
        <v>2.0499999999999998</v>
      </c>
      <c r="BD138" s="45" t="str">
        <f t="shared" si="60"/>
        <v>ALGADI</v>
      </c>
      <c r="BE138" s="45" t="s">
        <v>852</v>
      </c>
      <c r="BF138" s="123" t="str">
        <f t="shared" si="61"/>
        <v>9-SEPTIEMBRE</v>
      </c>
      <c r="BG138" s="45">
        <f t="shared" si="62"/>
        <v>110085</v>
      </c>
      <c r="BH138" s="45">
        <f>VLOOKUP(Y138,Hoja1!$A$2:$O$599,14,FALSE)</f>
        <v>110085</v>
      </c>
      <c r="BI138" s="45" t="str">
        <f>VLOOKUP(BH138,Hoja1!$A$2:$O$599,2,FALSE)</f>
        <v>COLEGIO VIRGEN DE MIRASIERRA</v>
      </c>
      <c r="BJ138" s="45" t="str">
        <f t="shared" si="63"/>
        <v>DANIEL VARGAS, VANESSA</v>
      </c>
      <c r="BK138" s="45">
        <f>VLOOKUP(BJ138,Trabajadores!$C$3:$AN$3285,14,FALSE)</f>
        <v>300</v>
      </c>
      <c r="BL138" s="45" t="str">
        <f>VLOOKUP($BJ138,Trabajadores!$C$3:$AN$3285,19,FALSE)</f>
        <v>ASL</v>
      </c>
      <c r="BM138" s="45">
        <f>VLOOKUP($BJ138,Trabajadores!$C$3:$AN$3285,16,FALSE)</f>
        <v>50</v>
      </c>
      <c r="BN138" s="124">
        <f t="shared" si="64"/>
        <v>0</v>
      </c>
      <c r="BO138" s="124">
        <f t="shared" si="65"/>
        <v>1</v>
      </c>
      <c r="BP138" s="125">
        <f t="shared" si="66"/>
        <v>1</v>
      </c>
      <c r="BR138" s="126">
        <f t="shared" si="67"/>
        <v>-71.253</v>
      </c>
      <c r="BV138" s="45" t="str">
        <f t="shared" si="68"/>
        <v>ALGADI</v>
      </c>
      <c r="BW138" s="45" t="s">
        <v>852</v>
      </c>
      <c r="BX138" s="123" t="str">
        <f t="shared" si="69"/>
        <v>9-SEPTIEMBRE</v>
      </c>
      <c r="BY138" s="45">
        <f t="shared" si="70"/>
        <v>110085</v>
      </c>
      <c r="BZ138" s="45">
        <f>VLOOKUP(BY138,Hoja1!$A$2:$O$599,14,FALSE)</f>
        <v>110085</v>
      </c>
      <c r="CA138" s="45" t="str">
        <f>VLOOKUP(BZ138,Hoja1!$A$2:$O$599,2,FALSE)</f>
        <v>COLEGIO VIRGEN DE MIRASIERRA</v>
      </c>
      <c r="CB138" s="45" t="str">
        <f t="shared" si="71"/>
        <v>Puesto pendiente de cubrir</v>
      </c>
      <c r="CC138" s="45">
        <v>888</v>
      </c>
      <c r="CD138" s="45" t="str">
        <f t="shared" si="72"/>
        <v>INCIDENCIA</v>
      </c>
      <c r="CF138" s="124"/>
      <c r="CG138" s="124"/>
      <c r="CH138" s="125"/>
      <c r="CJ138" s="126">
        <f t="shared" si="73"/>
        <v>71.253</v>
      </c>
    </row>
    <row r="139" spans="1:88" hidden="1" x14ac:dyDescent="0.3">
      <c r="A139" s="116"/>
      <c r="B139" s="116"/>
      <c r="D139" s="31" t="s">
        <v>2773</v>
      </c>
      <c r="E139" s="8" t="s">
        <v>2786</v>
      </c>
      <c r="F139" s="7" t="s">
        <v>726</v>
      </c>
      <c r="G139" s="45" t="s">
        <v>714</v>
      </c>
      <c r="H139" s="45" t="s">
        <v>816</v>
      </c>
      <c r="I139" s="119" t="s">
        <v>4300</v>
      </c>
      <c r="J139" s="18" t="s">
        <v>485</v>
      </c>
      <c r="K139" s="119">
        <v>350001</v>
      </c>
      <c r="L139" s="110" t="str">
        <f t="shared" si="51"/>
        <v>ok</v>
      </c>
      <c r="M139" s="111" t="str">
        <f>IFERROR(VLOOKUP(K139,Centros!$E$2:$G$340,2,FALSE)," ")</f>
        <v>CLARETIANOS COLMENAR SEMINARIO</v>
      </c>
      <c r="N139" s="112" t="str">
        <f t="shared" si="52"/>
        <v xml:space="preserve"> </v>
      </c>
      <c r="O139" s="113" t="str">
        <f>IFERROR(VLOOKUP($I139,Trabajadores!$C$3:$AF$1684,19,FALSE)," ")</f>
        <v>h J Cocina</v>
      </c>
      <c r="P139" s="32"/>
      <c r="Q139" s="33"/>
      <c r="R139" s="24">
        <f t="shared" si="50"/>
        <v>0</v>
      </c>
      <c r="S139" s="18"/>
      <c r="T139" s="23">
        <f t="shared" si="53"/>
        <v>1.7971718750000001</v>
      </c>
      <c r="U139" s="23">
        <f t="shared" si="54"/>
        <v>0</v>
      </c>
      <c r="V139" s="18">
        <v>235</v>
      </c>
      <c r="W139" s="23">
        <f t="shared" si="55"/>
        <v>3885.1374999999998</v>
      </c>
      <c r="X139" s="30" t="str">
        <f>IFERROR(VLOOKUP($I139,Trabajadores!$C$2:$AS$1684,42,FALSE)," ")</f>
        <v>ALGADI</v>
      </c>
      <c r="Y139" s="30">
        <f>IFERROR(VLOOKUP($I139,Trabajadores!$C$2:$AS$1684,40,FALSE)," ")</f>
        <v>110066</v>
      </c>
      <c r="Z139" s="30" t="str">
        <f>IFERROR(VLOOKUP(Y139,Centros!$X$2:$Y$228,2,FALSE)," ")</f>
        <v>COL. SAG. CORAZONES MARTIN HEROS</v>
      </c>
      <c r="AA139" s="6"/>
      <c r="AB139" s="5"/>
      <c r="AC139" s="41">
        <f>IFERROR(VLOOKUP(H139,Centros!$AI$2:$AN$10,6,FALSE),0)</f>
        <v>72</v>
      </c>
      <c r="AD139" s="42">
        <f t="shared" si="56"/>
        <v>0</v>
      </c>
      <c r="AE139" s="42">
        <f t="shared" si="57"/>
        <v>0</v>
      </c>
      <c r="AF139" s="42">
        <f t="shared" si="58"/>
        <v>0</v>
      </c>
      <c r="AG139" s="42">
        <f t="shared" si="59"/>
        <v>0</v>
      </c>
      <c r="AH139" s="43">
        <f>IFERROR(VLOOKUP($I139,Trabajadores!$C$3:$AT$1684,44,FALSE),0)</f>
        <v>19228</v>
      </c>
      <c r="AI139" s="43">
        <f>IFERROR(VLOOKUP($I139,Trabajadores!$C$3:$AT$1684,2,FALSE),0)</f>
        <v>322</v>
      </c>
      <c r="AJ139" s="43" t="str">
        <f>IFERROR(VLOOKUP($I139,Trabajadores!$C$3:$AY$1270,21,FALSE),0)</f>
        <v>44</v>
      </c>
      <c r="AK139" s="42">
        <f>IFERROR(VLOOKUP($I139,Trabajadores!$C$3:$AN$1684,38,FALSE),0)</f>
        <v>16.532499999999999</v>
      </c>
      <c r="AL139" s="42" t="str">
        <f>IFERROR(VLOOKUP($I139,Trabajadores!$C$3:$AN$1684,28,FALSE),0)</f>
        <v>99100165012016</v>
      </c>
      <c r="AM139" s="21" t="str">
        <f>IFERROR(VLOOKUP($I139,Trabajadores!$C$3:$AN$1684,19,FALSE),0)</f>
        <v>h J Cocina</v>
      </c>
      <c r="AN139" s="21">
        <f>IFERROR(IF($J139="algadi",VLOOKUP($K139,Centros!$AB$2:$AD$142,2,FALSE),VLOOKUP($K139,Centros!$AB$143:$AD$282,2,FALSE)),0)</f>
        <v>0</v>
      </c>
      <c r="AO139" s="44">
        <f>IFERROR(IF($J139="algadi",VLOOKUP($K139,Centros!$AB$2:$AD$142,3,FALSE),VLOOKUP($K139,Centros!$AB$143:$AD$222,3,FALSE)),0)</f>
        <v>0</v>
      </c>
      <c r="AP139" s="54"/>
      <c r="AQ139" s="55">
        <f>IFERROR(VLOOKUP($AM139,Centros!$AR$2:$AS$405,2,FALSE),0)</f>
        <v>1.7971718750000001</v>
      </c>
      <c r="AR139" s="78">
        <f>IFERROR(VLOOKUP($AM139,Centros!$AZ$2:$BA$6,2,FALSE),0)</f>
        <v>0</v>
      </c>
      <c r="AS139" s="76">
        <f>IFERROR(VLOOKUP($AM139,Centros!$BE$2:$BF$6,2,FALSE),0)</f>
        <v>0</v>
      </c>
      <c r="BD139" s="45" t="str">
        <f t="shared" si="60"/>
        <v>ALGADI</v>
      </c>
      <c r="BE139" s="45" t="s">
        <v>852</v>
      </c>
      <c r="BF139" s="123" t="str">
        <f t="shared" si="61"/>
        <v>9-SEPTIEMBRE</v>
      </c>
      <c r="BG139" s="45">
        <f t="shared" si="62"/>
        <v>110066</v>
      </c>
      <c r="BH139" s="45">
        <f>VLOOKUP(Y139,Hoja1!$A$2:$O$599,14,FALSE)</f>
        <v>110066</v>
      </c>
      <c r="BI139" s="45" t="str">
        <f>VLOOKUP(BH139,Hoja1!$A$2:$O$599,2,FALSE)</f>
        <v>COL. SAG. CORAZONES MARTIN HEROS</v>
      </c>
      <c r="BJ139" s="45" t="str">
        <f t="shared" si="63"/>
        <v>MAYORAL DIAZ, MIGUEL A.</v>
      </c>
      <c r="BK139" s="45">
        <f>VLOOKUP(BJ139,Trabajadores!$C$3:$AN$3285,14,FALSE)</f>
        <v>100</v>
      </c>
      <c r="BL139" s="45" t="str">
        <f>VLOOKUP($BJ139,Trabajadores!$C$3:$AN$3285,19,FALSE)</f>
        <v>h J Cocina</v>
      </c>
      <c r="BM139" s="45">
        <f>VLOOKUP($BJ139,Trabajadores!$C$3:$AN$3285,16,FALSE)</f>
        <v>100</v>
      </c>
      <c r="BN139" s="124">
        <f t="shared" si="64"/>
        <v>1</v>
      </c>
      <c r="BO139" s="124">
        <f t="shared" si="65"/>
        <v>0</v>
      </c>
      <c r="BP139" s="125">
        <f t="shared" si="66"/>
        <v>1</v>
      </c>
      <c r="BR139" s="126">
        <f t="shared" si="67"/>
        <v>-3885.1374999999998</v>
      </c>
      <c r="BV139" s="45" t="str">
        <f t="shared" si="68"/>
        <v>ALGADI</v>
      </c>
      <c r="BW139" s="45" t="s">
        <v>852</v>
      </c>
      <c r="BX139" s="123" t="str">
        <f t="shared" si="69"/>
        <v>9-SEPTIEMBRE</v>
      </c>
      <c r="BY139" s="45">
        <f t="shared" si="70"/>
        <v>350001</v>
      </c>
      <c r="BZ139" s="45">
        <f>VLOOKUP(BY139,Hoja1!$A$2:$O$599,14,FALSE)</f>
        <v>350001</v>
      </c>
      <c r="CA139" s="45" t="str">
        <f>VLOOKUP(BZ139,Hoja1!$A$2:$O$599,2,FALSE)</f>
        <v>CLARETIANOS COLMENAR SEMINARIO</v>
      </c>
      <c r="CB139" s="45" t="str">
        <f t="shared" si="71"/>
        <v>Otros</v>
      </c>
      <c r="CC139" s="45">
        <v>888</v>
      </c>
      <c r="CD139" s="45" t="str">
        <f t="shared" si="72"/>
        <v>INCIDENCIA</v>
      </c>
      <c r="CF139" s="124"/>
      <c r="CG139" s="124"/>
      <c r="CH139" s="125"/>
      <c r="CJ139" s="126">
        <f t="shared" si="73"/>
        <v>3885.1374999999998</v>
      </c>
    </row>
    <row r="140" spans="1:88" hidden="1" x14ac:dyDescent="0.3">
      <c r="A140" s="116"/>
      <c r="B140" s="116"/>
      <c r="D140" s="31" t="s">
        <v>2773</v>
      </c>
      <c r="E140" s="8" t="s">
        <v>2786</v>
      </c>
      <c r="F140" s="7" t="s">
        <v>726</v>
      </c>
      <c r="G140" s="45" t="s">
        <v>714</v>
      </c>
      <c r="H140" s="45" t="s">
        <v>816</v>
      </c>
      <c r="I140" s="119" t="s">
        <v>10144</v>
      </c>
      <c r="J140" s="18" t="s">
        <v>485</v>
      </c>
      <c r="K140" s="119">
        <v>110020</v>
      </c>
      <c r="L140" s="110" t="str">
        <f t="shared" si="51"/>
        <v>ok</v>
      </c>
      <c r="M140" s="111" t="str">
        <f>IFERROR(VLOOKUP(K140,Centros!$E$2:$G$340,2,FALSE)," ")</f>
        <v>COLEGIO FRAY LUIS DE LEON</v>
      </c>
      <c r="N140" s="112" t="str">
        <f t="shared" si="52"/>
        <v xml:space="preserve"> </v>
      </c>
      <c r="O140" s="113" t="str">
        <f>IFERROR(VLOOKUP($I140,Trabajadores!$C$3:$AF$1684,19,FALSE)," ")</f>
        <v>ASL</v>
      </c>
      <c r="P140" s="32"/>
      <c r="Q140" s="33"/>
      <c r="R140" s="24">
        <f t="shared" si="50"/>
        <v>0</v>
      </c>
      <c r="S140" s="18"/>
      <c r="T140" s="23">
        <f t="shared" si="53"/>
        <v>1.6367812499999999</v>
      </c>
      <c r="U140" s="23">
        <f t="shared" si="54"/>
        <v>0</v>
      </c>
      <c r="V140" s="18">
        <v>110</v>
      </c>
      <c r="W140" s="23">
        <f t="shared" si="55"/>
        <v>842.1875</v>
      </c>
      <c r="X140" s="30" t="str">
        <f>IFERROR(VLOOKUP($I140,Trabajadores!$C$2:$AS$1684,42,FALSE)," ")</f>
        <v>ALGADI</v>
      </c>
      <c r="Y140" s="30">
        <f>IFERROR(VLOOKUP($I140,Trabajadores!$C$2:$AS$1684,40,FALSE)," ")</f>
        <v>110066</v>
      </c>
      <c r="Z140" s="30" t="str">
        <f>IFERROR(VLOOKUP(Y140,Centros!$X$2:$Y$228,2,FALSE)," ")</f>
        <v>COL. SAG. CORAZONES MARTIN HEROS</v>
      </c>
      <c r="AA140" s="6"/>
      <c r="AB140" s="5"/>
      <c r="AC140" s="41">
        <f>IFERROR(VLOOKUP(H140,Centros!$AI$2:$AN$10,6,FALSE),0)</f>
        <v>72</v>
      </c>
      <c r="AD140" s="42">
        <f t="shared" si="56"/>
        <v>0</v>
      </c>
      <c r="AE140" s="42">
        <f t="shared" si="57"/>
        <v>0</v>
      </c>
      <c r="AF140" s="42">
        <f t="shared" si="58"/>
        <v>0</v>
      </c>
      <c r="AG140" s="42">
        <f t="shared" si="59"/>
        <v>0</v>
      </c>
      <c r="AH140" s="43">
        <f>IFERROR(VLOOKUP($I140,Trabajadores!$C$3:$AT$1684,44,FALSE),0)</f>
        <v>19228</v>
      </c>
      <c r="AI140" s="43">
        <f>IFERROR(VLOOKUP($I140,Trabajadores!$C$3:$AT$1684,2,FALSE),0)</f>
        <v>448</v>
      </c>
      <c r="AJ140" s="43" t="str">
        <f>IFERROR(VLOOKUP($I140,Trabajadores!$C$3:$AY$1270,21,FALSE),0)</f>
        <v>44</v>
      </c>
      <c r="AK140" s="42">
        <f>IFERROR(VLOOKUP($I140,Trabajadores!$C$3:$AN$1684,38,FALSE),0)</f>
        <v>7.65625</v>
      </c>
      <c r="AL140" s="42" t="str">
        <f>IFERROR(VLOOKUP($I140,Trabajadores!$C$3:$AN$1684,28,FALSE),0)</f>
        <v>99100165012016</v>
      </c>
      <c r="AM140" s="21" t="str">
        <f>IFERROR(VLOOKUP($I140,Trabajadores!$C$3:$AN$1684,19,FALSE),0)</f>
        <v>ASL</v>
      </c>
      <c r="AN140" s="21">
        <f>IFERROR(IF($J140="algadi",VLOOKUP($K140,Centros!$AB$2:$AD$142,2,FALSE),VLOOKUP($K140,Centros!$AB$143:$AD$282,2,FALSE)),0)</f>
        <v>19228</v>
      </c>
      <c r="AO140" s="44" t="str">
        <f>IFERROR(IF($J140="algadi",VLOOKUP($K140,Centros!$AB$2:$AD$142,3,FALSE),VLOOKUP($K140,Centros!$AB$143:$AD$222,3,FALSE)),0)</f>
        <v>19</v>
      </c>
      <c r="AP140" s="54"/>
      <c r="AQ140" s="55">
        <f>IFERROR(VLOOKUP($AM140,Centros!$AR$2:$AS$405,2,FALSE),0)</f>
        <v>1.6367812499999999</v>
      </c>
      <c r="AR140" s="78">
        <f>IFERROR(VLOOKUP($AM140,Centros!$AZ$2:$BA$6,2,FALSE),0)</f>
        <v>0</v>
      </c>
      <c r="AS140" s="76">
        <f>IFERROR(VLOOKUP($AM140,Centros!$BE$2:$BF$6,2,FALSE),0)</f>
        <v>2.0499999999999998</v>
      </c>
      <c r="BD140" s="45" t="str">
        <f t="shared" si="60"/>
        <v>ALGADI</v>
      </c>
      <c r="BE140" s="45" t="s">
        <v>852</v>
      </c>
      <c r="BF140" s="123" t="str">
        <f t="shared" si="61"/>
        <v>9-SEPTIEMBRE</v>
      </c>
      <c r="BG140" s="45">
        <f t="shared" si="62"/>
        <v>110066</v>
      </c>
      <c r="BH140" s="45">
        <f>VLOOKUP(Y140,Hoja1!$A$2:$O$599,14,FALSE)</f>
        <v>110066</v>
      </c>
      <c r="BI140" s="45" t="str">
        <f>VLOOKUP(BH140,Hoja1!$A$2:$O$599,2,FALSE)</f>
        <v>COL. SAG. CORAZONES MARTIN HEROS</v>
      </c>
      <c r="BJ140" s="45" t="str">
        <f t="shared" si="63"/>
        <v>SAEZ OLMEDO, FRANCISCA</v>
      </c>
      <c r="BK140" s="45">
        <f>VLOOKUP(BJ140,Trabajadores!$C$3:$AN$3285,14,FALSE)</f>
        <v>300</v>
      </c>
      <c r="BL140" s="45" t="str">
        <f>VLOOKUP($BJ140,Trabajadores!$C$3:$AN$3285,19,FALSE)</f>
        <v>ASL</v>
      </c>
      <c r="BM140" s="45">
        <f>VLOOKUP($BJ140,Trabajadores!$C$3:$AN$3285,16,FALSE)</f>
        <v>100</v>
      </c>
      <c r="BN140" s="124">
        <f t="shared" si="64"/>
        <v>1</v>
      </c>
      <c r="BO140" s="124">
        <f t="shared" si="65"/>
        <v>0</v>
      </c>
      <c r="BP140" s="125">
        <f t="shared" si="66"/>
        <v>1</v>
      </c>
      <c r="BR140" s="126">
        <f t="shared" si="67"/>
        <v>-842.1875</v>
      </c>
      <c r="BV140" s="45" t="str">
        <f t="shared" si="68"/>
        <v>ALGADI</v>
      </c>
      <c r="BW140" s="45" t="s">
        <v>852</v>
      </c>
      <c r="BX140" s="123" t="str">
        <f t="shared" si="69"/>
        <v>9-SEPTIEMBRE</v>
      </c>
      <c r="BY140" s="45">
        <f t="shared" si="70"/>
        <v>110020</v>
      </c>
      <c r="BZ140" s="45">
        <f>VLOOKUP(BY140,Hoja1!$A$2:$O$599,14,FALSE)</f>
        <v>110020</v>
      </c>
      <c r="CA140" s="45" t="str">
        <f>VLOOKUP(BZ140,Hoja1!$A$2:$O$599,2,FALSE)</f>
        <v>COLEGIO FRAY LUIS DE LEON</v>
      </c>
      <c r="CB140" s="45" t="str">
        <f t="shared" si="71"/>
        <v>Otros</v>
      </c>
      <c r="CC140" s="45">
        <v>888</v>
      </c>
      <c r="CD140" s="45" t="str">
        <f t="shared" si="72"/>
        <v>INCIDENCIA</v>
      </c>
      <c r="CF140" s="124"/>
      <c r="CG140" s="124"/>
      <c r="CH140" s="125"/>
      <c r="CJ140" s="126">
        <f t="shared" si="73"/>
        <v>842.1875</v>
      </c>
    </row>
    <row r="141" spans="1:88" hidden="1" x14ac:dyDescent="0.3">
      <c r="A141" s="116"/>
      <c r="B141" s="116"/>
      <c r="D141" s="31" t="s">
        <v>2765</v>
      </c>
      <c r="E141" s="8" t="s">
        <v>2786</v>
      </c>
      <c r="F141" s="7" t="s">
        <v>726</v>
      </c>
      <c r="G141" s="45" t="s">
        <v>716</v>
      </c>
      <c r="H141" s="45" t="s">
        <v>721</v>
      </c>
      <c r="I141" s="119" t="s">
        <v>7568</v>
      </c>
      <c r="J141" s="18" t="s">
        <v>485</v>
      </c>
      <c r="K141" s="119">
        <v>110067</v>
      </c>
      <c r="L141" s="110" t="str">
        <f t="shared" si="51"/>
        <v>ok</v>
      </c>
      <c r="M141" s="111" t="str">
        <f>IFERROR(VLOOKUP(K141,Centros!$E$2:$G$340,2,FALSE)," ")</f>
        <v>COL-LEGI PADRE DAMIAN VALLVIDRERA</v>
      </c>
      <c r="N141" s="112" t="str">
        <f t="shared" si="52"/>
        <v xml:space="preserve"> </v>
      </c>
      <c r="O141" s="113" t="str">
        <f>IFERROR(VLOOKUP($I141,Trabajadores!$C$3:$AF$1684,19,FALSE)," ")</f>
        <v>AUX COLEC</v>
      </c>
      <c r="P141" s="32">
        <v>17.5</v>
      </c>
      <c r="Q141" s="33">
        <v>11.68</v>
      </c>
      <c r="R141" s="24">
        <f t="shared" si="50"/>
        <v>204.4</v>
      </c>
      <c r="S141" s="18"/>
      <c r="T141" s="23">
        <f t="shared" si="53"/>
        <v>0</v>
      </c>
      <c r="U141" s="23">
        <f t="shared" si="54"/>
        <v>0</v>
      </c>
      <c r="V141" s="18"/>
      <c r="W141" s="23">
        <f t="shared" si="55"/>
        <v>269.70580000000001</v>
      </c>
      <c r="X141" s="30" t="str">
        <f>IFERROR(VLOOKUP($I141,Trabajadores!$C$2:$AS$1684,42,FALSE)," ")</f>
        <v>ALGADI</v>
      </c>
      <c r="Y141" s="30">
        <f>IFERROR(VLOOKUP($I141,Trabajadores!$C$2:$AS$1684,40,FALSE)," ")</f>
        <v>110067</v>
      </c>
      <c r="Z141" s="30" t="str">
        <f>IFERROR(VLOOKUP(Y141,Centros!$X$2:$Y$228,2,FALSE)," ")</f>
        <v>COL-LEGI PADRE DAMIAN VALLVIDRERA</v>
      </c>
      <c r="AA141" s="6"/>
      <c r="AB141" s="5" t="s">
        <v>10658</v>
      </c>
      <c r="AC141" s="41">
        <f>IFERROR(VLOOKUP(H141,Centros!$AI$2:$AN$10,6,FALSE),0)</f>
        <v>72</v>
      </c>
      <c r="AD141" s="42">
        <f t="shared" si="56"/>
        <v>0</v>
      </c>
      <c r="AE141" s="42">
        <f t="shared" si="57"/>
        <v>204.4</v>
      </c>
      <c r="AF141" s="42">
        <f t="shared" si="58"/>
        <v>0</v>
      </c>
      <c r="AG141" s="42">
        <f t="shared" si="59"/>
        <v>0</v>
      </c>
      <c r="AH141" s="43">
        <f>IFERROR(VLOOKUP($I141,Trabajadores!$C$3:$AT$1684,44,FALSE),0)</f>
        <v>19208</v>
      </c>
      <c r="AI141" s="43">
        <f>IFERROR(VLOOKUP($I141,Trabajadores!$C$3:$AT$1684,2,FALSE),0)</f>
        <v>25</v>
      </c>
      <c r="AJ141" s="43" t="str">
        <f>IFERROR(VLOOKUP($I141,Trabajadores!$C$3:$AY$1270,21,FALSE),0)</f>
        <v>1</v>
      </c>
      <c r="AK141" s="42">
        <f>IFERROR(VLOOKUP($I141,Trabajadores!$C$3:$AN$1684,38,FALSE),0)</f>
        <v>9.66</v>
      </c>
      <c r="AL141" s="42" t="str">
        <f>IFERROR(VLOOKUP($I141,Trabajadores!$C$3:$AN$1684,28,FALSE),0)</f>
        <v>99100165012016</v>
      </c>
      <c r="AM141" s="21" t="str">
        <f>IFERROR(VLOOKUP($I141,Trabajadores!$C$3:$AN$1684,19,FALSE),0)</f>
        <v>AUX COLEC</v>
      </c>
      <c r="AN141" s="21">
        <f>IFERROR(IF($J141="algadi",VLOOKUP($K141,Centros!$AB$2:$AD$142,2,FALSE),VLOOKUP($K141,Centros!$AB$143:$AD$282,2,FALSE)),0)</f>
        <v>19208</v>
      </c>
      <c r="AO141" s="44" t="str">
        <f>IFERROR(IF($J141="algadi",VLOOKUP($K141,Centros!$AB$2:$AD$142,3,FALSE),VLOOKUP($K141,Centros!$AB$143:$AD$222,3,FALSE)),0)</f>
        <v>1</v>
      </c>
      <c r="AP141" s="54"/>
      <c r="AQ141" s="55">
        <f>IFERROR(VLOOKUP($AM141,Centros!$AR$2:$AS$405,2,FALSE),0)</f>
        <v>0</v>
      </c>
      <c r="AR141" s="78">
        <f>IFERROR(VLOOKUP($AM141,Centros!$AZ$2:$BA$6,2,FALSE),0)</f>
        <v>0</v>
      </c>
      <c r="AS141" s="76">
        <f>IFERROR(VLOOKUP($AM141,Centros!$BE$2:$BF$6,2,FALSE),0)</f>
        <v>0</v>
      </c>
      <c r="BD141" s="45" t="str">
        <f t="shared" si="60"/>
        <v>ALGADI</v>
      </c>
      <c r="BE141" s="45" t="s">
        <v>852</v>
      </c>
      <c r="BF141" s="123" t="str">
        <f t="shared" si="61"/>
        <v>9-SEPTIEMBRE</v>
      </c>
      <c r="BG141" s="45">
        <f t="shared" si="62"/>
        <v>110067</v>
      </c>
      <c r="BH141" s="45">
        <f>VLOOKUP(Y141,Hoja1!$A$2:$O$599,14,FALSE)</f>
        <v>110067</v>
      </c>
      <c r="BI141" s="45" t="str">
        <f>VLOOKUP(BH141,Hoja1!$A$2:$O$599,2,FALSE)</f>
        <v>COL-LEGI PADRE DAMIAN VALLVIDRERA</v>
      </c>
      <c r="BJ141" s="45" t="str">
        <f t="shared" si="63"/>
        <v>BAIZ AICHOUNI, LATIFA</v>
      </c>
      <c r="BK141" s="45">
        <f>VLOOKUP(BJ141,Trabajadores!$C$3:$AN$3285,14,FALSE)</f>
        <v>389</v>
      </c>
      <c r="BL141" s="45" t="str">
        <f>VLOOKUP($BJ141,Trabajadores!$C$3:$AN$3285,19,FALSE)</f>
        <v>AUX COLEC</v>
      </c>
      <c r="BM141" s="45">
        <f>VLOOKUP($BJ141,Trabajadores!$C$3:$AN$3285,16,FALSE)</f>
        <v>100</v>
      </c>
      <c r="BN141" s="124">
        <f t="shared" si="64"/>
        <v>0</v>
      </c>
      <c r="BO141" s="124">
        <f t="shared" si="65"/>
        <v>1</v>
      </c>
      <c r="BP141" s="125">
        <f t="shared" si="66"/>
        <v>1</v>
      </c>
      <c r="BR141" s="126">
        <f t="shared" si="67"/>
        <v>-269.70580000000001</v>
      </c>
      <c r="BV141" s="45" t="str">
        <f t="shared" si="68"/>
        <v>ALGADI</v>
      </c>
      <c r="BW141" s="45" t="s">
        <v>852</v>
      </c>
      <c r="BX141" s="123" t="str">
        <f t="shared" si="69"/>
        <v>9-SEPTIEMBRE</v>
      </c>
      <c r="BY141" s="45">
        <f t="shared" si="70"/>
        <v>110067</v>
      </c>
      <c r="BZ141" s="45">
        <f>VLOOKUP(BY141,Hoja1!$A$2:$O$599,14,FALSE)</f>
        <v>110067</v>
      </c>
      <c r="CA141" s="45" t="str">
        <f>VLOOKUP(BZ141,Hoja1!$A$2:$O$599,2,FALSE)</f>
        <v>COL-LEGI PADRE DAMIAN VALLVIDRERA</v>
      </c>
      <c r="CB141" s="45" t="str">
        <f t="shared" si="71"/>
        <v>Permiso retribuido</v>
      </c>
      <c r="CC141" s="45">
        <v>888</v>
      </c>
      <c r="CD141" s="45" t="str">
        <f t="shared" si="72"/>
        <v>INCIDENCIA</v>
      </c>
      <c r="CF141" s="124"/>
      <c r="CG141" s="124"/>
      <c r="CH141" s="125"/>
      <c r="CJ141" s="126">
        <f t="shared" si="73"/>
        <v>269.70580000000001</v>
      </c>
    </row>
    <row r="142" spans="1:88" hidden="1" x14ac:dyDescent="0.3">
      <c r="A142" s="116"/>
      <c r="B142" s="116"/>
      <c r="D142" s="31" t="s">
        <v>2765</v>
      </c>
      <c r="E142" s="8" t="s">
        <v>2786</v>
      </c>
      <c r="F142" s="7" t="s">
        <v>726</v>
      </c>
      <c r="G142" s="45" t="s">
        <v>716</v>
      </c>
      <c r="H142" s="45" t="s">
        <v>721</v>
      </c>
      <c r="I142" s="119" t="s">
        <v>6160</v>
      </c>
      <c r="J142" s="18" t="s">
        <v>485</v>
      </c>
      <c r="K142" s="119">
        <v>110067</v>
      </c>
      <c r="L142" s="110" t="str">
        <f t="shared" si="51"/>
        <v>ok</v>
      </c>
      <c r="M142" s="111" t="str">
        <f>IFERROR(VLOOKUP(K142,Centros!$E$2:$G$340,2,FALSE)," ")</f>
        <v>COL-LEGI PADRE DAMIAN VALLVIDRERA</v>
      </c>
      <c r="N142" s="112" t="str">
        <f t="shared" si="52"/>
        <v xml:space="preserve"> </v>
      </c>
      <c r="O142" s="113" t="str">
        <f>IFERROR(VLOOKUP($I142,Trabajadores!$C$3:$AF$1684,19,FALSE)," ")</f>
        <v>aux colec</v>
      </c>
      <c r="P142" s="32">
        <v>1</v>
      </c>
      <c r="Q142" s="33">
        <v>11.68</v>
      </c>
      <c r="R142" s="24">
        <f t="shared" si="50"/>
        <v>11.68</v>
      </c>
      <c r="S142" s="18"/>
      <c r="T142" s="23">
        <f t="shared" si="53"/>
        <v>0</v>
      </c>
      <c r="U142" s="23">
        <f t="shared" si="54"/>
        <v>0</v>
      </c>
      <c r="V142" s="18"/>
      <c r="W142" s="23">
        <f t="shared" si="55"/>
        <v>15.411759999999999</v>
      </c>
      <c r="X142" s="30" t="str">
        <f>IFERROR(VLOOKUP($I142,Trabajadores!$C$2:$AS$1684,42,FALSE)," ")</f>
        <v>ALGADI</v>
      </c>
      <c r="Y142" s="30">
        <f>IFERROR(VLOOKUP($I142,Trabajadores!$C$2:$AS$1684,40,FALSE)," ")</f>
        <v>110067</v>
      </c>
      <c r="Z142" s="30" t="str">
        <f>IFERROR(VLOOKUP(Y142,Centros!$X$2:$Y$228,2,FALSE)," ")</f>
        <v>COL-LEGI PADRE DAMIAN VALLVIDRERA</v>
      </c>
      <c r="AA142" s="6"/>
      <c r="AB142" s="5" t="s">
        <v>10659</v>
      </c>
      <c r="AC142" s="41">
        <f>IFERROR(VLOOKUP(H142,Centros!$AI$2:$AN$10,6,FALSE),0)</f>
        <v>72</v>
      </c>
      <c r="AD142" s="42">
        <f t="shared" si="56"/>
        <v>0</v>
      </c>
      <c r="AE142" s="42">
        <f t="shared" si="57"/>
        <v>11.68</v>
      </c>
      <c r="AF142" s="42">
        <f t="shared" si="58"/>
        <v>0</v>
      </c>
      <c r="AG142" s="42">
        <f t="shared" si="59"/>
        <v>0</v>
      </c>
      <c r="AH142" s="43">
        <f>IFERROR(VLOOKUP($I142,Trabajadores!$C$3:$AT$1684,44,FALSE),0)</f>
        <v>19208</v>
      </c>
      <c r="AI142" s="43">
        <f>IFERROR(VLOOKUP($I142,Trabajadores!$C$3:$AT$1684,2,FALSE),0)</f>
        <v>7</v>
      </c>
      <c r="AJ142" s="43" t="str">
        <f>IFERROR(VLOOKUP($I142,Trabajadores!$C$3:$AY$1270,21,FALSE),0)</f>
        <v>1</v>
      </c>
      <c r="AK142" s="42">
        <f>IFERROR(VLOOKUP($I142,Trabajadores!$C$3:$AN$1684,38,FALSE),0)</f>
        <v>9.7384615384615376</v>
      </c>
      <c r="AL142" s="42" t="str">
        <f>IFERROR(VLOOKUP($I142,Trabajadores!$C$3:$AN$1684,28,FALSE),0)</f>
        <v>99100165012016</v>
      </c>
      <c r="AM142" s="21" t="str">
        <f>IFERROR(VLOOKUP($I142,Trabajadores!$C$3:$AN$1684,19,FALSE),0)</f>
        <v>aux colec</v>
      </c>
      <c r="AN142" s="21">
        <f>IFERROR(IF($J142="algadi",VLOOKUP($K142,Centros!$AB$2:$AD$142,2,FALSE),VLOOKUP($K142,Centros!$AB$143:$AD$282,2,FALSE)),0)</f>
        <v>19208</v>
      </c>
      <c r="AO142" s="44" t="str">
        <f>IFERROR(IF($J142="algadi",VLOOKUP($K142,Centros!$AB$2:$AD$142,3,FALSE),VLOOKUP($K142,Centros!$AB$143:$AD$222,3,FALSE)),0)</f>
        <v>1</v>
      </c>
      <c r="AP142" s="54"/>
      <c r="AQ142" s="55">
        <f>IFERROR(VLOOKUP($AM142,Centros!$AR$2:$AS$405,2,FALSE),0)</f>
        <v>0</v>
      </c>
      <c r="AR142" s="78">
        <f>IFERROR(VLOOKUP($AM142,Centros!$AZ$2:$BA$6,2,FALSE),0)</f>
        <v>0</v>
      </c>
      <c r="AS142" s="76">
        <f>IFERROR(VLOOKUP($AM142,Centros!$BE$2:$BF$6,2,FALSE),0)</f>
        <v>0</v>
      </c>
      <c r="BD142" s="45" t="str">
        <f t="shared" si="60"/>
        <v>ALGADI</v>
      </c>
      <c r="BE142" s="45" t="s">
        <v>852</v>
      </c>
      <c r="BF142" s="123" t="str">
        <f t="shared" si="61"/>
        <v>9-SEPTIEMBRE</v>
      </c>
      <c r="BG142" s="45">
        <f t="shared" si="62"/>
        <v>110067</v>
      </c>
      <c r="BH142" s="45">
        <f>VLOOKUP(Y142,Hoja1!$A$2:$O$599,14,FALSE)</f>
        <v>110067</v>
      </c>
      <c r="BI142" s="45" t="str">
        <f>VLOOKUP(BH142,Hoja1!$A$2:$O$599,2,FALSE)</f>
        <v>COL-LEGI PADRE DAMIAN VALLVIDRERA</v>
      </c>
      <c r="BJ142" s="45" t="str">
        <f t="shared" si="63"/>
        <v>HERNANDEZ SALGADO, ELISABET</v>
      </c>
      <c r="BK142" s="45">
        <f>VLOOKUP(BJ142,Trabajadores!$C$3:$AN$3285,14,FALSE)</f>
        <v>300</v>
      </c>
      <c r="BL142" s="45" t="str">
        <f>VLOOKUP($BJ142,Trabajadores!$C$3:$AN$3285,19,FALSE)</f>
        <v>aux colec</v>
      </c>
      <c r="BM142" s="45">
        <f>VLOOKUP($BJ142,Trabajadores!$C$3:$AN$3285,16,FALSE)</f>
        <v>81.25</v>
      </c>
      <c r="BN142" s="124">
        <f t="shared" si="64"/>
        <v>0</v>
      </c>
      <c r="BO142" s="124">
        <f t="shared" si="65"/>
        <v>1</v>
      </c>
      <c r="BP142" s="125">
        <f t="shared" si="66"/>
        <v>1</v>
      </c>
      <c r="BR142" s="126">
        <f t="shared" si="67"/>
        <v>-15.411759999999999</v>
      </c>
      <c r="BV142" s="45" t="str">
        <f t="shared" si="68"/>
        <v>ALGADI</v>
      </c>
      <c r="BW142" s="45" t="s">
        <v>852</v>
      </c>
      <c r="BX142" s="123" t="str">
        <f t="shared" si="69"/>
        <v>9-SEPTIEMBRE</v>
      </c>
      <c r="BY142" s="45">
        <f t="shared" si="70"/>
        <v>110067</v>
      </c>
      <c r="BZ142" s="45">
        <f>VLOOKUP(BY142,Hoja1!$A$2:$O$599,14,FALSE)</f>
        <v>110067</v>
      </c>
      <c r="CA142" s="45" t="str">
        <f>VLOOKUP(BZ142,Hoja1!$A$2:$O$599,2,FALSE)</f>
        <v>COL-LEGI PADRE DAMIAN VALLVIDRERA</v>
      </c>
      <c r="CB142" s="45" t="str">
        <f t="shared" si="71"/>
        <v>Permiso retribuido</v>
      </c>
      <c r="CC142" s="45">
        <v>888</v>
      </c>
      <c r="CD142" s="45" t="str">
        <f t="shared" si="72"/>
        <v>INCIDENCIA</v>
      </c>
      <c r="CF142" s="124"/>
      <c r="CG142" s="124"/>
      <c r="CH142" s="125"/>
      <c r="CJ142" s="126">
        <f t="shared" si="73"/>
        <v>15.411759999999999</v>
      </c>
    </row>
    <row r="143" spans="1:88" hidden="1" x14ac:dyDescent="0.3">
      <c r="A143" s="116"/>
      <c r="B143" s="116"/>
      <c r="D143" s="31" t="s">
        <v>2765</v>
      </c>
      <c r="E143" s="8" t="s">
        <v>2786</v>
      </c>
      <c r="F143" s="7" t="s">
        <v>726</v>
      </c>
      <c r="G143" s="45" t="s">
        <v>716</v>
      </c>
      <c r="H143" s="45" t="s">
        <v>721</v>
      </c>
      <c r="I143" s="119" t="s">
        <v>5950</v>
      </c>
      <c r="J143" s="18" t="s">
        <v>485</v>
      </c>
      <c r="K143" s="119">
        <v>110067</v>
      </c>
      <c r="L143" s="110" t="str">
        <f t="shared" si="51"/>
        <v>ok</v>
      </c>
      <c r="M143" s="111" t="str">
        <f>IFERROR(VLOOKUP(K143,Centros!$E$2:$G$340,2,FALSE)," ")</f>
        <v>COL-LEGI PADRE DAMIAN VALLVIDRERA</v>
      </c>
      <c r="N143" s="112" t="str">
        <f t="shared" si="52"/>
        <v xml:space="preserve"> </v>
      </c>
      <c r="O143" s="113" t="str">
        <f>IFERROR(VLOOKUP($I143,Trabajadores!$C$3:$AF$1684,19,FALSE)," ")</f>
        <v>aux colec</v>
      </c>
      <c r="P143" s="32">
        <v>1</v>
      </c>
      <c r="Q143" s="33">
        <v>11.68</v>
      </c>
      <c r="R143" s="24">
        <f t="shared" si="50"/>
        <v>11.68</v>
      </c>
      <c r="S143" s="18"/>
      <c r="T143" s="23">
        <f t="shared" si="53"/>
        <v>0</v>
      </c>
      <c r="U143" s="23">
        <f t="shared" si="54"/>
        <v>0</v>
      </c>
      <c r="V143" s="18"/>
      <c r="W143" s="23">
        <f t="shared" si="55"/>
        <v>15.411759999999999</v>
      </c>
      <c r="X143" s="30" t="str">
        <f>IFERROR(VLOOKUP($I143,Trabajadores!$C$2:$AS$1684,42,FALSE)," ")</f>
        <v>ALGADI</v>
      </c>
      <c r="Y143" s="30">
        <f>IFERROR(VLOOKUP($I143,Trabajadores!$C$2:$AS$1684,40,FALSE)," ")</f>
        <v>110067</v>
      </c>
      <c r="Z143" s="30" t="str">
        <f>IFERROR(VLOOKUP(Y143,Centros!$X$2:$Y$228,2,FALSE)," ")</f>
        <v>COL-LEGI PADRE DAMIAN VALLVIDRERA</v>
      </c>
      <c r="AA143" s="6"/>
      <c r="AB143" s="5" t="s">
        <v>10660</v>
      </c>
      <c r="AC143" s="41">
        <f>IFERROR(VLOOKUP(H143,Centros!$AI$2:$AN$10,6,FALSE),0)</f>
        <v>72</v>
      </c>
      <c r="AD143" s="42">
        <f t="shared" si="56"/>
        <v>0</v>
      </c>
      <c r="AE143" s="42">
        <f t="shared" si="57"/>
        <v>11.68</v>
      </c>
      <c r="AF143" s="42">
        <f t="shared" si="58"/>
        <v>0</v>
      </c>
      <c r="AG143" s="42">
        <f t="shared" si="59"/>
        <v>0</v>
      </c>
      <c r="AH143" s="43">
        <f>IFERROR(VLOOKUP($I143,Trabajadores!$C$3:$AT$1684,44,FALSE),0)</f>
        <v>19208</v>
      </c>
      <c r="AI143" s="43">
        <f>IFERROR(VLOOKUP($I143,Trabajadores!$C$3:$AT$1684,2,FALSE),0)</f>
        <v>4</v>
      </c>
      <c r="AJ143" s="43" t="str">
        <f>IFERROR(VLOOKUP($I143,Trabajadores!$C$3:$AY$1270,21,FALSE),0)</f>
        <v>1</v>
      </c>
      <c r="AK143" s="42">
        <f>IFERROR(VLOOKUP($I143,Trabajadores!$C$3:$AN$1684,38,FALSE),0)</f>
        <v>9.8430769230769233</v>
      </c>
      <c r="AL143" s="42" t="str">
        <f>IFERROR(VLOOKUP($I143,Trabajadores!$C$3:$AN$1684,28,FALSE),0)</f>
        <v>99100165012016</v>
      </c>
      <c r="AM143" s="21" t="str">
        <f>IFERROR(VLOOKUP($I143,Trabajadores!$C$3:$AN$1684,19,FALSE),0)</f>
        <v>aux colec</v>
      </c>
      <c r="AN143" s="21">
        <f>IFERROR(IF($J143="algadi",VLOOKUP($K143,Centros!$AB$2:$AD$142,2,FALSE),VLOOKUP($K143,Centros!$AB$143:$AD$282,2,FALSE)),0)</f>
        <v>19208</v>
      </c>
      <c r="AO143" s="44" t="str">
        <f>IFERROR(IF($J143="algadi",VLOOKUP($K143,Centros!$AB$2:$AD$142,3,FALSE),VLOOKUP($K143,Centros!$AB$143:$AD$222,3,FALSE)),0)</f>
        <v>1</v>
      </c>
      <c r="AP143" s="54"/>
      <c r="AQ143" s="55">
        <f>IFERROR(VLOOKUP($AM143,Centros!$AR$2:$AS$405,2,FALSE),0)</f>
        <v>0</v>
      </c>
      <c r="AR143" s="78">
        <f>IFERROR(VLOOKUP($AM143,Centros!$AZ$2:$BA$6,2,FALSE),0)</f>
        <v>0</v>
      </c>
      <c r="AS143" s="76">
        <f>IFERROR(VLOOKUP($AM143,Centros!$BE$2:$BF$6,2,FALSE),0)</f>
        <v>0</v>
      </c>
      <c r="BD143" s="45" t="str">
        <f t="shared" si="60"/>
        <v>ALGADI</v>
      </c>
      <c r="BE143" s="45" t="s">
        <v>852</v>
      </c>
      <c r="BF143" s="123" t="str">
        <f t="shared" si="61"/>
        <v>9-SEPTIEMBRE</v>
      </c>
      <c r="BG143" s="45">
        <f t="shared" si="62"/>
        <v>110067</v>
      </c>
      <c r="BH143" s="45">
        <f>VLOOKUP(Y143,Hoja1!$A$2:$O$599,14,FALSE)</f>
        <v>110067</v>
      </c>
      <c r="BI143" s="45" t="str">
        <f>VLOOKUP(BH143,Hoja1!$A$2:$O$599,2,FALSE)</f>
        <v>COL-LEGI PADRE DAMIAN VALLVIDRERA</v>
      </c>
      <c r="BJ143" s="45" t="str">
        <f t="shared" si="63"/>
        <v>GALAN VELEZ, LYDIA</v>
      </c>
      <c r="BK143" s="45">
        <f>VLOOKUP(BJ143,Trabajadores!$C$3:$AN$3285,14,FALSE)</f>
        <v>300</v>
      </c>
      <c r="BL143" s="45" t="str">
        <f>VLOOKUP($BJ143,Trabajadores!$C$3:$AN$3285,19,FALSE)</f>
        <v>aux colec</v>
      </c>
      <c r="BM143" s="45">
        <f>VLOOKUP($BJ143,Trabajadores!$C$3:$AN$3285,16,FALSE)</f>
        <v>81.25</v>
      </c>
      <c r="BN143" s="124">
        <f t="shared" si="64"/>
        <v>0</v>
      </c>
      <c r="BO143" s="124">
        <f t="shared" si="65"/>
        <v>1</v>
      </c>
      <c r="BP143" s="125">
        <f t="shared" si="66"/>
        <v>1</v>
      </c>
      <c r="BR143" s="126">
        <f t="shared" si="67"/>
        <v>-15.411759999999999</v>
      </c>
      <c r="BV143" s="45" t="str">
        <f t="shared" si="68"/>
        <v>ALGADI</v>
      </c>
      <c r="BW143" s="45" t="s">
        <v>852</v>
      </c>
      <c r="BX143" s="123" t="str">
        <f t="shared" si="69"/>
        <v>9-SEPTIEMBRE</v>
      </c>
      <c r="BY143" s="45">
        <f t="shared" si="70"/>
        <v>110067</v>
      </c>
      <c r="BZ143" s="45">
        <f>VLOOKUP(BY143,Hoja1!$A$2:$O$599,14,FALSE)</f>
        <v>110067</v>
      </c>
      <c r="CA143" s="45" t="str">
        <f>VLOOKUP(BZ143,Hoja1!$A$2:$O$599,2,FALSE)</f>
        <v>COL-LEGI PADRE DAMIAN VALLVIDRERA</v>
      </c>
      <c r="CB143" s="45" t="str">
        <f t="shared" si="71"/>
        <v>Permiso retribuido</v>
      </c>
      <c r="CC143" s="45">
        <v>888</v>
      </c>
      <c r="CD143" s="45" t="str">
        <f t="shared" si="72"/>
        <v>INCIDENCIA</v>
      </c>
      <c r="CF143" s="124"/>
      <c r="CG143" s="124"/>
      <c r="CH143" s="125"/>
      <c r="CJ143" s="126">
        <f t="shared" si="73"/>
        <v>15.411759999999999</v>
      </c>
    </row>
    <row r="144" spans="1:88" hidden="1" x14ac:dyDescent="0.3">
      <c r="A144" s="116"/>
      <c r="B144" s="116"/>
      <c r="D144" s="31" t="s">
        <v>2765</v>
      </c>
      <c r="E144" s="8" t="s">
        <v>2786</v>
      </c>
      <c r="F144" s="7" t="s">
        <v>726</v>
      </c>
      <c r="G144" s="45" t="s">
        <v>716</v>
      </c>
      <c r="H144" s="45" t="s">
        <v>721</v>
      </c>
      <c r="I144" s="119" t="s">
        <v>6930</v>
      </c>
      <c r="J144" s="18" t="s">
        <v>485</v>
      </c>
      <c r="K144" s="119">
        <v>110067</v>
      </c>
      <c r="L144" s="110" t="str">
        <f t="shared" si="51"/>
        <v>ok</v>
      </c>
      <c r="M144" s="111" t="str">
        <f>IFERROR(VLOOKUP(K144,Centros!$E$2:$G$340,2,FALSE)," ")</f>
        <v>COL-LEGI PADRE DAMIAN VALLVIDRERA</v>
      </c>
      <c r="N144" s="112" t="str">
        <f t="shared" si="52"/>
        <v xml:space="preserve"> </v>
      </c>
      <c r="O144" s="113" t="str">
        <f>IFERROR(VLOOKUP($I144,Trabajadores!$C$3:$AF$1684,19,FALSE)," ")</f>
        <v>AUX COLEC</v>
      </c>
      <c r="P144" s="32">
        <v>1</v>
      </c>
      <c r="Q144" s="33">
        <v>11.68</v>
      </c>
      <c r="R144" s="24">
        <f t="shared" si="50"/>
        <v>11.68</v>
      </c>
      <c r="S144" s="18"/>
      <c r="T144" s="23">
        <f t="shared" si="53"/>
        <v>0</v>
      </c>
      <c r="U144" s="23">
        <f t="shared" si="54"/>
        <v>0</v>
      </c>
      <c r="V144" s="18"/>
      <c r="W144" s="23">
        <f t="shared" si="55"/>
        <v>15.411759999999999</v>
      </c>
      <c r="X144" s="30" t="str">
        <f>IFERROR(VLOOKUP($I144,Trabajadores!$C$2:$AS$1684,42,FALSE)," ")</f>
        <v>ALGADI</v>
      </c>
      <c r="Y144" s="30">
        <f>IFERROR(VLOOKUP($I144,Trabajadores!$C$2:$AS$1684,40,FALSE)," ")</f>
        <v>110067</v>
      </c>
      <c r="Z144" s="30" t="str">
        <f>IFERROR(VLOOKUP(Y144,Centros!$X$2:$Y$228,2,FALSE)," ")</f>
        <v>COL-LEGI PADRE DAMIAN VALLVIDRERA</v>
      </c>
      <c r="AA144" s="6"/>
      <c r="AB144" s="5" t="s">
        <v>10660</v>
      </c>
      <c r="AC144" s="41">
        <f>IFERROR(VLOOKUP(H144,Centros!$AI$2:$AN$10,6,FALSE),0)</f>
        <v>72</v>
      </c>
      <c r="AD144" s="42">
        <f t="shared" si="56"/>
        <v>0</v>
      </c>
      <c r="AE144" s="42">
        <f t="shared" si="57"/>
        <v>11.68</v>
      </c>
      <c r="AF144" s="42">
        <f t="shared" si="58"/>
        <v>0</v>
      </c>
      <c r="AG144" s="42">
        <f t="shared" si="59"/>
        <v>0</v>
      </c>
      <c r="AH144" s="43">
        <f>IFERROR(VLOOKUP($I144,Trabajadores!$C$3:$AT$1684,44,FALSE),0)</f>
        <v>19208</v>
      </c>
      <c r="AI144" s="43">
        <f>IFERROR(VLOOKUP($I144,Trabajadores!$C$3:$AT$1684,2,FALSE),0)</f>
        <v>68</v>
      </c>
      <c r="AJ144" s="43" t="str">
        <f>IFERROR(VLOOKUP($I144,Trabajadores!$C$3:$AY$1270,21,FALSE),0)</f>
        <v>1</v>
      </c>
      <c r="AK144" s="42">
        <f>IFERROR(VLOOKUP($I144,Trabajadores!$C$3:$AN$1684,38,FALSE),0)</f>
        <v>9.8163636363636364</v>
      </c>
      <c r="AL144" s="42" t="str">
        <f>IFERROR(VLOOKUP($I144,Trabajadores!$C$3:$AN$1684,28,FALSE),0)</f>
        <v>99100165012016</v>
      </c>
      <c r="AM144" s="21" t="str">
        <f>IFERROR(VLOOKUP($I144,Trabajadores!$C$3:$AN$1684,19,FALSE),0)</f>
        <v>AUX COLEC</v>
      </c>
      <c r="AN144" s="21">
        <f>IFERROR(IF($J144="algadi",VLOOKUP($K144,Centros!$AB$2:$AD$142,2,FALSE),VLOOKUP($K144,Centros!$AB$143:$AD$282,2,FALSE)),0)</f>
        <v>19208</v>
      </c>
      <c r="AO144" s="44" t="str">
        <f>IFERROR(IF($J144="algadi",VLOOKUP($K144,Centros!$AB$2:$AD$142,3,FALSE),VLOOKUP($K144,Centros!$AB$143:$AD$222,3,FALSE)),0)</f>
        <v>1</v>
      </c>
      <c r="AP144" s="54"/>
      <c r="AQ144" s="55">
        <f>IFERROR(VLOOKUP($AM144,Centros!$AR$2:$AS$405,2,FALSE),0)</f>
        <v>0</v>
      </c>
      <c r="AR144" s="78">
        <f>IFERROR(VLOOKUP($AM144,Centros!$AZ$2:$BA$6,2,FALSE),0)</f>
        <v>0</v>
      </c>
      <c r="AS144" s="76">
        <f>IFERROR(VLOOKUP($AM144,Centros!$BE$2:$BF$6,2,FALSE),0)</f>
        <v>0</v>
      </c>
      <c r="BD144" s="45" t="str">
        <f t="shared" si="60"/>
        <v>ALGADI</v>
      </c>
      <c r="BE144" s="45" t="s">
        <v>852</v>
      </c>
      <c r="BF144" s="123" t="str">
        <f t="shared" si="61"/>
        <v>9-SEPTIEMBRE</v>
      </c>
      <c r="BG144" s="45">
        <f t="shared" si="62"/>
        <v>110067</v>
      </c>
      <c r="BH144" s="45">
        <f>VLOOKUP(Y144,Hoja1!$A$2:$O$599,14,FALSE)</f>
        <v>110067</v>
      </c>
      <c r="BI144" s="45" t="str">
        <f>VLOOKUP(BH144,Hoja1!$A$2:$O$599,2,FALSE)</f>
        <v>COL-LEGI PADRE DAMIAN VALLVIDRERA</v>
      </c>
      <c r="BJ144" s="45" t="str">
        <f t="shared" si="63"/>
        <v>RODRIGUEZ DE AMO, ANDREA</v>
      </c>
      <c r="BK144" s="45">
        <f>VLOOKUP(BJ144,Trabajadores!$C$3:$AN$3285,14,FALSE)</f>
        <v>300</v>
      </c>
      <c r="BL144" s="45" t="str">
        <f>VLOOKUP($BJ144,Trabajadores!$C$3:$AN$3285,19,FALSE)</f>
        <v>AUX COLEC</v>
      </c>
      <c r="BM144" s="45">
        <f>VLOOKUP($BJ144,Trabajadores!$C$3:$AN$3285,16,FALSE)</f>
        <v>68.75</v>
      </c>
      <c r="BN144" s="124">
        <f t="shared" si="64"/>
        <v>0</v>
      </c>
      <c r="BO144" s="124">
        <f t="shared" si="65"/>
        <v>1</v>
      </c>
      <c r="BP144" s="125">
        <f t="shared" si="66"/>
        <v>1</v>
      </c>
      <c r="BR144" s="126">
        <f t="shared" si="67"/>
        <v>-15.411759999999999</v>
      </c>
      <c r="BV144" s="45" t="str">
        <f t="shared" si="68"/>
        <v>ALGADI</v>
      </c>
      <c r="BW144" s="45" t="s">
        <v>852</v>
      </c>
      <c r="BX144" s="123" t="str">
        <f t="shared" si="69"/>
        <v>9-SEPTIEMBRE</v>
      </c>
      <c r="BY144" s="45">
        <f t="shared" si="70"/>
        <v>110067</v>
      </c>
      <c r="BZ144" s="45">
        <f>VLOOKUP(BY144,Hoja1!$A$2:$O$599,14,FALSE)</f>
        <v>110067</v>
      </c>
      <c r="CA144" s="45" t="str">
        <f>VLOOKUP(BZ144,Hoja1!$A$2:$O$599,2,FALSE)</f>
        <v>COL-LEGI PADRE DAMIAN VALLVIDRERA</v>
      </c>
      <c r="CB144" s="45" t="str">
        <f t="shared" si="71"/>
        <v>Permiso retribuido</v>
      </c>
      <c r="CC144" s="45">
        <v>888</v>
      </c>
      <c r="CD144" s="45" t="str">
        <f t="shared" si="72"/>
        <v>INCIDENCIA</v>
      </c>
      <c r="CF144" s="124"/>
      <c r="CG144" s="124"/>
      <c r="CH144" s="125"/>
      <c r="CJ144" s="126">
        <f t="shared" si="73"/>
        <v>15.411759999999999</v>
      </c>
    </row>
    <row r="145" spans="1:88" hidden="1" x14ac:dyDescent="0.3">
      <c r="A145" s="116"/>
      <c r="B145" s="116"/>
      <c r="D145" s="31" t="s">
        <v>2765</v>
      </c>
      <c r="E145" s="8" t="s">
        <v>2786</v>
      </c>
      <c r="F145" s="7" t="s">
        <v>726</v>
      </c>
      <c r="G145" s="45" t="s">
        <v>716</v>
      </c>
      <c r="H145" s="45" t="s">
        <v>721</v>
      </c>
      <c r="I145" s="119" t="s">
        <v>5271</v>
      </c>
      <c r="J145" s="18" t="s">
        <v>485</v>
      </c>
      <c r="K145" s="119">
        <v>110067</v>
      </c>
      <c r="L145" s="110" t="str">
        <f t="shared" si="51"/>
        <v>ok</v>
      </c>
      <c r="M145" s="111" t="str">
        <f>IFERROR(VLOOKUP(K145,Centros!$E$2:$G$340,2,FALSE)," ")</f>
        <v>COL-LEGI PADRE DAMIAN VALLVIDRERA</v>
      </c>
      <c r="N145" s="112" t="str">
        <f t="shared" si="52"/>
        <v xml:space="preserve"> </v>
      </c>
      <c r="O145" s="113" t="str">
        <f>IFERROR(VLOOKUP($I145,Trabajadores!$C$3:$AF$1684,19,FALSE)," ")</f>
        <v>AUX COLECT</v>
      </c>
      <c r="P145" s="32">
        <v>2</v>
      </c>
      <c r="Q145" s="33">
        <v>11.68</v>
      </c>
      <c r="R145" s="24">
        <f t="shared" si="50"/>
        <v>23.36</v>
      </c>
      <c r="S145" s="18"/>
      <c r="T145" s="23">
        <f t="shared" si="53"/>
        <v>0</v>
      </c>
      <c r="U145" s="23">
        <f t="shared" si="54"/>
        <v>0</v>
      </c>
      <c r="V145" s="18"/>
      <c r="W145" s="23">
        <f t="shared" si="55"/>
        <v>30.823519999999998</v>
      </c>
      <c r="X145" s="30" t="str">
        <f>IFERROR(VLOOKUP($I145,Trabajadores!$C$2:$AS$1684,42,FALSE)," ")</f>
        <v>ALGADI</v>
      </c>
      <c r="Y145" s="30">
        <f>IFERROR(VLOOKUP($I145,Trabajadores!$C$2:$AS$1684,40,FALSE)," ")</f>
        <v>110067</v>
      </c>
      <c r="Z145" s="30" t="str">
        <f>IFERROR(VLOOKUP(Y145,Centros!$X$2:$Y$228,2,FALSE)," ")</f>
        <v>COL-LEGI PADRE DAMIAN VALLVIDRERA</v>
      </c>
      <c r="AA145" s="6"/>
      <c r="AB145" s="5" t="s">
        <v>10660</v>
      </c>
      <c r="AC145" s="41">
        <f>IFERROR(VLOOKUP(H145,Centros!$AI$2:$AN$10,6,FALSE),0)</f>
        <v>72</v>
      </c>
      <c r="AD145" s="42">
        <f t="shared" si="56"/>
        <v>0</v>
      </c>
      <c r="AE145" s="42">
        <f t="shared" si="57"/>
        <v>23.36</v>
      </c>
      <c r="AF145" s="42">
        <f t="shared" si="58"/>
        <v>0</v>
      </c>
      <c r="AG145" s="42">
        <f t="shared" si="59"/>
        <v>0</v>
      </c>
      <c r="AH145" s="43">
        <f>IFERROR(VLOOKUP($I145,Trabajadores!$C$3:$AT$1684,44,FALSE),0)</f>
        <v>19208</v>
      </c>
      <c r="AI145" s="43">
        <f>IFERROR(VLOOKUP($I145,Trabajadores!$C$3:$AT$1684,2,FALSE),0)</f>
        <v>16</v>
      </c>
      <c r="AJ145" s="43" t="str">
        <f>IFERROR(VLOOKUP($I145,Trabajadores!$C$3:$AY$1270,21,FALSE),0)</f>
        <v>1</v>
      </c>
      <c r="AK145" s="42">
        <f>IFERROR(VLOOKUP($I145,Trabajadores!$C$3:$AN$1684,38,FALSE),0)</f>
        <v>9.8163636363636364</v>
      </c>
      <c r="AL145" s="42" t="str">
        <f>IFERROR(VLOOKUP($I145,Trabajadores!$C$3:$AN$1684,28,FALSE),0)</f>
        <v>99100165012016</v>
      </c>
      <c r="AM145" s="21" t="str">
        <f>IFERROR(VLOOKUP($I145,Trabajadores!$C$3:$AN$1684,19,FALSE),0)</f>
        <v>AUX COLECT</v>
      </c>
      <c r="AN145" s="21">
        <f>IFERROR(IF($J145="algadi",VLOOKUP($K145,Centros!$AB$2:$AD$142,2,FALSE),VLOOKUP($K145,Centros!$AB$143:$AD$282,2,FALSE)),0)</f>
        <v>19208</v>
      </c>
      <c r="AO145" s="44" t="str">
        <f>IFERROR(IF($J145="algadi",VLOOKUP($K145,Centros!$AB$2:$AD$142,3,FALSE),VLOOKUP($K145,Centros!$AB$143:$AD$222,3,FALSE)),0)</f>
        <v>1</v>
      </c>
      <c r="AP145" s="54"/>
      <c r="AQ145" s="55">
        <f>IFERROR(VLOOKUP($AM145,Centros!$AR$2:$AS$405,2,FALSE),0)</f>
        <v>0</v>
      </c>
      <c r="AR145" s="78">
        <f>IFERROR(VLOOKUP($AM145,Centros!$AZ$2:$BA$6,2,FALSE),0)</f>
        <v>0</v>
      </c>
      <c r="AS145" s="76">
        <f>IFERROR(VLOOKUP($AM145,Centros!$BE$2:$BF$6,2,FALSE),0)</f>
        <v>0</v>
      </c>
      <c r="BD145" s="45" t="str">
        <f t="shared" si="60"/>
        <v>ALGADI</v>
      </c>
      <c r="BE145" s="45" t="s">
        <v>852</v>
      </c>
      <c r="BF145" s="123" t="str">
        <f t="shared" si="61"/>
        <v>9-SEPTIEMBRE</v>
      </c>
      <c r="BG145" s="45">
        <f t="shared" si="62"/>
        <v>110067</v>
      </c>
      <c r="BH145" s="45">
        <f>VLOOKUP(Y145,Hoja1!$A$2:$O$599,14,FALSE)</f>
        <v>110067</v>
      </c>
      <c r="BI145" s="45" t="str">
        <f>VLOOKUP(BH145,Hoja1!$A$2:$O$599,2,FALSE)</f>
        <v>COL-LEGI PADRE DAMIAN VALLVIDRERA</v>
      </c>
      <c r="BJ145" s="45" t="str">
        <f t="shared" si="63"/>
        <v>AGUILAR MARTINEZ, Y YESENIA</v>
      </c>
      <c r="BK145" s="45">
        <f>VLOOKUP(BJ145,Trabajadores!$C$3:$AN$3285,14,FALSE)</f>
        <v>300</v>
      </c>
      <c r="BL145" s="45" t="str">
        <f>VLOOKUP($BJ145,Trabajadores!$C$3:$AN$3285,19,FALSE)</f>
        <v>AUX COLECT</v>
      </c>
      <c r="BM145" s="45">
        <f>VLOOKUP($BJ145,Trabajadores!$C$3:$AN$3285,16,FALSE)</f>
        <v>68.75</v>
      </c>
      <c r="BN145" s="124">
        <f t="shared" si="64"/>
        <v>0</v>
      </c>
      <c r="BO145" s="124">
        <f t="shared" si="65"/>
        <v>1</v>
      </c>
      <c r="BP145" s="125">
        <f t="shared" si="66"/>
        <v>1</v>
      </c>
      <c r="BR145" s="126">
        <f t="shared" si="67"/>
        <v>-30.823519999999998</v>
      </c>
      <c r="BV145" s="45" t="str">
        <f t="shared" si="68"/>
        <v>ALGADI</v>
      </c>
      <c r="BW145" s="45" t="s">
        <v>852</v>
      </c>
      <c r="BX145" s="123" t="str">
        <f t="shared" si="69"/>
        <v>9-SEPTIEMBRE</v>
      </c>
      <c r="BY145" s="45">
        <f t="shared" si="70"/>
        <v>110067</v>
      </c>
      <c r="BZ145" s="45">
        <f>VLOOKUP(BY145,Hoja1!$A$2:$O$599,14,FALSE)</f>
        <v>110067</v>
      </c>
      <c r="CA145" s="45" t="str">
        <f>VLOOKUP(BZ145,Hoja1!$A$2:$O$599,2,FALSE)</f>
        <v>COL-LEGI PADRE DAMIAN VALLVIDRERA</v>
      </c>
      <c r="CB145" s="45" t="str">
        <f t="shared" si="71"/>
        <v>Permiso retribuido</v>
      </c>
      <c r="CC145" s="45">
        <v>888</v>
      </c>
      <c r="CD145" s="45" t="str">
        <f t="shared" si="72"/>
        <v>INCIDENCIA</v>
      </c>
      <c r="CF145" s="124"/>
      <c r="CG145" s="124"/>
      <c r="CH145" s="125"/>
      <c r="CJ145" s="126">
        <f t="shared" si="73"/>
        <v>30.823519999999998</v>
      </c>
    </row>
    <row r="146" spans="1:88" hidden="1" x14ac:dyDescent="0.3">
      <c r="A146" s="116"/>
      <c r="B146" s="116"/>
      <c r="D146" s="31" t="s">
        <v>2765</v>
      </c>
      <c r="E146" s="8" t="s">
        <v>2786</v>
      </c>
      <c r="F146" s="7" t="s">
        <v>726</v>
      </c>
      <c r="G146" s="45" t="s">
        <v>716</v>
      </c>
      <c r="H146" s="45" t="s">
        <v>721</v>
      </c>
      <c r="I146" s="119" t="s">
        <v>7185</v>
      </c>
      <c r="J146" s="18" t="s">
        <v>485</v>
      </c>
      <c r="K146" s="119">
        <v>110067</v>
      </c>
      <c r="L146" s="110" t="str">
        <f t="shared" si="51"/>
        <v>ok</v>
      </c>
      <c r="M146" s="111" t="str">
        <f>IFERROR(VLOOKUP(K146,Centros!$E$2:$G$340,2,FALSE)," ")</f>
        <v>COL-LEGI PADRE DAMIAN VALLVIDRERA</v>
      </c>
      <c r="N146" s="112" t="str">
        <f t="shared" si="52"/>
        <v xml:space="preserve"> </v>
      </c>
      <c r="O146" s="113" t="str">
        <f>IFERROR(VLOOKUP($I146,Trabajadores!$C$3:$AF$1684,19,FALSE)," ")</f>
        <v>h Encargad</v>
      </c>
      <c r="P146" s="32">
        <v>1</v>
      </c>
      <c r="Q146" s="33">
        <v>11.68</v>
      </c>
      <c r="R146" s="24">
        <f t="shared" si="50"/>
        <v>11.68</v>
      </c>
      <c r="S146" s="18"/>
      <c r="T146" s="23">
        <f t="shared" si="53"/>
        <v>1.7971718750000001</v>
      </c>
      <c r="U146" s="23">
        <f t="shared" si="54"/>
        <v>0</v>
      </c>
      <c r="V146" s="18"/>
      <c r="W146" s="23">
        <f t="shared" si="55"/>
        <v>15.411759999999999</v>
      </c>
      <c r="X146" s="30" t="str">
        <f>IFERROR(VLOOKUP($I146,Trabajadores!$C$2:$AS$1684,42,FALSE)," ")</f>
        <v>ALGADI</v>
      </c>
      <c r="Y146" s="30">
        <f>IFERROR(VLOOKUP($I146,Trabajadores!$C$2:$AS$1684,40,FALSE)," ")</f>
        <v>110067</v>
      </c>
      <c r="Z146" s="30" t="str">
        <f>IFERROR(VLOOKUP(Y146,Centros!$X$2:$Y$228,2,FALSE)," ")</f>
        <v>COL-LEGI PADRE DAMIAN VALLVIDRERA</v>
      </c>
      <c r="AA146" s="6"/>
      <c r="AB146" s="5" t="s">
        <v>10660</v>
      </c>
      <c r="AC146" s="41">
        <f>IFERROR(VLOOKUP(H146,Centros!$AI$2:$AN$10,6,FALSE),0)</f>
        <v>72</v>
      </c>
      <c r="AD146" s="42">
        <f t="shared" si="56"/>
        <v>0</v>
      </c>
      <c r="AE146" s="42">
        <f t="shared" si="57"/>
        <v>11.68</v>
      </c>
      <c r="AF146" s="42">
        <f t="shared" si="58"/>
        <v>0</v>
      </c>
      <c r="AG146" s="42">
        <f t="shared" si="59"/>
        <v>0</v>
      </c>
      <c r="AH146" s="43">
        <f>IFERROR(VLOOKUP($I146,Trabajadores!$C$3:$AT$1684,44,FALSE),0)</f>
        <v>19208</v>
      </c>
      <c r="AI146" s="43">
        <f>IFERROR(VLOOKUP($I146,Trabajadores!$C$3:$AT$1684,2,FALSE),0)</f>
        <v>13</v>
      </c>
      <c r="AJ146" s="43" t="str">
        <f>IFERROR(VLOOKUP($I146,Trabajadores!$C$3:$AY$1270,21,FALSE),0)</f>
        <v>1</v>
      </c>
      <c r="AK146" s="42">
        <f>IFERROR(VLOOKUP($I146,Trabajadores!$C$3:$AN$1684,38,FALSE),0)</f>
        <v>11.312307692307693</v>
      </c>
      <c r="AL146" s="42" t="str">
        <f>IFERROR(VLOOKUP($I146,Trabajadores!$C$3:$AN$1684,28,FALSE),0)</f>
        <v>99100165012016</v>
      </c>
      <c r="AM146" s="21" t="str">
        <f>IFERROR(VLOOKUP($I146,Trabajadores!$C$3:$AN$1684,19,FALSE),0)</f>
        <v>h Encargad</v>
      </c>
      <c r="AN146" s="21">
        <f>IFERROR(IF($J146="algadi",VLOOKUP($K146,Centros!$AB$2:$AD$142,2,FALSE),VLOOKUP($K146,Centros!$AB$143:$AD$282,2,FALSE)),0)</f>
        <v>19208</v>
      </c>
      <c r="AO146" s="44" t="str">
        <f>IFERROR(IF($J146="algadi",VLOOKUP($K146,Centros!$AB$2:$AD$142,3,FALSE),VLOOKUP($K146,Centros!$AB$143:$AD$222,3,FALSE)),0)</f>
        <v>1</v>
      </c>
      <c r="AP146" s="54"/>
      <c r="AQ146" s="55">
        <f>IFERROR(VLOOKUP($AM146,Centros!$AR$2:$AS$405,2,FALSE),0)</f>
        <v>1.7971718750000001</v>
      </c>
      <c r="AR146" s="78">
        <f>IFERROR(VLOOKUP($AM146,Centros!$AZ$2:$BA$6,2,FALSE),0)</f>
        <v>0</v>
      </c>
      <c r="AS146" s="76">
        <f>IFERROR(VLOOKUP($AM146,Centros!$BE$2:$BF$6,2,FALSE),0)</f>
        <v>0</v>
      </c>
      <c r="BD146" s="45" t="str">
        <f t="shared" si="60"/>
        <v>ALGADI</v>
      </c>
      <c r="BE146" s="45" t="s">
        <v>852</v>
      </c>
      <c r="BF146" s="123" t="str">
        <f t="shared" si="61"/>
        <v>9-SEPTIEMBRE</v>
      </c>
      <c r="BG146" s="45">
        <f t="shared" si="62"/>
        <v>110067</v>
      </c>
      <c r="BH146" s="45">
        <f>VLOOKUP(Y146,Hoja1!$A$2:$O$599,14,FALSE)</f>
        <v>110067</v>
      </c>
      <c r="BI146" s="45" t="str">
        <f>VLOOKUP(BH146,Hoja1!$A$2:$O$599,2,FALSE)</f>
        <v>COL-LEGI PADRE DAMIAN VALLVIDRERA</v>
      </c>
      <c r="BJ146" s="45" t="str">
        <f t="shared" si="63"/>
        <v>TKESHELASHVILI, MARINA</v>
      </c>
      <c r="BK146" s="45">
        <f>VLOOKUP(BJ146,Trabajadores!$C$3:$AN$3285,14,FALSE)</f>
        <v>300</v>
      </c>
      <c r="BL146" s="45" t="str">
        <f>VLOOKUP($BJ146,Trabajadores!$C$3:$AN$3285,19,FALSE)</f>
        <v>h Encargad</v>
      </c>
      <c r="BM146" s="45">
        <f>VLOOKUP($BJ146,Trabajadores!$C$3:$AN$3285,16,FALSE)</f>
        <v>81.25</v>
      </c>
      <c r="BN146" s="124">
        <f t="shared" si="64"/>
        <v>0</v>
      </c>
      <c r="BO146" s="124">
        <f t="shared" si="65"/>
        <v>1</v>
      </c>
      <c r="BP146" s="125">
        <f t="shared" si="66"/>
        <v>1</v>
      </c>
      <c r="BR146" s="126">
        <f t="shared" si="67"/>
        <v>-15.411759999999999</v>
      </c>
      <c r="BV146" s="45" t="str">
        <f t="shared" si="68"/>
        <v>ALGADI</v>
      </c>
      <c r="BW146" s="45" t="s">
        <v>852</v>
      </c>
      <c r="BX146" s="123" t="str">
        <f t="shared" si="69"/>
        <v>9-SEPTIEMBRE</v>
      </c>
      <c r="BY146" s="45">
        <f t="shared" si="70"/>
        <v>110067</v>
      </c>
      <c r="BZ146" s="45">
        <f>VLOOKUP(BY146,Hoja1!$A$2:$O$599,14,FALSE)</f>
        <v>110067</v>
      </c>
      <c r="CA146" s="45" t="str">
        <f>VLOOKUP(BZ146,Hoja1!$A$2:$O$599,2,FALSE)</f>
        <v>COL-LEGI PADRE DAMIAN VALLVIDRERA</v>
      </c>
      <c r="CB146" s="45" t="str">
        <f t="shared" si="71"/>
        <v>Permiso retribuido</v>
      </c>
      <c r="CC146" s="45">
        <v>888</v>
      </c>
      <c r="CD146" s="45" t="str">
        <f t="shared" si="72"/>
        <v>INCIDENCIA</v>
      </c>
      <c r="CF146" s="124"/>
      <c r="CG146" s="124"/>
      <c r="CH146" s="125"/>
      <c r="CJ146" s="126">
        <f t="shared" si="73"/>
        <v>15.411759999999999</v>
      </c>
    </row>
    <row r="147" spans="1:88" hidden="1" x14ac:dyDescent="0.3">
      <c r="A147" s="116"/>
      <c r="B147" s="116"/>
      <c r="D147" s="31" t="s">
        <v>2765</v>
      </c>
      <c r="E147" s="8" t="s">
        <v>2786</v>
      </c>
      <c r="F147" s="7" t="s">
        <v>726</v>
      </c>
      <c r="G147" s="45" t="s">
        <v>714</v>
      </c>
      <c r="H147" s="45" t="s">
        <v>721</v>
      </c>
      <c r="I147" s="119" t="s">
        <v>10425</v>
      </c>
      <c r="J147" s="18" t="s">
        <v>485</v>
      </c>
      <c r="K147" s="119">
        <v>110067</v>
      </c>
      <c r="L147" s="110" t="str">
        <f t="shared" si="51"/>
        <v>ok</v>
      </c>
      <c r="M147" s="111" t="str">
        <f>IFERROR(VLOOKUP(K147,Centros!$E$2:$G$340,2,FALSE)," ")</f>
        <v>COL-LEGI PADRE DAMIAN VALLVIDRERA</v>
      </c>
      <c r="N147" s="112" t="str">
        <f t="shared" si="52"/>
        <v xml:space="preserve"> </v>
      </c>
      <c r="O147" s="113" t="str">
        <f>IFERROR(VLOOKUP($I147,Trabajadores!$C$3:$AF$1684,19,FALSE)," ")</f>
        <v>h Cociner@</v>
      </c>
      <c r="P147" s="32">
        <v>1</v>
      </c>
      <c r="Q147" s="33">
        <v>100</v>
      </c>
      <c r="R147" s="24">
        <f t="shared" si="50"/>
        <v>100</v>
      </c>
      <c r="S147" s="18"/>
      <c r="T147" s="23">
        <f t="shared" si="53"/>
        <v>1.743765625</v>
      </c>
      <c r="U147" s="23">
        <f t="shared" si="54"/>
        <v>0</v>
      </c>
      <c r="V147" s="18"/>
      <c r="W147" s="23">
        <f t="shared" si="55"/>
        <v>131.94999999999999</v>
      </c>
      <c r="X147" s="30" t="str">
        <f>IFERROR(VLOOKUP($I147,Trabajadores!$C$2:$AS$1684,42,FALSE)," ")</f>
        <v>ALGADI</v>
      </c>
      <c r="Y147" s="30">
        <f>IFERROR(VLOOKUP($I147,Trabajadores!$C$2:$AS$1684,40,FALSE)," ")</f>
        <v>110067</v>
      </c>
      <c r="Z147" s="30" t="str">
        <f>IFERROR(VLOOKUP(Y147,Centros!$X$2:$Y$228,2,FALSE)," ")</f>
        <v>COL-LEGI PADRE DAMIAN VALLVIDRERA</v>
      </c>
      <c r="AA147" s="6"/>
      <c r="AB147" s="5" t="s">
        <v>10661</v>
      </c>
      <c r="AC147" s="41">
        <f>IFERROR(VLOOKUP(H147,Centros!$AI$2:$AN$10,6,FALSE),0)</f>
        <v>72</v>
      </c>
      <c r="AD147" s="42">
        <f t="shared" si="56"/>
        <v>0</v>
      </c>
      <c r="AE147" s="42">
        <f t="shared" si="57"/>
        <v>100</v>
      </c>
      <c r="AF147" s="42">
        <f t="shared" si="58"/>
        <v>0</v>
      </c>
      <c r="AG147" s="42">
        <f t="shared" si="59"/>
        <v>0</v>
      </c>
      <c r="AH147" s="43">
        <f>IFERROR(VLOOKUP($I147,Trabajadores!$C$3:$AT$1684,44,FALSE),0)</f>
        <v>19208</v>
      </c>
      <c r="AI147" s="43">
        <f>IFERROR(VLOOKUP($I147,Trabajadores!$C$3:$AT$1684,2,FALSE),0)</f>
        <v>15</v>
      </c>
      <c r="AJ147" s="43" t="str">
        <f>IFERROR(VLOOKUP($I147,Trabajadores!$C$3:$AY$1270,21,FALSE),0)</f>
        <v>1</v>
      </c>
      <c r="AK147" s="42">
        <f>IFERROR(VLOOKUP($I147,Trabajadores!$C$3:$AN$1684,38,FALSE),0)</f>
        <v>10.805</v>
      </c>
      <c r="AL147" s="42" t="str">
        <f>IFERROR(VLOOKUP($I147,Trabajadores!$C$3:$AN$1684,28,FALSE),0)</f>
        <v>99100165012016</v>
      </c>
      <c r="AM147" s="21" t="str">
        <f>IFERROR(VLOOKUP($I147,Trabajadores!$C$3:$AN$1684,19,FALSE),0)</f>
        <v>h Cociner@</v>
      </c>
      <c r="AN147" s="21">
        <f>IFERROR(IF($J147="algadi",VLOOKUP($K147,Centros!$AB$2:$AD$142,2,FALSE),VLOOKUP($K147,Centros!$AB$143:$AD$282,2,FALSE)),0)</f>
        <v>19208</v>
      </c>
      <c r="AO147" s="44" t="str">
        <f>IFERROR(IF($J147="algadi",VLOOKUP($K147,Centros!$AB$2:$AD$142,3,FALSE),VLOOKUP($K147,Centros!$AB$143:$AD$222,3,FALSE)),0)</f>
        <v>1</v>
      </c>
      <c r="AP147" s="54"/>
      <c r="AQ147" s="55">
        <f>IFERROR(VLOOKUP($AM147,Centros!$AR$2:$AS$405,2,FALSE),0)</f>
        <v>1.743765625</v>
      </c>
      <c r="AR147" s="78">
        <f>IFERROR(VLOOKUP($AM147,Centros!$AZ$2:$BA$6,2,FALSE),0)</f>
        <v>0</v>
      </c>
      <c r="AS147" s="76">
        <f>IFERROR(VLOOKUP($AM147,Centros!$BE$2:$BF$6,2,FALSE),0)</f>
        <v>0</v>
      </c>
      <c r="BD147" s="45" t="str">
        <f t="shared" si="60"/>
        <v>ALGADI</v>
      </c>
      <c r="BE147" s="45" t="s">
        <v>852</v>
      </c>
      <c r="BF147" s="123" t="str">
        <f t="shared" si="61"/>
        <v>9-SEPTIEMBRE</v>
      </c>
      <c r="BG147" s="45">
        <f t="shared" si="62"/>
        <v>110067</v>
      </c>
      <c r="BH147" s="45">
        <f>VLOOKUP(Y147,Hoja1!$A$2:$O$599,14,FALSE)</f>
        <v>110067</v>
      </c>
      <c r="BI147" s="45" t="str">
        <f>VLOOKUP(BH147,Hoja1!$A$2:$O$599,2,FALSE)</f>
        <v>COL-LEGI PADRE DAMIAN VALLVIDRERA</v>
      </c>
      <c r="BJ147" s="45" t="str">
        <f t="shared" si="63"/>
        <v>VEIGA VARELA, ISABEL</v>
      </c>
      <c r="BK147" s="45">
        <f>VLOOKUP(BJ147,Trabajadores!$C$3:$AN$3285,14,FALSE)</f>
        <v>300</v>
      </c>
      <c r="BL147" s="45" t="str">
        <f>VLOOKUP($BJ147,Trabajadores!$C$3:$AN$3285,19,FALSE)</f>
        <v>h Cociner@</v>
      </c>
      <c r="BM147" s="45">
        <f>VLOOKUP($BJ147,Trabajadores!$C$3:$AN$3285,16,FALSE)</f>
        <v>100</v>
      </c>
      <c r="BN147" s="124">
        <f t="shared" si="64"/>
        <v>1</v>
      </c>
      <c r="BO147" s="124">
        <f t="shared" si="65"/>
        <v>0</v>
      </c>
      <c r="BP147" s="125">
        <f t="shared" si="66"/>
        <v>1</v>
      </c>
      <c r="BR147" s="126">
        <f t="shared" si="67"/>
        <v>-131.94999999999999</v>
      </c>
      <c r="BV147" s="45" t="str">
        <f t="shared" si="68"/>
        <v>ALGADI</v>
      </c>
      <c r="BW147" s="45" t="s">
        <v>852</v>
      </c>
      <c r="BX147" s="123" t="str">
        <f t="shared" si="69"/>
        <v>9-SEPTIEMBRE</v>
      </c>
      <c r="BY147" s="45">
        <f t="shared" si="70"/>
        <v>110067</v>
      </c>
      <c r="BZ147" s="45">
        <f>VLOOKUP(BY147,Hoja1!$A$2:$O$599,14,FALSE)</f>
        <v>110067</v>
      </c>
      <c r="CA147" s="45" t="str">
        <f>VLOOKUP(BZ147,Hoja1!$A$2:$O$599,2,FALSE)</f>
        <v>COL-LEGI PADRE DAMIAN VALLVIDRERA</v>
      </c>
      <c r="CB147" s="45" t="str">
        <f t="shared" si="71"/>
        <v>Permiso retribuido</v>
      </c>
      <c r="CC147" s="45">
        <v>888</v>
      </c>
      <c r="CD147" s="45" t="str">
        <f t="shared" si="72"/>
        <v>INCIDENCIA</v>
      </c>
      <c r="CF147" s="124"/>
      <c r="CG147" s="124"/>
      <c r="CH147" s="125"/>
      <c r="CJ147" s="126">
        <f t="shared" si="73"/>
        <v>131.94999999999999</v>
      </c>
    </row>
    <row r="148" spans="1:88" hidden="1" x14ac:dyDescent="0.3">
      <c r="A148" s="116"/>
      <c r="B148" s="116"/>
      <c r="D148" s="31" t="s">
        <v>2765</v>
      </c>
      <c r="E148" s="8" t="s">
        <v>2786</v>
      </c>
      <c r="F148" s="7" t="s">
        <v>726</v>
      </c>
      <c r="G148" s="45" t="s">
        <v>714</v>
      </c>
      <c r="H148" s="45" t="s">
        <v>720</v>
      </c>
      <c r="I148" s="119" t="s">
        <v>4371</v>
      </c>
      <c r="J148" s="18" t="s">
        <v>485</v>
      </c>
      <c r="K148" s="119">
        <v>110025</v>
      </c>
      <c r="L148" s="110" t="str">
        <f t="shared" si="51"/>
        <v>ok</v>
      </c>
      <c r="M148" s="111" t="str">
        <f>IFERROR(VLOOKUP(K148,Centros!$E$2:$G$340,2,FALSE)," ")</f>
        <v>COLEGIO TERESIANAS GANDUXER</v>
      </c>
      <c r="N148" s="112" t="str">
        <f t="shared" si="52"/>
        <v xml:space="preserve"> </v>
      </c>
      <c r="O148" s="113" t="str">
        <f>IFERROR(VLOOKUP($I148,Trabajadores!$C$3:$AF$1684,19,FALSE)," ")</f>
        <v>COCINERO</v>
      </c>
      <c r="P148" s="32">
        <v>10</v>
      </c>
      <c r="Q148" s="33">
        <v>12.62</v>
      </c>
      <c r="R148" s="24">
        <f t="shared" si="50"/>
        <v>126.19999999999999</v>
      </c>
      <c r="S148" s="18"/>
      <c r="T148" s="23">
        <f t="shared" si="53"/>
        <v>1.743765625</v>
      </c>
      <c r="U148" s="23">
        <f t="shared" si="54"/>
        <v>0</v>
      </c>
      <c r="V148" s="18"/>
      <c r="W148" s="23">
        <f t="shared" si="55"/>
        <v>166.52089999999998</v>
      </c>
      <c r="X148" s="30" t="str">
        <f>IFERROR(VLOOKUP($I148,Trabajadores!$C$2:$AS$1684,42,FALSE)," ")</f>
        <v>ALGADI</v>
      </c>
      <c r="Y148" s="30">
        <f>IFERROR(VLOOKUP($I148,Trabajadores!$C$2:$AS$1684,40,FALSE)," ")</f>
        <v>110025</v>
      </c>
      <c r="Z148" s="30" t="str">
        <f>IFERROR(VLOOKUP(Y148,Centros!$X$2:$Y$228,2,FALSE)," ")</f>
        <v>COLEGIO TERESIANAS GANDUXER</v>
      </c>
      <c r="AA148" s="6"/>
      <c r="AB148" s="5" t="s">
        <v>10662</v>
      </c>
      <c r="AC148" s="41">
        <f>IFERROR(VLOOKUP(H148,Centros!$AI$2:$AN$10,6,FALSE),0)</f>
        <v>70</v>
      </c>
      <c r="AD148" s="42">
        <f t="shared" si="56"/>
        <v>126.19999999999999</v>
      </c>
      <c r="AE148" s="42">
        <f t="shared" si="57"/>
        <v>0</v>
      </c>
      <c r="AF148" s="42">
        <f t="shared" si="58"/>
        <v>0</v>
      </c>
      <c r="AG148" s="42">
        <f t="shared" si="59"/>
        <v>0</v>
      </c>
      <c r="AH148" s="43">
        <f>IFERROR(VLOOKUP($I148,Trabajadores!$C$3:$AT$1684,44,FALSE),0)</f>
        <v>19208</v>
      </c>
      <c r="AI148" s="43">
        <f>IFERROR(VLOOKUP($I148,Trabajadores!$C$3:$AT$1684,2,FALSE),0)</f>
        <v>72</v>
      </c>
      <c r="AJ148" s="43" t="str">
        <f>IFERROR(VLOOKUP($I148,Trabajadores!$C$3:$AY$1270,21,FALSE),0)</f>
        <v>3</v>
      </c>
      <c r="AK148" s="42">
        <f>IFERROR(VLOOKUP($I148,Trabajadores!$C$3:$AN$1684,38,FALSE),0)</f>
        <v>10.72625</v>
      </c>
      <c r="AL148" s="42" t="str">
        <f>IFERROR(VLOOKUP($I148,Trabajadores!$C$3:$AN$1684,28,FALSE),0)</f>
        <v>99100165012016</v>
      </c>
      <c r="AM148" s="21" t="str">
        <f>IFERROR(VLOOKUP($I148,Trabajadores!$C$3:$AN$1684,19,FALSE),0)</f>
        <v>COCINERO</v>
      </c>
      <c r="AN148" s="21">
        <f>IFERROR(IF($J148="algadi",VLOOKUP($K148,Centros!$AB$2:$AD$142,2,FALSE),VLOOKUP($K148,Centros!$AB$143:$AD$282,2,FALSE)),0)</f>
        <v>19208</v>
      </c>
      <c r="AO148" s="44" t="str">
        <f>IFERROR(IF($J148="algadi",VLOOKUP($K148,Centros!$AB$2:$AD$142,3,FALSE),VLOOKUP($K148,Centros!$AB$143:$AD$222,3,FALSE)),0)</f>
        <v>3</v>
      </c>
      <c r="AP148" s="54"/>
      <c r="AQ148" s="55">
        <f>IFERROR(VLOOKUP($AM148,Centros!$AR$2:$AS$405,2,FALSE),0)</f>
        <v>1.743765625</v>
      </c>
      <c r="AR148" s="78">
        <f>IFERROR(VLOOKUP($AM148,Centros!$AZ$2:$BA$6,2,FALSE),0)</f>
        <v>0</v>
      </c>
      <c r="AS148" s="76">
        <f>IFERROR(VLOOKUP($AM148,Centros!$BE$2:$BF$6,2,FALSE),0)</f>
        <v>0</v>
      </c>
      <c r="BD148" s="45" t="str">
        <f t="shared" si="60"/>
        <v>ALGADI</v>
      </c>
      <c r="BE148" s="45" t="s">
        <v>852</v>
      </c>
      <c r="BF148" s="123" t="str">
        <f t="shared" si="61"/>
        <v>9-SEPTIEMBRE</v>
      </c>
      <c r="BG148" s="45">
        <f t="shared" si="62"/>
        <v>110025</v>
      </c>
      <c r="BH148" s="45">
        <f>VLOOKUP(Y148,Hoja1!$A$2:$O$599,14,FALSE)</f>
        <v>110025</v>
      </c>
      <c r="BI148" s="45" t="str">
        <f>VLOOKUP(BH148,Hoja1!$A$2:$O$599,2,FALSE)</f>
        <v>COLEGIO TERESIANAS GANDUXER</v>
      </c>
      <c r="BJ148" s="45" t="str">
        <f t="shared" si="63"/>
        <v>MORADO SANCHEZ, JOAQUIN</v>
      </c>
      <c r="BK148" s="45">
        <f>VLOOKUP(BJ148,Trabajadores!$C$3:$AN$3285,14,FALSE)</f>
        <v>100</v>
      </c>
      <c r="BL148" s="45" t="str">
        <f>VLOOKUP($BJ148,Trabajadores!$C$3:$AN$3285,19,FALSE)</f>
        <v>COCINERO</v>
      </c>
      <c r="BM148" s="45">
        <f>VLOOKUP($BJ148,Trabajadores!$C$3:$AN$3285,16,FALSE)</f>
        <v>100</v>
      </c>
      <c r="BN148" s="124">
        <f t="shared" si="64"/>
        <v>1</v>
      </c>
      <c r="BO148" s="124">
        <f t="shared" si="65"/>
        <v>0</v>
      </c>
      <c r="BP148" s="125">
        <f t="shared" si="66"/>
        <v>1</v>
      </c>
      <c r="BR148" s="126">
        <f t="shared" si="67"/>
        <v>-166.52089999999998</v>
      </c>
      <c r="BV148" s="45" t="str">
        <f t="shared" si="68"/>
        <v>ALGADI</v>
      </c>
      <c r="BW148" s="45" t="s">
        <v>852</v>
      </c>
      <c r="BX148" s="123" t="str">
        <f t="shared" si="69"/>
        <v>9-SEPTIEMBRE</v>
      </c>
      <c r="BY148" s="45">
        <f t="shared" si="70"/>
        <v>110025</v>
      </c>
      <c r="BZ148" s="45">
        <f>VLOOKUP(BY148,Hoja1!$A$2:$O$599,14,FALSE)</f>
        <v>110025</v>
      </c>
      <c r="CA148" s="45" t="str">
        <f>VLOOKUP(BZ148,Hoja1!$A$2:$O$599,2,FALSE)</f>
        <v>COLEGIO TERESIANAS GANDUXER</v>
      </c>
      <c r="CB148" s="45" t="str">
        <f t="shared" si="71"/>
        <v>Festivos y Fines de Semana</v>
      </c>
      <c r="CC148" s="45">
        <v>888</v>
      </c>
      <c r="CD148" s="45" t="str">
        <f t="shared" si="72"/>
        <v>INCIDENCIA</v>
      </c>
      <c r="CF148" s="124"/>
      <c r="CG148" s="124"/>
      <c r="CH148" s="125"/>
      <c r="CJ148" s="126">
        <f t="shared" si="73"/>
        <v>166.52089999999998</v>
      </c>
    </row>
    <row r="149" spans="1:88" hidden="1" x14ac:dyDescent="0.3">
      <c r="A149" s="116"/>
      <c r="B149" s="116"/>
      <c r="D149" s="31" t="s">
        <v>2765</v>
      </c>
      <c r="E149" s="8" t="s">
        <v>2786</v>
      </c>
      <c r="F149" s="7" t="s">
        <v>726</v>
      </c>
      <c r="G149" s="45" t="s">
        <v>714</v>
      </c>
      <c r="H149" s="45" t="s">
        <v>720</v>
      </c>
      <c r="I149" s="119" t="s">
        <v>10016</v>
      </c>
      <c r="J149" s="18" t="s">
        <v>485</v>
      </c>
      <c r="K149" s="119">
        <v>110025</v>
      </c>
      <c r="L149" s="110" t="str">
        <f t="shared" si="51"/>
        <v>ok</v>
      </c>
      <c r="M149" s="111" t="str">
        <f>IFERROR(VLOOKUP(K149,Centros!$E$2:$G$340,2,FALSE)," ")</f>
        <v>COLEGIO TERESIANAS GANDUXER</v>
      </c>
      <c r="N149" s="112" t="str">
        <f t="shared" si="52"/>
        <v xml:space="preserve"> </v>
      </c>
      <c r="O149" s="113" t="str">
        <f>IFERROR(VLOOKUP($I149,Trabajadores!$C$3:$AF$1684,19,FALSE)," ")</f>
        <v>ASL NV4</v>
      </c>
      <c r="P149" s="32">
        <v>5</v>
      </c>
      <c r="Q149" s="33">
        <v>12.62</v>
      </c>
      <c r="R149" s="24">
        <f t="shared" si="50"/>
        <v>63.099999999999994</v>
      </c>
      <c r="S149" s="18"/>
      <c r="T149" s="23">
        <f t="shared" si="53"/>
        <v>0</v>
      </c>
      <c r="U149" s="23">
        <f t="shared" si="54"/>
        <v>0</v>
      </c>
      <c r="V149" s="18"/>
      <c r="W149" s="23">
        <f t="shared" si="55"/>
        <v>83.260449999999992</v>
      </c>
      <c r="X149" s="30" t="str">
        <f>IFERROR(VLOOKUP($I149,Trabajadores!$C$2:$AS$1684,42,FALSE)," ")</f>
        <v>ALGADI</v>
      </c>
      <c r="Y149" s="30">
        <f>IFERROR(VLOOKUP($I149,Trabajadores!$C$2:$AS$1684,40,FALSE)," ")</f>
        <v>110025</v>
      </c>
      <c r="Z149" s="30" t="str">
        <f>IFERROR(VLOOKUP(Y149,Centros!$X$2:$Y$228,2,FALSE)," ")</f>
        <v>COLEGIO TERESIANAS GANDUXER</v>
      </c>
      <c r="AA149" s="6"/>
      <c r="AB149" s="5" t="s">
        <v>10663</v>
      </c>
      <c r="AC149" s="41">
        <f>IFERROR(VLOOKUP(H149,Centros!$AI$2:$AN$10,6,FALSE),0)</f>
        <v>70</v>
      </c>
      <c r="AD149" s="42">
        <f t="shared" si="56"/>
        <v>63.099999999999994</v>
      </c>
      <c r="AE149" s="42">
        <f t="shared" si="57"/>
        <v>0</v>
      </c>
      <c r="AF149" s="42">
        <f t="shared" si="58"/>
        <v>0</v>
      </c>
      <c r="AG149" s="42">
        <f t="shared" si="59"/>
        <v>0</v>
      </c>
      <c r="AH149" s="43">
        <f>IFERROR(VLOOKUP($I149,Trabajadores!$C$3:$AT$1684,44,FALSE),0)</f>
        <v>19208</v>
      </c>
      <c r="AI149" s="43">
        <f>IFERROR(VLOOKUP($I149,Trabajadores!$C$3:$AT$1684,2,FALSE),0)</f>
        <v>73</v>
      </c>
      <c r="AJ149" s="43" t="str">
        <f>IFERROR(VLOOKUP($I149,Trabajadores!$C$3:$AY$1270,21,FALSE),0)</f>
        <v>3</v>
      </c>
      <c r="AK149" s="42">
        <f>IFERROR(VLOOKUP($I149,Trabajadores!$C$3:$AN$1684,38,FALSE),0)</f>
        <v>9.66</v>
      </c>
      <c r="AL149" s="42" t="str">
        <f>IFERROR(VLOOKUP($I149,Trabajadores!$C$3:$AN$1684,28,FALSE),0)</f>
        <v>99100165012016</v>
      </c>
      <c r="AM149" s="21" t="str">
        <f>IFERROR(VLOOKUP($I149,Trabajadores!$C$3:$AN$1684,19,FALSE),0)</f>
        <v>ASL NV4</v>
      </c>
      <c r="AN149" s="21">
        <f>IFERROR(IF($J149="algadi",VLOOKUP($K149,Centros!$AB$2:$AD$142,2,FALSE),VLOOKUP($K149,Centros!$AB$143:$AD$282,2,FALSE)),0)</f>
        <v>19208</v>
      </c>
      <c r="AO149" s="44" t="str">
        <f>IFERROR(IF($J149="algadi",VLOOKUP($K149,Centros!$AB$2:$AD$142,3,FALSE),VLOOKUP($K149,Centros!$AB$143:$AD$222,3,FALSE)),0)</f>
        <v>3</v>
      </c>
      <c r="AP149" s="54"/>
      <c r="AQ149" s="55">
        <f>IFERROR(VLOOKUP($AM149,Centros!$AR$2:$AS$405,2,FALSE),0)</f>
        <v>0</v>
      </c>
      <c r="AR149" s="78">
        <f>IFERROR(VLOOKUP($AM149,Centros!$AZ$2:$BA$6,2,FALSE),0)</f>
        <v>0</v>
      </c>
      <c r="AS149" s="76">
        <f>IFERROR(VLOOKUP($AM149,Centros!$BE$2:$BF$6,2,FALSE),0)</f>
        <v>0</v>
      </c>
      <c r="BD149" s="45" t="str">
        <f t="shared" si="60"/>
        <v>ALGADI</v>
      </c>
      <c r="BE149" s="45" t="s">
        <v>852</v>
      </c>
      <c r="BF149" s="123" t="str">
        <f t="shared" si="61"/>
        <v>9-SEPTIEMBRE</v>
      </c>
      <c r="BG149" s="45">
        <f t="shared" si="62"/>
        <v>110025</v>
      </c>
      <c r="BH149" s="45">
        <f>VLOOKUP(Y149,Hoja1!$A$2:$O$599,14,FALSE)</f>
        <v>110025</v>
      </c>
      <c r="BI149" s="45" t="str">
        <f>VLOOKUP(BH149,Hoja1!$A$2:$O$599,2,FALSE)</f>
        <v>COLEGIO TERESIANAS GANDUXER</v>
      </c>
      <c r="BJ149" s="45" t="str">
        <f t="shared" si="63"/>
        <v>ROCAMORA VALLS, ASUNCION</v>
      </c>
      <c r="BK149" s="45">
        <f>VLOOKUP(BJ149,Trabajadores!$C$3:$AN$3285,14,FALSE)</f>
        <v>300</v>
      </c>
      <c r="BL149" s="45" t="str">
        <f>VLOOKUP($BJ149,Trabajadores!$C$3:$AN$3285,19,FALSE)</f>
        <v>ASL NV4</v>
      </c>
      <c r="BM149" s="45">
        <f>VLOOKUP($BJ149,Trabajadores!$C$3:$AN$3285,16,FALSE)</f>
        <v>100</v>
      </c>
      <c r="BN149" s="124">
        <f t="shared" si="64"/>
        <v>1</v>
      </c>
      <c r="BO149" s="124">
        <f t="shared" si="65"/>
        <v>0</v>
      </c>
      <c r="BP149" s="125">
        <f t="shared" si="66"/>
        <v>1</v>
      </c>
      <c r="BR149" s="126">
        <f t="shared" si="67"/>
        <v>-83.260449999999992</v>
      </c>
      <c r="BV149" s="45" t="str">
        <f t="shared" si="68"/>
        <v>ALGADI</v>
      </c>
      <c r="BW149" s="45" t="s">
        <v>852</v>
      </c>
      <c r="BX149" s="123" t="str">
        <f t="shared" si="69"/>
        <v>9-SEPTIEMBRE</v>
      </c>
      <c r="BY149" s="45">
        <f t="shared" si="70"/>
        <v>110025</v>
      </c>
      <c r="BZ149" s="45">
        <f>VLOOKUP(BY149,Hoja1!$A$2:$O$599,14,FALSE)</f>
        <v>110025</v>
      </c>
      <c r="CA149" s="45" t="str">
        <f>VLOOKUP(BZ149,Hoja1!$A$2:$O$599,2,FALSE)</f>
        <v>COLEGIO TERESIANAS GANDUXER</v>
      </c>
      <c r="CB149" s="45" t="str">
        <f t="shared" si="71"/>
        <v>Festivos y Fines de Semana</v>
      </c>
      <c r="CC149" s="45">
        <v>888</v>
      </c>
      <c r="CD149" s="45" t="str">
        <f t="shared" si="72"/>
        <v>INCIDENCIA</v>
      </c>
      <c r="CF149" s="124"/>
      <c r="CG149" s="124"/>
      <c r="CH149" s="125"/>
      <c r="CJ149" s="126">
        <f t="shared" si="73"/>
        <v>83.260449999999992</v>
      </c>
    </row>
    <row r="150" spans="1:88" hidden="1" x14ac:dyDescent="0.3">
      <c r="A150" s="116"/>
      <c r="B150" s="116"/>
      <c r="D150" s="31" t="s">
        <v>2765</v>
      </c>
      <c r="E150" s="8" t="s">
        <v>2786</v>
      </c>
      <c r="F150" s="7" t="s">
        <v>726</v>
      </c>
      <c r="G150" s="45" t="s">
        <v>714</v>
      </c>
      <c r="H150" s="45" t="s">
        <v>720</v>
      </c>
      <c r="I150" s="119" t="s">
        <v>4371</v>
      </c>
      <c r="J150" s="18" t="s">
        <v>485</v>
      </c>
      <c r="K150" s="119">
        <v>110025</v>
      </c>
      <c r="L150" s="110" t="str">
        <f t="shared" si="51"/>
        <v>ok</v>
      </c>
      <c r="M150" s="111" t="str">
        <f>IFERROR(VLOOKUP(K150,Centros!$E$2:$G$340,2,FALSE)," ")</f>
        <v>COLEGIO TERESIANAS GANDUXER</v>
      </c>
      <c r="N150" s="112" t="str">
        <f t="shared" si="52"/>
        <v xml:space="preserve"> </v>
      </c>
      <c r="O150" s="113" t="str">
        <f>IFERROR(VLOOKUP($I150,Trabajadores!$C$3:$AF$1684,19,FALSE)," ")</f>
        <v>COCINERO</v>
      </c>
      <c r="P150" s="32">
        <v>10</v>
      </c>
      <c r="Q150" s="33">
        <v>12.62</v>
      </c>
      <c r="R150" s="24">
        <f t="shared" si="50"/>
        <v>126.19999999999999</v>
      </c>
      <c r="S150" s="18"/>
      <c r="T150" s="23">
        <f t="shared" si="53"/>
        <v>1.743765625</v>
      </c>
      <c r="U150" s="23">
        <f t="shared" si="54"/>
        <v>0</v>
      </c>
      <c r="V150" s="18"/>
      <c r="W150" s="23">
        <f t="shared" si="55"/>
        <v>166.52089999999998</v>
      </c>
      <c r="X150" s="30" t="str">
        <f>IFERROR(VLOOKUP($I150,Trabajadores!$C$2:$AS$1684,42,FALSE)," ")</f>
        <v>ALGADI</v>
      </c>
      <c r="Y150" s="30">
        <f>IFERROR(VLOOKUP($I150,Trabajadores!$C$2:$AS$1684,40,FALSE)," ")</f>
        <v>110025</v>
      </c>
      <c r="Z150" s="30" t="str">
        <f>IFERROR(VLOOKUP(Y150,Centros!$X$2:$Y$228,2,FALSE)," ")</f>
        <v>COLEGIO TERESIANAS GANDUXER</v>
      </c>
      <c r="AA150" s="6"/>
      <c r="AB150" s="5" t="s">
        <v>10663</v>
      </c>
      <c r="AC150" s="41">
        <f>IFERROR(VLOOKUP(H150,Centros!$AI$2:$AN$10,6,FALSE),0)</f>
        <v>70</v>
      </c>
      <c r="AD150" s="42">
        <f t="shared" si="56"/>
        <v>126.19999999999999</v>
      </c>
      <c r="AE150" s="42">
        <f t="shared" si="57"/>
        <v>0</v>
      </c>
      <c r="AF150" s="42">
        <f t="shared" si="58"/>
        <v>0</v>
      </c>
      <c r="AG150" s="42">
        <f t="shared" si="59"/>
        <v>0</v>
      </c>
      <c r="AH150" s="43">
        <f>IFERROR(VLOOKUP($I150,Trabajadores!$C$3:$AT$1684,44,FALSE),0)</f>
        <v>19208</v>
      </c>
      <c r="AI150" s="43">
        <f>IFERROR(VLOOKUP($I150,Trabajadores!$C$3:$AT$1684,2,FALSE),0)</f>
        <v>72</v>
      </c>
      <c r="AJ150" s="43" t="str">
        <f>IFERROR(VLOOKUP($I150,Trabajadores!$C$3:$AY$1270,21,FALSE),0)</f>
        <v>3</v>
      </c>
      <c r="AK150" s="42">
        <f>IFERROR(VLOOKUP($I150,Trabajadores!$C$3:$AN$1684,38,FALSE),0)</f>
        <v>10.72625</v>
      </c>
      <c r="AL150" s="42" t="str">
        <f>IFERROR(VLOOKUP($I150,Trabajadores!$C$3:$AN$1684,28,FALSE),0)</f>
        <v>99100165012016</v>
      </c>
      <c r="AM150" s="21" t="str">
        <f>IFERROR(VLOOKUP($I150,Trabajadores!$C$3:$AN$1684,19,FALSE),0)</f>
        <v>COCINERO</v>
      </c>
      <c r="AN150" s="21">
        <f>IFERROR(IF($J150="algadi",VLOOKUP($K150,Centros!$AB$2:$AD$142,2,FALSE),VLOOKUP($K150,Centros!$AB$143:$AD$282,2,FALSE)),0)</f>
        <v>19208</v>
      </c>
      <c r="AO150" s="44" t="str">
        <f>IFERROR(IF($J150="algadi",VLOOKUP($K150,Centros!$AB$2:$AD$142,3,FALSE),VLOOKUP($K150,Centros!$AB$143:$AD$222,3,FALSE)),0)</f>
        <v>3</v>
      </c>
      <c r="AP150" s="54"/>
      <c r="AQ150" s="55">
        <f>IFERROR(VLOOKUP($AM150,Centros!$AR$2:$AS$405,2,FALSE),0)</f>
        <v>1.743765625</v>
      </c>
      <c r="AR150" s="78">
        <f>IFERROR(VLOOKUP($AM150,Centros!$AZ$2:$BA$6,2,FALSE),0)</f>
        <v>0</v>
      </c>
      <c r="AS150" s="76">
        <f>IFERROR(VLOOKUP($AM150,Centros!$BE$2:$BF$6,2,FALSE),0)</f>
        <v>0</v>
      </c>
      <c r="BD150" s="45" t="str">
        <f t="shared" si="60"/>
        <v>ALGADI</v>
      </c>
      <c r="BE150" s="45" t="s">
        <v>852</v>
      </c>
      <c r="BF150" s="123" t="str">
        <f t="shared" si="61"/>
        <v>9-SEPTIEMBRE</v>
      </c>
      <c r="BG150" s="45">
        <f t="shared" si="62"/>
        <v>110025</v>
      </c>
      <c r="BH150" s="45">
        <f>VLOOKUP(Y150,Hoja1!$A$2:$O$599,14,FALSE)</f>
        <v>110025</v>
      </c>
      <c r="BI150" s="45" t="str">
        <f>VLOOKUP(BH150,Hoja1!$A$2:$O$599,2,FALSE)</f>
        <v>COLEGIO TERESIANAS GANDUXER</v>
      </c>
      <c r="BJ150" s="45" t="str">
        <f t="shared" si="63"/>
        <v>MORADO SANCHEZ, JOAQUIN</v>
      </c>
      <c r="BK150" s="45">
        <f>VLOOKUP(BJ150,Trabajadores!$C$3:$AN$3285,14,FALSE)</f>
        <v>100</v>
      </c>
      <c r="BL150" s="45" t="str">
        <f>VLOOKUP($BJ150,Trabajadores!$C$3:$AN$3285,19,FALSE)</f>
        <v>COCINERO</v>
      </c>
      <c r="BM150" s="45">
        <f>VLOOKUP($BJ150,Trabajadores!$C$3:$AN$3285,16,FALSE)</f>
        <v>100</v>
      </c>
      <c r="BN150" s="124">
        <f t="shared" si="64"/>
        <v>1</v>
      </c>
      <c r="BO150" s="124">
        <f t="shared" si="65"/>
        <v>0</v>
      </c>
      <c r="BP150" s="125">
        <f t="shared" si="66"/>
        <v>1</v>
      </c>
      <c r="BR150" s="126">
        <f t="shared" si="67"/>
        <v>-166.52089999999998</v>
      </c>
      <c r="BV150" s="45" t="str">
        <f t="shared" si="68"/>
        <v>ALGADI</v>
      </c>
      <c r="BW150" s="45" t="s">
        <v>852</v>
      </c>
      <c r="BX150" s="123" t="str">
        <f t="shared" si="69"/>
        <v>9-SEPTIEMBRE</v>
      </c>
      <c r="BY150" s="45">
        <f t="shared" si="70"/>
        <v>110025</v>
      </c>
      <c r="BZ150" s="45">
        <f>VLOOKUP(BY150,Hoja1!$A$2:$O$599,14,FALSE)</f>
        <v>110025</v>
      </c>
      <c r="CA150" s="45" t="str">
        <f>VLOOKUP(BZ150,Hoja1!$A$2:$O$599,2,FALSE)</f>
        <v>COLEGIO TERESIANAS GANDUXER</v>
      </c>
      <c r="CB150" s="45" t="str">
        <f t="shared" si="71"/>
        <v>Festivos y Fines de Semana</v>
      </c>
      <c r="CC150" s="45">
        <v>888</v>
      </c>
      <c r="CD150" s="45" t="str">
        <f t="shared" si="72"/>
        <v>INCIDENCIA</v>
      </c>
      <c r="CF150" s="124"/>
      <c r="CG150" s="124"/>
      <c r="CH150" s="125"/>
      <c r="CJ150" s="126">
        <f t="shared" si="73"/>
        <v>166.52089999999998</v>
      </c>
    </row>
    <row r="151" spans="1:88" hidden="1" x14ac:dyDescent="0.3">
      <c r="A151" s="116"/>
      <c r="B151" s="116"/>
      <c r="D151" s="31" t="s">
        <v>2765</v>
      </c>
      <c r="E151" s="8" t="s">
        <v>2786</v>
      </c>
      <c r="F151" s="7" t="s">
        <v>726</v>
      </c>
      <c r="G151" s="45" t="s">
        <v>714</v>
      </c>
      <c r="H151" s="45" t="s">
        <v>721</v>
      </c>
      <c r="I151" s="119" t="s">
        <v>9252</v>
      </c>
      <c r="J151" s="18" t="s">
        <v>485</v>
      </c>
      <c r="K151" s="119">
        <v>110025</v>
      </c>
      <c r="L151" s="110" t="str">
        <f t="shared" si="51"/>
        <v>ok</v>
      </c>
      <c r="M151" s="111" t="str">
        <f>IFERROR(VLOOKUP(K151,Centros!$E$2:$G$340,2,FALSE)," ")</f>
        <v>COLEGIO TERESIANAS GANDUXER</v>
      </c>
      <c r="N151" s="112" t="str">
        <f t="shared" si="52"/>
        <v xml:space="preserve"> </v>
      </c>
      <c r="O151" s="113" t="str">
        <f>IFERROR(VLOOKUP($I151,Trabajadores!$C$3:$AF$1684,19,FALSE)," ")</f>
        <v>ASL NV4</v>
      </c>
      <c r="P151" s="32">
        <v>1</v>
      </c>
      <c r="Q151" s="33">
        <v>11.68</v>
      </c>
      <c r="R151" s="24">
        <f t="shared" si="50"/>
        <v>11.68</v>
      </c>
      <c r="S151" s="18"/>
      <c r="T151" s="23">
        <f t="shared" si="53"/>
        <v>0</v>
      </c>
      <c r="U151" s="23">
        <f t="shared" si="54"/>
        <v>0</v>
      </c>
      <c r="V151" s="18"/>
      <c r="W151" s="23">
        <f t="shared" si="55"/>
        <v>15.411759999999999</v>
      </c>
      <c r="X151" s="30" t="str">
        <f>IFERROR(VLOOKUP($I151,Trabajadores!$C$2:$AS$1684,42,FALSE)," ")</f>
        <v>ALGADI</v>
      </c>
      <c r="Y151" s="30">
        <f>IFERROR(VLOOKUP($I151,Trabajadores!$C$2:$AS$1684,40,FALSE)," ")</f>
        <v>110025</v>
      </c>
      <c r="Z151" s="30" t="str">
        <f>IFERROR(VLOOKUP(Y151,Centros!$X$2:$Y$228,2,FALSE)," ")</f>
        <v>COLEGIO TERESIANAS GANDUXER</v>
      </c>
      <c r="AA151" s="6"/>
      <c r="AB151" s="5" t="s">
        <v>10664</v>
      </c>
      <c r="AC151" s="41">
        <f>IFERROR(VLOOKUP(H151,Centros!$AI$2:$AN$10,6,FALSE),0)</f>
        <v>72</v>
      </c>
      <c r="AD151" s="42">
        <f t="shared" si="56"/>
        <v>0</v>
      </c>
      <c r="AE151" s="42">
        <f t="shared" si="57"/>
        <v>11.68</v>
      </c>
      <c r="AF151" s="42">
        <f t="shared" si="58"/>
        <v>0</v>
      </c>
      <c r="AG151" s="42">
        <f t="shared" si="59"/>
        <v>0</v>
      </c>
      <c r="AH151" s="43">
        <f>IFERROR(VLOOKUP($I151,Trabajadores!$C$3:$AT$1684,44,FALSE),0)</f>
        <v>19208</v>
      </c>
      <c r="AI151" s="43">
        <f>IFERROR(VLOOKUP($I151,Trabajadores!$C$3:$AT$1684,2,FALSE),0)</f>
        <v>89</v>
      </c>
      <c r="AJ151" s="43" t="str">
        <f>IFERROR(VLOOKUP($I151,Trabajadores!$C$3:$AY$1270,21,FALSE),0)</f>
        <v>3</v>
      </c>
      <c r="AK151" s="42">
        <f>IFERROR(VLOOKUP($I151,Trabajadores!$C$3:$AN$1684,38,FALSE),0)</f>
        <v>9.4674999999999994</v>
      </c>
      <c r="AL151" s="42" t="str">
        <f>IFERROR(VLOOKUP($I151,Trabajadores!$C$3:$AN$1684,28,FALSE),0)</f>
        <v>99100165012016</v>
      </c>
      <c r="AM151" s="21" t="str">
        <f>IFERROR(VLOOKUP($I151,Trabajadores!$C$3:$AN$1684,19,FALSE),0)</f>
        <v>ASL NV4</v>
      </c>
      <c r="AN151" s="21">
        <f>IFERROR(IF($J151="algadi",VLOOKUP($K151,Centros!$AB$2:$AD$142,2,FALSE),VLOOKUP($K151,Centros!$AB$143:$AD$282,2,FALSE)),0)</f>
        <v>19208</v>
      </c>
      <c r="AO151" s="44" t="str">
        <f>IFERROR(IF($J151="algadi",VLOOKUP($K151,Centros!$AB$2:$AD$142,3,FALSE),VLOOKUP($K151,Centros!$AB$143:$AD$222,3,FALSE)),0)</f>
        <v>3</v>
      </c>
      <c r="AP151" s="54"/>
      <c r="AQ151" s="55">
        <f>IFERROR(VLOOKUP($AM151,Centros!$AR$2:$AS$405,2,FALSE),0)</f>
        <v>0</v>
      </c>
      <c r="AR151" s="78">
        <f>IFERROR(VLOOKUP($AM151,Centros!$AZ$2:$BA$6,2,FALSE),0)</f>
        <v>0</v>
      </c>
      <c r="AS151" s="76">
        <f>IFERROR(VLOOKUP($AM151,Centros!$BE$2:$BF$6,2,FALSE),0)</f>
        <v>0</v>
      </c>
      <c r="BD151" s="45" t="str">
        <f t="shared" si="60"/>
        <v>ALGADI</v>
      </c>
      <c r="BE151" s="45" t="s">
        <v>852</v>
      </c>
      <c r="BF151" s="123" t="str">
        <f t="shared" si="61"/>
        <v>9-SEPTIEMBRE</v>
      </c>
      <c r="BG151" s="45">
        <f t="shared" si="62"/>
        <v>110025</v>
      </c>
      <c r="BH151" s="45">
        <f>VLOOKUP(Y151,Hoja1!$A$2:$O$599,14,FALSE)</f>
        <v>110025</v>
      </c>
      <c r="BI151" s="45" t="str">
        <f>VLOOKUP(BH151,Hoja1!$A$2:$O$599,2,FALSE)</f>
        <v>COLEGIO TERESIANAS GANDUXER</v>
      </c>
      <c r="BJ151" s="45" t="str">
        <f t="shared" si="63"/>
        <v>MARSOU, FATIMA</v>
      </c>
      <c r="BK151" s="45">
        <f>VLOOKUP(BJ151,Trabajadores!$C$3:$AN$3285,14,FALSE)</f>
        <v>300</v>
      </c>
      <c r="BL151" s="45" t="str">
        <f>VLOOKUP($BJ151,Trabajadores!$C$3:$AN$3285,19,FALSE)</f>
        <v>ASL NV4</v>
      </c>
      <c r="BM151" s="45">
        <f>VLOOKUP($BJ151,Trabajadores!$C$3:$AN$3285,16,FALSE)</f>
        <v>50</v>
      </c>
      <c r="BN151" s="124">
        <f t="shared" si="64"/>
        <v>1</v>
      </c>
      <c r="BO151" s="124">
        <f t="shared" si="65"/>
        <v>0</v>
      </c>
      <c r="BP151" s="125">
        <f t="shared" si="66"/>
        <v>1</v>
      </c>
      <c r="BR151" s="126">
        <f t="shared" si="67"/>
        <v>-15.411759999999999</v>
      </c>
      <c r="BV151" s="45" t="str">
        <f t="shared" si="68"/>
        <v>ALGADI</v>
      </c>
      <c r="BW151" s="45" t="s">
        <v>852</v>
      </c>
      <c r="BX151" s="123" t="str">
        <f t="shared" si="69"/>
        <v>9-SEPTIEMBRE</v>
      </c>
      <c r="BY151" s="45">
        <f t="shared" si="70"/>
        <v>110025</v>
      </c>
      <c r="BZ151" s="45">
        <f>VLOOKUP(BY151,Hoja1!$A$2:$O$599,14,FALSE)</f>
        <v>110025</v>
      </c>
      <c r="CA151" s="45" t="str">
        <f>VLOOKUP(BZ151,Hoja1!$A$2:$O$599,2,FALSE)</f>
        <v>COLEGIO TERESIANAS GANDUXER</v>
      </c>
      <c r="CB151" s="45" t="str">
        <f t="shared" si="71"/>
        <v>Permiso retribuido</v>
      </c>
      <c r="CC151" s="45">
        <v>888</v>
      </c>
      <c r="CD151" s="45" t="str">
        <f t="shared" si="72"/>
        <v>INCIDENCIA</v>
      </c>
      <c r="CF151" s="124"/>
      <c r="CG151" s="124"/>
      <c r="CH151" s="125"/>
      <c r="CJ151" s="126">
        <f t="shared" si="73"/>
        <v>15.411759999999999</v>
      </c>
    </row>
    <row r="152" spans="1:88" hidden="1" x14ac:dyDescent="0.3">
      <c r="A152" s="116"/>
      <c r="B152" s="116"/>
      <c r="D152" s="31" t="s">
        <v>2765</v>
      </c>
      <c r="E152" s="8" t="s">
        <v>2786</v>
      </c>
      <c r="F152" s="7" t="s">
        <v>726</v>
      </c>
      <c r="G152" s="45" t="s">
        <v>714</v>
      </c>
      <c r="H152" s="45" t="s">
        <v>719</v>
      </c>
      <c r="I152" s="119" t="s">
        <v>10016</v>
      </c>
      <c r="J152" s="18" t="s">
        <v>485</v>
      </c>
      <c r="K152" s="119">
        <v>110025</v>
      </c>
      <c r="L152" s="110" t="str">
        <f t="shared" si="51"/>
        <v>ok</v>
      </c>
      <c r="M152" s="111" t="str">
        <f>IFERROR(VLOOKUP(K152,Centros!$E$2:$G$340,2,FALSE)," ")</f>
        <v>COLEGIO TERESIANAS GANDUXER</v>
      </c>
      <c r="N152" s="112" t="str">
        <f t="shared" si="52"/>
        <v xml:space="preserve"> </v>
      </c>
      <c r="O152" s="113" t="str">
        <f>IFERROR(VLOOKUP($I152,Trabajadores!$C$3:$AF$1684,19,FALSE)," ")</f>
        <v>ASL NV4</v>
      </c>
      <c r="P152" s="32">
        <v>3</v>
      </c>
      <c r="Q152" s="33">
        <v>12.62</v>
      </c>
      <c r="R152" s="24">
        <f t="shared" si="50"/>
        <v>37.86</v>
      </c>
      <c r="S152" s="18"/>
      <c r="T152" s="23">
        <f t="shared" si="53"/>
        <v>0</v>
      </c>
      <c r="U152" s="23">
        <f t="shared" si="54"/>
        <v>0</v>
      </c>
      <c r="V152" s="18"/>
      <c r="W152" s="23">
        <f t="shared" si="55"/>
        <v>49.956269999999996</v>
      </c>
      <c r="X152" s="30" t="str">
        <f>IFERROR(VLOOKUP($I152,Trabajadores!$C$2:$AS$1684,42,FALSE)," ")</f>
        <v>ALGADI</v>
      </c>
      <c r="Y152" s="30">
        <f>IFERROR(VLOOKUP($I152,Trabajadores!$C$2:$AS$1684,40,FALSE)," ")</f>
        <v>110025</v>
      </c>
      <c r="Z152" s="30" t="str">
        <f>IFERROR(VLOOKUP(Y152,Centros!$X$2:$Y$228,2,FALSE)," ")</f>
        <v>COLEGIO TERESIANAS GANDUXER</v>
      </c>
      <c r="AA152" s="6"/>
      <c r="AB152" s="5" t="s">
        <v>10665</v>
      </c>
      <c r="AC152" s="41">
        <f>IFERROR(VLOOKUP(H152,Centros!$AI$2:$AN$10,6,FALSE),0)</f>
        <v>72</v>
      </c>
      <c r="AD152" s="42">
        <f t="shared" si="56"/>
        <v>0</v>
      </c>
      <c r="AE152" s="42">
        <f t="shared" si="57"/>
        <v>37.86</v>
      </c>
      <c r="AF152" s="42">
        <f t="shared" si="58"/>
        <v>0</v>
      </c>
      <c r="AG152" s="42">
        <f t="shared" si="59"/>
        <v>0</v>
      </c>
      <c r="AH152" s="43">
        <f>IFERROR(VLOOKUP($I152,Trabajadores!$C$3:$AT$1684,44,FALSE),0)</f>
        <v>19208</v>
      </c>
      <c r="AI152" s="43">
        <f>IFERROR(VLOOKUP($I152,Trabajadores!$C$3:$AT$1684,2,FALSE),0)</f>
        <v>73</v>
      </c>
      <c r="AJ152" s="43" t="str">
        <f>IFERROR(VLOOKUP($I152,Trabajadores!$C$3:$AY$1270,21,FALSE),0)</f>
        <v>3</v>
      </c>
      <c r="AK152" s="42">
        <f>IFERROR(VLOOKUP($I152,Trabajadores!$C$3:$AN$1684,38,FALSE),0)</f>
        <v>9.66</v>
      </c>
      <c r="AL152" s="42" t="str">
        <f>IFERROR(VLOOKUP($I152,Trabajadores!$C$3:$AN$1684,28,FALSE),0)</f>
        <v>99100165012016</v>
      </c>
      <c r="AM152" s="21" t="str">
        <f>IFERROR(VLOOKUP($I152,Trabajadores!$C$3:$AN$1684,19,FALSE),0)</f>
        <v>ASL NV4</v>
      </c>
      <c r="AN152" s="21">
        <f>IFERROR(IF($J152="algadi",VLOOKUP($K152,Centros!$AB$2:$AD$142,2,FALSE),VLOOKUP($K152,Centros!$AB$143:$AD$282,2,FALSE)),0)</f>
        <v>19208</v>
      </c>
      <c r="AO152" s="44" t="str">
        <f>IFERROR(IF($J152="algadi",VLOOKUP($K152,Centros!$AB$2:$AD$142,3,FALSE),VLOOKUP($K152,Centros!$AB$143:$AD$222,3,FALSE)),0)</f>
        <v>3</v>
      </c>
      <c r="AP152" s="54"/>
      <c r="AQ152" s="55">
        <f>IFERROR(VLOOKUP($AM152,Centros!$AR$2:$AS$405,2,FALSE),0)</f>
        <v>0</v>
      </c>
      <c r="AR152" s="78">
        <f>IFERROR(VLOOKUP($AM152,Centros!$AZ$2:$BA$6,2,FALSE),0)</f>
        <v>0</v>
      </c>
      <c r="AS152" s="76">
        <f>IFERROR(VLOOKUP($AM152,Centros!$BE$2:$BF$6,2,FALSE),0)</f>
        <v>0</v>
      </c>
      <c r="BD152" s="45" t="str">
        <f t="shared" si="60"/>
        <v>ALGADI</v>
      </c>
      <c r="BE152" s="45" t="s">
        <v>852</v>
      </c>
      <c r="BF152" s="123" t="str">
        <f t="shared" si="61"/>
        <v>9-SEPTIEMBRE</v>
      </c>
      <c r="BG152" s="45">
        <f t="shared" si="62"/>
        <v>110025</v>
      </c>
      <c r="BH152" s="45">
        <f>VLOOKUP(Y152,Hoja1!$A$2:$O$599,14,FALSE)</f>
        <v>110025</v>
      </c>
      <c r="BI152" s="45" t="str">
        <f>VLOOKUP(BH152,Hoja1!$A$2:$O$599,2,FALSE)</f>
        <v>COLEGIO TERESIANAS GANDUXER</v>
      </c>
      <c r="BJ152" s="45" t="str">
        <f t="shared" si="63"/>
        <v>ROCAMORA VALLS, ASUNCION</v>
      </c>
      <c r="BK152" s="45">
        <f>VLOOKUP(BJ152,Trabajadores!$C$3:$AN$3285,14,FALSE)</f>
        <v>300</v>
      </c>
      <c r="BL152" s="45" t="str">
        <f>VLOOKUP($BJ152,Trabajadores!$C$3:$AN$3285,19,FALSE)</f>
        <v>ASL NV4</v>
      </c>
      <c r="BM152" s="45">
        <f>VLOOKUP($BJ152,Trabajadores!$C$3:$AN$3285,16,FALSE)</f>
        <v>100</v>
      </c>
      <c r="BN152" s="124">
        <f t="shared" si="64"/>
        <v>1</v>
      </c>
      <c r="BO152" s="124">
        <f t="shared" si="65"/>
        <v>0</v>
      </c>
      <c r="BP152" s="125">
        <f t="shared" si="66"/>
        <v>1</v>
      </c>
      <c r="BR152" s="126">
        <f t="shared" si="67"/>
        <v>-49.956269999999996</v>
      </c>
      <c r="BV152" s="45" t="str">
        <f t="shared" si="68"/>
        <v>ALGADI</v>
      </c>
      <c r="BW152" s="45" t="s">
        <v>852</v>
      </c>
      <c r="BX152" s="123" t="str">
        <f t="shared" si="69"/>
        <v>9-SEPTIEMBRE</v>
      </c>
      <c r="BY152" s="45">
        <f t="shared" si="70"/>
        <v>110025</v>
      </c>
      <c r="BZ152" s="45">
        <f>VLOOKUP(BY152,Hoja1!$A$2:$O$599,14,FALSE)</f>
        <v>110025</v>
      </c>
      <c r="CA152" s="45" t="str">
        <f>VLOOKUP(BZ152,Hoja1!$A$2:$O$599,2,FALSE)</f>
        <v>COLEGIO TERESIANAS GANDUXER</v>
      </c>
      <c r="CB152" s="45" t="str">
        <f t="shared" si="71"/>
        <v>Eventos</v>
      </c>
      <c r="CC152" s="45">
        <v>888</v>
      </c>
      <c r="CD152" s="45" t="str">
        <f t="shared" si="72"/>
        <v>INCIDENCIA</v>
      </c>
      <c r="CF152" s="124"/>
      <c r="CG152" s="124"/>
      <c r="CH152" s="125"/>
      <c r="CJ152" s="126">
        <f t="shared" si="73"/>
        <v>49.956269999999996</v>
      </c>
    </row>
    <row r="153" spans="1:88" hidden="1" x14ac:dyDescent="0.3">
      <c r="A153" s="116"/>
      <c r="B153" s="116"/>
      <c r="D153" s="31" t="s">
        <v>2765</v>
      </c>
      <c r="E153" s="8" t="s">
        <v>2786</v>
      </c>
      <c r="F153" s="7" t="s">
        <v>726</v>
      </c>
      <c r="G153" s="45" t="s">
        <v>714</v>
      </c>
      <c r="H153" s="45" t="s">
        <v>816</v>
      </c>
      <c r="I153" s="119" t="s">
        <v>4371</v>
      </c>
      <c r="J153" s="18" t="s">
        <v>485</v>
      </c>
      <c r="K153" s="119">
        <v>110025</v>
      </c>
      <c r="L153" s="110" t="str">
        <f t="shared" si="51"/>
        <v>ok</v>
      </c>
      <c r="M153" s="111" t="str">
        <f>IFERROR(VLOOKUP(K153,Centros!$E$2:$G$340,2,FALSE)," ")</f>
        <v>COLEGIO TERESIANAS GANDUXER</v>
      </c>
      <c r="N153" s="112" t="str">
        <f t="shared" si="52"/>
        <v xml:space="preserve"> </v>
      </c>
      <c r="O153" s="113" t="str">
        <f>IFERROR(VLOOKUP($I153,Trabajadores!$C$3:$AF$1684,19,FALSE)," ")</f>
        <v>COCINERO</v>
      </c>
      <c r="P153" s="32">
        <v>1</v>
      </c>
      <c r="Q153" s="33">
        <v>435</v>
      </c>
      <c r="R153" s="24">
        <f t="shared" si="50"/>
        <v>435</v>
      </c>
      <c r="S153" s="18"/>
      <c r="T153" s="23">
        <f t="shared" si="53"/>
        <v>1.743765625</v>
      </c>
      <c r="U153" s="23">
        <f t="shared" si="54"/>
        <v>0</v>
      </c>
      <c r="V153" s="18"/>
      <c r="W153" s="23">
        <f t="shared" si="55"/>
        <v>573.98249999999996</v>
      </c>
      <c r="X153" s="30" t="str">
        <f>IFERROR(VLOOKUP($I153,Trabajadores!$C$2:$AS$1684,42,FALSE)," ")</f>
        <v>ALGADI</v>
      </c>
      <c r="Y153" s="30">
        <f>IFERROR(VLOOKUP($I153,Trabajadores!$C$2:$AS$1684,40,FALSE)," ")</f>
        <v>110025</v>
      </c>
      <c r="Z153" s="30" t="str">
        <f>IFERROR(VLOOKUP(Y153,Centros!$X$2:$Y$228,2,FALSE)," ")</f>
        <v>COLEGIO TERESIANAS GANDUXER</v>
      </c>
      <c r="AA153" s="6"/>
      <c r="AB153" s="5" t="s">
        <v>10666</v>
      </c>
      <c r="AC153" s="41">
        <f>IFERROR(VLOOKUP(H153,Centros!$AI$2:$AN$10,6,FALSE),0)</f>
        <v>72</v>
      </c>
      <c r="AD153" s="42">
        <f t="shared" si="56"/>
        <v>0</v>
      </c>
      <c r="AE153" s="42">
        <f t="shared" si="57"/>
        <v>435</v>
      </c>
      <c r="AF153" s="42">
        <f t="shared" si="58"/>
        <v>0</v>
      </c>
      <c r="AG153" s="42">
        <f t="shared" si="59"/>
        <v>0</v>
      </c>
      <c r="AH153" s="43">
        <f>IFERROR(VLOOKUP($I153,Trabajadores!$C$3:$AT$1684,44,FALSE),0)</f>
        <v>19208</v>
      </c>
      <c r="AI153" s="43">
        <f>IFERROR(VLOOKUP($I153,Trabajadores!$C$3:$AT$1684,2,FALSE),0)</f>
        <v>72</v>
      </c>
      <c r="AJ153" s="43" t="str">
        <f>IFERROR(VLOOKUP($I153,Trabajadores!$C$3:$AY$1270,21,FALSE),0)</f>
        <v>3</v>
      </c>
      <c r="AK153" s="42">
        <f>IFERROR(VLOOKUP($I153,Trabajadores!$C$3:$AN$1684,38,FALSE),0)</f>
        <v>10.72625</v>
      </c>
      <c r="AL153" s="42" t="str">
        <f>IFERROR(VLOOKUP($I153,Trabajadores!$C$3:$AN$1684,28,FALSE),0)</f>
        <v>99100165012016</v>
      </c>
      <c r="AM153" s="21" t="str">
        <f>IFERROR(VLOOKUP($I153,Trabajadores!$C$3:$AN$1684,19,FALSE),0)</f>
        <v>COCINERO</v>
      </c>
      <c r="AN153" s="21">
        <f>IFERROR(IF($J153="algadi",VLOOKUP($K153,Centros!$AB$2:$AD$142,2,FALSE),VLOOKUP($K153,Centros!$AB$143:$AD$282,2,FALSE)),0)</f>
        <v>19208</v>
      </c>
      <c r="AO153" s="44" t="str">
        <f>IFERROR(IF($J153="algadi",VLOOKUP($K153,Centros!$AB$2:$AD$142,3,FALSE),VLOOKUP($K153,Centros!$AB$143:$AD$222,3,FALSE)),0)</f>
        <v>3</v>
      </c>
      <c r="AP153" s="54"/>
      <c r="AQ153" s="55">
        <f>IFERROR(VLOOKUP($AM153,Centros!$AR$2:$AS$405,2,FALSE),0)</f>
        <v>1.743765625</v>
      </c>
      <c r="AR153" s="78">
        <f>IFERROR(VLOOKUP($AM153,Centros!$AZ$2:$BA$6,2,FALSE),0)</f>
        <v>0</v>
      </c>
      <c r="AS153" s="76">
        <f>IFERROR(VLOOKUP($AM153,Centros!$BE$2:$BF$6,2,FALSE),0)</f>
        <v>0</v>
      </c>
      <c r="BD153" s="45" t="str">
        <f t="shared" si="60"/>
        <v>ALGADI</v>
      </c>
      <c r="BE153" s="45" t="s">
        <v>852</v>
      </c>
      <c r="BF153" s="123" t="str">
        <f t="shared" si="61"/>
        <v>9-SEPTIEMBRE</v>
      </c>
      <c r="BG153" s="45">
        <f t="shared" si="62"/>
        <v>110025</v>
      </c>
      <c r="BH153" s="45">
        <f>VLOOKUP(Y153,Hoja1!$A$2:$O$599,14,FALSE)</f>
        <v>110025</v>
      </c>
      <c r="BI153" s="45" t="str">
        <f>VLOOKUP(BH153,Hoja1!$A$2:$O$599,2,FALSE)</f>
        <v>COLEGIO TERESIANAS GANDUXER</v>
      </c>
      <c r="BJ153" s="45" t="str">
        <f t="shared" si="63"/>
        <v>MORADO SANCHEZ, JOAQUIN</v>
      </c>
      <c r="BK153" s="45">
        <f>VLOOKUP(BJ153,Trabajadores!$C$3:$AN$3285,14,FALSE)</f>
        <v>100</v>
      </c>
      <c r="BL153" s="45" t="str">
        <f>VLOOKUP($BJ153,Trabajadores!$C$3:$AN$3285,19,FALSE)</f>
        <v>COCINERO</v>
      </c>
      <c r="BM153" s="45">
        <f>VLOOKUP($BJ153,Trabajadores!$C$3:$AN$3285,16,FALSE)</f>
        <v>100</v>
      </c>
      <c r="BN153" s="124">
        <f t="shared" si="64"/>
        <v>1</v>
      </c>
      <c r="BO153" s="124">
        <f t="shared" si="65"/>
        <v>0</v>
      </c>
      <c r="BP153" s="125">
        <f t="shared" si="66"/>
        <v>1</v>
      </c>
      <c r="BR153" s="126">
        <f t="shared" si="67"/>
        <v>-573.98249999999996</v>
      </c>
      <c r="BV153" s="45" t="str">
        <f t="shared" si="68"/>
        <v>ALGADI</v>
      </c>
      <c r="BW153" s="45" t="s">
        <v>852</v>
      </c>
      <c r="BX153" s="123" t="str">
        <f t="shared" si="69"/>
        <v>9-SEPTIEMBRE</v>
      </c>
      <c r="BY153" s="45">
        <f t="shared" si="70"/>
        <v>110025</v>
      </c>
      <c r="BZ153" s="45">
        <f>VLOOKUP(BY153,Hoja1!$A$2:$O$599,14,FALSE)</f>
        <v>110025</v>
      </c>
      <c r="CA153" s="45" t="str">
        <f>VLOOKUP(BZ153,Hoja1!$A$2:$O$599,2,FALSE)</f>
        <v>COLEGIO TERESIANAS GANDUXER</v>
      </c>
      <c r="CB153" s="45" t="str">
        <f t="shared" si="71"/>
        <v>Otros</v>
      </c>
      <c r="CC153" s="45">
        <v>888</v>
      </c>
      <c r="CD153" s="45" t="str">
        <f t="shared" si="72"/>
        <v>INCIDENCIA</v>
      </c>
      <c r="CF153" s="124"/>
      <c r="CG153" s="124"/>
      <c r="CH153" s="125"/>
      <c r="CJ153" s="126">
        <f t="shared" si="73"/>
        <v>573.98249999999996</v>
      </c>
    </row>
    <row r="154" spans="1:88" hidden="1" x14ac:dyDescent="0.3">
      <c r="A154" s="116"/>
      <c r="B154" s="116"/>
      <c r="D154" s="31" t="s">
        <v>2765</v>
      </c>
      <c r="E154" s="8" t="s">
        <v>2786</v>
      </c>
      <c r="F154" s="7" t="s">
        <v>726</v>
      </c>
      <c r="G154" s="45" t="s">
        <v>716</v>
      </c>
      <c r="H154" s="45" t="s">
        <v>718</v>
      </c>
      <c r="I154" s="119" t="s">
        <v>3460</v>
      </c>
      <c r="J154" s="18" t="s">
        <v>485</v>
      </c>
      <c r="K154" s="119">
        <v>110225</v>
      </c>
      <c r="L154" s="110" t="str">
        <f t="shared" si="51"/>
        <v>ok</v>
      </c>
      <c r="M154" s="111" t="str">
        <f>IFERROR(VLOOKUP(K154,Centros!$E$2:$G$340,2,FALSE)," ")</f>
        <v>COLEGIO INMA TREMP L</v>
      </c>
      <c r="N154" s="112" t="str">
        <f t="shared" si="52"/>
        <v xml:space="preserve"> </v>
      </c>
      <c r="O154" s="113" t="str">
        <f>IFERROR(VLOOKUP($I154,Trabajadores!$C$3:$AF$1684,19,FALSE)," ")</f>
        <v>Limpiador@</v>
      </c>
      <c r="P154" s="32">
        <v>1</v>
      </c>
      <c r="Q154" s="33">
        <v>60</v>
      </c>
      <c r="R154" s="24">
        <f t="shared" si="50"/>
        <v>60</v>
      </c>
      <c r="S154" s="18"/>
      <c r="T154" s="23" t="b">
        <f t="shared" si="53"/>
        <v>0</v>
      </c>
      <c r="U154" s="23">
        <f t="shared" si="54"/>
        <v>0</v>
      </c>
      <c r="V154" s="18"/>
      <c r="W154" s="23">
        <f t="shared" si="55"/>
        <v>79.169999999999987</v>
      </c>
      <c r="X154" s="30" t="str">
        <f>IFERROR(VLOOKUP($I154,Trabajadores!$C$2:$AS$1684,42,FALSE)," ")</f>
        <v>ALGADI</v>
      </c>
      <c r="Y154" s="30">
        <f>IFERROR(VLOOKUP($I154,Trabajadores!$C$2:$AS$1684,40,FALSE)," ")</f>
        <v>110225</v>
      </c>
      <c r="Z154" s="30" t="str">
        <f>IFERROR(VLOOKUP(Y154,Centros!$X$2:$Y$228,2,FALSE)," ")</f>
        <v>COLEGIO INMA TREMP L</v>
      </c>
      <c r="AA154" s="6"/>
      <c r="AB154" s="5" t="s">
        <v>10667</v>
      </c>
      <c r="AC154" s="41">
        <f>IFERROR(VLOOKUP(H154,Centros!$AI$2:$AN$10,6,FALSE),0)</f>
        <v>72</v>
      </c>
      <c r="AD154" s="42">
        <f t="shared" si="56"/>
        <v>0</v>
      </c>
      <c r="AE154" s="42">
        <f t="shared" si="57"/>
        <v>60</v>
      </c>
      <c r="AF154" s="42">
        <f t="shared" si="58"/>
        <v>0</v>
      </c>
      <c r="AG154" s="42">
        <f t="shared" si="59"/>
        <v>0</v>
      </c>
      <c r="AH154" s="43">
        <f>IFERROR(VLOOKUP($I154,Trabajadores!$C$3:$AT$1684,44,FALSE),0)</f>
        <v>19225</v>
      </c>
      <c r="AI154" s="43">
        <f>IFERROR(VLOOKUP($I154,Trabajadores!$C$3:$AT$1684,2,FALSE),0)</f>
        <v>8</v>
      </c>
      <c r="AJ154" s="43" t="str">
        <f>IFERROR(VLOOKUP($I154,Trabajadores!$C$3:$AY$1270,21,FALSE),0)</f>
        <v>2</v>
      </c>
      <c r="AK154" s="42">
        <f>IFERROR(VLOOKUP($I154,Trabajadores!$C$3:$AN$1684,38,FALSE),0)</f>
        <v>8.1733333333333338</v>
      </c>
      <c r="AL154" s="42" t="str">
        <f>IFERROR(VLOOKUP($I154,Trabajadores!$C$3:$AN$1684,28,FALSE),0)</f>
        <v>79002415012005</v>
      </c>
      <c r="AM154" s="21" t="str">
        <f>IFERROR(VLOOKUP($I154,Trabajadores!$C$3:$AN$1684,19,FALSE),0)</f>
        <v>Limpiador@</v>
      </c>
      <c r="AN154" s="21">
        <f>IFERROR(IF($J154="algadi",VLOOKUP($K154,Centros!$AB$2:$AD$142,2,FALSE),VLOOKUP($K154,Centros!$AB$143:$AD$282,2,FALSE)),0)</f>
        <v>19225</v>
      </c>
      <c r="AO154" s="44">
        <f>IFERROR(IF($J154="algadi",VLOOKUP($K154,Centros!$AB$2:$AD$142,3,FALSE),VLOOKUP($K154,Centros!$AB$143:$AD$222,3,FALSE)),0)</f>
        <v>2</v>
      </c>
      <c r="AP154" s="54"/>
      <c r="AQ154" s="55">
        <f>IFERROR(VLOOKUP($AM154,Centros!$AR$2:$AS$405,2,FALSE),0)</f>
        <v>1.6367812499999999</v>
      </c>
      <c r="AR154" s="78">
        <f>IFERROR(VLOOKUP($AM154,Centros!$AZ$2:$BA$6,2,FALSE),0)</f>
        <v>0</v>
      </c>
      <c r="AS154" s="76">
        <f>IFERROR(VLOOKUP($AM154,Centros!$BE$2:$BF$6,2,FALSE),0)</f>
        <v>0</v>
      </c>
      <c r="BD154" s="45" t="str">
        <f t="shared" si="60"/>
        <v>ALGADI</v>
      </c>
      <c r="BE154" s="45" t="s">
        <v>852</v>
      </c>
      <c r="BF154" s="123" t="str">
        <f t="shared" si="61"/>
        <v>9-SEPTIEMBRE</v>
      </c>
      <c r="BG154" s="45">
        <f t="shared" si="62"/>
        <v>110225</v>
      </c>
      <c r="BH154" s="161" t="s">
        <v>11213</v>
      </c>
      <c r="BI154" s="162" t="s">
        <v>1197</v>
      </c>
      <c r="BJ154" s="45" t="str">
        <f t="shared" si="63"/>
        <v>DAS NEVES BAIA TEIXEIRA, ISABEL CR</v>
      </c>
      <c r="BK154" s="45">
        <f>VLOOKUP(BJ154,Trabajadores!$C$3:$AN$3285,14,FALSE)</f>
        <v>200</v>
      </c>
      <c r="BL154" s="45" t="str">
        <f>VLOOKUP($BJ154,Trabajadores!$C$3:$AN$3285,19,FALSE)</f>
        <v>Limpiador@</v>
      </c>
      <c r="BM154" s="45">
        <f>VLOOKUP($BJ154,Trabajadores!$C$3:$AN$3285,16,FALSE)</f>
        <v>37.5</v>
      </c>
      <c r="BN154" s="124">
        <f t="shared" si="64"/>
        <v>0</v>
      </c>
      <c r="BO154" s="124">
        <f t="shared" si="65"/>
        <v>1</v>
      </c>
      <c r="BP154" s="125">
        <f t="shared" si="66"/>
        <v>1</v>
      </c>
      <c r="BR154" s="126">
        <f t="shared" si="67"/>
        <v>-79.169999999999987</v>
      </c>
      <c r="BV154" s="45" t="str">
        <f t="shared" si="68"/>
        <v>ALGADI</v>
      </c>
      <c r="BW154" s="45" t="s">
        <v>852</v>
      </c>
      <c r="BX154" s="123" t="str">
        <f t="shared" si="69"/>
        <v>9-SEPTIEMBRE</v>
      </c>
      <c r="BY154" s="45">
        <f t="shared" si="70"/>
        <v>110225</v>
      </c>
      <c r="BZ154" s="161" t="s">
        <v>11213</v>
      </c>
      <c r="CA154" s="45" t="str">
        <f>+BI154</f>
        <v>COL. LEG. Mª INMACULADA DE TREMP</v>
      </c>
      <c r="CB154" s="45" t="str">
        <f t="shared" si="71"/>
        <v>Refuerzo</v>
      </c>
      <c r="CC154" s="45">
        <v>888</v>
      </c>
      <c r="CD154" s="45" t="str">
        <f t="shared" si="72"/>
        <v>INCIDENCIA</v>
      </c>
      <c r="CF154" s="124"/>
      <c r="CG154" s="124"/>
      <c r="CH154" s="125"/>
      <c r="CJ154" s="126">
        <f t="shared" si="73"/>
        <v>79.169999999999987</v>
      </c>
    </row>
    <row r="155" spans="1:88" hidden="1" x14ac:dyDescent="0.3">
      <c r="A155" s="116"/>
      <c r="B155" s="116"/>
      <c r="D155" s="31" t="s">
        <v>2765</v>
      </c>
      <c r="E155" s="8" t="s">
        <v>2786</v>
      </c>
      <c r="F155" s="7" t="s">
        <v>726</v>
      </c>
      <c r="G155" s="45" t="s">
        <v>714</v>
      </c>
      <c r="H155" s="45" t="s">
        <v>718</v>
      </c>
      <c r="I155" s="119" t="s">
        <v>4371</v>
      </c>
      <c r="J155" s="18" t="s">
        <v>485</v>
      </c>
      <c r="K155" s="119">
        <v>110025</v>
      </c>
      <c r="L155" s="110" t="str">
        <f t="shared" si="51"/>
        <v>ok</v>
      </c>
      <c r="M155" s="111" t="str">
        <f>IFERROR(VLOOKUP(K155,Centros!$E$2:$G$340,2,FALSE)," ")</f>
        <v>COLEGIO TERESIANAS GANDUXER</v>
      </c>
      <c r="N155" s="112" t="str">
        <f t="shared" si="52"/>
        <v xml:space="preserve"> </v>
      </c>
      <c r="O155" s="113" t="str">
        <f>IFERROR(VLOOKUP($I155,Trabajadores!$C$3:$AF$1684,19,FALSE)," ")</f>
        <v>COCINERO</v>
      </c>
      <c r="P155" s="32">
        <v>1</v>
      </c>
      <c r="Q155" s="33">
        <v>465</v>
      </c>
      <c r="R155" s="24">
        <f t="shared" si="50"/>
        <v>465</v>
      </c>
      <c r="S155" s="18"/>
      <c r="T155" s="23">
        <f t="shared" si="53"/>
        <v>1.743765625</v>
      </c>
      <c r="U155" s="23">
        <f t="shared" si="54"/>
        <v>0</v>
      </c>
      <c r="V155" s="18"/>
      <c r="W155" s="23">
        <f t="shared" si="55"/>
        <v>613.5675</v>
      </c>
      <c r="X155" s="30" t="str">
        <f>IFERROR(VLOOKUP($I155,Trabajadores!$C$2:$AS$1684,42,FALSE)," ")</f>
        <v>ALGADI</v>
      </c>
      <c r="Y155" s="30">
        <f>IFERROR(VLOOKUP($I155,Trabajadores!$C$2:$AS$1684,40,FALSE)," ")</f>
        <v>110025</v>
      </c>
      <c r="Z155" s="30" t="str">
        <f>IFERROR(VLOOKUP(Y155,Centros!$X$2:$Y$228,2,FALSE)," ")</f>
        <v>COLEGIO TERESIANAS GANDUXER</v>
      </c>
      <c r="AA155" s="6"/>
      <c r="AB155" s="5" t="s">
        <v>10668</v>
      </c>
      <c r="AC155" s="41">
        <f>IFERROR(VLOOKUP(H155,Centros!$AI$2:$AN$10,6,FALSE),0)</f>
        <v>72</v>
      </c>
      <c r="AD155" s="42">
        <f t="shared" si="56"/>
        <v>0</v>
      </c>
      <c r="AE155" s="42">
        <f t="shared" si="57"/>
        <v>465</v>
      </c>
      <c r="AF155" s="42">
        <f t="shared" si="58"/>
        <v>0</v>
      </c>
      <c r="AG155" s="42">
        <f t="shared" si="59"/>
        <v>0</v>
      </c>
      <c r="AH155" s="43">
        <f>IFERROR(VLOOKUP($I155,Trabajadores!$C$3:$AT$1684,44,FALSE),0)</f>
        <v>19208</v>
      </c>
      <c r="AI155" s="43">
        <f>IFERROR(VLOOKUP($I155,Trabajadores!$C$3:$AT$1684,2,FALSE),0)</f>
        <v>72</v>
      </c>
      <c r="AJ155" s="43" t="str">
        <f>IFERROR(VLOOKUP($I155,Trabajadores!$C$3:$AY$1270,21,FALSE),0)</f>
        <v>3</v>
      </c>
      <c r="AK155" s="42">
        <f>IFERROR(VLOOKUP($I155,Trabajadores!$C$3:$AN$1684,38,FALSE),0)</f>
        <v>10.72625</v>
      </c>
      <c r="AL155" s="42" t="str">
        <f>IFERROR(VLOOKUP($I155,Trabajadores!$C$3:$AN$1684,28,FALSE),0)</f>
        <v>99100165012016</v>
      </c>
      <c r="AM155" s="21" t="str">
        <f>IFERROR(VLOOKUP($I155,Trabajadores!$C$3:$AN$1684,19,FALSE),0)</f>
        <v>COCINERO</v>
      </c>
      <c r="AN155" s="21">
        <f>IFERROR(IF($J155="algadi",VLOOKUP($K155,Centros!$AB$2:$AD$142,2,FALSE),VLOOKUP($K155,Centros!$AB$143:$AD$282,2,FALSE)),0)</f>
        <v>19208</v>
      </c>
      <c r="AO155" s="44" t="str">
        <f>IFERROR(IF($J155="algadi",VLOOKUP($K155,Centros!$AB$2:$AD$142,3,FALSE),VLOOKUP($K155,Centros!$AB$143:$AD$222,3,FALSE)),0)</f>
        <v>3</v>
      </c>
      <c r="AP155" s="54"/>
      <c r="AQ155" s="55">
        <f>IFERROR(VLOOKUP($AM155,Centros!$AR$2:$AS$405,2,FALSE),0)</f>
        <v>1.743765625</v>
      </c>
      <c r="AR155" s="78">
        <f>IFERROR(VLOOKUP($AM155,Centros!$AZ$2:$BA$6,2,FALSE),0)</f>
        <v>0</v>
      </c>
      <c r="AS155" s="76">
        <f>IFERROR(VLOOKUP($AM155,Centros!$BE$2:$BF$6,2,FALSE),0)</f>
        <v>0</v>
      </c>
      <c r="BD155" s="45" t="str">
        <f t="shared" si="60"/>
        <v>ALGADI</v>
      </c>
      <c r="BE155" s="45" t="s">
        <v>852</v>
      </c>
      <c r="BF155" s="123" t="str">
        <f t="shared" si="61"/>
        <v>9-SEPTIEMBRE</v>
      </c>
      <c r="BG155" s="45">
        <f t="shared" si="62"/>
        <v>110025</v>
      </c>
      <c r="BH155" s="45">
        <f>VLOOKUP(Y155,Hoja1!$A$2:$O$599,14,FALSE)</f>
        <v>110025</v>
      </c>
      <c r="BI155" s="45" t="str">
        <f>VLOOKUP(BH155,Hoja1!$A$2:$O$599,2,FALSE)</f>
        <v>COLEGIO TERESIANAS GANDUXER</v>
      </c>
      <c r="BJ155" s="45" t="str">
        <f t="shared" si="63"/>
        <v>MORADO SANCHEZ, JOAQUIN</v>
      </c>
      <c r="BK155" s="45">
        <f>VLOOKUP(BJ155,Trabajadores!$C$3:$AN$3285,14,FALSE)</f>
        <v>100</v>
      </c>
      <c r="BL155" s="45" t="str">
        <f>VLOOKUP($BJ155,Trabajadores!$C$3:$AN$3285,19,FALSE)</f>
        <v>COCINERO</v>
      </c>
      <c r="BM155" s="45">
        <f>VLOOKUP($BJ155,Trabajadores!$C$3:$AN$3285,16,FALSE)</f>
        <v>100</v>
      </c>
      <c r="BN155" s="124">
        <f t="shared" si="64"/>
        <v>1</v>
      </c>
      <c r="BO155" s="124">
        <f t="shared" si="65"/>
        <v>0</v>
      </c>
      <c r="BP155" s="125">
        <f t="shared" si="66"/>
        <v>1</v>
      </c>
      <c r="BR155" s="126">
        <f t="shared" si="67"/>
        <v>-613.5675</v>
      </c>
      <c r="BV155" s="45" t="str">
        <f t="shared" si="68"/>
        <v>ALGADI</v>
      </c>
      <c r="BW155" s="45" t="s">
        <v>852</v>
      </c>
      <c r="BX155" s="123" t="str">
        <f t="shared" si="69"/>
        <v>9-SEPTIEMBRE</v>
      </c>
      <c r="BY155" s="45">
        <f t="shared" si="70"/>
        <v>110025</v>
      </c>
      <c r="BZ155" s="45">
        <f>VLOOKUP(BY155,Hoja1!$A$2:$O$599,14,FALSE)</f>
        <v>110025</v>
      </c>
      <c r="CA155" s="45" t="str">
        <f>VLOOKUP(BZ155,Hoja1!$A$2:$O$599,2,FALSE)</f>
        <v>COLEGIO TERESIANAS GANDUXER</v>
      </c>
      <c r="CB155" s="45" t="str">
        <f t="shared" si="71"/>
        <v>Refuerzo</v>
      </c>
      <c r="CC155" s="45">
        <v>888</v>
      </c>
      <c r="CD155" s="45" t="str">
        <f t="shared" si="72"/>
        <v>INCIDENCIA</v>
      </c>
      <c r="CF155" s="124"/>
      <c r="CG155" s="124"/>
      <c r="CH155" s="125"/>
      <c r="CJ155" s="126">
        <f t="shared" si="73"/>
        <v>613.5675</v>
      </c>
    </row>
    <row r="156" spans="1:88" hidden="1" x14ac:dyDescent="0.3">
      <c r="A156" s="116"/>
      <c r="B156" s="116"/>
      <c r="D156" s="31" t="s">
        <v>2765</v>
      </c>
      <c r="E156" s="8" t="s">
        <v>2786</v>
      </c>
      <c r="F156" s="7" t="s">
        <v>726</v>
      </c>
      <c r="G156" s="45" t="s">
        <v>714</v>
      </c>
      <c r="H156" s="45" t="s">
        <v>816</v>
      </c>
      <c r="I156" s="119" t="s">
        <v>10016</v>
      </c>
      <c r="J156" s="18" t="s">
        <v>485</v>
      </c>
      <c r="K156" s="119">
        <v>110025</v>
      </c>
      <c r="L156" s="110" t="str">
        <f t="shared" si="51"/>
        <v>ok</v>
      </c>
      <c r="M156" s="111" t="str">
        <f>IFERROR(VLOOKUP(K156,Centros!$E$2:$G$340,2,FALSE)," ")</f>
        <v>COLEGIO TERESIANAS GANDUXER</v>
      </c>
      <c r="N156" s="112" t="str">
        <f t="shared" si="52"/>
        <v xml:space="preserve"> </v>
      </c>
      <c r="O156" s="113" t="str">
        <f>IFERROR(VLOOKUP($I156,Trabajadores!$C$3:$AF$1684,19,FALSE)," ")</f>
        <v>ASL NV4</v>
      </c>
      <c r="P156" s="32">
        <v>1</v>
      </c>
      <c r="Q156" s="33">
        <v>80</v>
      </c>
      <c r="R156" s="24">
        <f t="shared" si="50"/>
        <v>80</v>
      </c>
      <c r="S156" s="18"/>
      <c r="T156" s="23">
        <f t="shared" si="53"/>
        <v>0</v>
      </c>
      <c r="U156" s="23">
        <f t="shared" si="54"/>
        <v>0</v>
      </c>
      <c r="V156" s="18"/>
      <c r="W156" s="23">
        <f t="shared" si="55"/>
        <v>105.55999999999999</v>
      </c>
      <c r="X156" s="30" t="str">
        <f>IFERROR(VLOOKUP($I156,Trabajadores!$C$2:$AS$1684,42,FALSE)," ")</f>
        <v>ALGADI</v>
      </c>
      <c r="Y156" s="30">
        <f>IFERROR(VLOOKUP($I156,Trabajadores!$C$2:$AS$1684,40,FALSE)," ")</f>
        <v>110025</v>
      </c>
      <c r="Z156" s="30" t="str">
        <f>IFERROR(VLOOKUP(Y156,Centros!$X$2:$Y$228,2,FALSE)," ")</f>
        <v>COLEGIO TERESIANAS GANDUXER</v>
      </c>
      <c r="AA156" s="6"/>
      <c r="AB156" s="5" t="s">
        <v>10669</v>
      </c>
      <c r="AC156" s="41">
        <f>IFERROR(VLOOKUP(H156,Centros!$AI$2:$AN$10,6,FALSE),0)</f>
        <v>72</v>
      </c>
      <c r="AD156" s="42">
        <f t="shared" si="56"/>
        <v>0</v>
      </c>
      <c r="AE156" s="42">
        <f t="shared" si="57"/>
        <v>80</v>
      </c>
      <c r="AF156" s="42">
        <f t="shared" si="58"/>
        <v>0</v>
      </c>
      <c r="AG156" s="42">
        <f t="shared" si="59"/>
        <v>0</v>
      </c>
      <c r="AH156" s="43">
        <f>IFERROR(VLOOKUP($I156,Trabajadores!$C$3:$AT$1684,44,FALSE),0)</f>
        <v>19208</v>
      </c>
      <c r="AI156" s="43">
        <f>IFERROR(VLOOKUP($I156,Trabajadores!$C$3:$AT$1684,2,FALSE),0)</f>
        <v>73</v>
      </c>
      <c r="AJ156" s="43" t="str">
        <f>IFERROR(VLOOKUP($I156,Trabajadores!$C$3:$AY$1270,21,FALSE),0)</f>
        <v>3</v>
      </c>
      <c r="AK156" s="42">
        <f>IFERROR(VLOOKUP($I156,Trabajadores!$C$3:$AN$1684,38,FALSE),0)</f>
        <v>9.66</v>
      </c>
      <c r="AL156" s="42" t="str">
        <f>IFERROR(VLOOKUP($I156,Trabajadores!$C$3:$AN$1684,28,FALSE),0)</f>
        <v>99100165012016</v>
      </c>
      <c r="AM156" s="21" t="str">
        <f>IFERROR(VLOOKUP($I156,Trabajadores!$C$3:$AN$1684,19,FALSE),0)</f>
        <v>ASL NV4</v>
      </c>
      <c r="AN156" s="21">
        <f>IFERROR(IF($J156="algadi",VLOOKUP($K156,Centros!$AB$2:$AD$142,2,FALSE),VLOOKUP($K156,Centros!$AB$143:$AD$282,2,FALSE)),0)</f>
        <v>19208</v>
      </c>
      <c r="AO156" s="44" t="str">
        <f>IFERROR(IF($J156="algadi",VLOOKUP($K156,Centros!$AB$2:$AD$142,3,FALSE),VLOOKUP($K156,Centros!$AB$143:$AD$222,3,FALSE)),0)</f>
        <v>3</v>
      </c>
      <c r="AP156" s="54"/>
      <c r="AQ156" s="55">
        <f>IFERROR(VLOOKUP($AM156,Centros!$AR$2:$AS$405,2,FALSE),0)</f>
        <v>0</v>
      </c>
      <c r="AR156" s="78">
        <f>IFERROR(VLOOKUP($AM156,Centros!$AZ$2:$BA$6,2,FALSE),0)</f>
        <v>0</v>
      </c>
      <c r="AS156" s="76">
        <f>IFERROR(VLOOKUP($AM156,Centros!$BE$2:$BF$6,2,FALSE),0)</f>
        <v>0</v>
      </c>
      <c r="BD156" s="45" t="str">
        <f t="shared" si="60"/>
        <v>ALGADI</v>
      </c>
      <c r="BE156" s="45" t="s">
        <v>852</v>
      </c>
      <c r="BF156" s="123" t="str">
        <f t="shared" si="61"/>
        <v>9-SEPTIEMBRE</v>
      </c>
      <c r="BG156" s="45">
        <f t="shared" si="62"/>
        <v>110025</v>
      </c>
      <c r="BH156" s="45">
        <f>VLOOKUP(Y156,Hoja1!$A$2:$O$599,14,FALSE)</f>
        <v>110025</v>
      </c>
      <c r="BI156" s="45" t="str">
        <f>VLOOKUP(BH156,Hoja1!$A$2:$O$599,2,FALSE)</f>
        <v>COLEGIO TERESIANAS GANDUXER</v>
      </c>
      <c r="BJ156" s="45" t="str">
        <f t="shared" si="63"/>
        <v>ROCAMORA VALLS, ASUNCION</v>
      </c>
      <c r="BK156" s="45">
        <f>VLOOKUP(BJ156,Trabajadores!$C$3:$AN$3285,14,FALSE)</f>
        <v>300</v>
      </c>
      <c r="BL156" s="45" t="str">
        <f>VLOOKUP($BJ156,Trabajadores!$C$3:$AN$3285,19,FALSE)</f>
        <v>ASL NV4</v>
      </c>
      <c r="BM156" s="45">
        <f>VLOOKUP($BJ156,Trabajadores!$C$3:$AN$3285,16,FALSE)</f>
        <v>100</v>
      </c>
      <c r="BN156" s="124">
        <f t="shared" si="64"/>
        <v>1</v>
      </c>
      <c r="BO156" s="124">
        <f t="shared" si="65"/>
        <v>0</v>
      </c>
      <c r="BP156" s="125">
        <f t="shared" si="66"/>
        <v>1</v>
      </c>
      <c r="BR156" s="126">
        <f t="shared" si="67"/>
        <v>-105.55999999999999</v>
      </c>
      <c r="BV156" s="45" t="str">
        <f t="shared" si="68"/>
        <v>ALGADI</v>
      </c>
      <c r="BW156" s="45" t="s">
        <v>852</v>
      </c>
      <c r="BX156" s="123" t="str">
        <f t="shared" si="69"/>
        <v>9-SEPTIEMBRE</v>
      </c>
      <c r="BY156" s="45">
        <f t="shared" si="70"/>
        <v>110025</v>
      </c>
      <c r="BZ156" s="45">
        <f>VLOOKUP(BY156,Hoja1!$A$2:$O$599,14,FALSE)</f>
        <v>110025</v>
      </c>
      <c r="CA156" s="45" t="str">
        <f>VLOOKUP(BZ156,Hoja1!$A$2:$O$599,2,FALSE)</f>
        <v>COLEGIO TERESIANAS GANDUXER</v>
      </c>
      <c r="CB156" s="45" t="str">
        <f t="shared" si="71"/>
        <v>Otros</v>
      </c>
      <c r="CC156" s="45">
        <v>888</v>
      </c>
      <c r="CD156" s="45" t="str">
        <f t="shared" si="72"/>
        <v>INCIDENCIA</v>
      </c>
      <c r="CF156" s="124"/>
      <c r="CG156" s="124"/>
      <c r="CH156" s="125"/>
      <c r="CJ156" s="126">
        <f t="shared" si="73"/>
        <v>105.55999999999999</v>
      </c>
    </row>
    <row r="157" spans="1:88" hidden="1" x14ac:dyDescent="0.3">
      <c r="A157" s="116"/>
      <c r="B157" s="116"/>
      <c r="D157" s="31" t="s">
        <v>2765</v>
      </c>
      <c r="E157" s="8" t="s">
        <v>2786</v>
      </c>
      <c r="F157" s="7" t="s">
        <v>726</v>
      </c>
      <c r="G157" s="45" t="s">
        <v>714</v>
      </c>
      <c r="H157" s="45" t="s">
        <v>816</v>
      </c>
      <c r="I157" s="119" t="s">
        <v>8686</v>
      </c>
      <c r="J157" s="18" t="s">
        <v>485</v>
      </c>
      <c r="K157" s="119">
        <v>110220</v>
      </c>
      <c r="L157" s="110" t="str">
        <f t="shared" si="51"/>
        <v>ok</v>
      </c>
      <c r="M157" s="111" t="str">
        <f>IFERROR(VLOOKUP(K157,Centros!$E$2:$G$340,2,FALSE)," ")</f>
        <v>COL. LEG. Mª INMACULADA DE TREMP</v>
      </c>
      <c r="N157" s="112" t="str">
        <f t="shared" si="52"/>
        <v xml:space="preserve"> </v>
      </c>
      <c r="O157" s="113" t="str">
        <f>IFERROR(VLOOKUP($I157,Trabajadores!$C$3:$AF$1684,19,FALSE)," ")</f>
        <v>Cociner@</v>
      </c>
      <c r="P157" s="32">
        <v>1</v>
      </c>
      <c r="Q157" s="33">
        <v>300</v>
      </c>
      <c r="R157" s="24">
        <f t="shared" si="50"/>
        <v>300</v>
      </c>
      <c r="S157" s="18"/>
      <c r="T157" s="23">
        <f t="shared" si="53"/>
        <v>1.743765625</v>
      </c>
      <c r="U157" s="23">
        <f t="shared" si="54"/>
        <v>0</v>
      </c>
      <c r="V157" s="18"/>
      <c r="W157" s="23">
        <f t="shared" si="55"/>
        <v>395.84999999999997</v>
      </c>
      <c r="X157" s="30" t="str">
        <f>IFERROR(VLOOKUP($I157,Trabajadores!$C$2:$AS$1684,42,FALSE)," ")</f>
        <v>ALGADI</v>
      </c>
      <c r="Y157" s="30">
        <f>IFERROR(VLOOKUP($I157,Trabajadores!$C$2:$AS$1684,40,FALSE)," ")</f>
        <v>110220</v>
      </c>
      <c r="Z157" s="30" t="str">
        <f>IFERROR(VLOOKUP(Y157,Centros!$X$2:$Y$228,2,FALSE)," ")</f>
        <v>COL. LEG. Mª INMACULADA DE TREMP</v>
      </c>
      <c r="AA157" s="6"/>
      <c r="AB157" s="5" t="s">
        <v>10668</v>
      </c>
      <c r="AC157" s="41">
        <f>IFERROR(VLOOKUP(H157,Centros!$AI$2:$AN$10,6,FALSE),0)</f>
        <v>72</v>
      </c>
      <c r="AD157" s="42">
        <f t="shared" si="56"/>
        <v>0</v>
      </c>
      <c r="AE157" s="42">
        <f t="shared" si="57"/>
        <v>300</v>
      </c>
      <c r="AF157" s="42">
        <f t="shared" si="58"/>
        <v>0</v>
      </c>
      <c r="AG157" s="42">
        <f t="shared" si="59"/>
        <v>0</v>
      </c>
      <c r="AH157" s="43">
        <f>IFERROR(VLOOKUP($I157,Trabajadores!$C$3:$AT$1684,44,FALSE),0)</f>
        <v>19225</v>
      </c>
      <c r="AI157" s="43">
        <f>IFERROR(VLOOKUP($I157,Trabajadores!$C$3:$AT$1684,2,FALSE),0)</f>
        <v>1</v>
      </c>
      <c r="AJ157" s="43" t="str">
        <f>IFERROR(VLOOKUP($I157,Trabajadores!$C$3:$AY$1270,21,FALSE),0)</f>
        <v>1</v>
      </c>
      <c r="AK157" s="42">
        <f>IFERROR(VLOOKUP($I157,Trabajadores!$C$3:$AN$1684,38,FALSE),0)</f>
        <v>10.494285714285713</v>
      </c>
      <c r="AL157" s="42" t="str">
        <f>IFERROR(VLOOKUP($I157,Trabajadores!$C$3:$AN$1684,28,FALSE),0)</f>
        <v>99100165012016</v>
      </c>
      <c r="AM157" s="21" t="str">
        <f>IFERROR(VLOOKUP($I157,Trabajadores!$C$3:$AN$1684,19,FALSE),0)</f>
        <v>Cociner@</v>
      </c>
      <c r="AN157" s="21">
        <f>IFERROR(IF($J157="algadi",VLOOKUP($K157,Centros!$AB$2:$AD$142,2,FALSE),VLOOKUP($K157,Centros!$AB$143:$AD$282,2,FALSE)),0)</f>
        <v>19225</v>
      </c>
      <c r="AO157" s="44" t="str">
        <f>IFERROR(IF($J157="algadi",VLOOKUP($K157,Centros!$AB$2:$AD$142,3,FALSE),VLOOKUP($K157,Centros!$AB$143:$AD$222,3,FALSE)),0)</f>
        <v>1</v>
      </c>
      <c r="AP157" s="54"/>
      <c r="AQ157" s="55">
        <f>IFERROR(VLOOKUP($AM157,Centros!$AR$2:$AS$405,2,FALSE),0)</f>
        <v>1.743765625</v>
      </c>
      <c r="AR157" s="78">
        <f>IFERROR(VLOOKUP($AM157,Centros!$AZ$2:$BA$6,2,FALSE),0)</f>
        <v>2.3222499999999999</v>
      </c>
      <c r="AS157" s="76">
        <f>IFERROR(VLOOKUP($AM157,Centros!$BE$2:$BF$6,2,FALSE),0)</f>
        <v>0</v>
      </c>
      <c r="BD157" s="45" t="str">
        <f t="shared" si="60"/>
        <v>ALGADI</v>
      </c>
      <c r="BE157" s="45" t="s">
        <v>852</v>
      </c>
      <c r="BF157" s="123" t="str">
        <f t="shared" si="61"/>
        <v>9-SEPTIEMBRE</v>
      </c>
      <c r="BG157" s="45">
        <f t="shared" si="62"/>
        <v>110220</v>
      </c>
      <c r="BH157" s="45">
        <f>VLOOKUP(Y157,Hoja1!$A$2:$O$599,14,FALSE)</f>
        <v>110220</v>
      </c>
      <c r="BI157" s="45" t="str">
        <f>VLOOKUP(BH157,Hoja1!$A$2:$O$599,2,FALSE)</f>
        <v>COL. LEG. Mª INMACULADA DE TREMP</v>
      </c>
      <c r="BJ157" s="45" t="str">
        <f t="shared" si="63"/>
        <v>GOMEZ JIMENEZ, JOSE MANUE</v>
      </c>
      <c r="BK157" s="45">
        <f>VLOOKUP(BJ157,Trabajadores!$C$3:$AN$3285,14,FALSE)</f>
        <v>300</v>
      </c>
      <c r="BL157" s="45" t="str">
        <f>VLOOKUP($BJ157,Trabajadores!$C$3:$AN$3285,19,FALSE)</f>
        <v>Cociner@</v>
      </c>
      <c r="BM157" s="45">
        <f>VLOOKUP($BJ157,Trabajadores!$C$3:$AN$3285,16,FALSE)</f>
        <v>87.5</v>
      </c>
      <c r="BN157" s="124">
        <f t="shared" si="64"/>
        <v>1</v>
      </c>
      <c r="BO157" s="124">
        <f t="shared" si="65"/>
        <v>0</v>
      </c>
      <c r="BP157" s="125">
        <f t="shared" si="66"/>
        <v>1</v>
      </c>
      <c r="BR157" s="126">
        <f t="shared" si="67"/>
        <v>-395.84999999999997</v>
      </c>
      <c r="BV157" s="45" t="str">
        <f t="shared" si="68"/>
        <v>ALGADI</v>
      </c>
      <c r="BW157" s="45" t="s">
        <v>852</v>
      </c>
      <c r="BX157" s="123" t="str">
        <f t="shared" si="69"/>
        <v>9-SEPTIEMBRE</v>
      </c>
      <c r="BY157" s="45">
        <f t="shared" si="70"/>
        <v>110220</v>
      </c>
      <c r="BZ157" s="45">
        <f>VLOOKUP(BY157,Hoja1!$A$2:$O$599,14,FALSE)</f>
        <v>110220</v>
      </c>
      <c r="CA157" s="45" t="str">
        <f>VLOOKUP(BZ157,Hoja1!$A$2:$O$599,2,FALSE)</f>
        <v>COL. LEG. Mª INMACULADA DE TREMP</v>
      </c>
      <c r="CB157" s="45" t="str">
        <f t="shared" si="71"/>
        <v>Otros</v>
      </c>
      <c r="CC157" s="45">
        <v>888</v>
      </c>
      <c r="CD157" s="45" t="str">
        <f t="shared" si="72"/>
        <v>INCIDENCIA</v>
      </c>
      <c r="CF157" s="124"/>
      <c r="CG157" s="124"/>
      <c r="CH157" s="125"/>
      <c r="CJ157" s="126">
        <f t="shared" si="73"/>
        <v>395.84999999999997</v>
      </c>
    </row>
    <row r="158" spans="1:88" hidden="1" x14ac:dyDescent="0.3">
      <c r="A158" s="116"/>
      <c r="B158" s="116"/>
      <c r="D158" s="31" t="s">
        <v>2765</v>
      </c>
      <c r="E158" s="8" t="s">
        <v>2786</v>
      </c>
      <c r="F158" s="7" t="s">
        <v>726</v>
      </c>
      <c r="G158" s="45" t="s">
        <v>716</v>
      </c>
      <c r="H158" s="45" t="s">
        <v>721</v>
      </c>
      <c r="I158" s="119" t="s">
        <v>5201</v>
      </c>
      <c r="J158" s="18" t="s">
        <v>485</v>
      </c>
      <c r="K158" s="119">
        <v>110067</v>
      </c>
      <c r="L158" s="110" t="str">
        <f t="shared" si="51"/>
        <v>ok</v>
      </c>
      <c r="M158" s="111" t="str">
        <f>IFERROR(VLOOKUP(K158,Centros!$E$2:$G$340,2,FALSE)," ")</f>
        <v>COL-LEGI PADRE DAMIAN VALLVIDRERA</v>
      </c>
      <c r="N158" s="112" t="str">
        <f t="shared" si="52"/>
        <v xml:space="preserve"> </v>
      </c>
      <c r="O158" s="113" t="str">
        <f>IFERROR(VLOOKUP($I158,Trabajadores!$C$3:$AF$1684,19,FALSE)," ")</f>
        <v>AUX COLEC</v>
      </c>
      <c r="P158" s="32">
        <v>0.5</v>
      </c>
      <c r="Q158" s="33">
        <v>11.68</v>
      </c>
      <c r="R158" s="24">
        <f t="shared" si="50"/>
        <v>5.84</v>
      </c>
      <c r="S158" s="18"/>
      <c r="T158" s="23">
        <f t="shared" si="53"/>
        <v>0</v>
      </c>
      <c r="U158" s="23">
        <f t="shared" si="54"/>
        <v>0</v>
      </c>
      <c r="V158" s="18"/>
      <c r="W158" s="23">
        <f t="shared" si="55"/>
        <v>7.7058799999999996</v>
      </c>
      <c r="X158" s="30" t="str">
        <f>IFERROR(VLOOKUP($I158,Trabajadores!$C$2:$AS$1684,42,FALSE)," ")</f>
        <v>ALGADI</v>
      </c>
      <c r="Y158" s="30">
        <f>IFERROR(VLOOKUP($I158,Trabajadores!$C$2:$AS$1684,40,FALSE)," ")</f>
        <v>110067</v>
      </c>
      <c r="Z158" s="30" t="str">
        <f>IFERROR(VLOOKUP(Y158,Centros!$X$2:$Y$228,2,FALSE)," ")</f>
        <v>COL-LEGI PADRE DAMIAN VALLVIDRERA</v>
      </c>
      <c r="AA158" s="6"/>
      <c r="AB158" s="5" t="s">
        <v>10660</v>
      </c>
      <c r="AC158" s="41">
        <f>IFERROR(VLOOKUP(H158,Centros!$AI$2:$AN$10,6,FALSE),0)</f>
        <v>72</v>
      </c>
      <c r="AD158" s="42">
        <f t="shared" si="56"/>
        <v>0</v>
      </c>
      <c r="AE158" s="42">
        <f t="shared" si="57"/>
        <v>5.84</v>
      </c>
      <c r="AF158" s="42">
        <f t="shared" si="58"/>
        <v>0</v>
      </c>
      <c r="AG158" s="42">
        <f t="shared" si="59"/>
        <v>0</v>
      </c>
      <c r="AH158" s="43">
        <f>IFERROR(VLOOKUP($I158,Trabajadores!$C$3:$AT$1684,44,FALSE),0)</f>
        <v>19208</v>
      </c>
      <c r="AI158" s="43">
        <f>IFERROR(VLOOKUP($I158,Trabajadores!$C$3:$AT$1684,2,FALSE),0)</f>
        <v>21</v>
      </c>
      <c r="AJ158" s="43" t="str">
        <f>IFERROR(VLOOKUP($I158,Trabajadores!$C$3:$AY$1270,21,FALSE),0)</f>
        <v>1</v>
      </c>
      <c r="AK158" s="42">
        <f>IFERROR(VLOOKUP($I158,Trabajadores!$C$3:$AN$1684,38,FALSE),0)</f>
        <v>9.8430769230769233</v>
      </c>
      <c r="AL158" s="42" t="str">
        <f>IFERROR(VLOOKUP($I158,Trabajadores!$C$3:$AN$1684,28,FALSE),0)</f>
        <v>99100165012016</v>
      </c>
      <c r="AM158" s="21" t="str">
        <f>IFERROR(VLOOKUP($I158,Trabajadores!$C$3:$AN$1684,19,FALSE),0)</f>
        <v>AUX COLEC</v>
      </c>
      <c r="AN158" s="21">
        <f>IFERROR(IF($J158="algadi",VLOOKUP($K158,Centros!$AB$2:$AD$142,2,FALSE),VLOOKUP($K158,Centros!$AB$143:$AD$282,2,FALSE)),0)</f>
        <v>19208</v>
      </c>
      <c r="AO158" s="44" t="str">
        <f>IFERROR(IF($J158="algadi",VLOOKUP($K158,Centros!$AB$2:$AD$142,3,FALSE),VLOOKUP($K158,Centros!$AB$143:$AD$222,3,FALSE)),0)</f>
        <v>1</v>
      </c>
      <c r="AP158" s="54"/>
      <c r="AQ158" s="55">
        <f>IFERROR(VLOOKUP($AM158,Centros!$AR$2:$AS$405,2,FALSE),0)</f>
        <v>0</v>
      </c>
      <c r="AR158" s="78">
        <f>IFERROR(VLOOKUP($AM158,Centros!$AZ$2:$BA$6,2,FALSE),0)</f>
        <v>0</v>
      </c>
      <c r="AS158" s="76">
        <f>IFERROR(VLOOKUP($AM158,Centros!$BE$2:$BF$6,2,FALSE),0)</f>
        <v>0</v>
      </c>
      <c r="BD158" s="45" t="str">
        <f t="shared" si="60"/>
        <v>ALGADI</v>
      </c>
      <c r="BE158" s="45" t="s">
        <v>852</v>
      </c>
      <c r="BF158" s="123" t="str">
        <f t="shared" si="61"/>
        <v>9-SEPTIEMBRE</v>
      </c>
      <c r="BG158" s="45">
        <f t="shared" si="62"/>
        <v>110067</v>
      </c>
      <c r="BH158" s="45">
        <f>VLOOKUP(Y158,Hoja1!$A$2:$O$599,14,FALSE)</f>
        <v>110067</v>
      </c>
      <c r="BI158" s="45" t="str">
        <f>VLOOKUP(BH158,Hoja1!$A$2:$O$599,2,FALSE)</f>
        <v>COL-LEGI PADRE DAMIAN VALLVIDRERA</v>
      </c>
      <c r="BJ158" s="45" t="str">
        <f t="shared" si="63"/>
        <v>VILLA LAZO, LUISA I</v>
      </c>
      <c r="BK158" s="45">
        <f>VLOOKUP(BJ158,Trabajadores!$C$3:$AN$3285,14,FALSE)</f>
        <v>200</v>
      </c>
      <c r="BL158" s="45" t="str">
        <f>VLOOKUP($BJ158,Trabajadores!$C$3:$AN$3285,19,FALSE)</f>
        <v>AUX COLEC</v>
      </c>
      <c r="BM158" s="45">
        <f>VLOOKUP($BJ158,Trabajadores!$C$3:$AN$3285,16,FALSE)</f>
        <v>81.25</v>
      </c>
      <c r="BN158" s="124">
        <f t="shared" si="64"/>
        <v>0</v>
      </c>
      <c r="BO158" s="124">
        <f t="shared" si="65"/>
        <v>1</v>
      </c>
      <c r="BP158" s="125">
        <f t="shared" si="66"/>
        <v>1</v>
      </c>
      <c r="BR158" s="126">
        <f t="shared" si="67"/>
        <v>-7.7058799999999996</v>
      </c>
      <c r="BV158" s="45" t="str">
        <f t="shared" si="68"/>
        <v>ALGADI</v>
      </c>
      <c r="BW158" s="45" t="s">
        <v>852</v>
      </c>
      <c r="BX158" s="123" t="str">
        <f t="shared" si="69"/>
        <v>9-SEPTIEMBRE</v>
      </c>
      <c r="BY158" s="45">
        <f t="shared" si="70"/>
        <v>110067</v>
      </c>
      <c r="BZ158" s="45">
        <f>VLOOKUP(BY158,Hoja1!$A$2:$O$599,14,FALSE)</f>
        <v>110067</v>
      </c>
      <c r="CA158" s="45" t="str">
        <f>VLOOKUP(BZ158,Hoja1!$A$2:$O$599,2,FALSE)</f>
        <v>COL-LEGI PADRE DAMIAN VALLVIDRERA</v>
      </c>
      <c r="CB158" s="45" t="str">
        <f t="shared" si="71"/>
        <v>Permiso retribuido</v>
      </c>
      <c r="CC158" s="45">
        <v>888</v>
      </c>
      <c r="CD158" s="45" t="str">
        <f t="shared" si="72"/>
        <v>INCIDENCIA</v>
      </c>
      <c r="CF158" s="124"/>
      <c r="CG158" s="124"/>
      <c r="CH158" s="125"/>
      <c r="CJ158" s="126">
        <f t="shared" si="73"/>
        <v>7.7058799999999996</v>
      </c>
    </row>
    <row r="159" spans="1:88" hidden="1" x14ac:dyDescent="0.3">
      <c r="A159" s="116"/>
      <c r="B159" s="116"/>
      <c r="D159" s="31" t="s">
        <v>2765</v>
      </c>
      <c r="E159" s="8" t="s">
        <v>2786</v>
      </c>
      <c r="F159" s="7" t="s">
        <v>726</v>
      </c>
      <c r="G159" s="45" t="s">
        <v>716</v>
      </c>
      <c r="H159" s="45" t="s">
        <v>718</v>
      </c>
      <c r="I159" s="119" t="s">
        <v>3460</v>
      </c>
      <c r="J159" s="18" t="s">
        <v>485</v>
      </c>
      <c r="K159" s="119">
        <v>110225</v>
      </c>
      <c r="L159" s="110" t="str">
        <f t="shared" si="51"/>
        <v>ok</v>
      </c>
      <c r="M159" s="111" t="str">
        <f>IFERROR(VLOOKUP(K159,Centros!$E$2:$G$340,2,FALSE)," ")</f>
        <v>COLEGIO INMA TREMP L</v>
      </c>
      <c r="N159" s="112" t="str">
        <f t="shared" si="52"/>
        <v xml:space="preserve"> </v>
      </c>
      <c r="O159" s="113" t="str">
        <f>IFERROR(VLOOKUP($I159,Trabajadores!$C$3:$AF$1684,19,FALSE)," ")</f>
        <v>Limpiador@</v>
      </c>
      <c r="P159" s="32">
        <v>0.5</v>
      </c>
      <c r="Q159" s="33">
        <v>11.25</v>
      </c>
      <c r="R159" s="24">
        <f t="shared" si="50"/>
        <v>5.625</v>
      </c>
      <c r="S159" s="18"/>
      <c r="T159" s="23" t="b">
        <f t="shared" si="53"/>
        <v>0</v>
      </c>
      <c r="U159" s="23">
        <f t="shared" si="54"/>
        <v>0</v>
      </c>
      <c r="V159" s="18"/>
      <c r="W159" s="23">
        <f t="shared" si="55"/>
        <v>7.4221874999999997</v>
      </c>
      <c r="X159" s="30" t="str">
        <f>IFERROR(VLOOKUP($I159,Trabajadores!$C$2:$AS$1684,42,FALSE)," ")</f>
        <v>ALGADI</v>
      </c>
      <c r="Y159" s="30">
        <f>IFERROR(VLOOKUP($I159,Trabajadores!$C$2:$AS$1684,40,FALSE)," ")</f>
        <v>110225</v>
      </c>
      <c r="Z159" s="30" t="str">
        <f>IFERROR(VLOOKUP(Y159,Centros!$X$2:$Y$228,2,FALSE)," ")</f>
        <v>COLEGIO INMA TREMP L</v>
      </c>
      <c r="AA159" s="6"/>
      <c r="AB159" s="5" t="s">
        <v>10670</v>
      </c>
      <c r="AC159" s="41">
        <f>IFERROR(VLOOKUP(H159,Centros!$AI$2:$AN$10,6,FALSE),0)</f>
        <v>72</v>
      </c>
      <c r="AD159" s="42">
        <f t="shared" si="56"/>
        <v>0</v>
      </c>
      <c r="AE159" s="42">
        <f t="shared" si="57"/>
        <v>5.625</v>
      </c>
      <c r="AF159" s="42">
        <f t="shared" si="58"/>
        <v>0</v>
      </c>
      <c r="AG159" s="42">
        <f t="shared" si="59"/>
        <v>0</v>
      </c>
      <c r="AH159" s="43">
        <f>IFERROR(VLOOKUP($I159,Trabajadores!$C$3:$AT$1684,44,FALSE),0)</f>
        <v>19225</v>
      </c>
      <c r="AI159" s="43">
        <f>IFERROR(VLOOKUP($I159,Trabajadores!$C$3:$AT$1684,2,FALSE),0)</f>
        <v>8</v>
      </c>
      <c r="AJ159" s="43" t="str">
        <f>IFERROR(VLOOKUP($I159,Trabajadores!$C$3:$AY$1270,21,FALSE),0)</f>
        <v>2</v>
      </c>
      <c r="AK159" s="42">
        <f>IFERROR(VLOOKUP($I159,Trabajadores!$C$3:$AN$1684,38,FALSE),0)</f>
        <v>8.1733333333333338</v>
      </c>
      <c r="AL159" s="42" t="str">
        <f>IFERROR(VLOOKUP($I159,Trabajadores!$C$3:$AN$1684,28,FALSE),0)</f>
        <v>79002415012005</v>
      </c>
      <c r="AM159" s="21" t="str">
        <f>IFERROR(VLOOKUP($I159,Trabajadores!$C$3:$AN$1684,19,FALSE),0)</f>
        <v>Limpiador@</v>
      </c>
      <c r="AN159" s="21">
        <f>IFERROR(IF($J159="algadi",VLOOKUP($K159,Centros!$AB$2:$AD$142,2,FALSE),VLOOKUP($K159,Centros!$AB$143:$AD$282,2,FALSE)),0)</f>
        <v>19225</v>
      </c>
      <c r="AO159" s="44">
        <f>IFERROR(IF($J159="algadi",VLOOKUP($K159,Centros!$AB$2:$AD$142,3,FALSE),VLOOKUP($K159,Centros!$AB$143:$AD$222,3,FALSE)),0)</f>
        <v>2</v>
      </c>
      <c r="AP159" s="54"/>
      <c r="AQ159" s="55">
        <f>IFERROR(VLOOKUP($AM159,Centros!$AR$2:$AS$405,2,FALSE),0)</f>
        <v>1.6367812499999999</v>
      </c>
      <c r="AR159" s="78">
        <f>IFERROR(VLOOKUP($AM159,Centros!$AZ$2:$BA$6,2,FALSE),0)</f>
        <v>0</v>
      </c>
      <c r="AS159" s="76">
        <f>IFERROR(VLOOKUP($AM159,Centros!$BE$2:$BF$6,2,FALSE),0)</f>
        <v>0</v>
      </c>
      <c r="BD159" s="45" t="str">
        <f t="shared" si="60"/>
        <v>ALGADI</v>
      </c>
      <c r="BE159" s="45" t="s">
        <v>852</v>
      </c>
      <c r="BF159" s="123" t="str">
        <f t="shared" si="61"/>
        <v>9-SEPTIEMBRE</v>
      </c>
      <c r="BG159" s="45">
        <f t="shared" si="62"/>
        <v>110225</v>
      </c>
      <c r="BH159" s="161" t="s">
        <v>11213</v>
      </c>
      <c r="BI159" s="162" t="s">
        <v>1197</v>
      </c>
      <c r="BJ159" s="45" t="str">
        <f t="shared" si="63"/>
        <v>DAS NEVES BAIA TEIXEIRA, ISABEL CR</v>
      </c>
      <c r="BK159" s="45">
        <f>VLOOKUP(BJ159,Trabajadores!$C$3:$AN$3285,14,FALSE)</f>
        <v>200</v>
      </c>
      <c r="BL159" s="45" t="str">
        <f>VLOOKUP($BJ159,Trabajadores!$C$3:$AN$3285,19,FALSE)</f>
        <v>Limpiador@</v>
      </c>
      <c r="BM159" s="45">
        <f>VLOOKUP($BJ159,Trabajadores!$C$3:$AN$3285,16,FALSE)</f>
        <v>37.5</v>
      </c>
      <c r="BN159" s="124">
        <f t="shared" si="64"/>
        <v>0</v>
      </c>
      <c r="BO159" s="124">
        <f t="shared" si="65"/>
        <v>1</v>
      </c>
      <c r="BP159" s="125">
        <f t="shared" si="66"/>
        <v>1</v>
      </c>
      <c r="BR159" s="126">
        <f t="shared" si="67"/>
        <v>-7.4221874999999997</v>
      </c>
      <c r="BV159" s="45" t="str">
        <f t="shared" si="68"/>
        <v>ALGADI</v>
      </c>
      <c r="BW159" s="45" t="s">
        <v>852</v>
      </c>
      <c r="BX159" s="123" t="str">
        <f t="shared" si="69"/>
        <v>9-SEPTIEMBRE</v>
      </c>
      <c r="BY159" s="45">
        <f t="shared" si="70"/>
        <v>110225</v>
      </c>
      <c r="BZ159" s="161" t="s">
        <v>11213</v>
      </c>
      <c r="CA159" s="45" t="str">
        <f>+BI159</f>
        <v>COL. LEG. Mª INMACULADA DE TREMP</v>
      </c>
      <c r="CB159" s="45" t="str">
        <f t="shared" si="71"/>
        <v>Refuerzo</v>
      </c>
      <c r="CC159" s="45">
        <v>888</v>
      </c>
      <c r="CD159" s="45" t="str">
        <f t="shared" si="72"/>
        <v>INCIDENCIA</v>
      </c>
      <c r="CF159" s="124"/>
      <c r="CG159" s="124"/>
      <c r="CH159" s="125"/>
      <c r="CJ159" s="126">
        <f t="shared" si="73"/>
        <v>7.4221874999999997</v>
      </c>
    </row>
    <row r="160" spans="1:88" hidden="1" x14ac:dyDescent="0.3">
      <c r="A160" s="116"/>
      <c r="B160" s="116"/>
      <c r="D160" s="31" t="s">
        <v>2765</v>
      </c>
      <c r="E160" s="8" t="s">
        <v>2786</v>
      </c>
      <c r="F160" s="7" t="s">
        <v>726</v>
      </c>
      <c r="G160" s="45" t="s">
        <v>716</v>
      </c>
      <c r="H160" s="45" t="s">
        <v>718</v>
      </c>
      <c r="I160" s="119" t="s">
        <v>4165</v>
      </c>
      <c r="J160" s="18" t="s">
        <v>485</v>
      </c>
      <c r="K160" s="119">
        <v>110225</v>
      </c>
      <c r="L160" s="110" t="str">
        <f t="shared" si="51"/>
        <v>ok</v>
      </c>
      <c r="M160" s="111" t="str">
        <f>IFERROR(VLOOKUP(K160,Centros!$E$2:$G$340,2,FALSE)," ")</f>
        <v>COLEGIO INMA TREMP L</v>
      </c>
      <c r="N160" s="112" t="str">
        <f t="shared" si="52"/>
        <v xml:space="preserve"> </v>
      </c>
      <c r="O160" s="113" t="str">
        <f>IFERROR(VLOOKUP($I160,Trabajadores!$C$3:$AF$1684,19,FALSE)," ")</f>
        <v>Limpiador@</v>
      </c>
      <c r="P160" s="32">
        <v>0.5</v>
      </c>
      <c r="Q160" s="33">
        <v>11.25</v>
      </c>
      <c r="R160" s="24">
        <f t="shared" si="50"/>
        <v>5.625</v>
      </c>
      <c r="S160" s="18"/>
      <c r="T160" s="23" t="b">
        <f t="shared" si="53"/>
        <v>0</v>
      </c>
      <c r="U160" s="23">
        <f t="shared" si="54"/>
        <v>0</v>
      </c>
      <c r="V160" s="18"/>
      <c r="W160" s="23">
        <f t="shared" si="55"/>
        <v>7.4221874999999997</v>
      </c>
      <c r="X160" s="30" t="str">
        <f>IFERROR(VLOOKUP($I160,Trabajadores!$C$2:$AS$1684,42,FALSE)," ")</f>
        <v>ALGADI</v>
      </c>
      <c r="Y160" s="30">
        <f>IFERROR(VLOOKUP($I160,Trabajadores!$C$2:$AS$1684,40,FALSE)," ")</f>
        <v>110225</v>
      </c>
      <c r="Z160" s="30" t="str">
        <f>IFERROR(VLOOKUP(Y160,Centros!$X$2:$Y$228,2,FALSE)," ")</f>
        <v>COLEGIO INMA TREMP L</v>
      </c>
      <c r="AA160" s="6"/>
      <c r="AB160" s="5" t="s">
        <v>10670</v>
      </c>
      <c r="AC160" s="41">
        <f>IFERROR(VLOOKUP(H160,Centros!$AI$2:$AN$10,6,FALSE),0)</f>
        <v>72</v>
      </c>
      <c r="AD160" s="42">
        <f t="shared" si="56"/>
        <v>0</v>
      </c>
      <c r="AE160" s="42">
        <f t="shared" si="57"/>
        <v>5.625</v>
      </c>
      <c r="AF160" s="42">
        <f t="shared" si="58"/>
        <v>0</v>
      </c>
      <c r="AG160" s="42">
        <f t="shared" si="59"/>
        <v>0</v>
      </c>
      <c r="AH160" s="43">
        <f>IFERROR(VLOOKUP($I160,Trabajadores!$C$3:$AT$1684,44,FALSE),0)</f>
        <v>19225</v>
      </c>
      <c r="AI160" s="43">
        <f>IFERROR(VLOOKUP($I160,Trabajadores!$C$3:$AT$1684,2,FALSE),0)</f>
        <v>9</v>
      </c>
      <c r="AJ160" s="43" t="str">
        <f>IFERROR(VLOOKUP($I160,Trabajadores!$C$3:$AY$1270,21,FALSE),0)</f>
        <v>2</v>
      </c>
      <c r="AK160" s="42">
        <f>IFERROR(VLOOKUP($I160,Trabajadores!$C$3:$AN$1684,38,FALSE),0)</f>
        <v>8.1733333333333338</v>
      </c>
      <c r="AL160" s="42" t="str">
        <f>IFERROR(VLOOKUP($I160,Trabajadores!$C$3:$AN$1684,28,FALSE),0)</f>
        <v>79002415012005</v>
      </c>
      <c r="AM160" s="21" t="str">
        <f>IFERROR(VLOOKUP($I160,Trabajadores!$C$3:$AN$1684,19,FALSE),0)</f>
        <v>Limpiador@</v>
      </c>
      <c r="AN160" s="21">
        <f>IFERROR(IF($J160="algadi",VLOOKUP($K160,Centros!$AB$2:$AD$142,2,FALSE),VLOOKUP($K160,Centros!$AB$143:$AD$282,2,FALSE)),0)</f>
        <v>19225</v>
      </c>
      <c r="AO160" s="44">
        <f>IFERROR(IF($J160="algadi",VLOOKUP($K160,Centros!$AB$2:$AD$142,3,FALSE),VLOOKUP($K160,Centros!$AB$143:$AD$222,3,FALSE)),0)</f>
        <v>2</v>
      </c>
      <c r="AP160" s="54"/>
      <c r="AQ160" s="55">
        <f>IFERROR(VLOOKUP($AM160,Centros!$AR$2:$AS$405,2,FALSE),0)</f>
        <v>1.6367812499999999</v>
      </c>
      <c r="AR160" s="78">
        <f>IFERROR(VLOOKUP($AM160,Centros!$AZ$2:$BA$6,2,FALSE),0)</f>
        <v>0</v>
      </c>
      <c r="AS160" s="76">
        <f>IFERROR(VLOOKUP($AM160,Centros!$BE$2:$BF$6,2,FALSE),0)</f>
        <v>0</v>
      </c>
      <c r="BD160" s="45" t="str">
        <f t="shared" si="60"/>
        <v>ALGADI</v>
      </c>
      <c r="BE160" s="45" t="s">
        <v>852</v>
      </c>
      <c r="BF160" s="123" t="str">
        <f t="shared" si="61"/>
        <v>9-SEPTIEMBRE</v>
      </c>
      <c r="BG160" s="45">
        <f t="shared" si="62"/>
        <v>110225</v>
      </c>
      <c r="BH160" s="161" t="s">
        <v>11213</v>
      </c>
      <c r="BI160" s="162" t="s">
        <v>1197</v>
      </c>
      <c r="BJ160" s="45" t="str">
        <f t="shared" si="63"/>
        <v>MANICA , RALUCA</v>
      </c>
      <c r="BK160" s="45">
        <f>VLOOKUP(BJ160,Trabajadores!$C$3:$AN$3285,14,FALSE)</f>
        <v>200</v>
      </c>
      <c r="BL160" s="45" t="str">
        <f>VLOOKUP($BJ160,Trabajadores!$C$3:$AN$3285,19,FALSE)</f>
        <v>Limpiador@</v>
      </c>
      <c r="BM160" s="45">
        <f>VLOOKUP($BJ160,Trabajadores!$C$3:$AN$3285,16,FALSE)</f>
        <v>37.5</v>
      </c>
      <c r="BN160" s="124">
        <f t="shared" si="64"/>
        <v>0</v>
      </c>
      <c r="BO160" s="124">
        <f t="shared" si="65"/>
        <v>1</v>
      </c>
      <c r="BP160" s="125">
        <f t="shared" si="66"/>
        <v>1</v>
      </c>
      <c r="BR160" s="126">
        <f t="shared" si="67"/>
        <v>-7.4221874999999997</v>
      </c>
      <c r="BV160" s="45" t="str">
        <f t="shared" si="68"/>
        <v>ALGADI</v>
      </c>
      <c r="BW160" s="45" t="s">
        <v>852</v>
      </c>
      <c r="BX160" s="123" t="str">
        <f t="shared" si="69"/>
        <v>9-SEPTIEMBRE</v>
      </c>
      <c r="BY160" s="45">
        <f t="shared" si="70"/>
        <v>110225</v>
      </c>
      <c r="BZ160" s="161" t="s">
        <v>11213</v>
      </c>
      <c r="CA160" s="45" t="str">
        <f>+BI160</f>
        <v>COL. LEG. Mª INMACULADA DE TREMP</v>
      </c>
      <c r="CB160" s="45" t="str">
        <f t="shared" si="71"/>
        <v>Refuerzo</v>
      </c>
      <c r="CC160" s="45">
        <v>888</v>
      </c>
      <c r="CD160" s="45" t="str">
        <f t="shared" si="72"/>
        <v>INCIDENCIA</v>
      </c>
      <c r="CF160" s="124"/>
      <c r="CG160" s="124"/>
      <c r="CH160" s="125"/>
      <c r="CJ160" s="126">
        <f t="shared" si="73"/>
        <v>7.4221874999999997</v>
      </c>
    </row>
    <row r="161" spans="1:88" hidden="1" x14ac:dyDescent="0.3">
      <c r="A161" s="116"/>
      <c r="B161" s="116"/>
      <c r="D161" s="31" t="s">
        <v>2765</v>
      </c>
      <c r="E161" s="8" t="s">
        <v>2786</v>
      </c>
      <c r="F161" s="7" t="s">
        <v>726</v>
      </c>
      <c r="G161" s="45" t="s">
        <v>716</v>
      </c>
      <c r="H161" s="45" t="s">
        <v>718</v>
      </c>
      <c r="I161" s="119" t="s">
        <v>8266</v>
      </c>
      <c r="J161" s="18" t="s">
        <v>485</v>
      </c>
      <c r="K161" s="119">
        <v>110225</v>
      </c>
      <c r="L161" s="110" t="str">
        <f t="shared" si="51"/>
        <v>ok</v>
      </c>
      <c r="M161" s="111" t="str">
        <f>IFERROR(VLOOKUP(K161,Centros!$E$2:$G$340,2,FALSE)," ")</f>
        <v>COLEGIO INMA TREMP L</v>
      </c>
      <c r="N161" s="112" t="str">
        <f t="shared" si="52"/>
        <v xml:space="preserve"> </v>
      </c>
      <c r="O161" s="113" t="str">
        <f>IFERROR(VLOOKUP($I161,Trabajadores!$C$3:$AF$1684,19,FALSE)," ")</f>
        <v>Limpiador@</v>
      </c>
      <c r="P161" s="32">
        <v>0.5</v>
      </c>
      <c r="Q161" s="33">
        <v>11.25</v>
      </c>
      <c r="R161" s="24">
        <f t="shared" si="50"/>
        <v>5.625</v>
      </c>
      <c r="S161" s="18"/>
      <c r="T161" s="23" t="b">
        <f t="shared" si="53"/>
        <v>0</v>
      </c>
      <c r="U161" s="23">
        <f t="shared" si="54"/>
        <v>0</v>
      </c>
      <c r="V161" s="18"/>
      <c r="W161" s="23">
        <f t="shared" si="55"/>
        <v>7.4221874999999997</v>
      </c>
      <c r="X161" s="30" t="str">
        <f>IFERROR(VLOOKUP($I161,Trabajadores!$C$2:$AS$1684,42,FALSE)," ")</f>
        <v>ALGADI</v>
      </c>
      <c r="Y161" s="30">
        <f>IFERROR(VLOOKUP($I161,Trabajadores!$C$2:$AS$1684,40,FALSE)," ")</f>
        <v>110225</v>
      </c>
      <c r="Z161" s="30" t="str">
        <f>IFERROR(VLOOKUP(Y161,Centros!$X$2:$Y$228,2,FALSE)," ")</f>
        <v>COLEGIO INMA TREMP L</v>
      </c>
      <c r="AA161" s="6"/>
      <c r="AB161" s="5" t="s">
        <v>10670</v>
      </c>
      <c r="AC161" s="41">
        <f>IFERROR(VLOOKUP(H161,Centros!$AI$2:$AN$10,6,FALSE),0)</f>
        <v>72</v>
      </c>
      <c r="AD161" s="42">
        <f t="shared" si="56"/>
        <v>0</v>
      </c>
      <c r="AE161" s="42">
        <f t="shared" si="57"/>
        <v>5.625</v>
      </c>
      <c r="AF161" s="42">
        <f t="shared" si="58"/>
        <v>0</v>
      </c>
      <c r="AG161" s="42">
        <f t="shared" si="59"/>
        <v>0</v>
      </c>
      <c r="AH161" s="43">
        <f>IFERROR(VLOOKUP($I161,Trabajadores!$C$3:$AT$1684,44,FALSE),0)</f>
        <v>19225</v>
      </c>
      <c r="AI161" s="43">
        <f>IFERROR(VLOOKUP($I161,Trabajadores!$C$3:$AT$1684,2,FALSE),0)</f>
        <v>14</v>
      </c>
      <c r="AJ161" s="43" t="str">
        <f>IFERROR(VLOOKUP($I161,Trabajadores!$C$3:$AY$1270,21,FALSE),0)</f>
        <v>2</v>
      </c>
      <c r="AK161" s="42">
        <f>IFERROR(VLOOKUP($I161,Trabajadores!$C$3:$AN$1684,38,FALSE),0)</f>
        <v>7.9433333333333325</v>
      </c>
      <c r="AL161" s="42" t="str">
        <f>IFERROR(VLOOKUP($I161,Trabajadores!$C$3:$AN$1684,28,FALSE),0)</f>
        <v>79002415012005</v>
      </c>
      <c r="AM161" s="21" t="str">
        <f>IFERROR(VLOOKUP($I161,Trabajadores!$C$3:$AN$1684,19,FALSE),0)</f>
        <v>Limpiador@</v>
      </c>
      <c r="AN161" s="21">
        <f>IFERROR(IF($J161="algadi",VLOOKUP($K161,Centros!$AB$2:$AD$142,2,FALSE),VLOOKUP($K161,Centros!$AB$143:$AD$282,2,FALSE)),0)</f>
        <v>19225</v>
      </c>
      <c r="AO161" s="44">
        <f>IFERROR(IF($J161="algadi",VLOOKUP($K161,Centros!$AB$2:$AD$142,3,FALSE),VLOOKUP($K161,Centros!$AB$143:$AD$222,3,FALSE)),0)</f>
        <v>2</v>
      </c>
      <c r="AP161" s="54"/>
      <c r="AQ161" s="55">
        <f>IFERROR(VLOOKUP($AM161,Centros!$AR$2:$AS$405,2,FALSE),0)</f>
        <v>1.6367812499999999</v>
      </c>
      <c r="AR161" s="78">
        <f>IFERROR(VLOOKUP($AM161,Centros!$AZ$2:$BA$6,2,FALSE),0)</f>
        <v>0</v>
      </c>
      <c r="AS161" s="76">
        <f>IFERROR(VLOOKUP($AM161,Centros!$BE$2:$BF$6,2,FALSE),0)</f>
        <v>0</v>
      </c>
      <c r="BD161" s="45" t="str">
        <f t="shared" si="60"/>
        <v>ALGADI</v>
      </c>
      <c r="BE161" s="45" t="s">
        <v>852</v>
      </c>
      <c r="BF161" s="123" t="str">
        <f t="shared" si="61"/>
        <v>9-SEPTIEMBRE</v>
      </c>
      <c r="BG161" s="45">
        <f t="shared" si="62"/>
        <v>110225</v>
      </c>
      <c r="BH161" s="161" t="s">
        <v>11213</v>
      </c>
      <c r="BI161" s="162" t="s">
        <v>1197</v>
      </c>
      <c r="BJ161" s="45" t="str">
        <f t="shared" si="63"/>
        <v>EL MESKI, FATIHA</v>
      </c>
      <c r="BK161" s="45">
        <f>VLOOKUP(BJ161,Trabajadores!$C$3:$AN$3285,14,FALSE)</f>
        <v>300</v>
      </c>
      <c r="BL161" s="45" t="str">
        <f>VLOOKUP($BJ161,Trabajadores!$C$3:$AN$3285,19,FALSE)</f>
        <v>Limpiador@</v>
      </c>
      <c r="BM161" s="45">
        <f>VLOOKUP($BJ161,Trabajadores!$C$3:$AN$3285,16,FALSE)</f>
        <v>37.5</v>
      </c>
      <c r="BN161" s="124">
        <f t="shared" si="64"/>
        <v>0</v>
      </c>
      <c r="BO161" s="124">
        <f t="shared" si="65"/>
        <v>1</v>
      </c>
      <c r="BP161" s="125">
        <f t="shared" si="66"/>
        <v>1</v>
      </c>
      <c r="BR161" s="126">
        <f t="shared" si="67"/>
        <v>-7.4221874999999997</v>
      </c>
      <c r="BV161" s="45" t="str">
        <f t="shared" si="68"/>
        <v>ALGADI</v>
      </c>
      <c r="BW161" s="45" t="s">
        <v>852</v>
      </c>
      <c r="BX161" s="123" t="str">
        <f t="shared" si="69"/>
        <v>9-SEPTIEMBRE</v>
      </c>
      <c r="BY161" s="45">
        <f t="shared" si="70"/>
        <v>110225</v>
      </c>
      <c r="BZ161" s="161" t="s">
        <v>11213</v>
      </c>
      <c r="CA161" s="45" t="str">
        <f>+BI161</f>
        <v>COL. LEG. Mª INMACULADA DE TREMP</v>
      </c>
      <c r="CB161" s="45" t="str">
        <f t="shared" si="71"/>
        <v>Refuerzo</v>
      </c>
      <c r="CC161" s="45">
        <v>888</v>
      </c>
      <c r="CD161" s="45" t="str">
        <f t="shared" si="72"/>
        <v>INCIDENCIA</v>
      </c>
      <c r="CF161" s="124"/>
      <c r="CG161" s="124"/>
      <c r="CH161" s="125"/>
      <c r="CJ161" s="126">
        <f t="shared" si="73"/>
        <v>7.4221874999999997</v>
      </c>
    </row>
    <row r="162" spans="1:88" hidden="1" x14ac:dyDescent="0.3">
      <c r="A162" s="116"/>
      <c r="B162" s="116"/>
      <c r="D162" s="31" t="s">
        <v>2765</v>
      </c>
      <c r="E162" s="8" t="s">
        <v>2786</v>
      </c>
      <c r="F162" s="7" t="s">
        <v>726</v>
      </c>
      <c r="G162" s="45" t="s">
        <v>716</v>
      </c>
      <c r="H162" s="45" t="s">
        <v>718</v>
      </c>
      <c r="I162" s="119" t="s">
        <v>8273</v>
      </c>
      <c r="J162" s="18" t="s">
        <v>485</v>
      </c>
      <c r="K162" s="119">
        <v>110225</v>
      </c>
      <c r="L162" s="110" t="str">
        <f t="shared" si="51"/>
        <v>ok</v>
      </c>
      <c r="M162" s="111" t="str">
        <f>IFERROR(VLOOKUP(K162,Centros!$E$2:$G$340,2,FALSE)," ")</f>
        <v>COLEGIO INMA TREMP L</v>
      </c>
      <c r="N162" s="112" t="str">
        <f t="shared" si="52"/>
        <v xml:space="preserve"> </v>
      </c>
      <c r="O162" s="113" t="str">
        <f>IFERROR(VLOOKUP($I162,Trabajadores!$C$3:$AF$1684,19,FALSE)," ")</f>
        <v>Limpiador@</v>
      </c>
      <c r="P162" s="32">
        <v>0.5</v>
      </c>
      <c r="Q162" s="33">
        <v>11.25</v>
      </c>
      <c r="R162" s="24">
        <f t="shared" si="50"/>
        <v>5.625</v>
      </c>
      <c r="S162" s="18"/>
      <c r="T162" s="23" t="b">
        <f t="shared" si="53"/>
        <v>0</v>
      </c>
      <c r="U162" s="23">
        <f t="shared" si="54"/>
        <v>0</v>
      </c>
      <c r="V162" s="18"/>
      <c r="W162" s="23">
        <f t="shared" si="55"/>
        <v>7.4221874999999997</v>
      </c>
      <c r="X162" s="30" t="str">
        <f>IFERROR(VLOOKUP($I162,Trabajadores!$C$2:$AS$1684,42,FALSE)," ")</f>
        <v>ALGADI</v>
      </c>
      <c r="Y162" s="30">
        <f>IFERROR(VLOOKUP($I162,Trabajadores!$C$2:$AS$1684,40,FALSE)," ")</f>
        <v>110225</v>
      </c>
      <c r="Z162" s="30" t="str">
        <f>IFERROR(VLOOKUP(Y162,Centros!$X$2:$Y$228,2,FALSE)," ")</f>
        <v>COLEGIO INMA TREMP L</v>
      </c>
      <c r="AA162" s="6"/>
      <c r="AB162" s="5" t="s">
        <v>10670</v>
      </c>
      <c r="AC162" s="41">
        <f>IFERROR(VLOOKUP(H162,Centros!$AI$2:$AN$10,6,FALSE),0)</f>
        <v>72</v>
      </c>
      <c r="AD162" s="42">
        <f t="shared" si="56"/>
        <v>0</v>
      </c>
      <c r="AE162" s="42">
        <f t="shared" si="57"/>
        <v>5.625</v>
      </c>
      <c r="AF162" s="42">
        <f t="shared" si="58"/>
        <v>0</v>
      </c>
      <c r="AG162" s="42">
        <f t="shared" si="59"/>
        <v>0</v>
      </c>
      <c r="AH162" s="43">
        <f>IFERROR(VLOOKUP($I162,Trabajadores!$C$3:$AT$1684,44,FALSE),0)</f>
        <v>19225</v>
      </c>
      <c r="AI162" s="43">
        <f>IFERROR(VLOOKUP($I162,Trabajadores!$C$3:$AT$1684,2,FALSE),0)</f>
        <v>13</v>
      </c>
      <c r="AJ162" s="43" t="str">
        <f>IFERROR(VLOOKUP($I162,Trabajadores!$C$3:$AY$1270,21,FALSE),0)</f>
        <v>2</v>
      </c>
      <c r="AK162" s="42">
        <f>IFERROR(VLOOKUP($I162,Trabajadores!$C$3:$AN$1684,38,FALSE),0)</f>
        <v>7.9433333333333325</v>
      </c>
      <c r="AL162" s="42" t="str">
        <f>IFERROR(VLOOKUP($I162,Trabajadores!$C$3:$AN$1684,28,FALSE),0)</f>
        <v>79002415012005</v>
      </c>
      <c r="AM162" s="21" t="str">
        <f>IFERROR(VLOOKUP($I162,Trabajadores!$C$3:$AN$1684,19,FALSE),0)</f>
        <v>Limpiador@</v>
      </c>
      <c r="AN162" s="21">
        <f>IFERROR(IF($J162="algadi",VLOOKUP($K162,Centros!$AB$2:$AD$142,2,FALSE),VLOOKUP($K162,Centros!$AB$143:$AD$282,2,FALSE)),0)</f>
        <v>19225</v>
      </c>
      <c r="AO162" s="44">
        <f>IFERROR(IF($J162="algadi",VLOOKUP($K162,Centros!$AB$2:$AD$142,3,FALSE),VLOOKUP($K162,Centros!$AB$143:$AD$222,3,FALSE)),0)</f>
        <v>2</v>
      </c>
      <c r="AP162" s="54"/>
      <c r="AQ162" s="55">
        <f>IFERROR(VLOOKUP($AM162,Centros!$AR$2:$AS$405,2,FALSE),0)</f>
        <v>1.6367812499999999</v>
      </c>
      <c r="AR162" s="78">
        <f>IFERROR(VLOOKUP($AM162,Centros!$AZ$2:$BA$6,2,FALSE),0)</f>
        <v>0</v>
      </c>
      <c r="AS162" s="76">
        <f>IFERROR(VLOOKUP($AM162,Centros!$BE$2:$BF$6,2,FALSE),0)</f>
        <v>0</v>
      </c>
      <c r="BD162" s="45" t="str">
        <f t="shared" si="60"/>
        <v>ALGADI</v>
      </c>
      <c r="BE162" s="45" t="s">
        <v>852</v>
      </c>
      <c r="BF162" s="123" t="str">
        <f t="shared" si="61"/>
        <v>9-SEPTIEMBRE</v>
      </c>
      <c r="BG162" s="45">
        <f t="shared" si="62"/>
        <v>110225</v>
      </c>
      <c r="BH162" s="161" t="s">
        <v>11213</v>
      </c>
      <c r="BI162" s="162" t="s">
        <v>1197</v>
      </c>
      <c r="BJ162" s="45" t="str">
        <f t="shared" si="63"/>
        <v>ERAZO, MIRNA ELIZ</v>
      </c>
      <c r="BK162" s="45">
        <f>VLOOKUP(BJ162,Trabajadores!$C$3:$AN$3285,14,FALSE)</f>
        <v>300</v>
      </c>
      <c r="BL162" s="45" t="str">
        <f>VLOOKUP($BJ162,Trabajadores!$C$3:$AN$3285,19,FALSE)</f>
        <v>Limpiador@</v>
      </c>
      <c r="BM162" s="45">
        <f>VLOOKUP($BJ162,Trabajadores!$C$3:$AN$3285,16,FALSE)</f>
        <v>37.5</v>
      </c>
      <c r="BN162" s="124">
        <f t="shared" si="64"/>
        <v>0</v>
      </c>
      <c r="BO162" s="124">
        <f t="shared" si="65"/>
        <v>1</v>
      </c>
      <c r="BP162" s="125">
        <f t="shared" si="66"/>
        <v>1</v>
      </c>
      <c r="BR162" s="126">
        <f t="shared" si="67"/>
        <v>-7.4221874999999997</v>
      </c>
      <c r="BV162" s="45" t="str">
        <f t="shared" si="68"/>
        <v>ALGADI</v>
      </c>
      <c r="BW162" s="45" t="s">
        <v>852</v>
      </c>
      <c r="BX162" s="123" t="str">
        <f t="shared" si="69"/>
        <v>9-SEPTIEMBRE</v>
      </c>
      <c r="BY162" s="45">
        <f t="shared" si="70"/>
        <v>110225</v>
      </c>
      <c r="BZ162" s="161" t="s">
        <v>11213</v>
      </c>
      <c r="CA162" s="45" t="str">
        <f>+BI162</f>
        <v>COL. LEG. Mª INMACULADA DE TREMP</v>
      </c>
      <c r="CB162" s="45" t="str">
        <f t="shared" si="71"/>
        <v>Refuerzo</v>
      </c>
      <c r="CC162" s="45">
        <v>888</v>
      </c>
      <c r="CD162" s="45" t="str">
        <f t="shared" si="72"/>
        <v>INCIDENCIA</v>
      </c>
      <c r="CF162" s="124"/>
      <c r="CG162" s="124"/>
      <c r="CH162" s="125"/>
      <c r="CJ162" s="126">
        <f t="shared" si="73"/>
        <v>7.4221874999999997</v>
      </c>
    </row>
    <row r="163" spans="1:88" hidden="1" x14ac:dyDescent="0.3">
      <c r="A163" s="116"/>
      <c r="B163" s="116"/>
      <c r="D163" s="31" t="s">
        <v>2760</v>
      </c>
      <c r="E163" s="8" t="s">
        <v>2786</v>
      </c>
      <c r="F163" s="7" t="s">
        <v>726</v>
      </c>
      <c r="G163" s="45" t="s">
        <v>714</v>
      </c>
      <c r="H163" s="45" t="s">
        <v>720</v>
      </c>
      <c r="I163" s="119" t="s">
        <v>3545</v>
      </c>
      <c r="J163" s="18" t="s">
        <v>485</v>
      </c>
      <c r="K163" s="119">
        <v>120001</v>
      </c>
      <c r="L163" s="110" t="str">
        <f t="shared" si="51"/>
        <v>ok</v>
      </c>
      <c r="M163" s="111" t="str">
        <f>IFERROR(VLOOKUP(K163,Centros!$E$2:$G$340,2,FALSE)," ")</f>
        <v>COLEGIO MAYOR SAN AGUSTIN</v>
      </c>
      <c r="N163" s="112" t="str">
        <f t="shared" si="52"/>
        <v xml:space="preserve"> </v>
      </c>
      <c r="O163" s="113" t="str">
        <f>IFERROR(VLOOKUP($I163,Trabajadores!$C$3:$AF$1684,19,FALSE)," ")</f>
        <v>Cociner@</v>
      </c>
      <c r="P163" s="32">
        <v>1</v>
      </c>
      <c r="Q163" s="33">
        <v>150</v>
      </c>
      <c r="R163" s="24">
        <f t="shared" si="50"/>
        <v>150</v>
      </c>
      <c r="S163" s="18"/>
      <c r="T163" s="23">
        <f t="shared" si="53"/>
        <v>1.743765625</v>
      </c>
      <c r="U163" s="23">
        <f t="shared" si="54"/>
        <v>0</v>
      </c>
      <c r="V163" s="18"/>
      <c r="W163" s="23">
        <f t="shared" si="55"/>
        <v>197.92499999999998</v>
      </c>
      <c r="X163" s="30" t="str">
        <f>IFERROR(VLOOKUP($I163,Trabajadores!$C$2:$AS$1684,42,FALSE)," ")</f>
        <v>ALGADI</v>
      </c>
      <c r="Y163" s="30">
        <f>IFERROR(VLOOKUP($I163,Trabajadores!$C$2:$AS$1684,40,FALSE)," ")</f>
        <v>120001</v>
      </c>
      <c r="Z163" s="30" t="str">
        <f>IFERROR(VLOOKUP(Y163,Centros!$X$2:$Y$228,2,FALSE)," ")</f>
        <v>COLEGIO MAYOR SAN AGUSTIN</v>
      </c>
      <c r="AA163" s="6">
        <v>45900</v>
      </c>
      <c r="AB163" s="5" t="s">
        <v>10671</v>
      </c>
      <c r="AC163" s="41">
        <f>IFERROR(VLOOKUP(H163,Centros!$AI$2:$AN$10,6,FALSE),0)</f>
        <v>70</v>
      </c>
      <c r="AD163" s="42">
        <f t="shared" si="56"/>
        <v>150</v>
      </c>
      <c r="AE163" s="42">
        <f t="shared" si="57"/>
        <v>0</v>
      </c>
      <c r="AF163" s="42">
        <f t="shared" si="58"/>
        <v>0</v>
      </c>
      <c r="AG163" s="42">
        <f t="shared" si="59"/>
        <v>0</v>
      </c>
      <c r="AH163" s="43">
        <f>IFERROR(VLOOKUP($I163,Trabajadores!$C$3:$AT$1684,44,FALSE),0)</f>
        <v>19228</v>
      </c>
      <c r="AI163" s="43">
        <f>IFERROR(VLOOKUP($I163,Trabajadores!$C$3:$AT$1684,2,FALSE),0)</f>
        <v>24</v>
      </c>
      <c r="AJ163" s="43" t="str">
        <f>IFERROR(VLOOKUP($I163,Trabajadores!$C$3:$AY$1270,21,FALSE),0)</f>
        <v>5</v>
      </c>
      <c r="AK163" s="42">
        <f>IFERROR(VLOOKUP($I163,Trabajadores!$C$3:$AN$1684,38,FALSE),0)</f>
        <v>8.1150000000000002</v>
      </c>
      <c r="AL163" s="42" t="str">
        <f>IFERROR(VLOOKUP($I163,Trabajadores!$C$3:$AN$1684,28,FALSE),0)</f>
        <v>99100165012016</v>
      </c>
      <c r="AM163" s="21" t="str">
        <f>IFERROR(VLOOKUP($I163,Trabajadores!$C$3:$AN$1684,19,FALSE),0)</f>
        <v>Cociner@</v>
      </c>
      <c r="AN163" s="21">
        <f>IFERROR(IF($J163="algadi",VLOOKUP($K163,Centros!$AB$2:$AD$142,2,FALSE),VLOOKUP($K163,Centros!$AB$143:$AD$282,2,FALSE)),0)</f>
        <v>5027</v>
      </c>
      <c r="AO163" s="44" t="str">
        <f>IFERROR(IF($J163="algadi",VLOOKUP($K163,Centros!$AB$2:$AD$142,3,FALSE),VLOOKUP($K163,Centros!$AB$143:$AD$222,3,FALSE)),0)</f>
        <v>31</v>
      </c>
      <c r="AP163" s="54"/>
      <c r="AQ163" s="55">
        <f>IFERROR(VLOOKUP($AM163,Centros!$AR$2:$AS$405,2,FALSE),0)</f>
        <v>1.743765625</v>
      </c>
      <c r="AR163" s="78">
        <f>IFERROR(VLOOKUP($AM163,Centros!$AZ$2:$BA$6,2,FALSE),0)</f>
        <v>2.3222499999999999</v>
      </c>
      <c r="AS163" s="76">
        <f>IFERROR(VLOOKUP($AM163,Centros!$BE$2:$BF$6,2,FALSE),0)</f>
        <v>0</v>
      </c>
      <c r="BD163" s="45" t="str">
        <f t="shared" si="60"/>
        <v>ALGADI</v>
      </c>
      <c r="BE163" s="45" t="s">
        <v>852</v>
      </c>
      <c r="BF163" s="123" t="str">
        <f t="shared" si="61"/>
        <v>9-SEPTIEMBRE</v>
      </c>
      <c r="BG163" s="45">
        <f t="shared" si="62"/>
        <v>120001</v>
      </c>
      <c r="BH163" s="45">
        <f>VLOOKUP(Y163,Hoja1!$A$2:$O$599,14,FALSE)</f>
        <v>120001</v>
      </c>
      <c r="BI163" s="45" t="str">
        <f>VLOOKUP(BH163,Hoja1!$A$2:$O$599,2,FALSE)</f>
        <v>C.M.U. SAN AGUSTIN</v>
      </c>
      <c r="BJ163" s="45" t="str">
        <f t="shared" si="63"/>
        <v>FABIAN FABIAN, JOHANNA</v>
      </c>
      <c r="BK163" s="45">
        <f>VLOOKUP(BJ163,Trabajadores!$C$3:$AN$3285,14,FALSE)</f>
        <v>189</v>
      </c>
      <c r="BL163" s="45" t="str">
        <f>VLOOKUP($BJ163,Trabajadores!$C$3:$AN$3285,19,FALSE)</f>
        <v>Cociner@</v>
      </c>
      <c r="BM163" s="45">
        <f>VLOOKUP($BJ163,Trabajadores!$C$3:$AN$3285,16,FALSE)</f>
        <v>100</v>
      </c>
      <c r="BN163" s="124">
        <f t="shared" si="64"/>
        <v>1</v>
      </c>
      <c r="BO163" s="124">
        <f t="shared" si="65"/>
        <v>0</v>
      </c>
      <c r="BP163" s="125">
        <f t="shared" si="66"/>
        <v>1</v>
      </c>
      <c r="BR163" s="126">
        <f t="shared" si="67"/>
        <v>-197.92499999999998</v>
      </c>
      <c r="BV163" s="45" t="str">
        <f t="shared" si="68"/>
        <v>ALGADI</v>
      </c>
      <c r="BW163" s="45" t="s">
        <v>852</v>
      </c>
      <c r="BX163" s="123" t="str">
        <f t="shared" si="69"/>
        <v>9-SEPTIEMBRE</v>
      </c>
      <c r="BY163" s="45">
        <f t="shared" si="70"/>
        <v>120001</v>
      </c>
      <c r="BZ163" s="45">
        <f>VLOOKUP(BY163,Hoja1!$A$2:$O$599,14,FALSE)</f>
        <v>120001</v>
      </c>
      <c r="CA163" s="45" t="str">
        <f>VLOOKUP(BZ163,Hoja1!$A$2:$O$599,2,FALSE)</f>
        <v>C.M.U. SAN AGUSTIN</v>
      </c>
      <c r="CB163" s="45" t="str">
        <f t="shared" si="71"/>
        <v>Festivos y Fines de Semana</v>
      </c>
      <c r="CC163" s="45">
        <v>888</v>
      </c>
      <c r="CD163" s="45" t="str">
        <f t="shared" si="72"/>
        <v>INCIDENCIA</v>
      </c>
      <c r="CF163" s="124"/>
      <c r="CG163" s="124"/>
      <c r="CH163" s="125"/>
      <c r="CJ163" s="126">
        <f t="shared" si="73"/>
        <v>197.92499999999998</v>
      </c>
    </row>
    <row r="164" spans="1:88" hidden="1" x14ac:dyDescent="0.3">
      <c r="A164" s="116"/>
      <c r="B164" s="116"/>
      <c r="D164" s="31" t="s">
        <v>2760</v>
      </c>
      <c r="E164" s="8" t="s">
        <v>2786</v>
      </c>
      <c r="F164" s="7" t="s">
        <v>726</v>
      </c>
      <c r="G164" s="45" t="s">
        <v>714</v>
      </c>
      <c r="H164" s="45" t="s">
        <v>720</v>
      </c>
      <c r="I164" s="119" t="s">
        <v>3545</v>
      </c>
      <c r="J164" s="18" t="s">
        <v>485</v>
      </c>
      <c r="K164" s="119">
        <v>120001</v>
      </c>
      <c r="L164" s="110" t="str">
        <f t="shared" si="51"/>
        <v>ok</v>
      </c>
      <c r="M164" s="111" t="str">
        <f>IFERROR(VLOOKUP(K164,Centros!$E$2:$G$340,2,FALSE)," ")</f>
        <v>COLEGIO MAYOR SAN AGUSTIN</v>
      </c>
      <c r="N164" s="112" t="str">
        <f t="shared" si="52"/>
        <v xml:space="preserve"> </v>
      </c>
      <c r="O164" s="113" t="str">
        <f>IFERROR(VLOOKUP($I164,Trabajadores!$C$3:$AF$1684,19,FALSE)," ")</f>
        <v>Cociner@</v>
      </c>
      <c r="P164" s="32">
        <v>1</v>
      </c>
      <c r="Q164" s="33">
        <v>460</v>
      </c>
      <c r="R164" s="24">
        <f t="shared" si="50"/>
        <v>460</v>
      </c>
      <c r="S164" s="18"/>
      <c r="T164" s="23">
        <f t="shared" si="53"/>
        <v>1.743765625</v>
      </c>
      <c r="U164" s="23">
        <f t="shared" si="54"/>
        <v>0</v>
      </c>
      <c r="V164" s="18"/>
      <c r="W164" s="23">
        <f t="shared" si="55"/>
        <v>606.96999999999991</v>
      </c>
      <c r="X164" s="30" t="str">
        <f>IFERROR(VLOOKUP($I164,Trabajadores!$C$2:$AS$1684,42,FALSE)," ")</f>
        <v>ALGADI</v>
      </c>
      <c r="Y164" s="30">
        <f>IFERROR(VLOOKUP($I164,Trabajadores!$C$2:$AS$1684,40,FALSE)," ")</f>
        <v>120001</v>
      </c>
      <c r="Z164" s="30" t="str">
        <f>IFERROR(VLOOKUP(Y164,Centros!$X$2:$Y$228,2,FALSE)," ")</f>
        <v>COLEGIO MAYOR SAN AGUSTIN</v>
      </c>
      <c r="AA164" s="6" t="s">
        <v>10672</v>
      </c>
      <c r="AB164" s="5" t="s">
        <v>10671</v>
      </c>
      <c r="AC164" s="41">
        <f>IFERROR(VLOOKUP(H164,Centros!$AI$2:$AN$10,6,FALSE),0)</f>
        <v>70</v>
      </c>
      <c r="AD164" s="42">
        <f t="shared" si="56"/>
        <v>460</v>
      </c>
      <c r="AE164" s="42">
        <f t="shared" si="57"/>
        <v>0</v>
      </c>
      <c r="AF164" s="42">
        <f t="shared" si="58"/>
        <v>0</v>
      </c>
      <c r="AG164" s="42">
        <f t="shared" si="59"/>
        <v>0</v>
      </c>
      <c r="AH164" s="43">
        <f>IFERROR(VLOOKUP($I164,Trabajadores!$C$3:$AT$1684,44,FALSE),0)</f>
        <v>19228</v>
      </c>
      <c r="AI164" s="43">
        <f>IFERROR(VLOOKUP($I164,Trabajadores!$C$3:$AT$1684,2,FALSE),0)</f>
        <v>24</v>
      </c>
      <c r="AJ164" s="43" t="str">
        <f>IFERROR(VLOOKUP($I164,Trabajadores!$C$3:$AY$1270,21,FALSE),0)</f>
        <v>5</v>
      </c>
      <c r="AK164" s="42">
        <f>IFERROR(VLOOKUP($I164,Trabajadores!$C$3:$AN$1684,38,FALSE),0)</f>
        <v>8.1150000000000002</v>
      </c>
      <c r="AL164" s="42" t="str">
        <f>IFERROR(VLOOKUP($I164,Trabajadores!$C$3:$AN$1684,28,FALSE),0)</f>
        <v>99100165012016</v>
      </c>
      <c r="AM164" s="21" t="str">
        <f>IFERROR(VLOOKUP($I164,Trabajadores!$C$3:$AN$1684,19,FALSE),0)</f>
        <v>Cociner@</v>
      </c>
      <c r="AN164" s="21">
        <f>IFERROR(IF($J164="algadi",VLOOKUP($K164,Centros!$AB$2:$AD$142,2,FALSE),VLOOKUP($K164,Centros!$AB$143:$AD$282,2,FALSE)),0)</f>
        <v>5027</v>
      </c>
      <c r="AO164" s="44" t="str">
        <f>IFERROR(IF($J164="algadi",VLOOKUP($K164,Centros!$AB$2:$AD$142,3,FALSE),VLOOKUP($K164,Centros!$AB$143:$AD$222,3,FALSE)),0)</f>
        <v>31</v>
      </c>
      <c r="AP164" s="54"/>
      <c r="AQ164" s="55">
        <f>IFERROR(VLOOKUP($AM164,Centros!$AR$2:$AS$405,2,FALSE),0)</f>
        <v>1.743765625</v>
      </c>
      <c r="AR164" s="78">
        <f>IFERROR(VLOOKUP($AM164,Centros!$AZ$2:$BA$6,2,FALSE),0)</f>
        <v>2.3222499999999999</v>
      </c>
      <c r="AS164" s="76">
        <f>IFERROR(VLOOKUP($AM164,Centros!$BE$2:$BF$6,2,FALSE),0)</f>
        <v>0</v>
      </c>
      <c r="BD164" s="45" t="str">
        <f t="shared" si="60"/>
        <v>ALGADI</v>
      </c>
      <c r="BE164" s="45" t="s">
        <v>852</v>
      </c>
      <c r="BF164" s="123" t="str">
        <f t="shared" si="61"/>
        <v>9-SEPTIEMBRE</v>
      </c>
      <c r="BG164" s="45">
        <f t="shared" si="62"/>
        <v>120001</v>
      </c>
      <c r="BH164" s="45">
        <f>VLOOKUP(Y164,Hoja1!$A$2:$O$599,14,FALSE)</f>
        <v>120001</v>
      </c>
      <c r="BI164" s="45" t="str">
        <f>VLOOKUP(BH164,Hoja1!$A$2:$O$599,2,FALSE)</f>
        <v>C.M.U. SAN AGUSTIN</v>
      </c>
      <c r="BJ164" s="45" t="str">
        <f t="shared" si="63"/>
        <v>FABIAN FABIAN, JOHANNA</v>
      </c>
      <c r="BK164" s="45">
        <f>VLOOKUP(BJ164,Trabajadores!$C$3:$AN$3285,14,FALSE)</f>
        <v>189</v>
      </c>
      <c r="BL164" s="45" t="str">
        <f>VLOOKUP($BJ164,Trabajadores!$C$3:$AN$3285,19,FALSE)</f>
        <v>Cociner@</v>
      </c>
      <c r="BM164" s="45">
        <f>VLOOKUP($BJ164,Trabajadores!$C$3:$AN$3285,16,FALSE)</f>
        <v>100</v>
      </c>
      <c r="BN164" s="124">
        <f t="shared" si="64"/>
        <v>1</v>
      </c>
      <c r="BO164" s="124">
        <f t="shared" si="65"/>
        <v>0</v>
      </c>
      <c r="BP164" s="125">
        <f t="shared" si="66"/>
        <v>1</v>
      </c>
      <c r="BR164" s="126">
        <f t="shared" si="67"/>
        <v>-606.96999999999991</v>
      </c>
      <c r="BV164" s="45" t="str">
        <f t="shared" si="68"/>
        <v>ALGADI</v>
      </c>
      <c r="BW164" s="45" t="s">
        <v>852</v>
      </c>
      <c r="BX164" s="123" t="str">
        <f t="shared" si="69"/>
        <v>9-SEPTIEMBRE</v>
      </c>
      <c r="BY164" s="45">
        <f t="shared" si="70"/>
        <v>120001</v>
      </c>
      <c r="BZ164" s="45">
        <f>VLOOKUP(BY164,Hoja1!$A$2:$O$599,14,FALSE)</f>
        <v>120001</v>
      </c>
      <c r="CA164" s="45" t="str">
        <f>VLOOKUP(BZ164,Hoja1!$A$2:$O$599,2,FALSE)</f>
        <v>C.M.U. SAN AGUSTIN</v>
      </c>
      <c r="CB164" s="45" t="str">
        <f t="shared" si="71"/>
        <v>Festivos y Fines de Semana</v>
      </c>
      <c r="CC164" s="45">
        <v>888</v>
      </c>
      <c r="CD164" s="45" t="str">
        <f t="shared" si="72"/>
        <v>INCIDENCIA</v>
      </c>
      <c r="CF164" s="124"/>
      <c r="CG164" s="124"/>
      <c r="CH164" s="125"/>
      <c r="CJ164" s="126">
        <f t="shared" si="73"/>
        <v>606.96999999999991</v>
      </c>
    </row>
    <row r="165" spans="1:88" hidden="1" x14ac:dyDescent="0.3">
      <c r="A165" s="116"/>
      <c r="B165" s="116"/>
      <c r="D165" s="31" t="s">
        <v>2760</v>
      </c>
      <c r="E165" s="8" t="s">
        <v>2786</v>
      </c>
      <c r="F165" s="7" t="s">
        <v>726</v>
      </c>
      <c r="G165" s="45" t="s">
        <v>714</v>
      </c>
      <c r="H165" s="45" t="s">
        <v>721</v>
      </c>
      <c r="I165" s="119" t="s">
        <v>3112</v>
      </c>
      <c r="J165" s="18" t="s">
        <v>485</v>
      </c>
      <c r="K165" s="119">
        <v>510014</v>
      </c>
      <c r="L165" s="110" t="str">
        <f t="shared" si="51"/>
        <v>ok</v>
      </c>
      <c r="M165" s="111" t="str">
        <f>IFERROR(VLOOKUP(K165,Centros!$E$2:$G$340,2,FALSE)," ")</f>
        <v>CURIA PROVINCIAL AGUSTINOS</v>
      </c>
      <c r="N165" s="112" t="str">
        <f t="shared" si="52"/>
        <v xml:space="preserve"> </v>
      </c>
      <c r="O165" s="113" t="str">
        <f>IFERROR(VLOOKUP($I165,Trabajadores!$C$3:$AF$1684,19,FALSE)," ")</f>
        <v>ASL</v>
      </c>
      <c r="P165" s="32">
        <v>3</v>
      </c>
      <c r="Q165" s="33">
        <v>90</v>
      </c>
      <c r="R165" s="24">
        <f t="shared" si="50"/>
        <v>270</v>
      </c>
      <c r="S165" s="18"/>
      <c r="T165" s="23">
        <f t="shared" si="53"/>
        <v>1.6367812499999999</v>
      </c>
      <c r="U165" s="23">
        <f t="shared" si="54"/>
        <v>0</v>
      </c>
      <c r="V165" s="18"/>
      <c r="W165" s="23">
        <f t="shared" si="55"/>
        <v>356.26499999999999</v>
      </c>
      <c r="X165" s="30" t="str">
        <f>IFERROR(VLOOKUP($I165,Trabajadores!$C$2:$AS$1684,42,FALSE)," ")</f>
        <v>ALGADI</v>
      </c>
      <c r="Y165" s="30">
        <f>IFERROR(VLOOKUP($I165,Trabajadores!$C$2:$AS$1684,40,FALSE)," ")</f>
        <v>120001</v>
      </c>
      <c r="Z165" s="30" t="str">
        <f>IFERROR(VLOOKUP(Y165,Centros!$X$2:$Y$228,2,FALSE)," ")</f>
        <v>COLEGIO MAYOR SAN AGUSTIN</v>
      </c>
      <c r="AA165" s="6" t="s">
        <v>10673</v>
      </c>
      <c r="AB165" s="5" t="s">
        <v>10674</v>
      </c>
      <c r="AC165" s="41">
        <f>IFERROR(VLOOKUP(H165,Centros!$AI$2:$AN$10,6,FALSE),0)</f>
        <v>72</v>
      </c>
      <c r="AD165" s="42">
        <f t="shared" si="56"/>
        <v>0</v>
      </c>
      <c r="AE165" s="42">
        <f t="shared" si="57"/>
        <v>270</v>
      </c>
      <c r="AF165" s="42">
        <f t="shared" si="58"/>
        <v>0</v>
      </c>
      <c r="AG165" s="42">
        <f t="shared" si="59"/>
        <v>0</v>
      </c>
      <c r="AH165" s="43">
        <f>IFERROR(VLOOKUP($I165,Trabajadores!$C$3:$AT$1684,44,FALSE),0)</f>
        <v>19228</v>
      </c>
      <c r="AI165" s="43">
        <f>IFERROR(VLOOKUP($I165,Trabajadores!$C$3:$AT$1684,2,FALSE),0)</f>
        <v>1446</v>
      </c>
      <c r="AJ165" s="43" t="str">
        <f>IFERROR(VLOOKUP($I165,Trabajadores!$C$3:$AY$1270,21,FALSE),0)</f>
        <v>5</v>
      </c>
      <c r="AK165" s="42">
        <f>IFERROR(VLOOKUP($I165,Trabajadores!$C$3:$AN$1684,38,FALSE),0)</f>
        <v>7.7961538461538469</v>
      </c>
      <c r="AL165" s="42" t="str">
        <f>IFERROR(VLOOKUP($I165,Trabajadores!$C$3:$AN$1684,28,FALSE),0)</f>
        <v>99100165012016</v>
      </c>
      <c r="AM165" s="21" t="str">
        <f>IFERROR(VLOOKUP($I165,Trabajadores!$C$3:$AN$1684,19,FALSE),0)</f>
        <v>ASL</v>
      </c>
      <c r="AN165" s="21">
        <f>IFERROR(IF($J165="algadi",VLOOKUP($K165,Centros!$AB$2:$AD$142,2,FALSE),VLOOKUP($K165,Centros!$AB$143:$AD$282,2,FALSE)),0)</f>
        <v>5027</v>
      </c>
      <c r="AO165" s="44">
        <f>IFERROR(IF($J165="algadi",VLOOKUP($K165,Centros!$AB$2:$AD$142,3,FALSE),VLOOKUP($K165,Centros!$AB$143:$AD$222,3,FALSE)),0)</f>
        <v>79</v>
      </c>
      <c r="AP165" s="54"/>
      <c r="AQ165" s="55">
        <f>IFERROR(VLOOKUP($AM165,Centros!$AR$2:$AS$405,2,FALSE),0)</f>
        <v>1.6367812499999999</v>
      </c>
      <c r="AR165" s="78">
        <f>IFERROR(VLOOKUP($AM165,Centros!$AZ$2:$BA$6,2,FALSE),0)</f>
        <v>0</v>
      </c>
      <c r="AS165" s="76">
        <f>IFERROR(VLOOKUP($AM165,Centros!$BE$2:$BF$6,2,FALSE),0)</f>
        <v>2.0499999999999998</v>
      </c>
      <c r="BD165" s="45" t="str">
        <f t="shared" si="60"/>
        <v>ALGADI</v>
      </c>
      <c r="BE165" s="45" t="s">
        <v>852</v>
      </c>
      <c r="BF165" s="123" t="str">
        <f t="shared" si="61"/>
        <v>9-SEPTIEMBRE</v>
      </c>
      <c r="BG165" s="45">
        <f t="shared" si="62"/>
        <v>120001</v>
      </c>
      <c r="BH165" s="45">
        <f>VLOOKUP(Y165,Hoja1!$A$2:$O$599,14,FALSE)</f>
        <v>120001</v>
      </c>
      <c r="BI165" s="45" t="str">
        <f>VLOOKUP(BH165,Hoja1!$A$2:$O$599,2,FALSE)</f>
        <v>C.M.U. SAN AGUSTIN</v>
      </c>
      <c r="BJ165" s="45" t="str">
        <f t="shared" si="63"/>
        <v>BARAHONA VELASQUEZ, LILIAN NO</v>
      </c>
      <c r="BK165" s="45">
        <f>VLOOKUP(BJ165,Trabajadores!$C$3:$AN$3285,14,FALSE)</f>
        <v>300</v>
      </c>
      <c r="BL165" s="45" t="str">
        <f>VLOOKUP($BJ165,Trabajadores!$C$3:$AN$3285,19,FALSE)</f>
        <v>ASL</v>
      </c>
      <c r="BM165" s="45">
        <f>VLOOKUP($BJ165,Trabajadores!$C$3:$AN$3285,16,FALSE)</f>
        <v>97.5</v>
      </c>
      <c r="BN165" s="124">
        <f t="shared" si="64"/>
        <v>1</v>
      </c>
      <c r="BO165" s="124">
        <f t="shared" si="65"/>
        <v>0</v>
      </c>
      <c r="BP165" s="125">
        <f t="shared" si="66"/>
        <v>1</v>
      </c>
      <c r="BR165" s="126">
        <f t="shared" si="67"/>
        <v>-356.26499999999999</v>
      </c>
      <c r="BV165" s="45" t="str">
        <f t="shared" si="68"/>
        <v>ALGADI</v>
      </c>
      <c r="BW165" s="45" t="s">
        <v>852</v>
      </c>
      <c r="BX165" s="123" t="str">
        <f t="shared" si="69"/>
        <v>9-SEPTIEMBRE</v>
      </c>
      <c r="BY165" s="45">
        <f t="shared" si="70"/>
        <v>510014</v>
      </c>
      <c r="BZ165" s="45">
        <f>VLOOKUP(BY165,Hoja1!$A$2:$O$599,14,FALSE)</f>
        <v>510014</v>
      </c>
      <c r="CA165" s="45" t="str">
        <f>VLOOKUP(BZ165,Hoja1!$A$2:$O$599,2,FALSE)</f>
        <v>C.P. PP. AGUSTINOS "PROV. S. JUAN SAHAGUN"</v>
      </c>
      <c r="CB165" s="45" t="str">
        <f t="shared" si="71"/>
        <v>Permiso retribuido</v>
      </c>
      <c r="CC165" s="45">
        <v>888</v>
      </c>
      <c r="CD165" s="45" t="str">
        <f t="shared" si="72"/>
        <v>INCIDENCIA</v>
      </c>
      <c r="CF165" s="124"/>
      <c r="CG165" s="124"/>
      <c r="CH165" s="125"/>
      <c r="CJ165" s="126">
        <f t="shared" si="73"/>
        <v>356.26499999999999</v>
      </c>
    </row>
    <row r="166" spans="1:88" hidden="1" x14ac:dyDescent="0.3">
      <c r="A166" s="116"/>
      <c r="B166" s="116"/>
      <c r="D166" s="31" t="s">
        <v>2760</v>
      </c>
      <c r="E166" s="8" t="s">
        <v>2786</v>
      </c>
      <c r="F166" s="7" t="s">
        <v>726</v>
      </c>
      <c r="G166" s="45" t="s">
        <v>714</v>
      </c>
      <c r="H166" s="45" t="s">
        <v>720</v>
      </c>
      <c r="I166" s="119" t="s">
        <v>3545</v>
      </c>
      <c r="J166" s="18" t="s">
        <v>485</v>
      </c>
      <c r="K166" s="119">
        <v>510014</v>
      </c>
      <c r="L166" s="110" t="str">
        <f t="shared" si="51"/>
        <v>ok</v>
      </c>
      <c r="M166" s="111" t="str">
        <f>IFERROR(VLOOKUP(K166,Centros!$E$2:$G$340,2,FALSE)," ")</f>
        <v>CURIA PROVINCIAL AGUSTINOS</v>
      </c>
      <c r="N166" s="112" t="str">
        <f t="shared" si="52"/>
        <v xml:space="preserve"> </v>
      </c>
      <c r="O166" s="113" t="str">
        <f>IFERROR(VLOOKUP($I166,Trabajadores!$C$3:$AF$1684,19,FALSE)," ")</f>
        <v>Cociner@</v>
      </c>
      <c r="P166" s="32">
        <v>1</v>
      </c>
      <c r="Q166" s="33">
        <v>130</v>
      </c>
      <c r="R166" s="24">
        <f t="shared" si="50"/>
        <v>130</v>
      </c>
      <c r="S166" s="18"/>
      <c r="T166" s="23">
        <f t="shared" si="53"/>
        <v>1.743765625</v>
      </c>
      <c r="U166" s="23">
        <f t="shared" si="54"/>
        <v>0</v>
      </c>
      <c r="V166" s="18"/>
      <c r="W166" s="23">
        <f t="shared" si="55"/>
        <v>171.535</v>
      </c>
      <c r="X166" s="30" t="str">
        <f>IFERROR(VLOOKUP($I166,Trabajadores!$C$2:$AS$1684,42,FALSE)," ")</f>
        <v>ALGADI</v>
      </c>
      <c r="Y166" s="30">
        <f>IFERROR(VLOOKUP($I166,Trabajadores!$C$2:$AS$1684,40,FALSE)," ")</f>
        <v>120001</v>
      </c>
      <c r="Z166" s="30" t="str">
        <f>IFERROR(VLOOKUP(Y166,Centros!$X$2:$Y$228,2,FALSE)," ")</f>
        <v>COLEGIO MAYOR SAN AGUSTIN</v>
      </c>
      <c r="AA166" s="6">
        <v>45921</v>
      </c>
      <c r="AB166" s="5" t="s">
        <v>10675</v>
      </c>
      <c r="AC166" s="41">
        <f>IFERROR(VLOOKUP(H166,Centros!$AI$2:$AN$10,6,FALSE),0)</f>
        <v>70</v>
      </c>
      <c r="AD166" s="42">
        <f t="shared" si="56"/>
        <v>130</v>
      </c>
      <c r="AE166" s="42">
        <f t="shared" si="57"/>
        <v>0</v>
      </c>
      <c r="AF166" s="42">
        <f t="shared" si="58"/>
        <v>0</v>
      </c>
      <c r="AG166" s="42">
        <f t="shared" si="59"/>
        <v>0</v>
      </c>
      <c r="AH166" s="43">
        <f>IFERROR(VLOOKUP($I166,Trabajadores!$C$3:$AT$1684,44,FALSE),0)</f>
        <v>19228</v>
      </c>
      <c r="AI166" s="43">
        <f>IFERROR(VLOOKUP($I166,Trabajadores!$C$3:$AT$1684,2,FALSE),0)</f>
        <v>24</v>
      </c>
      <c r="AJ166" s="43" t="str">
        <f>IFERROR(VLOOKUP($I166,Trabajadores!$C$3:$AY$1270,21,FALSE),0)</f>
        <v>5</v>
      </c>
      <c r="AK166" s="42">
        <f>IFERROR(VLOOKUP($I166,Trabajadores!$C$3:$AN$1684,38,FALSE),0)</f>
        <v>8.1150000000000002</v>
      </c>
      <c r="AL166" s="42" t="str">
        <f>IFERROR(VLOOKUP($I166,Trabajadores!$C$3:$AN$1684,28,FALSE),0)</f>
        <v>99100165012016</v>
      </c>
      <c r="AM166" s="21" t="str">
        <f>IFERROR(VLOOKUP($I166,Trabajadores!$C$3:$AN$1684,19,FALSE),0)</f>
        <v>Cociner@</v>
      </c>
      <c r="AN166" s="21">
        <f>IFERROR(IF($J166="algadi",VLOOKUP($K166,Centros!$AB$2:$AD$142,2,FALSE),VLOOKUP($K166,Centros!$AB$143:$AD$282,2,FALSE)),0)</f>
        <v>5027</v>
      </c>
      <c r="AO166" s="44">
        <f>IFERROR(IF($J166="algadi",VLOOKUP($K166,Centros!$AB$2:$AD$142,3,FALSE),VLOOKUP($K166,Centros!$AB$143:$AD$222,3,FALSE)),0)</f>
        <v>79</v>
      </c>
      <c r="AP166" s="54"/>
      <c r="AQ166" s="55">
        <f>IFERROR(VLOOKUP($AM166,Centros!$AR$2:$AS$405,2,FALSE),0)</f>
        <v>1.743765625</v>
      </c>
      <c r="AR166" s="78">
        <f>IFERROR(VLOOKUP($AM166,Centros!$AZ$2:$BA$6,2,FALSE),0)</f>
        <v>2.3222499999999999</v>
      </c>
      <c r="AS166" s="76">
        <f>IFERROR(VLOOKUP($AM166,Centros!$BE$2:$BF$6,2,FALSE),0)</f>
        <v>0</v>
      </c>
      <c r="BD166" s="45" t="str">
        <f t="shared" si="60"/>
        <v>ALGADI</v>
      </c>
      <c r="BE166" s="45" t="s">
        <v>852</v>
      </c>
      <c r="BF166" s="123" t="str">
        <f t="shared" si="61"/>
        <v>9-SEPTIEMBRE</v>
      </c>
      <c r="BG166" s="45">
        <f t="shared" si="62"/>
        <v>120001</v>
      </c>
      <c r="BH166" s="45">
        <f>VLOOKUP(Y166,Hoja1!$A$2:$O$599,14,FALSE)</f>
        <v>120001</v>
      </c>
      <c r="BI166" s="45" t="str">
        <f>VLOOKUP(BH166,Hoja1!$A$2:$O$599,2,FALSE)</f>
        <v>C.M.U. SAN AGUSTIN</v>
      </c>
      <c r="BJ166" s="45" t="str">
        <f t="shared" si="63"/>
        <v>FABIAN FABIAN, JOHANNA</v>
      </c>
      <c r="BK166" s="45">
        <f>VLOOKUP(BJ166,Trabajadores!$C$3:$AN$3285,14,FALSE)</f>
        <v>189</v>
      </c>
      <c r="BL166" s="45" t="str">
        <f>VLOOKUP($BJ166,Trabajadores!$C$3:$AN$3285,19,FALSE)</f>
        <v>Cociner@</v>
      </c>
      <c r="BM166" s="45">
        <f>VLOOKUP($BJ166,Trabajadores!$C$3:$AN$3285,16,FALSE)</f>
        <v>100</v>
      </c>
      <c r="BN166" s="124">
        <f t="shared" si="64"/>
        <v>1</v>
      </c>
      <c r="BO166" s="124">
        <f t="shared" si="65"/>
        <v>0</v>
      </c>
      <c r="BP166" s="125">
        <f t="shared" si="66"/>
        <v>1</v>
      </c>
      <c r="BR166" s="126">
        <f t="shared" si="67"/>
        <v>-171.535</v>
      </c>
      <c r="BV166" s="45" t="str">
        <f t="shared" si="68"/>
        <v>ALGADI</v>
      </c>
      <c r="BW166" s="45" t="s">
        <v>852</v>
      </c>
      <c r="BX166" s="123" t="str">
        <f t="shared" si="69"/>
        <v>9-SEPTIEMBRE</v>
      </c>
      <c r="BY166" s="45">
        <f t="shared" si="70"/>
        <v>510014</v>
      </c>
      <c r="BZ166" s="45">
        <f>VLOOKUP(BY166,Hoja1!$A$2:$O$599,14,FALSE)</f>
        <v>510014</v>
      </c>
      <c r="CA166" s="45" t="str">
        <f>VLOOKUP(BZ166,Hoja1!$A$2:$O$599,2,FALSE)</f>
        <v>C.P. PP. AGUSTINOS "PROV. S. JUAN SAHAGUN"</v>
      </c>
      <c r="CB166" s="45" t="str">
        <f t="shared" si="71"/>
        <v>Festivos y Fines de Semana</v>
      </c>
      <c r="CC166" s="45">
        <v>888</v>
      </c>
      <c r="CD166" s="45" t="str">
        <f t="shared" si="72"/>
        <v>INCIDENCIA</v>
      </c>
      <c r="CF166" s="124"/>
      <c r="CG166" s="124"/>
      <c r="CH166" s="125"/>
      <c r="CJ166" s="126">
        <f t="shared" si="73"/>
        <v>171.535</v>
      </c>
    </row>
    <row r="167" spans="1:88" hidden="1" x14ac:dyDescent="0.3">
      <c r="A167" s="116"/>
      <c r="B167" s="116"/>
      <c r="D167" s="31" t="s">
        <v>2760</v>
      </c>
      <c r="E167" s="8" t="s">
        <v>2786</v>
      </c>
      <c r="F167" s="7" t="s">
        <v>726</v>
      </c>
      <c r="G167" s="45" t="s">
        <v>714</v>
      </c>
      <c r="H167" s="45" t="s">
        <v>722</v>
      </c>
      <c r="I167" s="119" t="s">
        <v>3545</v>
      </c>
      <c r="J167" s="18" t="s">
        <v>485</v>
      </c>
      <c r="K167" s="119">
        <v>120001</v>
      </c>
      <c r="L167" s="110" t="str">
        <f t="shared" si="51"/>
        <v>ok</v>
      </c>
      <c r="M167" s="111" t="str">
        <f>IFERROR(VLOOKUP(K167,Centros!$E$2:$G$340,2,FALSE)," ")</f>
        <v>COLEGIO MAYOR SAN AGUSTIN</v>
      </c>
      <c r="N167" s="112" t="str">
        <f t="shared" si="52"/>
        <v xml:space="preserve"> </v>
      </c>
      <c r="O167" s="113" t="str">
        <f>IFERROR(VLOOKUP($I167,Trabajadores!$C$3:$AF$1684,19,FALSE)," ")</f>
        <v>Cociner@</v>
      </c>
      <c r="P167" s="32">
        <v>3</v>
      </c>
      <c r="Q167" s="33">
        <v>100</v>
      </c>
      <c r="R167" s="24">
        <f t="shared" si="50"/>
        <v>300</v>
      </c>
      <c r="S167" s="18"/>
      <c r="T167" s="23">
        <f t="shared" si="53"/>
        <v>1.743765625</v>
      </c>
      <c r="U167" s="23">
        <f t="shared" si="54"/>
        <v>0</v>
      </c>
      <c r="V167" s="18"/>
      <c r="W167" s="23">
        <f t="shared" si="55"/>
        <v>395.84999999999997</v>
      </c>
      <c r="X167" s="30" t="str">
        <f>IFERROR(VLOOKUP($I167,Trabajadores!$C$2:$AS$1684,42,FALSE)," ")</f>
        <v>ALGADI</v>
      </c>
      <c r="Y167" s="30">
        <f>IFERROR(VLOOKUP($I167,Trabajadores!$C$2:$AS$1684,40,FALSE)," ")</f>
        <v>120001</v>
      </c>
      <c r="Z167" s="30" t="str">
        <f>IFERROR(VLOOKUP(Y167,Centros!$X$2:$Y$228,2,FALSE)," ")</f>
        <v>COLEGIO MAYOR SAN AGUSTIN</v>
      </c>
      <c r="AA167" s="6" t="s">
        <v>10676</v>
      </c>
      <c r="AB167" s="5" t="s">
        <v>10677</v>
      </c>
      <c r="AC167" s="41">
        <f>IFERROR(VLOOKUP(H167,Centros!$AI$2:$AN$10,6,FALSE),0)</f>
        <v>72</v>
      </c>
      <c r="AD167" s="42">
        <f t="shared" si="56"/>
        <v>0</v>
      </c>
      <c r="AE167" s="42">
        <f t="shared" si="57"/>
        <v>300</v>
      </c>
      <c r="AF167" s="42">
        <f t="shared" si="58"/>
        <v>0</v>
      </c>
      <c r="AG167" s="42">
        <f t="shared" si="59"/>
        <v>0</v>
      </c>
      <c r="AH167" s="43">
        <f>IFERROR(VLOOKUP($I167,Trabajadores!$C$3:$AT$1684,44,FALSE),0)</f>
        <v>19228</v>
      </c>
      <c r="AI167" s="43">
        <f>IFERROR(VLOOKUP($I167,Trabajadores!$C$3:$AT$1684,2,FALSE),0)</f>
        <v>24</v>
      </c>
      <c r="AJ167" s="43" t="str">
        <f>IFERROR(VLOOKUP($I167,Trabajadores!$C$3:$AY$1270,21,FALSE),0)</f>
        <v>5</v>
      </c>
      <c r="AK167" s="42">
        <f>IFERROR(VLOOKUP($I167,Trabajadores!$C$3:$AN$1684,38,FALSE),0)</f>
        <v>8.1150000000000002</v>
      </c>
      <c r="AL167" s="42" t="str">
        <f>IFERROR(VLOOKUP($I167,Trabajadores!$C$3:$AN$1684,28,FALSE),0)</f>
        <v>99100165012016</v>
      </c>
      <c r="AM167" s="21" t="str">
        <f>IFERROR(VLOOKUP($I167,Trabajadores!$C$3:$AN$1684,19,FALSE),0)</f>
        <v>Cociner@</v>
      </c>
      <c r="AN167" s="21">
        <f>IFERROR(IF($J167="algadi",VLOOKUP($K167,Centros!$AB$2:$AD$142,2,FALSE),VLOOKUP($K167,Centros!$AB$143:$AD$282,2,FALSE)),0)</f>
        <v>5027</v>
      </c>
      <c r="AO167" s="44" t="str">
        <f>IFERROR(IF($J167="algadi",VLOOKUP($K167,Centros!$AB$2:$AD$142,3,FALSE),VLOOKUP($K167,Centros!$AB$143:$AD$222,3,FALSE)),0)</f>
        <v>31</v>
      </c>
      <c r="AP167" s="54"/>
      <c r="AQ167" s="55">
        <f>IFERROR(VLOOKUP($AM167,Centros!$AR$2:$AS$405,2,FALSE),0)</f>
        <v>1.743765625</v>
      </c>
      <c r="AR167" s="78">
        <f>IFERROR(VLOOKUP($AM167,Centros!$AZ$2:$BA$6,2,FALSE),0)</f>
        <v>2.3222499999999999</v>
      </c>
      <c r="AS167" s="76">
        <f>IFERROR(VLOOKUP($AM167,Centros!$BE$2:$BF$6,2,FALSE),0)</f>
        <v>0</v>
      </c>
      <c r="BD167" s="45" t="str">
        <f t="shared" si="60"/>
        <v>ALGADI</v>
      </c>
      <c r="BE167" s="45" t="s">
        <v>852</v>
      </c>
      <c r="BF167" s="123" t="str">
        <f t="shared" si="61"/>
        <v>9-SEPTIEMBRE</v>
      </c>
      <c r="BG167" s="45">
        <f t="shared" si="62"/>
        <v>120001</v>
      </c>
      <c r="BH167" s="45">
        <f>VLOOKUP(Y167,Hoja1!$A$2:$O$599,14,FALSE)</f>
        <v>120001</v>
      </c>
      <c r="BI167" s="45" t="str">
        <f>VLOOKUP(BH167,Hoja1!$A$2:$O$599,2,FALSE)</f>
        <v>C.M.U. SAN AGUSTIN</v>
      </c>
      <c r="BJ167" s="45" t="str">
        <f t="shared" si="63"/>
        <v>FABIAN FABIAN, JOHANNA</v>
      </c>
      <c r="BK167" s="45">
        <f>VLOOKUP(BJ167,Trabajadores!$C$3:$AN$3285,14,FALSE)</f>
        <v>189</v>
      </c>
      <c r="BL167" s="45" t="str">
        <f>VLOOKUP($BJ167,Trabajadores!$C$3:$AN$3285,19,FALSE)</f>
        <v>Cociner@</v>
      </c>
      <c r="BM167" s="45">
        <f>VLOOKUP($BJ167,Trabajadores!$C$3:$AN$3285,16,FALSE)</f>
        <v>100</v>
      </c>
      <c r="BN167" s="124">
        <f t="shared" si="64"/>
        <v>1</v>
      </c>
      <c r="BO167" s="124">
        <f t="shared" si="65"/>
        <v>0</v>
      </c>
      <c r="BP167" s="125">
        <f t="shared" si="66"/>
        <v>1</v>
      </c>
      <c r="BR167" s="126">
        <f t="shared" si="67"/>
        <v>-395.84999999999997</v>
      </c>
      <c r="BV167" s="45" t="str">
        <f t="shared" si="68"/>
        <v>ALGADI</v>
      </c>
      <c r="BW167" s="45" t="s">
        <v>852</v>
      </c>
      <c r="BX167" s="123" t="str">
        <f t="shared" si="69"/>
        <v>9-SEPTIEMBRE</v>
      </c>
      <c r="BY167" s="45">
        <f t="shared" si="70"/>
        <v>120001</v>
      </c>
      <c r="BZ167" s="45">
        <f>VLOOKUP(BY167,Hoja1!$A$2:$O$599,14,FALSE)</f>
        <v>120001</v>
      </c>
      <c r="CA167" s="45" t="str">
        <f>VLOOKUP(BZ167,Hoja1!$A$2:$O$599,2,FALSE)</f>
        <v>C.M.U. SAN AGUSTIN</v>
      </c>
      <c r="CB167" s="45" t="str">
        <f t="shared" si="71"/>
        <v>Puesto pendiente de cubrir</v>
      </c>
      <c r="CC167" s="45">
        <v>888</v>
      </c>
      <c r="CD167" s="45" t="str">
        <f t="shared" si="72"/>
        <v>INCIDENCIA</v>
      </c>
      <c r="CF167" s="124"/>
      <c r="CG167" s="124"/>
      <c r="CH167" s="125"/>
      <c r="CJ167" s="126">
        <f t="shared" si="73"/>
        <v>395.84999999999997</v>
      </c>
    </row>
    <row r="168" spans="1:88" hidden="1" x14ac:dyDescent="0.3">
      <c r="A168" s="116"/>
      <c r="B168" s="116"/>
      <c r="D168" s="31" t="s">
        <v>2760</v>
      </c>
      <c r="E168" s="8" t="s">
        <v>2786</v>
      </c>
      <c r="F168" s="7" t="s">
        <v>726</v>
      </c>
      <c r="G168" s="45" t="s">
        <v>714</v>
      </c>
      <c r="H168" s="45" t="s">
        <v>721</v>
      </c>
      <c r="I168" s="119" t="s">
        <v>6463</v>
      </c>
      <c r="J168" s="18" t="s">
        <v>485</v>
      </c>
      <c r="K168" s="119">
        <v>510014</v>
      </c>
      <c r="L168" s="110" t="str">
        <f t="shared" si="51"/>
        <v>ok</v>
      </c>
      <c r="M168" s="111" t="str">
        <f>IFERROR(VLOOKUP(K168,Centros!$E$2:$G$340,2,FALSE)," ")</f>
        <v>CURIA PROVINCIAL AGUSTINOS</v>
      </c>
      <c r="N168" s="112" t="str">
        <f t="shared" si="52"/>
        <v xml:space="preserve"> </v>
      </c>
      <c r="O168" s="113" t="str">
        <f>IFERROR(VLOOKUP($I168,Trabajadores!$C$3:$AF$1684,19,FALSE)," ")</f>
        <v>Ayte Coc</v>
      </c>
      <c r="P168" s="32">
        <v>1</v>
      </c>
      <c r="Q168" s="33">
        <v>80</v>
      </c>
      <c r="R168" s="24">
        <f t="shared" si="50"/>
        <v>80</v>
      </c>
      <c r="S168" s="18"/>
      <c r="T168" s="23">
        <f t="shared" si="53"/>
        <v>1.690609375</v>
      </c>
      <c r="U168" s="23">
        <f t="shared" si="54"/>
        <v>0</v>
      </c>
      <c r="V168" s="18"/>
      <c r="W168" s="23">
        <f t="shared" si="55"/>
        <v>105.55999999999999</v>
      </c>
      <c r="X168" s="30" t="str">
        <f>IFERROR(VLOOKUP($I168,Trabajadores!$C$2:$AS$1684,42,FALSE)," ")</f>
        <v>ALGADI</v>
      </c>
      <c r="Y168" s="30">
        <f>IFERROR(VLOOKUP($I168,Trabajadores!$C$2:$AS$1684,40,FALSE)," ")</f>
        <v>110082</v>
      </c>
      <c r="Z168" s="30" t="str">
        <f>IFERROR(VLOOKUP(Y168,Centros!$X$2:$Y$228,2,FALSE)," ")</f>
        <v>COL. SAN MIGUEL ARCANGEL</v>
      </c>
      <c r="AA168" s="6" t="s">
        <v>10678</v>
      </c>
      <c r="AB168" s="5" t="s">
        <v>10679</v>
      </c>
      <c r="AC168" s="41">
        <f>IFERROR(VLOOKUP(H168,Centros!$AI$2:$AN$10,6,FALSE),0)</f>
        <v>72</v>
      </c>
      <c r="AD168" s="42">
        <f t="shared" si="56"/>
        <v>0</v>
      </c>
      <c r="AE168" s="42">
        <f t="shared" si="57"/>
        <v>80</v>
      </c>
      <c r="AF168" s="42">
        <f t="shared" si="58"/>
        <v>0</v>
      </c>
      <c r="AG168" s="42">
        <f t="shared" si="59"/>
        <v>0</v>
      </c>
      <c r="AH168" s="43">
        <f>IFERROR(VLOOKUP($I168,Trabajadores!$C$3:$AT$1684,44,FALSE),0)</f>
        <v>19228</v>
      </c>
      <c r="AI168" s="43">
        <f>IFERROR(VLOOKUP($I168,Trabajadores!$C$3:$AT$1684,2,FALSE),0)</f>
        <v>1858</v>
      </c>
      <c r="AJ168" s="43" t="str">
        <f>IFERROR(VLOOKUP($I168,Trabajadores!$C$3:$AY$1270,21,FALSE),0)</f>
        <v>4</v>
      </c>
      <c r="AK168" s="42">
        <f>IFERROR(VLOOKUP($I168,Trabajadores!$C$3:$AN$1684,38,FALSE),0)</f>
        <v>7.8</v>
      </c>
      <c r="AL168" s="42" t="str">
        <f>IFERROR(VLOOKUP($I168,Trabajadores!$C$3:$AN$1684,28,FALSE),0)</f>
        <v>99100165012016</v>
      </c>
      <c r="AM168" s="21" t="str">
        <f>IFERROR(VLOOKUP($I168,Trabajadores!$C$3:$AN$1684,19,FALSE),0)</f>
        <v>Ayte Coc</v>
      </c>
      <c r="AN168" s="21">
        <f>IFERROR(IF($J168="algadi",VLOOKUP($K168,Centros!$AB$2:$AD$142,2,FALSE),VLOOKUP($K168,Centros!$AB$143:$AD$282,2,FALSE)),0)</f>
        <v>5027</v>
      </c>
      <c r="AO168" s="44">
        <f>IFERROR(IF($J168="algadi",VLOOKUP($K168,Centros!$AB$2:$AD$142,3,FALSE),VLOOKUP($K168,Centros!$AB$143:$AD$222,3,FALSE)),0)</f>
        <v>79</v>
      </c>
      <c r="AP168" s="54"/>
      <c r="AQ168" s="55">
        <f>IFERROR(VLOOKUP($AM168,Centros!$AR$2:$AS$405,2,FALSE),0)</f>
        <v>1.690609375</v>
      </c>
      <c r="AR168" s="78">
        <f>IFERROR(VLOOKUP($AM168,Centros!$AZ$2:$BA$6,2,FALSE),0)</f>
        <v>0</v>
      </c>
      <c r="AS168" s="76">
        <f>IFERROR(VLOOKUP($AM168,Centros!$BE$2:$BF$6,2,FALSE),0)</f>
        <v>0</v>
      </c>
      <c r="BD168" s="45" t="str">
        <f t="shared" si="60"/>
        <v>ALGADI</v>
      </c>
      <c r="BE168" s="45" t="s">
        <v>852</v>
      </c>
      <c r="BF168" s="123" t="str">
        <f t="shared" si="61"/>
        <v>9-SEPTIEMBRE</v>
      </c>
      <c r="BG168" s="45">
        <f t="shared" si="62"/>
        <v>110082</v>
      </c>
      <c r="BH168" s="45">
        <f>VLOOKUP(Y168,Hoja1!$A$2:$O$599,14,FALSE)</f>
        <v>110082</v>
      </c>
      <c r="BI168" s="45" t="str">
        <f>VLOOKUP(BH168,Hoja1!$A$2:$O$599,2,FALSE)</f>
        <v>COL. SAN MIGUEL ARCANGEL</v>
      </c>
      <c r="BJ168" s="45" t="str">
        <f t="shared" si="63"/>
        <v>MARTINEZ RIOS, ELIZABETH</v>
      </c>
      <c r="BK168" s="45">
        <f>VLOOKUP(BJ168,Trabajadores!$C$3:$AN$3285,14,FALSE)</f>
        <v>300</v>
      </c>
      <c r="BL168" s="45" t="str">
        <f>VLOOKUP($BJ168,Trabajadores!$C$3:$AN$3285,19,FALSE)</f>
        <v>Ayte Coc</v>
      </c>
      <c r="BM168" s="45">
        <f>VLOOKUP($BJ168,Trabajadores!$C$3:$AN$3285,16,FALSE)</f>
        <v>50</v>
      </c>
      <c r="BN168" s="124">
        <f t="shared" si="64"/>
        <v>1</v>
      </c>
      <c r="BO168" s="124">
        <f t="shared" si="65"/>
        <v>0</v>
      </c>
      <c r="BP168" s="125">
        <f t="shared" si="66"/>
        <v>1</v>
      </c>
      <c r="BR168" s="126">
        <f t="shared" si="67"/>
        <v>-105.55999999999999</v>
      </c>
      <c r="BV168" s="45" t="str">
        <f t="shared" si="68"/>
        <v>ALGADI</v>
      </c>
      <c r="BW168" s="45" t="s">
        <v>852</v>
      </c>
      <c r="BX168" s="123" t="str">
        <f t="shared" si="69"/>
        <v>9-SEPTIEMBRE</v>
      </c>
      <c r="BY168" s="45">
        <f t="shared" si="70"/>
        <v>510014</v>
      </c>
      <c r="BZ168" s="45">
        <f>VLOOKUP(BY168,Hoja1!$A$2:$O$599,14,FALSE)</f>
        <v>510014</v>
      </c>
      <c r="CA168" s="45" t="str">
        <f>VLOOKUP(BZ168,Hoja1!$A$2:$O$599,2,FALSE)</f>
        <v>C.P. PP. AGUSTINOS "PROV. S. JUAN SAHAGUN"</v>
      </c>
      <c r="CB168" s="45" t="str">
        <f t="shared" si="71"/>
        <v>Permiso retribuido</v>
      </c>
      <c r="CC168" s="45">
        <v>888</v>
      </c>
      <c r="CD168" s="45" t="str">
        <f t="shared" si="72"/>
        <v>INCIDENCIA</v>
      </c>
      <c r="CF168" s="124"/>
      <c r="CG168" s="124"/>
      <c r="CH168" s="125"/>
      <c r="CJ168" s="126">
        <f t="shared" si="73"/>
        <v>105.55999999999999</v>
      </c>
    </row>
    <row r="169" spans="1:88" hidden="1" x14ac:dyDescent="0.3">
      <c r="A169" s="116"/>
      <c r="B169" s="116"/>
      <c r="D169" s="31" t="s">
        <v>2760</v>
      </c>
      <c r="E169" s="8" t="s">
        <v>2786</v>
      </c>
      <c r="F169" s="7" t="s">
        <v>726</v>
      </c>
      <c r="G169" s="45" t="s">
        <v>714</v>
      </c>
      <c r="H169" s="45" t="s">
        <v>721</v>
      </c>
      <c r="I169" s="119" t="s">
        <v>4545</v>
      </c>
      <c r="J169" s="18" t="s">
        <v>485</v>
      </c>
      <c r="K169" s="119">
        <v>510014</v>
      </c>
      <c r="L169" s="110" t="str">
        <f t="shared" si="51"/>
        <v>ok</v>
      </c>
      <c r="M169" s="111" t="str">
        <f>IFERROR(VLOOKUP(K169,Centros!$E$2:$G$340,2,FALSE)," ")</f>
        <v>CURIA PROVINCIAL AGUSTINOS</v>
      </c>
      <c r="N169" s="112" t="str">
        <f t="shared" si="52"/>
        <v xml:space="preserve"> </v>
      </c>
      <c r="O169" s="113" t="str">
        <f>IFERROR(VLOOKUP($I169,Trabajadores!$C$3:$AF$1684,19,FALSE)," ")</f>
        <v>Cociner@</v>
      </c>
      <c r="P169" s="32">
        <v>3</v>
      </c>
      <c r="Q169" s="33">
        <v>50</v>
      </c>
      <c r="R169" s="24">
        <f t="shared" si="50"/>
        <v>150</v>
      </c>
      <c r="S169" s="18"/>
      <c r="T169" s="23">
        <f t="shared" si="53"/>
        <v>1.743765625</v>
      </c>
      <c r="U169" s="23">
        <f t="shared" si="54"/>
        <v>0</v>
      </c>
      <c r="V169" s="18"/>
      <c r="W169" s="23">
        <f t="shared" si="55"/>
        <v>197.92499999999998</v>
      </c>
      <c r="X169" s="30" t="str">
        <f>IFERROR(VLOOKUP($I169,Trabajadores!$C$2:$AS$1684,42,FALSE)," ")</f>
        <v>ALGADI</v>
      </c>
      <c r="Y169" s="30">
        <f>IFERROR(VLOOKUP($I169,Trabajadores!$C$2:$AS$1684,40,FALSE)," ")</f>
        <v>340013</v>
      </c>
      <c r="Z169" s="30" t="str">
        <f>IFERROR(VLOOKUP(Y169,Centros!$X$2:$Y$228,2,FALSE)," ")</f>
        <v>CLARETIANOS BUEN SUCESO</v>
      </c>
      <c r="AA169" s="6" t="s">
        <v>10680</v>
      </c>
      <c r="AB169" s="5" t="s">
        <v>10681</v>
      </c>
      <c r="AC169" s="41">
        <f>IFERROR(VLOOKUP(H169,Centros!$AI$2:$AN$10,6,FALSE),0)</f>
        <v>72</v>
      </c>
      <c r="AD169" s="42">
        <f t="shared" si="56"/>
        <v>0</v>
      </c>
      <c r="AE169" s="42">
        <f t="shared" si="57"/>
        <v>150</v>
      </c>
      <c r="AF169" s="42">
        <f t="shared" si="58"/>
        <v>0</v>
      </c>
      <c r="AG169" s="42">
        <f t="shared" si="59"/>
        <v>0</v>
      </c>
      <c r="AH169" s="43">
        <f>IFERROR(VLOOKUP($I169,Trabajadores!$C$3:$AT$1684,44,FALSE),0)</f>
        <v>19228</v>
      </c>
      <c r="AI169" s="43">
        <f>IFERROR(VLOOKUP($I169,Trabajadores!$C$3:$AT$1684,2,FALSE),0)</f>
        <v>955</v>
      </c>
      <c r="AJ169" s="43" t="str">
        <f>IFERROR(VLOOKUP($I169,Trabajadores!$C$3:$AY$1270,21,FALSE),0)</f>
        <v>74</v>
      </c>
      <c r="AK169" s="42">
        <f>IFERROR(VLOOKUP($I169,Trabajadores!$C$3:$AN$1684,38,FALSE),0)</f>
        <v>7.6012500000000003</v>
      </c>
      <c r="AL169" s="42" t="str">
        <f>IFERROR(VLOOKUP($I169,Trabajadores!$C$3:$AN$1684,28,FALSE),0)</f>
        <v>99100165012016</v>
      </c>
      <c r="AM169" s="21" t="str">
        <f>IFERROR(VLOOKUP($I169,Trabajadores!$C$3:$AN$1684,19,FALSE),0)</f>
        <v>Cociner@</v>
      </c>
      <c r="AN169" s="21">
        <f>IFERROR(IF($J169="algadi",VLOOKUP($K169,Centros!$AB$2:$AD$142,2,FALSE),VLOOKUP($K169,Centros!$AB$143:$AD$282,2,FALSE)),0)</f>
        <v>5027</v>
      </c>
      <c r="AO169" s="44">
        <f>IFERROR(IF($J169="algadi",VLOOKUP($K169,Centros!$AB$2:$AD$142,3,FALSE),VLOOKUP($K169,Centros!$AB$143:$AD$222,3,FALSE)),0)</f>
        <v>79</v>
      </c>
      <c r="AP169" s="54"/>
      <c r="AQ169" s="55">
        <f>IFERROR(VLOOKUP($AM169,Centros!$AR$2:$AS$405,2,FALSE),0)</f>
        <v>1.743765625</v>
      </c>
      <c r="AR169" s="78">
        <f>IFERROR(VLOOKUP($AM169,Centros!$AZ$2:$BA$6,2,FALSE),0)</f>
        <v>2.3222499999999999</v>
      </c>
      <c r="AS169" s="76">
        <f>IFERROR(VLOOKUP($AM169,Centros!$BE$2:$BF$6,2,FALSE),0)</f>
        <v>0</v>
      </c>
      <c r="BD169" s="45" t="str">
        <f t="shared" si="60"/>
        <v>ALGADI</v>
      </c>
      <c r="BE169" s="45" t="s">
        <v>852</v>
      </c>
      <c r="BF169" s="123" t="str">
        <f t="shared" si="61"/>
        <v>9-SEPTIEMBRE</v>
      </c>
      <c r="BG169" s="45">
        <f t="shared" si="62"/>
        <v>340013</v>
      </c>
      <c r="BH169" s="45">
        <f>VLOOKUP(Y169,Hoja1!$A$2:$O$599,14,FALSE)</f>
        <v>340013</v>
      </c>
      <c r="BI169" s="45" t="str">
        <f>VLOOKUP(BH169,Hoja1!$A$2:$O$599,2,FALSE)</f>
        <v>CLARETIANOS BUEN SUCESO</v>
      </c>
      <c r="BJ169" s="45" t="str">
        <f t="shared" si="63"/>
        <v>PEÑA CARBAJAL, AGRIPINA</v>
      </c>
      <c r="BK169" s="45">
        <f>VLOOKUP(BJ169,Trabajadores!$C$3:$AN$3285,14,FALSE)</f>
        <v>100</v>
      </c>
      <c r="BL169" s="45" t="str">
        <f>VLOOKUP($BJ169,Trabajadores!$C$3:$AN$3285,19,FALSE)</f>
        <v>Cociner@</v>
      </c>
      <c r="BM169" s="45">
        <f>VLOOKUP($BJ169,Trabajadores!$C$3:$AN$3285,16,FALSE)</f>
        <v>100</v>
      </c>
      <c r="BN169" s="124">
        <f t="shared" si="64"/>
        <v>1</v>
      </c>
      <c r="BO169" s="124">
        <f t="shared" si="65"/>
        <v>0</v>
      </c>
      <c r="BP169" s="125">
        <f t="shared" si="66"/>
        <v>1</v>
      </c>
      <c r="BR169" s="126">
        <f t="shared" si="67"/>
        <v>-197.92499999999998</v>
      </c>
      <c r="BV169" s="45" t="str">
        <f t="shared" si="68"/>
        <v>ALGADI</v>
      </c>
      <c r="BW169" s="45" t="s">
        <v>852</v>
      </c>
      <c r="BX169" s="123" t="str">
        <f t="shared" si="69"/>
        <v>9-SEPTIEMBRE</v>
      </c>
      <c r="BY169" s="45">
        <f t="shared" si="70"/>
        <v>510014</v>
      </c>
      <c r="BZ169" s="45">
        <f>VLOOKUP(BY169,Hoja1!$A$2:$O$599,14,FALSE)</f>
        <v>510014</v>
      </c>
      <c r="CA169" s="45" t="str">
        <f>VLOOKUP(BZ169,Hoja1!$A$2:$O$599,2,FALSE)</f>
        <v>C.P. PP. AGUSTINOS "PROV. S. JUAN SAHAGUN"</v>
      </c>
      <c r="CB169" s="45" t="str">
        <f t="shared" si="71"/>
        <v>Permiso retribuido</v>
      </c>
      <c r="CC169" s="45">
        <v>888</v>
      </c>
      <c r="CD169" s="45" t="str">
        <f t="shared" si="72"/>
        <v>INCIDENCIA</v>
      </c>
      <c r="CF169" s="124"/>
      <c r="CG169" s="124"/>
      <c r="CH169" s="125"/>
      <c r="CJ169" s="126">
        <f t="shared" si="73"/>
        <v>197.92499999999998</v>
      </c>
    </row>
    <row r="170" spans="1:88" hidden="1" x14ac:dyDescent="0.3">
      <c r="A170" s="116"/>
      <c r="B170" s="116"/>
      <c r="D170" s="31" t="s">
        <v>2760</v>
      </c>
      <c r="E170" s="8" t="s">
        <v>2786</v>
      </c>
      <c r="F170" s="7" t="s">
        <v>726</v>
      </c>
      <c r="G170" s="45" t="s">
        <v>714</v>
      </c>
      <c r="H170" s="45" t="s">
        <v>720</v>
      </c>
      <c r="I170" s="119" t="s">
        <v>4661</v>
      </c>
      <c r="J170" s="18" t="s">
        <v>485</v>
      </c>
      <c r="K170" s="119">
        <v>120001</v>
      </c>
      <c r="L170" s="110" t="str">
        <f t="shared" si="51"/>
        <v>ok</v>
      </c>
      <c r="M170" s="111" t="str">
        <f>IFERROR(VLOOKUP(K170,Centros!$E$2:$G$340,2,FALSE)," ")</f>
        <v>COLEGIO MAYOR SAN AGUSTIN</v>
      </c>
      <c r="N170" s="112" t="str">
        <f t="shared" si="52"/>
        <v xml:space="preserve"> </v>
      </c>
      <c r="O170" s="113" t="str">
        <f>IFERROR(VLOOKUP($I170,Trabajadores!$C$3:$AF$1684,19,FALSE)," ")</f>
        <v>J Cocina</v>
      </c>
      <c r="P170" s="32">
        <v>1</v>
      </c>
      <c r="Q170" s="33">
        <v>460</v>
      </c>
      <c r="R170" s="24">
        <f t="shared" si="50"/>
        <v>460</v>
      </c>
      <c r="S170" s="18"/>
      <c r="T170" s="23">
        <f t="shared" si="53"/>
        <v>1.7971718750000001</v>
      </c>
      <c r="U170" s="23">
        <f t="shared" si="54"/>
        <v>0</v>
      </c>
      <c r="V170" s="18"/>
      <c r="W170" s="23">
        <f t="shared" si="55"/>
        <v>606.96999999999991</v>
      </c>
      <c r="X170" s="30" t="str">
        <f>IFERROR(VLOOKUP($I170,Trabajadores!$C$2:$AS$1684,42,FALSE)," ")</f>
        <v>ALGADI</v>
      </c>
      <c r="Y170" s="30">
        <f>IFERROR(VLOOKUP($I170,Trabajadores!$C$2:$AS$1684,40,FALSE)," ")</f>
        <v>120001</v>
      </c>
      <c r="Z170" s="30" t="str">
        <f>IFERROR(VLOOKUP(Y170,Centros!$X$2:$Y$228,2,FALSE)," ")</f>
        <v>COLEGIO MAYOR SAN AGUSTIN</v>
      </c>
      <c r="AA170" s="6" t="s">
        <v>10682</v>
      </c>
      <c r="AB170" s="5" t="s">
        <v>10671</v>
      </c>
      <c r="AC170" s="41">
        <f>IFERROR(VLOOKUP(H170,Centros!$AI$2:$AN$10,6,FALSE),0)</f>
        <v>70</v>
      </c>
      <c r="AD170" s="42">
        <f t="shared" si="56"/>
        <v>460</v>
      </c>
      <c r="AE170" s="42">
        <f t="shared" si="57"/>
        <v>0</v>
      </c>
      <c r="AF170" s="42">
        <f t="shared" si="58"/>
        <v>0</v>
      </c>
      <c r="AG170" s="42">
        <f t="shared" si="59"/>
        <v>0</v>
      </c>
      <c r="AH170" s="43">
        <f>IFERROR(VLOOKUP($I170,Trabajadores!$C$3:$AT$1684,44,FALSE),0)</f>
        <v>19228</v>
      </c>
      <c r="AI170" s="43">
        <f>IFERROR(VLOOKUP($I170,Trabajadores!$C$3:$AT$1684,2,FALSE),0)</f>
        <v>2114</v>
      </c>
      <c r="AJ170" s="43" t="str">
        <f>IFERROR(VLOOKUP($I170,Trabajadores!$C$3:$AY$1270,21,FALSE),0)</f>
        <v>5</v>
      </c>
      <c r="AK170" s="42">
        <f>IFERROR(VLOOKUP($I170,Trabajadores!$C$3:$AN$1684,38,FALSE),0)</f>
        <v>12.19875</v>
      </c>
      <c r="AL170" s="42" t="str">
        <f>IFERROR(VLOOKUP($I170,Trabajadores!$C$3:$AN$1684,28,FALSE),0)</f>
        <v>99100165012016</v>
      </c>
      <c r="AM170" s="21" t="str">
        <f>IFERROR(VLOOKUP($I170,Trabajadores!$C$3:$AN$1684,19,FALSE),0)</f>
        <v>J Cocina</v>
      </c>
      <c r="AN170" s="21">
        <f>IFERROR(IF($J170="algadi",VLOOKUP($K170,Centros!$AB$2:$AD$142,2,FALSE),VLOOKUP($K170,Centros!$AB$143:$AD$282,2,FALSE)),0)</f>
        <v>5027</v>
      </c>
      <c r="AO170" s="44" t="str">
        <f>IFERROR(IF($J170="algadi",VLOOKUP($K170,Centros!$AB$2:$AD$142,3,FALSE),VLOOKUP($K170,Centros!$AB$143:$AD$222,3,FALSE)),0)</f>
        <v>31</v>
      </c>
      <c r="AP170" s="54"/>
      <c r="AQ170" s="55">
        <f>IFERROR(VLOOKUP($AM170,Centros!$AR$2:$AS$405,2,FALSE),0)</f>
        <v>1.7971718750000001</v>
      </c>
      <c r="AR170" s="78">
        <f>IFERROR(VLOOKUP($AM170,Centros!$AZ$2:$BA$6,2,FALSE),0)</f>
        <v>0</v>
      </c>
      <c r="AS170" s="76">
        <f>IFERROR(VLOOKUP($AM170,Centros!$BE$2:$BF$6,2,FALSE),0)</f>
        <v>0</v>
      </c>
      <c r="BD170" s="45" t="str">
        <f t="shared" si="60"/>
        <v>ALGADI</v>
      </c>
      <c r="BE170" s="45" t="s">
        <v>852</v>
      </c>
      <c r="BF170" s="123" t="str">
        <f t="shared" si="61"/>
        <v>9-SEPTIEMBRE</v>
      </c>
      <c r="BG170" s="45">
        <f t="shared" si="62"/>
        <v>120001</v>
      </c>
      <c r="BH170" s="45">
        <f>VLOOKUP(Y170,Hoja1!$A$2:$O$599,14,FALSE)</f>
        <v>120001</v>
      </c>
      <c r="BI170" s="45" t="str">
        <f>VLOOKUP(BH170,Hoja1!$A$2:$O$599,2,FALSE)</f>
        <v>C.M.U. SAN AGUSTIN</v>
      </c>
      <c r="BJ170" s="45" t="str">
        <f t="shared" si="63"/>
        <v>PUENTES GONZALEZ, JAVIER</v>
      </c>
      <c r="BK170" s="45">
        <f>VLOOKUP(BJ170,Trabajadores!$C$3:$AN$3285,14,FALSE)</f>
        <v>100</v>
      </c>
      <c r="BL170" s="45" t="str">
        <f>VLOOKUP($BJ170,Trabajadores!$C$3:$AN$3285,19,FALSE)</f>
        <v>J Cocina</v>
      </c>
      <c r="BM170" s="45">
        <f>VLOOKUP($BJ170,Trabajadores!$C$3:$AN$3285,16,FALSE)</f>
        <v>100</v>
      </c>
      <c r="BN170" s="124">
        <f t="shared" si="64"/>
        <v>1</v>
      </c>
      <c r="BO170" s="124">
        <f t="shared" si="65"/>
        <v>0</v>
      </c>
      <c r="BP170" s="125">
        <f t="shared" si="66"/>
        <v>1</v>
      </c>
      <c r="BR170" s="126">
        <f t="shared" si="67"/>
        <v>-606.96999999999991</v>
      </c>
      <c r="BV170" s="45" t="str">
        <f t="shared" si="68"/>
        <v>ALGADI</v>
      </c>
      <c r="BW170" s="45" t="s">
        <v>852</v>
      </c>
      <c r="BX170" s="123" t="str">
        <f t="shared" si="69"/>
        <v>9-SEPTIEMBRE</v>
      </c>
      <c r="BY170" s="45">
        <f t="shared" si="70"/>
        <v>120001</v>
      </c>
      <c r="BZ170" s="45">
        <f>VLOOKUP(BY170,Hoja1!$A$2:$O$599,14,FALSE)</f>
        <v>120001</v>
      </c>
      <c r="CA170" s="45" t="str">
        <f>VLOOKUP(BZ170,Hoja1!$A$2:$O$599,2,FALSE)</f>
        <v>C.M.U. SAN AGUSTIN</v>
      </c>
      <c r="CB170" s="45" t="str">
        <f t="shared" si="71"/>
        <v>Festivos y Fines de Semana</v>
      </c>
      <c r="CC170" s="45">
        <v>888</v>
      </c>
      <c r="CD170" s="45" t="str">
        <f t="shared" si="72"/>
        <v>INCIDENCIA</v>
      </c>
      <c r="CF170" s="124"/>
      <c r="CG170" s="124"/>
      <c r="CH170" s="125"/>
      <c r="CJ170" s="126">
        <f t="shared" si="73"/>
        <v>606.96999999999991</v>
      </c>
    </row>
    <row r="171" spans="1:88" hidden="1" x14ac:dyDescent="0.3">
      <c r="A171" s="116"/>
      <c r="B171" s="116"/>
      <c r="D171" s="31" t="s">
        <v>2760</v>
      </c>
      <c r="E171" s="8" t="s">
        <v>2786</v>
      </c>
      <c r="F171" s="7" t="s">
        <v>726</v>
      </c>
      <c r="G171" s="45" t="s">
        <v>714</v>
      </c>
      <c r="H171" s="45" t="s">
        <v>722</v>
      </c>
      <c r="I171" s="119" t="s">
        <v>4539</v>
      </c>
      <c r="J171" s="18" t="s">
        <v>485</v>
      </c>
      <c r="K171" s="119">
        <v>510014</v>
      </c>
      <c r="L171" s="110" t="str">
        <f t="shared" si="51"/>
        <v>ok</v>
      </c>
      <c r="M171" s="111" t="str">
        <f>IFERROR(VLOOKUP(K171,Centros!$E$2:$G$340,2,FALSE)," ")</f>
        <v>CURIA PROVINCIAL AGUSTINOS</v>
      </c>
      <c r="N171" s="112" t="str">
        <f t="shared" si="52"/>
        <v xml:space="preserve"> </v>
      </c>
      <c r="O171" s="113" t="str">
        <f>IFERROR(VLOOKUP($I171,Trabajadores!$C$3:$AF$1684,19,FALSE)," ")</f>
        <v>ASL</v>
      </c>
      <c r="P171" s="32">
        <v>1</v>
      </c>
      <c r="Q171" s="33">
        <v>345.33</v>
      </c>
      <c r="R171" s="24">
        <f t="shared" si="50"/>
        <v>345.33</v>
      </c>
      <c r="S171" s="18"/>
      <c r="T171" s="23">
        <f t="shared" si="53"/>
        <v>1.6367812499999999</v>
      </c>
      <c r="U171" s="23">
        <f t="shared" si="54"/>
        <v>0</v>
      </c>
      <c r="V171" s="18"/>
      <c r="W171" s="23">
        <f t="shared" si="55"/>
        <v>455.66293499999995</v>
      </c>
      <c r="X171" s="30" t="str">
        <f>IFERROR(VLOOKUP($I171,Trabajadores!$C$2:$AS$1684,42,FALSE)," ")</f>
        <v>ALGADI</v>
      </c>
      <c r="Y171" s="30">
        <f>IFERROR(VLOOKUP($I171,Trabajadores!$C$2:$AS$1684,40,FALSE)," ")</f>
        <v>510014</v>
      </c>
      <c r="Z171" s="30" t="str">
        <f>IFERROR(VLOOKUP(Y171,Centros!$X$2:$Y$228,2,FALSE)," ")</f>
        <v>CURIA PROVINCIAL AGUSTINOS</v>
      </c>
      <c r="AA171" s="6" t="s">
        <v>10683</v>
      </c>
      <c r="AB171" s="5" t="s">
        <v>10684</v>
      </c>
      <c r="AC171" s="41">
        <f>IFERROR(VLOOKUP(H171,Centros!$AI$2:$AN$10,6,FALSE),0)</f>
        <v>72</v>
      </c>
      <c r="AD171" s="42">
        <f t="shared" si="56"/>
        <v>0</v>
      </c>
      <c r="AE171" s="42">
        <f t="shared" si="57"/>
        <v>345.33</v>
      </c>
      <c r="AF171" s="42">
        <f t="shared" si="58"/>
        <v>0</v>
      </c>
      <c r="AG171" s="42">
        <f t="shared" si="59"/>
        <v>0</v>
      </c>
      <c r="AH171" s="43">
        <f>IFERROR(VLOOKUP($I171,Trabajadores!$C$3:$AT$1684,44,FALSE),0)</f>
        <v>19228</v>
      </c>
      <c r="AI171" s="43">
        <f>IFERROR(VLOOKUP($I171,Trabajadores!$C$3:$AT$1684,2,FALSE),0)</f>
        <v>228</v>
      </c>
      <c r="AJ171" s="43" t="str">
        <f>IFERROR(VLOOKUP($I171,Trabajadores!$C$3:$AY$1270,21,FALSE),0)</f>
        <v>29</v>
      </c>
      <c r="AK171" s="42">
        <f>IFERROR(VLOOKUP($I171,Trabajadores!$C$3:$AN$1684,38,FALSE),0)</f>
        <v>7.6012500000000003</v>
      </c>
      <c r="AL171" s="42" t="str">
        <f>IFERROR(VLOOKUP($I171,Trabajadores!$C$3:$AN$1684,28,FALSE),0)</f>
        <v>99100165012016</v>
      </c>
      <c r="AM171" s="21" t="str">
        <f>IFERROR(VLOOKUP($I171,Trabajadores!$C$3:$AN$1684,19,FALSE),0)</f>
        <v>ASL</v>
      </c>
      <c r="AN171" s="21">
        <f>IFERROR(IF($J171="algadi",VLOOKUP($K171,Centros!$AB$2:$AD$142,2,FALSE),VLOOKUP($K171,Centros!$AB$143:$AD$282,2,FALSE)),0)</f>
        <v>5027</v>
      </c>
      <c r="AO171" s="44">
        <f>IFERROR(IF($J171="algadi",VLOOKUP($K171,Centros!$AB$2:$AD$142,3,FALSE),VLOOKUP($K171,Centros!$AB$143:$AD$222,3,FALSE)),0)</f>
        <v>79</v>
      </c>
      <c r="AP171" s="54"/>
      <c r="AQ171" s="55">
        <f>IFERROR(VLOOKUP($AM171,Centros!$AR$2:$AS$405,2,FALSE),0)</f>
        <v>1.6367812499999999</v>
      </c>
      <c r="AR171" s="78">
        <f>IFERROR(VLOOKUP($AM171,Centros!$AZ$2:$BA$6,2,FALSE),0)</f>
        <v>0</v>
      </c>
      <c r="AS171" s="76">
        <f>IFERROR(VLOOKUP($AM171,Centros!$BE$2:$BF$6,2,FALSE),0)</f>
        <v>2.0499999999999998</v>
      </c>
      <c r="BD171" s="45" t="str">
        <f t="shared" si="60"/>
        <v>ALGADI</v>
      </c>
      <c r="BE171" s="45" t="s">
        <v>852</v>
      </c>
      <c r="BF171" s="123" t="str">
        <f t="shared" si="61"/>
        <v>9-SEPTIEMBRE</v>
      </c>
      <c r="BG171" s="45">
        <f t="shared" si="62"/>
        <v>510014</v>
      </c>
      <c r="BH171" s="45">
        <f>VLOOKUP(Y171,Hoja1!$A$2:$O$599,14,FALSE)</f>
        <v>510014</v>
      </c>
      <c r="BI171" s="45" t="str">
        <f>VLOOKUP(BH171,Hoja1!$A$2:$O$599,2,FALSE)</f>
        <v>C.P. PP. AGUSTINOS "PROV. S. JUAN SAHAGUN"</v>
      </c>
      <c r="BJ171" s="45" t="str">
        <f t="shared" si="63"/>
        <v>PEÑA , JAZMIN JE</v>
      </c>
      <c r="BK171" s="45">
        <f>VLOOKUP(BJ171,Trabajadores!$C$3:$AN$3285,14,FALSE)</f>
        <v>100</v>
      </c>
      <c r="BL171" s="45" t="str">
        <f>VLOOKUP($BJ171,Trabajadores!$C$3:$AN$3285,19,FALSE)</f>
        <v>ASL</v>
      </c>
      <c r="BM171" s="45">
        <f>VLOOKUP($BJ171,Trabajadores!$C$3:$AN$3285,16,FALSE)</f>
        <v>100</v>
      </c>
      <c r="BN171" s="124">
        <f t="shared" si="64"/>
        <v>1</v>
      </c>
      <c r="BO171" s="124">
        <f t="shared" si="65"/>
        <v>0</v>
      </c>
      <c r="BP171" s="125">
        <f t="shared" si="66"/>
        <v>1</v>
      </c>
      <c r="BR171" s="126">
        <f t="shared" si="67"/>
        <v>-455.66293499999995</v>
      </c>
      <c r="BV171" s="45" t="str">
        <f t="shared" si="68"/>
        <v>ALGADI</v>
      </c>
      <c r="BW171" s="45" t="s">
        <v>852</v>
      </c>
      <c r="BX171" s="123" t="str">
        <f t="shared" si="69"/>
        <v>9-SEPTIEMBRE</v>
      </c>
      <c r="BY171" s="45">
        <f t="shared" si="70"/>
        <v>510014</v>
      </c>
      <c r="BZ171" s="45">
        <f>VLOOKUP(BY171,Hoja1!$A$2:$O$599,14,FALSE)</f>
        <v>510014</v>
      </c>
      <c r="CA171" s="45" t="str">
        <f>VLOOKUP(BZ171,Hoja1!$A$2:$O$599,2,FALSE)</f>
        <v>C.P. PP. AGUSTINOS "PROV. S. JUAN SAHAGUN"</v>
      </c>
      <c r="CB171" s="45" t="str">
        <f t="shared" si="71"/>
        <v>Puesto pendiente de cubrir</v>
      </c>
      <c r="CC171" s="45">
        <v>888</v>
      </c>
      <c r="CD171" s="45" t="str">
        <f t="shared" si="72"/>
        <v>INCIDENCIA</v>
      </c>
      <c r="CF171" s="124"/>
      <c r="CG171" s="124"/>
      <c r="CH171" s="125"/>
      <c r="CJ171" s="126">
        <f t="shared" si="73"/>
        <v>455.66293499999995</v>
      </c>
    </row>
    <row r="172" spans="1:88" hidden="1" x14ac:dyDescent="0.3">
      <c r="A172" s="116"/>
      <c r="B172" s="116"/>
      <c r="D172" s="31" t="s">
        <v>2760</v>
      </c>
      <c r="E172" s="8" t="s">
        <v>2786</v>
      </c>
      <c r="F172" s="7" t="s">
        <v>726</v>
      </c>
      <c r="G172" s="45" t="s">
        <v>714</v>
      </c>
      <c r="H172" s="45" t="s">
        <v>722</v>
      </c>
      <c r="I172" s="119" t="s">
        <v>4999</v>
      </c>
      <c r="J172" s="18" t="s">
        <v>485</v>
      </c>
      <c r="K172" s="119">
        <v>510014</v>
      </c>
      <c r="L172" s="110" t="str">
        <f t="shared" si="51"/>
        <v>ok</v>
      </c>
      <c r="M172" s="111" t="str">
        <f>IFERROR(VLOOKUP(K172,Centros!$E$2:$G$340,2,FALSE)," ")</f>
        <v>CURIA PROVINCIAL AGUSTINOS</v>
      </c>
      <c r="N172" s="112" t="str">
        <f t="shared" si="52"/>
        <v xml:space="preserve"> </v>
      </c>
      <c r="O172" s="113" t="str">
        <f>IFERROR(VLOOKUP($I172,Trabajadores!$C$3:$AF$1684,19,FALSE)," ")</f>
        <v>h Encargad</v>
      </c>
      <c r="P172" s="32">
        <v>1</v>
      </c>
      <c r="Q172" s="33">
        <v>80</v>
      </c>
      <c r="R172" s="24">
        <f t="shared" si="50"/>
        <v>80</v>
      </c>
      <c r="S172" s="18"/>
      <c r="T172" s="23">
        <f t="shared" si="53"/>
        <v>1.7971718750000001</v>
      </c>
      <c r="U172" s="23">
        <f t="shared" si="54"/>
        <v>0</v>
      </c>
      <c r="V172" s="18"/>
      <c r="W172" s="23">
        <f t="shared" si="55"/>
        <v>105.55999999999999</v>
      </c>
      <c r="X172" s="30" t="str">
        <f>IFERROR(VLOOKUP($I172,Trabajadores!$C$2:$AS$1684,42,FALSE)," ")</f>
        <v>ALGADI</v>
      </c>
      <c r="Y172" s="30">
        <f>IFERROR(VLOOKUP($I172,Trabajadores!$C$2:$AS$1684,40,FALSE)," ")</f>
        <v>510014</v>
      </c>
      <c r="Z172" s="30" t="str">
        <f>IFERROR(VLOOKUP(Y172,Centros!$X$2:$Y$228,2,FALSE)," ")</f>
        <v>CURIA PROVINCIAL AGUSTINOS</v>
      </c>
      <c r="AA172" s="6" t="s">
        <v>10685</v>
      </c>
      <c r="AB172" s="5" t="s">
        <v>10686</v>
      </c>
      <c r="AC172" s="41">
        <f>IFERROR(VLOOKUP(H172,Centros!$AI$2:$AN$10,6,FALSE),0)</f>
        <v>72</v>
      </c>
      <c r="AD172" s="42">
        <f t="shared" si="56"/>
        <v>0</v>
      </c>
      <c r="AE172" s="42">
        <f t="shared" si="57"/>
        <v>80</v>
      </c>
      <c r="AF172" s="42">
        <f t="shared" si="58"/>
        <v>0</v>
      </c>
      <c r="AG172" s="42">
        <f t="shared" si="59"/>
        <v>0</v>
      </c>
      <c r="AH172" s="43">
        <f>IFERROR(VLOOKUP($I172,Trabajadores!$C$3:$AT$1684,44,FALSE),0)</f>
        <v>19228</v>
      </c>
      <c r="AI172" s="43">
        <f>IFERROR(VLOOKUP($I172,Trabajadores!$C$3:$AT$1684,2,FALSE),0)</f>
        <v>311</v>
      </c>
      <c r="AJ172" s="43" t="str">
        <f>IFERROR(VLOOKUP($I172,Trabajadores!$C$3:$AY$1270,21,FALSE),0)</f>
        <v>29</v>
      </c>
      <c r="AK172" s="42">
        <f>IFERROR(VLOOKUP($I172,Trabajadores!$C$3:$AN$1684,38,FALSE),0)</f>
        <v>11.27125</v>
      </c>
      <c r="AL172" s="42" t="str">
        <f>IFERROR(VLOOKUP($I172,Trabajadores!$C$3:$AN$1684,28,FALSE),0)</f>
        <v>99100165012016</v>
      </c>
      <c r="AM172" s="21" t="str">
        <f>IFERROR(VLOOKUP($I172,Trabajadores!$C$3:$AN$1684,19,FALSE),0)</f>
        <v>h Encargad</v>
      </c>
      <c r="AN172" s="21">
        <f>IFERROR(IF($J172="algadi",VLOOKUP($K172,Centros!$AB$2:$AD$142,2,FALSE),VLOOKUP($K172,Centros!$AB$143:$AD$282,2,FALSE)),0)</f>
        <v>5027</v>
      </c>
      <c r="AO172" s="44">
        <f>IFERROR(IF($J172="algadi",VLOOKUP($K172,Centros!$AB$2:$AD$142,3,FALSE),VLOOKUP($K172,Centros!$AB$143:$AD$222,3,FALSE)),0)</f>
        <v>79</v>
      </c>
      <c r="AP172" s="54"/>
      <c r="AQ172" s="55">
        <f>IFERROR(VLOOKUP($AM172,Centros!$AR$2:$AS$405,2,FALSE),0)</f>
        <v>1.7971718750000001</v>
      </c>
      <c r="AR172" s="78">
        <f>IFERROR(VLOOKUP($AM172,Centros!$AZ$2:$BA$6,2,FALSE),0)</f>
        <v>0</v>
      </c>
      <c r="AS172" s="76">
        <f>IFERROR(VLOOKUP($AM172,Centros!$BE$2:$BF$6,2,FALSE),0)</f>
        <v>0</v>
      </c>
      <c r="BD172" s="45" t="str">
        <f t="shared" si="60"/>
        <v>ALGADI</v>
      </c>
      <c r="BE172" s="45" t="s">
        <v>852</v>
      </c>
      <c r="BF172" s="123" t="str">
        <f t="shared" si="61"/>
        <v>9-SEPTIEMBRE</v>
      </c>
      <c r="BG172" s="45">
        <f t="shared" si="62"/>
        <v>510014</v>
      </c>
      <c r="BH172" s="45">
        <f>VLOOKUP(Y172,Hoja1!$A$2:$O$599,14,FALSE)</f>
        <v>510014</v>
      </c>
      <c r="BI172" s="45" t="str">
        <f>VLOOKUP(BH172,Hoja1!$A$2:$O$599,2,FALSE)</f>
        <v>C.P. PP. AGUSTINOS "PROV. S. JUAN SAHAGUN"</v>
      </c>
      <c r="BJ172" s="45" t="str">
        <f t="shared" si="63"/>
        <v>SILVA CABREJOS, GLORIA A</v>
      </c>
      <c r="BK172" s="45">
        <f>VLOOKUP(BJ172,Trabajadores!$C$3:$AN$3285,14,FALSE)</f>
        <v>100</v>
      </c>
      <c r="BL172" s="45" t="str">
        <f>VLOOKUP($BJ172,Trabajadores!$C$3:$AN$3285,19,FALSE)</f>
        <v>h Encargad</v>
      </c>
      <c r="BM172" s="45">
        <f>VLOOKUP($BJ172,Trabajadores!$C$3:$AN$3285,16,FALSE)</f>
        <v>100</v>
      </c>
      <c r="BN172" s="124">
        <f t="shared" si="64"/>
        <v>1</v>
      </c>
      <c r="BO172" s="124">
        <f t="shared" si="65"/>
        <v>0</v>
      </c>
      <c r="BP172" s="125">
        <f t="shared" si="66"/>
        <v>1</v>
      </c>
      <c r="BR172" s="126">
        <f t="shared" si="67"/>
        <v>-105.55999999999999</v>
      </c>
      <c r="BV172" s="45" t="str">
        <f t="shared" si="68"/>
        <v>ALGADI</v>
      </c>
      <c r="BW172" s="45" t="s">
        <v>852</v>
      </c>
      <c r="BX172" s="123" t="str">
        <f t="shared" si="69"/>
        <v>9-SEPTIEMBRE</v>
      </c>
      <c r="BY172" s="45">
        <f t="shared" si="70"/>
        <v>510014</v>
      </c>
      <c r="BZ172" s="45">
        <f>VLOOKUP(BY172,Hoja1!$A$2:$O$599,14,FALSE)</f>
        <v>510014</v>
      </c>
      <c r="CA172" s="45" t="str">
        <f>VLOOKUP(BZ172,Hoja1!$A$2:$O$599,2,FALSE)</f>
        <v>C.P. PP. AGUSTINOS "PROV. S. JUAN SAHAGUN"</v>
      </c>
      <c r="CB172" s="45" t="str">
        <f t="shared" si="71"/>
        <v>Puesto pendiente de cubrir</v>
      </c>
      <c r="CC172" s="45">
        <v>888</v>
      </c>
      <c r="CD172" s="45" t="str">
        <f t="shared" si="72"/>
        <v>INCIDENCIA</v>
      </c>
      <c r="CF172" s="124"/>
      <c r="CG172" s="124"/>
      <c r="CH172" s="125"/>
      <c r="CJ172" s="126">
        <f t="shared" si="73"/>
        <v>105.55999999999999</v>
      </c>
    </row>
    <row r="173" spans="1:88" hidden="1" x14ac:dyDescent="0.3">
      <c r="A173" s="116"/>
      <c r="B173" s="116"/>
      <c r="D173" s="31" t="s">
        <v>2760</v>
      </c>
      <c r="E173" s="8" t="s">
        <v>2786</v>
      </c>
      <c r="F173" s="7" t="s">
        <v>726</v>
      </c>
      <c r="G173" s="45" t="s">
        <v>714</v>
      </c>
      <c r="H173" s="45" t="s">
        <v>717</v>
      </c>
      <c r="I173" s="119" t="s">
        <v>4545</v>
      </c>
      <c r="J173" s="18" t="s">
        <v>485</v>
      </c>
      <c r="K173" s="119">
        <v>510014</v>
      </c>
      <c r="L173" s="110" t="str">
        <f t="shared" si="51"/>
        <v>ok</v>
      </c>
      <c r="M173" s="111" t="str">
        <f>IFERROR(VLOOKUP(K173,Centros!$E$2:$G$340,2,FALSE)," ")</f>
        <v>CURIA PROVINCIAL AGUSTINOS</v>
      </c>
      <c r="N173" s="112" t="str">
        <f t="shared" si="52"/>
        <v xml:space="preserve"> </v>
      </c>
      <c r="O173" s="113" t="str">
        <f>IFERROR(VLOOKUP($I173,Trabajadores!$C$3:$AF$1684,19,FALSE)," ")</f>
        <v>Cociner@</v>
      </c>
      <c r="P173" s="32">
        <v>2</v>
      </c>
      <c r="Q173" s="33">
        <v>50</v>
      </c>
      <c r="R173" s="24">
        <f t="shared" si="50"/>
        <v>100</v>
      </c>
      <c r="S173" s="18"/>
      <c r="T173" s="23">
        <f t="shared" si="53"/>
        <v>1.743765625</v>
      </c>
      <c r="U173" s="23">
        <f t="shared" si="54"/>
        <v>0</v>
      </c>
      <c r="V173" s="18"/>
      <c r="W173" s="23">
        <f t="shared" si="55"/>
        <v>131.94999999999999</v>
      </c>
      <c r="X173" s="30" t="str">
        <f>IFERROR(VLOOKUP($I173,Trabajadores!$C$2:$AS$1684,42,FALSE)," ")</f>
        <v>ALGADI</v>
      </c>
      <c r="Y173" s="30">
        <f>IFERROR(VLOOKUP($I173,Trabajadores!$C$2:$AS$1684,40,FALSE)," ")</f>
        <v>340013</v>
      </c>
      <c r="Z173" s="30" t="str">
        <f>IFERROR(VLOOKUP(Y173,Centros!$X$2:$Y$228,2,FALSE)," ")</f>
        <v>CLARETIANOS BUEN SUCESO</v>
      </c>
      <c r="AA173" s="6" t="s">
        <v>10687</v>
      </c>
      <c r="AB173" s="5" t="s">
        <v>10688</v>
      </c>
      <c r="AC173" s="41">
        <f>IFERROR(VLOOKUP(H173,Centros!$AI$2:$AN$10,6,FALSE),0)</f>
        <v>73</v>
      </c>
      <c r="AD173" s="42">
        <f t="shared" si="56"/>
        <v>0</v>
      </c>
      <c r="AE173" s="42">
        <f t="shared" si="57"/>
        <v>0</v>
      </c>
      <c r="AF173" s="42">
        <f t="shared" si="58"/>
        <v>100</v>
      </c>
      <c r="AG173" s="42">
        <f t="shared" si="59"/>
        <v>0</v>
      </c>
      <c r="AH173" s="43">
        <f>IFERROR(VLOOKUP($I173,Trabajadores!$C$3:$AT$1684,44,FALSE),0)</f>
        <v>19228</v>
      </c>
      <c r="AI173" s="43">
        <f>IFERROR(VLOOKUP($I173,Trabajadores!$C$3:$AT$1684,2,FALSE),0)</f>
        <v>955</v>
      </c>
      <c r="AJ173" s="43" t="str">
        <f>IFERROR(VLOOKUP($I173,Trabajadores!$C$3:$AY$1270,21,FALSE),0)</f>
        <v>74</v>
      </c>
      <c r="AK173" s="42">
        <f>IFERROR(VLOOKUP($I173,Trabajadores!$C$3:$AN$1684,38,FALSE),0)</f>
        <v>7.6012500000000003</v>
      </c>
      <c r="AL173" s="42" t="str">
        <f>IFERROR(VLOOKUP($I173,Trabajadores!$C$3:$AN$1684,28,FALSE),0)</f>
        <v>99100165012016</v>
      </c>
      <c r="AM173" s="21" t="str">
        <f>IFERROR(VLOOKUP($I173,Trabajadores!$C$3:$AN$1684,19,FALSE),0)</f>
        <v>Cociner@</v>
      </c>
      <c r="AN173" s="21">
        <f>IFERROR(IF($J173="algadi",VLOOKUP($K173,Centros!$AB$2:$AD$142,2,FALSE),VLOOKUP($K173,Centros!$AB$143:$AD$282,2,FALSE)),0)</f>
        <v>5027</v>
      </c>
      <c r="AO173" s="44">
        <f>IFERROR(IF($J173="algadi",VLOOKUP($K173,Centros!$AB$2:$AD$142,3,FALSE),VLOOKUP($K173,Centros!$AB$143:$AD$222,3,FALSE)),0)</f>
        <v>79</v>
      </c>
      <c r="AP173" s="54"/>
      <c r="AQ173" s="55">
        <f>IFERROR(VLOOKUP($AM173,Centros!$AR$2:$AS$405,2,FALSE),0)</f>
        <v>1.743765625</v>
      </c>
      <c r="AR173" s="78">
        <f>IFERROR(VLOOKUP($AM173,Centros!$AZ$2:$BA$6,2,FALSE),0)</f>
        <v>2.3222499999999999</v>
      </c>
      <c r="AS173" s="76">
        <f>IFERROR(VLOOKUP($AM173,Centros!$BE$2:$BF$6,2,FALSE),0)</f>
        <v>0</v>
      </c>
      <c r="BD173" s="45" t="str">
        <f t="shared" si="60"/>
        <v>ALGADI</v>
      </c>
      <c r="BE173" s="45" t="s">
        <v>852</v>
      </c>
      <c r="BF173" s="123" t="str">
        <f t="shared" si="61"/>
        <v>9-SEPTIEMBRE</v>
      </c>
      <c r="BG173" s="45">
        <f t="shared" si="62"/>
        <v>340013</v>
      </c>
      <c r="BH173" s="45">
        <f>VLOOKUP(Y173,Hoja1!$A$2:$O$599,14,FALSE)</f>
        <v>340013</v>
      </c>
      <c r="BI173" s="45" t="str">
        <f>VLOOKUP(BH173,Hoja1!$A$2:$O$599,2,FALSE)</f>
        <v>CLARETIANOS BUEN SUCESO</v>
      </c>
      <c r="BJ173" s="45" t="str">
        <f t="shared" si="63"/>
        <v>PEÑA CARBAJAL, AGRIPINA</v>
      </c>
      <c r="BK173" s="45">
        <f>VLOOKUP(BJ173,Trabajadores!$C$3:$AN$3285,14,FALSE)</f>
        <v>100</v>
      </c>
      <c r="BL173" s="45" t="str">
        <f>VLOOKUP($BJ173,Trabajadores!$C$3:$AN$3285,19,FALSE)</f>
        <v>Cociner@</v>
      </c>
      <c r="BM173" s="45">
        <f>VLOOKUP($BJ173,Trabajadores!$C$3:$AN$3285,16,FALSE)</f>
        <v>100</v>
      </c>
      <c r="BN173" s="124">
        <f t="shared" si="64"/>
        <v>1</v>
      </c>
      <c r="BO173" s="124">
        <f t="shared" si="65"/>
        <v>0</v>
      </c>
      <c r="BP173" s="125">
        <f t="shared" si="66"/>
        <v>1</v>
      </c>
      <c r="BR173" s="126">
        <f t="shared" si="67"/>
        <v>-131.94999999999999</v>
      </c>
      <c r="BV173" s="45" t="str">
        <f t="shared" si="68"/>
        <v>ALGADI</v>
      </c>
      <c r="BW173" s="45" t="s">
        <v>852</v>
      </c>
      <c r="BX173" s="123" t="str">
        <f t="shared" si="69"/>
        <v>9-SEPTIEMBRE</v>
      </c>
      <c r="BY173" s="45">
        <f t="shared" si="70"/>
        <v>510014</v>
      </c>
      <c r="BZ173" s="45">
        <f>VLOOKUP(BY173,Hoja1!$A$2:$O$599,14,FALSE)</f>
        <v>510014</v>
      </c>
      <c r="CA173" s="45" t="str">
        <f>VLOOKUP(BZ173,Hoja1!$A$2:$O$599,2,FALSE)</f>
        <v>C.P. PP. AGUSTINOS "PROV. S. JUAN SAHAGUN"</v>
      </c>
      <c r="CB173" s="45" t="str">
        <f t="shared" si="71"/>
        <v>Absentismo</v>
      </c>
      <c r="CC173" s="45">
        <v>888</v>
      </c>
      <c r="CD173" s="45" t="str">
        <f t="shared" si="72"/>
        <v>INCIDENCIA</v>
      </c>
      <c r="CF173" s="124"/>
      <c r="CG173" s="124"/>
      <c r="CH173" s="125"/>
      <c r="CJ173" s="126">
        <f t="shared" si="73"/>
        <v>131.94999999999999</v>
      </c>
    </row>
    <row r="174" spans="1:88" hidden="1" x14ac:dyDescent="0.3">
      <c r="A174" s="116"/>
      <c r="B174" s="116"/>
      <c r="D174" s="31" t="s">
        <v>2760</v>
      </c>
      <c r="E174" s="8" t="s">
        <v>2786</v>
      </c>
      <c r="F174" s="7" t="s">
        <v>726</v>
      </c>
      <c r="G174" s="45" t="s">
        <v>714</v>
      </c>
      <c r="H174" s="45" t="s">
        <v>722</v>
      </c>
      <c r="I174" s="119" t="s">
        <v>7015</v>
      </c>
      <c r="J174" s="18" t="s">
        <v>485</v>
      </c>
      <c r="K174" s="119">
        <v>110057</v>
      </c>
      <c r="L174" s="110" t="str">
        <f t="shared" si="51"/>
        <v>ok</v>
      </c>
      <c r="M174" s="111" t="str">
        <f>IFERROR(VLOOKUP(K174,Centros!$E$2:$G$340,2,FALSE)," ")</f>
        <v>COLEGIO RAFAELA YBARRA</v>
      </c>
      <c r="N174" s="112" t="str">
        <f t="shared" si="52"/>
        <v xml:space="preserve"> </v>
      </c>
      <c r="O174" s="113" t="str">
        <f>IFERROR(VLOOKUP($I174,Trabajadores!$C$3:$AF$1684,19,FALSE)," ")</f>
        <v>RES. ASL</v>
      </c>
      <c r="P174" s="32">
        <v>1</v>
      </c>
      <c r="Q174" s="33">
        <v>80</v>
      </c>
      <c r="R174" s="24">
        <f t="shared" si="50"/>
        <v>80</v>
      </c>
      <c r="S174" s="18"/>
      <c r="T174" s="23">
        <f t="shared" si="53"/>
        <v>0</v>
      </c>
      <c r="U174" s="23">
        <f t="shared" si="54"/>
        <v>0</v>
      </c>
      <c r="V174" s="18"/>
      <c r="W174" s="23">
        <f t="shared" si="55"/>
        <v>105.55999999999999</v>
      </c>
      <c r="X174" s="30" t="str">
        <f>IFERROR(VLOOKUP($I174,Trabajadores!$C$2:$AS$1684,42,FALSE)," ")</f>
        <v>ALGADI</v>
      </c>
      <c r="Y174" s="30">
        <f>IFERROR(VLOOKUP($I174,Trabajadores!$C$2:$AS$1684,40,FALSE)," ")</f>
        <v>110057</v>
      </c>
      <c r="Z174" s="30" t="str">
        <f>IFERROR(VLOOKUP(Y174,Centros!$X$2:$Y$228,2,FALSE)," ")</f>
        <v>COLEGIO RAFAELA YBARRA</v>
      </c>
      <c r="AA174" s="6" t="s">
        <v>10685</v>
      </c>
      <c r="AB174" s="5" t="s">
        <v>10689</v>
      </c>
      <c r="AC174" s="41">
        <f>IFERROR(VLOOKUP(H174,Centros!$AI$2:$AN$10,6,FALSE),0)</f>
        <v>72</v>
      </c>
      <c r="AD174" s="42">
        <f t="shared" si="56"/>
        <v>0</v>
      </c>
      <c r="AE174" s="42">
        <f t="shared" si="57"/>
        <v>80</v>
      </c>
      <c r="AF174" s="42">
        <f t="shared" si="58"/>
        <v>0</v>
      </c>
      <c r="AG174" s="42">
        <f t="shared" si="59"/>
        <v>0</v>
      </c>
      <c r="AH174" s="43">
        <f>IFERROR(VLOOKUP($I174,Trabajadores!$C$3:$AT$1684,44,FALSE),0)</f>
        <v>19228</v>
      </c>
      <c r="AI174" s="43">
        <f>IFERROR(VLOOKUP($I174,Trabajadores!$C$3:$AT$1684,2,FALSE),0)</f>
        <v>179</v>
      </c>
      <c r="AJ174" s="43" t="str">
        <f>IFERROR(VLOOKUP($I174,Trabajadores!$C$3:$AY$1270,21,FALSE),0)</f>
        <v>24</v>
      </c>
      <c r="AK174" s="42">
        <f>IFERROR(VLOOKUP($I174,Trabajadores!$C$3:$AN$1684,38,FALSE),0)</f>
        <v>8.6612500000000008</v>
      </c>
      <c r="AL174" s="42" t="str">
        <f>IFERROR(VLOOKUP($I174,Trabajadores!$C$3:$AN$1684,28,FALSE),0)</f>
        <v>99100165012016</v>
      </c>
      <c r="AM174" s="21" t="str">
        <f>IFERROR(VLOOKUP($I174,Trabajadores!$C$3:$AN$1684,19,FALSE),0)</f>
        <v>RES. ASL</v>
      </c>
      <c r="AN174" s="21">
        <f>IFERROR(IF($J174="algadi",VLOOKUP($K174,Centros!$AB$2:$AD$142,2,FALSE),VLOOKUP($K174,Centros!$AB$143:$AD$282,2,FALSE)),0)</f>
        <v>19228</v>
      </c>
      <c r="AO174" s="44" t="str">
        <f>IFERROR(IF($J174="algadi",VLOOKUP($K174,Centros!$AB$2:$AD$142,3,FALSE),VLOOKUP($K174,Centros!$AB$143:$AD$222,3,FALSE)),0)</f>
        <v>24</v>
      </c>
      <c r="AP174" s="54"/>
      <c r="AQ174" s="55">
        <f>IFERROR(VLOOKUP($AM174,Centros!$AR$2:$AS$405,2,FALSE),0)</f>
        <v>0</v>
      </c>
      <c r="AR174" s="78">
        <f>IFERROR(VLOOKUP($AM174,Centros!$AZ$2:$BA$6,2,FALSE),0)</f>
        <v>0</v>
      </c>
      <c r="AS174" s="76">
        <f>IFERROR(VLOOKUP($AM174,Centros!$BE$2:$BF$6,2,FALSE),0)</f>
        <v>0</v>
      </c>
      <c r="BD174" s="45" t="str">
        <f t="shared" si="60"/>
        <v>ALGADI</v>
      </c>
      <c r="BE174" s="45" t="s">
        <v>852</v>
      </c>
      <c r="BF174" s="123" t="str">
        <f t="shared" si="61"/>
        <v>9-SEPTIEMBRE</v>
      </c>
      <c r="BG174" s="45">
        <f t="shared" si="62"/>
        <v>110057</v>
      </c>
      <c r="BH174" s="45">
        <f>VLOOKUP(Y174,Hoja1!$A$2:$O$599,14,FALSE)</f>
        <v>110057</v>
      </c>
      <c r="BI174" s="45" t="str">
        <f>VLOOKUP(BH174,Hoja1!$A$2:$O$599,2,FALSE)</f>
        <v>COLEGIO RAFAELA YBARRA</v>
      </c>
      <c r="BJ174" s="45" t="str">
        <f t="shared" si="63"/>
        <v>SAEZ DELGADO, ROSA</v>
      </c>
      <c r="BK174" s="45">
        <f>VLOOKUP(BJ174,Trabajadores!$C$3:$AN$3285,14,FALSE)</f>
        <v>300</v>
      </c>
      <c r="BL174" s="45" t="str">
        <f>VLOOKUP($BJ174,Trabajadores!$C$3:$AN$3285,19,FALSE)</f>
        <v>RES. ASL</v>
      </c>
      <c r="BM174" s="45">
        <f>VLOOKUP($BJ174,Trabajadores!$C$3:$AN$3285,16,FALSE)</f>
        <v>100</v>
      </c>
      <c r="BN174" s="124">
        <f t="shared" si="64"/>
        <v>1</v>
      </c>
      <c r="BO174" s="124">
        <f t="shared" si="65"/>
        <v>0</v>
      </c>
      <c r="BP174" s="125">
        <f t="shared" si="66"/>
        <v>1</v>
      </c>
      <c r="BR174" s="126">
        <f t="shared" si="67"/>
        <v>-105.55999999999999</v>
      </c>
      <c r="BV174" s="45" t="str">
        <f t="shared" si="68"/>
        <v>ALGADI</v>
      </c>
      <c r="BW174" s="45" t="s">
        <v>852</v>
      </c>
      <c r="BX174" s="123" t="str">
        <f t="shared" si="69"/>
        <v>9-SEPTIEMBRE</v>
      </c>
      <c r="BY174" s="45">
        <f t="shared" si="70"/>
        <v>110057</v>
      </c>
      <c r="BZ174" s="45">
        <f>VLOOKUP(BY174,Hoja1!$A$2:$O$599,14,FALSE)</f>
        <v>110057</v>
      </c>
      <c r="CA174" s="45" t="str">
        <f>VLOOKUP(BZ174,Hoja1!$A$2:$O$599,2,FALSE)</f>
        <v>COLEGIO RAFAELA YBARRA</v>
      </c>
      <c r="CB174" s="45" t="str">
        <f t="shared" si="71"/>
        <v>Puesto pendiente de cubrir</v>
      </c>
      <c r="CC174" s="45">
        <v>888</v>
      </c>
      <c r="CD174" s="45" t="str">
        <f t="shared" si="72"/>
        <v>INCIDENCIA</v>
      </c>
      <c r="CF174" s="124"/>
      <c r="CG174" s="124"/>
      <c r="CH174" s="125"/>
      <c r="CJ174" s="126">
        <f t="shared" si="73"/>
        <v>105.55999999999999</v>
      </c>
    </row>
    <row r="175" spans="1:88" hidden="1" x14ac:dyDescent="0.3">
      <c r="A175" s="116"/>
      <c r="B175" s="116"/>
      <c r="D175" s="31" t="s">
        <v>2760</v>
      </c>
      <c r="E175" s="8" t="s">
        <v>2786</v>
      </c>
      <c r="F175" s="7" t="s">
        <v>726</v>
      </c>
      <c r="G175" s="45" t="s">
        <v>714</v>
      </c>
      <c r="H175" s="45" t="s">
        <v>717</v>
      </c>
      <c r="I175" s="119" t="s">
        <v>10060</v>
      </c>
      <c r="J175" s="18" t="s">
        <v>485</v>
      </c>
      <c r="K175" s="119">
        <v>110057</v>
      </c>
      <c r="L175" s="110" t="str">
        <f t="shared" si="51"/>
        <v>ok</v>
      </c>
      <c r="M175" s="111" t="str">
        <f>IFERROR(VLOOKUP(K175,Centros!$E$2:$G$340,2,FALSE)," ")</f>
        <v>COLEGIO RAFAELA YBARRA</v>
      </c>
      <c r="N175" s="112" t="str">
        <f t="shared" si="52"/>
        <v xml:space="preserve"> </v>
      </c>
      <c r="O175" s="113" t="str">
        <f>IFERROR(VLOOKUP($I175,Trabajadores!$C$3:$AF$1684,19,FALSE)," ")</f>
        <v>ASL</v>
      </c>
      <c r="P175" s="32">
        <v>1</v>
      </c>
      <c r="Q175" s="33">
        <v>252</v>
      </c>
      <c r="R175" s="24">
        <f t="shared" si="50"/>
        <v>252</v>
      </c>
      <c r="S175" s="18"/>
      <c r="T175" s="23">
        <f t="shared" si="53"/>
        <v>1.6367812499999999</v>
      </c>
      <c r="U175" s="23">
        <f t="shared" si="54"/>
        <v>0</v>
      </c>
      <c r="V175" s="18"/>
      <c r="W175" s="23">
        <f t="shared" si="55"/>
        <v>332.51399999999995</v>
      </c>
      <c r="X175" s="30" t="str">
        <f>IFERROR(VLOOKUP($I175,Trabajadores!$C$2:$AS$1684,42,FALSE)," ")</f>
        <v>ALGADI</v>
      </c>
      <c r="Y175" s="30">
        <f>IFERROR(VLOOKUP($I175,Trabajadores!$C$2:$AS$1684,40,FALSE)," ")</f>
        <v>110057</v>
      </c>
      <c r="Z175" s="30" t="str">
        <f>IFERROR(VLOOKUP(Y175,Centros!$X$2:$Y$228,2,FALSE)," ")</f>
        <v>COLEGIO RAFAELA YBARRA</v>
      </c>
      <c r="AA175" s="6" t="s">
        <v>10690</v>
      </c>
      <c r="AB175" s="5" t="s">
        <v>10691</v>
      </c>
      <c r="AC175" s="41">
        <f>IFERROR(VLOOKUP(H175,Centros!$AI$2:$AN$10,6,FALSE),0)</f>
        <v>73</v>
      </c>
      <c r="AD175" s="42">
        <f t="shared" si="56"/>
        <v>0</v>
      </c>
      <c r="AE175" s="42">
        <f t="shared" si="57"/>
        <v>0</v>
      </c>
      <c r="AF175" s="42">
        <f t="shared" si="58"/>
        <v>252</v>
      </c>
      <c r="AG175" s="42">
        <f t="shared" si="59"/>
        <v>0</v>
      </c>
      <c r="AH175" s="43">
        <f>IFERROR(VLOOKUP($I175,Trabajadores!$C$3:$AT$1684,44,FALSE),0)</f>
        <v>19228</v>
      </c>
      <c r="AI175" s="43">
        <f>IFERROR(VLOOKUP($I175,Trabajadores!$C$3:$AT$1684,2,FALSE),0)</f>
        <v>2160</v>
      </c>
      <c r="AJ175" s="43" t="str">
        <f>IFERROR(VLOOKUP($I175,Trabajadores!$C$3:$AY$1270,21,FALSE),0)</f>
        <v>24</v>
      </c>
      <c r="AK175" s="42">
        <f>IFERROR(VLOOKUP($I175,Trabajadores!$C$3:$AN$1684,38,FALSE),0)</f>
        <v>7.8</v>
      </c>
      <c r="AL175" s="42" t="str">
        <f>IFERROR(VLOOKUP($I175,Trabajadores!$C$3:$AN$1684,28,FALSE),0)</f>
        <v>99100165012016</v>
      </c>
      <c r="AM175" s="21" t="str">
        <f>IFERROR(VLOOKUP($I175,Trabajadores!$C$3:$AN$1684,19,FALSE),0)</f>
        <v>ASL</v>
      </c>
      <c r="AN175" s="21">
        <f>IFERROR(IF($J175="algadi",VLOOKUP($K175,Centros!$AB$2:$AD$142,2,FALSE),VLOOKUP($K175,Centros!$AB$143:$AD$282,2,FALSE)),0)</f>
        <v>19228</v>
      </c>
      <c r="AO175" s="44" t="str">
        <f>IFERROR(IF($J175="algadi",VLOOKUP($K175,Centros!$AB$2:$AD$142,3,FALSE),VLOOKUP($K175,Centros!$AB$143:$AD$222,3,FALSE)),0)</f>
        <v>24</v>
      </c>
      <c r="AP175" s="54"/>
      <c r="AQ175" s="55">
        <f>IFERROR(VLOOKUP($AM175,Centros!$AR$2:$AS$405,2,FALSE),0)</f>
        <v>1.6367812499999999</v>
      </c>
      <c r="AR175" s="78">
        <f>IFERROR(VLOOKUP($AM175,Centros!$AZ$2:$BA$6,2,FALSE),0)</f>
        <v>0</v>
      </c>
      <c r="AS175" s="76">
        <f>IFERROR(VLOOKUP($AM175,Centros!$BE$2:$BF$6,2,FALSE),0)</f>
        <v>2.0499999999999998</v>
      </c>
      <c r="BD175" s="45" t="str">
        <f t="shared" si="60"/>
        <v>ALGADI</v>
      </c>
      <c r="BE175" s="45" t="s">
        <v>852</v>
      </c>
      <c r="BF175" s="123" t="str">
        <f t="shared" si="61"/>
        <v>9-SEPTIEMBRE</v>
      </c>
      <c r="BG175" s="45">
        <f t="shared" si="62"/>
        <v>110057</v>
      </c>
      <c r="BH175" s="45">
        <f>VLOOKUP(Y175,Hoja1!$A$2:$O$599,14,FALSE)</f>
        <v>110057</v>
      </c>
      <c r="BI175" s="45" t="str">
        <f>VLOOKUP(BH175,Hoja1!$A$2:$O$599,2,FALSE)</f>
        <v>COLEGIO RAFAELA YBARRA</v>
      </c>
      <c r="BJ175" s="45" t="str">
        <f t="shared" si="63"/>
        <v>RODRIGUEZ HERNANDEZ, ASTRID JOH</v>
      </c>
      <c r="BK175" s="45">
        <f>VLOOKUP(BJ175,Trabajadores!$C$3:$AN$3285,14,FALSE)</f>
        <v>300</v>
      </c>
      <c r="BL175" s="45" t="str">
        <f>VLOOKUP($BJ175,Trabajadores!$C$3:$AN$3285,19,FALSE)</f>
        <v>ASL</v>
      </c>
      <c r="BM175" s="45">
        <f>VLOOKUP($BJ175,Trabajadores!$C$3:$AN$3285,16,FALSE)</f>
        <v>50</v>
      </c>
      <c r="BN175" s="124">
        <f t="shared" si="64"/>
        <v>1</v>
      </c>
      <c r="BO175" s="124">
        <f t="shared" si="65"/>
        <v>0</v>
      </c>
      <c r="BP175" s="125">
        <f t="shared" si="66"/>
        <v>1</v>
      </c>
      <c r="BR175" s="126">
        <f t="shared" si="67"/>
        <v>-332.51399999999995</v>
      </c>
      <c r="BV175" s="45" t="str">
        <f t="shared" si="68"/>
        <v>ALGADI</v>
      </c>
      <c r="BW175" s="45" t="s">
        <v>852</v>
      </c>
      <c r="BX175" s="123" t="str">
        <f t="shared" si="69"/>
        <v>9-SEPTIEMBRE</v>
      </c>
      <c r="BY175" s="45">
        <f t="shared" si="70"/>
        <v>110057</v>
      </c>
      <c r="BZ175" s="45">
        <f>VLOOKUP(BY175,Hoja1!$A$2:$O$599,14,FALSE)</f>
        <v>110057</v>
      </c>
      <c r="CA175" s="45" t="str">
        <f>VLOOKUP(BZ175,Hoja1!$A$2:$O$599,2,FALSE)</f>
        <v>COLEGIO RAFAELA YBARRA</v>
      </c>
      <c r="CB175" s="45" t="str">
        <f t="shared" si="71"/>
        <v>Absentismo</v>
      </c>
      <c r="CC175" s="45">
        <v>888</v>
      </c>
      <c r="CD175" s="45" t="str">
        <f t="shared" si="72"/>
        <v>INCIDENCIA</v>
      </c>
      <c r="CF175" s="124"/>
      <c r="CG175" s="124"/>
      <c r="CH175" s="125"/>
      <c r="CJ175" s="126">
        <f t="shared" si="73"/>
        <v>332.51399999999995</v>
      </c>
    </row>
    <row r="176" spans="1:88" hidden="1" x14ac:dyDescent="0.3">
      <c r="A176" s="116"/>
      <c r="B176" s="116"/>
      <c r="D176" s="31" t="s">
        <v>2760</v>
      </c>
      <c r="E176" s="8" t="s">
        <v>2786</v>
      </c>
      <c r="F176" s="7" t="s">
        <v>726</v>
      </c>
      <c r="G176" s="45" t="s">
        <v>714</v>
      </c>
      <c r="H176" s="45" t="s">
        <v>719</v>
      </c>
      <c r="I176" s="119" t="s">
        <v>4576</v>
      </c>
      <c r="J176" s="18" t="s">
        <v>485</v>
      </c>
      <c r="K176" s="119">
        <v>510014</v>
      </c>
      <c r="L176" s="110" t="str">
        <f t="shared" si="51"/>
        <v>ok</v>
      </c>
      <c r="M176" s="111" t="str">
        <f>IFERROR(VLOOKUP(K176,Centros!$E$2:$G$340,2,FALSE)," ")</f>
        <v>CURIA PROVINCIAL AGUSTINOS</v>
      </c>
      <c r="N176" s="112" t="str">
        <f t="shared" si="52"/>
        <v xml:space="preserve"> </v>
      </c>
      <c r="O176" s="113" t="str">
        <f>IFERROR(VLOOKUP($I176,Trabajadores!$C$3:$AF$1684,19,FALSE)," ")</f>
        <v>Cociner@</v>
      </c>
      <c r="P176" s="32">
        <v>1</v>
      </c>
      <c r="Q176" s="33">
        <v>120</v>
      </c>
      <c r="R176" s="24">
        <f t="shared" si="50"/>
        <v>120</v>
      </c>
      <c r="S176" s="18"/>
      <c r="T176" s="23">
        <f t="shared" si="53"/>
        <v>1.743765625</v>
      </c>
      <c r="U176" s="23">
        <f t="shared" si="54"/>
        <v>0</v>
      </c>
      <c r="V176" s="18"/>
      <c r="W176" s="23">
        <f t="shared" si="55"/>
        <v>158.33999999999997</v>
      </c>
      <c r="X176" s="30" t="str">
        <f>IFERROR(VLOOKUP($I176,Trabajadores!$C$2:$AS$1684,42,FALSE)," ")</f>
        <v>ALGADI</v>
      </c>
      <c r="Y176" s="30">
        <f>IFERROR(VLOOKUP($I176,Trabajadores!$C$2:$AS$1684,40,FALSE)," ")</f>
        <v>510014</v>
      </c>
      <c r="Z176" s="30" t="str">
        <f>IFERROR(VLOOKUP(Y176,Centros!$X$2:$Y$228,2,FALSE)," ")</f>
        <v>CURIA PROVINCIAL AGUSTINOS</v>
      </c>
      <c r="AA176" s="6" t="s">
        <v>10692</v>
      </c>
      <c r="AB176" s="5" t="s">
        <v>10693</v>
      </c>
      <c r="AC176" s="41">
        <f>IFERROR(VLOOKUP(H176,Centros!$AI$2:$AN$10,6,FALSE),0)</f>
        <v>72</v>
      </c>
      <c r="AD176" s="42">
        <f t="shared" si="56"/>
        <v>0</v>
      </c>
      <c r="AE176" s="42">
        <f t="shared" si="57"/>
        <v>120</v>
      </c>
      <c r="AF176" s="42">
        <f t="shared" si="58"/>
        <v>0</v>
      </c>
      <c r="AG176" s="42">
        <f t="shared" si="59"/>
        <v>0</v>
      </c>
      <c r="AH176" s="43">
        <f>IFERROR(VLOOKUP($I176,Trabajadores!$C$3:$AT$1684,44,FALSE),0)</f>
        <v>19228</v>
      </c>
      <c r="AI176" s="43">
        <f>IFERROR(VLOOKUP($I176,Trabajadores!$C$3:$AT$1684,2,FALSE),0)</f>
        <v>164</v>
      </c>
      <c r="AJ176" s="43" t="str">
        <f>IFERROR(VLOOKUP($I176,Trabajadores!$C$3:$AY$1270,21,FALSE),0)</f>
        <v>29</v>
      </c>
      <c r="AK176" s="42">
        <f>IFERROR(VLOOKUP($I176,Trabajadores!$C$3:$AN$1684,38,FALSE),0)</f>
        <v>8.2437500000000004</v>
      </c>
      <c r="AL176" s="42" t="str">
        <f>IFERROR(VLOOKUP($I176,Trabajadores!$C$3:$AN$1684,28,FALSE),0)</f>
        <v>99100165012016</v>
      </c>
      <c r="AM176" s="21" t="str">
        <f>IFERROR(VLOOKUP($I176,Trabajadores!$C$3:$AN$1684,19,FALSE),0)</f>
        <v>Cociner@</v>
      </c>
      <c r="AN176" s="21">
        <f>IFERROR(IF($J176="algadi",VLOOKUP($K176,Centros!$AB$2:$AD$142,2,FALSE),VLOOKUP($K176,Centros!$AB$143:$AD$282,2,FALSE)),0)</f>
        <v>5027</v>
      </c>
      <c r="AO176" s="44">
        <f>IFERROR(IF($J176="algadi",VLOOKUP($K176,Centros!$AB$2:$AD$142,3,FALSE),VLOOKUP($K176,Centros!$AB$143:$AD$222,3,FALSE)),0)</f>
        <v>79</v>
      </c>
      <c r="AP176" s="54"/>
      <c r="AQ176" s="55">
        <f>IFERROR(VLOOKUP($AM176,Centros!$AR$2:$AS$405,2,FALSE),0)</f>
        <v>1.743765625</v>
      </c>
      <c r="AR176" s="78">
        <f>IFERROR(VLOOKUP($AM176,Centros!$AZ$2:$BA$6,2,FALSE),0)</f>
        <v>2.3222499999999999</v>
      </c>
      <c r="AS176" s="76">
        <f>IFERROR(VLOOKUP($AM176,Centros!$BE$2:$BF$6,2,FALSE),0)</f>
        <v>0</v>
      </c>
      <c r="BD176" s="45" t="str">
        <f t="shared" si="60"/>
        <v>ALGADI</v>
      </c>
      <c r="BE176" s="45" t="s">
        <v>852</v>
      </c>
      <c r="BF176" s="123" t="str">
        <f t="shared" si="61"/>
        <v>9-SEPTIEMBRE</v>
      </c>
      <c r="BG176" s="45">
        <f t="shared" si="62"/>
        <v>510014</v>
      </c>
      <c r="BH176" s="45">
        <f>VLOOKUP(Y176,Hoja1!$A$2:$O$599,14,FALSE)</f>
        <v>510014</v>
      </c>
      <c r="BI176" s="45" t="str">
        <f>VLOOKUP(BH176,Hoja1!$A$2:$O$599,2,FALSE)</f>
        <v>C.P. PP. AGUSTINOS "PROV. S. JUAN SAHAGUN"</v>
      </c>
      <c r="BJ176" s="45" t="str">
        <f t="shared" si="63"/>
        <v>PEREZ MUÑOZ, M CARMEN</v>
      </c>
      <c r="BK176" s="45">
        <f>VLOOKUP(BJ176,Trabajadores!$C$3:$AN$3285,14,FALSE)</f>
        <v>100</v>
      </c>
      <c r="BL176" s="45" t="str">
        <f>VLOOKUP($BJ176,Trabajadores!$C$3:$AN$3285,19,FALSE)</f>
        <v>Cociner@</v>
      </c>
      <c r="BM176" s="45">
        <f>VLOOKUP($BJ176,Trabajadores!$C$3:$AN$3285,16,FALSE)</f>
        <v>100</v>
      </c>
      <c r="BN176" s="124">
        <f t="shared" si="64"/>
        <v>1</v>
      </c>
      <c r="BO176" s="124">
        <f t="shared" si="65"/>
        <v>0</v>
      </c>
      <c r="BP176" s="125">
        <f t="shared" si="66"/>
        <v>1</v>
      </c>
      <c r="BR176" s="126">
        <f t="shared" si="67"/>
        <v>-158.33999999999997</v>
      </c>
      <c r="BV176" s="45" t="str">
        <f t="shared" si="68"/>
        <v>ALGADI</v>
      </c>
      <c r="BW176" s="45" t="s">
        <v>852</v>
      </c>
      <c r="BX176" s="123" t="str">
        <f t="shared" si="69"/>
        <v>9-SEPTIEMBRE</v>
      </c>
      <c r="BY176" s="45">
        <f t="shared" si="70"/>
        <v>510014</v>
      </c>
      <c r="BZ176" s="45">
        <f>VLOOKUP(BY176,Hoja1!$A$2:$O$599,14,FALSE)</f>
        <v>510014</v>
      </c>
      <c r="CA176" s="45" t="str">
        <f>VLOOKUP(BZ176,Hoja1!$A$2:$O$599,2,FALSE)</f>
        <v>C.P. PP. AGUSTINOS "PROV. S. JUAN SAHAGUN"</v>
      </c>
      <c r="CB176" s="45" t="str">
        <f t="shared" si="71"/>
        <v>Eventos</v>
      </c>
      <c r="CC176" s="45">
        <v>888</v>
      </c>
      <c r="CD176" s="45" t="str">
        <f t="shared" si="72"/>
        <v>INCIDENCIA</v>
      </c>
      <c r="CF176" s="124"/>
      <c r="CG176" s="124"/>
      <c r="CH176" s="125"/>
      <c r="CJ176" s="126">
        <f t="shared" si="73"/>
        <v>158.33999999999997</v>
      </c>
    </row>
    <row r="177" spans="1:88" hidden="1" x14ac:dyDescent="0.3">
      <c r="A177" s="116"/>
      <c r="B177" s="116"/>
      <c r="D177" s="31" t="s">
        <v>2760</v>
      </c>
      <c r="E177" s="8" t="s">
        <v>2786</v>
      </c>
      <c r="F177" s="7" t="s">
        <v>726</v>
      </c>
      <c r="G177" s="45" t="s">
        <v>714</v>
      </c>
      <c r="H177" s="45" t="s">
        <v>721</v>
      </c>
      <c r="I177" s="119" t="s">
        <v>4636</v>
      </c>
      <c r="J177" s="18" t="s">
        <v>485</v>
      </c>
      <c r="K177" s="119">
        <v>510014</v>
      </c>
      <c r="L177" s="110" t="str">
        <f t="shared" si="51"/>
        <v>ok</v>
      </c>
      <c r="M177" s="111" t="str">
        <f>IFERROR(VLOOKUP(K177,Centros!$E$2:$G$340,2,FALSE)," ")</f>
        <v>CURIA PROVINCIAL AGUSTINOS</v>
      </c>
      <c r="N177" s="112" t="str">
        <f t="shared" si="52"/>
        <v xml:space="preserve"> </v>
      </c>
      <c r="O177" s="113" t="str">
        <f>IFERROR(VLOOKUP($I177,Trabajadores!$C$3:$AF$1684,19,FALSE)," ")</f>
        <v>Cociner@</v>
      </c>
      <c r="P177" s="32">
        <v>1</v>
      </c>
      <c r="Q177" s="33">
        <v>250</v>
      </c>
      <c r="R177" s="24">
        <f t="shared" si="50"/>
        <v>250</v>
      </c>
      <c r="S177" s="18"/>
      <c r="T177" s="23">
        <f t="shared" si="53"/>
        <v>1.743765625</v>
      </c>
      <c r="U177" s="23">
        <f t="shared" si="54"/>
        <v>0</v>
      </c>
      <c r="V177" s="18"/>
      <c r="W177" s="23">
        <f t="shared" si="55"/>
        <v>329.875</v>
      </c>
      <c r="X177" s="30" t="str">
        <f>IFERROR(VLOOKUP($I177,Trabajadores!$C$2:$AS$1684,42,FALSE)," ")</f>
        <v>ALGADI</v>
      </c>
      <c r="Y177" s="30">
        <f>IFERROR(VLOOKUP($I177,Trabajadores!$C$2:$AS$1684,40,FALSE)," ")</f>
        <v>510014</v>
      </c>
      <c r="Z177" s="30" t="str">
        <f>IFERROR(VLOOKUP(Y177,Centros!$X$2:$Y$228,2,FALSE)," ")</f>
        <v>CURIA PROVINCIAL AGUSTINOS</v>
      </c>
      <c r="AA177" s="6" t="s">
        <v>10694</v>
      </c>
      <c r="AB177" s="5" t="s">
        <v>10679</v>
      </c>
      <c r="AC177" s="41">
        <f>IFERROR(VLOOKUP(H177,Centros!$AI$2:$AN$10,6,FALSE),0)</f>
        <v>72</v>
      </c>
      <c r="AD177" s="42">
        <f t="shared" si="56"/>
        <v>0</v>
      </c>
      <c r="AE177" s="42">
        <f t="shared" si="57"/>
        <v>250</v>
      </c>
      <c r="AF177" s="42">
        <f t="shared" si="58"/>
        <v>0</v>
      </c>
      <c r="AG177" s="42">
        <f t="shared" si="59"/>
        <v>0</v>
      </c>
      <c r="AH177" s="43">
        <f>IFERROR(VLOOKUP($I177,Trabajadores!$C$3:$AT$1684,44,FALSE),0)</f>
        <v>19228</v>
      </c>
      <c r="AI177" s="43">
        <f>IFERROR(VLOOKUP($I177,Trabajadores!$C$3:$AT$1684,2,FALSE),0)</f>
        <v>932</v>
      </c>
      <c r="AJ177" s="43" t="str">
        <f>IFERROR(VLOOKUP($I177,Trabajadores!$C$3:$AY$1270,21,FALSE),0)</f>
        <v>29</v>
      </c>
      <c r="AK177" s="42">
        <f>IFERROR(VLOOKUP($I177,Trabajadores!$C$3:$AN$1684,38,FALSE),0)</f>
        <v>7.6012500000000003</v>
      </c>
      <c r="AL177" s="42" t="str">
        <f>IFERROR(VLOOKUP($I177,Trabajadores!$C$3:$AN$1684,28,FALSE),0)</f>
        <v>99100165012016</v>
      </c>
      <c r="AM177" s="21" t="str">
        <f>IFERROR(VLOOKUP($I177,Trabajadores!$C$3:$AN$1684,19,FALSE),0)</f>
        <v>Cociner@</v>
      </c>
      <c r="AN177" s="21">
        <f>IFERROR(IF($J177="algadi",VLOOKUP($K177,Centros!$AB$2:$AD$142,2,FALSE),VLOOKUP($K177,Centros!$AB$143:$AD$282,2,FALSE)),0)</f>
        <v>5027</v>
      </c>
      <c r="AO177" s="44">
        <f>IFERROR(IF($J177="algadi",VLOOKUP($K177,Centros!$AB$2:$AD$142,3,FALSE),VLOOKUP($K177,Centros!$AB$143:$AD$222,3,FALSE)),0)</f>
        <v>79</v>
      </c>
      <c r="AP177" s="54"/>
      <c r="AQ177" s="55">
        <f>IFERROR(VLOOKUP($AM177,Centros!$AR$2:$AS$405,2,FALSE),0)</f>
        <v>1.743765625</v>
      </c>
      <c r="AR177" s="78">
        <f>IFERROR(VLOOKUP($AM177,Centros!$AZ$2:$BA$6,2,FALSE),0)</f>
        <v>2.3222499999999999</v>
      </c>
      <c r="AS177" s="76">
        <f>IFERROR(VLOOKUP($AM177,Centros!$BE$2:$BF$6,2,FALSE),0)</f>
        <v>0</v>
      </c>
      <c r="BD177" s="45" t="str">
        <f t="shared" si="60"/>
        <v>ALGADI</v>
      </c>
      <c r="BE177" s="45" t="s">
        <v>852</v>
      </c>
      <c r="BF177" s="123" t="str">
        <f t="shared" si="61"/>
        <v>9-SEPTIEMBRE</v>
      </c>
      <c r="BG177" s="45">
        <f t="shared" si="62"/>
        <v>510014</v>
      </c>
      <c r="BH177" s="45">
        <f>VLOOKUP(Y177,Hoja1!$A$2:$O$599,14,FALSE)</f>
        <v>510014</v>
      </c>
      <c r="BI177" s="45" t="str">
        <f>VLOOKUP(BH177,Hoja1!$A$2:$O$599,2,FALSE)</f>
        <v>C.P. PP. AGUSTINOS "PROV. S. JUAN SAHAGUN"</v>
      </c>
      <c r="BJ177" s="45" t="str">
        <f t="shared" si="63"/>
        <v>PONCE SALGADO , INDHIRA KA</v>
      </c>
      <c r="BK177" s="45">
        <f>VLOOKUP(BJ177,Trabajadores!$C$3:$AN$3285,14,FALSE)</f>
        <v>200</v>
      </c>
      <c r="BL177" s="45" t="str">
        <f>VLOOKUP($BJ177,Trabajadores!$C$3:$AN$3285,19,FALSE)</f>
        <v>Cociner@</v>
      </c>
      <c r="BM177" s="45">
        <f>VLOOKUP($BJ177,Trabajadores!$C$3:$AN$3285,16,FALSE)</f>
        <v>100</v>
      </c>
      <c r="BN177" s="124">
        <f t="shared" si="64"/>
        <v>1</v>
      </c>
      <c r="BO177" s="124">
        <f t="shared" si="65"/>
        <v>0</v>
      </c>
      <c r="BP177" s="125">
        <f t="shared" si="66"/>
        <v>1</v>
      </c>
      <c r="BR177" s="126">
        <f t="shared" si="67"/>
        <v>-329.875</v>
      </c>
      <c r="BV177" s="45" t="str">
        <f t="shared" si="68"/>
        <v>ALGADI</v>
      </c>
      <c r="BW177" s="45" t="s">
        <v>852</v>
      </c>
      <c r="BX177" s="123" t="str">
        <f t="shared" si="69"/>
        <v>9-SEPTIEMBRE</v>
      </c>
      <c r="BY177" s="45">
        <f t="shared" si="70"/>
        <v>510014</v>
      </c>
      <c r="BZ177" s="45">
        <f>VLOOKUP(BY177,Hoja1!$A$2:$O$599,14,FALSE)</f>
        <v>510014</v>
      </c>
      <c r="CA177" s="45" t="str">
        <f>VLOOKUP(BZ177,Hoja1!$A$2:$O$599,2,FALSE)</f>
        <v>C.P. PP. AGUSTINOS "PROV. S. JUAN SAHAGUN"</v>
      </c>
      <c r="CB177" s="45" t="str">
        <f t="shared" si="71"/>
        <v>Permiso retribuido</v>
      </c>
      <c r="CC177" s="45">
        <v>888</v>
      </c>
      <c r="CD177" s="45" t="str">
        <f t="shared" si="72"/>
        <v>INCIDENCIA</v>
      </c>
      <c r="CF177" s="124"/>
      <c r="CG177" s="124"/>
      <c r="CH177" s="125"/>
      <c r="CJ177" s="126">
        <f t="shared" si="73"/>
        <v>329.875</v>
      </c>
    </row>
    <row r="178" spans="1:88" hidden="1" x14ac:dyDescent="0.3">
      <c r="A178" s="116"/>
      <c r="B178" s="116"/>
      <c r="D178" s="31" t="s">
        <v>2760</v>
      </c>
      <c r="E178" s="8" t="s">
        <v>2786</v>
      </c>
      <c r="F178" s="7" t="s">
        <v>726</v>
      </c>
      <c r="G178" s="45" t="s">
        <v>714</v>
      </c>
      <c r="H178" s="45" t="s">
        <v>717</v>
      </c>
      <c r="I178" s="119" t="s">
        <v>4907</v>
      </c>
      <c r="J178" s="18" t="s">
        <v>485</v>
      </c>
      <c r="K178" s="119">
        <v>510014</v>
      </c>
      <c r="L178" s="110" t="str">
        <f t="shared" si="51"/>
        <v>ok</v>
      </c>
      <c r="M178" s="111" t="str">
        <f>IFERROR(VLOOKUP(K178,Centros!$E$2:$G$340,2,FALSE)," ")</f>
        <v>CURIA PROVINCIAL AGUSTINOS</v>
      </c>
      <c r="N178" s="112" t="str">
        <f t="shared" si="52"/>
        <v xml:space="preserve"> </v>
      </c>
      <c r="O178" s="113" t="str">
        <f>IFERROR(VLOOKUP($I178,Trabajadores!$C$3:$AF$1684,19,FALSE)," ")</f>
        <v>COCINER@</v>
      </c>
      <c r="P178" s="32">
        <v>1</v>
      </c>
      <c r="Q178" s="33">
        <v>120</v>
      </c>
      <c r="R178" s="24">
        <f t="shared" si="50"/>
        <v>120</v>
      </c>
      <c r="S178" s="18"/>
      <c r="T178" s="23" t="b">
        <f t="shared" si="53"/>
        <v>0</v>
      </c>
      <c r="U178" s="23">
        <f t="shared" si="54"/>
        <v>0</v>
      </c>
      <c r="V178" s="18"/>
      <c r="W178" s="23">
        <f t="shared" si="55"/>
        <v>158.33999999999997</v>
      </c>
      <c r="X178" s="30" t="str">
        <f>IFERROR(VLOOKUP($I178,Trabajadores!$C$2:$AS$1684,42,FALSE)," ")</f>
        <v>ALGADI</v>
      </c>
      <c r="Y178" s="30">
        <f>IFERROR(VLOOKUP($I178,Trabajadores!$C$2:$AS$1684,40,FALSE)," ")</f>
        <v>340016</v>
      </c>
      <c r="Z178" s="30" t="str">
        <f>IFERROR(VLOOKUP(Y178,Centros!$X$2:$Y$228,2,FALSE)," ")</f>
        <v>URDANETA</v>
      </c>
      <c r="AA178" s="6" t="s">
        <v>10695</v>
      </c>
      <c r="AB178" s="5" t="s">
        <v>10688</v>
      </c>
      <c r="AC178" s="41">
        <f>IFERROR(VLOOKUP(H178,Centros!$AI$2:$AN$10,6,FALSE),0)</f>
        <v>73</v>
      </c>
      <c r="AD178" s="42">
        <f t="shared" si="56"/>
        <v>0</v>
      </c>
      <c r="AE178" s="42">
        <f t="shared" si="57"/>
        <v>0</v>
      </c>
      <c r="AF178" s="42">
        <f t="shared" si="58"/>
        <v>120</v>
      </c>
      <c r="AG178" s="42">
        <f t="shared" si="59"/>
        <v>0</v>
      </c>
      <c r="AH178" s="43">
        <f>IFERROR(VLOOKUP($I178,Trabajadores!$C$3:$AT$1684,44,FALSE),0)</f>
        <v>19228</v>
      </c>
      <c r="AI178" s="43">
        <f>IFERROR(VLOOKUP($I178,Trabajadores!$C$3:$AT$1684,2,FALSE),0)</f>
        <v>1948</v>
      </c>
      <c r="AJ178" s="43" t="str">
        <f>IFERROR(VLOOKUP($I178,Trabajadores!$C$3:$AY$1270,21,FALSE),0)</f>
        <v>130</v>
      </c>
      <c r="AK178" s="42">
        <f>IFERROR(VLOOKUP($I178,Trabajadores!$C$3:$AN$1684,38,FALSE),0)</f>
        <v>9.2825000000000006</v>
      </c>
      <c r="AL178" s="42" t="str">
        <f>IFERROR(VLOOKUP($I178,Trabajadores!$C$3:$AN$1684,28,FALSE),0)</f>
        <v>28002085011981</v>
      </c>
      <c r="AM178" s="21" t="str">
        <f>IFERROR(VLOOKUP($I178,Trabajadores!$C$3:$AN$1684,19,FALSE),0)</f>
        <v>COCINER@</v>
      </c>
      <c r="AN178" s="21">
        <f>IFERROR(IF($J178="algadi",VLOOKUP($K178,Centros!$AB$2:$AD$142,2,FALSE),VLOOKUP($K178,Centros!$AB$143:$AD$282,2,FALSE)),0)</f>
        <v>5027</v>
      </c>
      <c r="AO178" s="44">
        <f>IFERROR(IF($J178="algadi",VLOOKUP($K178,Centros!$AB$2:$AD$142,3,FALSE),VLOOKUP($K178,Centros!$AB$143:$AD$222,3,FALSE)),0)</f>
        <v>79</v>
      </c>
      <c r="AP178" s="54"/>
      <c r="AQ178" s="55">
        <f>IFERROR(VLOOKUP($AM178,Centros!$AR$2:$AS$405,2,FALSE),0)</f>
        <v>1.743765625</v>
      </c>
      <c r="AR178" s="78">
        <f>IFERROR(VLOOKUP($AM178,Centros!$AZ$2:$BA$6,2,FALSE),0)</f>
        <v>2.3222499999999999</v>
      </c>
      <c r="AS178" s="76">
        <f>IFERROR(VLOOKUP($AM178,Centros!$BE$2:$BF$6,2,FALSE),0)</f>
        <v>0</v>
      </c>
      <c r="BD178" s="45" t="str">
        <f t="shared" si="60"/>
        <v>ALGADI</v>
      </c>
      <c r="BE178" s="45" t="s">
        <v>852</v>
      </c>
      <c r="BF178" s="123" t="str">
        <f t="shared" si="61"/>
        <v>9-SEPTIEMBRE</v>
      </c>
      <c r="BG178" s="45">
        <f t="shared" si="62"/>
        <v>340016</v>
      </c>
      <c r="BH178" s="163" t="s">
        <v>2932</v>
      </c>
      <c r="BI178" s="45" t="s">
        <v>1469</v>
      </c>
      <c r="BJ178" s="45" t="str">
        <f t="shared" si="63"/>
        <v>SANCHEZ NAVARRO, M TERESA</v>
      </c>
      <c r="BK178" s="45">
        <f>VLOOKUP(BJ178,Trabajadores!$C$3:$AN$3285,14,FALSE)</f>
        <v>189</v>
      </c>
      <c r="BL178" s="45" t="str">
        <f>VLOOKUP($BJ178,Trabajadores!$C$3:$AN$3285,19,FALSE)</f>
        <v>COCINER@</v>
      </c>
      <c r="BM178" s="45">
        <f>VLOOKUP($BJ178,Trabajadores!$C$3:$AN$3285,16,FALSE)</f>
        <v>100</v>
      </c>
      <c r="BN178" s="124">
        <f t="shared" si="64"/>
        <v>1</v>
      </c>
      <c r="BO178" s="124">
        <f t="shared" si="65"/>
        <v>0</v>
      </c>
      <c r="BP178" s="125">
        <f t="shared" si="66"/>
        <v>1</v>
      </c>
      <c r="BR178" s="126">
        <f t="shared" si="67"/>
        <v>-158.33999999999997</v>
      </c>
      <c r="BV178" s="45" t="str">
        <f t="shared" si="68"/>
        <v>ALGADI</v>
      </c>
      <c r="BW178" s="45" t="s">
        <v>852</v>
      </c>
      <c r="BX178" s="123" t="str">
        <f t="shared" si="69"/>
        <v>9-SEPTIEMBRE</v>
      </c>
      <c r="BY178" s="45">
        <f t="shared" si="70"/>
        <v>510014</v>
      </c>
      <c r="BZ178" s="45">
        <f>VLOOKUP(BY178,Hoja1!$A$2:$O$599,14,FALSE)</f>
        <v>510014</v>
      </c>
      <c r="CA178" s="45" t="str">
        <f>VLOOKUP(BZ178,Hoja1!$A$2:$O$599,2,FALSE)</f>
        <v>C.P. PP. AGUSTINOS "PROV. S. JUAN SAHAGUN"</v>
      </c>
      <c r="CB178" s="45" t="str">
        <f t="shared" si="71"/>
        <v>Absentismo</v>
      </c>
      <c r="CC178" s="45">
        <v>888</v>
      </c>
      <c r="CD178" s="45" t="str">
        <f t="shared" si="72"/>
        <v>INCIDENCIA</v>
      </c>
      <c r="CF178" s="124"/>
      <c r="CG178" s="124"/>
      <c r="CH178" s="125"/>
      <c r="CJ178" s="126">
        <f t="shared" si="73"/>
        <v>158.33999999999997</v>
      </c>
    </row>
    <row r="179" spans="1:88" hidden="1" x14ac:dyDescent="0.3">
      <c r="A179" s="116"/>
      <c r="B179" s="116"/>
      <c r="D179" s="31" t="s">
        <v>2760</v>
      </c>
      <c r="E179" s="8" t="s">
        <v>2786</v>
      </c>
      <c r="F179" s="7" t="s">
        <v>726</v>
      </c>
      <c r="G179" s="45" t="s">
        <v>714</v>
      </c>
      <c r="H179" s="45" t="s">
        <v>720</v>
      </c>
      <c r="I179" s="119" t="s">
        <v>4576</v>
      </c>
      <c r="J179" s="18" t="s">
        <v>485</v>
      </c>
      <c r="K179" s="119">
        <v>510014</v>
      </c>
      <c r="L179" s="110" t="str">
        <f t="shared" si="51"/>
        <v>ok</v>
      </c>
      <c r="M179" s="111" t="str">
        <f>IFERROR(VLOOKUP(K179,Centros!$E$2:$G$340,2,FALSE)," ")</f>
        <v>CURIA PROVINCIAL AGUSTINOS</v>
      </c>
      <c r="N179" s="112" t="str">
        <f t="shared" si="52"/>
        <v xml:space="preserve"> </v>
      </c>
      <c r="O179" s="113" t="str">
        <f>IFERROR(VLOOKUP($I179,Trabajadores!$C$3:$AF$1684,19,FALSE)," ")</f>
        <v>Cociner@</v>
      </c>
      <c r="P179" s="32">
        <v>1</v>
      </c>
      <c r="Q179" s="33">
        <v>460</v>
      </c>
      <c r="R179" s="24">
        <f t="shared" si="50"/>
        <v>460</v>
      </c>
      <c r="S179" s="18"/>
      <c r="T179" s="23">
        <f t="shared" si="53"/>
        <v>1.743765625</v>
      </c>
      <c r="U179" s="23">
        <f t="shared" si="54"/>
        <v>0</v>
      </c>
      <c r="V179" s="18"/>
      <c r="W179" s="23">
        <f t="shared" si="55"/>
        <v>606.96999999999991</v>
      </c>
      <c r="X179" s="30" t="str">
        <f>IFERROR(VLOOKUP($I179,Trabajadores!$C$2:$AS$1684,42,FALSE)," ")</f>
        <v>ALGADI</v>
      </c>
      <c r="Y179" s="30">
        <f>IFERROR(VLOOKUP($I179,Trabajadores!$C$2:$AS$1684,40,FALSE)," ")</f>
        <v>510014</v>
      </c>
      <c r="Z179" s="30" t="str">
        <f>IFERROR(VLOOKUP(Y179,Centros!$X$2:$Y$228,2,FALSE)," ")</f>
        <v>CURIA PROVINCIAL AGUSTINOS</v>
      </c>
      <c r="AA179" s="6" t="s">
        <v>10696</v>
      </c>
      <c r="AB179" s="5" t="s">
        <v>10697</v>
      </c>
      <c r="AC179" s="41">
        <f>IFERROR(VLOOKUP(H179,Centros!$AI$2:$AN$10,6,FALSE),0)</f>
        <v>70</v>
      </c>
      <c r="AD179" s="42">
        <f t="shared" si="56"/>
        <v>460</v>
      </c>
      <c r="AE179" s="42">
        <f t="shared" si="57"/>
        <v>0</v>
      </c>
      <c r="AF179" s="42">
        <f t="shared" si="58"/>
        <v>0</v>
      </c>
      <c r="AG179" s="42">
        <f t="shared" si="59"/>
        <v>0</v>
      </c>
      <c r="AH179" s="43">
        <f>IFERROR(VLOOKUP($I179,Trabajadores!$C$3:$AT$1684,44,FALSE),0)</f>
        <v>19228</v>
      </c>
      <c r="AI179" s="43">
        <f>IFERROR(VLOOKUP($I179,Trabajadores!$C$3:$AT$1684,2,FALSE),0)</f>
        <v>164</v>
      </c>
      <c r="AJ179" s="43" t="str">
        <f>IFERROR(VLOOKUP($I179,Trabajadores!$C$3:$AY$1270,21,FALSE),0)</f>
        <v>29</v>
      </c>
      <c r="AK179" s="42">
        <f>IFERROR(VLOOKUP($I179,Trabajadores!$C$3:$AN$1684,38,FALSE),0)</f>
        <v>8.2437500000000004</v>
      </c>
      <c r="AL179" s="42" t="str">
        <f>IFERROR(VLOOKUP($I179,Trabajadores!$C$3:$AN$1684,28,FALSE),0)</f>
        <v>99100165012016</v>
      </c>
      <c r="AM179" s="21" t="str">
        <f>IFERROR(VLOOKUP($I179,Trabajadores!$C$3:$AN$1684,19,FALSE),0)</f>
        <v>Cociner@</v>
      </c>
      <c r="AN179" s="21">
        <f>IFERROR(IF($J179="algadi",VLOOKUP($K179,Centros!$AB$2:$AD$142,2,FALSE),VLOOKUP($K179,Centros!$AB$143:$AD$282,2,FALSE)),0)</f>
        <v>5027</v>
      </c>
      <c r="AO179" s="44">
        <f>IFERROR(IF($J179="algadi",VLOOKUP($K179,Centros!$AB$2:$AD$142,3,FALSE),VLOOKUP($K179,Centros!$AB$143:$AD$222,3,FALSE)),0)</f>
        <v>79</v>
      </c>
      <c r="AP179" s="54"/>
      <c r="AQ179" s="55">
        <f>IFERROR(VLOOKUP($AM179,Centros!$AR$2:$AS$405,2,FALSE),0)</f>
        <v>1.743765625</v>
      </c>
      <c r="AR179" s="78">
        <f>IFERROR(VLOOKUP($AM179,Centros!$AZ$2:$BA$6,2,FALSE),0)</f>
        <v>2.3222499999999999</v>
      </c>
      <c r="AS179" s="76">
        <f>IFERROR(VLOOKUP($AM179,Centros!$BE$2:$BF$6,2,FALSE),0)</f>
        <v>0</v>
      </c>
      <c r="BD179" s="45" t="str">
        <f t="shared" si="60"/>
        <v>ALGADI</v>
      </c>
      <c r="BE179" s="45" t="s">
        <v>852</v>
      </c>
      <c r="BF179" s="123" t="str">
        <f t="shared" si="61"/>
        <v>9-SEPTIEMBRE</v>
      </c>
      <c r="BG179" s="45">
        <f t="shared" si="62"/>
        <v>510014</v>
      </c>
      <c r="BH179" s="45">
        <f>VLOOKUP(Y179,Hoja1!$A$2:$O$599,14,FALSE)</f>
        <v>510014</v>
      </c>
      <c r="BI179" s="45" t="str">
        <f>VLOOKUP(BH179,Hoja1!$A$2:$O$599,2,FALSE)</f>
        <v>C.P. PP. AGUSTINOS "PROV. S. JUAN SAHAGUN"</v>
      </c>
      <c r="BJ179" s="45" t="str">
        <f t="shared" si="63"/>
        <v>PEREZ MUÑOZ, M CARMEN</v>
      </c>
      <c r="BK179" s="45">
        <f>VLOOKUP(BJ179,Trabajadores!$C$3:$AN$3285,14,FALSE)</f>
        <v>100</v>
      </c>
      <c r="BL179" s="45" t="str">
        <f>VLOOKUP($BJ179,Trabajadores!$C$3:$AN$3285,19,FALSE)</f>
        <v>Cociner@</v>
      </c>
      <c r="BM179" s="45">
        <f>VLOOKUP($BJ179,Trabajadores!$C$3:$AN$3285,16,FALSE)</f>
        <v>100</v>
      </c>
      <c r="BN179" s="124">
        <f t="shared" si="64"/>
        <v>1</v>
      </c>
      <c r="BO179" s="124">
        <f t="shared" si="65"/>
        <v>0</v>
      </c>
      <c r="BP179" s="125">
        <f t="shared" si="66"/>
        <v>1</v>
      </c>
      <c r="BR179" s="126">
        <f t="shared" si="67"/>
        <v>-606.96999999999991</v>
      </c>
      <c r="BV179" s="45" t="str">
        <f t="shared" si="68"/>
        <v>ALGADI</v>
      </c>
      <c r="BW179" s="45" t="s">
        <v>852</v>
      </c>
      <c r="BX179" s="123" t="str">
        <f t="shared" si="69"/>
        <v>9-SEPTIEMBRE</v>
      </c>
      <c r="BY179" s="45">
        <f t="shared" si="70"/>
        <v>510014</v>
      </c>
      <c r="BZ179" s="45">
        <f>VLOOKUP(BY179,Hoja1!$A$2:$O$599,14,FALSE)</f>
        <v>510014</v>
      </c>
      <c r="CA179" s="45" t="str">
        <f>VLOOKUP(BZ179,Hoja1!$A$2:$O$599,2,FALSE)</f>
        <v>C.P. PP. AGUSTINOS "PROV. S. JUAN SAHAGUN"</v>
      </c>
      <c r="CB179" s="45" t="str">
        <f t="shared" si="71"/>
        <v>Festivos y Fines de Semana</v>
      </c>
      <c r="CC179" s="45">
        <v>888</v>
      </c>
      <c r="CD179" s="45" t="str">
        <f t="shared" si="72"/>
        <v>INCIDENCIA</v>
      </c>
      <c r="CF179" s="124"/>
      <c r="CG179" s="124"/>
      <c r="CH179" s="125"/>
      <c r="CJ179" s="126">
        <f t="shared" si="73"/>
        <v>606.96999999999991</v>
      </c>
    </row>
    <row r="180" spans="1:88" hidden="1" x14ac:dyDescent="0.3">
      <c r="A180" s="116"/>
      <c r="B180" s="116"/>
      <c r="D180" s="31" t="s">
        <v>2760</v>
      </c>
      <c r="E180" s="8" t="s">
        <v>2786</v>
      </c>
      <c r="F180" s="7" t="s">
        <v>726</v>
      </c>
      <c r="G180" s="45" t="s">
        <v>714</v>
      </c>
      <c r="H180" s="45" t="s">
        <v>722</v>
      </c>
      <c r="I180" s="119" t="s">
        <v>6420</v>
      </c>
      <c r="J180" s="18" t="s">
        <v>485</v>
      </c>
      <c r="K180" s="119">
        <v>110057</v>
      </c>
      <c r="L180" s="110" t="str">
        <f t="shared" si="51"/>
        <v>ok</v>
      </c>
      <c r="M180" s="111" t="str">
        <f>IFERROR(VLOOKUP(K180,Centros!$E$2:$G$340,2,FALSE)," ")</f>
        <v>COLEGIO RAFAELA YBARRA</v>
      </c>
      <c r="N180" s="112" t="str">
        <f t="shared" si="52"/>
        <v xml:space="preserve"> </v>
      </c>
      <c r="O180" s="113" t="str">
        <f>IFERROR(VLOOKUP($I180,Trabajadores!$C$3:$AF$1684,19,FALSE)," ")</f>
        <v>Limpiador@</v>
      </c>
      <c r="P180" s="32">
        <v>16</v>
      </c>
      <c r="Q180" s="33">
        <v>9</v>
      </c>
      <c r="R180" s="24">
        <f t="shared" si="50"/>
        <v>144</v>
      </c>
      <c r="S180" s="18"/>
      <c r="T180" s="23" t="b">
        <f t="shared" si="53"/>
        <v>0</v>
      </c>
      <c r="U180" s="23">
        <f t="shared" si="54"/>
        <v>0</v>
      </c>
      <c r="V180" s="18"/>
      <c r="W180" s="23">
        <f t="shared" si="55"/>
        <v>190.00799999999998</v>
      </c>
      <c r="X180" s="30" t="str">
        <f>IFERROR(VLOOKUP($I180,Trabajadores!$C$2:$AS$1684,42,FALSE)," ")</f>
        <v>ALGADI</v>
      </c>
      <c r="Y180" s="30">
        <f>IFERROR(VLOOKUP($I180,Trabajadores!$C$2:$AS$1684,40,FALSE)," ")</f>
        <v>110057</v>
      </c>
      <c r="Z180" s="30" t="str">
        <f>IFERROR(VLOOKUP(Y180,Centros!$X$2:$Y$228,2,FALSE)," ")</f>
        <v>COLEGIO RAFAELA YBARRA</v>
      </c>
      <c r="AA180" s="6" t="s">
        <v>10698</v>
      </c>
      <c r="AB180" s="5" t="s">
        <v>10699</v>
      </c>
      <c r="AC180" s="41">
        <f>IFERROR(VLOOKUP(H180,Centros!$AI$2:$AN$10,6,FALSE),0)</f>
        <v>72</v>
      </c>
      <c r="AD180" s="42">
        <f t="shared" si="56"/>
        <v>0</v>
      </c>
      <c r="AE180" s="42">
        <f t="shared" si="57"/>
        <v>144</v>
      </c>
      <c r="AF180" s="42">
        <f t="shared" si="58"/>
        <v>0</v>
      </c>
      <c r="AG180" s="42">
        <f t="shared" si="59"/>
        <v>0</v>
      </c>
      <c r="AH180" s="43">
        <f>IFERROR(VLOOKUP($I180,Trabajadores!$C$3:$AT$1684,44,FALSE),0)</f>
        <v>19228</v>
      </c>
      <c r="AI180" s="43">
        <f>IFERROR(VLOOKUP($I180,Trabajadores!$C$3:$AT$1684,2,FALSE),0)</f>
        <v>742</v>
      </c>
      <c r="AJ180" s="43" t="str">
        <f>IFERROR(VLOOKUP($I180,Trabajadores!$C$3:$AY$1270,21,FALSE),0)</f>
        <v>24</v>
      </c>
      <c r="AK180" s="42">
        <f>IFERROR(VLOOKUP($I180,Trabajadores!$C$3:$AN$1684,38,FALSE),0)</f>
        <v>8.9703588143525739</v>
      </c>
      <c r="AL180" s="42" t="str">
        <f>IFERROR(VLOOKUP($I180,Trabajadores!$C$3:$AN$1684,28,FALSE),0)</f>
        <v>28002585011981</v>
      </c>
      <c r="AM180" s="21" t="str">
        <f>IFERROR(VLOOKUP($I180,Trabajadores!$C$3:$AN$1684,19,FALSE),0)</f>
        <v>Limpiador@</v>
      </c>
      <c r="AN180" s="21">
        <f>IFERROR(IF($J180="algadi",VLOOKUP($K180,Centros!$AB$2:$AD$142,2,FALSE),VLOOKUP($K180,Centros!$AB$143:$AD$282,2,FALSE)),0)</f>
        <v>19228</v>
      </c>
      <c r="AO180" s="44" t="str">
        <f>IFERROR(IF($J180="algadi",VLOOKUP($K180,Centros!$AB$2:$AD$142,3,FALSE),VLOOKUP($K180,Centros!$AB$143:$AD$222,3,FALSE)),0)</f>
        <v>24</v>
      </c>
      <c r="AP180" s="54"/>
      <c r="AQ180" s="55">
        <f>IFERROR(VLOOKUP($AM180,Centros!$AR$2:$AS$405,2,FALSE),0)</f>
        <v>1.6367812499999999</v>
      </c>
      <c r="AR180" s="78">
        <f>IFERROR(VLOOKUP($AM180,Centros!$AZ$2:$BA$6,2,FALSE),0)</f>
        <v>0</v>
      </c>
      <c r="AS180" s="76">
        <f>IFERROR(VLOOKUP($AM180,Centros!$BE$2:$BF$6,2,FALSE),0)</f>
        <v>0</v>
      </c>
      <c r="BD180" s="45" t="str">
        <f t="shared" si="60"/>
        <v>ALGADI</v>
      </c>
      <c r="BE180" s="45" t="s">
        <v>852</v>
      </c>
      <c r="BF180" s="123" t="str">
        <f t="shared" si="61"/>
        <v>9-SEPTIEMBRE</v>
      </c>
      <c r="BG180" s="45">
        <f t="shared" si="62"/>
        <v>110057</v>
      </c>
      <c r="BH180" s="45">
        <f>VLOOKUP(Y180,Hoja1!$A$2:$O$599,14,FALSE)</f>
        <v>110057</v>
      </c>
      <c r="BI180" s="45" t="str">
        <f>VLOOKUP(BH180,Hoja1!$A$2:$O$599,2,FALSE)</f>
        <v>COLEGIO RAFAELA YBARRA</v>
      </c>
      <c r="BJ180" s="45" t="str">
        <f t="shared" si="63"/>
        <v>MARTIN BLANCO, ANA MARIA</v>
      </c>
      <c r="BK180" s="45">
        <f>VLOOKUP(BJ180,Trabajadores!$C$3:$AN$3285,14,FALSE)</f>
        <v>300</v>
      </c>
      <c r="BL180" s="45" t="str">
        <f>VLOOKUP($BJ180,Trabajadores!$C$3:$AN$3285,19,FALSE)</f>
        <v>Limpiador@</v>
      </c>
      <c r="BM180" s="45">
        <f>VLOOKUP($BJ180,Trabajadores!$C$3:$AN$3285,16,FALSE)</f>
        <v>38.46</v>
      </c>
      <c r="BN180" s="124">
        <f t="shared" si="64"/>
        <v>1</v>
      </c>
      <c r="BO180" s="124">
        <f t="shared" si="65"/>
        <v>0</v>
      </c>
      <c r="BP180" s="125">
        <f t="shared" si="66"/>
        <v>1</v>
      </c>
      <c r="BR180" s="126">
        <f t="shared" si="67"/>
        <v>-190.00799999999998</v>
      </c>
      <c r="BV180" s="45" t="str">
        <f t="shared" si="68"/>
        <v>ALGADI</v>
      </c>
      <c r="BW180" s="45" t="s">
        <v>852</v>
      </c>
      <c r="BX180" s="123" t="str">
        <f t="shared" si="69"/>
        <v>9-SEPTIEMBRE</v>
      </c>
      <c r="BY180" s="45">
        <f t="shared" si="70"/>
        <v>110057</v>
      </c>
      <c r="BZ180" s="45">
        <f>VLOOKUP(BY180,Hoja1!$A$2:$O$599,14,FALSE)</f>
        <v>110057</v>
      </c>
      <c r="CA180" s="45" t="str">
        <f>VLOOKUP(BZ180,Hoja1!$A$2:$O$599,2,FALSE)</f>
        <v>COLEGIO RAFAELA YBARRA</v>
      </c>
      <c r="CB180" s="45" t="str">
        <f t="shared" si="71"/>
        <v>Puesto pendiente de cubrir</v>
      </c>
      <c r="CC180" s="45">
        <v>888</v>
      </c>
      <c r="CD180" s="45" t="str">
        <f t="shared" si="72"/>
        <v>INCIDENCIA</v>
      </c>
      <c r="CF180" s="124"/>
      <c r="CG180" s="124"/>
      <c r="CH180" s="125"/>
      <c r="CJ180" s="126">
        <f t="shared" si="73"/>
        <v>190.00799999999998</v>
      </c>
    </row>
    <row r="181" spans="1:88" hidden="1" x14ac:dyDescent="0.3">
      <c r="A181" s="116"/>
      <c r="B181" s="116"/>
      <c r="D181" s="31" t="s">
        <v>2760</v>
      </c>
      <c r="E181" s="8" t="s">
        <v>2786</v>
      </c>
      <c r="F181" s="7" t="s">
        <v>726</v>
      </c>
      <c r="G181" s="45" t="s">
        <v>714</v>
      </c>
      <c r="H181" s="45" t="s">
        <v>717</v>
      </c>
      <c r="I181" s="119" t="s">
        <v>10060</v>
      </c>
      <c r="J181" s="18" t="s">
        <v>485</v>
      </c>
      <c r="K181" s="119">
        <v>110807</v>
      </c>
      <c r="L181" s="110" t="str">
        <f t="shared" si="51"/>
        <v>ok</v>
      </c>
      <c r="M181" s="111" t="str">
        <f>IFERROR(VLOOKUP(K181,Centros!$E$2:$G$340,2,FALSE)," ")</f>
        <v>COLEGIO NTRA SRA BUEN CONSEJO</v>
      </c>
      <c r="N181" s="112" t="str">
        <f t="shared" si="52"/>
        <v xml:space="preserve"> </v>
      </c>
      <c r="O181" s="113" t="str">
        <f>IFERROR(VLOOKUP($I181,Trabajadores!$C$3:$AF$1684,19,FALSE)," ")</f>
        <v>ASL</v>
      </c>
      <c r="P181" s="32">
        <v>12</v>
      </c>
      <c r="Q181" s="33">
        <v>9</v>
      </c>
      <c r="R181" s="24">
        <f t="shared" si="50"/>
        <v>108</v>
      </c>
      <c r="S181" s="18"/>
      <c r="T181" s="23">
        <f t="shared" si="53"/>
        <v>1.6367812499999999</v>
      </c>
      <c r="U181" s="23">
        <f t="shared" si="54"/>
        <v>0</v>
      </c>
      <c r="V181" s="18"/>
      <c r="W181" s="23">
        <f t="shared" si="55"/>
        <v>142.506</v>
      </c>
      <c r="X181" s="30" t="str">
        <f>IFERROR(VLOOKUP($I181,Trabajadores!$C$2:$AS$1684,42,FALSE)," ")</f>
        <v>ALGADI</v>
      </c>
      <c r="Y181" s="30">
        <f>IFERROR(VLOOKUP($I181,Trabajadores!$C$2:$AS$1684,40,FALSE)," ")</f>
        <v>110057</v>
      </c>
      <c r="Z181" s="30" t="str">
        <f>IFERROR(VLOOKUP(Y181,Centros!$X$2:$Y$228,2,FALSE)," ")</f>
        <v>COLEGIO RAFAELA YBARRA</v>
      </c>
      <c r="AA181" s="6" t="s">
        <v>10700</v>
      </c>
      <c r="AB181" s="5" t="s">
        <v>10701</v>
      </c>
      <c r="AC181" s="41">
        <f>IFERROR(VLOOKUP(H181,Centros!$AI$2:$AN$10,6,FALSE),0)</f>
        <v>73</v>
      </c>
      <c r="AD181" s="42">
        <f t="shared" si="56"/>
        <v>0</v>
      </c>
      <c r="AE181" s="42">
        <f t="shared" si="57"/>
        <v>0</v>
      </c>
      <c r="AF181" s="42">
        <f t="shared" si="58"/>
        <v>108</v>
      </c>
      <c r="AG181" s="42">
        <f t="shared" si="59"/>
        <v>0</v>
      </c>
      <c r="AH181" s="43">
        <f>IFERROR(VLOOKUP($I181,Trabajadores!$C$3:$AT$1684,44,FALSE),0)</f>
        <v>19228</v>
      </c>
      <c r="AI181" s="43">
        <f>IFERROR(VLOOKUP($I181,Trabajadores!$C$3:$AT$1684,2,FALSE),0)</f>
        <v>2160</v>
      </c>
      <c r="AJ181" s="43" t="str">
        <f>IFERROR(VLOOKUP($I181,Trabajadores!$C$3:$AY$1270,21,FALSE),0)</f>
        <v>24</v>
      </c>
      <c r="AK181" s="42">
        <f>IFERROR(VLOOKUP($I181,Trabajadores!$C$3:$AN$1684,38,FALSE),0)</f>
        <v>7.8</v>
      </c>
      <c r="AL181" s="42" t="str">
        <f>IFERROR(VLOOKUP($I181,Trabajadores!$C$3:$AN$1684,28,FALSE),0)</f>
        <v>99100165012016</v>
      </c>
      <c r="AM181" s="21" t="str">
        <f>IFERROR(VLOOKUP($I181,Trabajadores!$C$3:$AN$1684,19,FALSE),0)</f>
        <v>ASL</v>
      </c>
      <c r="AN181" s="21">
        <f>IFERROR(IF($J181="algadi",VLOOKUP($K181,Centros!$AB$2:$AD$142,2,FALSE),VLOOKUP($K181,Centros!$AB$143:$AD$282,2,FALSE)),0)</f>
        <v>19028</v>
      </c>
      <c r="AO181" s="44" t="str">
        <f>IFERROR(IF($J181="algadi",VLOOKUP($K181,Centros!$AB$2:$AD$142,3,FALSE),VLOOKUP($K181,Centros!$AB$143:$AD$222,3,FALSE)),0)</f>
        <v>91</v>
      </c>
      <c r="AP181" s="54"/>
      <c r="AQ181" s="55">
        <f>IFERROR(VLOOKUP($AM181,Centros!$AR$2:$AS$405,2,FALSE),0)</f>
        <v>1.6367812499999999</v>
      </c>
      <c r="AR181" s="78">
        <f>IFERROR(VLOOKUP($AM181,Centros!$AZ$2:$BA$6,2,FALSE),0)</f>
        <v>0</v>
      </c>
      <c r="AS181" s="76">
        <f>IFERROR(VLOOKUP($AM181,Centros!$BE$2:$BF$6,2,FALSE),0)</f>
        <v>2.0499999999999998</v>
      </c>
      <c r="BD181" s="45" t="str">
        <f t="shared" si="60"/>
        <v>ALGADI</v>
      </c>
      <c r="BE181" s="45" t="s">
        <v>852</v>
      </c>
      <c r="BF181" s="123" t="str">
        <f t="shared" si="61"/>
        <v>9-SEPTIEMBRE</v>
      </c>
      <c r="BG181" s="45">
        <f t="shared" si="62"/>
        <v>110057</v>
      </c>
      <c r="BH181" s="45">
        <f>VLOOKUP(Y181,Hoja1!$A$2:$O$599,14,FALSE)</f>
        <v>110057</v>
      </c>
      <c r="BI181" s="45" t="str">
        <f>VLOOKUP(BH181,Hoja1!$A$2:$O$599,2,FALSE)</f>
        <v>COLEGIO RAFAELA YBARRA</v>
      </c>
      <c r="BJ181" s="45" t="str">
        <f t="shared" si="63"/>
        <v>RODRIGUEZ HERNANDEZ, ASTRID JOH</v>
      </c>
      <c r="BK181" s="45">
        <f>VLOOKUP(BJ181,Trabajadores!$C$3:$AN$3285,14,FALSE)</f>
        <v>300</v>
      </c>
      <c r="BL181" s="45" t="str">
        <f>VLOOKUP($BJ181,Trabajadores!$C$3:$AN$3285,19,FALSE)</f>
        <v>ASL</v>
      </c>
      <c r="BM181" s="45">
        <f>VLOOKUP($BJ181,Trabajadores!$C$3:$AN$3285,16,FALSE)</f>
        <v>50</v>
      </c>
      <c r="BN181" s="124">
        <f t="shared" si="64"/>
        <v>1</v>
      </c>
      <c r="BO181" s="124">
        <f t="shared" si="65"/>
        <v>0</v>
      </c>
      <c r="BP181" s="125">
        <f t="shared" si="66"/>
        <v>1</v>
      </c>
      <c r="BR181" s="126">
        <f t="shared" si="67"/>
        <v>-142.506</v>
      </c>
      <c r="BV181" s="45" t="str">
        <f t="shared" si="68"/>
        <v>ALGADI</v>
      </c>
      <c r="BW181" s="45" t="s">
        <v>852</v>
      </c>
      <c r="BX181" s="123" t="str">
        <f t="shared" si="69"/>
        <v>9-SEPTIEMBRE</v>
      </c>
      <c r="BY181" s="45">
        <f t="shared" si="70"/>
        <v>110807</v>
      </c>
      <c r="BZ181" s="45">
        <f>VLOOKUP(BY181,Hoja1!$A$2:$O$599,14,FALSE)</f>
        <v>110807</v>
      </c>
      <c r="CA181" s="45" t="str">
        <f>VLOOKUP(BZ181,Hoja1!$A$2:$O$599,2,FALSE)</f>
        <v>COLEGIO NTRA SRA BUEN CONSEJO</v>
      </c>
      <c r="CB181" s="45" t="str">
        <f t="shared" si="71"/>
        <v>Absentismo</v>
      </c>
      <c r="CC181" s="45">
        <v>888</v>
      </c>
      <c r="CD181" s="45" t="str">
        <f t="shared" si="72"/>
        <v>INCIDENCIA</v>
      </c>
      <c r="CF181" s="124"/>
      <c r="CG181" s="124"/>
      <c r="CH181" s="125"/>
      <c r="CJ181" s="126">
        <f t="shared" si="73"/>
        <v>142.506</v>
      </c>
    </row>
    <row r="182" spans="1:88" hidden="1" x14ac:dyDescent="0.3">
      <c r="A182" s="116"/>
      <c r="B182" s="116"/>
      <c r="D182" s="31" t="s">
        <v>2760</v>
      </c>
      <c r="E182" s="8" t="s">
        <v>2786</v>
      </c>
      <c r="F182" s="7" t="s">
        <v>726</v>
      </c>
      <c r="G182" s="45" t="s">
        <v>714</v>
      </c>
      <c r="H182" s="45" t="s">
        <v>717</v>
      </c>
      <c r="I182" s="119" t="s">
        <v>10060</v>
      </c>
      <c r="J182" s="18" t="s">
        <v>485</v>
      </c>
      <c r="K182" s="119">
        <v>110807</v>
      </c>
      <c r="L182" s="110" t="str">
        <f t="shared" si="51"/>
        <v>ok</v>
      </c>
      <c r="M182" s="111" t="str">
        <f>IFERROR(VLOOKUP(K182,Centros!$E$2:$G$340,2,FALSE)," ")</f>
        <v>COLEGIO NTRA SRA BUEN CONSEJO</v>
      </c>
      <c r="N182" s="112" t="str">
        <f t="shared" si="52"/>
        <v xml:space="preserve"> </v>
      </c>
      <c r="O182" s="113" t="str">
        <f>IFERROR(VLOOKUP($I182,Trabajadores!$C$3:$AF$1684,19,FALSE)," ")</f>
        <v>ASL</v>
      </c>
      <c r="P182" s="32">
        <v>5</v>
      </c>
      <c r="Q182" s="33">
        <v>9</v>
      </c>
      <c r="R182" s="24">
        <f t="shared" si="50"/>
        <v>45</v>
      </c>
      <c r="S182" s="18"/>
      <c r="T182" s="23">
        <f t="shared" si="53"/>
        <v>1.6367812499999999</v>
      </c>
      <c r="U182" s="23">
        <f t="shared" si="54"/>
        <v>0</v>
      </c>
      <c r="V182" s="18"/>
      <c r="W182" s="23">
        <f t="shared" si="55"/>
        <v>59.377499999999998</v>
      </c>
      <c r="X182" s="30" t="str">
        <f>IFERROR(VLOOKUP($I182,Trabajadores!$C$2:$AS$1684,42,FALSE)," ")</f>
        <v>ALGADI</v>
      </c>
      <c r="Y182" s="30">
        <f>IFERROR(VLOOKUP($I182,Trabajadores!$C$2:$AS$1684,40,FALSE)," ")</f>
        <v>110057</v>
      </c>
      <c r="Z182" s="30" t="str">
        <f>IFERROR(VLOOKUP(Y182,Centros!$X$2:$Y$228,2,FALSE)," ")</f>
        <v>COLEGIO RAFAELA YBARRA</v>
      </c>
      <c r="AA182" s="6" t="s">
        <v>10702</v>
      </c>
      <c r="AB182" s="5" t="s">
        <v>10699</v>
      </c>
      <c r="AC182" s="41">
        <f>IFERROR(VLOOKUP(H182,Centros!$AI$2:$AN$10,6,FALSE),0)</f>
        <v>73</v>
      </c>
      <c r="AD182" s="42">
        <f t="shared" si="56"/>
        <v>0</v>
      </c>
      <c r="AE182" s="42">
        <f t="shared" si="57"/>
        <v>0</v>
      </c>
      <c r="AF182" s="42">
        <f t="shared" si="58"/>
        <v>45</v>
      </c>
      <c r="AG182" s="42">
        <f t="shared" si="59"/>
        <v>0</v>
      </c>
      <c r="AH182" s="43">
        <f>IFERROR(VLOOKUP($I182,Trabajadores!$C$3:$AT$1684,44,FALSE),0)</f>
        <v>19228</v>
      </c>
      <c r="AI182" s="43">
        <f>IFERROR(VLOOKUP($I182,Trabajadores!$C$3:$AT$1684,2,FALSE),0)</f>
        <v>2160</v>
      </c>
      <c r="AJ182" s="43" t="str">
        <f>IFERROR(VLOOKUP($I182,Trabajadores!$C$3:$AY$1270,21,FALSE),0)</f>
        <v>24</v>
      </c>
      <c r="AK182" s="42">
        <f>IFERROR(VLOOKUP($I182,Trabajadores!$C$3:$AN$1684,38,FALSE),0)</f>
        <v>7.8</v>
      </c>
      <c r="AL182" s="42" t="str">
        <f>IFERROR(VLOOKUP($I182,Trabajadores!$C$3:$AN$1684,28,FALSE),0)</f>
        <v>99100165012016</v>
      </c>
      <c r="AM182" s="21" t="str">
        <f>IFERROR(VLOOKUP($I182,Trabajadores!$C$3:$AN$1684,19,FALSE),0)</f>
        <v>ASL</v>
      </c>
      <c r="AN182" s="21">
        <f>IFERROR(IF($J182="algadi",VLOOKUP($K182,Centros!$AB$2:$AD$142,2,FALSE),VLOOKUP($K182,Centros!$AB$143:$AD$282,2,FALSE)),0)</f>
        <v>19028</v>
      </c>
      <c r="AO182" s="44" t="str">
        <f>IFERROR(IF($J182="algadi",VLOOKUP($K182,Centros!$AB$2:$AD$142,3,FALSE),VLOOKUP($K182,Centros!$AB$143:$AD$222,3,FALSE)),0)</f>
        <v>91</v>
      </c>
      <c r="AP182" s="54"/>
      <c r="AQ182" s="55">
        <f>IFERROR(VLOOKUP($AM182,Centros!$AR$2:$AS$405,2,FALSE),0)</f>
        <v>1.6367812499999999</v>
      </c>
      <c r="AR182" s="78">
        <f>IFERROR(VLOOKUP($AM182,Centros!$AZ$2:$BA$6,2,FALSE),0)</f>
        <v>0</v>
      </c>
      <c r="AS182" s="76">
        <f>IFERROR(VLOOKUP($AM182,Centros!$BE$2:$BF$6,2,FALSE),0)</f>
        <v>2.0499999999999998</v>
      </c>
      <c r="BD182" s="45" t="str">
        <f t="shared" si="60"/>
        <v>ALGADI</v>
      </c>
      <c r="BE182" s="45" t="s">
        <v>852</v>
      </c>
      <c r="BF182" s="123" t="str">
        <f t="shared" si="61"/>
        <v>9-SEPTIEMBRE</v>
      </c>
      <c r="BG182" s="45">
        <f t="shared" si="62"/>
        <v>110057</v>
      </c>
      <c r="BH182" s="45">
        <f>VLOOKUP(Y182,Hoja1!$A$2:$O$599,14,FALSE)</f>
        <v>110057</v>
      </c>
      <c r="BI182" s="45" t="str">
        <f>VLOOKUP(BH182,Hoja1!$A$2:$O$599,2,FALSE)</f>
        <v>COLEGIO RAFAELA YBARRA</v>
      </c>
      <c r="BJ182" s="45" t="str">
        <f t="shared" si="63"/>
        <v>RODRIGUEZ HERNANDEZ, ASTRID JOH</v>
      </c>
      <c r="BK182" s="45">
        <f>VLOOKUP(BJ182,Trabajadores!$C$3:$AN$3285,14,FALSE)</f>
        <v>300</v>
      </c>
      <c r="BL182" s="45" t="str">
        <f>VLOOKUP($BJ182,Trabajadores!$C$3:$AN$3285,19,FALSE)</f>
        <v>ASL</v>
      </c>
      <c r="BM182" s="45">
        <f>VLOOKUP($BJ182,Trabajadores!$C$3:$AN$3285,16,FALSE)</f>
        <v>50</v>
      </c>
      <c r="BN182" s="124">
        <f t="shared" si="64"/>
        <v>1</v>
      </c>
      <c r="BO182" s="124">
        <f t="shared" si="65"/>
        <v>0</v>
      </c>
      <c r="BP182" s="125">
        <f t="shared" si="66"/>
        <v>1</v>
      </c>
      <c r="BR182" s="126">
        <f t="shared" si="67"/>
        <v>-59.377499999999998</v>
      </c>
      <c r="BV182" s="45" t="str">
        <f t="shared" si="68"/>
        <v>ALGADI</v>
      </c>
      <c r="BW182" s="45" t="s">
        <v>852</v>
      </c>
      <c r="BX182" s="123" t="str">
        <f t="shared" si="69"/>
        <v>9-SEPTIEMBRE</v>
      </c>
      <c r="BY182" s="45">
        <f t="shared" si="70"/>
        <v>110807</v>
      </c>
      <c r="BZ182" s="45">
        <f>VLOOKUP(BY182,Hoja1!$A$2:$O$599,14,FALSE)</f>
        <v>110807</v>
      </c>
      <c r="CA182" s="45" t="str">
        <f>VLOOKUP(BZ182,Hoja1!$A$2:$O$599,2,FALSE)</f>
        <v>COLEGIO NTRA SRA BUEN CONSEJO</v>
      </c>
      <c r="CB182" s="45" t="str">
        <f t="shared" si="71"/>
        <v>Absentismo</v>
      </c>
      <c r="CC182" s="45">
        <v>888</v>
      </c>
      <c r="CD182" s="45" t="str">
        <f t="shared" si="72"/>
        <v>INCIDENCIA</v>
      </c>
      <c r="CF182" s="124"/>
      <c r="CG182" s="124"/>
      <c r="CH182" s="125"/>
      <c r="CJ182" s="126">
        <f t="shared" si="73"/>
        <v>59.377499999999998</v>
      </c>
    </row>
    <row r="183" spans="1:88" hidden="1" x14ac:dyDescent="0.3">
      <c r="A183" s="116"/>
      <c r="B183" s="116"/>
      <c r="D183" s="31" t="s">
        <v>2760</v>
      </c>
      <c r="E183" s="8" t="s">
        <v>2786</v>
      </c>
      <c r="F183" s="7" t="s">
        <v>726</v>
      </c>
      <c r="G183" s="45" t="s">
        <v>714</v>
      </c>
      <c r="H183" s="45" t="s">
        <v>720</v>
      </c>
      <c r="I183" s="119" t="s">
        <v>3708</v>
      </c>
      <c r="J183" s="18" t="s">
        <v>485</v>
      </c>
      <c r="K183" s="119">
        <v>110057</v>
      </c>
      <c r="L183" s="110" t="str">
        <f t="shared" si="51"/>
        <v>ok</v>
      </c>
      <c r="M183" s="111" t="str">
        <f>IFERROR(VLOOKUP(K183,Centros!$E$2:$G$340,2,FALSE)," ")</f>
        <v>COLEGIO RAFAELA YBARRA</v>
      </c>
      <c r="N183" s="112" t="str">
        <f t="shared" si="52"/>
        <v xml:space="preserve"> </v>
      </c>
      <c r="O183" s="113" t="str">
        <f>IFERROR(VLOOKUP($I183,Trabajadores!$C$3:$AF$1684,19,FALSE)," ")</f>
        <v>AUX.COLEC.</v>
      </c>
      <c r="P183" s="32">
        <v>2</v>
      </c>
      <c r="Q183" s="33">
        <v>61.2</v>
      </c>
      <c r="R183" s="24">
        <f t="shared" si="50"/>
        <v>122.4</v>
      </c>
      <c r="S183" s="18"/>
      <c r="T183" s="23">
        <f t="shared" si="53"/>
        <v>0</v>
      </c>
      <c r="U183" s="23">
        <f t="shared" si="54"/>
        <v>0</v>
      </c>
      <c r="V183" s="18"/>
      <c r="W183" s="23">
        <f t="shared" si="55"/>
        <v>161.5068</v>
      </c>
      <c r="X183" s="30" t="str">
        <f>IFERROR(VLOOKUP($I183,Trabajadores!$C$2:$AS$1684,42,FALSE)," ")</f>
        <v>ALGADI</v>
      </c>
      <c r="Y183" s="30">
        <f>IFERROR(VLOOKUP($I183,Trabajadores!$C$2:$AS$1684,40,FALSE)," ")</f>
        <v>120009</v>
      </c>
      <c r="Z183" s="30" t="str">
        <f>IFERROR(VLOOKUP(Y183,Centros!$X$2:$Y$228,2,FALSE)," ")</f>
        <v>COLEGIO MAYOR ALCALA</v>
      </c>
      <c r="AA183" s="6" t="s">
        <v>10703</v>
      </c>
      <c r="AB183" s="5" t="s">
        <v>10704</v>
      </c>
      <c r="AC183" s="41">
        <f>IFERROR(VLOOKUP(H183,Centros!$AI$2:$AN$10,6,FALSE),0)</f>
        <v>70</v>
      </c>
      <c r="AD183" s="42">
        <f t="shared" si="56"/>
        <v>122.4</v>
      </c>
      <c r="AE183" s="42">
        <f t="shared" si="57"/>
        <v>0</v>
      </c>
      <c r="AF183" s="42">
        <f t="shared" si="58"/>
        <v>0</v>
      </c>
      <c r="AG183" s="42">
        <f t="shared" si="59"/>
        <v>0</v>
      </c>
      <c r="AH183" s="43">
        <f>IFERROR(VLOOKUP($I183,Trabajadores!$C$3:$AT$1684,44,FALSE),0)</f>
        <v>19228</v>
      </c>
      <c r="AI183" s="43">
        <f>IFERROR(VLOOKUP($I183,Trabajadores!$C$3:$AT$1684,2,FALSE),0)</f>
        <v>336</v>
      </c>
      <c r="AJ183" s="43" t="str">
        <f>IFERROR(VLOOKUP($I183,Trabajadores!$C$3:$AY$1270,21,FALSE),0)</f>
        <v>53</v>
      </c>
      <c r="AK183" s="42">
        <f>IFERROR(VLOOKUP($I183,Trabajadores!$C$3:$AN$1684,38,FALSE),0)</f>
        <v>7.6012500000000003</v>
      </c>
      <c r="AL183" s="42" t="str">
        <f>IFERROR(VLOOKUP($I183,Trabajadores!$C$3:$AN$1684,28,FALSE),0)</f>
        <v>99100165012016</v>
      </c>
      <c r="AM183" s="21" t="str">
        <f>IFERROR(VLOOKUP($I183,Trabajadores!$C$3:$AN$1684,19,FALSE),0)</f>
        <v>AUX.COLEC.</v>
      </c>
      <c r="AN183" s="21">
        <f>IFERROR(IF($J183="algadi",VLOOKUP($K183,Centros!$AB$2:$AD$142,2,FALSE),VLOOKUP($K183,Centros!$AB$143:$AD$282,2,FALSE)),0)</f>
        <v>19228</v>
      </c>
      <c r="AO183" s="44" t="str">
        <f>IFERROR(IF($J183="algadi",VLOOKUP($K183,Centros!$AB$2:$AD$142,3,FALSE),VLOOKUP($K183,Centros!$AB$143:$AD$222,3,FALSE)),0)</f>
        <v>24</v>
      </c>
      <c r="AP183" s="54"/>
      <c r="AQ183" s="55">
        <f>IFERROR(VLOOKUP($AM183,Centros!$AR$2:$AS$405,2,FALSE),0)</f>
        <v>0</v>
      </c>
      <c r="AR183" s="78">
        <f>IFERROR(VLOOKUP($AM183,Centros!$AZ$2:$BA$6,2,FALSE),0)</f>
        <v>0</v>
      </c>
      <c r="AS183" s="76">
        <f>IFERROR(VLOOKUP($AM183,Centros!$BE$2:$BF$6,2,FALSE),0)</f>
        <v>0</v>
      </c>
      <c r="BD183" s="45" t="str">
        <f t="shared" si="60"/>
        <v>ALGADI</v>
      </c>
      <c r="BE183" s="45" t="s">
        <v>852</v>
      </c>
      <c r="BF183" s="123" t="str">
        <f t="shared" si="61"/>
        <v>9-SEPTIEMBRE</v>
      </c>
      <c r="BG183" s="45">
        <f t="shared" si="62"/>
        <v>120009</v>
      </c>
      <c r="BH183" s="45">
        <f>VLOOKUP(Y183,Hoja1!$A$2:$O$599,14,FALSE)</f>
        <v>120009</v>
      </c>
      <c r="BI183" s="45" t="str">
        <f>VLOOKUP(BH183,Hoja1!$A$2:$O$599,2,FALSE)</f>
        <v>COLEGIO MAYOR ALCALA</v>
      </c>
      <c r="BJ183" s="45" t="str">
        <f t="shared" si="63"/>
        <v>GARCIA DIAZ, EVA MARIA</v>
      </c>
      <c r="BK183" s="45">
        <f>VLOOKUP(BJ183,Trabajadores!$C$3:$AN$3285,14,FALSE)</f>
        <v>100</v>
      </c>
      <c r="BL183" s="45" t="str">
        <f>VLOOKUP($BJ183,Trabajadores!$C$3:$AN$3285,19,FALSE)</f>
        <v>AUX.COLEC.</v>
      </c>
      <c r="BM183" s="45">
        <f>VLOOKUP($BJ183,Trabajadores!$C$3:$AN$3285,16,FALSE)</f>
        <v>100</v>
      </c>
      <c r="BN183" s="124">
        <f t="shared" si="64"/>
        <v>1</v>
      </c>
      <c r="BO183" s="124">
        <f t="shared" si="65"/>
        <v>0</v>
      </c>
      <c r="BP183" s="125">
        <f t="shared" si="66"/>
        <v>1</v>
      </c>
      <c r="BR183" s="126">
        <f t="shared" si="67"/>
        <v>-161.5068</v>
      </c>
      <c r="BV183" s="45" t="str">
        <f t="shared" si="68"/>
        <v>ALGADI</v>
      </c>
      <c r="BW183" s="45" t="s">
        <v>852</v>
      </c>
      <c r="BX183" s="123" t="str">
        <f t="shared" si="69"/>
        <v>9-SEPTIEMBRE</v>
      </c>
      <c r="BY183" s="45">
        <f t="shared" si="70"/>
        <v>110057</v>
      </c>
      <c r="BZ183" s="45">
        <f>VLOOKUP(BY183,Hoja1!$A$2:$O$599,14,FALSE)</f>
        <v>110057</v>
      </c>
      <c r="CA183" s="45" t="str">
        <f>VLOOKUP(BZ183,Hoja1!$A$2:$O$599,2,FALSE)</f>
        <v>COLEGIO RAFAELA YBARRA</v>
      </c>
      <c r="CB183" s="45" t="str">
        <f t="shared" si="71"/>
        <v>Festivos y Fines de Semana</v>
      </c>
      <c r="CC183" s="45">
        <v>888</v>
      </c>
      <c r="CD183" s="45" t="str">
        <f t="shared" si="72"/>
        <v>INCIDENCIA</v>
      </c>
      <c r="CF183" s="124"/>
      <c r="CG183" s="124"/>
      <c r="CH183" s="125"/>
      <c r="CJ183" s="126">
        <f t="shared" si="73"/>
        <v>161.5068</v>
      </c>
    </row>
    <row r="184" spans="1:88" hidden="1" x14ac:dyDescent="0.3">
      <c r="A184" s="116"/>
      <c r="B184" s="116"/>
      <c r="D184" s="31" t="s">
        <v>2760</v>
      </c>
      <c r="E184" s="8" t="s">
        <v>2786</v>
      </c>
      <c r="F184" s="7" t="s">
        <v>726</v>
      </c>
      <c r="G184" s="45" t="s">
        <v>714</v>
      </c>
      <c r="H184" s="45" t="s">
        <v>719</v>
      </c>
      <c r="I184" s="119" t="s">
        <v>3708</v>
      </c>
      <c r="J184" s="18" t="s">
        <v>485</v>
      </c>
      <c r="K184" s="119">
        <v>120001</v>
      </c>
      <c r="L184" s="110" t="str">
        <f t="shared" si="51"/>
        <v>ok</v>
      </c>
      <c r="M184" s="111" t="str">
        <f>IFERROR(VLOOKUP(K184,Centros!$E$2:$G$340,2,FALSE)," ")</f>
        <v>COLEGIO MAYOR SAN AGUSTIN</v>
      </c>
      <c r="N184" s="112" t="str">
        <f t="shared" si="52"/>
        <v xml:space="preserve"> </v>
      </c>
      <c r="O184" s="113" t="str">
        <f>IFERROR(VLOOKUP($I184,Trabajadores!$C$3:$AF$1684,19,FALSE)," ")</f>
        <v>AUX.COLEC.</v>
      </c>
      <c r="P184" s="32">
        <v>1</v>
      </c>
      <c r="Q184" s="33">
        <v>100</v>
      </c>
      <c r="R184" s="24">
        <f t="shared" si="50"/>
        <v>100</v>
      </c>
      <c r="S184" s="18"/>
      <c r="T184" s="23">
        <f t="shared" si="53"/>
        <v>0</v>
      </c>
      <c r="U184" s="23">
        <f t="shared" si="54"/>
        <v>0</v>
      </c>
      <c r="V184" s="18"/>
      <c r="W184" s="23">
        <f t="shared" si="55"/>
        <v>131.94999999999999</v>
      </c>
      <c r="X184" s="30" t="str">
        <f>IFERROR(VLOOKUP($I184,Trabajadores!$C$2:$AS$1684,42,FALSE)," ")</f>
        <v>ALGADI</v>
      </c>
      <c r="Y184" s="30">
        <f>IFERROR(VLOOKUP($I184,Trabajadores!$C$2:$AS$1684,40,FALSE)," ")</f>
        <v>120009</v>
      </c>
      <c r="Z184" s="30" t="str">
        <f>IFERROR(VLOOKUP(Y184,Centros!$X$2:$Y$228,2,FALSE)," ")</f>
        <v>COLEGIO MAYOR ALCALA</v>
      </c>
      <c r="AA184" s="6">
        <v>45926</v>
      </c>
      <c r="AB184" s="5" t="s">
        <v>10705</v>
      </c>
      <c r="AC184" s="41">
        <f>IFERROR(VLOOKUP(H184,Centros!$AI$2:$AN$10,6,FALSE),0)</f>
        <v>72</v>
      </c>
      <c r="AD184" s="42">
        <f t="shared" si="56"/>
        <v>0</v>
      </c>
      <c r="AE184" s="42">
        <f t="shared" si="57"/>
        <v>100</v>
      </c>
      <c r="AF184" s="42">
        <f t="shared" si="58"/>
        <v>0</v>
      </c>
      <c r="AG184" s="42">
        <f t="shared" si="59"/>
        <v>0</v>
      </c>
      <c r="AH184" s="43">
        <f>IFERROR(VLOOKUP($I184,Trabajadores!$C$3:$AT$1684,44,FALSE),0)</f>
        <v>19228</v>
      </c>
      <c r="AI184" s="43">
        <f>IFERROR(VLOOKUP($I184,Trabajadores!$C$3:$AT$1684,2,FALSE),0)</f>
        <v>336</v>
      </c>
      <c r="AJ184" s="43" t="str">
        <f>IFERROR(VLOOKUP($I184,Trabajadores!$C$3:$AY$1270,21,FALSE),0)</f>
        <v>53</v>
      </c>
      <c r="AK184" s="42">
        <f>IFERROR(VLOOKUP($I184,Trabajadores!$C$3:$AN$1684,38,FALSE),0)</f>
        <v>7.6012500000000003</v>
      </c>
      <c r="AL184" s="42" t="str">
        <f>IFERROR(VLOOKUP($I184,Trabajadores!$C$3:$AN$1684,28,FALSE),0)</f>
        <v>99100165012016</v>
      </c>
      <c r="AM184" s="21" t="str">
        <f>IFERROR(VLOOKUP($I184,Trabajadores!$C$3:$AN$1684,19,FALSE),0)</f>
        <v>AUX.COLEC.</v>
      </c>
      <c r="AN184" s="21">
        <f>IFERROR(IF($J184="algadi",VLOOKUP($K184,Centros!$AB$2:$AD$142,2,FALSE),VLOOKUP($K184,Centros!$AB$143:$AD$282,2,FALSE)),0)</f>
        <v>5027</v>
      </c>
      <c r="AO184" s="44" t="str">
        <f>IFERROR(IF($J184="algadi",VLOOKUP($K184,Centros!$AB$2:$AD$142,3,FALSE),VLOOKUP($K184,Centros!$AB$143:$AD$222,3,FALSE)),0)</f>
        <v>31</v>
      </c>
      <c r="AP184" s="54"/>
      <c r="AQ184" s="55">
        <f>IFERROR(VLOOKUP($AM184,Centros!$AR$2:$AS$405,2,FALSE),0)</f>
        <v>0</v>
      </c>
      <c r="AR184" s="78">
        <f>IFERROR(VLOOKUP($AM184,Centros!$AZ$2:$BA$6,2,FALSE),0)</f>
        <v>0</v>
      </c>
      <c r="AS184" s="76">
        <f>IFERROR(VLOOKUP($AM184,Centros!$BE$2:$BF$6,2,FALSE),0)</f>
        <v>0</v>
      </c>
      <c r="BD184" s="45" t="str">
        <f t="shared" si="60"/>
        <v>ALGADI</v>
      </c>
      <c r="BE184" s="45" t="s">
        <v>852</v>
      </c>
      <c r="BF184" s="123" t="str">
        <f t="shared" si="61"/>
        <v>9-SEPTIEMBRE</v>
      </c>
      <c r="BG184" s="45">
        <f t="shared" si="62"/>
        <v>120009</v>
      </c>
      <c r="BH184" s="45">
        <f>VLOOKUP(Y184,Hoja1!$A$2:$O$599,14,FALSE)</f>
        <v>120009</v>
      </c>
      <c r="BI184" s="45" t="str">
        <f>VLOOKUP(BH184,Hoja1!$A$2:$O$599,2,FALSE)</f>
        <v>COLEGIO MAYOR ALCALA</v>
      </c>
      <c r="BJ184" s="45" t="str">
        <f t="shared" si="63"/>
        <v>GARCIA DIAZ, EVA MARIA</v>
      </c>
      <c r="BK184" s="45">
        <f>VLOOKUP(BJ184,Trabajadores!$C$3:$AN$3285,14,FALSE)</f>
        <v>100</v>
      </c>
      <c r="BL184" s="45" t="str">
        <f>VLOOKUP($BJ184,Trabajadores!$C$3:$AN$3285,19,FALSE)</f>
        <v>AUX.COLEC.</v>
      </c>
      <c r="BM184" s="45">
        <f>VLOOKUP($BJ184,Trabajadores!$C$3:$AN$3285,16,FALSE)</f>
        <v>100</v>
      </c>
      <c r="BN184" s="124">
        <f t="shared" si="64"/>
        <v>1</v>
      </c>
      <c r="BO184" s="124">
        <f t="shared" si="65"/>
        <v>0</v>
      </c>
      <c r="BP184" s="125">
        <f t="shared" si="66"/>
        <v>1</v>
      </c>
      <c r="BR184" s="126">
        <f t="shared" si="67"/>
        <v>-131.94999999999999</v>
      </c>
      <c r="BV184" s="45" t="str">
        <f t="shared" si="68"/>
        <v>ALGADI</v>
      </c>
      <c r="BW184" s="45" t="s">
        <v>852</v>
      </c>
      <c r="BX184" s="123" t="str">
        <f t="shared" si="69"/>
        <v>9-SEPTIEMBRE</v>
      </c>
      <c r="BY184" s="45">
        <f t="shared" si="70"/>
        <v>120001</v>
      </c>
      <c r="BZ184" s="45">
        <f>VLOOKUP(BY184,Hoja1!$A$2:$O$599,14,FALSE)</f>
        <v>120001</v>
      </c>
      <c r="CA184" s="45" t="str">
        <f>VLOOKUP(BZ184,Hoja1!$A$2:$O$599,2,FALSE)</f>
        <v>C.M.U. SAN AGUSTIN</v>
      </c>
      <c r="CB184" s="45" t="str">
        <f t="shared" si="71"/>
        <v>Eventos</v>
      </c>
      <c r="CC184" s="45">
        <v>888</v>
      </c>
      <c r="CD184" s="45" t="str">
        <f t="shared" si="72"/>
        <v>INCIDENCIA</v>
      </c>
      <c r="CF184" s="124"/>
      <c r="CG184" s="124"/>
      <c r="CH184" s="125"/>
      <c r="CJ184" s="126">
        <f t="shared" si="73"/>
        <v>131.94999999999999</v>
      </c>
    </row>
    <row r="185" spans="1:88" hidden="1" x14ac:dyDescent="0.3">
      <c r="A185" s="116"/>
      <c r="B185" s="116"/>
      <c r="D185" s="31" t="s">
        <v>2760</v>
      </c>
      <c r="E185" s="8" t="s">
        <v>2786</v>
      </c>
      <c r="F185" s="7" t="s">
        <v>726</v>
      </c>
      <c r="G185" s="45" t="s">
        <v>714</v>
      </c>
      <c r="H185" s="45" t="s">
        <v>719</v>
      </c>
      <c r="I185" s="119" t="s">
        <v>4340</v>
      </c>
      <c r="J185" s="18" t="s">
        <v>485</v>
      </c>
      <c r="K185" s="119">
        <v>120001</v>
      </c>
      <c r="L185" s="110" t="str">
        <f t="shared" si="51"/>
        <v>ok</v>
      </c>
      <c r="M185" s="111" t="str">
        <f>IFERROR(VLOOKUP(K185,Centros!$E$2:$G$340,2,FALSE)," ")</f>
        <v>COLEGIO MAYOR SAN AGUSTIN</v>
      </c>
      <c r="N185" s="112" t="str">
        <f t="shared" si="52"/>
        <v xml:space="preserve"> </v>
      </c>
      <c r="O185" s="113" t="str">
        <f>IFERROR(VLOOKUP($I185,Trabajadores!$C$3:$AF$1684,19,FALSE)," ")</f>
        <v>h J Unidad</v>
      </c>
      <c r="P185" s="32">
        <v>1</v>
      </c>
      <c r="Q185" s="33">
        <v>100</v>
      </c>
      <c r="R185" s="24">
        <f t="shared" si="50"/>
        <v>100</v>
      </c>
      <c r="S185" s="18"/>
      <c r="T185" s="23">
        <f t="shared" si="53"/>
        <v>1.7971718750000001</v>
      </c>
      <c r="U185" s="23">
        <f t="shared" si="54"/>
        <v>0</v>
      </c>
      <c r="V185" s="18"/>
      <c r="W185" s="23">
        <f t="shared" si="55"/>
        <v>131.94999999999999</v>
      </c>
      <c r="X185" s="30" t="str">
        <f>IFERROR(VLOOKUP($I185,Trabajadores!$C$2:$AS$1684,42,FALSE)," ")</f>
        <v>ALGADI</v>
      </c>
      <c r="Y185" s="30">
        <f>IFERROR(VLOOKUP($I185,Trabajadores!$C$2:$AS$1684,40,FALSE)," ")</f>
        <v>120027</v>
      </c>
      <c r="Z185" s="30" t="str">
        <f>IFERROR(VLOOKUP(Y185,Centros!$X$2:$Y$228,2,FALSE)," ")</f>
        <v>COLEGIO MAYOR CESAR CARLOS</v>
      </c>
      <c r="AA185" s="6">
        <v>45926</v>
      </c>
      <c r="AB185" s="5" t="s">
        <v>10705</v>
      </c>
      <c r="AC185" s="41">
        <f>IFERROR(VLOOKUP(H185,Centros!$AI$2:$AN$10,6,FALSE),0)</f>
        <v>72</v>
      </c>
      <c r="AD185" s="42">
        <f t="shared" si="56"/>
        <v>0</v>
      </c>
      <c r="AE185" s="42">
        <f t="shared" si="57"/>
        <v>100</v>
      </c>
      <c r="AF185" s="42">
        <f t="shared" si="58"/>
        <v>0</v>
      </c>
      <c r="AG185" s="42">
        <f t="shared" si="59"/>
        <v>0</v>
      </c>
      <c r="AH185" s="43">
        <f>IFERROR(VLOOKUP($I185,Trabajadores!$C$3:$AT$1684,44,FALSE),0)</f>
        <v>19228</v>
      </c>
      <c r="AI185" s="43">
        <f>IFERROR(VLOOKUP($I185,Trabajadores!$C$3:$AT$1684,2,FALSE),0)</f>
        <v>370</v>
      </c>
      <c r="AJ185" s="43" t="str">
        <f>IFERROR(VLOOKUP($I185,Trabajadores!$C$3:$AY$1270,21,FALSE),0)</f>
        <v>54</v>
      </c>
      <c r="AK185" s="42">
        <f>IFERROR(VLOOKUP($I185,Trabajadores!$C$3:$AN$1684,38,FALSE),0)</f>
        <v>11.9925</v>
      </c>
      <c r="AL185" s="42" t="str">
        <f>IFERROR(VLOOKUP($I185,Trabajadores!$C$3:$AN$1684,28,FALSE),0)</f>
        <v>99100165012016</v>
      </c>
      <c r="AM185" s="21" t="str">
        <f>IFERROR(VLOOKUP($I185,Trabajadores!$C$3:$AN$1684,19,FALSE),0)</f>
        <v>h J Unidad</v>
      </c>
      <c r="AN185" s="21">
        <f>IFERROR(IF($J185="algadi",VLOOKUP($K185,Centros!$AB$2:$AD$142,2,FALSE),VLOOKUP($K185,Centros!$AB$143:$AD$282,2,FALSE)),0)</f>
        <v>5027</v>
      </c>
      <c r="AO185" s="44" t="str">
        <f>IFERROR(IF($J185="algadi",VLOOKUP($K185,Centros!$AB$2:$AD$142,3,FALSE),VLOOKUP($K185,Centros!$AB$143:$AD$222,3,FALSE)),0)</f>
        <v>31</v>
      </c>
      <c r="AP185" s="54"/>
      <c r="AQ185" s="55">
        <f>IFERROR(VLOOKUP($AM185,Centros!$AR$2:$AS$405,2,FALSE),0)</f>
        <v>1.7971718750000001</v>
      </c>
      <c r="AR185" s="78">
        <f>IFERROR(VLOOKUP($AM185,Centros!$AZ$2:$BA$6,2,FALSE),0)</f>
        <v>0</v>
      </c>
      <c r="AS185" s="76">
        <f>IFERROR(VLOOKUP($AM185,Centros!$BE$2:$BF$6,2,FALSE),0)</f>
        <v>0</v>
      </c>
      <c r="BD185" s="45" t="str">
        <f t="shared" si="60"/>
        <v>ALGADI</v>
      </c>
      <c r="BE185" s="45" t="s">
        <v>852</v>
      </c>
      <c r="BF185" s="123" t="str">
        <f t="shared" si="61"/>
        <v>9-SEPTIEMBRE</v>
      </c>
      <c r="BG185" s="45">
        <f t="shared" si="62"/>
        <v>120027</v>
      </c>
      <c r="BH185" s="45">
        <f>VLOOKUP(Y185,Hoja1!$A$2:$O$599,14,FALSE)</f>
        <v>120027</v>
      </c>
      <c r="BI185" s="45" t="str">
        <f>VLOOKUP(BH185,Hoja1!$A$2:$O$599,2,FALSE)</f>
        <v>COLEGIO MAYOR CESAR CARLOS</v>
      </c>
      <c r="BJ185" s="45" t="str">
        <f t="shared" si="63"/>
        <v>MESIAS PEREZ, ADRIANA</v>
      </c>
      <c r="BK185" s="45">
        <f>VLOOKUP(BJ185,Trabajadores!$C$3:$AN$3285,14,FALSE)</f>
        <v>100</v>
      </c>
      <c r="BL185" s="45" t="str">
        <f>VLOOKUP($BJ185,Trabajadores!$C$3:$AN$3285,19,FALSE)</f>
        <v>h J Unidad</v>
      </c>
      <c r="BM185" s="45">
        <f>VLOOKUP($BJ185,Trabajadores!$C$3:$AN$3285,16,FALSE)</f>
        <v>100</v>
      </c>
      <c r="BN185" s="124">
        <f t="shared" si="64"/>
        <v>1</v>
      </c>
      <c r="BO185" s="124">
        <f t="shared" si="65"/>
        <v>0</v>
      </c>
      <c r="BP185" s="125">
        <f t="shared" si="66"/>
        <v>1</v>
      </c>
      <c r="BR185" s="126">
        <f t="shared" si="67"/>
        <v>-131.94999999999999</v>
      </c>
      <c r="BV185" s="45" t="str">
        <f t="shared" si="68"/>
        <v>ALGADI</v>
      </c>
      <c r="BW185" s="45" t="s">
        <v>852</v>
      </c>
      <c r="BX185" s="123" t="str">
        <f t="shared" si="69"/>
        <v>9-SEPTIEMBRE</v>
      </c>
      <c r="BY185" s="45">
        <f t="shared" si="70"/>
        <v>120001</v>
      </c>
      <c r="BZ185" s="45">
        <f>VLOOKUP(BY185,Hoja1!$A$2:$O$599,14,FALSE)</f>
        <v>120001</v>
      </c>
      <c r="CA185" s="45" t="str">
        <f>VLOOKUP(BZ185,Hoja1!$A$2:$O$599,2,FALSE)</f>
        <v>C.M.U. SAN AGUSTIN</v>
      </c>
      <c r="CB185" s="45" t="str">
        <f t="shared" si="71"/>
        <v>Eventos</v>
      </c>
      <c r="CC185" s="45">
        <v>888</v>
      </c>
      <c r="CD185" s="45" t="str">
        <f t="shared" si="72"/>
        <v>INCIDENCIA</v>
      </c>
      <c r="CF185" s="124"/>
      <c r="CG185" s="124"/>
      <c r="CH185" s="125"/>
      <c r="CJ185" s="126">
        <f t="shared" si="73"/>
        <v>131.94999999999999</v>
      </c>
    </row>
    <row r="186" spans="1:88" hidden="1" x14ac:dyDescent="0.3">
      <c r="A186" s="116"/>
      <c r="B186" s="116"/>
      <c r="D186" s="31" t="s">
        <v>2760</v>
      </c>
      <c r="E186" s="8" t="s">
        <v>2786</v>
      </c>
      <c r="F186" s="7" t="s">
        <v>726</v>
      </c>
      <c r="G186" s="45" t="s">
        <v>714</v>
      </c>
      <c r="H186" s="45" t="s">
        <v>719</v>
      </c>
      <c r="I186" s="119" t="s">
        <v>4661</v>
      </c>
      <c r="J186" s="18" t="s">
        <v>485</v>
      </c>
      <c r="K186" s="119">
        <v>120001</v>
      </c>
      <c r="L186" s="110" t="str">
        <f t="shared" si="51"/>
        <v>ok</v>
      </c>
      <c r="M186" s="111" t="str">
        <f>IFERROR(VLOOKUP(K186,Centros!$E$2:$G$340,2,FALSE)," ")</f>
        <v>COLEGIO MAYOR SAN AGUSTIN</v>
      </c>
      <c r="N186" s="112" t="str">
        <f t="shared" si="52"/>
        <v xml:space="preserve"> </v>
      </c>
      <c r="O186" s="113" t="str">
        <f>IFERROR(VLOOKUP($I186,Trabajadores!$C$3:$AF$1684,19,FALSE)," ")</f>
        <v>J Cocina</v>
      </c>
      <c r="P186" s="32">
        <v>1</v>
      </c>
      <c r="Q186" s="33">
        <v>100</v>
      </c>
      <c r="R186" s="24">
        <f t="shared" si="50"/>
        <v>100</v>
      </c>
      <c r="S186" s="18"/>
      <c r="T186" s="23">
        <f t="shared" si="53"/>
        <v>1.7971718750000001</v>
      </c>
      <c r="U186" s="23">
        <f t="shared" si="54"/>
        <v>0</v>
      </c>
      <c r="V186" s="18"/>
      <c r="W186" s="23">
        <f t="shared" si="55"/>
        <v>131.94999999999999</v>
      </c>
      <c r="X186" s="30" t="str">
        <f>IFERROR(VLOOKUP($I186,Trabajadores!$C$2:$AS$1684,42,FALSE)," ")</f>
        <v>ALGADI</v>
      </c>
      <c r="Y186" s="30">
        <f>IFERROR(VLOOKUP($I186,Trabajadores!$C$2:$AS$1684,40,FALSE)," ")</f>
        <v>120001</v>
      </c>
      <c r="Z186" s="30" t="str">
        <f>IFERROR(VLOOKUP(Y186,Centros!$X$2:$Y$228,2,FALSE)," ")</f>
        <v>COLEGIO MAYOR SAN AGUSTIN</v>
      </c>
      <c r="AA186" s="6">
        <v>45926</v>
      </c>
      <c r="AB186" s="5" t="s">
        <v>10705</v>
      </c>
      <c r="AC186" s="41">
        <f>IFERROR(VLOOKUP(H186,Centros!$AI$2:$AN$10,6,FALSE),0)</f>
        <v>72</v>
      </c>
      <c r="AD186" s="42">
        <f t="shared" si="56"/>
        <v>0</v>
      </c>
      <c r="AE186" s="42">
        <f t="shared" si="57"/>
        <v>100</v>
      </c>
      <c r="AF186" s="42">
        <f t="shared" si="58"/>
        <v>0</v>
      </c>
      <c r="AG186" s="42">
        <f t="shared" si="59"/>
        <v>0</v>
      </c>
      <c r="AH186" s="43">
        <f>IFERROR(VLOOKUP($I186,Trabajadores!$C$3:$AT$1684,44,FALSE),0)</f>
        <v>19228</v>
      </c>
      <c r="AI186" s="43">
        <f>IFERROR(VLOOKUP($I186,Trabajadores!$C$3:$AT$1684,2,FALSE),0)</f>
        <v>2114</v>
      </c>
      <c r="AJ186" s="43" t="str">
        <f>IFERROR(VLOOKUP($I186,Trabajadores!$C$3:$AY$1270,21,FALSE),0)</f>
        <v>5</v>
      </c>
      <c r="AK186" s="42">
        <f>IFERROR(VLOOKUP($I186,Trabajadores!$C$3:$AN$1684,38,FALSE),0)</f>
        <v>12.19875</v>
      </c>
      <c r="AL186" s="42" t="str">
        <f>IFERROR(VLOOKUP($I186,Trabajadores!$C$3:$AN$1684,28,FALSE),0)</f>
        <v>99100165012016</v>
      </c>
      <c r="AM186" s="21" t="str">
        <f>IFERROR(VLOOKUP($I186,Trabajadores!$C$3:$AN$1684,19,FALSE),0)</f>
        <v>J Cocina</v>
      </c>
      <c r="AN186" s="21">
        <f>IFERROR(IF($J186="algadi",VLOOKUP($K186,Centros!$AB$2:$AD$142,2,FALSE),VLOOKUP($K186,Centros!$AB$143:$AD$282,2,FALSE)),0)</f>
        <v>5027</v>
      </c>
      <c r="AO186" s="44" t="str">
        <f>IFERROR(IF($J186="algadi",VLOOKUP($K186,Centros!$AB$2:$AD$142,3,FALSE),VLOOKUP($K186,Centros!$AB$143:$AD$222,3,FALSE)),0)</f>
        <v>31</v>
      </c>
      <c r="AP186" s="54"/>
      <c r="AQ186" s="55">
        <f>IFERROR(VLOOKUP($AM186,Centros!$AR$2:$AS$405,2,FALSE),0)</f>
        <v>1.7971718750000001</v>
      </c>
      <c r="AR186" s="78">
        <f>IFERROR(VLOOKUP($AM186,Centros!$AZ$2:$BA$6,2,FALSE),0)</f>
        <v>0</v>
      </c>
      <c r="AS186" s="76">
        <f>IFERROR(VLOOKUP($AM186,Centros!$BE$2:$BF$6,2,FALSE),0)</f>
        <v>0</v>
      </c>
      <c r="BD186" s="45" t="str">
        <f t="shared" si="60"/>
        <v>ALGADI</v>
      </c>
      <c r="BE186" s="45" t="s">
        <v>852</v>
      </c>
      <c r="BF186" s="123" t="str">
        <f t="shared" si="61"/>
        <v>9-SEPTIEMBRE</v>
      </c>
      <c r="BG186" s="45">
        <f t="shared" si="62"/>
        <v>120001</v>
      </c>
      <c r="BH186" s="45">
        <f>VLOOKUP(Y186,Hoja1!$A$2:$O$599,14,FALSE)</f>
        <v>120001</v>
      </c>
      <c r="BI186" s="45" t="str">
        <f>VLOOKUP(BH186,Hoja1!$A$2:$O$599,2,FALSE)</f>
        <v>C.M.U. SAN AGUSTIN</v>
      </c>
      <c r="BJ186" s="45" t="str">
        <f t="shared" si="63"/>
        <v>PUENTES GONZALEZ, JAVIER</v>
      </c>
      <c r="BK186" s="45">
        <f>VLOOKUP(BJ186,Trabajadores!$C$3:$AN$3285,14,FALSE)</f>
        <v>100</v>
      </c>
      <c r="BL186" s="45" t="str">
        <f>VLOOKUP($BJ186,Trabajadores!$C$3:$AN$3285,19,FALSE)</f>
        <v>J Cocina</v>
      </c>
      <c r="BM186" s="45">
        <f>VLOOKUP($BJ186,Trabajadores!$C$3:$AN$3285,16,FALSE)</f>
        <v>100</v>
      </c>
      <c r="BN186" s="124">
        <f t="shared" si="64"/>
        <v>1</v>
      </c>
      <c r="BO186" s="124">
        <f t="shared" si="65"/>
        <v>0</v>
      </c>
      <c r="BP186" s="125">
        <f t="shared" si="66"/>
        <v>1</v>
      </c>
      <c r="BR186" s="126">
        <f t="shared" si="67"/>
        <v>-131.94999999999999</v>
      </c>
      <c r="BV186" s="45" t="str">
        <f t="shared" si="68"/>
        <v>ALGADI</v>
      </c>
      <c r="BW186" s="45" t="s">
        <v>852</v>
      </c>
      <c r="BX186" s="123" t="str">
        <f t="shared" si="69"/>
        <v>9-SEPTIEMBRE</v>
      </c>
      <c r="BY186" s="45">
        <f t="shared" si="70"/>
        <v>120001</v>
      </c>
      <c r="BZ186" s="45">
        <f>VLOOKUP(BY186,Hoja1!$A$2:$O$599,14,FALSE)</f>
        <v>120001</v>
      </c>
      <c r="CA186" s="45" t="str">
        <f>VLOOKUP(BZ186,Hoja1!$A$2:$O$599,2,FALSE)</f>
        <v>C.M.U. SAN AGUSTIN</v>
      </c>
      <c r="CB186" s="45" t="str">
        <f t="shared" si="71"/>
        <v>Eventos</v>
      </c>
      <c r="CC186" s="45">
        <v>888</v>
      </c>
      <c r="CD186" s="45" t="str">
        <f t="shared" si="72"/>
        <v>INCIDENCIA</v>
      </c>
      <c r="CF186" s="124"/>
      <c r="CG186" s="124"/>
      <c r="CH186" s="125"/>
      <c r="CJ186" s="126">
        <f t="shared" si="73"/>
        <v>131.94999999999999</v>
      </c>
    </row>
    <row r="187" spans="1:88" hidden="1" x14ac:dyDescent="0.3">
      <c r="A187" s="116"/>
      <c r="B187" s="116"/>
      <c r="D187" s="31" t="s">
        <v>2760</v>
      </c>
      <c r="E187" s="8" t="s">
        <v>2786</v>
      </c>
      <c r="F187" s="7" t="s">
        <v>726</v>
      </c>
      <c r="G187" s="45" t="s">
        <v>714</v>
      </c>
      <c r="H187" s="45" t="s">
        <v>719</v>
      </c>
      <c r="I187" s="119" t="s">
        <v>4054</v>
      </c>
      <c r="J187" s="18" t="s">
        <v>485</v>
      </c>
      <c r="K187" s="119">
        <v>120001</v>
      </c>
      <c r="L187" s="110" t="str">
        <f t="shared" si="51"/>
        <v>ok</v>
      </c>
      <c r="M187" s="111" t="str">
        <f>IFERROR(VLOOKUP(K187,Centros!$E$2:$G$340,2,FALSE)," ")</f>
        <v>COLEGIO MAYOR SAN AGUSTIN</v>
      </c>
      <c r="N187" s="112" t="str">
        <f t="shared" si="52"/>
        <v xml:space="preserve"> </v>
      </c>
      <c r="O187" s="113" t="str">
        <f>IFERROR(VLOOKUP($I187,Trabajadores!$C$3:$AF$1684,19,FALSE)," ")</f>
        <v>Cociner@</v>
      </c>
      <c r="P187" s="32">
        <v>1</v>
      </c>
      <c r="Q187" s="33">
        <v>90</v>
      </c>
      <c r="R187" s="24">
        <f t="shared" si="50"/>
        <v>90</v>
      </c>
      <c r="S187" s="18"/>
      <c r="T187" s="23">
        <f t="shared" si="53"/>
        <v>1.743765625</v>
      </c>
      <c r="U187" s="23">
        <f t="shared" si="54"/>
        <v>0</v>
      </c>
      <c r="V187" s="18"/>
      <c r="W187" s="23">
        <f t="shared" si="55"/>
        <v>118.755</v>
      </c>
      <c r="X187" s="30" t="str">
        <f>IFERROR(VLOOKUP($I187,Trabajadores!$C$2:$AS$1684,42,FALSE)," ")</f>
        <v>ALGADI</v>
      </c>
      <c r="Y187" s="30">
        <f>IFERROR(VLOOKUP($I187,Trabajadores!$C$2:$AS$1684,40,FALSE)," ")</f>
        <v>888888</v>
      </c>
      <c r="Z187" s="30" t="str">
        <f>IFERROR(VLOOKUP(Y187,Centros!$X$2:$Y$228,2,FALSE)," ")</f>
        <v>CORRETURNOS/RAPPELS</v>
      </c>
      <c r="AA187" s="6">
        <v>45926</v>
      </c>
      <c r="AB187" s="5" t="s">
        <v>10705</v>
      </c>
      <c r="AC187" s="41">
        <f>IFERROR(VLOOKUP(H187,Centros!$AI$2:$AN$10,6,FALSE),0)</f>
        <v>72</v>
      </c>
      <c r="AD187" s="42">
        <f t="shared" si="56"/>
        <v>0</v>
      </c>
      <c r="AE187" s="42">
        <f t="shared" si="57"/>
        <v>90</v>
      </c>
      <c r="AF187" s="42">
        <f t="shared" si="58"/>
        <v>0</v>
      </c>
      <c r="AG187" s="42">
        <f t="shared" si="59"/>
        <v>0</v>
      </c>
      <c r="AH187" s="43">
        <f>IFERROR(VLOOKUP($I187,Trabajadores!$C$3:$AT$1684,44,FALSE),0)</f>
        <v>19228</v>
      </c>
      <c r="AI187" s="43">
        <f>IFERROR(VLOOKUP($I187,Trabajadores!$C$3:$AT$1684,2,FALSE),0)</f>
        <v>1579</v>
      </c>
      <c r="AJ187" s="43" t="str">
        <f>IFERROR(VLOOKUP($I187,Trabajadores!$C$3:$AY$1270,21,FALSE),0)</f>
        <v>55</v>
      </c>
      <c r="AK187" s="42">
        <f>IFERROR(VLOOKUP($I187,Trabajadores!$C$3:$AN$1684,38,FALSE),0)</f>
        <v>10.272500000000001</v>
      </c>
      <c r="AL187" s="42" t="str">
        <f>IFERROR(VLOOKUP($I187,Trabajadores!$C$3:$AN$1684,28,FALSE),0)</f>
        <v>99100165012016</v>
      </c>
      <c r="AM187" s="21" t="str">
        <f>IFERROR(VLOOKUP($I187,Trabajadores!$C$3:$AN$1684,19,FALSE),0)</f>
        <v>Cociner@</v>
      </c>
      <c r="AN187" s="21">
        <f>IFERROR(IF($J187="algadi",VLOOKUP($K187,Centros!$AB$2:$AD$142,2,FALSE),VLOOKUP($K187,Centros!$AB$143:$AD$282,2,FALSE)),0)</f>
        <v>5027</v>
      </c>
      <c r="AO187" s="44" t="str">
        <f>IFERROR(IF($J187="algadi",VLOOKUP($K187,Centros!$AB$2:$AD$142,3,FALSE),VLOOKUP($K187,Centros!$AB$143:$AD$222,3,FALSE)),0)</f>
        <v>31</v>
      </c>
      <c r="AP187" s="54"/>
      <c r="AQ187" s="55">
        <f>IFERROR(VLOOKUP($AM187,Centros!$AR$2:$AS$405,2,FALSE),0)</f>
        <v>1.743765625</v>
      </c>
      <c r="AR187" s="78">
        <f>IFERROR(VLOOKUP($AM187,Centros!$AZ$2:$BA$6,2,FALSE),0)</f>
        <v>2.3222499999999999</v>
      </c>
      <c r="AS187" s="76">
        <f>IFERROR(VLOOKUP($AM187,Centros!$BE$2:$BF$6,2,FALSE),0)</f>
        <v>0</v>
      </c>
      <c r="BD187" s="45" t="str">
        <f t="shared" si="60"/>
        <v>ALGADI</v>
      </c>
      <c r="BE187" s="45" t="s">
        <v>852</v>
      </c>
      <c r="BF187" s="123" t="str">
        <f t="shared" si="61"/>
        <v>9-SEPTIEMBRE</v>
      </c>
      <c r="BG187" s="45">
        <f t="shared" si="62"/>
        <v>888888</v>
      </c>
      <c r="BH187" s="45">
        <f>VLOOKUP(Y187,Hoja1!$A$2:$O$599,14,FALSE)</f>
        <v>888888</v>
      </c>
      <c r="BI187" s="45" t="str">
        <f>VLOOKUP(BH187,Hoja1!$A$2:$O$599,2,FALSE)</f>
        <v>CORRETURNOS/RAPPELS</v>
      </c>
      <c r="BJ187" s="45" t="str">
        <f t="shared" si="63"/>
        <v>LAPO CALVA, LUIS ANGEL</v>
      </c>
      <c r="BK187" s="45">
        <f>VLOOKUP(BJ187,Trabajadores!$C$3:$AN$3285,14,FALSE)</f>
        <v>100</v>
      </c>
      <c r="BL187" s="45" t="str">
        <f>VLOOKUP($BJ187,Trabajadores!$C$3:$AN$3285,19,FALSE)</f>
        <v>Cociner@</v>
      </c>
      <c r="BM187" s="45">
        <f>VLOOKUP($BJ187,Trabajadores!$C$3:$AN$3285,16,FALSE)</f>
        <v>100</v>
      </c>
      <c r="BN187" s="124">
        <f t="shared" si="64"/>
        <v>1</v>
      </c>
      <c r="BO187" s="124">
        <f t="shared" si="65"/>
        <v>0</v>
      </c>
      <c r="BP187" s="125">
        <f t="shared" si="66"/>
        <v>1</v>
      </c>
      <c r="BR187" s="126">
        <f t="shared" si="67"/>
        <v>-118.755</v>
      </c>
      <c r="BV187" s="45" t="str">
        <f t="shared" si="68"/>
        <v>ALGADI</v>
      </c>
      <c r="BW187" s="45" t="s">
        <v>852</v>
      </c>
      <c r="BX187" s="123" t="str">
        <f t="shared" si="69"/>
        <v>9-SEPTIEMBRE</v>
      </c>
      <c r="BY187" s="45">
        <f t="shared" si="70"/>
        <v>120001</v>
      </c>
      <c r="BZ187" s="45">
        <f>VLOOKUP(BY187,Hoja1!$A$2:$O$599,14,FALSE)</f>
        <v>120001</v>
      </c>
      <c r="CA187" s="45" t="str">
        <f>VLOOKUP(BZ187,Hoja1!$A$2:$O$599,2,FALSE)</f>
        <v>C.M.U. SAN AGUSTIN</v>
      </c>
      <c r="CB187" s="45" t="str">
        <f t="shared" si="71"/>
        <v>Eventos</v>
      </c>
      <c r="CC187" s="45">
        <v>888</v>
      </c>
      <c r="CD187" s="45" t="str">
        <f t="shared" si="72"/>
        <v>INCIDENCIA</v>
      </c>
      <c r="CF187" s="124"/>
      <c r="CG187" s="124"/>
      <c r="CH187" s="125"/>
      <c r="CJ187" s="126">
        <f t="shared" si="73"/>
        <v>118.755</v>
      </c>
    </row>
    <row r="188" spans="1:88" hidden="1" x14ac:dyDescent="0.3">
      <c r="A188" s="116"/>
      <c r="B188" s="116"/>
      <c r="D188" s="31" t="s">
        <v>2760</v>
      </c>
      <c r="E188" s="8" t="s">
        <v>2786</v>
      </c>
      <c r="F188" s="7" t="s">
        <v>726</v>
      </c>
      <c r="G188" s="45" t="s">
        <v>716</v>
      </c>
      <c r="H188" s="45" t="s">
        <v>722</v>
      </c>
      <c r="I188" s="119" t="s">
        <v>6103</v>
      </c>
      <c r="J188" s="18" t="s">
        <v>485</v>
      </c>
      <c r="K188" s="119">
        <v>120001</v>
      </c>
      <c r="L188" s="110" t="str">
        <f t="shared" si="51"/>
        <v>ok</v>
      </c>
      <c r="M188" s="111" t="str">
        <f>IFERROR(VLOOKUP(K188,Centros!$E$2:$G$340,2,FALSE)," ")</f>
        <v>COLEGIO MAYOR SAN AGUSTIN</v>
      </c>
      <c r="N188" s="112" t="str">
        <f t="shared" si="52"/>
        <v xml:space="preserve"> </v>
      </c>
      <c r="O188" s="113" t="str">
        <f>IFERROR(VLOOKUP($I188,Trabajadores!$C$3:$AF$1684,19,FALSE)," ")</f>
        <v>ASL</v>
      </c>
      <c r="P188" s="32">
        <v>1</v>
      </c>
      <c r="Q188" s="33">
        <v>132</v>
      </c>
      <c r="R188" s="24">
        <f t="shared" si="50"/>
        <v>132</v>
      </c>
      <c r="S188" s="18"/>
      <c r="T188" s="23">
        <f t="shared" si="53"/>
        <v>1.6367812499999999</v>
      </c>
      <c r="U188" s="23">
        <f t="shared" si="54"/>
        <v>0</v>
      </c>
      <c r="V188" s="18"/>
      <c r="W188" s="23">
        <f t="shared" si="55"/>
        <v>174.17399999999998</v>
      </c>
      <c r="X188" s="30" t="str">
        <f>IFERROR(VLOOKUP($I188,Trabajadores!$C$2:$AS$1684,42,FALSE)," ")</f>
        <v>ALGADI</v>
      </c>
      <c r="Y188" s="30">
        <f>IFERROR(VLOOKUP($I188,Trabajadores!$C$2:$AS$1684,40,FALSE)," ")</f>
        <v>110807</v>
      </c>
      <c r="Z188" s="30" t="str">
        <f>IFERROR(VLOOKUP(Y188,Centros!$X$2:$Y$228,2,FALSE)," ")</f>
        <v>COLEGIO NTRA SRA BUEN CONSEJO</v>
      </c>
      <c r="AA188" s="6" t="s">
        <v>10706</v>
      </c>
      <c r="AB188" s="5" t="s">
        <v>10707</v>
      </c>
      <c r="AC188" s="41">
        <f>IFERROR(VLOOKUP(H188,Centros!$AI$2:$AN$10,6,FALSE),0)</f>
        <v>72</v>
      </c>
      <c r="AD188" s="42">
        <f t="shared" si="56"/>
        <v>0</v>
      </c>
      <c r="AE188" s="42">
        <f t="shared" si="57"/>
        <v>132</v>
      </c>
      <c r="AF188" s="42">
        <f t="shared" si="58"/>
        <v>0</v>
      </c>
      <c r="AG188" s="42">
        <f t="shared" si="59"/>
        <v>0</v>
      </c>
      <c r="AH188" s="43">
        <f>IFERROR(VLOOKUP($I188,Trabajadores!$C$3:$AT$1684,44,FALSE),0)</f>
        <v>19228</v>
      </c>
      <c r="AI188" s="43">
        <f>IFERROR(VLOOKUP($I188,Trabajadores!$C$3:$AT$1684,2,FALSE),0)</f>
        <v>1872</v>
      </c>
      <c r="AJ188" s="43" t="str">
        <f>IFERROR(VLOOKUP($I188,Trabajadores!$C$3:$AY$1270,21,FALSE),0)</f>
        <v>61</v>
      </c>
      <c r="AK188" s="42">
        <f>IFERROR(VLOOKUP($I188,Trabajadores!$C$3:$AN$1684,38,FALSE),0)</f>
        <v>7.3062500000000004</v>
      </c>
      <c r="AL188" s="42" t="str">
        <f>IFERROR(VLOOKUP($I188,Trabajadores!$C$3:$AN$1684,28,FALSE),0)</f>
        <v>99100165012016</v>
      </c>
      <c r="AM188" s="21" t="str">
        <f>IFERROR(VLOOKUP($I188,Trabajadores!$C$3:$AN$1684,19,FALSE),0)</f>
        <v>ASL</v>
      </c>
      <c r="AN188" s="21">
        <f>IFERROR(IF($J188="algadi",VLOOKUP($K188,Centros!$AB$2:$AD$142,2,FALSE),VLOOKUP($K188,Centros!$AB$143:$AD$282,2,FALSE)),0)</f>
        <v>5027</v>
      </c>
      <c r="AO188" s="44" t="str">
        <f>IFERROR(IF($J188="algadi",VLOOKUP($K188,Centros!$AB$2:$AD$142,3,FALSE),VLOOKUP($K188,Centros!$AB$143:$AD$222,3,FALSE)),0)</f>
        <v>31</v>
      </c>
      <c r="AP188" s="54"/>
      <c r="AQ188" s="55">
        <f>IFERROR(VLOOKUP($AM188,Centros!$AR$2:$AS$405,2,FALSE),0)</f>
        <v>1.6367812499999999</v>
      </c>
      <c r="AR188" s="78">
        <f>IFERROR(VLOOKUP($AM188,Centros!$AZ$2:$BA$6,2,FALSE),0)</f>
        <v>0</v>
      </c>
      <c r="AS188" s="76">
        <f>IFERROR(VLOOKUP($AM188,Centros!$BE$2:$BF$6,2,FALSE),0)</f>
        <v>2.0499999999999998</v>
      </c>
      <c r="BD188" s="45" t="str">
        <f t="shared" si="60"/>
        <v>ALGADI</v>
      </c>
      <c r="BE188" s="45" t="s">
        <v>852</v>
      </c>
      <c r="BF188" s="123" t="str">
        <f t="shared" si="61"/>
        <v>9-SEPTIEMBRE</v>
      </c>
      <c r="BG188" s="45">
        <f t="shared" si="62"/>
        <v>110807</v>
      </c>
      <c r="BH188" s="45">
        <f>VLOOKUP(Y188,Hoja1!$A$2:$O$599,14,FALSE)</f>
        <v>110807</v>
      </c>
      <c r="BI188" s="45" t="str">
        <f>VLOOKUP(BH188,Hoja1!$A$2:$O$599,2,FALSE)</f>
        <v>COLEGIO NTRA SRA BUEN CONSEJO</v>
      </c>
      <c r="BJ188" s="45" t="str">
        <f t="shared" si="63"/>
        <v>GUALPA CABEZAS, ELINA</v>
      </c>
      <c r="BK188" s="45">
        <f>VLOOKUP(BJ188,Trabajadores!$C$3:$AN$3285,14,FALSE)</f>
        <v>300</v>
      </c>
      <c r="BL188" s="45" t="str">
        <f>VLOOKUP($BJ188,Trabajadores!$C$3:$AN$3285,19,FALSE)</f>
        <v>ASL</v>
      </c>
      <c r="BM188" s="45">
        <f>VLOOKUP($BJ188,Trabajadores!$C$3:$AN$3285,16,FALSE)</f>
        <v>100</v>
      </c>
      <c r="BN188" s="124">
        <f t="shared" si="64"/>
        <v>0</v>
      </c>
      <c r="BO188" s="124">
        <f t="shared" si="65"/>
        <v>1</v>
      </c>
      <c r="BP188" s="125">
        <f t="shared" si="66"/>
        <v>1</v>
      </c>
      <c r="BR188" s="126">
        <f t="shared" si="67"/>
        <v>-174.17399999999998</v>
      </c>
      <c r="BV188" s="45" t="str">
        <f t="shared" si="68"/>
        <v>ALGADI</v>
      </c>
      <c r="BW188" s="45" t="s">
        <v>852</v>
      </c>
      <c r="BX188" s="123" t="str">
        <f t="shared" si="69"/>
        <v>9-SEPTIEMBRE</v>
      </c>
      <c r="BY188" s="45">
        <f t="shared" si="70"/>
        <v>120001</v>
      </c>
      <c r="BZ188" s="45">
        <f>VLOOKUP(BY188,Hoja1!$A$2:$O$599,14,FALSE)</f>
        <v>120001</v>
      </c>
      <c r="CA188" s="45" t="str">
        <f>VLOOKUP(BZ188,Hoja1!$A$2:$O$599,2,FALSE)</f>
        <v>C.M.U. SAN AGUSTIN</v>
      </c>
      <c r="CB188" s="45" t="str">
        <f t="shared" si="71"/>
        <v>Puesto pendiente de cubrir</v>
      </c>
      <c r="CC188" s="45">
        <v>888</v>
      </c>
      <c r="CD188" s="45" t="str">
        <f t="shared" si="72"/>
        <v>INCIDENCIA</v>
      </c>
      <c r="CF188" s="124"/>
      <c r="CG188" s="124"/>
      <c r="CH188" s="125"/>
      <c r="CJ188" s="126">
        <f t="shared" si="73"/>
        <v>174.17399999999998</v>
      </c>
    </row>
    <row r="189" spans="1:88" hidden="1" x14ac:dyDescent="0.3">
      <c r="A189" s="116"/>
      <c r="B189" s="116"/>
      <c r="D189" s="31" t="s">
        <v>2760</v>
      </c>
      <c r="E189" s="8" t="s">
        <v>2786</v>
      </c>
      <c r="F189" s="7" t="s">
        <v>726</v>
      </c>
      <c r="G189" s="45" t="s">
        <v>716</v>
      </c>
      <c r="H189" s="45" t="s">
        <v>717</v>
      </c>
      <c r="I189" s="119" t="s">
        <v>6103</v>
      </c>
      <c r="J189" s="18" t="s">
        <v>485</v>
      </c>
      <c r="K189" s="119">
        <v>110807</v>
      </c>
      <c r="L189" s="110" t="str">
        <f t="shared" si="51"/>
        <v>ok</v>
      </c>
      <c r="M189" s="111" t="str">
        <f>IFERROR(VLOOKUP(K189,Centros!$E$2:$G$340,2,FALSE)," ")</f>
        <v>COLEGIO NTRA SRA BUEN CONSEJO</v>
      </c>
      <c r="N189" s="112" t="str">
        <f t="shared" si="52"/>
        <v xml:space="preserve"> </v>
      </c>
      <c r="O189" s="113" t="str">
        <f>IFERROR(VLOOKUP($I189,Trabajadores!$C$3:$AF$1684,19,FALSE)," ")</f>
        <v>ASL</v>
      </c>
      <c r="P189" s="32">
        <v>1</v>
      </c>
      <c r="Q189" s="33">
        <v>144</v>
      </c>
      <c r="R189" s="24">
        <f t="shared" si="50"/>
        <v>144</v>
      </c>
      <c r="S189" s="18"/>
      <c r="T189" s="23">
        <f t="shared" si="53"/>
        <v>1.6367812499999999</v>
      </c>
      <c r="U189" s="23">
        <f t="shared" si="54"/>
        <v>0</v>
      </c>
      <c r="V189" s="18"/>
      <c r="W189" s="23">
        <f t="shared" si="55"/>
        <v>190.00799999999998</v>
      </c>
      <c r="X189" s="30" t="str">
        <f>IFERROR(VLOOKUP($I189,Trabajadores!$C$2:$AS$1684,42,FALSE)," ")</f>
        <v>ALGADI</v>
      </c>
      <c r="Y189" s="30">
        <f>IFERROR(VLOOKUP($I189,Trabajadores!$C$2:$AS$1684,40,FALSE)," ")</f>
        <v>110807</v>
      </c>
      <c r="Z189" s="30" t="str">
        <f>IFERROR(VLOOKUP(Y189,Centros!$X$2:$Y$228,2,FALSE)," ")</f>
        <v>COLEGIO NTRA SRA BUEN CONSEJO</v>
      </c>
      <c r="AA189" s="6" t="s">
        <v>10708</v>
      </c>
      <c r="AB189" s="5" t="s">
        <v>10709</v>
      </c>
      <c r="AC189" s="41">
        <f>IFERROR(VLOOKUP(H189,Centros!$AI$2:$AN$10,6,FALSE),0)</f>
        <v>73</v>
      </c>
      <c r="AD189" s="42">
        <f t="shared" si="56"/>
        <v>0</v>
      </c>
      <c r="AE189" s="42">
        <f t="shared" si="57"/>
        <v>0</v>
      </c>
      <c r="AF189" s="42">
        <f t="shared" si="58"/>
        <v>144</v>
      </c>
      <c r="AG189" s="42">
        <f t="shared" si="59"/>
        <v>0</v>
      </c>
      <c r="AH189" s="43">
        <f>IFERROR(VLOOKUP($I189,Trabajadores!$C$3:$AT$1684,44,FALSE),0)</f>
        <v>19228</v>
      </c>
      <c r="AI189" s="43">
        <f>IFERROR(VLOOKUP($I189,Trabajadores!$C$3:$AT$1684,2,FALSE),0)</f>
        <v>1872</v>
      </c>
      <c r="AJ189" s="43" t="str">
        <f>IFERROR(VLOOKUP($I189,Trabajadores!$C$3:$AY$1270,21,FALSE),0)</f>
        <v>61</v>
      </c>
      <c r="AK189" s="42">
        <f>IFERROR(VLOOKUP($I189,Trabajadores!$C$3:$AN$1684,38,FALSE),0)</f>
        <v>7.3062500000000004</v>
      </c>
      <c r="AL189" s="42" t="str">
        <f>IFERROR(VLOOKUP($I189,Trabajadores!$C$3:$AN$1684,28,FALSE),0)</f>
        <v>99100165012016</v>
      </c>
      <c r="AM189" s="21" t="str">
        <f>IFERROR(VLOOKUP($I189,Trabajadores!$C$3:$AN$1684,19,FALSE),0)</f>
        <v>ASL</v>
      </c>
      <c r="AN189" s="21">
        <f>IFERROR(IF($J189="algadi",VLOOKUP($K189,Centros!$AB$2:$AD$142,2,FALSE),VLOOKUP($K189,Centros!$AB$143:$AD$282,2,FALSE)),0)</f>
        <v>19028</v>
      </c>
      <c r="AO189" s="44" t="str">
        <f>IFERROR(IF($J189="algadi",VLOOKUP($K189,Centros!$AB$2:$AD$142,3,FALSE),VLOOKUP($K189,Centros!$AB$143:$AD$222,3,FALSE)),0)</f>
        <v>91</v>
      </c>
      <c r="AP189" s="54"/>
      <c r="AQ189" s="55">
        <f>IFERROR(VLOOKUP($AM189,Centros!$AR$2:$AS$405,2,FALSE),0)</f>
        <v>1.6367812499999999</v>
      </c>
      <c r="AR189" s="78">
        <f>IFERROR(VLOOKUP($AM189,Centros!$AZ$2:$BA$6,2,FALSE),0)</f>
        <v>0</v>
      </c>
      <c r="AS189" s="76">
        <f>IFERROR(VLOOKUP($AM189,Centros!$BE$2:$BF$6,2,FALSE),0)</f>
        <v>2.0499999999999998</v>
      </c>
      <c r="BD189" s="45" t="str">
        <f t="shared" si="60"/>
        <v>ALGADI</v>
      </c>
      <c r="BE189" s="45" t="s">
        <v>852</v>
      </c>
      <c r="BF189" s="123" t="str">
        <f t="shared" si="61"/>
        <v>9-SEPTIEMBRE</v>
      </c>
      <c r="BG189" s="45">
        <f t="shared" si="62"/>
        <v>110807</v>
      </c>
      <c r="BH189" s="45">
        <f>VLOOKUP(Y189,Hoja1!$A$2:$O$599,14,FALSE)</f>
        <v>110807</v>
      </c>
      <c r="BI189" s="45" t="str">
        <f>VLOOKUP(BH189,Hoja1!$A$2:$O$599,2,FALSE)</f>
        <v>COLEGIO NTRA SRA BUEN CONSEJO</v>
      </c>
      <c r="BJ189" s="45" t="str">
        <f t="shared" si="63"/>
        <v>GUALPA CABEZAS, ELINA</v>
      </c>
      <c r="BK189" s="45">
        <f>VLOOKUP(BJ189,Trabajadores!$C$3:$AN$3285,14,FALSE)</f>
        <v>300</v>
      </c>
      <c r="BL189" s="45" t="str">
        <f>VLOOKUP($BJ189,Trabajadores!$C$3:$AN$3285,19,FALSE)</f>
        <v>ASL</v>
      </c>
      <c r="BM189" s="45">
        <f>VLOOKUP($BJ189,Trabajadores!$C$3:$AN$3285,16,FALSE)</f>
        <v>100</v>
      </c>
      <c r="BN189" s="124">
        <f t="shared" si="64"/>
        <v>0</v>
      </c>
      <c r="BO189" s="124">
        <f t="shared" si="65"/>
        <v>1</v>
      </c>
      <c r="BP189" s="125">
        <f t="shared" si="66"/>
        <v>1</v>
      </c>
      <c r="BR189" s="126">
        <f t="shared" si="67"/>
        <v>-190.00799999999998</v>
      </c>
      <c r="BV189" s="45" t="str">
        <f t="shared" si="68"/>
        <v>ALGADI</v>
      </c>
      <c r="BW189" s="45" t="s">
        <v>852</v>
      </c>
      <c r="BX189" s="123" t="str">
        <f t="shared" si="69"/>
        <v>9-SEPTIEMBRE</v>
      </c>
      <c r="BY189" s="45">
        <f t="shared" si="70"/>
        <v>110807</v>
      </c>
      <c r="BZ189" s="45">
        <f>VLOOKUP(BY189,Hoja1!$A$2:$O$599,14,FALSE)</f>
        <v>110807</v>
      </c>
      <c r="CA189" s="45" t="str">
        <f>VLOOKUP(BZ189,Hoja1!$A$2:$O$599,2,FALSE)</f>
        <v>COLEGIO NTRA SRA BUEN CONSEJO</v>
      </c>
      <c r="CB189" s="45" t="str">
        <f t="shared" si="71"/>
        <v>Absentismo</v>
      </c>
      <c r="CC189" s="45">
        <v>888</v>
      </c>
      <c r="CD189" s="45" t="str">
        <f t="shared" si="72"/>
        <v>INCIDENCIA</v>
      </c>
      <c r="CF189" s="124"/>
      <c r="CG189" s="124"/>
      <c r="CH189" s="125"/>
      <c r="CJ189" s="126">
        <f t="shared" si="73"/>
        <v>190.00799999999998</v>
      </c>
    </row>
    <row r="190" spans="1:88" hidden="1" x14ac:dyDescent="0.3">
      <c r="A190" s="116"/>
      <c r="B190" s="116"/>
      <c r="D190" s="31" t="s">
        <v>2760</v>
      </c>
      <c r="E190" s="8" t="s">
        <v>2786</v>
      </c>
      <c r="F190" s="7" t="s">
        <v>726</v>
      </c>
      <c r="G190" s="45" t="s">
        <v>716</v>
      </c>
      <c r="H190" s="45" t="s">
        <v>717</v>
      </c>
      <c r="I190" s="119" t="s">
        <v>6103</v>
      </c>
      <c r="J190" s="18" t="s">
        <v>485</v>
      </c>
      <c r="K190" s="119">
        <v>110807</v>
      </c>
      <c r="L190" s="110" t="str">
        <f t="shared" si="51"/>
        <v>ok</v>
      </c>
      <c r="M190" s="111" t="str">
        <f>IFERROR(VLOOKUP(K190,Centros!$E$2:$G$340,2,FALSE)," ")</f>
        <v>COLEGIO NTRA SRA BUEN CONSEJO</v>
      </c>
      <c r="N190" s="112" t="str">
        <f t="shared" si="52"/>
        <v xml:space="preserve"> </v>
      </c>
      <c r="O190" s="113" t="str">
        <f>IFERROR(VLOOKUP($I190,Trabajadores!$C$3:$AF$1684,19,FALSE)," ")</f>
        <v>ASL</v>
      </c>
      <c r="P190" s="32">
        <v>1</v>
      </c>
      <c r="Q190" s="33">
        <v>216</v>
      </c>
      <c r="R190" s="24">
        <f t="shared" si="50"/>
        <v>216</v>
      </c>
      <c r="S190" s="18"/>
      <c r="T190" s="23">
        <f t="shared" si="53"/>
        <v>1.6367812499999999</v>
      </c>
      <c r="U190" s="23">
        <f t="shared" si="54"/>
        <v>0</v>
      </c>
      <c r="V190" s="18"/>
      <c r="W190" s="23">
        <f t="shared" si="55"/>
        <v>285.012</v>
      </c>
      <c r="X190" s="30" t="str">
        <f>IFERROR(VLOOKUP($I190,Trabajadores!$C$2:$AS$1684,42,FALSE)," ")</f>
        <v>ALGADI</v>
      </c>
      <c r="Y190" s="30">
        <f>IFERROR(VLOOKUP($I190,Trabajadores!$C$2:$AS$1684,40,FALSE)," ")</f>
        <v>110807</v>
      </c>
      <c r="Z190" s="30" t="str">
        <f>IFERROR(VLOOKUP(Y190,Centros!$X$2:$Y$228,2,FALSE)," ")</f>
        <v>COLEGIO NTRA SRA BUEN CONSEJO</v>
      </c>
      <c r="AA190" s="6" t="s">
        <v>10710</v>
      </c>
      <c r="AB190" s="5" t="s">
        <v>10711</v>
      </c>
      <c r="AC190" s="41">
        <f>IFERROR(VLOOKUP(H190,Centros!$AI$2:$AN$10,6,FALSE),0)</f>
        <v>73</v>
      </c>
      <c r="AD190" s="42">
        <f t="shared" si="56"/>
        <v>0</v>
      </c>
      <c r="AE190" s="42">
        <f t="shared" si="57"/>
        <v>0</v>
      </c>
      <c r="AF190" s="42">
        <f t="shared" si="58"/>
        <v>216</v>
      </c>
      <c r="AG190" s="42">
        <f t="shared" si="59"/>
        <v>0</v>
      </c>
      <c r="AH190" s="43">
        <f>IFERROR(VLOOKUP($I190,Trabajadores!$C$3:$AT$1684,44,FALSE),0)</f>
        <v>19228</v>
      </c>
      <c r="AI190" s="43">
        <f>IFERROR(VLOOKUP($I190,Trabajadores!$C$3:$AT$1684,2,FALSE),0)</f>
        <v>1872</v>
      </c>
      <c r="AJ190" s="43" t="str">
        <f>IFERROR(VLOOKUP($I190,Trabajadores!$C$3:$AY$1270,21,FALSE),0)</f>
        <v>61</v>
      </c>
      <c r="AK190" s="42">
        <f>IFERROR(VLOOKUP($I190,Trabajadores!$C$3:$AN$1684,38,FALSE),0)</f>
        <v>7.3062500000000004</v>
      </c>
      <c r="AL190" s="42" t="str">
        <f>IFERROR(VLOOKUP($I190,Trabajadores!$C$3:$AN$1684,28,FALSE),0)</f>
        <v>99100165012016</v>
      </c>
      <c r="AM190" s="21" t="str">
        <f>IFERROR(VLOOKUP($I190,Trabajadores!$C$3:$AN$1684,19,FALSE),0)</f>
        <v>ASL</v>
      </c>
      <c r="AN190" s="21">
        <f>IFERROR(IF($J190="algadi",VLOOKUP($K190,Centros!$AB$2:$AD$142,2,FALSE),VLOOKUP($K190,Centros!$AB$143:$AD$282,2,FALSE)),0)</f>
        <v>19028</v>
      </c>
      <c r="AO190" s="44" t="str">
        <f>IFERROR(IF($J190="algadi",VLOOKUP($K190,Centros!$AB$2:$AD$142,3,FALSE),VLOOKUP($K190,Centros!$AB$143:$AD$222,3,FALSE)),0)</f>
        <v>91</v>
      </c>
      <c r="AP190" s="54"/>
      <c r="AQ190" s="55">
        <f>IFERROR(VLOOKUP($AM190,Centros!$AR$2:$AS$405,2,FALSE),0)</f>
        <v>1.6367812499999999</v>
      </c>
      <c r="AR190" s="78">
        <f>IFERROR(VLOOKUP($AM190,Centros!$AZ$2:$BA$6,2,FALSE),0)</f>
        <v>0</v>
      </c>
      <c r="AS190" s="76">
        <f>IFERROR(VLOOKUP($AM190,Centros!$BE$2:$BF$6,2,FALSE),0)</f>
        <v>2.0499999999999998</v>
      </c>
      <c r="BD190" s="45" t="str">
        <f t="shared" si="60"/>
        <v>ALGADI</v>
      </c>
      <c r="BE190" s="45" t="s">
        <v>852</v>
      </c>
      <c r="BF190" s="123" t="str">
        <f t="shared" si="61"/>
        <v>9-SEPTIEMBRE</v>
      </c>
      <c r="BG190" s="45">
        <f t="shared" si="62"/>
        <v>110807</v>
      </c>
      <c r="BH190" s="45">
        <f>VLOOKUP(Y190,Hoja1!$A$2:$O$599,14,FALSE)</f>
        <v>110807</v>
      </c>
      <c r="BI190" s="45" t="str">
        <f>VLOOKUP(BH190,Hoja1!$A$2:$O$599,2,FALSE)</f>
        <v>COLEGIO NTRA SRA BUEN CONSEJO</v>
      </c>
      <c r="BJ190" s="45" t="str">
        <f t="shared" si="63"/>
        <v>GUALPA CABEZAS, ELINA</v>
      </c>
      <c r="BK190" s="45">
        <f>VLOOKUP(BJ190,Trabajadores!$C$3:$AN$3285,14,FALSE)</f>
        <v>300</v>
      </c>
      <c r="BL190" s="45" t="str">
        <f>VLOOKUP($BJ190,Trabajadores!$C$3:$AN$3285,19,FALSE)</f>
        <v>ASL</v>
      </c>
      <c r="BM190" s="45">
        <f>VLOOKUP($BJ190,Trabajadores!$C$3:$AN$3285,16,FALSE)</f>
        <v>100</v>
      </c>
      <c r="BN190" s="124">
        <f t="shared" si="64"/>
        <v>0</v>
      </c>
      <c r="BO190" s="124">
        <f t="shared" si="65"/>
        <v>1</v>
      </c>
      <c r="BP190" s="125">
        <f t="shared" si="66"/>
        <v>1</v>
      </c>
      <c r="BR190" s="126">
        <f t="shared" si="67"/>
        <v>-285.012</v>
      </c>
      <c r="BV190" s="45" t="str">
        <f t="shared" si="68"/>
        <v>ALGADI</v>
      </c>
      <c r="BW190" s="45" t="s">
        <v>852</v>
      </c>
      <c r="BX190" s="123" t="str">
        <f t="shared" si="69"/>
        <v>9-SEPTIEMBRE</v>
      </c>
      <c r="BY190" s="45">
        <f t="shared" si="70"/>
        <v>110807</v>
      </c>
      <c r="BZ190" s="45">
        <f>VLOOKUP(BY190,Hoja1!$A$2:$O$599,14,FALSE)</f>
        <v>110807</v>
      </c>
      <c r="CA190" s="45" t="str">
        <f>VLOOKUP(BZ190,Hoja1!$A$2:$O$599,2,FALSE)</f>
        <v>COLEGIO NTRA SRA BUEN CONSEJO</v>
      </c>
      <c r="CB190" s="45" t="str">
        <f t="shared" si="71"/>
        <v>Absentismo</v>
      </c>
      <c r="CC190" s="45">
        <v>888</v>
      </c>
      <c r="CD190" s="45" t="str">
        <f t="shared" si="72"/>
        <v>INCIDENCIA</v>
      </c>
      <c r="CF190" s="124"/>
      <c r="CG190" s="124"/>
      <c r="CH190" s="125"/>
      <c r="CJ190" s="126">
        <f t="shared" si="73"/>
        <v>285.012</v>
      </c>
    </row>
    <row r="191" spans="1:88" hidden="1" x14ac:dyDescent="0.3">
      <c r="A191" s="116"/>
      <c r="B191" s="116"/>
      <c r="D191" s="31" t="s">
        <v>2760</v>
      </c>
      <c r="E191" s="8" t="s">
        <v>2786</v>
      </c>
      <c r="F191" s="7" t="s">
        <v>726</v>
      </c>
      <c r="G191" s="45" t="s">
        <v>716</v>
      </c>
      <c r="H191" s="45" t="s">
        <v>717</v>
      </c>
      <c r="I191" s="119" t="s">
        <v>6627</v>
      </c>
      <c r="J191" s="18" t="s">
        <v>485</v>
      </c>
      <c r="K191" s="119">
        <v>110807</v>
      </c>
      <c r="L191" s="110" t="str">
        <f t="shared" si="51"/>
        <v>ok</v>
      </c>
      <c r="M191" s="111" t="str">
        <f>IFERROR(VLOOKUP(K191,Centros!$E$2:$G$340,2,FALSE)," ")</f>
        <v>COLEGIO NTRA SRA BUEN CONSEJO</v>
      </c>
      <c r="N191" s="112" t="str">
        <f t="shared" si="52"/>
        <v xml:space="preserve"> </v>
      </c>
      <c r="O191" s="113" t="str">
        <f>IFERROR(VLOOKUP($I191,Trabajadores!$C$3:$AF$1684,19,FALSE)," ")</f>
        <v>ASL</v>
      </c>
      <c r="P191" s="32">
        <v>1</v>
      </c>
      <c r="Q191" s="33">
        <v>93</v>
      </c>
      <c r="R191" s="24">
        <f t="shared" si="50"/>
        <v>93</v>
      </c>
      <c r="S191" s="18"/>
      <c r="T191" s="23">
        <f t="shared" si="53"/>
        <v>1.6367812499999999</v>
      </c>
      <c r="U191" s="23">
        <f t="shared" si="54"/>
        <v>0</v>
      </c>
      <c r="V191" s="18"/>
      <c r="W191" s="23">
        <f t="shared" si="55"/>
        <v>122.7135</v>
      </c>
      <c r="X191" s="30" t="str">
        <f>IFERROR(VLOOKUP($I191,Trabajadores!$C$2:$AS$1684,42,FALSE)," ")</f>
        <v>ALGADI</v>
      </c>
      <c r="Y191" s="30">
        <f>IFERROR(VLOOKUP($I191,Trabajadores!$C$2:$AS$1684,40,FALSE)," ")</f>
        <v>110057</v>
      </c>
      <c r="Z191" s="30" t="str">
        <f>IFERROR(VLOOKUP(Y191,Centros!$X$2:$Y$228,2,FALSE)," ")</f>
        <v>COLEGIO RAFAELA YBARRA</v>
      </c>
      <c r="AA191" s="6" t="s">
        <v>10712</v>
      </c>
      <c r="AB191" s="5" t="s">
        <v>10699</v>
      </c>
      <c r="AC191" s="41">
        <f>IFERROR(VLOOKUP(H191,Centros!$AI$2:$AN$10,6,FALSE),0)</f>
        <v>73</v>
      </c>
      <c r="AD191" s="42">
        <f t="shared" si="56"/>
        <v>0</v>
      </c>
      <c r="AE191" s="42">
        <f t="shared" si="57"/>
        <v>0</v>
      </c>
      <c r="AF191" s="42">
        <f t="shared" si="58"/>
        <v>93</v>
      </c>
      <c r="AG191" s="42">
        <f t="shared" si="59"/>
        <v>0</v>
      </c>
      <c r="AH191" s="43">
        <f>IFERROR(VLOOKUP($I191,Trabajadores!$C$3:$AT$1684,44,FALSE),0)</f>
        <v>19228</v>
      </c>
      <c r="AI191" s="43">
        <f>IFERROR(VLOOKUP($I191,Trabajadores!$C$3:$AT$1684,2,FALSE),0)</f>
        <v>1389</v>
      </c>
      <c r="AJ191" s="43" t="str">
        <f>IFERROR(VLOOKUP($I191,Trabajadores!$C$3:$AY$1270,21,FALSE),0)</f>
        <v>24</v>
      </c>
      <c r="AK191" s="42">
        <f>IFERROR(VLOOKUP($I191,Trabajadores!$C$3:$AN$1684,38,FALSE),0)</f>
        <v>7.8</v>
      </c>
      <c r="AL191" s="42" t="str">
        <f>IFERROR(VLOOKUP($I191,Trabajadores!$C$3:$AN$1684,28,FALSE),0)</f>
        <v>99100165012016</v>
      </c>
      <c r="AM191" s="21" t="str">
        <f>IFERROR(VLOOKUP($I191,Trabajadores!$C$3:$AN$1684,19,FALSE),0)</f>
        <v>ASL</v>
      </c>
      <c r="AN191" s="21">
        <f>IFERROR(IF($J191="algadi",VLOOKUP($K191,Centros!$AB$2:$AD$142,2,FALSE),VLOOKUP($K191,Centros!$AB$143:$AD$282,2,FALSE)),0)</f>
        <v>19028</v>
      </c>
      <c r="AO191" s="44" t="str">
        <f>IFERROR(IF($J191="algadi",VLOOKUP($K191,Centros!$AB$2:$AD$142,3,FALSE),VLOOKUP($K191,Centros!$AB$143:$AD$222,3,FALSE)),0)</f>
        <v>91</v>
      </c>
      <c r="AP191" s="54"/>
      <c r="AQ191" s="55">
        <f>IFERROR(VLOOKUP($AM191,Centros!$AR$2:$AS$405,2,FALSE),0)</f>
        <v>1.6367812499999999</v>
      </c>
      <c r="AR191" s="78">
        <f>IFERROR(VLOOKUP($AM191,Centros!$AZ$2:$BA$6,2,FALSE),0)</f>
        <v>0</v>
      </c>
      <c r="AS191" s="76">
        <f>IFERROR(VLOOKUP($AM191,Centros!$BE$2:$BF$6,2,FALSE),0)</f>
        <v>2.0499999999999998</v>
      </c>
      <c r="BD191" s="45" t="str">
        <f t="shared" si="60"/>
        <v>ALGADI</v>
      </c>
      <c r="BE191" s="45" t="s">
        <v>852</v>
      </c>
      <c r="BF191" s="123" t="str">
        <f t="shared" si="61"/>
        <v>9-SEPTIEMBRE</v>
      </c>
      <c r="BG191" s="45">
        <f t="shared" si="62"/>
        <v>110057</v>
      </c>
      <c r="BH191" s="45">
        <f>VLOOKUP(Y191,Hoja1!$A$2:$O$599,14,FALSE)</f>
        <v>110057</v>
      </c>
      <c r="BI191" s="45" t="str">
        <f>VLOOKUP(BH191,Hoja1!$A$2:$O$599,2,FALSE)</f>
        <v>COLEGIO RAFAELA YBARRA</v>
      </c>
      <c r="BJ191" s="45" t="str">
        <f t="shared" si="63"/>
        <v>MUZO SUQUILLO, BLANCA SUS</v>
      </c>
      <c r="BK191" s="45">
        <f>VLOOKUP(BJ191,Trabajadores!$C$3:$AN$3285,14,FALSE)</f>
        <v>300</v>
      </c>
      <c r="BL191" s="45" t="str">
        <f>VLOOKUP($BJ191,Trabajadores!$C$3:$AN$3285,19,FALSE)</f>
        <v>ASL</v>
      </c>
      <c r="BM191" s="45">
        <f>VLOOKUP($BJ191,Trabajadores!$C$3:$AN$3285,16,FALSE)</f>
        <v>50</v>
      </c>
      <c r="BN191" s="124">
        <f t="shared" si="64"/>
        <v>0</v>
      </c>
      <c r="BO191" s="124">
        <f t="shared" si="65"/>
        <v>1</v>
      </c>
      <c r="BP191" s="125">
        <f t="shared" si="66"/>
        <v>1</v>
      </c>
      <c r="BR191" s="126">
        <f t="shared" si="67"/>
        <v>-122.7135</v>
      </c>
      <c r="BV191" s="45" t="str">
        <f t="shared" si="68"/>
        <v>ALGADI</v>
      </c>
      <c r="BW191" s="45" t="s">
        <v>852</v>
      </c>
      <c r="BX191" s="123" t="str">
        <f t="shared" si="69"/>
        <v>9-SEPTIEMBRE</v>
      </c>
      <c r="BY191" s="45">
        <f t="shared" si="70"/>
        <v>110807</v>
      </c>
      <c r="BZ191" s="45">
        <f>VLOOKUP(BY191,Hoja1!$A$2:$O$599,14,FALSE)</f>
        <v>110807</v>
      </c>
      <c r="CA191" s="45" t="str">
        <f>VLOOKUP(BZ191,Hoja1!$A$2:$O$599,2,FALSE)</f>
        <v>COLEGIO NTRA SRA BUEN CONSEJO</v>
      </c>
      <c r="CB191" s="45" t="str">
        <f t="shared" si="71"/>
        <v>Absentismo</v>
      </c>
      <c r="CC191" s="45">
        <v>888</v>
      </c>
      <c r="CD191" s="45" t="str">
        <f t="shared" si="72"/>
        <v>INCIDENCIA</v>
      </c>
      <c r="CF191" s="124"/>
      <c r="CG191" s="124"/>
      <c r="CH191" s="125"/>
      <c r="CJ191" s="126">
        <f t="shared" si="73"/>
        <v>122.7135</v>
      </c>
    </row>
    <row r="192" spans="1:88" hidden="1" x14ac:dyDescent="0.3">
      <c r="A192" s="116"/>
      <c r="B192" s="116"/>
      <c r="D192" s="31" t="s">
        <v>2760</v>
      </c>
      <c r="E192" s="8" t="s">
        <v>2786</v>
      </c>
      <c r="F192" s="7" t="s">
        <v>726</v>
      </c>
      <c r="G192" s="45" t="s">
        <v>716</v>
      </c>
      <c r="H192" s="45" t="s">
        <v>717</v>
      </c>
      <c r="I192" s="119" t="s">
        <v>6627</v>
      </c>
      <c r="J192" s="18" t="s">
        <v>485</v>
      </c>
      <c r="K192" s="119">
        <v>110807</v>
      </c>
      <c r="L192" s="110" t="str">
        <f t="shared" si="51"/>
        <v>ok</v>
      </c>
      <c r="M192" s="111" t="str">
        <f>IFERROR(VLOOKUP(K192,Centros!$E$2:$G$340,2,FALSE)," ")</f>
        <v>COLEGIO NTRA SRA BUEN CONSEJO</v>
      </c>
      <c r="N192" s="112" t="str">
        <f t="shared" si="52"/>
        <v xml:space="preserve"> </v>
      </c>
      <c r="O192" s="113" t="str">
        <f>IFERROR(VLOOKUP($I192,Trabajadores!$C$3:$AF$1684,19,FALSE)," ")</f>
        <v>ASL</v>
      </c>
      <c r="P192" s="32">
        <v>1</v>
      </c>
      <c r="Q192" s="33">
        <v>149</v>
      </c>
      <c r="R192" s="24">
        <f t="shared" si="50"/>
        <v>149</v>
      </c>
      <c r="S192" s="18"/>
      <c r="T192" s="23">
        <f t="shared" si="53"/>
        <v>1.6367812499999999</v>
      </c>
      <c r="U192" s="23">
        <f t="shared" si="54"/>
        <v>0</v>
      </c>
      <c r="V192" s="18"/>
      <c r="W192" s="23">
        <f t="shared" si="55"/>
        <v>196.60549999999998</v>
      </c>
      <c r="X192" s="30" t="str">
        <f>IFERROR(VLOOKUP($I192,Trabajadores!$C$2:$AS$1684,42,FALSE)," ")</f>
        <v>ALGADI</v>
      </c>
      <c r="Y192" s="30">
        <f>IFERROR(VLOOKUP($I192,Trabajadores!$C$2:$AS$1684,40,FALSE)," ")</f>
        <v>110057</v>
      </c>
      <c r="Z192" s="30" t="str">
        <f>IFERROR(VLOOKUP(Y192,Centros!$X$2:$Y$228,2,FALSE)," ")</f>
        <v>COLEGIO RAFAELA YBARRA</v>
      </c>
      <c r="AA192" s="6" t="s">
        <v>10713</v>
      </c>
      <c r="AB192" s="5" t="s">
        <v>10699</v>
      </c>
      <c r="AC192" s="41">
        <f>IFERROR(VLOOKUP(H192,Centros!$AI$2:$AN$10,6,FALSE),0)</f>
        <v>73</v>
      </c>
      <c r="AD192" s="42">
        <f t="shared" si="56"/>
        <v>0</v>
      </c>
      <c r="AE192" s="42">
        <f t="shared" si="57"/>
        <v>0</v>
      </c>
      <c r="AF192" s="42">
        <f t="shared" si="58"/>
        <v>149</v>
      </c>
      <c r="AG192" s="42">
        <f t="shared" si="59"/>
        <v>0</v>
      </c>
      <c r="AH192" s="43">
        <f>IFERROR(VLOOKUP($I192,Trabajadores!$C$3:$AT$1684,44,FALSE),0)</f>
        <v>19228</v>
      </c>
      <c r="AI192" s="43">
        <f>IFERROR(VLOOKUP($I192,Trabajadores!$C$3:$AT$1684,2,FALSE),0)</f>
        <v>1389</v>
      </c>
      <c r="AJ192" s="43" t="str">
        <f>IFERROR(VLOOKUP($I192,Trabajadores!$C$3:$AY$1270,21,FALSE),0)</f>
        <v>24</v>
      </c>
      <c r="AK192" s="42">
        <f>IFERROR(VLOOKUP($I192,Trabajadores!$C$3:$AN$1684,38,FALSE),0)</f>
        <v>7.8</v>
      </c>
      <c r="AL192" s="42" t="str">
        <f>IFERROR(VLOOKUP($I192,Trabajadores!$C$3:$AN$1684,28,FALSE),0)</f>
        <v>99100165012016</v>
      </c>
      <c r="AM192" s="21" t="str">
        <f>IFERROR(VLOOKUP($I192,Trabajadores!$C$3:$AN$1684,19,FALSE),0)</f>
        <v>ASL</v>
      </c>
      <c r="AN192" s="21">
        <f>IFERROR(IF($J192="algadi",VLOOKUP($K192,Centros!$AB$2:$AD$142,2,FALSE),VLOOKUP($K192,Centros!$AB$143:$AD$282,2,FALSE)),0)</f>
        <v>19028</v>
      </c>
      <c r="AO192" s="44" t="str">
        <f>IFERROR(IF($J192="algadi",VLOOKUP($K192,Centros!$AB$2:$AD$142,3,FALSE),VLOOKUP($K192,Centros!$AB$143:$AD$222,3,FALSE)),0)</f>
        <v>91</v>
      </c>
      <c r="AP192" s="54"/>
      <c r="AQ192" s="55">
        <f>IFERROR(VLOOKUP($AM192,Centros!$AR$2:$AS$405,2,FALSE),0)</f>
        <v>1.6367812499999999</v>
      </c>
      <c r="AR192" s="78">
        <f>IFERROR(VLOOKUP($AM192,Centros!$AZ$2:$BA$6,2,FALSE),0)</f>
        <v>0</v>
      </c>
      <c r="AS192" s="76">
        <f>IFERROR(VLOOKUP($AM192,Centros!$BE$2:$BF$6,2,FALSE),0)</f>
        <v>2.0499999999999998</v>
      </c>
      <c r="BD192" s="45" t="str">
        <f t="shared" si="60"/>
        <v>ALGADI</v>
      </c>
      <c r="BE192" s="45" t="s">
        <v>852</v>
      </c>
      <c r="BF192" s="123" t="str">
        <f t="shared" si="61"/>
        <v>9-SEPTIEMBRE</v>
      </c>
      <c r="BG192" s="45">
        <f t="shared" si="62"/>
        <v>110057</v>
      </c>
      <c r="BH192" s="45">
        <f>VLOOKUP(Y192,Hoja1!$A$2:$O$599,14,FALSE)</f>
        <v>110057</v>
      </c>
      <c r="BI192" s="45" t="str">
        <f>VLOOKUP(BH192,Hoja1!$A$2:$O$599,2,FALSE)</f>
        <v>COLEGIO RAFAELA YBARRA</v>
      </c>
      <c r="BJ192" s="45" t="str">
        <f t="shared" si="63"/>
        <v>MUZO SUQUILLO, BLANCA SUS</v>
      </c>
      <c r="BK192" s="45">
        <f>VLOOKUP(BJ192,Trabajadores!$C$3:$AN$3285,14,FALSE)</f>
        <v>300</v>
      </c>
      <c r="BL192" s="45" t="str">
        <f>VLOOKUP($BJ192,Trabajadores!$C$3:$AN$3285,19,FALSE)</f>
        <v>ASL</v>
      </c>
      <c r="BM192" s="45">
        <f>VLOOKUP($BJ192,Trabajadores!$C$3:$AN$3285,16,FALSE)</f>
        <v>50</v>
      </c>
      <c r="BN192" s="124">
        <f t="shared" si="64"/>
        <v>0</v>
      </c>
      <c r="BO192" s="124">
        <f t="shared" si="65"/>
        <v>1</v>
      </c>
      <c r="BP192" s="125">
        <f t="shared" si="66"/>
        <v>1</v>
      </c>
      <c r="BR192" s="126">
        <f t="shared" si="67"/>
        <v>-196.60549999999998</v>
      </c>
      <c r="BV192" s="45" t="str">
        <f t="shared" si="68"/>
        <v>ALGADI</v>
      </c>
      <c r="BW192" s="45" t="s">
        <v>852</v>
      </c>
      <c r="BX192" s="123" t="str">
        <f t="shared" si="69"/>
        <v>9-SEPTIEMBRE</v>
      </c>
      <c r="BY192" s="45">
        <f t="shared" si="70"/>
        <v>110807</v>
      </c>
      <c r="BZ192" s="45">
        <f>VLOOKUP(BY192,Hoja1!$A$2:$O$599,14,FALSE)</f>
        <v>110807</v>
      </c>
      <c r="CA192" s="45" t="str">
        <f>VLOOKUP(BZ192,Hoja1!$A$2:$O$599,2,FALSE)</f>
        <v>COLEGIO NTRA SRA BUEN CONSEJO</v>
      </c>
      <c r="CB192" s="45" t="str">
        <f t="shared" si="71"/>
        <v>Absentismo</v>
      </c>
      <c r="CC192" s="45">
        <v>888</v>
      </c>
      <c r="CD192" s="45" t="str">
        <f t="shared" si="72"/>
        <v>INCIDENCIA</v>
      </c>
      <c r="CF192" s="124"/>
      <c r="CG192" s="124"/>
      <c r="CH192" s="125"/>
      <c r="CJ192" s="126">
        <f t="shared" si="73"/>
        <v>196.60549999999998</v>
      </c>
    </row>
    <row r="193" spans="1:88" hidden="1" x14ac:dyDescent="0.3">
      <c r="A193" s="116"/>
      <c r="B193" s="116"/>
      <c r="D193" s="31" t="s">
        <v>2760</v>
      </c>
      <c r="E193" s="8" t="s">
        <v>2786</v>
      </c>
      <c r="F193" s="7" t="s">
        <v>726</v>
      </c>
      <c r="G193" s="45" t="s">
        <v>716</v>
      </c>
      <c r="H193" s="45" t="s">
        <v>717</v>
      </c>
      <c r="I193" s="119" t="s">
        <v>9227</v>
      </c>
      <c r="J193" s="18" t="s">
        <v>485</v>
      </c>
      <c r="K193" s="119">
        <v>110807</v>
      </c>
      <c r="L193" s="110" t="str">
        <f t="shared" si="51"/>
        <v>ok</v>
      </c>
      <c r="M193" s="111" t="str">
        <f>IFERROR(VLOOKUP(K193,Centros!$E$2:$G$340,2,FALSE)," ")</f>
        <v>COLEGIO NTRA SRA BUEN CONSEJO</v>
      </c>
      <c r="N193" s="112" t="str">
        <f t="shared" si="52"/>
        <v xml:space="preserve"> </v>
      </c>
      <c r="O193" s="113" t="str">
        <f>IFERROR(VLOOKUP($I193,Trabajadores!$C$3:$AF$1684,19,FALSE)," ")</f>
        <v>ASL</v>
      </c>
      <c r="P193" s="32">
        <v>1</v>
      </c>
      <c r="Q193" s="33">
        <v>162</v>
      </c>
      <c r="R193" s="24">
        <f t="shared" si="50"/>
        <v>162</v>
      </c>
      <c r="S193" s="18"/>
      <c r="T193" s="23">
        <f t="shared" si="53"/>
        <v>1.6367812499999999</v>
      </c>
      <c r="U193" s="23">
        <f t="shared" si="54"/>
        <v>0</v>
      </c>
      <c r="V193" s="18"/>
      <c r="W193" s="23">
        <f t="shared" si="55"/>
        <v>213.75899999999999</v>
      </c>
      <c r="X193" s="30" t="str">
        <f>IFERROR(VLOOKUP($I193,Trabajadores!$C$2:$AS$1684,42,FALSE)," ")</f>
        <v>ALGADI</v>
      </c>
      <c r="Y193" s="30">
        <f>IFERROR(VLOOKUP($I193,Trabajadores!$C$2:$AS$1684,40,FALSE)," ")</f>
        <v>110807</v>
      </c>
      <c r="Z193" s="30" t="str">
        <f>IFERROR(VLOOKUP(Y193,Centros!$X$2:$Y$228,2,FALSE)," ")</f>
        <v>COLEGIO NTRA SRA BUEN CONSEJO</v>
      </c>
      <c r="AA193" s="6" t="s">
        <v>10714</v>
      </c>
      <c r="AB193" s="5" t="s">
        <v>10715</v>
      </c>
      <c r="AC193" s="41">
        <f>IFERROR(VLOOKUP(H193,Centros!$AI$2:$AN$10,6,FALSE),0)</f>
        <v>73</v>
      </c>
      <c r="AD193" s="42">
        <f t="shared" si="56"/>
        <v>0</v>
      </c>
      <c r="AE193" s="42">
        <f t="shared" si="57"/>
        <v>0</v>
      </c>
      <c r="AF193" s="42">
        <f t="shared" si="58"/>
        <v>162</v>
      </c>
      <c r="AG193" s="42">
        <f t="shared" si="59"/>
        <v>0</v>
      </c>
      <c r="AH193" s="43">
        <f>IFERROR(VLOOKUP($I193,Trabajadores!$C$3:$AT$1684,44,FALSE),0)</f>
        <v>19228</v>
      </c>
      <c r="AI193" s="43">
        <f>IFERROR(VLOOKUP($I193,Trabajadores!$C$3:$AT$1684,2,FALSE),0)</f>
        <v>2055</v>
      </c>
      <c r="AJ193" s="43" t="str">
        <f>IFERROR(VLOOKUP($I193,Trabajadores!$C$3:$AY$1270,21,FALSE),0)</f>
        <v>61</v>
      </c>
      <c r="AK193" s="42">
        <f>IFERROR(VLOOKUP($I193,Trabajadores!$C$3:$AN$1684,38,FALSE),0)</f>
        <v>7.8</v>
      </c>
      <c r="AL193" s="42" t="str">
        <f>IFERROR(VLOOKUP($I193,Trabajadores!$C$3:$AN$1684,28,FALSE),0)</f>
        <v>99100165012016</v>
      </c>
      <c r="AM193" s="21" t="str">
        <f>IFERROR(VLOOKUP($I193,Trabajadores!$C$3:$AN$1684,19,FALSE),0)</f>
        <v>ASL</v>
      </c>
      <c r="AN193" s="21">
        <f>IFERROR(IF($J193="algadi",VLOOKUP($K193,Centros!$AB$2:$AD$142,2,FALSE),VLOOKUP($K193,Centros!$AB$143:$AD$282,2,FALSE)),0)</f>
        <v>19028</v>
      </c>
      <c r="AO193" s="44" t="str">
        <f>IFERROR(IF($J193="algadi",VLOOKUP($K193,Centros!$AB$2:$AD$142,3,FALSE),VLOOKUP($K193,Centros!$AB$143:$AD$222,3,FALSE)),0)</f>
        <v>91</v>
      </c>
      <c r="AP193" s="54"/>
      <c r="AQ193" s="55">
        <f>IFERROR(VLOOKUP($AM193,Centros!$AR$2:$AS$405,2,FALSE),0)</f>
        <v>1.6367812499999999</v>
      </c>
      <c r="AR193" s="78">
        <f>IFERROR(VLOOKUP($AM193,Centros!$AZ$2:$BA$6,2,FALSE),0)</f>
        <v>0</v>
      </c>
      <c r="AS193" s="76">
        <f>IFERROR(VLOOKUP($AM193,Centros!$BE$2:$BF$6,2,FALSE),0)</f>
        <v>2.0499999999999998</v>
      </c>
      <c r="BD193" s="45" t="str">
        <f t="shared" si="60"/>
        <v>ALGADI</v>
      </c>
      <c r="BE193" s="45" t="s">
        <v>852</v>
      </c>
      <c r="BF193" s="123" t="str">
        <f t="shared" si="61"/>
        <v>9-SEPTIEMBRE</v>
      </c>
      <c r="BG193" s="45">
        <f t="shared" si="62"/>
        <v>110807</v>
      </c>
      <c r="BH193" s="45">
        <f>VLOOKUP(Y193,Hoja1!$A$2:$O$599,14,FALSE)</f>
        <v>110807</v>
      </c>
      <c r="BI193" s="45" t="str">
        <f>VLOOKUP(BH193,Hoja1!$A$2:$O$599,2,FALSE)</f>
        <v>COLEGIO NTRA SRA BUEN CONSEJO</v>
      </c>
      <c r="BJ193" s="45" t="str">
        <f t="shared" si="63"/>
        <v>MARQUES BATISTA, KATERINE</v>
      </c>
      <c r="BK193" s="45">
        <f>VLOOKUP(BJ193,Trabajadores!$C$3:$AN$3285,14,FALSE)</f>
        <v>510</v>
      </c>
      <c r="BL193" s="45" t="str">
        <f>VLOOKUP($BJ193,Trabajadores!$C$3:$AN$3285,19,FALSE)</f>
        <v>ASL</v>
      </c>
      <c r="BM193" s="45">
        <f>VLOOKUP($BJ193,Trabajadores!$C$3:$AN$3285,16,FALSE)</f>
        <v>50</v>
      </c>
      <c r="BN193" s="124">
        <f t="shared" si="64"/>
        <v>0</v>
      </c>
      <c r="BO193" s="124">
        <f t="shared" si="65"/>
        <v>1</v>
      </c>
      <c r="BP193" s="125">
        <f t="shared" si="66"/>
        <v>1</v>
      </c>
      <c r="BR193" s="126">
        <f t="shared" si="67"/>
        <v>-213.75899999999999</v>
      </c>
      <c r="BV193" s="45" t="str">
        <f t="shared" si="68"/>
        <v>ALGADI</v>
      </c>
      <c r="BW193" s="45" t="s">
        <v>852</v>
      </c>
      <c r="BX193" s="123" t="str">
        <f t="shared" si="69"/>
        <v>9-SEPTIEMBRE</v>
      </c>
      <c r="BY193" s="45">
        <f t="shared" si="70"/>
        <v>110807</v>
      </c>
      <c r="BZ193" s="45">
        <f>VLOOKUP(BY193,Hoja1!$A$2:$O$599,14,FALSE)</f>
        <v>110807</v>
      </c>
      <c r="CA193" s="45" t="str">
        <f>VLOOKUP(BZ193,Hoja1!$A$2:$O$599,2,FALSE)</f>
        <v>COLEGIO NTRA SRA BUEN CONSEJO</v>
      </c>
      <c r="CB193" s="45" t="str">
        <f t="shared" si="71"/>
        <v>Absentismo</v>
      </c>
      <c r="CC193" s="45">
        <v>888</v>
      </c>
      <c r="CD193" s="45" t="str">
        <f t="shared" si="72"/>
        <v>INCIDENCIA</v>
      </c>
      <c r="CF193" s="124"/>
      <c r="CG193" s="124"/>
      <c r="CH193" s="125"/>
      <c r="CJ193" s="126">
        <f t="shared" si="73"/>
        <v>213.75899999999999</v>
      </c>
    </row>
    <row r="194" spans="1:88" hidden="1" x14ac:dyDescent="0.3">
      <c r="A194" s="116"/>
      <c r="B194" s="116"/>
      <c r="D194" s="31" t="s">
        <v>2760</v>
      </c>
      <c r="E194" s="8" t="s">
        <v>2786</v>
      </c>
      <c r="F194" s="7" t="s">
        <v>726</v>
      </c>
      <c r="G194" s="45" t="s">
        <v>716</v>
      </c>
      <c r="H194" s="45" t="s">
        <v>722</v>
      </c>
      <c r="I194" s="119" t="s">
        <v>9227</v>
      </c>
      <c r="J194" s="18" t="s">
        <v>485</v>
      </c>
      <c r="K194" s="119">
        <v>110807</v>
      </c>
      <c r="L194" s="110" t="str">
        <f t="shared" si="51"/>
        <v>ok</v>
      </c>
      <c r="M194" s="111" t="str">
        <f>IFERROR(VLOOKUP(K194,Centros!$E$2:$G$340,2,FALSE)," ")</f>
        <v>COLEGIO NTRA SRA BUEN CONSEJO</v>
      </c>
      <c r="N194" s="112" t="str">
        <f t="shared" si="52"/>
        <v xml:space="preserve"> </v>
      </c>
      <c r="O194" s="113" t="str">
        <f>IFERROR(VLOOKUP($I194,Trabajadores!$C$3:$AF$1684,19,FALSE)," ")</f>
        <v>ASL</v>
      </c>
      <c r="P194" s="32">
        <v>1</v>
      </c>
      <c r="Q194" s="33">
        <v>414.37</v>
      </c>
      <c r="R194" s="24">
        <f t="shared" si="50"/>
        <v>414.37</v>
      </c>
      <c r="S194" s="18"/>
      <c r="T194" s="23">
        <f t="shared" si="53"/>
        <v>1.6367812499999999</v>
      </c>
      <c r="U194" s="23">
        <f t="shared" si="54"/>
        <v>0</v>
      </c>
      <c r="V194" s="18"/>
      <c r="W194" s="23">
        <f t="shared" si="55"/>
        <v>546.76121499999999</v>
      </c>
      <c r="X194" s="30" t="str">
        <f>IFERROR(VLOOKUP($I194,Trabajadores!$C$2:$AS$1684,42,FALSE)," ")</f>
        <v>ALGADI</v>
      </c>
      <c r="Y194" s="30">
        <f>IFERROR(VLOOKUP($I194,Trabajadores!$C$2:$AS$1684,40,FALSE)," ")</f>
        <v>110807</v>
      </c>
      <c r="Z194" s="30" t="str">
        <f>IFERROR(VLOOKUP(Y194,Centros!$X$2:$Y$228,2,FALSE)," ")</f>
        <v>COLEGIO NTRA SRA BUEN CONSEJO</v>
      </c>
      <c r="AA194" s="6" t="s">
        <v>10716</v>
      </c>
      <c r="AB194" s="5" t="s">
        <v>10717</v>
      </c>
      <c r="AC194" s="41">
        <f>IFERROR(VLOOKUP(H194,Centros!$AI$2:$AN$10,6,FALSE),0)</f>
        <v>72</v>
      </c>
      <c r="AD194" s="42">
        <f t="shared" si="56"/>
        <v>0</v>
      </c>
      <c r="AE194" s="42">
        <f t="shared" si="57"/>
        <v>414.37</v>
      </c>
      <c r="AF194" s="42">
        <f t="shared" si="58"/>
        <v>0</v>
      </c>
      <c r="AG194" s="42">
        <f t="shared" si="59"/>
        <v>0</v>
      </c>
      <c r="AH194" s="43">
        <f>IFERROR(VLOOKUP($I194,Trabajadores!$C$3:$AT$1684,44,FALSE),0)</f>
        <v>19228</v>
      </c>
      <c r="AI194" s="43">
        <f>IFERROR(VLOOKUP($I194,Trabajadores!$C$3:$AT$1684,2,FALSE),0)</f>
        <v>2055</v>
      </c>
      <c r="AJ194" s="43" t="str">
        <f>IFERROR(VLOOKUP($I194,Trabajadores!$C$3:$AY$1270,21,FALSE),0)</f>
        <v>61</v>
      </c>
      <c r="AK194" s="42">
        <f>IFERROR(VLOOKUP($I194,Trabajadores!$C$3:$AN$1684,38,FALSE),0)</f>
        <v>7.8</v>
      </c>
      <c r="AL194" s="42" t="str">
        <f>IFERROR(VLOOKUP($I194,Trabajadores!$C$3:$AN$1684,28,FALSE),0)</f>
        <v>99100165012016</v>
      </c>
      <c r="AM194" s="21" t="str">
        <f>IFERROR(VLOOKUP($I194,Trabajadores!$C$3:$AN$1684,19,FALSE),0)</f>
        <v>ASL</v>
      </c>
      <c r="AN194" s="21">
        <f>IFERROR(IF($J194="algadi",VLOOKUP($K194,Centros!$AB$2:$AD$142,2,FALSE),VLOOKUP($K194,Centros!$AB$143:$AD$282,2,FALSE)),0)</f>
        <v>19028</v>
      </c>
      <c r="AO194" s="44" t="str">
        <f>IFERROR(IF($J194="algadi",VLOOKUP($K194,Centros!$AB$2:$AD$142,3,FALSE),VLOOKUP($K194,Centros!$AB$143:$AD$222,3,FALSE)),0)</f>
        <v>91</v>
      </c>
      <c r="AP194" s="54"/>
      <c r="AQ194" s="55">
        <f>IFERROR(VLOOKUP($AM194,Centros!$AR$2:$AS$405,2,FALSE),0)</f>
        <v>1.6367812499999999</v>
      </c>
      <c r="AR194" s="78">
        <f>IFERROR(VLOOKUP($AM194,Centros!$AZ$2:$BA$6,2,FALSE),0)</f>
        <v>0</v>
      </c>
      <c r="AS194" s="76">
        <f>IFERROR(VLOOKUP($AM194,Centros!$BE$2:$BF$6,2,FALSE),0)</f>
        <v>2.0499999999999998</v>
      </c>
      <c r="BD194" s="45" t="str">
        <f t="shared" si="60"/>
        <v>ALGADI</v>
      </c>
      <c r="BE194" s="45" t="s">
        <v>852</v>
      </c>
      <c r="BF194" s="123" t="str">
        <f t="shared" si="61"/>
        <v>9-SEPTIEMBRE</v>
      </c>
      <c r="BG194" s="45">
        <f t="shared" si="62"/>
        <v>110807</v>
      </c>
      <c r="BH194" s="45">
        <f>VLOOKUP(Y194,Hoja1!$A$2:$O$599,14,FALSE)</f>
        <v>110807</v>
      </c>
      <c r="BI194" s="45" t="str">
        <f>VLOOKUP(BH194,Hoja1!$A$2:$O$599,2,FALSE)</f>
        <v>COLEGIO NTRA SRA BUEN CONSEJO</v>
      </c>
      <c r="BJ194" s="45" t="str">
        <f t="shared" si="63"/>
        <v>MARQUES BATISTA, KATERINE</v>
      </c>
      <c r="BK194" s="45">
        <f>VLOOKUP(BJ194,Trabajadores!$C$3:$AN$3285,14,FALSE)</f>
        <v>510</v>
      </c>
      <c r="BL194" s="45" t="str">
        <f>VLOOKUP($BJ194,Trabajadores!$C$3:$AN$3285,19,FALSE)</f>
        <v>ASL</v>
      </c>
      <c r="BM194" s="45">
        <f>VLOOKUP($BJ194,Trabajadores!$C$3:$AN$3285,16,FALSE)</f>
        <v>50</v>
      </c>
      <c r="BN194" s="124">
        <f t="shared" si="64"/>
        <v>0</v>
      </c>
      <c r="BO194" s="124">
        <f t="shared" si="65"/>
        <v>1</v>
      </c>
      <c r="BP194" s="125">
        <f t="shared" si="66"/>
        <v>1</v>
      </c>
      <c r="BR194" s="126">
        <f t="shared" si="67"/>
        <v>-546.76121499999999</v>
      </c>
      <c r="BV194" s="45" t="str">
        <f t="shared" si="68"/>
        <v>ALGADI</v>
      </c>
      <c r="BW194" s="45" t="s">
        <v>852</v>
      </c>
      <c r="BX194" s="123" t="str">
        <f t="shared" si="69"/>
        <v>9-SEPTIEMBRE</v>
      </c>
      <c r="BY194" s="45">
        <f t="shared" si="70"/>
        <v>110807</v>
      </c>
      <c r="BZ194" s="45">
        <f>VLOOKUP(BY194,Hoja1!$A$2:$O$599,14,FALSE)</f>
        <v>110807</v>
      </c>
      <c r="CA194" s="45" t="str">
        <f>VLOOKUP(BZ194,Hoja1!$A$2:$O$599,2,FALSE)</f>
        <v>COLEGIO NTRA SRA BUEN CONSEJO</v>
      </c>
      <c r="CB194" s="45" t="str">
        <f t="shared" si="71"/>
        <v>Puesto pendiente de cubrir</v>
      </c>
      <c r="CC194" s="45">
        <v>888</v>
      </c>
      <c r="CD194" s="45" t="str">
        <f t="shared" si="72"/>
        <v>INCIDENCIA</v>
      </c>
      <c r="CF194" s="124"/>
      <c r="CG194" s="124"/>
      <c r="CH194" s="125"/>
      <c r="CJ194" s="126">
        <f t="shared" si="73"/>
        <v>546.76121499999999</v>
      </c>
    </row>
    <row r="195" spans="1:88" hidden="1" x14ac:dyDescent="0.3">
      <c r="A195" s="116"/>
      <c r="B195" s="116"/>
      <c r="D195" s="31" t="s">
        <v>2760</v>
      </c>
      <c r="E195" s="8" t="s">
        <v>2786</v>
      </c>
      <c r="F195" s="7" t="s">
        <v>726</v>
      </c>
      <c r="G195" s="45" t="s">
        <v>716</v>
      </c>
      <c r="H195" s="45" t="s">
        <v>717</v>
      </c>
      <c r="I195" s="119" t="s">
        <v>5277</v>
      </c>
      <c r="J195" s="18" t="s">
        <v>485</v>
      </c>
      <c r="K195" s="119">
        <v>110807</v>
      </c>
      <c r="L195" s="110" t="str">
        <f t="shared" si="51"/>
        <v>ok</v>
      </c>
      <c r="M195" s="111" t="str">
        <f>IFERROR(VLOOKUP(K195,Centros!$E$2:$G$340,2,FALSE)," ")</f>
        <v>COLEGIO NTRA SRA BUEN CONSEJO</v>
      </c>
      <c r="N195" s="112" t="str">
        <f t="shared" si="52"/>
        <v xml:space="preserve"> </v>
      </c>
      <c r="O195" s="113" t="str">
        <f>IFERROR(VLOOKUP($I195,Trabajadores!$C$3:$AF$1684,19,FALSE)," ")</f>
        <v>Limpiador@</v>
      </c>
      <c r="P195" s="32">
        <v>24</v>
      </c>
      <c r="Q195" s="33">
        <v>9</v>
      </c>
      <c r="R195" s="24">
        <f t="shared" si="50"/>
        <v>216</v>
      </c>
      <c r="S195" s="18"/>
      <c r="T195" s="23" t="b">
        <f t="shared" si="53"/>
        <v>0</v>
      </c>
      <c r="U195" s="23">
        <f t="shared" si="54"/>
        <v>0</v>
      </c>
      <c r="V195" s="18"/>
      <c r="W195" s="23">
        <f t="shared" si="55"/>
        <v>285.012</v>
      </c>
      <c r="X195" s="30" t="str">
        <f>IFERROR(VLOOKUP($I195,Trabajadores!$C$2:$AS$1684,42,FALSE)," ")</f>
        <v>ALGADI</v>
      </c>
      <c r="Y195" s="30">
        <f>IFERROR(VLOOKUP($I195,Trabajadores!$C$2:$AS$1684,40,FALSE)," ")</f>
        <v>110807</v>
      </c>
      <c r="Z195" s="30" t="str">
        <f>IFERROR(VLOOKUP(Y195,Centros!$X$2:$Y$228,2,FALSE)," ")</f>
        <v>COLEGIO NTRA SRA BUEN CONSEJO</v>
      </c>
      <c r="AA195" s="6" t="s">
        <v>10718</v>
      </c>
      <c r="AB195" s="5" t="s">
        <v>10719</v>
      </c>
      <c r="AC195" s="41">
        <f>IFERROR(VLOOKUP(H195,Centros!$AI$2:$AN$10,6,FALSE),0)</f>
        <v>73</v>
      </c>
      <c r="AD195" s="42">
        <f t="shared" si="56"/>
        <v>0</v>
      </c>
      <c r="AE195" s="42">
        <f t="shared" si="57"/>
        <v>0</v>
      </c>
      <c r="AF195" s="42">
        <f t="shared" si="58"/>
        <v>216</v>
      </c>
      <c r="AG195" s="42">
        <f t="shared" si="59"/>
        <v>0</v>
      </c>
      <c r="AH195" s="43">
        <f>IFERROR(VLOOKUP($I195,Trabajadores!$C$3:$AT$1684,44,FALSE),0)</f>
        <v>19228</v>
      </c>
      <c r="AI195" s="43">
        <f>IFERROR(VLOOKUP($I195,Trabajadores!$C$3:$AT$1684,2,FALSE),0)</f>
        <v>688</v>
      </c>
      <c r="AJ195" s="43" t="str">
        <f>IFERROR(VLOOKUP($I195,Trabajadores!$C$3:$AY$1270,21,FALSE),0)</f>
        <v>61</v>
      </c>
      <c r="AK195" s="42">
        <f>IFERROR(VLOOKUP($I195,Trabajadores!$C$3:$AN$1684,38,FALSE),0)</f>
        <v>9.7698907956318273</v>
      </c>
      <c r="AL195" s="42" t="str">
        <f>IFERROR(VLOOKUP($I195,Trabajadores!$C$3:$AN$1684,28,FALSE),0)</f>
        <v>28002585011981</v>
      </c>
      <c r="AM195" s="21" t="str">
        <f>IFERROR(VLOOKUP($I195,Trabajadores!$C$3:$AN$1684,19,FALSE),0)</f>
        <v>Limpiador@</v>
      </c>
      <c r="AN195" s="21">
        <f>IFERROR(IF($J195="algadi",VLOOKUP($K195,Centros!$AB$2:$AD$142,2,FALSE),VLOOKUP($K195,Centros!$AB$143:$AD$282,2,FALSE)),0)</f>
        <v>19028</v>
      </c>
      <c r="AO195" s="44" t="str">
        <f>IFERROR(IF($J195="algadi",VLOOKUP($K195,Centros!$AB$2:$AD$142,3,FALSE),VLOOKUP($K195,Centros!$AB$143:$AD$222,3,FALSE)),0)</f>
        <v>91</v>
      </c>
      <c r="AP195" s="54"/>
      <c r="AQ195" s="55">
        <f>IFERROR(VLOOKUP($AM195,Centros!$AR$2:$AS$405,2,FALSE),0)</f>
        <v>1.6367812499999999</v>
      </c>
      <c r="AR195" s="78">
        <f>IFERROR(VLOOKUP($AM195,Centros!$AZ$2:$BA$6,2,FALSE),0)</f>
        <v>0</v>
      </c>
      <c r="AS195" s="76">
        <f>IFERROR(VLOOKUP($AM195,Centros!$BE$2:$BF$6,2,FALSE),0)</f>
        <v>0</v>
      </c>
      <c r="BD195" s="45" t="str">
        <f t="shared" si="60"/>
        <v>ALGADI</v>
      </c>
      <c r="BE195" s="45" t="s">
        <v>852</v>
      </c>
      <c r="BF195" s="123" t="str">
        <f t="shared" si="61"/>
        <v>9-SEPTIEMBRE</v>
      </c>
      <c r="BG195" s="45">
        <f t="shared" si="62"/>
        <v>110807</v>
      </c>
      <c r="BH195" s="45">
        <f>VLOOKUP(Y195,Hoja1!$A$2:$O$599,14,FALSE)</f>
        <v>110807</v>
      </c>
      <c r="BI195" s="45" t="str">
        <f>VLOOKUP(BH195,Hoja1!$A$2:$O$599,2,FALSE)</f>
        <v>COLEGIO NTRA SRA BUEN CONSEJO</v>
      </c>
      <c r="BJ195" s="45" t="str">
        <f t="shared" si="63"/>
        <v>AGUINDA NARVAEZ, M DOLORES</v>
      </c>
      <c r="BK195" s="45">
        <f>VLOOKUP(BJ195,Trabajadores!$C$3:$AN$3285,14,FALSE)</f>
        <v>300</v>
      </c>
      <c r="BL195" s="45" t="str">
        <f>VLOOKUP($BJ195,Trabajadores!$C$3:$AN$3285,19,FALSE)</f>
        <v>Limpiador@</v>
      </c>
      <c r="BM195" s="45">
        <f>VLOOKUP($BJ195,Trabajadores!$C$3:$AN$3285,16,FALSE)</f>
        <v>57.69</v>
      </c>
      <c r="BN195" s="124">
        <f t="shared" si="64"/>
        <v>0</v>
      </c>
      <c r="BO195" s="124">
        <f t="shared" si="65"/>
        <v>1</v>
      </c>
      <c r="BP195" s="125">
        <f t="shared" si="66"/>
        <v>1</v>
      </c>
      <c r="BR195" s="126">
        <f t="shared" si="67"/>
        <v>-285.012</v>
      </c>
      <c r="BV195" s="45" t="str">
        <f t="shared" si="68"/>
        <v>ALGADI</v>
      </c>
      <c r="BW195" s="45" t="s">
        <v>852</v>
      </c>
      <c r="BX195" s="123" t="str">
        <f t="shared" si="69"/>
        <v>9-SEPTIEMBRE</v>
      </c>
      <c r="BY195" s="45">
        <f t="shared" si="70"/>
        <v>110807</v>
      </c>
      <c r="BZ195" s="45">
        <f>VLOOKUP(BY195,Hoja1!$A$2:$O$599,14,FALSE)</f>
        <v>110807</v>
      </c>
      <c r="CA195" s="45" t="str">
        <f>VLOOKUP(BZ195,Hoja1!$A$2:$O$599,2,FALSE)</f>
        <v>COLEGIO NTRA SRA BUEN CONSEJO</v>
      </c>
      <c r="CB195" s="45" t="str">
        <f t="shared" si="71"/>
        <v>Absentismo</v>
      </c>
      <c r="CC195" s="45">
        <v>888</v>
      </c>
      <c r="CD195" s="45" t="str">
        <f t="shared" si="72"/>
        <v>INCIDENCIA</v>
      </c>
      <c r="CF195" s="124"/>
      <c r="CG195" s="124"/>
      <c r="CH195" s="125"/>
      <c r="CJ195" s="126">
        <f t="shared" si="73"/>
        <v>285.012</v>
      </c>
    </row>
    <row r="196" spans="1:88" hidden="1" x14ac:dyDescent="0.3">
      <c r="A196" s="116"/>
      <c r="B196" s="116"/>
      <c r="D196" s="31" t="s">
        <v>2760</v>
      </c>
      <c r="E196" s="8" t="s">
        <v>2786</v>
      </c>
      <c r="F196" s="7" t="s">
        <v>726</v>
      </c>
      <c r="G196" s="45" t="s">
        <v>716</v>
      </c>
      <c r="H196" s="45" t="s">
        <v>717</v>
      </c>
      <c r="I196" s="119" t="s">
        <v>5277</v>
      </c>
      <c r="J196" s="18" t="s">
        <v>485</v>
      </c>
      <c r="K196" s="119">
        <v>110807</v>
      </c>
      <c r="L196" s="110" t="str">
        <f t="shared" si="51"/>
        <v>ok</v>
      </c>
      <c r="M196" s="111" t="str">
        <f>IFERROR(VLOOKUP(K196,Centros!$E$2:$G$340,2,FALSE)," ")</f>
        <v>COLEGIO NTRA SRA BUEN CONSEJO</v>
      </c>
      <c r="N196" s="112" t="str">
        <f t="shared" si="52"/>
        <v xml:space="preserve"> </v>
      </c>
      <c r="O196" s="113" t="str">
        <f>IFERROR(VLOOKUP($I196,Trabajadores!$C$3:$AF$1684,19,FALSE)," ")</f>
        <v>Limpiador@</v>
      </c>
      <c r="P196" s="32">
        <v>17</v>
      </c>
      <c r="Q196" s="33">
        <v>9</v>
      </c>
      <c r="R196" s="24">
        <f t="shared" ref="R196:R258" si="74">+P196*Q196</f>
        <v>153</v>
      </c>
      <c r="S196" s="18"/>
      <c r="T196" s="23" t="b">
        <f t="shared" si="53"/>
        <v>0</v>
      </c>
      <c r="U196" s="23">
        <f t="shared" si="54"/>
        <v>0</v>
      </c>
      <c r="V196" s="18"/>
      <c r="W196" s="23">
        <f t="shared" si="55"/>
        <v>201.8835</v>
      </c>
      <c r="X196" s="30" t="str">
        <f>IFERROR(VLOOKUP($I196,Trabajadores!$C$2:$AS$1684,42,FALSE)," ")</f>
        <v>ALGADI</v>
      </c>
      <c r="Y196" s="30">
        <f>IFERROR(VLOOKUP($I196,Trabajadores!$C$2:$AS$1684,40,FALSE)," ")</f>
        <v>110807</v>
      </c>
      <c r="Z196" s="30" t="str">
        <f>IFERROR(VLOOKUP(Y196,Centros!$X$2:$Y$228,2,FALSE)," ")</f>
        <v>COLEGIO NTRA SRA BUEN CONSEJO</v>
      </c>
      <c r="AA196" s="6" t="s">
        <v>10720</v>
      </c>
      <c r="AB196" s="5" t="s">
        <v>10721</v>
      </c>
      <c r="AC196" s="41">
        <f>IFERROR(VLOOKUP(H196,Centros!$AI$2:$AN$10,6,FALSE),0)</f>
        <v>73</v>
      </c>
      <c r="AD196" s="42">
        <f t="shared" si="56"/>
        <v>0</v>
      </c>
      <c r="AE196" s="42">
        <f t="shared" si="57"/>
        <v>0</v>
      </c>
      <c r="AF196" s="42">
        <f t="shared" si="58"/>
        <v>153</v>
      </c>
      <c r="AG196" s="42">
        <f t="shared" si="59"/>
        <v>0</v>
      </c>
      <c r="AH196" s="43">
        <f>IFERROR(VLOOKUP($I196,Trabajadores!$C$3:$AT$1684,44,FALSE),0)</f>
        <v>19228</v>
      </c>
      <c r="AI196" s="43">
        <f>IFERROR(VLOOKUP($I196,Trabajadores!$C$3:$AT$1684,2,FALSE),0)</f>
        <v>688</v>
      </c>
      <c r="AJ196" s="43" t="str">
        <f>IFERROR(VLOOKUP($I196,Trabajadores!$C$3:$AY$1270,21,FALSE),0)</f>
        <v>61</v>
      </c>
      <c r="AK196" s="42">
        <f>IFERROR(VLOOKUP($I196,Trabajadores!$C$3:$AN$1684,38,FALSE),0)</f>
        <v>9.7698907956318273</v>
      </c>
      <c r="AL196" s="42" t="str">
        <f>IFERROR(VLOOKUP($I196,Trabajadores!$C$3:$AN$1684,28,FALSE),0)</f>
        <v>28002585011981</v>
      </c>
      <c r="AM196" s="21" t="str">
        <f>IFERROR(VLOOKUP($I196,Trabajadores!$C$3:$AN$1684,19,FALSE),0)</f>
        <v>Limpiador@</v>
      </c>
      <c r="AN196" s="21">
        <f>IFERROR(IF($J196="algadi",VLOOKUP($K196,Centros!$AB$2:$AD$142,2,FALSE),VLOOKUP($K196,Centros!$AB$143:$AD$282,2,FALSE)),0)</f>
        <v>19028</v>
      </c>
      <c r="AO196" s="44" t="str">
        <f>IFERROR(IF($J196="algadi",VLOOKUP($K196,Centros!$AB$2:$AD$142,3,FALSE),VLOOKUP($K196,Centros!$AB$143:$AD$222,3,FALSE)),0)</f>
        <v>91</v>
      </c>
      <c r="AP196" s="54"/>
      <c r="AQ196" s="55">
        <f>IFERROR(VLOOKUP($AM196,Centros!$AR$2:$AS$405,2,FALSE),0)</f>
        <v>1.6367812499999999</v>
      </c>
      <c r="AR196" s="78">
        <f>IFERROR(VLOOKUP($AM196,Centros!$AZ$2:$BA$6,2,FALSE),0)</f>
        <v>0</v>
      </c>
      <c r="AS196" s="76">
        <f>IFERROR(VLOOKUP($AM196,Centros!$BE$2:$BF$6,2,FALSE),0)</f>
        <v>0</v>
      </c>
      <c r="BD196" s="45" t="str">
        <f t="shared" si="60"/>
        <v>ALGADI</v>
      </c>
      <c r="BE196" s="45" t="s">
        <v>852</v>
      </c>
      <c r="BF196" s="123" t="str">
        <f t="shared" si="61"/>
        <v>9-SEPTIEMBRE</v>
      </c>
      <c r="BG196" s="45">
        <f t="shared" si="62"/>
        <v>110807</v>
      </c>
      <c r="BH196" s="45">
        <f>VLOOKUP(Y196,Hoja1!$A$2:$O$599,14,FALSE)</f>
        <v>110807</v>
      </c>
      <c r="BI196" s="45" t="str">
        <f>VLOOKUP(BH196,Hoja1!$A$2:$O$599,2,FALSE)</f>
        <v>COLEGIO NTRA SRA BUEN CONSEJO</v>
      </c>
      <c r="BJ196" s="45" t="str">
        <f t="shared" si="63"/>
        <v>AGUINDA NARVAEZ, M DOLORES</v>
      </c>
      <c r="BK196" s="45">
        <f>VLOOKUP(BJ196,Trabajadores!$C$3:$AN$3285,14,FALSE)</f>
        <v>300</v>
      </c>
      <c r="BL196" s="45" t="str">
        <f>VLOOKUP($BJ196,Trabajadores!$C$3:$AN$3285,19,FALSE)</f>
        <v>Limpiador@</v>
      </c>
      <c r="BM196" s="45">
        <f>VLOOKUP($BJ196,Trabajadores!$C$3:$AN$3285,16,FALSE)</f>
        <v>57.69</v>
      </c>
      <c r="BN196" s="124">
        <f t="shared" si="64"/>
        <v>0</v>
      </c>
      <c r="BO196" s="124">
        <f t="shared" si="65"/>
        <v>1</v>
      </c>
      <c r="BP196" s="125">
        <f t="shared" si="66"/>
        <v>1</v>
      </c>
      <c r="BR196" s="126">
        <f t="shared" si="67"/>
        <v>-201.8835</v>
      </c>
      <c r="BV196" s="45" t="str">
        <f t="shared" si="68"/>
        <v>ALGADI</v>
      </c>
      <c r="BW196" s="45" t="s">
        <v>852</v>
      </c>
      <c r="BX196" s="123" t="str">
        <f t="shared" si="69"/>
        <v>9-SEPTIEMBRE</v>
      </c>
      <c r="BY196" s="45">
        <f t="shared" si="70"/>
        <v>110807</v>
      </c>
      <c r="BZ196" s="45">
        <f>VLOOKUP(BY196,Hoja1!$A$2:$O$599,14,FALSE)</f>
        <v>110807</v>
      </c>
      <c r="CA196" s="45" t="str">
        <f>VLOOKUP(BZ196,Hoja1!$A$2:$O$599,2,FALSE)</f>
        <v>COLEGIO NTRA SRA BUEN CONSEJO</v>
      </c>
      <c r="CB196" s="45" t="str">
        <f t="shared" si="71"/>
        <v>Absentismo</v>
      </c>
      <c r="CC196" s="45">
        <v>888</v>
      </c>
      <c r="CD196" s="45" t="str">
        <f t="shared" si="72"/>
        <v>INCIDENCIA</v>
      </c>
      <c r="CF196" s="124"/>
      <c r="CG196" s="124"/>
      <c r="CH196" s="125"/>
      <c r="CJ196" s="126">
        <f t="shared" si="73"/>
        <v>201.8835</v>
      </c>
    </row>
    <row r="197" spans="1:88" hidden="1" x14ac:dyDescent="0.3">
      <c r="A197" s="116"/>
      <c r="B197" s="116"/>
      <c r="D197" s="31" t="s">
        <v>2760</v>
      </c>
      <c r="E197" s="8" t="s">
        <v>2786</v>
      </c>
      <c r="F197" s="7" t="s">
        <v>726</v>
      </c>
      <c r="G197" s="45" t="s">
        <v>714</v>
      </c>
      <c r="H197" s="45" t="s">
        <v>719</v>
      </c>
      <c r="I197" s="119" t="s">
        <v>6688</v>
      </c>
      <c r="J197" s="18" t="s">
        <v>485</v>
      </c>
      <c r="K197" s="119">
        <v>110807</v>
      </c>
      <c r="L197" s="110" t="str">
        <f t="shared" ref="L197:L259" si="75">IF(W197&gt;0,IF(OR(E197="",F197="",G197="",H197="",I197="",J197="",K197=""),"faltan datos","ok")," ")</f>
        <v>ok</v>
      </c>
      <c r="M197" s="111" t="str">
        <f>IFERROR(VLOOKUP(K197,Centros!$E$2:$G$340,2,FALSE)," ")</f>
        <v>COLEGIO NTRA SRA BUEN CONSEJO</v>
      </c>
      <c r="N197" s="112" t="str">
        <f t="shared" ref="N197:N259" si="76">IF(J197=" "," ",IF(J197=X197," ","Emp Orig/dest. Distinta"))</f>
        <v xml:space="preserve"> </v>
      </c>
      <c r="O197" s="113" t="str">
        <f>IFERROR(VLOOKUP($I197,Trabajadores!$C$3:$AF$1684,19,FALSE)," ")</f>
        <v>RES. EQUIP</v>
      </c>
      <c r="P197" s="32">
        <v>1</v>
      </c>
      <c r="Q197" s="33">
        <v>80</v>
      </c>
      <c r="R197" s="24">
        <f t="shared" si="74"/>
        <v>80</v>
      </c>
      <c r="S197" s="18"/>
      <c r="T197" s="23" t="b">
        <f t="shared" ref="T197:T259" si="77">IF(AL197="99100165012016",AQ197,IF(AL197="28009435011996",AR197,IF(AL197="99010825011997",AS197)))</f>
        <v>0</v>
      </c>
      <c r="U197" s="23">
        <f t="shared" ref="U197:U259" si="78">IF(T197="no corresponde",0,+S197*T197)</f>
        <v>0</v>
      </c>
      <c r="V197" s="18"/>
      <c r="W197" s="23">
        <f t="shared" ref="W197:W259" si="79">+V197*AK197+((+R197+U197)*1.3195)</f>
        <v>105.55999999999999</v>
      </c>
      <c r="X197" s="30" t="str">
        <f>IFERROR(VLOOKUP($I197,Trabajadores!$C$2:$AS$1684,42,FALSE)," ")</f>
        <v>ALGADI</v>
      </c>
      <c r="Y197" s="30">
        <f>IFERROR(VLOOKUP($I197,Trabajadores!$C$2:$AS$1684,40,FALSE)," ")</f>
        <v>110807</v>
      </c>
      <c r="Z197" s="30" t="str">
        <f>IFERROR(VLOOKUP(Y197,Centros!$X$2:$Y$228,2,FALSE)," ")</f>
        <v>COLEGIO NTRA SRA BUEN CONSEJO</v>
      </c>
      <c r="AA197" s="6" t="s">
        <v>10722</v>
      </c>
      <c r="AB197" s="5" t="s">
        <v>10723</v>
      </c>
      <c r="AC197" s="41">
        <f>IFERROR(VLOOKUP(H197,Centros!$AI$2:$AN$10,6,FALSE),0)</f>
        <v>72</v>
      </c>
      <c r="AD197" s="42">
        <f t="shared" ref="AD197:AD259" si="80">IF(AC197=70,R197,0)</f>
        <v>0</v>
      </c>
      <c r="AE197" s="42">
        <f t="shared" ref="AE197:AE259" si="81">IF(AC197=72,R197,0)</f>
        <v>80</v>
      </c>
      <c r="AF197" s="42">
        <f t="shared" ref="AF197:AF259" si="82">IF(AC197=73,+R197,0)</f>
        <v>0</v>
      </c>
      <c r="AG197" s="42">
        <f t="shared" ref="AG197:AG259" si="83">+U197</f>
        <v>0</v>
      </c>
      <c r="AH197" s="43">
        <f>IFERROR(VLOOKUP($I197,Trabajadores!$C$3:$AT$1684,44,FALSE),0)</f>
        <v>19228</v>
      </c>
      <c r="AI197" s="43">
        <f>IFERROR(VLOOKUP($I197,Trabajadores!$C$3:$AT$1684,2,FALSE),0)</f>
        <v>696</v>
      </c>
      <c r="AJ197" s="43" t="str">
        <f>IFERROR(VLOOKUP($I197,Trabajadores!$C$3:$AY$1270,21,FALSE),0)</f>
        <v>61</v>
      </c>
      <c r="AK197" s="42">
        <f>IFERROR(VLOOKUP($I197,Trabajadores!$C$3:$AN$1684,38,FALSE),0)</f>
        <v>11.311249999999999</v>
      </c>
      <c r="AL197" s="42" t="str">
        <f>IFERROR(VLOOKUP($I197,Trabajadores!$C$3:$AN$1684,28,FALSE),0)</f>
        <v>28002585011981</v>
      </c>
      <c r="AM197" s="21" t="str">
        <f>IFERROR(VLOOKUP($I197,Trabajadores!$C$3:$AN$1684,19,FALSE),0)</f>
        <v>RES. EQUIP</v>
      </c>
      <c r="AN197" s="21">
        <f>IFERROR(IF($J197="algadi",VLOOKUP($K197,Centros!$AB$2:$AD$142,2,FALSE),VLOOKUP($K197,Centros!$AB$143:$AD$282,2,FALSE)),0)</f>
        <v>19028</v>
      </c>
      <c r="AO197" s="44" t="str">
        <f>IFERROR(IF($J197="algadi",VLOOKUP($K197,Centros!$AB$2:$AD$142,3,FALSE),VLOOKUP($K197,Centros!$AB$143:$AD$222,3,FALSE)),0)</f>
        <v>91</v>
      </c>
      <c r="AP197" s="54"/>
      <c r="AQ197" s="55">
        <f>IFERROR(VLOOKUP($AM197,Centros!$AR$2:$AS$405,2,FALSE),0)</f>
        <v>0</v>
      </c>
      <c r="AR197" s="78">
        <f>IFERROR(VLOOKUP($AM197,Centros!$AZ$2:$BA$6,2,FALSE),0)</f>
        <v>0</v>
      </c>
      <c r="AS197" s="76">
        <f>IFERROR(VLOOKUP($AM197,Centros!$BE$2:$BF$6,2,FALSE),0)</f>
        <v>0</v>
      </c>
      <c r="BD197" s="45" t="str">
        <f t="shared" ref="BD197:BD259" si="84">+X197</f>
        <v>ALGADI</v>
      </c>
      <c r="BE197" s="45" t="s">
        <v>852</v>
      </c>
      <c r="BF197" s="123" t="str">
        <f t="shared" ref="BF197:BF259" si="85">+E197</f>
        <v>9-SEPTIEMBRE</v>
      </c>
      <c r="BG197" s="45">
        <f t="shared" ref="BG197:BG259" si="86">+Y197</f>
        <v>110807</v>
      </c>
      <c r="BH197" s="45">
        <f>VLOOKUP(Y197,Hoja1!$A$2:$O$599,14,FALSE)</f>
        <v>110807</v>
      </c>
      <c r="BI197" s="45" t="str">
        <f>VLOOKUP(BH197,Hoja1!$A$2:$O$599,2,FALSE)</f>
        <v>COLEGIO NTRA SRA BUEN CONSEJO</v>
      </c>
      <c r="BJ197" s="45" t="str">
        <f t="shared" ref="BJ197:BJ259" si="87">+I197</f>
        <v>OLLERO MARTINEZ, ROSARIO</v>
      </c>
      <c r="BK197" s="45">
        <f>VLOOKUP(BJ197,Trabajadores!$C$3:$AN$3285,14,FALSE)</f>
        <v>300</v>
      </c>
      <c r="BL197" s="45" t="str">
        <f>VLOOKUP($BJ197,Trabajadores!$C$3:$AN$3285,19,FALSE)</f>
        <v>RES. EQUIP</v>
      </c>
      <c r="BM197" s="45">
        <f>VLOOKUP($BJ197,Trabajadores!$C$3:$AN$3285,16,FALSE)</f>
        <v>100</v>
      </c>
      <c r="BN197" s="124">
        <f t="shared" ref="BN197:BN259" si="88">IF($G197="010 Restauración",100%,0%)</f>
        <v>1</v>
      </c>
      <c r="BO197" s="124">
        <f t="shared" ref="BO197:BO259" si="89">IF($G197="020 Limpieza",100%,0%)</f>
        <v>0</v>
      </c>
      <c r="BP197" s="125">
        <f t="shared" ref="BP197:BP259" si="90">+BN197+BO197</f>
        <v>1</v>
      </c>
      <c r="BR197" s="126">
        <f t="shared" ref="BR197:BR259" si="91">-W197</f>
        <v>-105.55999999999999</v>
      </c>
      <c r="BV197" s="45" t="str">
        <f t="shared" ref="BV197:BV259" si="92">+J197</f>
        <v>ALGADI</v>
      </c>
      <c r="BW197" s="45" t="s">
        <v>852</v>
      </c>
      <c r="BX197" s="123" t="str">
        <f t="shared" ref="BX197:BX259" si="93">+E197</f>
        <v>9-SEPTIEMBRE</v>
      </c>
      <c r="BY197" s="45">
        <f t="shared" ref="BY197:BY259" si="94">+K197</f>
        <v>110807</v>
      </c>
      <c r="BZ197" s="45">
        <f>VLOOKUP(BY197,Hoja1!$A$2:$O$599,14,FALSE)</f>
        <v>110807</v>
      </c>
      <c r="CA197" s="45" t="str">
        <f>VLOOKUP(BZ197,Hoja1!$A$2:$O$599,2,FALSE)</f>
        <v>COLEGIO NTRA SRA BUEN CONSEJO</v>
      </c>
      <c r="CB197" s="45" t="str">
        <f t="shared" ref="CB197:CB259" si="95">+H197</f>
        <v>Eventos</v>
      </c>
      <c r="CC197" s="45">
        <v>888</v>
      </c>
      <c r="CD197" s="45" t="str">
        <f t="shared" ref="CD197:CD259" si="96">+BW197</f>
        <v>INCIDENCIA</v>
      </c>
      <c r="CF197" s="124"/>
      <c r="CG197" s="124"/>
      <c r="CH197" s="125"/>
      <c r="CJ197" s="126">
        <f t="shared" ref="CJ197:CJ259" si="97">+W197</f>
        <v>105.55999999999999</v>
      </c>
    </row>
    <row r="198" spans="1:88" hidden="1" x14ac:dyDescent="0.3">
      <c r="A198" s="116"/>
      <c r="B198" s="116"/>
      <c r="D198" s="31" t="s">
        <v>2760</v>
      </c>
      <c r="E198" s="8" t="s">
        <v>2786</v>
      </c>
      <c r="F198" s="7" t="s">
        <v>726</v>
      </c>
      <c r="G198" s="45" t="s">
        <v>716</v>
      </c>
      <c r="H198" s="45" t="s">
        <v>719</v>
      </c>
      <c r="I198" s="119" t="s">
        <v>3883</v>
      </c>
      <c r="J198" s="18" t="s">
        <v>485</v>
      </c>
      <c r="K198" s="119">
        <v>110807</v>
      </c>
      <c r="L198" s="110" t="str">
        <f t="shared" si="75"/>
        <v>ok</v>
      </c>
      <c r="M198" s="111" t="str">
        <f>IFERROR(VLOOKUP(K198,Centros!$E$2:$G$340,2,FALSE)," ")</f>
        <v>COLEGIO NTRA SRA BUEN CONSEJO</v>
      </c>
      <c r="N198" s="112" t="str">
        <f t="shared" si="76"/>
        <v xml:space="preserve"> </v>
      </c>
      <c r="O198" s="113" t="str">
        <f>IFERROR(VLOOKUP($I198,Trabajadores!$C$3:$AF$1684,19,FALSE)," ")</f>
        <v>Limpiador@</v>
      </c>
      <c r="P198" s="32">
        <v>1</v>
      </c>
      <c r="Q198" s="33">
        <v>90</v>
      </c>
      <c r="R198" s="24">
        <f t="shared" si="74"/>
        <v>90</v>
      </c>
      <c r="S198" s="18"/>
      <c r="T198" s="23" t="b">
        <f t="shared" si="77"/>
        <v>0</v>
      </c>
      <c r="U198" s="23">
        <f t="shared" si="78"/>
        <v>0</v>
      </c>
      <c r="V198" s="18"/>
      <c r="W198" s="23">
        <f t="shared" si="79"/>
        <v>118.755</v>
      </c>
      <c r="X198" s="30" t="str">
        <f>IFERROR(VLOOKUP($I198,Trabajadores!$C$2:$AS$1684,42,FALSE)," ")</f>
        <v>ALGADI</v>
      </c>
      <c r="Y198" s="30">
        <f>IFERROR(VLOOKUP($I198,Trabajadores!$C$2:$AS$1684,40,FALSE)," ")</f>
        <v>110807</v>
      </c>
      <c r="Z198" s="30" t="str">
        <f>IFERROR(VLOOKUP(Y198,Centros!$X$2:$Y$228,2,FALSE)," ")</f>
        <v>COLEGIO NTRA SRA BUEN CONSEJO</v>
      </c>
      <c r="AA198" s="6" t="s">
        <v>10724</v>
      </c>
      <c r="AB198" s="5" t="s">
        <v>10725</v>
      </c>
      <c r="AC198" s="41">
        <f>IFERROR(VLOOKUP(H198,Centros!$AI$2:$AN$10,6,FALSE),0)</f>
        <v>72</v>
      </c>
      <c r="AD198" s="42">
        <f t="shared" si="80"/>
        <v>0</v>
      </c>
      <c r="AE198" s="42">
        <f t="shared" si="81"/>
        <v>90</v>
      </c>
      <c r="AF198" s="42">
        <f t="shared" si="82"/>
        <v>0</v>
      </c>
      <c r="AG198" s="42">
        <f t="shared" si="83"/>
        <v>0</v>
      </c>
      <c r="AH198" s="43">
        <f>IFERROR(VLOOKUP($I198,Trabajadores!$C$3:$AT$1684,44,FALSE),0)</f>
        <v>19228</v>
      </c>
      <c r="AI198" s="43">
        <f>IFERROR(VLOOKUP($I198,Trabajadores!$C$3:$AT$1684,2,FALSE),0)</f>
        <v>694</v>
      </c>
      <c r="AJ198" s="43" t="str">
        <f>IFERROR(VLOOKUP($I198,Trabajadores!$C$3:$AY$1270,21,FALSE),0)</f>
        <v>61</v>
      </c>
      <c r="AK198" s="42">
        <f>IFERROR(VLOOKUP($I198,Trabajadores!$C$3:$AN$1684,38,FALSE),0)</f>
        <v>10.034776391055642</v>
      </c>
      <c r="AL198" s="42" t="str">
        <f>IFERROR(VLOOKUP($I198,Trabajadores!$C$3:$AN$1684,28,FALSE),0)</f>
        <v>28002585011981</v>
      </c>
      <c r="AM198" s="21" t="str">
        <f>IFERROR(VLOOKUP($I198,Trabajadores!$C$3:$AN$1684,19,FALSE),0)</f>
        <v>Limpiador@</v>
      </c>
      <c r="AN198" s="21">
        <f>IFERROR(IF($J198="algadi",VLOOKUP($K198,Centros!$AB$2:$AD$142,2,FALSE),VLOOKUP($K198,Centros!$AB$143:$AD$282,2,FALSE)),0)</f>
        <v>19028</v>
      </c>
      <c r="AO198" s="44" t="str">
        <f>IFERROR(IF($J198="algadi",VLOOKUP($K198,Centros!$AB$2:$AD$142,3,FALSE),VLOOKUP($K198,Centros!$AB$143:$AD$222,3,FALSE)),0)</f>
        <v>91</v>
      </c>
      <c r="AP198" s="54"/>
      <c r="AQ198" s="55">
        <f>IFERROR(VLOOKUP($AM198,Centros!$AR$2:$AS$405,2,FALSE),0)</f>
        <v>1.6367812499999999</v>
      </c>
      <c r="AR198" s="78">
        <f>IFERROR(VLOOKUP($AM198,Centros!$AZ$2:$BA$6,2,FALSE),0)</f>
        <v>0</v>
      </c>
      <c r="AS198" s="76">
        <f>IFERROR(VLOOKUP($AM198,Centros!$BE$2:$BF$6,2,FALSE),0)</f>
        <v>0</v>
      </c>
      <c r="BD198" s="45" t="str">
        <f t="shared" si="84"/>
        <v>ALGADI</v>
      </c>
      <c r="BE198" s="45" t="s">
        <v>852</v>
      </c>
      <c r="BF198" s="123" t="str">
        <f t="shared" si="85"/>
        <v>9-SEPTIEMBRE</v>
      </c>
      <c r="BG198" s="45">
        <f t="shared" si="86"/>
        <v>110807</v>
      </c>
      <c r="BH198" s="45">
        <f>VLOOKUP(Y198,Hoja1!$A$2:$O$599,14,FALSE)</f>
        <v>110807</v>
      </c>
      <c r="BI198" s="45" t="str">
        <f>VLOOKUP(BH198,Hoja1!$A$2:$O$599,2,FALSE)</f>
        <v>COLEGIO NTRA SRA BUEN CONSEJO</v>
      </c>
      <c r="BJ198" s="45" t="str">
        <f t="shared" si="87"/>
        <v>GONZALEZ PEREZ, CELIA</v>
      </c>
      <c r="BK198" s="45">
        <f>VLOOKUP(BJ198,Trabajadores!$C$3:$AN$3285,14,FALSE)</f>
        <v>200</v>
      </c>
      <c r="BL198" s="45" t="str">
        <f>VLOOKUP($BJ198,Trabajadores!$C$3:$AN$3285,19,FALSE)</f>
        <v>Limpiador@</v>
      </c>
      <c r="BM198" s="45">
        <f>VLOOKUP($BJ198,Trabajadores!$C$3:$AN$3285,16,FALSE)</f>
        <v>76.92</v>
      </c>
      <c r="BN198" s="124">
        <f t="shared" si="88"/>
        <v>0</v>
      </c>
      <c r="BO198" s="124">
        <f t="shared" si="89"/>
        <v>1</v>
      </c>
      <c r="BP198" s="125">
        <f t="shared" si="90"/>
        <v>1</v>
      </c>
      <c r="BR198" s="126">
        <f t="shared" si="91"/>
        <v>-118.755</v>
      </c>
      <c r="BV198" s="45" t="str">
        <f t="shared" si="92"/>
        <v>ALGADI</v>
      </c>
      <c r="BW198" s="45" t="s">
        <v>852</v>
      </c>
      <c r="BX198" s="123" t="str">
        <f t="shared" si="93"/>
        <v>9-SEPTIEMBRE</v>
      </c>
      <c r="BY198" s="45">
        <f t="shared" si="94"/>
        <v>110807</v>
      </c>
      <c r="BZ198" s="45">
        <f>VLOOKUP(BY198,Hoja1!$A$2:$O$599,14,FALSE)</f>
        <v>110807</v>
      </c>
      <c r="CA198" s="45" t="str">
        <f>VLOOKUP(BZ198,Hoja1!$A$2:$O$599,2,FALSE)</f>
        <v>COLEGIO NTRA SRA BUEN CONSEJO</v>
      </c>
      <c r="CB198" s="45" t="str">
        <f t="shared" si="95"/>
        <v>Eventos</v>
      </c>
      <c r="CC198" s="45">
        <v>888</v>
      </c>
      <c r="CD198" s="45" t="str">
        <f t="shared" si="96"/>
        <v>INCIDENCIA</v>
      </c>
      <c r="CF198" s="124"/>
      <c r="CG198" s="124"/>
      <c r="CH198" s="125"/>
      <c r="CJ198" s="126">
        <f t="shared" si="97"/>
        <v>118.755</v>
      </c>
    </row>
    <row r="199" spans="1:88" hidden="1" x14ac:dyDescent="0.3">
      <c r="A199" s="116"/>
      <c r="B199" s="116"/>
      <c r="D199" s="31" t="s">
        <v>2760</v>
      </c>
      <c r="E199" s="8" t="s">
        <v>2786</v>
      </c>
      <c r="F199" s="7" t="s">
        <v>726</v>
      </c>
      <c r="G199" s="45" t="s">
        <v>716</v>
      </c>
      <c r="H199" s="45" t="s">
        <v>722</v>
      </c>
      <c r="I199" s="119" t="s">
        <v>4154</v>
      </c>
      <c r="J199" s="18" t="s">
        <v>485</v>
      </c>
      <c r="K199" s="119">
        <v>110807</v>
      </c>
      <c r="L199" s="110" t="str">
        <f t="shared" si="75"/>
        <v>ok</v>
      </c>
      <c r="M199" s="111" t="str">
        <f>IFERROR(VLOOKUP(K199,Centros!$E$2:$G$340,2,FALSE)," ")</f>
        <v>COLEGIO NTRA SRA BUEN CONSEJO</v>
      </c>
      <c r="N199" s="112" t="str">
        <f t="shared" si="76"/>
        <v xml:space="preserve"> </v>
      </c>
      <c r="O199" s="113" t="str">
        <f>IFERROR(VLOOKUP($I199,Trabajadores!$C$3:$AF$1684,19,FALSE)," ")</f>
        <v>EMPLE SERV</v>
      </c>
      <c r="P199" s="32">
        <v>21</v>
      </c>
      <c r="Q199" s="33">
        <v>9</v>
      </c>
      <c r="R199" s="24">
        <f t="shared" si="74"/>
        <v>189</v>
      </c>
      <c r="S199" s="18"/>
      <c r="T199" s="23">
        <f t="shared" si="77"/>
        <v>0</v>
      </c>
      <c r="U199" s="23">
        <f t="shared" si="78"/>
        <v>0</v>
      </c>
      <c r="V199" s="18"/>
      <c r="W199" s="23">
        <f t="shared" si="79"/>
        <v>249.38549999999998</v>
      </c>
      <c r="X199" s="30" t="str">
        <f>IFERROR(VLOOKUP($I199,Trabajadores!$C$2:$AS$1684,42,FALSE)," ")</f>
        <v>ALGADI</v>
      </c>
      <c r="Y199" s="30">
        <f>IFERROR(VLOOKUP($I199,Trabajadores!$C$2:$AS$1684,40,FALSE)," ")</f>
        <v>110807</v>
      </c>
      <c r="Z199" s="30" t="str">
        <f>IFERROR(VLOOKUP(Y199,Centros!$X$2:$Y$228,2,FALSE)," ")</f>
        <v>COLEGIO NTRA SRA BUEN CONSEJO</v>
      </c>
      <c r="AA199" s="6" t="s">
        <v>10726</v>
      </c>
      <c r="AB199" s="5" t="s">
        <v>10727</v>
      </c>
      <c r="AC199" s="41">
        <f>IFERROR(VLOOKUP(H199,Centros!$AI$2:$AN$10,6,FALSE),0)</f>
        <v>72</v>
      </c>
      <c r="AD199" s="42">
        <f t="shared" si="80"/>
        <v>0</v>
      </c>
      <c r="AE199" s="42">
        <f t="shared" si="81"/>
        <v>189</v>
      </c>
      <c r="AF199" s="42">
        <f t="shared" si="82"/>
        <v>0</v>
      </c>
      <c r="AG199" s="42">
        <f t="shared" si="83"/>
        <v>0</v>
      </c>
      <c r="AH199" s="43">
        <f>IFERROR(VLOOKUP($I199,Trabajadores!$C$3:$AT$1684,44,FALSE),0)</f>
        <v>19228</v>
      </c>
      <c r="AI199" s="43">
        <f>IFERROR(VLOOKUP($I199,Trabajadores!$C$3:$AT$1684,2,FALSE),0)</f>
        <v>1139</v>
      </c>
      <c r="AJ199" s="43" t="str">
        <f>IFERROR(VLOOKUP($I199,Trabajadores!$C$3:$AY$1270,21,FALSE),0)</f>
        <v>61</v>
      </c>
      <c r="AK199" s="42">
        <f>IFERROR(VLOOKUP($I199,Trabajadores!$C$3:$AN$1684,38,FALSE),0)</f>
        <v>8.9700000000000006</v>
      </c>
      <c r="AL199" s="42" t="str">
        <f>IFERROR(VLOOKUP($I199,Trabajadores!$C$3:$AN$1684,28,FALSE),0)</f>
        <v>99100165012016</v>
      </c>
      <c r="AM199" s="21" t="str">
        <f>IFERROR(VLOOKUP($I199,Trabajadores!$C$3:$AN$1684,19,FALSE),0)</f>
        <v>EMPLE SERV</v>
      </c>
      <c r="AN199" s="21">
        <f>IFERROR(IF($J199="algadi",VLOOKUP($K199,Centros!$AB$2:$AD$142,2,FALSE),VLOOKUP($K199,Centros!$AB$143:$AD$282,2,FALSE)),0)</f>
        <v>19028</v>
      </c>
      <c r="AO199" s="44" t="str">
        <f>IFERROR(IF($J199="algadi",VLOOKUP($K199,Centros!$AB$2:$AD$142,3,FALSE),VLOOKUP($K199,Centros!$AB$143:$AD$222,3,FALSE)),0)</f>
        <v>91</v>
      </c>
      <c r="AP199" s="54"/>
      <c r="AQ199" s="55">
        <f>IFERROR(VLOOKUP($AM199,Centros!$AR$2:$AS$405,2,FALSE),0)</f>
        <v>0</v>
      </c>
      <c r="AR199" s="78">
        <f>IFERROR(VLOOKUP($AM199,Centros!$AZ$2:$BA$6,2,FALSE),0)</f>
        <v>0</v>
      </c>
      <c r="AS199" s="76">
        <f>IFERROR(VLOOKUP($AM199,Centros!$BE$2:$BF$6,2,FALSE),0)</f>
        <v>0</v>
      </c>
      <c r="BD199" s="45" t="str">
        <f t="shared" si="84"/>
        <v>ALGADI</v>
      </c>
      <c r="BE199" s="45" t="s">
        <v>852</v>
      </c>
      <c r="BF199" s="123" t="str">
        <f t="shared" si="85"/>
        <v>9-SEPTIEMBRE</v>
      </c>
      <c r="BG199" s="45">
        <f t="shared" si="86"/>
        <v>110807</v>
      </c>
      <c r="BH199" s="45">
        <f>VLOOKUP(Y199,Hoja1!$A$2:$O$599,14,FALSE)</f>
        <v>110807</v>
      </c>
      <c r="BI199" s="45" t="str">
        <f>VLOOKUP(BH199,Hoja1!$A$2:$O$599,2,FALSE)</f>
        <v>COLEGIO NTRA SRA BUEN CONSEJO</v>
      </c>
      <c r="BJ199" s="45" t="str">
        <f t="shared" si="87"/>
        <v>MAGANTO LOPEZ, FRANCISCO</v>
      </c>
      <c r="BK199" s="45">
        <f>VLOOKUP(BJ199,Trabajadores!$C$3:$AN$3285,14,FALSE)</f>
        <v>100</v>
      </c>
      <c r="BL199" s="45" t="str">
        <f>VLOOKUP($BJ199,Trabajadores!$C$3:$AN$3285,19,FALSE)</f>
        <v>EMPLE SERV</v>
      </c>
      <c r="BM199" s="45">
        <f>VLOOKUP($BJ199,Trabajadores!$C$3:$AN$3285,16,FALSE)</f>
        <v>100</v>
      </c>
      <c r="BN199" s="124">
        <f t="shared" si="88"/>
        <v>0</v>
      </c>
      <c r="BO199" s="124">
        <f t="shared" si="89"/>
        <v>1</v>
      </c>
      <c r="BP199" s="125">
        <f t="shared" si="90"/>
        <v>1</v>
      </c>
      <c r="BR199" s="126">
        <f t="shared" si="91"/>
        <v>-249.38549999999998</v>
      </c>
      <c r="BV199" s="45" t="str">
        <f t="shared" si="92"/>
        <v>ALGADI</v>
      </c>
      <c r="BW199" s="45" t="s">
        <v>852</v>
      </c>
      <c r="BX199" s="123" t="str">
        <f t="shared" si="93"/>
        <v>9-SEPTIEMBRE</v>
      </c>
      <c r="BY199" s="45">
        <f t="shared" si="94"/>
        <v>110807</v>
      </c>
      <c r="BZ199" s="45">
        <f>VLOOKUP(BY199,Hoja1!$A$2:$O$599,14,FALSE)</f>
        <v>110807</v>
      </c>
      <c r="CA199" s="45" t="str">
        <f>VLOOKUP(BZ199,Hoja1!$A$2:$O$599,2,FALSE)</f>
        <v>COLEGIO NTRA SRA BUEN CONSEJO</v>
      </c>
      <c r="CB199" s="45" t="str">
        <f t="shared" si="95"/>
        <v>Puesto pendiente de cubrir</v>
      </c>
      <c r="CC199" s="45">
        <v>888</v>
      </c>
      <c r="CD199" s="45" t="str">
        <f t="shared" si="96"/>
        <v>INCIDENCIA</v>
      </c>
      <c r="CF199" s="124"/>
      <c r="CG199" s="124"/>
      <c r="CH199" s="125"/>
      <c r="CJ199" s="126">
        <f t="shared" si="97"/>
        <v>249.38549999999998</v>
      </c>
    </row>
    <row r="200" spans="1:88" hidden="1" x14ac:dyDescent="0.3">
      <c r="A200" s="116"/>
      <c r="B200" s="116"/>
      <c r="D200" s="31" t="s">
        <v>2760</v>
      </c>
      <c r="E200" s="8" t="s">
        <v>2786</v>
      </c>
      <c r="F200" s="7" t="s">
        <v>726</v>
      </c>
      <c r="G200" s="45" t="s">
        <v>714</v>
      </c>
      <c r="H200" s="45" t="s">
        <v>720</v>
      </c>
      <c r="I200" s="119" t="s">
        <v>5182</v>
      </c>
      <c r="J200" s="18" t="s">
        <v>485</v>
      </c>
      <c r="K200" s="119">
        <v>340807</v>
      </c>
      <c r="L200" s="110" t="str">
        <f t="shared" si="75"/>
        <v>ok</v>
      </c>
      <c r="M200" s="111" t="str">
        <f>IFERROR(VLOOKUP(K200,Centros!$E$2:$G$340,2,FALSE)," ")</f>
        <v>COMUNIDAD NTRA SRA DEL BUEN CONSEJO</v>
      </c>
      <c r="N200" s="112" t="str">
        <f t="shared" si="76"/>
        <v xml:space="preserve"> </v>
      </c>
      <c r="O200" s="113" t="str">
        <f>IFERROR(VLOOKUP($I200,Trabajadores!$C$3:$AF$1684,19,FALSE)," ")</f>
        <v>COCINERO</v>
      </c>
      <c r="P200" s="32">
        <v>1</v>
      </c>
      <c r="Q200" s="33">
        <v>480</v>
      </c>
      <c r="R200" s="24">
        <f t="shared" si="74"/>
        <v>480</v>
      </c>
      <c r="S200" s="18"/>
      <c r="T200" s="23">
        <f t="shared" si="77"/>
        <v>1.743765625</v>
      </c>
      <c r="U200" s="23">
        <f t="shared" si="78"/>
        <v>0</v>
      </c>
      <c r="V200" s="18"/>
      <c r="W200" s="23">
        <f t="shared" si="79"/>
        <v>633.3599999999999</v>
      </c>
      <c r="X200" s="30" t="str">
        <f>IFERROR(VLOOKUP($I200,Trabajadores!$C$2:$AS$1684,42,FALSE)," ")</f>
        <v>ALGADI</v>
      </c>
      <c r="Y200" s="30">
        <f>IFERROR(VLOOKUP($I200,Trabajadores!$C$2:$AS$1684,40,FALSE)," ")</f>
        <v>340807</v>
      </c>
      <c r="Z200" s="30" t="str">
        <f>IFERROR(VLOOKUP(Y200,Centros!$X$2:$Y$228,2,FALSE)," ")</f>
        <v>COMUNIDAD NTRA SRA DEL BUEN CONSEJO</v>
      </c>
      <c r="AA200" s="6" t="s">
        <v>10728</v>
      </c>
      <c r="AB200" s="5" t="s">
        <v>10671</v>
      </c>
      <c r="AC200" s="41">
        <f>IFERROR(VLOOKUP(H200,Centros!$AI$2:$AN$10,6,FALSE),0)</f>
        <v>70</v>
      </c>
      <c r="AD200" s="42">
        <f t="shared" si="80"/>
        <v>480</v>
      </c>
      <c r="AE200" s="42">
        <f t="shared" si="81"/>
        <v>0</v>
      </c>
      <c r="AF200" s="42">
        <f t="shared" si="82"/>
        <v>0</v>
      </c>
      <c r="AG200" s="42">
        <f t="shared" si="83"/>
        <v>0</v>
      </c>
      <c r="AH200" s="43">
        <f>IFERROR(VLOOKUP($I200,Trabajadores!$C$3:$AT$1684,44,FALSE),0)</f>
        <v>19028</v>
      </c>
      <c r="AI200" s="43">
        <f>IFERROR(VLOOKUP($I200,Trabajadores!$C$3:$AT$1684,2,FALSE),0)</f>
        <v>406</v>
      </c>
      <c r="AJ200" s="43" t="str">
        <f>IFERROR(VLOOKUP($I200,Trabajadores!$C$3:$AY$1270,21,FALSE),0)</f>
        <v>93</v>
      </c>
      <c r="AK200" s="42">
        <f>IFERROR(VLOOKUP($I200,Trabajadores!$C$3:$AN$1684,38,FALSE),0)</f>
        <v>8.8049999999999997</v>
      </c>
      <c r="AL200" s="42" t="str">
        <f>IFERROR(VLOOKUP($I200,Trabajadores!$C$3:$AN$1684,28,FALSE),0)</f>
        <v>99100165012016</v>
      </c>
      <c r="AM200" s="21" t="str">
        <f>IFERROR(VLOOKUP($I200,Trabajadores!$C$3:$AN$1684,19,FALSE),0)</f>
        <v>COCINERO</v>
      </c>
      <c r="AN200" s="21">
        <f>IFERROR(IF($J200="algadi",VLOOKUP($K200,Centros!$AB$2:$AD$142,2,FALSE),VLOOKUP($K200,Centros!$AB$143:$AD$282,2,FALSE)),0)</f>
        <v>19028</v>
      </c>
      <c r="AO200" s="44" t="str">
        <f>IFERROR(IF($J200="algadi",VLOOKUP($K200,Centros!$AB$2:$AD$142,3,FALSE),VLOOKUP($K200,Centros!$AB$143:$AD$222,3,FALSE)),0)</f>
        <v>93</v>
      </c>
      <c r="AP200" s="54"/>
      <c r="AQ200" s="55">
        <f>IFERROR(VLOOKUP($AM200,Centros!$AR$2:$AS$405,2,FALSE),0)</f>
        <v>1.743765625</v>
      </c>
      <c r="AR200" s="78">
        <f>IFERROR(VLOOKUP($AM200,Centros!$AZ$2:$BA$6,2,FALSE),0)</f>
        <v>0</v>
      </c>
      <c r="AS200" s="76">
        <f>IFERROR(VLOOKUP($AM200,Centros!$BE$2:$BF$6,2,FALSE),0)</f>
        <v>0</v>
      </c>
      <c r="BD200" s="45" t="str">
        <f t="shared" si="84"/>
        <v>ALGADI</v>
      </c>
      <c r="BE200" s="45" t="s">
        <v>852</v>
      </c>
      <c r="BF200" s="123" t="str">
        <f t="shared" si="85"/>
        <v>9-SEPTIEMBRE</v>
      </c>
      <c r="BG200" s="45">
        <f t="shared" si="86"/>
        <v>340807</v>
      </c>
      <c r="BH200" s="45">
        <f>VLOOKUP(Y200,Hoja1!$A$2:$O$599,14,FALSE)</f>
        <v>340807</v>
      </c>
      <c r="BI200" s="45" t="str">
        <f>VLOOKUP(BH200,Hoja1!$A$2:$O$599,2,FALSE)</f>
        <v>COMUNIDAD NTRA SRA DEL BUEN CONSEJO</v>
      </c>
      <c r="BJ200" s="45" t="str">
        <f t="shared" si="87"/>
        <v>VENTURA ESCRIBANO, ARTURO</v>
      </c>
      <c r="BK200" s="45">
        <f>VLOOKUP(BJ200,Trabajadores!$C$3:$AN$3285,14,FALSE)</f>
        <v>100</v>
      </c>
      <c r="BL200" s="45" t="str">
        <f>VLOOKUP($BJ200,Trabajadores!$C$3:$AN$3285,19,FALSE)</f>
        <v>COCINERO</v>
      </c>
      <c r="BM200" s="45">
        <f>VLOOKUP($BJ200,Trabajadores!$C$3:$AN$3285,16,FALSE)</f>
        <v>100</v>
      </c>
      <c r="BN200" s="124">
        <f t="shared" si="88"/>
        <v>1</v>
      </c>
      <c r="BO200" s="124">
        <f t="shared" si="89"/>
        <v>0</v>
      </c>
      <c r="BP200" s="125">
        <f t="shared" si="90"/>
        <v>1</v>
      </c>
      <c r="BR200" s="126">
        <f t="shared" si="91"/>
        <v>-633.3599999999999</v>
      </c>
      <c r="BV200" s="45" t="str">
        <f t="shared" si="92"/>
        <v>ALGADI</v>
      </c>
      <c r="BW200" s="45" t="s">
        <v>852</v>
      </c>
      <c r="BX200" s="123" t="str">
        <f t="shared" si="93"/>
        <v>9-SEPTIEMBRE</v>
      </c>
      <c r="BY200" s="45">
        <f t="shared" si="94"/>
        <v>340807</v>
      </c>
      <c r="BZ200" s="45">
        <f>VLOOKUP(BY200,Hoja1!$A$2:$O$599,14,FALSE)</f>
        <v>340807</v>
      </c>
      <c r="CA200" s="45" t="str">
        <f>VLOOKUP(BZ200,Hoja1!$A$2:$O$599,2,FALSE)</f>
        <v>COMUNIDAD NTRA SRA DEL BUEN CONSEJO</v>
      </c>
      <c r="CB200" s="45" t="str">
        <f t="shared" si="95"/>
        <v>Festivos y Fines de Semana</v>
      </c>
      <c r="CC200" s="45">
        <v>888</v>
      </c>
      <c r="CD200" s="45" t="str">
        <f t="shared" si="96"/>
        <v>INCIDENCIA</v>
      </c>
      <c r="CF200" s="124"/>
      <c r="CG200" s="124"/>
      <c r="CH200" s="125"/>
      <c r="CJ200" s="126">
        <f t="shared" si="97"/>
        <v>633.3599999999999</v>
      </c>
    </row>
    <row r="201" spans="1:88" hidden="1" x14ac:dyDescent="0.3">
      <c r="A201" s="116"/>
      <c r="B201" s="116"/>
      <c r="D201" s="31" t="s">
        <v>2760</v>
      </c>
      <c r="E201" s="8" t="s">
        <v>2786</v>
      </c>
      <c r="F201" s="7" t="s">
        <v>726</v>
      </c>
      <c r="G201" s="45" t="s">
        <v>714</v>
      </c>
      <c r="H201" s="45" t="s">
        <v>719</v>
      </c>
      <c r="I201" s="119" t="s">
        <v>5182</v>
      </c>
      <c r="J201" s="18" t="s">
        <v>485</v>
      </c>
      <c r="K201" s="119">
        <v>340807</v>
      </c>
      <c r="L201" s="110" t="str">
        <f t="shared" si="75"/>
        <v>ok</v>
      </c>
      <c r="M201" s="111" t="str">
        <f>IFERROR(VLOOKUP(K201,Centros!$E$2:$G$340,2,FALSE)," ")</f>
        <v>COMUNIDAD NTRA SRA DEL BUEN CONSEJO</v>
      </c>
      <c r="N201" s="112" t="str">
        <f t="shared" si="76"/>
        <v xml:space="preserve"> </v>
      </c>
      <c r="O201" s="113" t="str">
        <f>IFERROR(VLOOKUP($I201,Trabajadores!$C$3:$AF$1684,19,FALSE)," ")</f>
        <v>COCINERO</v>
      </c>
      <c r="P201" s="32">
        <v>2</v>
      </c>
      <c r="Q201" s="33">
        <v>44</v>
      </c>
      <c r="R201" s="24">
        <f t="shared" si="74"/>
        <v>88</v>
      </c>
      <c r="S201" s="18"/>
      <c r="T201" s="23">
        <f t="shared" si="77"/>
        <v>1.743765625</v>
      </c>
      <c r="U201" s="23">
        <f t="shared" si="78"/>
        <v>0</v>
      </c>
      <c r="V201" s="18"/>
      <c r="W201" s="23">
        <f t="shared" si="79"/>
        <v>116.11599999999999</v>
      </c>
      <c r="X201" s="30" t="str">
        <f>IFERROR(VLOOKUP($I201,Trabajadores!$C$2:$AS$1684,42,FALSE)," ")</f>
        <v>ALGADI</v>
      </c>
      <c r="Y201" s="30">
        <f>IFERROR(VLOOKUP($I201,Trabajadores!$C$2:$AS$1684,40,FALSE)," ")</f>
        <v>340807</v>
      </c>
      <c r="Z201" s="30" t="str">
        <f>IFERROR(VLOOKUP(Y201,Centros!$X$2:$Y$228,2,FALSE)," ")</f>
        <v>COMUNIDAD NTRA SRA DEL BUEN CONSEJO</v>
      </c>
      <c r="AA201" s="6" t="s">
        <v>10729</v>
      </c>
      <c r="AB201" s="5" t="s">
        <v>10730</v>
      </c>
      <c r="AC201" s="41">
        <f>IFERROR(VLOOKUP(H201,Centros!$AI$2:$AN$10,6,FALSE),0)</f>
        <v>72</v>
      </c>
      <c r="AD201" s="42">
        <f t="shared" si="80"/>
        <v>0</v>
      </c>
      <c r="AE201" s="42">
        <f t="shared" si="81"/>
        <v>88</v>
      </c>
      <c r="AF201" s="42">
        <f t="shared" si="82"/>
        <v>0</v>
      </c>
      <c r="AG201" s="42">
        <f t="shared" si="83"/>
        <v>0</v>
      </c>
      <c r="AH201" s="43">
        <f>IFERROR(VLOOKUP($I201,Trabajadores!$C$3:$AT$1684,44,FALSE),0)</f>
        <v>19028</v>
      </c>
      <c r="AI201" s="43">
        <f>IFERROR(VLOOKUP($I201,Trabajadores!$C$3:$AT$1684,2,FALSE),0)</f>
        <v>406</v>
      </c>
      <c r="AJ201" s="43" t="str">
        <f>IFERROR(VLOOKUP($I201,Trabajadores!$C$3:$AY$1270,21,FALSE),0)</f>
        <v>93</v>
      </c>
      <c r="AK201" s="42">
        <f>IFERROR(VLOOKUP($I201,Trabajadores!$C$3:$AN$1684,38,FALSE),0)</f>
        <v>8.8049999999999997</v>
      </c>
      <c r="AL201" s="42" t="str">
        <f>IFERROR(VLOOKUP($I201,Trabajadores!$C$3:$AN$1684,28,FALSE),0)</f>
        <v>99100165012016</v>
      </c>
      <c r="AM201" s="21" t="str">
        <f>IFERROR(VLOOKUP($I201,Trabajadores!$C$3:$AN$1684,19,FALSE),0)</f>
        <v>COCINERO</v>
      </c>
      <c r="AN201" s="21">
        <f>IFERROR(IF($J201="algadi",VLOOKUP($K201,Centros!$AB$2:$AD$142,2,FALSE),VLOOKUP($K201,Centros!$AB$143:$AD$282,2,FALSE)),0)</f>
        <v>19028</v>
      </c>
      <c r="AO201" s="44" t="str">
        <f>IFERROR(IF($J201="algadi",VLOOKUP($K201,Centros!$AB$2:$AD$142,3,FALSE),VLOOKUP($K201,Centros!$AB$143:$AD$222,3,FALSE)),0)</f>
        <v>93</v>
      </c>
      <c r="AP201" s="54"/>
      <c r="AQ201" s="55">
        <f>IFERROR(VLOOKUP($AM201,Centros!$AR$2:$AS$405,2,FALSE),0)</f>
        <v>1.743765625</v>
      </c>
      <c r="AR201" s="78">
        <f>IFERROR(VLOOKUP($AM201,Centros!$AZ$2:$BA$6,2,FALSE),0)</f>
        <v>0</v>
      </c>
      <c r="AS201" s="76">
        <f>IFERROR(VLOOKUP($AM201,Centros!$BE$2:$BF$6,2,FALSE),0)</f>
        <v>0</v>
      </c>
      <c r="BD201" s="45" t="str">
        <f t="shared" si="84"/>
        <v>ALGADI</v>
      </c>
      <c r="BE201" s="45" t="s">
        <v>852</v>
      </c>
      <c r="BF201" s="123" t="str">
        <f t="shared" si="85"/>
        <v>9-SEPTIEMBRE</v>
      </c>
      <c r="BG201" s="45">
        <f t="shared" si="86"/>
        <v>340807</v>
      </c>
      <c r="BH201" s="45">
        <f>VLOOKUP(Y201,Hoja1!$A$2:$O$599,14,FALSE)</f>
        <v>340807</v>
      </c>
      <c r="BI201" s="45" t="str">
        <f>VLOOKUP(BH201,Hoja1!$A$2:$O$599,2,FALSE)</f>
        <v>COMUNIDAD NTRA SRA DEL BUEN CONSEJO</v>
      </c>
      <c r="BJ201" s="45" t="str">
        <f t="shared" si="87"/>
        <v>VENTURA ESCRIBANO, ARTURO</v>
      </c>
      <c r="BK201" s="45">
        <f>VLOOKUP(BJ201,Trabajadores!$C$3:$AN$3285,14,FALSE)</f>
        <v>100</v>
      </c>
      <c r="BL201" s="45" t="str">
        <f>VLOOKUP($BJ201,Trabajadores!$C$3:$AN$3285,19,FALSE)</f>
        <v>COCINERO</v>
      </c>
      <c r="BM201" s="45">
        <f>VLOOKUP($BJ201,Trabajadores!$C$3:$AN$3285,16,FALSE)</f>
        <v>100</v>
      </c>
      <c r="BN201" s="124">
        <f t="shared" si="88"/>
        <v>1</v>
      </c>
      <c r="BO201" s="124">
        <f t="shared" si="89"/>
        <v>0</v>
      </c>
      <c r="BP201" s="125">
        <f t="shared" si="90"/>
        <v>1</v>
      </c>
      <c r="BR201" s="126">
        <f t="shared" si="91"/>
        <v>-116.11599999999999</v>
      </c>
      <c r="BV201" s="45" t="str">
        <f t="shared" si="92"/>
        <v>ALGADI</v>
      </c>
      <c r="BW201" s="45" t="s">
        <v>852</v>
      </c>
      <c r="BX201" s="123" t="str">
        <f t="shared" si="93"/>
        <v>9-SEPTIEMBRE</v>
      </c>
      <c r="BY201" s="45">
        <f t="shared" si="94"/>
        <v>340807</v>
      </c>
      <c r="BZ201" s="45">
        <f>VLOOKUP(BY201,Hoja1!$A$2:$O$599,14,FALSE)</f>
        <v>340807</v>
      </c>
      <c r="CA201" s="45" t="str">
        <f>VLOOKUP(BZ201,Hoja1!$A$2:$O$599,2,FALSE)</f>
        <v>COMUNIDAD NTRA SRA DEL BUEN CONSEJO</v>
      </c>
      <c r="CB201" s="45" t="str">
        <f t="shared" si="95"/>
        <v>Eventos</v>
      </c>
      <c r="CC201" s="45">
        <v>888</v>
      </c>
      <c r="CD201" s="45" t="str">
        <f t="shared" si="96"/>
        <v>INCIDENCIA</v>
      </c>
      <c r="CF201" s="124"/>
      <c r="CG201" s="124"/>
      <c r="CH201" s="125"/>
      <c r="CJ201" s="126">
        <f t="shared" si="97"/>
        <v>116.11599999999999</v>
      </c>
    </row>
    <row r="202" spans="1:88" hidden="1" x14ac:dyDescent="0.3">
      <c r="A202" s="116"/>
      <c r="B202" s="116"/>
      <c r="D202" s="31" t="s">
        <v>2760</v>
      </c>
      <c r="E202" s="8" t="s">
        <v>2786</v>
      </c>
      <c r="F202" s="7" t="s">
        <v>726</v>
      </c>
      <c r="G202" s="45" t="s">
        <v>714</v>
      </c>
      <c r="H202" s="45" t="s">
        <v>719</v>
      </c>
      <c r="I202" s="119" t="s">
        <v>3294</v>
      </c>
      <c r="J202" s="18" t="s">
        <v>485</v>
      </c>
      <c r="K202" s="119">
        <v>110807</v>
      </c>
      <c r="L202" s="110" t="str">
        <f t="shared" si="75"/>
        <v>ok</v>
      </c>
      <c r="M202" s="111" t="str">
        <f>IFERROR(VLOOKUP(K202,Centros!$E$2:$G$340,2,FALSE)," ")</f>
        <v>COLEGIO NTRA SRA BUEN CONSEJO</v>
      </c>
      <c r="N202" s="112" t="str">
        <f t="shared" si="76"/>
        <v xml:space="preserve"> </v>
      </c>
      <c r="O202" s="113" t="str">
        <f>IFERROR(VLOOKUP($I202,Trabajadores!$C$3:$AF$1684,19,FALSE)," ")</f>
        <v>Cociner@</v>
      </c>
      <c r="P202" s="32">
        <v>1</v>
      </c>
      <c r="Q202" s="33">
        <v>120</v>
      </c>
      <c r="R202" s="24">
        <f t="shared" si="74"/>
        <v>120</v>
      </c>
      <c r="S202" s="18"/>
      <c r="T202" s="23">
        <f t="shared" si="77"/>
        <v>1.743765625</v>
      </c>
      <c r="U202" s="23">
        <f t="shared" si="78"/>
        <v>0</v>
      </c>
      <c r="V202" s="18"/>
      <c r="W202" s="23">
        <f t="shared" si="79"/>
        <v>158.33999999999997</v>
      </c>
      <c r="X202" s="30" t="str">
        <f>IFERROR(VLOOKUP($I202,Trabajadores!$C$2:$AS$1684,42,FALSE)," ")</f>
        <v>ALGADI</v>
      </c>
      <c r="Y202" s="30">
        <f>IFERROR(VLOOKUP($I202,Trabajadores!$C$2:$AS$1684,40,FALSE)," ")</f>
        <v>110807</v>
      </c>
      <c r="Z202" s="30" t="str">
        <f>IFERROR(VLOOKUP(Y202,Centros!$X$2:$Y$228,2,FALSE)," ")</f>
        <v>COLEGIO NTRA SRA BUEN CONSEJO</v>
      </c>
      <c r="AA202" s="6" t="s">
        <v>10731</v>
      </c>
      <c r="AB202" s="5" t="s">
        <v>10732</v>
      </c>
      <c r="AC202" s="41">
        <f>IFERROR(VLOOKUP(H202,Centros!$AI$2:$AN$10,6,FALSE),0)</f>
        <v>72</v>
      </c>
      <c r="AD202" s="42">
        <f t="shared" si="80"/>
        <v>0</v>
      </c>
      <c r="AE202" s="42">
        <f t="shared" si="81"/>
        <v>120</v>
      </c>
      <c r="AF202" s="42">
        <f t="shared" si="82"/>
        <v>0</v>
      </c>
      <c r="AG202" s="42">
        <f t="shared" si="83"/>
        <v>0</v>
      </c>
      <c r="AH202" s="43">
        <f>IFERROR(VLOOKUP($I202,Trabajadores!$C$3:$AT$1684,44,FALSE),0)</f>
        <v>19228</v>
      </c>
      <c r="AI202" s="43">
        <f>IFERROR(VLOOKUP($I202,Trabajadores!$C$3:$AT$1684,2,FALSE),0)</f>
        <v>1777</v>
      </c>
      <c r="AJ202" s="43" t="str">
        <f>IFERROR(VLOOKUP($I202,Trabajadores!$C$3:$AY$1270,21,FALSE),0)</f>
        <v>61</v>
      </c>
      <c r="AK202" s="42">
        <f>IFERROR(VLOOKUP($I202,Trabajadores!$C$3:$AN$1684,38,FALSE),0)</f>
        <v>7.6012500000000003</v>
      </c>
      <c r="AL202" s="42" t="str">
        <f>IFERROR(VLOOKUP($I202,Trabajadores!$C$3:$AN$1684,28,FALSE),0)</f>
        <v>99100165012016</v>
      </c>
      <c r="AM202" s="21" t="str">
        <f>IFERROR(VLOOKUP($I202,Trabajadores!$C$3:$AN$1684,19,FALSE),0)</f>
        <v>Cociner@</v>
      </c>
      <c r="AN202" s="21">
        <f>IFERROR(IF($J202="algadi",VLOOKUP($K202,Centros!$AB$2:$AD$142,2,FALSE),VLOOKUP($K202,Centros!$AB$143:$AD$282,2,FALSE)),0)</f>
        <v>19028</v>
      </c>
      <c r="AO202" s="44" t="str">
        <f>IFERROR(IF($J202="algadi",VLOOKUP($K202,Centros!$AB$2:$AD$142,3,FALSE),VLOOKUP($K202,Centros!$AB$143:$AD$222,3,FALSE)),0)</f>
        <v>91</v>
      </c>
      <c r="AP202" s="54"/>
      <c r="AQ202" s="55">
        <f>IFERROR(VLOOKUP($AM202,Centros!$AR$2:$AS$405,2,FALSE),0)</f>
        <v>1.743765625</v>
      </c>
      <c r="AR202" s="78">
        <f>IFERROR(VLOOKUP($AM202,Centros!$AZ$2:$BA$6,2,FALSE),0)</f>
        <v>2.3222499999999999</v>
      </c>
      <c r="AS202" s="76">
        <f>IFERROR(VLOOKUP($AM202,Centros!$BE$2:$BF$6,2,FALSE),0)</f>
        <v>0</v>
      </c>
      <c r="BD202" s="45" t="str">
        <f t="shared" si="84"/>
        <v>ALGADI</v>
      </c>
      <c r="BE202" s="45" t="s">
        <v>852</v>
      </c>
      <c r="BF202" s="123" t="str">
        <f t="shared" si="85"/>
        <v>9-SEPTIEMBRE</v>
      </c>
      <c r="BG202" s="45">
        <f t="shared" si="86"/>
        <v>110807</v>
      </c>
      <c r="BH202" s="45">
        <f>VLOOKUP(Y202,Hoja1!$A$2:$O$599,14,FALSE)</f>
        <v>110807</v>
      </c>
      <c r="BI202" s="45" t="str">
        <f>VLOOKUP(BH202,Hoja1!$A$2:$O$599,2,FALSE)</f>
        <v>COLEGIO NTRA SRA BUEN CONSEJO</v>
      </c>
      <c r="BJ202" s="45" t="str">
        <f t="shared" si="87"/>
        <v>CAÑIZARES SAEZ, DAVID</v>
      </c>
      <c r="BK202" s="45">
        <f>VLOOKUP(BJ202,Trabajadores!$C$3:$AN$3285,14,FALSE)</f>
        <v>100</v>
      </c>
      <c r="BL202" s="45" t="str">
        <f>VLOOKUP($BJ202,Trabajadores!$C$3:$AN$3285,19,FALSE)</f>
        <v>Cociner@</v>
      </c>
      <c r="BM202" s="45">
        <f>VLOOKUP($BJ202,Trabajadores!$C$3:$AN$3285,16,FALSE)</f>
        <v>100</v>
      </c>
      <c r="BN202" s="124">
        <f t="shared" si="88"/>
        <v>1</v>
      </c>
      <c r="BO202" s="124">
        <f t="shared" si="89"/>
        <v>0</v>
      </c>
      <c r="BP202" s="125">
        <f t="shared" si="90"/>
        <v>1</v>
      </c>
      <c r="BR202" s="126">
        <f t="shared" si="91"/>
        <v>-158.33999999999997</v>
      </c>
      <c r="BV202" s="45" t="str">
        <f t="shared" si="92"/>
        <v>ALGADI</v>
      </c>
      <c r="BW202" s="45" t="s">
        <v>852</v>
      </c>
      <c r="BX202" s="123" t="str">
        <f t="shared" si="93"/>
        <v>9-SEPTIEMBRE</v>
      </c>
      <c r="BY202" s="45">
        <f t="shared" si="94"/>
        <v>110807</v>
      </c>
      <c r="BZ202" s="45">
        <f>VLOOKUP(BY202,Hoja1!$A$2:$O$599,14,FALSE)</f>
        <v>110807</v>
      </c>
      <c r="CA202" s="45" t="str">
        <f>VLOOKUP(BZ202,Hoja1!$A$2:$O$599,2,FALSE)</f>
        <v>COLEGIO NTRA SRA BUEN CONSEJO</v>
      </c>
      <c r="CB202" s="45" t="str">
        <f t="shared" si="95"/>
        <v>Eventos</v>
      </c>
      <c r="CC202" s="45">
        <v>888</v>
      </c>
      <c r="CD202" s="45" t="str">
        <f t="shared" si="96"/>
        <v>INCIDENCIA</v>
      </c>
      <c r="CF202" s="124"/>
      <c r="CG202" s="124"/>
      <c r="CH202" s="125"/>
      <c r="CJ202" s="126">
        <f t="shared" si="97"/>
        <v>158.33999999999997</v>
      </c>
    </row>
    <row r="203" spans="1:88" hidden="1" x14ac:dyDescent="0.3">
      <c r="A203" s="116"/>
      <c r="B203" s="116"/>
      <c r="D203" s="31" t="s">
        <v>2760</v>
      </c>
      <c r="E203" s="8" t="s">
        <v>2786</v>
      </c>
      <c r="F203" s="7" t="s">
        <v>726</v>
      </c>
      <c r="G203" s="45" t="s">
        <v>714</v>
      </c>
      <c r="H203" s="45" t="s">
        <v>720</v>
      </c>
      <c r="I203" s="119" t="s">
        <v>4465</v>
      </c>
      <c r="J203" s="18" t="s">
        <v>485</v>
      </c>
      <c r="K203" s="119">
        <v>340807</v>
      </c>
      <c r="L203" s="110" t="str">
        <f t="shared" si="75"/>
        <v>ok</v>
      </c>
      <c r="M203" s="111" t="str">
        <f>IFERROR(VLOOKUP(K203,Centros!$E$2:$G$340,2,FALSE)," ")</f>
        <v>COMUNIDAD NTRA SRA DEL BUEN CONSEJO</v>
      </c>
      <c r="N203" s="112" t="str">
        <f t="shared" si="76"/>
        <v xml:space="preserve"> </v>
      </c>
      <c r="O203" s="113" t="str">
        <f>IFERROR(VLOOKUP($I203,Trabajadores!$C$3:$AF$1684,19,FALSE)," ")</f>
        <v>h Cociner@</v>
      </c>
      <c r="P203" s="32">
        <v>1</v>
      </c>
      <c r="Q203" s="33">
        <v>300</v>
      </c>
      <c r="R203" s="24">
        <f t="shared" si="74"/>
        <v>300</v>
      </c>
      <c r="S203" s="18"/>
      <c r="T203" s="23">
        <f t="shared" si="77"/>
        <v>1.743765625</v>
      </c>
      <c r="U203" s="23">
        <f t="shared" si="78"/>
        <v>0</v>
      </c>
      <c r="V203" s="18"/>
      <c r="W203" s="23">
        <f t="shared" si="79"/>
        <v>395.84999999999997</v>
      </c>
      <c r="X203" s="30" t="str">
        <f>IFERROR(VLOOKUP($I203,Trabajadores!$C$2:$AS$1684,42,FALSE)," ")</f>
        <v>ALGADI</v>
      </c>
      <c r="Y203" s="30">
        <f>IFERROR(VLOOKUP($I203,Trabajadores!$C$2:$AS$1684,40,FALSE)," ")</f>
        <v>340807</v>
      </c>
      <c r="Z203" s="30" t="str">
        <f>IFERROR(VLOOKUP(Y203,Centros!$X$2:$Y$228,2,FALSE)," ")</f>
        <v>COMUNIDAD NTRA SRA DEL BUEN CONSEJO</v>
      </c>
      <c r="AA203" s="6" t="s">
        <v>10733</v>
      </c>
      <c r="AB203" s="5" t="s">
        <v>10734</v>
      </c>
      <c r="AC203" s="41">
        <f>IFERROR(VLOOKUP(H203,Centros!$AI$2:$AN$10,6,FALSE),0)</f>
        <v>70</v>
      </c>
      <c r="AD203" s="42">
        <f t="shared" si="80"/>
        <v>300</v>
      </c>
      <c r="AE203" s="42">
        <f t="shared" si="81"/>
        <v>0</v>
      </c>
      <c r="AF203" s="42">
        <f t="shared" si="82"/>
        <v>0</v>
      </c>
      <c r="AG203" s="42">
        <f t="shared" si="83"/>
        <v>0</v>
      </c>
      <c r="AH203" s="43">
        <f>IFERROR(VLOOKUP($I203,Trabajadores!$C$3:$AT$1684,44,FALSE),0)</f>
        <v>19028</v>
      </c>
      <c r="AI203" s="43">
        <f>IFERROR(VLOOKUP($I203,Trabajadores!$C$3:$AT$1684,2,FALSE),0)</f>
        <v>561</v>
      </c>
      <c r="AJ203" s="43" t="str">
        <f>IFERROR(VLOOKUP($I203,Trabajadores!$C$3:$AY$1270,21,FALSE),0)</f>
        <v>93</v>
      </c>
      <c r="AK203" s="42">
        <f>IFERROR(VLOOKUP($I203,Trabajadores!$C$3:$AN$1684,38,FALSE),0)</f>
        <v>9.9275000000000002</v>
      </c>
      <c r="AL203" s="42" t="str">
        <f>IFERROR(VLOOKUP($I203,Trabajadores!$C$3:$AN$1684,28,FALSE),0)</f>
        <v>99100165012016</v>
      </c>
      <c r="AM203" s="21" t="str">
        <f>IFERROR(VLOOKUP($I203,Trabajadores!$C$3:$AN$1684,19,FALSE),0)</f>
        <v>h Cociner@</v>
      </c>
      <c r="AN203" s="21">
        <f>IFERROR(IF($J203="algadi",VLOOKUP($K203,Centros!$AB$2:$AD$142,2,FALSE),VLOOKUP($K203,Centros!$AB$143:$AD$282,2,FALSE)),0)</f>
        <v>19028</v>
      </c>
      <c r="AO203" s="44" t="str">
        <f>IFERROR(IF($J203="algadi",VLOOKUP($K203,Centros!$AB$2:$AD$142,3,FALSE),VLOOKUP($K203,Centros!$AB$143:$AD$222,3,FALSE)),0)</f>
        <v>93</v>
      </c>
      <c r="AP203" s="54"/>
      <c r="AQ203" s="55">
        <f>IFERROR(VLOOKUP($AM203,Centros!$AR$2:$AS$405,2,FALSE),0)</f>
        <v>1.743765625</v>
      </c>
      <c r="AR203" s="78">
        <f>IFERROR(VLOOKUP($AM203,Centros!$AZ$2:$BA$6,2,FALSE),0)</f>
        <v>0</v>
      </c>
      <c r="AS203" s="76">
        <f>IFERROR(VLOOKUP($AM203,Centros!$BE$2:$BF$6,2,FALSE),0)</f>
        <v>0</v>
      </c>
      <c r="BD203" s="45" t="str">
        <f t="shared" si="84"/>
        <v>ALGADI</v>
      </c>
      <c r="BE203" s="45" t="s">
        <v>852</v>
      </c>
      <c r="BF203" s="123" t="str">
        <f t="shared" si="85"/>
        <v>9-SEPTIEMBRE</v>
      </c>
      <c r="BG203" s="45">
        <f t="shared" si="86"/>
        <v>340807</v>
      </c>
      <c r="BH203" s="45">
        <f>VLOOKUP(Y203,Hoja1!$A$2:$O$599,14,FALSE)</f>
        <v>340807</v>
      </c>
      <c r="BI203" s="45" t="str">
        <f>VLOOKUP(BH203,Hoja1!$A$2:$O$599,2,FALSE)</f>
        <v>COMUNIDAD NTRA SRA DEL BUEN CONSEJO</v>
      </c>
      <c r="BJ203" s="45" t="str">
        <f t="shared" si="87"/>
        <v>NUÑEZ CASTRO, INES MARIA</v>
      </c>
      <c r="BK203" s="45">
        <f>VLOOKUP(BJ203,Trabajadores!$C$3:$AN$3285,14,FALSE)</f>
        <v>200</v>
      </c>
      <c r="BL203" s="45" t="str">
        <f>VLOOKUP($BJ203,Trabajadores!$C$3:$AN$3285,19,FALSE)</f>
        <v>h Cociner@</v>
      </c>
      <c r="BM203" s="45">
        <f>VLOOKUP($BJ203,Trabajadores!$C$3:$AN$3285,16,FALSE)</f>
        <v>50</v>
      </c>
      <c r="BN203" s="124">
        <f t="shared" si="88"/>
        <v>1</v>
      </c>
      <c r="BO203" s="124">
        <f t="shared" si="89"/>
        <v>0</v>
      </c>
      <c r="BP203" s="125">
        <f t="shared" si="90"/>
        <v>1</v>
      </c>
      <c r="BR203" s="126">
        <f t="shared" si="91"/>
        <v>-395.84999999999997</v>
      </c>
      <c r="BV203" s="45" t="str">
        <f t="shared" si="92"/>
        <v>ALGADI</v>
      </c>
      <c r="BW203" s="45" t="s">
        <v>852</v>
      </c>
      <c r="BX203" s="123" t="str">
        <f t="shared" si="93"/>
        <v>9-SEPTIEMBRE</v>
      </c>
      <c r="BY203" s="45">
        <f t="shared" si="94"/>
        <v>340807</v>
      </c>
      <c r="BZ203" s="45">
        <f>VLOOKUP(BY203,Hoja1!$A$2:$O$599,14,FALSE)</f>
        <v>340807</v>
      </c>
      <c r="CA203" s="45" t="str">
        <f>VLOOKUP(BZ203,Hoja1!$A$2:$O$599,2,FALSE)</f>
        <v>COMUNIDAD NTRA SRA DEL BUEN CONSEJO</v>
      </c>
      <c r="CB203" s="45" t="str">
        <f t="shared" si="95"/>
        <v>Festivos y Fines de Semana</v>
      </c>
      <c r="CC203" s="45">
        <v>888</v>
      </c>
      <c r="CD203" s="45" t="str">
        <f t="shared" si="96"/>
        <v>INCIDENCIA</v>
      </c>
      <c r="CF203" s="124"/>
      <c r="CG203" s="124"/>
      <c r="CH203" s="125"/>
      <c r="CJ203" s="126">
        <f t="shared" si="97"/>
        <v>395.84999999999997</v>
      </c>
    </row>
    <row r="204" spans="1:88" hidden="1" x14ac:dyDescent="0.3">
      <c r="A204" s="116"/>
      <c r="B204" s="116"/>
      <c r="D204" s="31" t="s">
        <v>2760</v>
      </c>
      <c r="E204" s="8" t="s">
        <v>2786</v>
      </c>
      <c r="F204" s="7" t="s">
        <v>726</v>
      </c>
      <c r="G204" s="45" t="s">
        <v>714</v>
      </c>
      <c r="H204" s="45" t="s">
        <v>720</v>
      </c>
      <c r="I204" s="119" t="s">
        <v>4963</v>
      </c>
      <c r="J204" s="18" t="s">
        <v>485</v>
      </c>
      <c r="K204" s="119">
        <v>340807</v>
      </c>
      <c r="L204" s="110" t="str">
        <f t="shared" si="75"/>
        <v>ok</v>
      </c>
      <c r="M204" s="111" t="str">
        <f>IFERROR(VLOOKUP(K204,Centros!$E$2:$G$340,2,FALSE)," ")</f>
        <v>COMUNIDAD NTRA SRA DEL BUEN CONSEJO</v>
      </c>
      <c r="N204" s="112" t="str">
        <f t="shared" si="76"/>
        <v xml:space="preserve"> </v>
      </c>
      <c r="O204" s="113" t="str">
        <f>IFERROR(VLOOKUP($I204,Trabajadores!$C$3:$AF$1684,19,FALSE)," ")</f>
        <v>AUX. COLEC</v>
      </c>
      <c r="P204" s="32">
        <v>1</v>
      </c>
      <c r="Q204" s="33">
        <v>363</v>
      </c>
      <c r="R204" s="24">
        <f t="shared" si="74"/>
        <v>363</v>
      </c>
      <c r="S204" s="18"/>
      <c r="T204" s="23">
        <f t="shared" si="77"/>
        <v>1.6367812499999999</v>
      </c>
      <c r="U204" s="23">
        <f t="shared" si="78"/>
        <v>0</v>
      </c>
      <c r="V204" s="18"/>
      <c r="W204" s="23">
        <f t="shared" si="79"/>
        <v>478.97849999999994</v>
      </c>
      <c r="X204" s="30" t="str">
        <f>IFERROR(VLOOKUP($I204,Trabajadores!$C$2:$AS$1684,42,FALSE)," ")</f>
        <v>ALGADI</v>
      </c>
      <c r="Y204" s="30">
        <f>IFERROR(VLOOKUP($I204,Trabajadores!$C$2:$AS$1684,40,FALSE)," ")</f>
        <v>340807</v>
      </c>
      <c r="Z204" s="30" t="str">
        <f>IFERROR(VLOOKUP(Y204,Centros!$X$2:$Y$228,2,FALSE)," ")</f>
        <v>COMUNIDAD NTRA SRA DEL BUEN CONSEJO</v>
      </c>
      <c r="AA204" s="6" t="s">
        <v>10735</v>
      </c>
      <c r="AB204" s="5" t="s">
        <v>10734</v>
      </c>
      <c r="AC204" s="41">
        <f>IFERROR(VLOOKUP(H204,Centros!$AI$2:$AN$10,6,FALSE),0)</f>
        <v>70</v>
      </c>
      <c r="AD204" s="42">
        <f t="shared" si="80"/>
        <v>363</v>
      </c>
      <c r="AE204" s="42">
        <f t="shared" si="81"/>
        <v>0</v>
      </c>
      <c r="AF204" s="42">
        <f t="shared" si="82"/>
        <v>0</v>
      </c>
      <c r="AG204" s="42">
        <f t="shared" si="83"/>
        <v>0</v>
      </c>
      <c r="AH204" s="43">
        <f>IFERROR(VLOOKUP($I204,Trabajadores!$C$3:$AT$1684,44,FALSE),0)</f>
        <v>19028</v>
      </c>
      <c r="AI204" s="43">
        <f>IFERROR(VLOOKUP($I204,Trabajadores!$C$3:$AT$1684,2,FALSE),0)</f>
        <v>462</v>
      </c>
      <c r="AJ204" s="43" t="str">
        <f>IFERROR(VLOOKUP($I204,Trabajadores!$C$3:$AY$1270,21,FALSE),0)</f>
        <v>93</v>
      </c>
      <c r="AK204" s="42">
        <f>IFERROR(VLOOKUP($I204,Trabajadores!$C$3:$AN$1684,38,FALSE),0)</f>
        <v>7.8949999999999996</v>
      </c>
      <c r="AL204" s="42" t="str">
        <f>IFERROR(VLOOKUP($I204,Trabajadores!$C$3:$AN$1684,28,FALSE),0)</f>
        <v>99100165012016</v>
      </c>
      <c r="AM204" s="21" t="str">
        <f>IFERROR(VLOOKUP($I204,Trabajadores!$C$3:$AN$1684,19,FALSE),0)</f>
        <v>AUX. COLEC</v>
      </c>
      <c r="AN204" s="21">
        <f>IFERROR(IF($J204="algadi",VLOOKUP($K204,Centros!$AB$2:$AD$142,2,FALSE),VLOOKUP($K204,Centros!$AB$143:$AD$282,2,FALSE)),0)</f>
        <v>19028</v>
      </c>
      <c r="AO204" s="44" t="str">
        <f>IFERROR(IF($J204="algadi",VLOOKUP($K204,Centros!$AB$2:$AD$142,3,FALSE),VLOOKUP($K204,Centros!$AB$143:$AD$222,3,FALSE)),0)</f>
        <v>93</v>
      </c>
      <c r="AP204" s="54"/>
      <c r="AQ204" s="55">
        <f>IFERROR(VLOOKUP($AM204,Centros!$AR$2:$AS$405,2,FALSE),0)</f>
        <v>1.6367812499999999</v>
      </c>
      <c r="AR204" s="78">
        <f>IFERROR(VLOOKUP($AM204,Centros!$AZ$2:$BA$6,2,FALSE),0)</f>
        <v>0</v>
      </c>
      <c r="AS204" s="76">
        <f>IFERROR(VLOOKUP($AM204,Centros!$BE$2:$BF$6,2,FALSE),0)</f>
        <v>0</v>
      </c>
      <c r="BD204" s="45" t="str">
        <f t="shared" si="84"/>
        <v>ALGADI</v>
      </c>
      <c r="BE204" s="45" t="s">
        <v>852</v>
      </c>
      <c r="BF204" s="123" t="str">
        <f t="shared" si="85"/>
        <v>9-SEPTIEMBRE</v>
      </c>
      <c r="BG204" s="45">
        <f t="shared" si="86"/>
        <v>340807</v>
      </c>
      <c r="BH204" s="45">
        <f>VLOOKUP(Y204,Hoja1!$A$2:$O$599,14,FALSE)</f>
        <v>340807</v>
      </c>
      <c r="BI204" s="45" t="str">
        <f>VLOOKUP(BH204,Hoja1!$A$2:$O$599,2,FALSE)</f>
        <v>COMUNIDAD NTRA SRA DEL BUEN CONSEJO</v>
      </c>
      <c r="BJ204" s="45" t="str">
        <f t="shared" si="87"/>
        <v>SARNOVSKA , TETIANA</v>
      </c>
      <c r="BK204" s="45">
        <f>VLOOKUP(BJ204,Trabajadores!$C$3:$AN$3285,14,FALSE)</f>
        <v>189</v>
      </c>
      <c r="BL204" s="45" t="str">
        <f>VLOOKUP($BJ204,Trabajadores!$C$3:$AN$3285,19,FALSE)</f>
        <v>AUX. COLEC</v>
      </c>
      <c r="BM204" s="45">
        <f>VLOOKUP($BJ204,Trabajadores!$C$3:$AN$3285,16,FALSE)</f>
        <v>100</v>
      </c>
      <c r="BN204" s="124">
        <f t="shared" si="88"/>
        <v>1</v>
      </c>
      <c r="BO204" s="124">
        <f t="shared" si="89"/>
        <v>0</v>
      </c>
      <c r="BP204" s="125">
        <f t="shared" si="90"/>
        <v>1</v>
      </c>
      <c r="BR204" s="126">
        <f t="shared" si="91"/>
        <v>-478.97849999999994</v>
      </c>
      <c r="BV204" s="45" t="str">
        <f t="shared" si="92"/>
        <v>ALGADI</v>
      </c>
      <c r="BW204" s="45" t="s">
        <v>852</v>
      </c>
      <c r="BX204" s="123" t="str">
        <f t="shared" si="93"/>
        <v>9-SEPTIEMBRE</v>
      </c>
      <c r="BY204" s="45">
        <f t="shared" si="94"/>
        <v>340807</v>
      </c>
      <c r="BZ204" s="45">
        <f>VLOOKUP(BY204,Hoja1!$A$2:$O$599,14,FALSE)</f>
        <v>340807</v>
      </c>
      <c r="CA204" s="45" t="str">
        <f>VLOOKUP(BZ204,Hoja1!$A$2:$O$599,2,FALSE)</f>
        <v>COMUNIDAD NTRA SRA DEL BUEN CONSEJO</v>
      </c>
      <c r="CB204" s="45" t="str">
        <f t="shared" si="95"/>
        <v>Festivos y Fines de Semana</v>
      </c>
      <c r="CC204" s="45">
        <v>888</v>
      </c>
      <c r="CD204" s="45" t="str">
        <f t="shared" si="96"/>
        <v>INCIDENCIA</v>
      </c>
      <c r="CF204" s="124"/>
      <c r="CG204" s="124"/>
      <c r="CH204" s="125"/>
      <c r="CJ204" s="126">
        <f t="shared" si="97"/>
        <v>478.97849999999994</v>
      </c>
    </row>
    <row r="205" spans="1:88" hidden="1" x14ac:dyDescent="0.3">
      <c r="A205" s="116"/>
      <c r="B205" s="116"/>
      <c r="D205" s="31" t="s">
        <v>2760</v>
      </c>
      <c r="E205" s="8" t="s">
        <v>2786</v>
      </c>
      <c r="F205" s="7" t="s">
        <v>726</v>
      </c>
      <c r="G205" s="45" t="s">
        <v>714</v>
      </c>
      <c r="H205" s="45" t="s">
        <v>722</v>
      </c>
      <c r="I205" s="119" t="s">
        <v>10121</v>
      </c>
      <c r="J205" s="18" t="s">
        <v>485</v>
      </c>
      <c r="K205" s="119">
        <v>110807</v>
      </c>
      <c r="L205" s="110" t="str">
        <f t="shared" si="75"/>
        <v>ok</v>
      </c>
      <c r="M205" s="111" t="str">
        <f>IFERROR(VLOOKUP(K205,Centros!$E$2:$G$340,2,FALSE)," ")</f>
        <v>COLEGIO NTRA SRA BUEN CONSEJO</v>
      </c>
      <c r="N205" s="112" t="str">
        <f t="shared" si="76"/>
        <v xml:space="preserve"> </v>
      </c>
      <c r="O205" s="113" t="str">
        <f>IFERROR(VLOOKUP($I205,Trabajadores!$C$3:$AF$1684,19,FALSE)," ")</f>
        <v>h ASL</v>
      </c>
      <c r="P205" s="32">
        <v>1</v>
      </c>
      <c r="Q205" s="33">
        <v>368.33</v>
      </c>
      <c r="R205" s="24">
        <f t="shared" si="74"/>
        <v>368.33</v>
      </c>
      <c r="S205" s="18"/>
      <c r="T205" s="23">
        <f t="shared" si="77"/>
        <v>1.6367812499999999</v>
      </c>
      <c r="U205" s="23">
        <f t="shared" si="78"/>
        <v>0</v>
      </c>
      <c r="V205" s="18"/>
      <c r="W205" s="23">
        <f t="shared" si="79"/>
        <v>486.01143499999995</v>
      </c>
      <c r="X205" s="30" t="str">
        <f>IFERROR(VLOOKUP($I205,Trabajadores!$C$2:$AS$1684,42,FALSE)," ")</f>
        <v>ALGADI</v>
      </c>
      <c r="Y205" s="30">
        <f>IFERROR(VLOOKUP($I205,Trabajadores!$C$2:$AS$1684,40,FALSE)," ")</f>
        <v>110807</v>
      </c>
      <c r="Z205" s="30" t="str">
        <f>IFERROR(VLOOKUP(Y205,Centros!$X$2:$Y$228,2,FALSE)," ")</f>
        <v>COLEGIO NTRA SRA BUEN CONSEJO</v>
      </c>
      <c r="AA205" s="6" t="s">
        <v>10736</v>
      </c>
      <c r="AB205" s="5" t="s">
        <v>10737</v>
      </c>
      <c r="AC205" s="41">
        <f>IFERROR(VLOOKUP(H205,Centros!$AI$2:$AN$10,6,FALSE),0)</f>
        <v>72</v>
      </c>
      <c r="AD205" s="42">
        <f t="shared" si="80"/>
        <v>0</v>
      </c>
      <c r="AE205" s="42">
        <f t="shared" si="81"/>
        <v>368.33</v>
      </c>
      <c r="AF205" s="42">
        <f t="shared" si="82"/>
        <v>0</v>
      </c>
      <c r="AG205" s="42">
        <f t="shared" si="83"/>
        <v>0</v>
      </c>
      <c r="AH205" s="43">
        <f>IFERROR(VLOOKUP($I205,Trabajadores!$C$3:$AT$1684,44,FALSE),0)</f>
        <v>19228</v>
      </c>
      <c r="AI205" s="43">
        <f>IFERROR(VLOOKUP($I205,Trabajadores!$C$3:$AT$1684,2,FALSE),0)</f>
        <v>859</v>
      </c>
      <c r="AJ205" s="43" t="str">
        <f>IFERROR(VLOOKUP($I205,Trabajadores!$C$3:$AY$1270,21,FALSE),0)</f>
        <v>61</v>
      </c>
      <c r="AK205" s="42">
        <f>IFERROR(VLOOKUP($I205,Trabajadores!$C$3:$AN$1684,38,FALSE),0)</f>
        <v>8.7799999999999994</v>
      </c>
      <c r="AL205" s="42" t="str">
        <f>IFERROR(VLOOKUP($I205,Trabajadores!$C$3:$AN$1684,28,FALSE),0)</f>
        <v>99100165012016</v>
      </c>
      <c r="AM205" s="21" t="str">
        <f>IFERROR(VLOOKUP($I205,Trabajadores!$C$3:$AN$1684,19,FALSE),0)</f>
        <v>h ASL</v>
      </c>
      <c r="AN205" s="21">
        <f>IFERROR(IF($J205="algadi",VLOOKUP($K205,Centros!$AB$2:$AD$142,2,FALSE),VLOOKUP($K205,Centros!$AB$143:$AD$282,2,FALSE)),0)</f>
        <v>19028</v>
      </c>
      <c r="AO205" s="44" t="str">
        <f>IFERROR(IF($J205="algadi",VLOOKUP($K205,Centros!$AB$2:$AD$142,3,FALSE),VLOOKUP($K205,Centros!$AB$143:$AD$222,3,FALSE)),0)</f>
        <v>91</v>
      </c>
      <c r="AP205" s="54"/>
      <c r="AQ205" s="55">
        <f>IFERROR(VLOOKUP($AM205,Centros!$AR$2:$AS$405,2,FALSE),0)</f>
        <v>1.6367812499999999</v>
      </c>
      <c r="AR205" s="78">
        <f>IFERROR(VLOOKUP($AM205,Centros!$AZ$2:$BA$6,2,FALSE),0)</f>
        <v>0</v>
      </c>
      <c r="AS205" s="76">
        <f>IFERROR(VLOOKUP($AM205,Centros!$BE$2:$BF$6,2,FALSE),0)</f>
        <v>0</v>
      </c>
      <c r="BD205" s="45" t="str">
        <f t="shared" si="84"/>
        <v>ALGADI</v>
      </c>
      <c r="BE205" s="45" t="s">
        <v>852</v>
      </c>
      <c r="BF205" s="123" t="str">
        <f t="shared" si="85"/>
        <v>9-SEPTIEMBRE</v>
      </c>
      <c r="BG205" s="45">
        <f t="shared" si="86"/>
        <v>110807</v>
      </c>
      <c r="BH205" s="45">
        <f>VLOOKUP(Y205,Hoja1!$A$2:$O$599,14,FALSE)</f>
        <v>110807</v>
      </c>
      <c r="BI205" s="45" t="str">
        <f>VLOOKUP(BH205,Hoja1!$A$2:$O$599,2,FALSE)</f>
        <v>COLEGIO NTRA SRA BUEN CONSEJO</v>
      </c>
      <c r="BJ205" s="45" t="str">
        <f t="shared" si="87"/>
        <v>ROSALES ZAMBRANA, NATALIA NI</v>
      </c>
      <c r="BK205" s="45">
        <f>VLOOKUP(BJ205,Trabajadores!$C$3:$AN$3285,14,FALSE)</f>
        <v>300</v>
      </c>
      <c r="BL205" s="45" t="str">
        <f>VLOOKUP($BJ205,Trabajadores!$C$3:$AN$3285,19,FALSE)</f>
        <v>h ASL</v>
      </c>
      <c r="BM205" s="45">
        <f>VLOOKUP($BJ205,Trabajadores!$C$3:$AN$3285,16,FALSE)</f>
        <v>25</v>
      </c>
      <c r="BN205" s="124">
        <f t="shared" si="88"/>
        <v>1</v>
      </c>
      <c r="BO205" s="124">
        <f t="shared" si="89"/>
        <v>0</v>
      </c>
      <c r="BP205" s="125">
        <f t="shared" si="90"/>
        <v>1</v>
      </c>
      <c r="BR205" s="126">
        <f t="shared" si="91"/>
        <v>-486.01143499999995</v>
      </c>
      <c r="BV205" s="45" t="str">
        <f t="shared" si="92"/>
        <v>ALGADI</v>
      </c>
      <c r="BW205" s="45" t="s">
        <v>852</v>
      </c>
      <c r="BX205" s="123" t="str">
        <f t="shared" si="93"/>
        <v>9-SEPTIEMBRE</v>
      </c>
      <c r="BY205" s="45">
        <f t="shared" si="94"/>
        <v>110807</v>
      </c>
      <c r="BZ205" s="45">
        <f>VLOOKUP(BY205,Hoja1!$A$2:$O$599,14,FALSE)</f>
        <v>110807</v>
      </c>
      <c r="CA205" s="45" t="str">
        <f>VLOOKUP(BZ205,Hoja1!$A$2:$O$599,2,FALSE)</f>
        <v>COLEGIO NTRA SRA BUEN CONSEJO</v>
      </c>
      <c r="CB205" s="45" t="str">
        <f t="shared" si="95"/>
        <v>Puesto pendiente de cubrir</v>
      </c>
      <c r="CC205" s="45">
        <v>888</v>
      </c>
      <c r="CD205" s="45" t="str">
        <f t="shared" si="96"/>
        <v>INCIDENCIA</v>
      </c>
      <c r="CF205" s="124"/>
      <c r="CG205" s="124"/>
      <c r="CH205" s="125"/>
      <c r="CJ205" s="126">
        <f t="shared" si="97"/>
        <v>486.01143499999995</v>
      </c>
    </row>
    <row r="206" spans="1:88" hidden="1" x14ac:dyDescent="0.3">
      <c r="A206" s="116"/>
      <c r="B206" s="116"/>
      <c r="D206" s="31" t="s">
        <v>2760</v>
      </c>
      <c r="E206" s="8" t="s">
        <v>2786</v>
      </c>
      <c r="F206" s="7" t="s">
        <v>726</v>
      </c>
      <c r="G206" s="45" t="s">
        <v>714</v>
      </c>
      <c r="H206" s="45" t="s">
        <v>720</v>
      </c>
      <c r="I206" s="119" t="s">
        <v>10121</v>
      </c>
      <c r="J206" s="18" t="s">
        <v>485</v>
      </c>
      <c r="K206" s="119">
        <v>340807</v>
      </c>
      <c r="L206" s="110" t="str">
        <f t="shared" si="75"/>
        <v>ok</v>
      </c>
      <c r="M206" s="111" t="str">
        <f>IFERROR(VLOOKUP(K206,Centros!$E$2:$G$340,2,FALSE)," ")</f>
        <v>COMUNIDAD NTRA SRA DEL BUEN CONSEJO</v>
      </c>
      <c r="N206" s="112" t="str">
        <f t="shared" si="76"/>
        <v xml:space="preserve"> </v>
      </c>
      <c r="O206" s="113" t="str">
        <f>IFERROR(VLOOKUP($I206,Trabajadores!$C$3:$AF$1684,19,FALSE)," ")</f>
        <v>h ASL</v>
      </c>
      <c r="P206" s="32">
        <v>1</v>
      </c>
      <c r="Q206" s="33">
        <v>143</v>
      </c>
      <c r="R206" s="24">
        <f t="shared" si="74"/>
        <v>143</v>
      </c>
      <c r="S206" s="18"/>
      <c r="T206" s="23">
        <f t="shared" si="77"/>
        <v>1.6367812499999999</v>
      </c>
      <c r="U206" s="23">
        <f t="shared" si="78"/>
        <v>0</v>
      </c>
      <c r="V206" s="18"/>
      <c r="W206" s="23">
        <f t="shared" si="79"/>
        <v>188.68849999999998</v>
      </c>
      <c r="X206" s="30" t="str">
        <f>IFERROR(VLOOKUP($I206,Trabajadores!$C$2:$AS$1684,42,FALSE)," ")</f>
        <v>ALGADI</v>
      </c>
      <c r="Y206" s="30">
        <f>IFERROR(VLOOKUP($I206,Trabajadores!$C$2:$AS$1684,40,FALSE)," ")</f>
        <v>110807</v>
      </c>
      <c r="Z206" s="30" t="str">
        <f>IFERROR(VLOOKUP(Y206,Centros!$X$2:$Y$228,2,FALSE)," ")</f>
        <v>COLEGIO NTRA SRA BUEN CONSEJO</v>
      </c>
      <c r="AA206" s="6" t="s">
        <v>10738</v>
      </c>
      <c r="AB206" s="5" t="s">
        <v>10739</v>
      </c>
      <c r="AC206" s="41">
        <f>IFERROR(VLOOKUP(H206,Centros!$AI$2:$AN$10,6,FALSE),0)</f>
        <v>70</v>
      </c>
      <c r="AD206" s="42">
        <f t="shared" si="80"/>
        <v>143</v>
      </c>
      <c r="AE206" s="42">
        <f t="shared" si="81"/>
        <v>0</v>
      </c>
      <c r="AF206" s="42">
        <f t="shared" si="82"/>
        <v>0</v>
      </c>
      <c r="AG206" s="42">
        <f t="shared" si="83"/>
        <v>0</v>
      </c>
      <c r="AH206" s="43">
        <f>IFERROR(VLOOKUP($I206,Trabajadores!$C$3:$AT$1684,44,FALSE),0)</f>
        <v>19228</v>
      </c>
      <c r="AI206" s="43">
        <f>IFERROR(VLOOKUP($I206,Trabajadores!$C$3:$AT$1684,2,FALSE),0)</f>
        <v>859</v>
      </c>
      <c r="AJ206" s="43" t="str">
        <f>IFERROR(VLOOKUP($I206,Trabajadores!$C$3:$AY$1270,21,FALSE),0)</f>
        <v>61</v>
      </c>
      <c r="AK206" s="42">
        <f>IFERROR(VLOOKUP($I206,Trabajadores!$C$3:$AN$1684,38,FALSE),0)</f>
        <v>8.7799999999999994</v>
      </c>
      <c r="AL206" s="42" t="str">
        <f>IFERROR(VLOOKUP($I206,Trabajadores!$C$3:$AN$1684,28,FALSE),0)</f>
        <v>99100165012016</v>
      </c>
      <c r="AM206" s="21" t="str">
        <f>IFERROR(VLOOKUP($I206,Trabajadores!$C$3:$AN$1684,19,FALSE),0)</f>
        <v>h ASL</v>
      </c>
      <c r="AN206" s="21">
        <f>IFERROR(IF($J206="algadi",VLOOKUP($K206,Centros!$AB$2:$AD$142,2,FALSE),VLOOKUP($K206,Centros!$AB$143:$AD$282,2,FALSE)),0)</f>
        <v>19028</v>
      </c>
      <c r="AO206" s="44" t="str">
        <f>IFERROR(IF($J206="algadi",VLOOKUP($K206,Centros!$AB$2:$AD$142,3,FALSE),VLOOKUP($K206,Centros!$AB$143:$AD$222,3,FALSE)),0)</f>
        <v>93</v>
      </c>
      <c r="AP206" s="54"/>
      <c r="AQ206" s="55">
        <f>IFERROR(VLOOKUP($AM206,Centros!$AR$2:$AS$405,2,FALSE),0)</f>
        <v>1.6367812499999999</v>
      </c>
      <c r="AR206" s="78">
        <f>IFERROR(VLOOKUP($AM206,Centros!$AZ$2:$BA$6,2,FALSE),0)</f>
        <v>0</v>
      </c>
      <c r="AS206" s="76">
        <f>IFERROR(VLOOKUP($AM206,Centros!$BE$2:$BF$6,2,FALSE),0)</f>
        <v>0</v>
      </c>
      <c r="BD206" s="45" t="str">
        <f t="shared" si="84"/>
        <v>ALGADI</v>
      </c>
      <c r="BE206" s="45" t="s">
        <v>852</v>
      </c>
      <c r="BF206" s="123" t="str">
        <f t="shared" si="85"/>
        <v>9-SEPTIEMBRE</v>
      </c>
      <c r="BG206" s="45">
        <f t="shared" si="86"/>
        <v>110807</v>
      </c>
      <c r="BH206" s="45">
        <f>VLOOKUP(Y206,Hoja1!$A$2:$O$599,14,FALSE)</f>
        <v>110807</v>
      </c>
      <c r="BI206" s="45" t="str">
        <f>VLOOKUP(BH206,Hoja1!$A$2:$O$599,2,FALSE)</f>
        <v>COLEGIO NTRA SRA BUEN CONSEJO</v>
      </c>
      <c r="BJ206" s="45" t="str">
        <f t="shared" si="87"/>
        <v>ROSALES ZAMBRANA, NATALIA NI</v>
      </c>
      <c r="BK206" s="45">
        <f>VLOOKUP(BJ206,Trabajadores!$C$3:$AN$3285,14,FALSE)</f>
        <v>300</v>
      </c>
      <c r="BL206" s="45" t="str">
        <f>VLOOKUP($BJ206,Trabajadores!$C$3:$AN$3285,19,FALSE)</f>
        <v>h ASL</v>
      </c>
      <c r="BM206" s="45">
        <f>VLOOKUP($BJ206,Trabajadores!$C$3:$AN$3285,16,FALSE)</f>
        <v>25</v>
      </c>
      <c r="BN206" s="124">
        <f t="shared" si="88"/>
        <v>1</v>
      </c>
      <c r="BO206" s="124">
        <f t="shared" si="89"/>
        <v>0</v>
      </c>
      <c r="BP206" s="125">
        <f t="shared" si="90"/>
        <v>1</v>
      </c>
      <c r="BR206" s="126">
        <f t="shared" si="91"/>
        <v>-188.68849999999998</v>
      </c>
      <c r="BV206" s="45" t="str">
        <f t="shared" si="92"/>
        <v>ALGADI</v>
      </c>
      <c r="BW206" s="45" t="s">
        <v>852</v>
      </c>
      <c r="BX206" s="123" t="str">
        <f t="shared" si="93"/>
        <v>9-SEPTIEMBRE</v>
      </c>
      <c r="BY206" s="45">
        <f t="shared" si="94"/>
        <v>340807</v>
      </c>
      <c r="BZ206" s="45">
        <f>VLOOKUP(BY206,Hoja1!$A$2:$O$599,14,FALSE)</f>
        <v>340807</v>
      </c>
      <c r="CA206" s="45" t="str">
        <f>VLOOKUP(BZ206,Hoja1!$A$2:$O$599,2,FALSE)</f>
        <v>COMUNIDAD NTRA SRA DEL BUEN CONSEJO</v>
      </c>
      <c r="CB206" s="45" t="str">
        <f t="shared" si="95"/>
        <v>Festivos y Fines de Semana</v>
      </c>
      <c r="CC206" s="45">
        <v>888</v>
      </c>
      <c r="CD206" s="45" t="str">
        <f t="shared" si="96"/>
        <v>INCIDENCIA</v>
      </c>
      <c r="CF206" s="124"/>
      <c r="CG206" s="124"/>
      <c r="CH206" s="125"/>
      <c r="CJ206" s="126">
        <f t="shared" si="97"/>
        <v>188.68849999999998</v>
      </c>
    </row>
    <row r="207" spans="1:88" hidden="1" x14ac:dyDescent="0.3">
      <c r="A207" s="116"/>
      <c r="B207" s="116"/>
      <c r="D207" s="31" t="s">
        <v>2760</v>
      </c>
      <c r="E207" s="8" t="s">
        <v>2786</v>
      </c>
      <c r="F207" s="7" t="s">
        <v>726</v>
      </c>
      <c r="G207" s="45" t="s">
        <v>714</v>
      </c>
      <c r="H207" s="45" t="s">
        <v>721</v>
      </c>
      <c r="I207" s="119" t="s">
        <v>10121</v>
      </c>
      <c r="J207" s="18" t="s">
        <v>485</v>
      </c>
      <c r="K207" s="119">
        <v>340807</v>
      </c>
      <c r="L207" s="110" t="str">
        <f t="shared" si="75"/>
        <v>ok</v>
      </c>
      <c r="M207" s="111" t="str">
        <f>IFERROR(VLOOKUP(K207,Centros!$E$2:$G$340,2,FALSE)," ")</f>
        <v>COMUNIDAD NTRA SRA DEL BUEN CONSEJO</v>
      </c>
      <c r="N207" s="112" t="str">
        <f t="shared" si="76"/>
        <v xml:space="preserve"> </v>
      </c>
      <c r="O207" s="113" t="str">
        <f>IFERROR(VLOOKUP($I207,Trabajadores!$C$3:$AF$1684,19,FALSE)," ")</f>
        <v>h ASL</v>
      </c>
      <c r="P207" s="32">
        <v>1</v>
      </c>
      <c r="Q207" s="33">
        <v>759.73</v>
      </c>
      <c r="R207" s="24">
        <f t="shared" si="74"/>
        <v>759.73</v>
      </c>
      <c r="S207" s="18"/>
      <c r="T207" s="23">
        <f t="shared" si="77"/>
        <v>1.6367812499999999</v>
      </c>
      <c r="U207" s="23">
        <f t="shared" si="78"/>
        <v>0</v>
      </c>
      <c r="V207" s="18"/>
      <c r="W207" s="23">
        <f t="shared" si="79"/>
        <v>1002.4637349999999</v>
      </c>
      <c r="X207" s="30" t="str">
        <f>IFERROR(VLOOKUP($I207,Trabajadores!$C$2:$AS$1684,42,FALSE)," ")</f>
        <v>ALGADI</v>
      </c>
      <c r="Y207" s="30">
        <f>IFERROR(VLOOKUP($I207,Trabajadores!$C$2:$AS$1684,40,FALSE)," ")</f>
        <v>110807</v>
      </c>
      <c r="Z207" s="30" t="str">
        <f>IFERROR(VLOOKUP(Y207,Centros!$X$2:$Y$228,2,FALSE)," ")</f>
        <v>COLEGIO NTRA SRA BUEN CONSEJO</v>
      </c>
      <c r="AA207" s="6"/>
      <c r="AB207" s="5" t="s">
        <v>10740</v>
      </c>
      <c r="AC207" s="41">
        <f>IFERROR(VLOOKUP(H207,Centros!$AI$2:$AN$10,6,FALSE),0)</f>
        <v>72</v>
      </c>
      <c r="AD207" s="42">
        <f t="shared" si="80"/>
        <v>0</v>
      </c>
      <c r="AE207" s="42">
        <f t="shared" si="81"/>
        <v>759.73</v>
      </c>
      <c r="AF207" s="42">
        <f t="shared" si="82"/>
        <v>0</v>
      </c>
      <c r="AG207" s="42">
        <f t="shared" si="83"/>
        <v>0</v>
      </c>
      <c r="AH207" s="43">
        <f>IFERROR(VLOOKUP($I207,Trabajadores!$C$3:$AT$1684,44,FALSE),0)</f>
        <v>19228</v>
      </c>
      <c r="AI207" s="43">
        <f>IFERROR(VLOOKUP($I207,Trabajadores!$C$3:$AT$1684,2,FALSE),0)</f>
        <v>859</v>
      </c>
      <c r="AJ207" s="43" t="str">
        <f>IFERROR(VLOOKUP($I207,Trabajadores!$C$3:$AY$1270,21,FALSE),0)</f>
        <v>61</v>
      </c>
      <c r="AK207" s="42">
        <f>IFERROR(VLOOKUP($I207,Trabajadores!$C$3:$AN$1684,38,FALSE),0)</f>
        <v>8.7799999999999994</v>
      </c>
      <c r="AL207" s="42" t="str">
        <f>IFERROR(VLOOKUP($I207,Trabajadores!$C$3:$AN$1684,28,FALSE),0)</f>
        <v>99100165012016</v>
      </c>
      <c r="AM207" s="21" t="str">
        <f>IFERROR(VLOOKUP($I207,Trabajadores!$C$3:$AN$1684,19,FALSE),0)</f>
        <v>h ASL</v>
      </c>
      <c r="AN207" s="21">
        <f>IFERROR(IF($J207="algadi",VLOOKUP($K207,Centros!$AB$2:$AD$142,2,FALSE),VLOOKUP($K207,Centros!$AB$143:$AD$282,2,FALSE)),0)</f>
        <v>19028</v>
      </c>
      <c r="AO207" s="44" t="str">
        <f>IFERROR(IF($J207="algadi",VLOOKUP($K207,Centros!$AB$2:$AD$142,3,FALSE),VLOOKUP($K207,Centros!$AB$143:$AD$222,3,FALSE)),0)</f>
        <v>93</v>
      </c>
      <c r="AP207" s="54"/>
      <c r="AQ207" s="55">
        <f>IFERROR(VLOOKUP($AM207,Centros!$AR$2:$AS$405,2,FALSE),0)</f>
        <v>1.6367812499999999</v>
      </c>
      <c r="AR207" s="78">
        <f>IFERROR(VLOOKUP($AM207,Centros!$AZ$2:$BA$6,2,FALSE),0)</f>
        <v>0</v>
      </c>
      <c r="AS207" s="76">
        <f>IFERROR(VLOOKUP($AM207,Centros!$BE$2:$BF$6,2,FALSE),0)</f>
        <v>0</v>
      </c>
      <c r="BD207" s="45" t="str">
        <f t="shared" si="84"/>
        <v>ALGADI</v>
      </c>
      <c r="BE207" s="45" t="s">
        <v>852</v>
      </c>
      <c r="BF207" s="123" t="str">
        <f t="shared" si="85"/>
        <v>9-SEPTIEMBRE</v>
      </c>
      <c r="BG207" s="45">
        <f t="shared" si="86"/>
        <v>110807</v>
      </c>
      <c r="BH207" s="45">
        <f>VLOOKUP(Y207,Hoja1!$A$2:$O$599,14,FALSE)</f>
        <v>110807</v>
      </c>
      <c r="BI207" s="45" t="str">
        <f>VLOOKUP(BH207,Hoja1!$A$2:$O$599,2,FALSE)</f>
        <v>COLEGIO NTRA SRA BUEN CONSEJO</v>
      </c>
      <c r="BJ207" s="45" t="str">
        <f t="shared" si="87"/>
        <v>ROSALES ZAMBRANA, NATALIA NI</v>
      </c>
      <c r="BK207" s="45">
        <f>VLOOKUP(BJ207,Trabajadores!$C$3:$AN$3285,14,FALSE)</f>
        <v>300</v>
      </c>
      <c r="BL207" s="45" t="str">
        <f>VLOOKUP($BJ207,Trabajadores!$C$3:$AN$3285,19,FALSE)</f>
        <v>h ASL</v>
      </c>
      <c r="BM207" s="45">
        <f>VLOOKUP($BJ207,Trabajadores!$C$3:$AN$3285,16,FALSE)</f>
        <v>25</v>
      </c>
      <c r="BN207" s="124">
        <f t="shared" si="88"/>
        <v>1</v>
      </c>
      <c r="BO207" s="124">
        <f t="shared" si="89"/>
        <v>0</v>
      </c>
      <c r="BP207" s="125">
        <f t="shared" si="90"/>
        <v>1</v>
      </c>
      <c r="BR207" s="126">
        <f t="shared" si="91"/>
        <v>-1002.4637349999999</v>
      </c>
      <c r="BV207" s="45" t="str">
        <f t="shared" si="92"/>
        <v>ALGADI</v>
      </c>
      <c r="BW207" s="45" t="s">
        <v>852</v>
      </c>
      <c r="BX207" s="123" t="str">
        <f t="shared" si="93"/>
        <v>9-SEPTIEMBRE</v>
      </c>
      <c r="BY207" s="45">
        <f t="shared" si="94"/>
        <v>340807</v>
      </c>
      <c r="BZ207" s="45">
        <f>VLOOKUP(BY207,Hoja1!$A$2:$O$599,14,FALSE)</f>
        <v>340807</v>
      </c>
      <c r="CA207" s="45" t="str">
        <f>VLOOKUP(BZ207,Hoja1!$A$2:$O$599,2,FALSE)</f>
        <v>COMUNIDAD NTRA SRA DEL BUEN CONSEJO</v>
      </c>
      <c r="CB207" s="45" t="str">
        <f t="shared" si="95"/>
        <v>Permiso retribuido</v>
      </c>
      <c r="CC207" s="45">
        <v>888</v>
      </c>
      <c r="CD207" s="45" t="str">
        <f t="shared" si="96"/>
        <v>INCIDENCIA</v>
      </c>
      <c r="CF207" s="124"/>
      <c r="CG207" s="124"/>
      <c r="CH207" s="125"/>
      <c r="CJ207" s="126">
        <f t="shared" si="97"/>
        <v>1002.4637349999999</v>
      </c>
    </row>
    <row r="208" spans="1:88" hidden="1" x14ac:dyDescent="0.3">
      <c r="A208" s="116"/>
      <c r="B208" s="116"/>
      <c r="D208" s="31" t="s">
        <v>2760</v>
      </c>
      <c r="E208" s="8" t="s">
        <v>2786</v>
      </c>
      <c r="F208" s="7" t="s">
        <v>726</v>
      </c>
      <c r="G208" s="45" t="s">
        <v>714</v>
      </c>
      <c r="H208" s="45" t="s">
        <v>721</v>
      </c>
      <c r="I208" s="119" t="s">
        <v>5215</v>
      </c>
      <c r="J208" s="18" t="s">
        <v>485</v>
      </c>
      <c r="K208" s="119">
        <v>340807</v>
      </c>
      <c r="L208" s="110" t="str">
        <f t="shared" si="75"/>
        <v>ok</v>
      </c>
      <c r="M208" s="111" t="str">
        <f>IFERROR(VLOOKUP(K208,Centros!$E$2:$G$340,2,FALSE)," ")</f>
        <v>COMUNIDAD NTRA SRA DEL BUEN CONSEJO</v>
      </c>
      <c r="N208" s="112" t="str">
        <f t="shared" si="76"/>
        <v xml:space="preserve"> </v>
      </c>
      <c r="O208" s="113" t="str">
        <f>IFERROR(VLOOKUP($I208,Trabajadores!$C$3:$AF$1684,19,FALSE)," ")</f>
        <v>Encargada</v>
      </c>
      <c r="P208" s="32">
        <v>1</v>
      </c>
      <c r="Q208" s="33">
        <v>900</v>
      </c>
      <c r="R208" s="24">
        <f t="shared" si="74"/>
        <v>900</v>
      </c>
      <c r="S208" s="18"/>
      <c r="T208" s="23">
        <f t="shared" si="77"/>
        <v>1.7971718750000001</v>
      </c>
      <c r="U208" s="23">
        <f t="shared" si="78"/>
        <v>0</v>
      </c>
      <c r="V208" s="18"/>
      <c r="W208" s="23">
        <f t="shared" si="79"/>
        <v>1187.55</v>
      </c>
      <c r="X208" s="30" t="str">
        <f>IFERROR(VLOOKUP($I208,Trabajadores!$C$2:$AS$1684,42,FALSE)," ")</f>
        <v>ALGADI</v>
      </c>
      <c r="Y208" s="30">
        <f>IFERROR(VLOOKUP($I208,Trabajadores!$C$2:$AS$1684,40,FALSE)," ")</f>
        <v>110807</v>
      </c>
      <c r="Z208" s="30" t="str">
        <f>IFERROR(VLOOKUP(Y208,Centros!$X$2:$Y$228,2,FALSE)," ")</f>
        <v>COLEGIO NTRA SRA BUEN CONSEJO</v>
      </c>
      <c r="AA208" s="6" t="s">
        <v>10741</v>
      </c>
      <c r="AB208" s="5" t="s">
        <v>10742</v>
      </c>
      <c r="AC208" s="41">
        <f>IFERROR(VLOOKUP(H208,Centros!$AI$2:$AN$10,6,FALSE),0)</f>
        <v>72</v>
      </c>
      <c r="AD208" s="42">
        <f t="shared" si="80"/>
        <v>0</v>
      </c>
      <c r="AE208" s="42">
        <f t="shared" si="81"/>
        <v>900</v>
      </c>
      <c r="AF208" s="42">
        <f t="shared" si="82"/>
        <v>0</v>
      </c>
      <c r="AG208" s="42">
        <f t="shared" si="83"/>
        <v>0</v>
      </c>
      <c r="AH208" s="43">
        <f>IFERROR(VLOOKUP($I208,Trabajadores!$C$3:$AT$1684,44,FALSE),0)</f>
        <v>19028</v>
      </c>
      <c r="AI208" s="43">
        <f>IFERROR(VLOOKUP($I208,Trabajadores!$C$3:$AT$1684,2,FALSE),0)</f>
        <v>430</v>
      </c>
      <c r="AJ208" s="43" t="str">
        <f>IFERROR(VLOOKUP($I208,Trabajadores!$C$3:$AY$1270,21,FALSE),0)</f>
        <v>91</v>
      </c>
      <c r="AK208" s="42">
        <f>IFERROR(VLOOKUP($I208,Trabajadores!$C$3:$AN$1684,38,FALSE),0)</f>
        <v>11.6975</v>
      </c>
      <c r="AL208" s="42" t="str">
        <f>IFERROR(VLOOKUP($I208,Trabajadores!$C$3:$AN$1684,28,FALSE),0)</f>
        <v>99100165012016</v>
      </c>
      <c r="AM208" s="21" t="str">
        <f>IFERROR(VLOOKUP($I208,Trabajadores!$C$3:$AN$1684,19,FALSE),0)</f>
        <v>Encargada</v>
      </c>
      <c r="AN208" s="21">
        <f>IFERROR(IF($J208="algadi",VLOOKUP($K208,Centros!$AB$2:$AD$142,2,FALSE),VLOOKUP($K208,Centros!$AB$143:$AD$282,2,FALSE)),0)</f>
        <v>19028</v>
      </c>
      <c r="AO208" s="44" t="str">
        <f>IFERROR(IF($J208="algadi",VLOOKUP($K208,Centros!$AB$2:$AD$142,3,FALSE),VLOOKUP($K208,Centros!$AB$143:$AD$222,3,FALSE)),0)</f>
        <v>93</v>
      </c>
      <c r="AP208" s="54"/>
      <c r="AQ208" s="55">
        <f>IFERROR(VLOOKUP($AM208,Centros!$AR$2:$AS$405,2,FALSE),0)</f>
        <v>1.7971718750000001</v>
      </c>
      <c r="AR208" s="78">
        <f>IFERROR(VLOOKUP($AM208,Centros!$AZ$2:$BA$6,2,FALSE),0)</f>
        <v>0</v>
      </c>
      <c r="AS208" s="76">
        <f>IFERROR(VLOOKUP($AM208,Centros!$BE$2:$BF$6,2,FALSE),0)</f>
        <v>0</v>
      </c>
      <c r="BD208" s="45" t="str">
        <f t="shared" si="84"/>
        <v>ALGADI</v>
      </c>
      <c r="BE208" s="45" t="s">
        <v>852</v>
      </c>
      <c r="BF208" s="123" t="str">
        <f t="shared" si="85"/>
        <v>9-SEPTIEMBRE</v>
      </c>
      <c r="BG208" s="45">
        <f t="shared" si="86"/>
        <v>110807</v>
      </c>
      <c r="BH208" s="45">
        <f>VLOOKUP(Y208,Hoja1!$A$2:$O$599,14,FALSE)</f>
        <v>110807</v>
      </c>
      <c r="BI208" s="45" t="str">
        <f>VLOOKUP(BH208,Hoja1!$A$2:$O$599,2,FALSE)</f>
        <v>COLEGIO NTRA SRA BUEN CONSEJO</v>
      </c>
      <c r="BJ208" s="45" t="str">
        <f t="shared" si="87"/>
        <v>ZAMBRANA CHAVEZ, GRACIELA</v>
      </c>
      <c r="BK208" s="45">
        <f>VLOOKUP(BJ208,Trabajadores!$C$3:$AN$3285,14,FALSE)</f>
        <v>100</v>
      </c>
      <c r="BL208" s="45" t="str">
        <f>VLOOKUP($BJ208,Trabajadores!$C$3:$AN$3285,19,FALSE)</f>
        <v>Encargada</v>
      </c>
      <c r="BM208" s="45">
        <f>VLOOKUP($BJ208,Trabajadores!$C$3:$AN$3285,16,FALSE)</f>
        <v>100</v>
      </c>
      <c r="BN208" s="124">
        <f t="shared" si="88"/>
        <v>1</v>
      </c>
      <c r="BO208" s="124">
        <f t="shared" si="89"/>
        <v>0</v>
      </c>
      <c r="BP208" s="125">
        <f t="shared" si="90"/>
        <v>1</v>
      </c>
      <c r="BR208" s="126">
        <f t="shared" si="91"/>
        <v>-1187.55</v>
      </c>
      <c r="BV208" s="45" t="str">
        <f t="shared" si="92"/>
        <v>ALGADI</v>
      </c>
      <c r="BW208" s="45" t="s">
        <v>852</v>
      </c>
      <c r="BX208" s="123" t="str">
        <f t="shared" si="93"/>
        <v>9-SEPTIEMBRE</v>
      </c>
      <c r="BY208" s="45">
        <f t="shared" si="94"/>
        <v>340807</v>
      </c>
      <c r="BZ208" s="45">
        <f>VLOOKUP(BY208,Hoja1!$A$2:$O$599,14,FALSE)</f>
        <v>340807</v>
      </c>
      <c r="CA208" s="45" t="str">
        <f>VLOOKUP(BZ208,Hoja1!$A$2:$O$599,2,FALSE)</f>
        <v>COMUNIDAD NTRA SRA DEL BUEN CONSEJO</v>
      </c>
      <c r="CB208" s="45" t="str">
        <f t="shared" si="95"/>
        <v>Permiso retribuido</v>
      </c>
      <c r="CC208" s="45">
        <v>888</v>
      </c>
      <c r="CD208" s="45" t="str">
        <f t="shared" si="96"/>
        <v>INCIDENCIA</v>
      </c>
      <c r="CF208" s="124"/>
      <c r="CG208" s="124"/>
      <c r="CH208" s="125"/>
      <c r="CJ208" s="126">
        <f t="shared" si="97"/>
        <v>1187.55</v>
      </c>
    </row>
    <row r="209" spans="1:88" hidden="1" x14ac:dyDescent="0.3">
      <c r="A209" s="116"/>
      <c r="B209" s="116"/>
      <c r="D209" s="31" t="s">
        <v>2760</v>
      </c>
      <c r="E209" s="8" t="s">
        <v>2786</v>
      </c>
      <c r="F209" s="7" t="s">
        <v>726</v>
      </c>
      <c r="G209" s="45" t="s">
        <v>714</v>
      </c>
      <c r="H209" s="45" t="s">
        <v>719</v>
      </c>
      <c r="I209" s="119" t="s">
        <v>5215</v>
      </c>
      <c r="J209" s="18" t="s">
        <v>485</v>
      </c>
      <c r="K209" s="119">
        <v>340807</v>
      </c>
      <c r="L209" s="110" t="str">
        <f t="shared" si="75"/>
        <v>ok</v>
      </c>
      <c r="M209" s="111" t="str">
        <f>IFERROR(VLOOKUP(K209,Centros!$E$2:$G$340,2,FALSE)," ")</f>
        <v>COMUNIDAD NTRA SRA DEL BUEN CONSEJO</v>
      </c>
      <c r="N209" s="112" t="str">
        <f t="shared" si="76"/>
        <v xml:space="preserve"> </v>
      </c>
      <c r="O209" s="113" t="str">
        <f>IFERROR(VLOOKUP($I209,Trabajadores!$C$3:$AF$1684,19,FALSE)," ")</f>
        <v>Encargada</v>
      </c>
      <c r="P209" s="32">
        <v>1</v>
      </c>
      <c r="Q209" s="33">
        <v>55</v>
      </c>
      <c r="R209" s="24">
        <f t="shared" si="74"/>
        <v>55</v>
      </c>
      <c r="S209" s="18"/>
      <c r="T209" s="23">
        <f t="shared" si="77"/>
        <v>1.7971718750000001</v>
      </c>
      <c r="U209" s="23">
        <f t="shared" si="78"/>
        <v>0</v>
      </c>
      <c r="V209" s="18"/>
      <c r="W209" s="23">
        <f t="shared" si="79"/>
        <v>72.572499999999991</v>
      </c>
      <c r="X209" s="30" t="str">
        <f>IFERROR(VLOOKUP($I209,Trabajadores!$C$2:$AS$1684,42,FALSE)," ")</f>
        <v>ALGADI</v>
      </c>
      <c r="Y209" s="30">
        <f>IFERROR(VLOOKUP($I209,Trabajadores!$C$2:$AS$1684,40,FALSE)," ")</f>
        <v>110807</v>
      </c>
      <c r="Z209" s="30" t="str">
        <f>IFERROR(VLOOKUP(Y209,Centros!$X$2:$Y$228,2,FALSE)," ")</f>
        <v>COLEGIO NTRA SRA BUEN CONSEJO</v>
      </c>
      <c r="AA209" s="6" t="s">
        <v>10743</v>
      </c>
      <c r="AB209" s="5" t="s">
        <v>10744</v>
      </c>
      <c r="AC209" s="41">
        <f>IFERROR(VLOOKUP(H209,Centros!$AI$2:$AN$10,6,FALSE),0)</f>
        <v>72</v>
      </c>
      <c r="AD209" s="42">
        <f t="shared" si="80"/>
        <v>0</v>
      </c>
      <c r="AE209" s="42">
        <f t="shared" si="81"/>
        <v>55</v>
      </c>
      <c r="AF209" s="42">
        <f t="shared" si="82"/>
        <v>0</v>
      </c>
      <c r="AG209" s="42">
        <f t="shared" si="83"/>
        <v>0</v>
      </c>
      <c r="AH209" s="43">
        <f>IFERROR(VLOOKUP($I209,Trabajadores!$C$3:$AT$1684,44,FALSE),0)</f>
        <v>19028</v>
      </c>
      <c r="AI209" s="43">
        <f>IFERROR(VLOOKUP($I209,Trabajadores!$C$3:$AT$1684,2,FALSE),0)</f>
        <v>430</v>
      </c>
      <c r="AJ209" s="43" t="str">
        <f>IFERROR(VLOOKUP($I209,Trabajadores!$C$3:$AY$1270,21,FALSE),0)</f>
        <v>91</v>
      </c>
      <c r="AK209" s="42">
        <f>IFERROR(VLOOKUP($I209,Trabajadores!$C$3:$AN$1684,38,FALSE),0)</f>
        <v>11.6975</v>
      </c>
      <c r="AL209" s="42" t="str">
        <f>IFERROR(VLOOKUP($I209,Trabajadores!$C$3:$AN$1684,28,FALSE),0)</f>
        <v>99100165012016</v>
      </c>
      <c r="AM209" s="21" t="str">
        <f>IFERROR(VLOOKUP($I209,Trabajadores!$C$3:$AN$1684,19,FALSE),0)</f>
        <v>Encargada</v>
      </c>
      <c r="AN209" s="21">
        <f>IFERROR(IF($J209="algadi",VLOOKUP($K209,Centros!$AB$2:$AD$142,2,FALSE),VLOOKUP($K209,Centros!$AB$143:$AD$282,2,FALSE)),0)</f>
        <v>19028</v>
      </c>
      <c r="AO209" s="44" t="str">
        <f>IFERROR(IF($J209="algadi",VLOOKUP($K209,Centros!$AB$2:$AD$142,3,FALSE),VLOOKUP($K209,Centros!$AB$143:$AD$222,3,FALSE)),0)</f>
        <v>93</v>
      </c>
      <c r="AP209" s="54"/>
      <c r="AQ209" s="55">
        <f>IFERROR(VLOOKUP($AM209,Centros!$AR$2:$AS$405,2,FALSE),0)</f>
        <v>1.7971718750000001</v>
      </c>
      <c r="AR209" s="78">
        <f>IFERROR(VLOOKUP($AM209,Centros!$AZ$2:$BA$6,2,FALSE),0)</f>
        <v>0</v>
      </c>
      <c r="AS209" s="76">
        <f>IFERROR(VLOOKUP($AM209,Centros!$BE$2:$BF$6,2,FALSE),0)</f>
        <v>0</v>
      </c>
      <c r="BD209" s="45" t="str">
        <f t="shared" si="84"/>
        <v>ALGADI</v>
      </c>
      <c r="BE209" s="45" t="s">
        <v>852</v>
      </c>
      <c r="BF209" s="123" t="str">
        <f t="shared" si="85"/>
        <v>9-SEPTIEMBRE</v>
      </c>
      <c r="BG209" s="45">
        <f t="shared" si="86"/>
        <v>110807</v>
      </c>
      <c r="BH209" s="45">
        <f>VLOOKUP(Y209,Hoja1!$A$2:$O$599,14,FALSE)</f>
        <v>110807</v>
      </c>
      <c r="BI209" s="45" t="str">
        <f>VLOOKUP(BH209,Hoja1!$A$2:$O$599,2,FALSE)</f>
        <v>COLEGIO NTRA SRA BUEN CONSEJO</v>
      </c>
      <c r="BJ209" s="45" t="str">
        <f t="shared" si="87"/>
        <v>ZAMBRANA CHAVEZ, GRACIELA</v>
      </c>
      <c r="BK209" s="45">
        <f>VLOOKUP(BJ209,Trabajadores!$C$3:$AN$3285,14,FALSE)</f>
        <v>100</v>
      </c>
      <c r="BL209" s="45" t="str">
        <f>VLOOKUP($BJ209,Trabajadores!$C$3:$AN$3285,19,FALSE)</f>
        <v>Encargada</v>
      </c>
      <c r="BM209" s="45">
        <f>VLOOKUP($BJ209,Trabajadores!$C$3:$AN$3285,16,FALSE)</f>
        <v>100</v>
      </c>
      <c r="BN209" s="124">
        <f t="shared" si="88"/>
        <v>1</v>
      </c>
      <c r="BO209" s="124">
        <f t="shared" si="89"/>
        <v>0</v>
      </c>
      <c r="BP209" s="125">
        <f t="shared" si="90"/>
        <v>1</v>
      </c>
      <c r="BR209" s="126">
        <f t="shared" si="91"/>
        <v>-72.572499999999991</v>
      </c>
      <c r="BV209" s="45" t="str">
        <f t="shared" si="92"/>
        <v>ALGADI</v>
      </c>
      <c r="BW209" s="45" t="s">
        <v>852</v>
      </c>
      <c r="BX209" s="123" t="str">
        <f t="shared" si="93"/>
        <v>9-SEPTIEMBRE</v>
      </c>
      <c r="BY209" s="45">
        <f t="shared" si="94"/>
        <v>340807</v>
      </c>
      <c r="BZ209" s="45">
        <f>VLOOKUP(BY209,Hoja1!$A$2:$O$599,14,FALSE)</f>
        <v>340807</v>
      </c>
      <c r="CA209" s="45" t="str">
        <f>VLOOKUP(BZ209,Hoja1!$A$2:$O$599,2,FALSE)</f>
        <v>COMUNIDAD NTRA SRA DEL BUEN CONSEJO</v>
      </c>
      <c r="CB209" s="45" t="str">
        <f t="shared" si="95"/>
        <v>Eventos</v>
      </c>
      <c r="CC209" s="45">
        <v>888</v>
      </c>
      <c r="CD209" s="45" t="str">
        <f t="shared" si="96"/>
        <v>INCIDENCIA</v>
      </c>
      <c r="CF209" s="124"/>
      <c r="CG209" s="124"/>
      <c r="CH209" s="125"/>
      <c r="CJ209" s="126">
        <f t="shared" si="97"/>
        <v>72.572499999999991</v>
      </c>
    </row>
    <row r="210" spans="1:88" hidden="1" x14ac:dyDescent="0.3">
      <c r="A210" s="116"/>
      <c r="B210" s="116"/>
      <c r="D210" s="31" t="s">
        <v>2760</v>
      </c>
      <c r="E210" s="8" t="s">
        <v>2786</v>
      </c>
      <c r="F210" s="7" t="s">
        <v>726</v>
      </c>
      <c r="G210" s="45" t="s">
        <v>714</v>
      </c>
      <c r="H210" s="45" t="s">
        <v>720</v>
      </c>
      <c r="I210" s="119" t="s">
        <v>5215</v>
      </c>
      <c r="J210" s="18" t="s">
        <v>485</v>
      </c>
      <c r="K210" s="119">
        <v>340807</v>
      </c>
      <c r="L210" s="110" t="str">
        <f t="shared" si="75"/>
        <v>ok</v>
      </c>
      <c r="M210" s="111" t="str">
        <f>IFERROR(VLOOKUP(K210,Centros!$E$2:$G$340,2,FALSE)," ")</f>
        <v>COMUNIDAD NTRA SRA DEL BUEN CONSEJO</v>
      </c>
      <c r="N210" s="112" t="str">
        <f t="shared" si="76"/>
        <v xml:space="preserve"> </v>
      </c>
      <c r="O210" s="113" t="str">
        <f>IFERROR(VLOOKUP($I210,Trabajadores!$C$3:$AF$1684,19,FALSE)," ")</f>
        <v>Encargada</v>
      </c>
      <c r="P210" s="32">
        <v>1</v>
      </c>
      <c r="Q210" s="33">
        <v>66</v>
      </c>
      <c r="R210" s="24">
        <f t="shared" si="74"/>
        <v>66</v>
      </c>
      <c r="S210" s="18"/>
      <c r="T210" s="23">
        <f t="shared" si="77"/>
        <v>1.7971718750000001</v>
      </c>
      <c r="U210" s="23">
        <f t="shared" si="78"/>
        <v>0</v>
      </c>
      <c r="V210" s="18"/>
      <c r="W210" s="23">
        <f t="shared" si="79"/>
        <v>87.086999999999989</v>
      </c>
      <c r="X210" s="30" t="str">
        <f>IFERROR(VLOOKUP($I210,Trabajadores!$C$2:$AS$1684,42,FALSE)," ")</f>
        <v>ALGADI</v>
      </c>
      <c r="Y210" s="30">
        <f>IFERROR(VLOOKUP($I210,Trabajadores!$C$2:$AS$1684,40,FALSE)," ")</f>
        <v>110807</v>
      </c>
      <c r="Z210" s="30" t="str">
        <f>IFERROR(VLOOKUP(Y210,Centros!$X$2:$Y$228,2,FALSE)," ")</f>
        <v>COLEGIO NTRA SRA BUEN CONSEJO</v>
      </c>
      <c r="AA210" s="6">
        <v>45928</v>
      </c>
      <c r="AB210" s="5" t="s">
        <v>10745</v>
      </c>
      <c r="AC210" s="41">
        <f>IFERROR(VLOOKUP(H210,Centros!$AI$2:$AN$10,6,FALSE),0)</f>
        <v>70</v>
      </c>
      <c r="AD210" s="42">
        <f t="shared" si="80"/>
        <v>66</v>
      </c>
      <c r="AE210" s="42">
        <f t="shared" si="81"/>
        <v>0</v>
      </c>
      <c r="AF210" s="42">
        <f t="shared" si="82"/>
        <v>0</v>
      </c>
      <c r="AG210" s="42">
        <f t="shared" si="83"/>
        <v>0</v>
      </c>
      <c r="AH210" s="43">
        <f>IFERROR(VLOOKUP($I210,Trabajadores!$C$3:$AT$1684,44,FALSE),0)</f>
        <v>19028</v>
      </c>
      <c r="AI210" s="43">
        <f>IFERROR(VLOOKUP($I210,Trabajadores!$C$3:$AT$1684,2,FALSE),0)</f>
        <v>430</v>
      </c>
      <c r="AJ210" s="43" t="str">
        <f>IFERROR(VLOOKUP($I210,Trabajadores!$C$3:$AY$1270,21,FALSE),0)</f>
        <v>91</v>
      </c>
      <c r="AK210" s="42">
        <f>IFERROR(VLOOKUP($I210,Trabajadores!$C$3:$AN$1684,38,FALSE),0)</f>
        <v>11.6975</v>
      </c>
      <c r="AL210" s="42" t="str">
        <f>IFERROR(VLOOKUP($I210,Trabajadores!$C$3:$AN$1684,28,FALSE),0)</f>
        <v>99100165012016</v>
      </c>
      <c r="AM210" s="21" t="str">
        <f>IFERROR(VLOOKUP($I210,Trabajadores!$C$3:$AN$1684,19,FALSE),0)</f>
        <v>Encargada</v>
      </c>
      <c r="AN210" s="21">
        <f>IFERROR(IF($J210="algadi",VLOOKUP($K210,Centros!$AB$2:$AD$142,2,FALSE),VLOOKUP($K210,Centros!$AB$143:$AD$282,2,FALSE)),0)</f>
        <v>19028</v>
      </c>
      <c r="AO210" s="44" t="str">
        <f>IFERROR(IF($J210="algadi",VLOOKUP($K210,Centros!$AB$2:$AD$142,3,FALSE),VLOOKUP($K210,Centros!$AB$143:$AD$222,3,FALSE)),0)</f>
        <v>93</v>
      </c>
      <c r="AP210" s="54"/>
      <c r="AQ210" s="55">
        <f>IFERROR(VLOOKUP($AM210,Centros!$AR$2:$AS$405,2,FALSE),0)</f>
        <v>1.7971718750000001</v>
      </c>
      <c r="AR210" s="78">
        <f>IFERROR(VLOOKUP($AM210,Centros!$AZ$2:$BA$6,2,FALSE),0)</f>
        <v>0</v>
      </c>
      <c r="AS210" s="76">
        <f>IFERROR(VLOOKUP($AM210,Centros!$BE$2:$BF$6,2,FALSE),0)</f>
        <v>0</v>
      </c>
      <c r="BD210" s="45" t="str">
        <f t="shared" si="84"/>
        <v>ALGADI</v>
      </c>
      <c r="BE210" s="45" t="s">
        <v>852</v>
      </c>
      <c r="BF210" s="123" t="str">
        <f t="shared" si="85"/>
        <v>9-SEPTIEMBRE</v>
      </c>
      <c r="BG210" s="45">
        <f t="shared" si="86"/>
        <v>110807</v>
      </c>
      <c r="BH210" s="45">
        <f>VLOOKUP(Y210,Hoja1!$A$2:$O$599,14,FALSE)</f>
        <v>110807</v>
      </c>
      <c r="BI210" s="45" t="str">
        <f>VLOOKUP(BH210,Hoja1!$A$2:$O$599,2,FALSE)</f>
        <v>COLEGIO NTRA SRA BUEN CONSEJO</v>
      </c>
      <c r="BJ210" s="45" t="str">
        <f t="shared" si="87"/>
        <v>ZAMBRANA CHAVEZ, GRACIELA</v>
      </c>
      <c r="BK210" s="45">
        <f>VLOOKUP(BJ210,Trabajadores!$C$3:$AN$3285,14,FALSE)</f>
        <v>100</v>
      </c>
      <c r="BL210" s="45" t="str">
        <f>VLOOKUP($BJ210,Trabajadores!$C$3:$AN$3285,19,FALSE)</f>
        <v>Encargada</v>
      </c>
      <c r="BM210" s="45">
        <f>VLOOKUP($BJ210,Trabajadores!$C$3:$AN$3285,16,FALSE)</f>
        <v>100</v>
      </c>
      <c r="BN210" s="124">
        <f t="shared" si="88"/>
        <v>1</v>
      </c>
      <c r="BO210" s="124">
        <f t="shared" si="89"/>
        <v>0</v>
      </c>
      <c r="BP210" s="125">
        <f t="shared" si="90"/>
        <v>1</v>
      </c>
      <c r="BR210" s="126">
        <f t="shared" si="91"/>
        <v>-87.086999999999989</v>
      </c>
      <c r="BV210" s="45" t="str">
        <f t="shared" si="92"/>
        <v>ALGADI</v>
      </c>
      <c r="BW210" s="45" t="s">
        <v>852</v>
      </c>
      <c r="BX210" s="123" t="str">
        <f t="shared" si="93"/>
        <v>9-SEPTIEMBRE</v>
      </c>
      <c r="BY210" s="45">
        <f t="shared" si="94"/>
        <v>340807</v>
      </c>
      <c r="BZ210" s="45">
        <f>VLOOKUP(BY210,Hoja1!$A$2:$O$599,14,FALSE)</f>
        <v>340807</v>
      </c>
      <c r="CA210" s="45" t="str">
        <f>VLOOKUP(BZ210,Hoja1!$A$2:$O$599,2,FALSE)</f>
        <v>COMUNIDAD NTRA SRA DEL BUEN CONSEJO</v>
      </c>
      <c r="CB210" s="45" t="str">
        <f t="shared" si="95"/>
        <v>Festivos y Fines de Semana</v>
      </c>
      <c r="CC210" s="45">
        <v>888</v>
      </c>
      <c r="CD210" s="45" t="str">
        <f t="shared" si="96"/>
        <v>INCIDENCIA</v>
      </c>
      <c r="CF210" s="124"/>
      <c r="CG210" s="124"/>
      <c r="CH210" s="125"/>
      <c r="CJ210" s="126">
        <f t="shared" si="97"/>
        <v>87.086999999999989</v>
      </c>
    </row>
    <row r="211" spans="1:88" hidden="1" x14ac:dyDescent="0.3">
      <c r="A211" s="116"/>
      <c r="B211" s="116"/>
      <c r="D211" s="31" t="s">
        <v>2760</v>
      </c>
      <c r="E211" s="8" t="s">
        <v>2786</v>
      </c>
      <c r="F211" s="7" t="s">
        <v>726</v>
      </c>
      <c r="G211" s="45" t="s">
        <v>714</v>
      </c>
      <c r="H211" s="45" t="s">
        <v>722</v>
      </c>
      <c r="I211" s="119" t="s">
        <v>8065</v>
      </c>
      <c r="J211" s="18" t="s">
        <v>485</v>
      </c>
      <c r="K211" s="119">
        <v>110807</v>
      </c>
      <c r="L211" s="110" t="str">
        <f t="shared" si="75"/>
        <v>ok</v>
      </c>
      <c r="M211" s="111" t="str">
        <f>IFERROR(VLOOKUP(K211,Centros!$E$2:$G$340,2,FALSE)," ")</f>
        <v>COLEGIO NTRA SRA BUEN CONSEJO</v>
      </c>
      <c r="N211" s="112" t="str">
        <f t="shared" si="76"/>
        <v xml:space="preserve"> </v>
      </c>
      <c r="O211" s="113" t="str">
        <f>IFERROR(VLOOKUP($I211,Trabajadores!$C$3:$AF$1684,19,FALSE)," ")</f>
        <v>ASL</v>
      </c>
      <c r="P211" s="32">
        <v>1</v>
      </c>
      <c r="Q211" s="33">
        <v>198.55</v>
      </c>
      <c r="R211" s="24">
        <f t="shared" si="74"/>
        <v>198.55</v>
      </c>
      <c r="S211" s="18"/>
      <c r="T211" s="23">
        <f t="shared" si="77"/>
        <v>1.6367812499999999</v>
      </c>
      <c r="U211" s="23">
        <f t="shared" si="78"/>
        <v>0</v>
      </c>
      <c r="V211" s="18"/>
      <c r="W211" s="23">
        <f t="shared" si="79"/>
        <v>261.98672499999998</v>
      </c>
      <c r="X211" s="30" t="str">
        <f>IFERROR(VLOOKUP($I211,Trabajadores!$C$2:$AS$1684,42,FALSE)," ")</f>
        <v>ALGADI</v>
      </c>
      <c r="Y211" s="30">
        <f>IFERROR(VLOOKUP($I211,Trabajadores!$C$2:$AS$1684,40,FALSE)," ")</f>
        <v>110807</v>
      </c>
      <c r="Z211" s="30" t="str">
        <f>IFERROR(VLOOKUP(Y211,Centros!$X$2:$Y$228,2,FALSE)," ")</f>
        <v>COLEGIO NTRA SRA BUEN CONSEJO</v>
      </c>
      <c r="AA211" s="6"/>
      <c r="AB211" s="5"/>
      <c r="AC211" s="41">
        <f>IFERROR(VLOOKUP(H211,Centros!$AI$2:$AN$10,6,FALSE),0)</f>
        <v>72</v>
      </c>
      <c r="AD211" s="42">
        <f t="shared" si="80"/>
        <v>0</v>
      </c>
      <c r="AE211" s="42">
        <f t="shared" si="81"/>
        <v>198.55</v>
      </c>
      <c r="AF211" s="42">
        <f t="shared" si="82"/>
        <v>0</v>
      </c>
      <c r="AG211" s="42">
        <f t="shared" si="83"/>
        <v>0</v>
      </c>
      <c r="AH211" s="43">
        <f>IFERROR(VLOOKUP($I211,Trabajadores!$C$3:$AT$1684,44,FALSE),0)</f>
        <v>19228</v>
      </c>
      <c r="AI211" s="43">
        <f>IFERROR(VLOOKUP($I211,Trabajadores!$C$3:$AT$1684,2,FALSE),0)</f>
        <v>891</v>
      </c>
      <c r="AJ211" s="43" t="str">
        <f>IFERROR(VLOOKUP($I211,Trabajadores!$C$3:$AY$1270,21,FALSE),0)</f>
        <v>61</v>
      </c>
      <c r="AK211" s="42">
        <f>IFERROR(VLOOKUP($I211,Trabajadores!$C$3:$AN$1684,38,FALSE),0)</f>
        <v>8.23</v>
      </c>
      <c r="AL211" s="42" t="str">
        <f>IFERROR(VLOOKUP($I211,Trabajadores!$C$3:$AN$1684,28,FALSE),0)</f>
        <v>99100165012016</v>
      </c>
      <c r="AM211" s="21" t="str">
        <f>IFERROR(VLOOKUP($I211,Trabajadores!$C$3:$AN$1684,19,FALSE),0)</f>
        <v>ASL</v>
      </c>
      <c r="AN211" s="21">
        <f>IFERROR(IF($J211="algadi",VLOOKUP($K211,Centros!$AB$2:$AD$142,2,FALSE),VLOOKUP($K211,Centros!$AB$143:$AD$282,2,FALSE)),0)</f>
        <v>19028</v>
      </c>
      <c r="AO211" s="44" t="str">
        <f>IFERROR(IF($J211="algadi",VLOOKUP($K211,Centros!$AB$2:$AD$142,3,FALSE),VLOOKUP($K211,Centros!$AB$143:$AD$222,3,FALSE)),0)</f>
        <v>91</v>
      </c>
      <c r="AP211" s="54"/>
      <c r="AQ211" s="55">
        <f>IFERROR(VLOOKUP($AM211,Centros!$AR$2:$AS$405,2,FALSE),0)</f>
        <v>1.6367812499999999</v>
      </c>
      <c r="AR211" s="78">
        <f>IFERROR(VLOOKUP($AM211,Centros!$AZ$2:$BA$6,2,FALSE),0)</f>
        <v>0</v>
      </c>
      <c r="AS211" s="76">
        <f>IFERROR(VLOOKUP($AM211,Centros!$BE$2:$BF$6,2,FALSE),0)</f>
        <v>2.0499999999999998</v>
      </c>
      <c r="BD211" s="45" t="str">
        <f t="shared" si="84"/>
        <v>ALGADI</v>
      </c>
      <c r="BE211" s="45" t="s">
        <v>852</v>
      </c>
      <c r="BF211" s="123" t="str">
        <f t="shared" si="85"/>
        <v>9-SEPTIEMBRE</v>
      </c>
      <c r="BG211" s="45">
        <f t="shared" si="86"/>
        <v>110807</v>
      </c>
      <c r="BH211" s="45">
        <f>VLOOKUP(Y211,Hoja1!$A$2:$O$599,14,FALSE)</f>
        <v>110807</v>
      </c>
      <c r="BI211" s="45" t="str">
        <f>VLOOKUP(BH211,Hoja1!$A$2:$O$599,2,FALSE)</f>
        <v>COLEGIO NTRA SRA BUEN CONSEJO</v>
      </c>
      <c r="BJ211" s="45" t="str">
        <f t="shared" si="87"/>
        <v>COQUE OROZCO, NELLY ANA</v>
      </c>
      <c r="BK211" s="45">
        <f>VLOOKUP(BJ211,Trabajadores!$C$3:$AN$3285,14,FALSE)</f>
        <v>300</v>
      </c>
      <c r="BL211" s="45" t="str">
        <f>VLOOKUP($BJ211,Trabajadores!$C$3:$AN$3285,19,FALSE)</f>
        <v>ASL</v>
      </c>
      <c r="BM211" s="45">
        <f>VLOOKUP($BJ211,Trabajadores!$C$3:$AN$3285,16,FALSE)</f>
        <v>50</v>
      </c>
      <c r="BN211" s="124">
        <f t="shared" si="88"/>
        <v>1</v>
      </c>
      <c r="BO211" s="124">
        <f t="shared" si="89"/>
        <v>0</v>
      </c>
      <c r="BP211" s="125">
        <f t="shared" si="90"/>
        <v>1</v>
      </c>
      <c r="BR211" s="126">
        <f t="shared" si="91"/>
        <v>-261.98672499999998</v>
      </c>
      <c r="BV211" s="45" t="str">
        <f t="shared" si="92"/>
        <v>ALGADI</v>
      </c>
      <c r="BW211" s="45" t="s">
        <v>852</v>
      </c>
      <c r="BX211" s="123" t="str">
        <f t="shared" si="93"/>
        <v>9-SEPTIEMBRE</v>
      </c>
      <c r="BY211" s="45">
        <f t="shared" si="94"/>
        <v>110807</v>
      </c>
      <c r="BZ211" s="45">
        <f>VLOOKUP(BY211,Hoja1!$A$2:$O$599,14,FALSE)</f>
        <v>110807</v>
      </c>
      <c r="CA211" s="45" t="str">
        <f>VLOOKUP(BZ211,Hoja1!$A$2:$O$599,2,FALSE)</f>
        <v>COLEGIO NTRA SRA BUEN CONSEJO</v>
      </c>
      <c r="CB211" s="45" t="str">
        <f t="shared" si="95"/>
        <v>Puesto pendiente de cubrir</v>
      </c>
      <c r="CC211" s="45">
        <v>888</v>
      </c>
      <c r="CD211" s="45" t="str">
        <f t="shared" si="96"/>
        <v>INCIDENCIA</v>
      </c>
      <c r="CF211" s="124"/>
      <c r="CG211" s="124"/>
      <c r="CH211" s="125"/>
      <c r="CJ211" s="126">
        <f t="shared" si="97"/>
        <v>261.98672499999998</v>
      </c>
    </row>
    <row r="212" spans="1:88" hidden="1" x14ac:dyDescent="0.3">
      <c r="A212" s="116"/>
      <c r="B212" s="116"/>
      <c r="D212" s="31" t="s">
        <v>2760</v>
      </c>
      <c r="E212" s="8" t="s">
        <v>2786</v>
      </c>
      <c r="F212" s="7" t="s">
        <v>726</v>
      </c>
      <c r="G212" s="45" t="s">
        <v>714</v>
      </c>
      <c r="H212" s="45" t="s">
        <v>722</v>
      </c>
      <c r="I212" s="119" t="s">
        <v>5535</v>
      </c>
      <c r="J212" s="18" t="s">
        <v>485</v>
      </c>
      <c r="K212" s="119">
        <v>110807</v>
      </c>
      <c r="L212" s="110" t="str">
        <f t="shared" si="75"/>
        <v>ok</v>
      </c>
      <c r="M212" s="111" t="str">
        <f>IFERROR(VLOOKUP(K212,Centros!$E$2:$G$340,2,FALSE)," ")</f>
        <v>COLEGIO NTRA SRA BUEN CONSEJO</v>
      </c>
      <c r="N212" s="112" t="str">
        <f t="shared" si="76"/>
        <v xml:space="preserve"> </v>
      </c>
      <c r="O212" s="113" t="str">
        <f>IFERROR(VLOOKUP($I212,Trabajadores!$C$3:$AF$1684,19,FALSE)," ")</f>
        <v>ASL</v>
      </c>
      <c r="P212" s="32">
        <v>1</v>
      </c>
      <c r="Q212" s="33">
        <v>198.55</v>
      </c>
      <c r="R212" s="24">
        <f t="shared" si="74"/>
        <v>198.55</v>
      </c>
      <c r="S212" s="18"/>
      <c r="T212" s="23">
        <f t="shared" si="77"/>
        <v>1.6367812499999999</v>
      </c>
      <c r="U212" s="23">
        <f t="shared" si="78"/>
        <v>0</v>
      </c>
      <c r="V212" s="18"/>
      <c r="W212" s="23">
        <f t="shared" si="79"/>
        <v>261.98672499999998</v>
      </c>
      <c r="X212" s="30" t="str">
        <f>IFERROR(VLOOKUP($I212,Trabajadores!$C$2:$AS$1684,42,FALSE)," ")</f>
        <v>ALGADI</v>
      </c>
      <c r="Y212" s="30">
        <f>IFERROR(VLOOKUP($I212,Trabajadores!$C$2:$AS$1684,40,FALSE)," ")</f>
        <v>110807</v>
      </c>
      <c r="Z212" s="30" t="str">
        <f>IFERROR(VLOOKUP(Y212,Centros!$X$2:$Y$228,2,FALSE)," ")</f>
        <v>COLEGIO NTRA SRA BUEN CONSEJO</v>
      </c>
      <c r="AA212" s="6"/>
      <c r="AB212" s="5"/>
      <c r="AC212" s="41">
        <f>IFERROR(VLOOKUP(H212,Centros!$AI$2:$AN$10,6,FALSE),0)</f>
        <v>72</v>
      </c>
      <c r="AD212" s="42">
        <f t="shared" si="80"/>
        <v>0</v>
      </c>
      <c r="AE212" s="42">
        <f t="shared" si="81"/>
        <v>198.55</v>
      </c>
      <c r="AF212" s="42">
        <f t="shared" si="82"/>
        <v>0</v>
      </c>
      <c r="AG212" s="42">
        <f t="shared" si="83"/>
        <v>0</v>
      </c>
      <c r="AH212" s="43">
        <f>IFERROR(VLOOKUP($I212,Trabajadores!$C$3:$AT$1684,44,FALSE),0)</f>
        <v>19228</v>
      </c>
      <c r="AI212" s="43">
        <f>IFERROR(VLOOKUP($I212,Trabajadores!$C$3:$AT$1684,2,FALSE),0)</f>
        <v>1285</v>
      </c>
      <c r="AJ212" s="43" t="str">
        <f>IFERROR(VLOOKUP($I212,Trabajadores!$C$3:$AY$1270,21,FALSE),0)</f>
        <v>61</v>
      </c>
      <c r="AK212" s="42">
        <f>IFERROR(VLOOKUP($I212,Trabajadores!$C$3:$AN$1684,38,FALSE),0)</f>
        <v>7.8</v>
      </c>
      <c r="AL212" s="42" t="str">
        <f>IFERROR(VLOOKUP($I212,Trabajadores!$C$3:$AN$1684,28,FALSE),0)</f>
        <v>99100165012016</v>
      </c>
      <c r="AM212" s="21" t="str">
        <f>IFERROR(VLOOKUP($I212,Trabajadores!$C$3:$AN$1684,19,FALSE),0)</f>
        <v>ASL</v>
      </c>
      <c r="AN212" s="21">
        <f>IFERROR(IF($J212="algadi",VLOOKUP($K212,Centros!$AB$2:$AD$142,2,FALSE),VLOOKUP($K212,Centros!$AB$143:$AD$282,2,FALSE)),0)</f>
        <v>19028</v>
      </c>
      <c r="AO212" s="44" t="str">
        <f>IFERROR(IF($J212="algadi",VLOOKUP($K212,Centros!$AB$2:$AD$142,3,FALSE),VLOOKUP($K212,Centros!$AB$143:$AD$222,3,FALSE)),0)</f>
        <v>91</v>
      </c>
      <c r="AP212" s="54"/>
      <c r="AQ212" s="55">
        <f>IFERROR(VLOOKUP($AM212,Centros!$AR$2:$AS$405,2,FALSE),0)</f>
        <v>1.6367812499999999</v>
      </c>
      <c r="AR212" s="78">
        <f>IFERROR(VLOOKUP($AM212,Centros!$AZ$2:$BA$6,2,FALSE),0)</f>
        <v>0</v>
      </c>
      <c r="AS212" s="76">
        <f>IFERROR(VLOOKUP($AM212,Centros!$BE$2:$BF$6,2,FALSE),0)</f>
        <v>2.0499999999999998</v>
      </c>
      <c r="BD212" s="45" t="str">
        <f t="shared" si="84"/>
        <v>ALGADI</v>
      </c>
      <c r="BE212" s="45" t="s">
        <v>852</v>
      </c>
      <c r="BF212" s="123" t="str">
        <f t="shared" si="85"/>
        <v>9-SEPTIEMBRE</v>
      </c>
      <c r="BG212" s="45">
        <f t="shared" si="86"/>
        <v>110807</v>
      </c>
      <c r="BH212" s="45">
        <f>VLOOKUP(Y212,Hoja1!$A$2:$O$599,14,FALSE)</f>
        <v>110807</v>
      </c>
      <c r="BI212" s="45" t="str">
        <f>VLOOKUP(BH212,Hoja1!$A$2:$O$599,2,FALSE)</f>
        <v>COLEGIO NTRA SRA BUEN CONSEJO</v>
      </c>
      <c r="BJ212" s="45" t="str">
        <f t="shared" si="87"/>
        <v>CALDERON RUA, JERLIN M</v>
      </c>
      <c r="BK212" s="45">
        <f>VLOOKUP(BJ212,Trabajadores!$C$3:$AN$3285,14,FALSE)</f>
        <v>389</v>
      </c>
      <c r="BL212" s="45" t="str">
        <f>VLOOKUP($BJ212,Trabajadores!$C$3:$AN$3285,19,FALSE)</f>
        <v>ASL</v>
      </c>
      <c r="BM212" s="45">
        <f>VLOOKUP($BJ212,Trabajadores!$C$3:$AN$3285,16,FALSE)</f>
        <v>50</v>
      </c>
      <c r="BN212" s="124">
        <f t="shared" si="88"/>
        <v>1</v>
      </c>
      <c r="BO212" s="124">
        <f t="shared" si="89"/>
        <v>0</v>
      </c>
      <c r="BP212" s="125">
        <f t="shared" si="90"/>
        <v>1</v>
      </c>
      <c r="BR212" s="126">
        <f t="shared" si="91"/>
        <v>-261.98672499999998</v>
      </c>
      <c r="BV212" s="45" t="str">
        <f t="shared" si="92"/>
        <v>ALGADI</v>
      </c>
      <c r="BW212" s="45" t="s">
        <v>852</v>
      </c>
      <c r="BX212" s="123" t="str">
        <f t="shared" si="93"/>
        <v>9-SEPTIEMBRE</v>
      </c>
      <c r="BY212" s="45">
        <f t="shared" si="94"/>
        <v>110807</v>
      </c>
      <c r="BZ212" s="45">
        <f>VLOOKUP(BY212,Hoja1!$A$2:$O$599,14,FALSE)</f>
        <v>110807</v>
      </c>
      <c r="CA212" s="45" t="str">
        <f>VLOOKUP(BZ212,Hoja1!$A$2:$O$599,2,FALSE)</f>
        <v>COLEGIO NTRA SRA BUEN CONSEJO</v>
      </c>
      <c r="CB212" s="45" t="str">
        <f t="shared" si="95"/>
        <v>Puesto pendiente de cubrir</v>
      </c>
      <c r="CC212" s="45">
        <v>888</v>
      </c>
      <c r="CD212" s="45" t="str">
        <f t="shared" si="96"/>
        <v>INCIDENCIA</v>
      </c>
      <c r="CF212" s="124"/>
      <c r="CG212" s="124"/>
      <c r="CH212" s="125"/>
      <c r="CJ212" s="126">
        <f t="shared" si="97"/>
        <v>261.98672499999998</v>
      </c>
    </row>
    <row r="213" spans="1:88" x14ac:dyDescent="0.3">
      <c r="A213" s="116"/>
      <c r="B213" s="116"/>
      <c r="D213" s="31" t="s">
        <v>2760</v>
      </c>
      <c r="E213" s="8" t="s">
        <v>2786</v>
      </c>
      <c r="F213" s="7" t="s">
        <v>726</v>
      </c>
      <c r="G213" s="45" t="s">
        <v>714</v>
      </c>
      <c r="H213" s="45" t="s">
        <v>721</v>
      </c>
      <c r="I213" s="119" t="s">
        <v>5848</v>
      </c>
      <c r="J213" s="18" t="s">
        <v>485</v>
      </c>
      <c r="K213" s="119">
        <v>340016</v>
      </c>
      <c r="L213" s="110" t="str">
        <f t="shared" si="75"/>
        <v>ok</v>
      </c>
      <c r="M213" s="111" t="str">
        <f>IFERROR(VLOOKUP(K213,Centros!$E$2:$G$340,2,FALSE)," ")</f>
        <v>URDANETA</v>
      </c>
      <c r="N213" s="112" t="str">
        <f t="shared" si="76"/>
        <v xml:space="preserve"> </v>
      </c>
      <c r="O213" s="113" t="str">
        <f>IFERROR(VLOOKUP($I213,Trabajadores!$C$3:$AF$1684,19,FALSE)," ")</f>
        <v>Limpiador@</v>
      </c>
      <c r="P213" s="32">
        <v>1</v>
      </c>
      <c r="Q213" s="33">
        <v>100</v>
      </c>
      <c r="R213" s="24">
        <f t="shared" si="74"/>
        <v>100</v>
      </c>
      <c r="S213" s="18"/>
      <c r="T213" s="23" t="b">
        <f t="shared" si="77"/>
        <v>0</v>
      </c>
      <c r="U213" s="23">
        <f t="shared" si="78"/>
        <v>0</v>
      </c>
      <c r="V213" s="18"/>
      <c r="W213" s="23">
        <f t="shared" si="79"/>
        <v>131.94999999999999</v>
      </c>
      <c r="X213" s="30" t="str">
        <f>IFERROR(VLOOKUP($I213,Trabajadores!$C$2:$AS$1684,42,FALSE)," ")</f>
        <v>ALGADI</v>
      </c>
      <c r="Y213" s="30">
        <f>IFERROR(VLOOKUP($I213,Trabajadores!$C$2:$AS$1684,40,FALSE)," ")</f>
        <v>110807</v>
      </c>
      <c r="Z213" s="30" t="str">
        <f>IFERROR(VLOOKUP(Y213,Centros!$X$2:$Y$228,2,FALSE)," ")</f>
        <v>COLEGIO NTRA SRA BUEN CONSEJO</v>
      </c>
      <c r="AA213" s="6">
        <v>45901</v>
      </c>
      <c r="AB213" s="5" t="s">
        <v>10746</v>
      </c>
      <c r="AC213" s="41">
        <f>IFERROR(VLOOKUP(H213,Centros!$AI$2:$AN$10,6,FALSE),0)</f>
        <v>72</v>
      </c>
      <c r="AD213" s="42">
        <f t="shared" si="80"/>
        <v>0</v>
      </c>
      <c r="AE213" s="42">
        <f t="shared" si="81"/>
        <v>100</v>
      </c>
      <c r="AF213" s="42">
        <f t="shared" si="82"/>
        <v>0</v>
      </c>
      <c r="AG213" s="42">
        <f t="shared" si="83"/>
        <v>0</v>
      </c>
      <c r="AH213" s="43">
        <f>IFERROR(VLOOKUP($I213,Trabajadores!$C$3:$AT$1684,44,FALSE),0)</f>
        <v>19228</v>
      </c>
      <c r="AI213" s="43">
        <f>IFERROR(VLOOKUP($I213,Trabajadores!$C$3:$AT$1684,2,FALSE),0)</f>
        <v>692</v>
      </c>
      <c r="AJ213" s="43" t="str">
        <f>IFERROR(VLOOKUP($I213,Trabajadores!$C$3:$AY$1270,21,FALSE),0)</f>
        <v>61</v>
      </c>
      <c r="AK213" s="42">
        <f>IFERROR(VLOOKUP($I213,Trabajadores!$C$3:$AN$1684,38,FALSE),0)</f>
        <v>8.4395042468365418</v>
      </c>
      <c r="AL213" s="42" t="str">
        <f>IFERROR(VLOOKUP($I213,Trabajadores!$C$3:$AN$1684,28,FALSE),0)</f>
        <v>28002585011981</v>
      </c>
      <c r="AM213" s="21" t="str">
        <f>IFERROR(VLOOKUP($I213,Trabajadores!$C$3:$AN$1684,19,FALSE),0)</f>
        <v>Limpiador@</v>
      </c>
      <c r="AN213" s="21">
        <f>IFERROR(IF($J213="algadi",VLOOKUP($K213,Centros!$AB$2:$AD$142,2,FALSE),VLOOKUP($K213,Centros!$AB$143:$AD$282,2,FALSE)),0)</f>
        <v>5027</v>
      </c>
      <c r="AO213" s="44">
        <f>IFERROR(IF($J213="algadi",VLOOKUP($K213,Centros!$AB$2:$AD$142,3,FALSE),VLOOKUP($K213,Centros!$AB$143:$AD$222,3,FALSE)),0)</f>
        <v>76</v>
      </c>
      <c r="AP213" s="54"/>
      <c r="AQ213" s="55">
        <f>IFERROR(VLOOKUP($AM213,Centros!$AR$2:$AS$405,2,FALSE),0)</f>
        <v>1.6367812499999999</v>
      </c>
      <c r="AR213" s="78">
        <f>IFERROR(VLOOKUP($AM213,Centros!$AZ$2:$BA$6,2,FALSE),0)</f>
        <v>0</v>
      </c>
      <c r="AS213" s="76">
        <f>IFERROR(VLOOKUP($AM213,Centros!$BE$2:$BF$6,2,FALSE),0)</f>
        <v>0</v>
      </c>
      <c r="BD213" s="45" t="str">
        <f t="shared" si="84"/>
        <v>ALGADI</v>
      </c>
      <c r="BE213" s="45" t="s">
        <v>852</v>
      </c>
      <c r="BF213" s="123" t="str">
        <f t="shared" si="85"/>
        <v>9-SEPTIEMBRE</v>
      </c>
      <c r="BG213" s="45">
        <f t="shared" si="86"/>
        <v>110807</v>
      </c>
      <c r="BH213" s="45">
        <f>VLOOKUP(Y213,Hoja1!$A$2:$O$599,14,FALSE)</f>
        <v>110807</v>
      </c>
      <c r="BI213" s="45" t="str">
        <f>VLOOKUP(BH213,Hoja1!$A$2:$O$599,2,FALSE)</f>
        <v>COLEGIO NTRA SRA BUEN CONSEJO</v>
      </c>
      <c r="BJ213" s="45" t="str">
        <f t="shared" si="87"/>
        <v>ESPAÑA CARDONA, ALEXIS</v>
      </c>
      <c r="BK213" s="45">
        <f>VLOOKUP(BJ213,Trabajadores!$C$3:$AN$3285,14,FALSE)</f>
        <v>300</v>
      </c>
      <c r="BL213" s="45" t="str">
        <f>VLOOKUP($BJ213,Trabajadores!$C$3:$AN$3285,19,FALSE)</f>
        <v>Limpiador@</v>
      </c>
      <c r="BM213" s="45">
        <f>VLOOKUP($BJ213,Trabajadores!$C$3:$AN$3285,16,FALSE)</f>
        <v>57.69</v>
      </c>
      <c r="BN213" s="124">
        <f t="shared" si="88"/>
        <v>1</v>
      </c>
      <c r="BO213" s="124">
        <f t="shared" si="89"/>
        <v>0</v>
      </c>
      <c r="BP213" s="125">
        <f t="shared" si="90"/>
        <v>1</v>
      </c>
      <c r="BR213" s="126">
        <f t="shared" si="91"/>
        <v>-131.94999999999999</v>
      </c>
      <c r="BV213" s="45" t="str">
        <f t="shared" si="92"/>
        <v>ALGADI</v>
      </c>
      <c r="BW213" s="45" t="s">
        <v>852</v>
      </c>
      <c r="BX213" s="123" t="str">
        <f t="shared" si="93"/>
        <v>9-SEPTIEMBRE</v>
      </c>
      <c r="BY213" s="45">
        <f t="shared" si="94"/>
        <v>340016</v>
      </c>
      <c r="BZ213" s="45">
        <v>340016</v>
      </c>
      <c r="CA213" s="45" t="str">
        <f>+BI213</f>
        <v>COLEGIO NTRA SRA BUEN CONSEJO</v>
      </c>
      <c r="CB213" s="45" t="str">
        <f t="shared" si="95"/>
        <v>Permiso retribuido</v>
      </c>
      <c r="CC213" s="45">
        <v>888</v>
      </c>
      <c r="CD213" s="45" t="str">
        <f t="shared" si="96"/>
        <v>INCIDENCIA</v>
      </c>
      <c r="CF213" s="124"/>
      <c r="CG213" s="124"/>
      <c r="CH213" s="125"/>
      <c r="CJ213" s="126">
        <f t="shared" si="97"/>
        <v>131.94999999999999</v>
      </c>
    </row>
    <row r="214" spans="1:88" hidden="1" x14ac:dyDescent="0.3">
      <c r="A214" s="116"/>
      <c r="B214" s="116"/>
      <c r="D214" s="31" t="s">
        <v>2760</v>
      </c>
      <c r="E214" s="8" t="s">
        <v>2786</v>
      </c>
      <c r="F214" s="7" t="s">
        <v>726</v>
      </c>
      <c r="G214" s="45" t="s">
        <v>714</v>
      </c>
      <c r="H214" s="45" t="s">
        <v>718</v>
      </c>
      <c r="I214" s="119" t="s">
        <v>8065</v>
      </c>
      <c r="J214" s="18" t="s">
        <v>485</v>
      </c>
      <c r="K214" s="119">
        <v>110807</v>
      </c>
      <c r="L214" s="110" t="str">
        <f t="shared" si="75"/>
        <v>ok</v>
      </c>
      <c r="M214" s="111" t="str">
        <f>IFERROR(VLOOKUP(K214,Centros!$E$2:$G$340,2,FALSE)," ")</f>
        <v>COLEGIO NTRA SRA BUEN CONSEJO</v>
      </c>
      <c r="N214" s="112" t="str">
        <f t="shared" si="76"/>
        <v xml:space="preserve"> </v>
      </c>
      <c r="O214" s="113" t="str">
        <f>IFERROR(VLOOKUP($I214,Trabajadores!$C$3:$AF$1684,19,FALSE)," ")</f>
        <v>ASL</v>
      </c>
      <c r="P214" s="32">
        <v>6</v>
      </c>
      <c r="Q214" s="33">
        <v>9</v>
      </c>
      <c r="R214" s="24">
        <f t="shared" si="74"/>
        <v>54</v>
      </c>
      <c r="S214" s="18"/>
      <c r="T214" s="23">
        <f t="shared" si="77"/>
        <v>1.6367812499999999</v>
      </c>
      <c r="U214" s="23">
        <f t="shared" si="78"/>
        <v>0</v>
      </c>
      <c r="V214" s="18"/>
      <c r="W214" s="23">
        <f t="shared" si="79"/>
        <v>71.253</v>
      </c>
      <c r="X214" s="30" t="str">
        <f>IFERROR(VLOOKUP($I214,Trabajadores!$C$2:$AS$1684,42,FALSE)," ")</f>
        <v>ALGADI</v>
      </c>
      <c r="Y214" s="30">
        <f>IFERROR(VLOOKUP($I214,Trabajadores!$C$2:$AS$1684,40,FALSE)," ")</f>
        <v>110807</v>
      </c>
      <c r="Z214" s="30" t="str">
        <f>IFERROR(VLOOKUP(Y214,Centros!$X$2:$Y$228,2,FALSE)," ")</f>
        <v>COLEGIO NTRA SRA BUEN CONSEJO</v>
      </c>
      <c r="AA214" s="6" t="s">
        <v>10747</v>
      </c>
      <c r="AB214" s="5" t="s">
        <v>10748</v>
      </c>
      <c r="AC214" s="41">
        <f>IFERROR(VLOOKUP(H214,Centros!$AI$2:$AN$10,6,FALSE),0)</f>
        <v>72</v>
      </c>
      <c r="AD214" s="42">
        <f t="shared" si="80"/>
        <v>0</v>
      </c>
      <c r="AE214" s="42">
        <f t="shared" si="81"/>
        <v>54</v>
      </c>
      <c r="AF214" s="42">
        <f t="shared" si="82"/>
        <v>0</v>
      </c>
      <c r="AG214" s="42">
        <f t="shared" si="83"/>
        <v>0</v>
      </c>
      <c r="AH214" s="43">
        <f>IFERROR(VLOOKUP($I214,Trabajadores!$C$3:$AT$1684,44,FALSE),0)</f>
        <v>19228</v>
      </c>
      <c r="AI214" s="43">
        <f>IFERROR(VLOOKUP($I214,Trabajadores!$C$3:$AT$1684,2,FALSE),0)</f>
        <v>891</v>
      </c>
      <c r="AJ214" s="43" t="str">
        <f>IFERROR(VLOOKUP($I214,Trabajadores!$C$3:$AY$1270,21,FALSE),0)</f>
        <v>61</v>
      </c>
      <c r="AK214" s="42">
        <f>IFERROR(VLOOKUP($I214,Trabajadores!$C$3:$AN$1684,38,FALSE),0)</f>
        <v>8.23</v>
      </c>
      <c r="AL214" s="42" t="str">
        <f>IFERROR(VLOOKUP($I214,Trabajadores!$C$3:$AN$1684,28,FALSE),0)</f>
        <v>99100165012016</v>
      </c>
      <c r="AM214" s="21" t="str">
        <f>IFERROR(VLOOKUP($I214,Trabajadores!$C$3:$AN$1684,19,FALSE),0)</f>
        <v>ASL</v>
      </c>
      <c r="AN214" s="21">
        <f>IFERROR(IF($J214="algadi",VLOOKUP($K214,Centros!$AB$2:$AD$142,2,FALSE),VLOOKUP($K214,Centros!$AB$143:$AD$282,2,FALSE)),0)</f>
        <v>19028</v>
      </c>
      <c r="AO214" s="44" t="str">
        <f>IFERROR(IF($J214="algadi",VLOOKUP($K214,Centros!$AB$2:$AD$142,3,FALSE),VLOOKUP($K214,Centros!$AB$143:$AD$222,3,FALSE)),0)</f>
        <v>91</v>
      </c>
      <c r="AP214" s="54"/>
      <c r="AQ214" s="55">
        <f>IFERROR(VLOOKUP($AM214,Centros!$AR$2:$AS$405,2,FALSE),0)</f>
        <v>1.6367812499999999</v>
      </c>
      <c r="AR214" s="78">
        <f>IFERROR(VLOOKUP($AM214,Centros!$AZ$2:$BA$6,2,FALSE),0)</f>
        <v>0</v>
      </c>
      <c r="AS214" s="76">
        <f>IFERROR(VLOOKUP($AM214,Centros!$BE$2:$BF$6,2,FALSE),0)</f>
        <v>2.0499999999999998</v>
      </c>
      <c r="BD214" s="45" t="str">
        <f t="shared" si="84"/>
        <v>ALGADI</v>
      </c>
      <c r="BE214" s="45" t="s">
        <v>852</v>
      </c>
      <c r="BF214" s="123" t="str">
        <f t="shared" si="85"/>
        <v>9-SEPTIEMBRE</v>
      </c>
      <c r="BG214" s="45">
        <f t="shared" si="86"/>
        <v>110807</v>
      </c>
      <c r="BH214" s="45">
        <f>VLOOKUP(Y214,Hoja1!$A$2:$O$599,14,FALSE)</f>
        <v>110807</v>
      </c>
      <c r="BI214" s="45" t="str">
        <f>VLOOKUP(BH214,Hoja1!$A$2:$O$599,2,FALSE)</f>
        <v>COLEGIO NTRA SRA BUEN CONSEJO</v>
      </c>
      <c r="BJ214" s="45" t="str">
        <f t="shared" si="87"/>
        <v>COQUE OROZCO, NELLY ANA</v>
      </c>
      <c r="BK214" s="45">
        <f>VLOOKUP(BJ214,Trabajadores!$C$3:$AN$3285,14,FALSE)</f>
        <v>300</v>
      </c>
      <c r="BL214" s="45" t="str">
        <f>VLOOKUP($BJ214,Trabajadores!$C$3:$AN$3285,19,FALSE)</f>
        <v>ASL</v>
      </c>
      <c r="BM214" s="45">
        <f>VLOOKUP($BJ214,Trabajadores!$C$3:$AN$3285,16,FALSE)</f>
        <v>50</v>
      </c>
      <c r="BN214" s="124">
        <f t="shared" si="88"/>
        <v>1</v>
      </c>
      <c r="BO214" s="124">
        <f t="shared" si="89"/>
        <v>0</v>
      </c>
      <c r="BP214" s="125">
        <f t="shared" si="90"/>
        <v>1</v>
      </c>
      <c r="BR214" s="126">
        <f t="shared" si="91"/>
        <v>-71.253</v>
      </c>
      <c r="BV214" s="45" t="str">
        <f t="shared" si="92"/>
        <v>ALGADI</v>
      </c>
      <c r="BW214" s="45" t="s">
        <v>852</v>
      </c>
      <c r="BX214" s="123" t="str">
        <f t="shared" si="93"/>
        <v>9-SEPTIEMBRE</v>
      </c>
      <c r="BY214" s="45">
        <f t="shared" si="94"/>
        <v>110807</v>
      </c>
      <c r="BZ214" s="45">
        <f>VLOOKUP(BY214,Hoja1!$A$2:$O$599,14,FALSE)</f>
        <v>110807</v>
      </c>
      <c r="CA214" s="45" t="str">
        <f>VLOOKUP(BZ214,Hoja1!$A$2:$O$599,2,FALSE)</f>
        <v>COLEGIO NTRA SRA BUEN CONSEJO</v>
      </c>
      <c r="CB214" s="45" t="str">
        <f t="shared" si="95"/>
        <v>Refuerzo</v>
      </c>
      <c r="CC214" s="45">
        <v>888</v>
      </c>
      <c r="CD214" s="45" t="str">
        <f t="shared" si="96"/>
        <v>INCIDENCIA</v>
      </c>
      <c r="CF214" s="124"/>
      <c r="CG214" s="124"/>
      <c r="CH214" s="125"/>
      <c r="CJ214" s="126">
        <f t="shared" si="97"/>
        <v>71.253</v>
      </c>
    </row>
    <row r="215" spans="1:88" hidden="1" x14ac:dyDescent="0.3">
      <c r="A215" s="116"/>
      <c r="B215" s="116"/>
      <c r="D215" s="31" t="s">
        <v>2760</v>
      </c>
      <c r="E215" s="8" t="s">
        <v>2786</v>
      </c>
      <c r="F215" s="7" t="s">
        <v>726</v>
      </c>
      <c r="G215" s="45" t="s">
        <v>714</v>
      </c>
      <c r="H215" s="45" t="s">
        <v>718</v>
      </c>
      <c r="I215" s="119" t="s">
        <v>6329</v>
      </c>
      <c r="J215" s="18" t="s">
        <v>485</v>
      </c>
      <c r="K215" s="119">
        <v>110807</v>
      </c>
      <c r="L215" s="110" t="str">
        <f t="shared" si="75"/>
        <v>ok</v>
      </c>
      <c r="M215" s="111" t="str">
        <f>IFERROR(VLOOKUP(K215,Centros!$E$2:$G$340,2,FALSE)," ")</f>
        <v>COLEGIO NTRA SRA BUEN CONSEJO</v>
      </c>
      <c r="N215" s="112" t="str">
        <f t="shared" si="76"/>
        <v xml:space="preserve"> </v>
      </c>
      <c r="O215" s="113" t="str">
        <f>IFERROR(VLOOKUP($I215,Trabajadores!$C$3:$AF$1684,19,FALSE)," ")</f>
        <v>h ASL</v>
      </c>
      <c r="P215" s="32">
        <v>6</v>
      </c>
      <c r="Q215" s="33">
        <v>9</v>
      </c>
      <c r="R215" s="24">
        <f t="shared" si="74"/>
        <v>54</v>
      </c>
      <c r="S215" s="18"/>
      <c r="T215" s="23">
        <f t="shared" si="77"/>
        <v>1.6367812499999999</v>
      </c>
      <c r="U215" s="23">
        <f t="shared" si="78"/>
        <v>0</v>
      </c>
      <c r="V215" s="18"/>
      <c r="W215" s="23">
        <f t="shared" si="79"/>
        <v>71.253</v>
      </c>
      <c r="X215" s="30" t="str">
        <f>IFERROR(VLOOKUP($I215,Trabajadores!$C$2:$AS$1684,42,FALSE)," ")</f>
        <v>ALGADI</v>
      </c>
      <c r="Y215" s="30">
        <f>IFERROR(VLOOKUP($I215,Trabajadores!$C$2:$AS$1684,40,FALSE)," ")</f>
        <v>110807</v>
      </c>
      <c r="Z215" s="30" t="str">
        <f>IFERROR(VLOOKUP(Y215,Centros!$X$2:$Y$228,2,FALSE)," ")</f>
        <v>COLEGIO NTRA SRA BUEN CONSEJO</v>
      </c>
      <c r="AA215" s="6" t="s">
        <v>10747</v>
      </c>
      <c r="AB215" s="5" t="s">
        <v>10748</v>
      </c>
      <c r="AC215" s="41">
        <f>IFERROR(VLOOKUP(H215,Centros!$AI$2:$AN$10,6,FALSE),0)</f>
        <v>72</v>
      </c>
      <c r="AD215" s="42">
        <f t="shared" si="80"/>
        <v>0</v>
      </c>
      <c r="AE215" s="42">
        <f t="shared" si="81"/>
        <v>54</v>
      </c>
      <c r="AF215" s="42">
        <f t="shared" si="82"/>
        <v>0</v>
      </c>
      <c r="AG215" s="42">
        <f t="shared" si="83"/>
        <v>0</v>
      </c>
      <c r="AH215" s="43">
        <f>IFERROR(VLOOKUP($I215,Trabajadores!$C$3:$AT$1684,44,FALSE),0)</f>
        <v>19228</v>
      </c>
      <c r="AI215" s="43">
        <f>IFERROR(VLOOKUP($I215,Trabajadores!$C$3:$AT$1684,2,FALSE),0)</f>
        <v>2189</v>
      </c>
      <c r="AJ215" s="43" t="str">
        <f>IFERROR(VLOOKUP($I215,Trabajadores!$C$3:$AY$1270,21,FALSE),0)</f>
        <v>61</v>
      </c>
      <c r="AK215" s="42">
        <f>IFERROR(VLOOKUP($I215,Trabajadores!$C$3:$AN$1684,38,FALSE),0)</f>
        <v>9.4700000000000006</v>
      </c>
      <c r="AL215" s="42" t="str">
        <f>IFERROR(VLOOKUP($I215,Trabajadores!$C$3:$AN$1684,28,FALSE),0)</f>
        <v>99100165012016</v>
      </c>
      <c r="AM215" s="21" t="str">
        <f>IFERROR(VLOOKUP($I215,Trabajadores!$C$3:$AN$1684,19,FALSE),0)</f>
        <v>h ASL</v>
      </c>
      <c r="AN215" s="21">
        <f>IFERROR(IF($J215="algadi",VLOOKUP($K215,Centros!$AB$2:$AD$142,2,FALSE),VLOOKUP($K215,Centros!$AB$143:$AD$282,2,FALSE)),0)</f>
        <v>19028</v>
      </c>
      <c r="AO215" s="44" t="str">
        <f>IFERROR(IF($J215="algadi",VLOOKUP($K215,Centros!$AB$2:$AD$142,3,FALSE),VLOOKUP($K215,Centros!$AB$143:$AD$222,3,FALSE)),0)</f>
        <v>91</v>
      </c>
      <c r="AP215" s="54"/>
      <c r="AQ215" s="55">
        <f>IFERROR(VLOOKUP($AM215,Centros!$AR$2:$AS$405,2,FALSE),0)</f>
        <v>1.6367812499999999</v>
      </c>
      <c r="AR215" s="78">
        <f>IFERROR(VLOOKUP($AM215,Centros!$AZ$2:$BA$6,2,FALSE),0)</f>
        <v>0</v>
      </c>
      <c r="AS215" s="76">
        <f>IFERROR(VLOOKUP($AM215,Centros!$BE$2:$BF$6,2,FALSE),0)</f>
        <v>0</v>
      </c>
      <c r="BD215" s="45" t="str">
        <f t="shared" si="84"/>
        <v>ALGADI</v>
      </c>
      <c r="BE215" s="45" t="s">
        <v>852</v>
      </c>
      <c r="BF215" s="123" t="str">
        <f t="shared" si="85"/>
        <v>9-SEPTIEMBRE</v>
      </c>
      <c r="BG215" s="45">
        <f t="shared" si="86"/>
        <v>110807</v>
      </c>
      <c r="BH215" s="45">
        <f>VLOOKUP(Y215,Hoja1!$A$2:$O$599,14,FALSE)</f>
        <v>110807</v>
      </c>
      <c r="BI215" s="45" t="str">
        <f>VLOOKUP(BH215,Hoja1!$A$2:$O$599,2,FALSE)</f>
        <v>COLEGIO NTRA SRA BUEN CONSEJO</v>
      </c>
      <c r="BJ215" s="45" t="str">
        <f t="shared" si="87"/>
        <v>LOPEZ FLORES, ANA ESTHER</v>
      </c>
      <c r="BK215" s="45">
        <f>VLOOKUP(BJ215,Trabajadores!$C$3:$AN$3285,14,FALSE)</f>
        <v>300</v>
      </c>
      <c r="BL215" s="45" t="str">
        <f>VLOOKUP($BJ215,Trabajadores!$C$3:$AN$3285,19,FALSE)</f>
        <v>h ASL</v>
      </c>
      <c r="BM215" s="45">
        <f>VLOOKUP($BJ215,Trabajadores!$C$3:$AN$3285,16,FALSE)</f>
        <v>50</v>
      </c>
      <c r="BN215" s="124">
        <f t="shared" si="88"/>
        <v>1</v>
      </c>
      <c r="BO215" s="124">
        <f t="shared" si="89"/>
        <v>0</v>
      </c>
      <c r="BP215" s="125">
        <f t="shared" si="90"/>
        <v>1</v>
      </c>
      <c r="BR215" s="126">
        <f t="shared" si="91"/>
        <v>-71.253</v>
      </c>
      <c r="BV215" s="45" t="str">
        <f t="shared" si="92"/>
        <v>ALGADI</v>
      </c>
      <c r="BW215" s="45" t="s">
        <v>852</v>
      </c>
      <c r="BX215" s="123" t="str">
        <f t="shared" si="93"/>
        <v>9-SEPTIEMBRE</v>
      </c>
      <c r="BY215" s="45">
        <f t="shared" si="94"/>
        <v>110807</v>
      </c>
      <c r="BZ215" s="45">
        <f>VLOOKUP(BY215,Hoja1!$A$2:$O$599,14,FALSE)</f>
        <v>110807</v>
      </c>
      <c r="CA215" s="45" t="str">
        <f>VLOOKUP(BZ215,Hoja1!$A$2:$O$599,2,FALSE)</f>
        <v>COLEGIO NTRA SRA BUEN CONSEJO</v>
      </c>
      <c r="CB215" s="45" t="str">
        <f t="shared" si="95"/>
        <v>Refuerzo</v>
      </c>
      <c r="CC215" s="45">
        <v>888</v>
      </c>
      <c r="CD215" s="45" t="str">
        <f t="shared" si="96"/>
        <v>INCIDENCIA</v>
      </c>
      <c r="CF215" s="124"/>
      <c r="CG215" s="124"/>
      <c r="CH215" s="125"/>
      <c r="CJ215" s="126">
        <f t="shared" si="97"/>
        <v>71.253</v>
      </c>
    </row>
    <row r="216" spans="1:88" hidden="1" x14ac:dyDescent="0.3">
      <c r="A216" s="116"/>
      <c r="B216" s="116"/>
      <c r="D216" s="31" t="s">
        <v>2760</v>
      </c>
      <c r="E216" s="8" t="s">
        <v>2786</v>
      </c>
      <c r="F216" s="7" t="s">
        <v>726</v>
      </c>
      <c r="G216" s="45" t="s">
        <v>714</v>
      </c>
      <c r="H216" s="45" t="s">
        <v>718</v>
      </c>
      <c r="I216" s="119" t="s">
        <v>6482</v>
      </c>
      <c r="J216" s="18" t="s">
        <v>485</v>
      </c>
      <c r="K216" s="119">
        <v>110807</v>
      </c>
      <c r="L216" s="110" t="str">
        <f t="shared" si="75"/>
        <v>ok</v>
      </c>
      <c r="M216" s="111" t="str">
        <f>IFERROR(VLOOKUP(K216,Centros!$E$2:$G$340,2,FALSE)," ")</f>
        <v>COLEGIO NTRA SRA BUEN CONSEJO</v>
      </c>
      <c r="N216" s="112" t="str">
        <f t="shared" si="76"/>
        <v xml:space="preserve"> </v>
      </c>
      <c r="O216" s="113" t="str">
        <f>IFERROR(VLOOKUP($I216,Trabajadores!$C$3:$AF$1684,19,FALSE)," ")</f>
        <v>ASL</v>
      </c>
      <c r="P216" s="32">
        <v>6</v>
      </c>
      <c r="Q216" s="33">
        <v>9</v>
      </c>
      <c r="R216" s="24">
        <f t="shared" si="74"/>
        <v>54</v>
      </c>
      <c r="S216" s="18"/>
      <c r="T216" s="23">
        <f t="shared" si="77"/>
        <v>1.6367812499999999</v>
      </c>
      <c r="U216" s="23">
        <f t="shared" si="78"/>
        <v>0</v>
      </c>
      <c r="V216" s="18"/>
      <c r="W216" s="23">
        <f t="shared" si="79"/>
        <v>71.253</v>
      </c>
      <c r="X216" s="30" t="str">
        <f>IFERROR(VLOOKUP($I216,Trabajadores!$C$2:$AS$1684,42,FALSE)," ")</f>
        <v>ALGADI</v>
      </c>
      <c r="Y216" s="30">
        <f>IFERROR(VLOOKUP($I216,Trabajadores!$C$2:$AS$1684,40,FALSE)," ")</f>
        <v>110807</v>
      </c>
      <c r="Z216" s="30" t="str">
        <f>IFERROR(VLOOKUP(Y216,Centros!$X$2:$Y$228,2,FALSE)," ")</f>
        <v>COLEGIO NTRA SRA BUEN CONSEJO</v>
      </c>
      <c r="AA216" s="6" t="s">
        <v>10747</v>
      </c>
      <c r="AB216" s="5" t="s">
        <v>10748</v>
      </c>
      <c r="AC216" s="41">
        <f>IFERROR(VLOOKUP(H216,Centros!$AI$2:$AN$10,6,FALSE),0)</f>
        <v>72</v>
      </c>
      <c r="AD216" s="42">
        <f t="shared" si="80"/>
        <v>0</v>
      </c>
      <c r="AE216" s="42">
        <f t="shared" si="81"/>
        <v>54</v>
      </c>
      <c r="AF216" s="42">
        <f t="shared" si="82"/>
        <v>0</v>
      </c>
      <c r="AG216" s="42">
        <f t="shared" si="83"/>
        <v>0</v>
      </c>
      <c r="AH216" s="43">
        <f>IFERROR(VLOOKUP($I216,Trabajadores!$C$3:$AT$1684,44,FALSE),0)</f>
        <v>19228</v>
      </c>
      <c r="AI216" s="43">
        <f>IFERROR(VLOOKUP($I216,Trabajadores!$C$3:$AT$1684,2,FALSE),0)</f>
        <v>2190</v>
      </c>
      <c r="AJ216" s="43" t="str">
        <f>IFERROR(VLOOKUP($I216,Trabajadores!$C$3:$AY$1270,21,FALSE),0)</f>
        <v>61</v>
      </c>
      <c r="AK216" s="42">
        <f>IFERROR(VLOOKUP($I216,Trabajadores!$C$3:$AN$1684,38,FALSE),0)</f>
        <v>10.0025</v>
      </c>
      <c r="AL216" s="42" t="str">
        <f>IFERROR(VLOOKUP($I216,Trabajadores!$C$3:$AN$1684,28,FALSE),0)</f>
        <v>99100165012016</v>
      </c>
      <c r="AM216" s="21" t="str">
        <f>IFERROR(VLOOKUP($I216,Trabajadores!$C$3:$AN$1684,19,FALSE),0)</f>
        <v>ASL</v>
      </c>
      <c r="AN216" s="21">
        <f>IFERROR(IF($J216="algadi",VLOOKUP($K216,Centros!$AB$2:$AD$142,2,FALSE),VLOOKUP($K216,Centros!$AB$143:$AD$282,2,FALSE)),0)</f>
        <v>19028</v>
      </c>
      <c r="AO216" s="44" t="str">
        <f>IFERROR(IF($J216="algadi",VLOOKUP($K216,Centros!$AB$2:$AD$142,3,FALSE),VLOOKUP($K216,Centros!$AB$143:$AD$222,3,FALSE)),0)</f>
        <v>91</v>
      </c>
      <c r="AP216" s="54"/>
      <c r="AQ216" s="55">
        <f>IFERROR(VLOOKUP($AM216,Centros!$AR$2:$AS$405,2,FALSE),0)</f>
        <v>1.6367812499999999</v>
      </c>
      <c r="AR216" s="78">
        <f>IFERROR(VLOOKUP($AM216,Centros!$AZ$2:$BA$6,2,FALSE),0)</f>
        <v>0</v>
      </c>
      <c r="AS216" s="76">
        <f>IFERROR(VLOOKUP($AM216,Centros!$BE$2:$BF$6,2,FALSE),0)</f>
        <v>2.0499999999999998</v>
      </c>
      <c r="BD216" s="45" t="str">
        <f t="shared" si="84"/>
        <v>ALGADI</v>
      </c>
      <c r="BE216" s="45" t="s">
        <v>852</v>
      </c>
      <c r="BF216" s="123" t="str">
        <f t="shared" si="85"/>
        <v>9-SEPTIEMBRE</v>
      </c>
      <c r="BG216" s="45">
        <f t="shared" si="86"/>
        <v>110807</v>
      </c>
      <c r="BH216" s="45">
        <f>VLOOKUP(Y216,Hoja1!$A$2:$O$599,14,FALSE)</f>
        <v>110807</v>
      </c>
      <c r="BI216" s="45" t="str">
        <f>VLOOKUP(BH216,Hoja1!$A$2:$O$599,2,FALSE)</f>
        <v>COLEGIO NTRA SRA BUEN CONSEJO</v>
      </c>
      <c r="BJ216" s="45" t="str">
        <f t="shared" si="87"/>
        <v>MENDEZ MATEO, EUGENIA</v>
      </c>
      <c r="BK216" s="45">
        <f>VLOOKUP(BJ216,Trabajadores!$C$3:$AN$3285,14,FALSE)</f>
        <v>300</v>
      </c>
      <c r="BL216" s="45" t="str">
        <f>VLOOKUP($BJ216,Trabajadores!$C$3:$AN$3285,19,FALSE)</f>
        <v>ASL</v>
      </c>
      <c r="BM216" s="45">
        <f>VLOOKUP($BJ216,Trabajadores!$C$3:$AN$3285,16,FALSE)</f>
        <v>50</v>
      </c>
      <c r="BN216" s="124">
        <f t="shared" si="88"/>
        <v>1</v>
      </c>
      <c r="BO216" s="124">
        <f t="shared" si="89"/>
        <v>0</v>
      </c>
      <c r="BP216" s="125">
        <f t="shared" si="90"/>
        <v>1</v>
      </c>
      <c r="BR216" s="126">
        <f t="shared" si="91"/>
        <v>-71.253</v>
      </c>
      <c r="BV216" s="45" t="str">
        <f t="shared" si="92"/>
        <v>ALGADI</v>
      </c>
      <c r="BW216" s="45" t="s">
        <v>852</v>
      </c>
      <c r="BX216" s="123" t="str">
        <f t="shared" si="93"/>
        <v>9-SEPTIEMBRE</v>
      </c>
      <c r="BY216" s="45">
        <f t="shared" si="94"/>
        <v>110807</v>
      </c>
      <c r="BZ216" s="45">
        <f>VLOOKUP(BY216,Hoja1!$A$2:$O$599,14,FALSE)</f>
        <v>110807</v>
      </c>
      <c r="CA216" s="45" t="str">
        <f>VLOOKUP(BZ216,Hoja1!$A$2:$O$599,2,FALSE)</f>
        <v>COLEGIO NTRA SRA BUEN CONSEJO</v>
      </c>
      <c r="CB216" s="45" t="str">
        <f t="shared" si="95"/>
        <v>Refuerzo</v>
      </c>
      <c r="CC216" s="45">
        <v>888</v>
      </c>
      <c r="CD216" s="45" t="str">
        <f t="shared" si="96"/>
        <v>INCIDENCIA</v>
      </c>
      <c r="CF216" s="124"/>
      <c r="CG216" s="124"/>
      <c r="CH216" s="125"/>
      <c r="CJ216" s="126">
        <f t="shared" si="97"/>
        <v>71.253</v>
      </c>
    </row>
    <row r="217" spans="1:88" hidden="1" x14ac:dyDescent="0.3">
      <c r="A217" s="116"/>
      <c r="B217" s="116"/>
      <c r="D217" s="31" t="s">
        <v>2760</v>
      </c>
      <c r="E217" s="8" t="s">
        <v>2786</v>
      </c>
      <c r="F217" s="7" t="s">
        <v>726</v>
      </c>
      <c r="G217" s="45" t="s">
        <v>714</v>
      </c>
      <c r="H217" s="45" t="s">
        <v>718</v>
      </c>
      <c r="I217" s="119" t="s">
        <v>6103</v>
      </c>
      <c r="J217" s="18" t="s">
        <v>485</v>
      </c>
      <c r="K217" s="119">
        <v>110807</v>
      </c>
      <c r="L217" s="110" t="str">
        <f t="shared" si="75"/>
        <v>ok</v>
      </c>
      <c r="M217" s="111" t="str">
        <f>IFERROR(VLOOKUP(K217,Centros!$E$2:$G$340,2,FALSE)," ")</f>
        <v>COLEGIO NTRA SRA BUEN CONSEJO</v>
      </c>
      <c r="N217" s="112" t="str">
        <f t="shared" si="76"/>
        <v xml:space="preserve"> </v>
      </c>
      <c r="O217" s="113" t="str">
        <f>IFERROR(VLOOKUP($I217,Trabajadores!$C$3:$AF$1684,19,FALSE)," ")</f>
        <v>ASL</v>
      </c>
      <c r="P217" s="32">
        <v>8</v>
      </c>
      <c r="Q217" s="33">
        <v>9</v>
      </c>
      <c r="R217" s="24">
        <f t="shared" si="74"/>
        <v>72</v>
      </c>
      <c r="S217" s="18"/>
      <c r="T217" s="23">
        <f t="shared" si="77"/>
        <v>1.6367812499999999</v>
      </c>
      <c r="U217" s="23">
        <f t="shared" si="78"/>
        <v>0</v>
      </c>
      <c r="V217" s="18"/>
      <c r="W217" s="23">
        <f t="shared" si="79"/>
        <v>95.003999999999991</v>
      </c>
      <c r="X217" s="30" t="str">
        <f>IFERROR(VLOOKUP($I217,Trabajadores!$C$2:$AS$1684,42,FALSE)," ")</f>
        <v>ALGADI</v>
      </c>
      <c r="Y217" s="30">
        <f>IFERROR(VLOOKUP($I217,Trabajadores!$C$2:$AS$1684,40,FALSE)," ")</f>
        <v>110807</v>
      </c>
      <c r="Z217" s="30" t="str">
        <f>IFERROR(VLOOKUP(Y217,Centros!$X$2:$Y$228,2,FALSE)," ")</f>
        <v>COLEGIO NTRA SRA BUEN CONSEJO</v>
      </c>
      <c r="AA217" s="6" t="s">
        <v>10749</v>
      </c>
      <c r="AB217" s="5" t="s">
        <v>10748</v>
      </c>
      <c r="AC217" s="41">
        <f>IFERROR(VLOOKUP(H217,Centros!$AI$2:$AN$10,6,FALSE),0)</f>
        <v>72</v>
      </c>
      <c r="AD217" s="42">
        <f t="shared" si="80"/>
        <v>0</v>
      </c>
      <c r="AE217" s="42">
        <f t="shared" si="81"/>
        <v>72</v>
      </c>
      <c r="AF217" s="42">
        <f t="shared" si="82"/>
        <v>0</v>
      </c>
      <c r="AG217" s="42">
        <f t="shared" si="83"/>
        <v>0</v>
      </c>
      <c r="AH217" s="43">
        <f>IFERROR(VLOOKUP($I217,Trabajadores!$C$3:$AT$1684,44,FALSE),0)</f>
        <v>19228</v>
      </c>
      <c r="AI217" s="43">
        <f>IFERROR(VLOOKUP($I217,Trabajadores!$C$3:$AT$1684,2,FALSE),0)</f>
        <v>1872</v>
      </c>
      <c r="AJ217" s="43" t="str">
        <f>IFERROR(VLOOKUP($I217,Trabajadores!$C$3:$AY$1270,21,FALSE),0)</f>
        <v>61</v>
      </c>
      <c r="AK217" s="42">
        <f>IFERROR(VLOOKUP($I217,Trabajadores!$C$3:$AN$1684,38,FALSE),0)</f>
        <v>7.3062500000000004</v>
      </c>
      <c r="AL217" s="42" t="str">
        <f>IFERROR(VLOOKUP($I217,Trabajadores!$C$3:$AN$1684,28,FALSE),0)</f>
        <v>99100165012016</v>
      </c>
      <c r="AM217" s="21" t="str">
        <f>IFERROR(VLOOKUP($I217,Trabajadores!$C$3:$AN$1684,19,FALSE),0)</f>
        <v>ASL</v>
      </c>
      <c r="AN217" s="21">
        <f>IFERROR(IF($J217="algadi",VLOOKUP($K217,Centros!$AB$2:$AD$142,2,FALSE),VLOOKUP($K217,Centros!$AB$143:$AD$282,2,FALSE)),0)</f>
        <v>19028</v>
      </c>
      <c r="AO217" s="44" t="str">
        <f>IFERROR(IF($J217="algadi",VLOOKUP($K217,Centros!$AB$2:$AD$142,3,FALSE),VLOOKUP($K217,Centros!$AB$143:$AD$222,3,FALSE)),0)</f>
        <v>91</v>
      </c>
      <c r="AP217" s="54"/>
      <c r="AQ217" s="55">
        <f>IFERROR(VLOOKUP($AM217,Centros!$AR$2:$AS$405,2,FALSE),0)</f>
        <v>1.6367812499999999</v>
      </c>
      <c r="AR217" s="78">
        <f>IFERROR(VLOOKUP($AM217,Centros!$AZ$2:$BA$6,2,FALSE),0)</f>
        <v>0</v>
      </c>
      <c r="AS217" s="76">
        <f>IFERROR(VLOOKUP($AM217,Centros!$BE$2:$BF$6,2,FALSE),0)</f>
        <v>2.0499999999999998</v>
      </c>
      <c r="BD217" s="45" t="str">
        <f t="shared" si="84"/>
        <v>ALGADI</v>
      </c>
      <c r="BE217" s="45" t="s">
        <v>852</v>
      </c>
      <c r="BF217" s="123" t="str">
        <f t="shared" si="85"/>
        <v>9-SEPTIEMBRE</v>
      </c>
      <c r="BG217" s="45">
        <f t="shared" si="86"/>
        <v>110807</v>
      </c>
      <c r="BH217" s="45">
        <f>VLOOKUP(Y217,Hoja1!$A$2:$O$599,14,FALSE)</f>
        <v>110807</v>
      </c>
      <c r="BI217" s="45" t="str">
        <f>VLOOKUP(BH217,Hoja1!$A$2:$O$599,2,FALSE)</f>
        <v>COLEGIO NTRA SRA BUEN CONSEJO</v>
      </c>
      <c r="BJ217" s="45" t="str">
        <f t="shared" si="87"/>
        <v>GUALPA CABEZAS, ELINA</v>
      </c>
      <c r="BK217" s="45">
        <f>VLOOKUP(BJ217,Trabajadores!$C$3:$AN$3285,14,FALSE)</f>
        <v>300</v>
      </c>
      <c r="BL217" s="45" t="str">
        <f>VLOOKUP($BJ217,Trabajadores!$C$3:$AN$3285,19,FALSE)</f>
        <v>ASL</v>
      </c>
      <c r="BM217" s="45">
        <f>VLOOKUP($BJ217,Trabajadores!$C$3:$AN$3285,16,FALSE)</f>
        <v>100</v>
      </c>
      <c r="BN217" s="124">
        <f t="shared" si="88"/>
        <v>1</v>
      </c>
      <c r="BO217" s="124">
        <f t="shared" si="89"/>
        <v>0</v>
      </c>
      <c r="BP217" s="125">
        <f t="shared" si="90"/>
        <v>1</v>
      </c>
      <c r="BR217" s="126">
        <f t="shared" si="91"/>
        <v>-95.003999999999991</v>
      </c>
      <c r="BV217" s="45" t="str">
        <f t="shared" si="92"/>
        <v>ALGADI</v>
      </c>
      <c r="BW217" s="45" t="s">
        <v>852</v>
      </c>
      <c r="BX217" s="123" t="str">
        <f t="shared" si="93"/>
        <v>9-SEPTIEMBRE</v>
      </c>
      <c r="BY217" s="45">
        <f t="shared" si="94"/>
        <v>110807</v>
      </c>
      <c r="BZ217" s="45">
        <f>VLOOKUP(BY217,Hoja1!$A$2:$O$599,14,FALSE)</f>
        <v>110807</v>
      </c>
      <c r="CA217" s="45" t="str">
        <f>VLOOKUP(BZ217,Hoja1!$A$2:$O$599,2,FALSE)</f>
        <v>COLEGIO NTRA SRA BUEN CONSEJO</v>
      </c>
      <c r="CB217" s="45" t="str">
        <f t="shared" si="95"/>
        <v>Refuerzo</v>
      </c>
      <c r="CC217" s="45">
        <v>888</v>
      </c>
      <c r="CD217" s="45" t="str">
        <f t="shared" si="96"/>
        <v>INCIDENCIA</v>
      </c>
      <c r="CF217" s="124"/>
      <c r="CG217" s="124"/>
      <c r="CH217" s="125"/>
      <c r="CJ217" s="126">
        <f t="shared" si="97"/>
        <v>95.003999999999991</v>
      </c>
    </row>
    <row r="218" spans="1:88" hidden="1" x14ac:dyDescent="0.3">
      <c r="A218" s="116"/>
      <c r="B218" s="116"/>
      <c r="D218" s="31" t="s">
        <v>2760</v>
      </c>
      <c r="E218" s="8" t="s">
        <v>2786</v>
      </c>
      <c r="F218" s="7" t="s">
        <v>726</v>
      </c>
      <c r="G218" s="45" t="s">
        <v>714</v>
      </c>
      <c r="H218" s="45" t="s">
        <v>718</v>
      </c>
      <c r="I218" s="119" t="s">
        <v>6728</v>
      </c>
      <c r="J218" s="18" t="s">
        <v>485</v>
      </c>
      <c r="K218" s="119">
        <v>110807</v>
      </c>
      <c r="L218" s="110" t="str">
        <f t="shared" si="75"/>
        <v>ok</v>
      </c>
      <c r="M218" s="111" t="str">
        <f>IFERROR(VLOOKUP(K218,Centros!$E$2:$G$340,2,FALSE)," ")</f>
        <v>COLEGIO NTRA SRA BUEN CONSEJO</v>
      </c>
      <c r="N218" s="112" t="str">
        <f t="shared" si="76"/>
        <v xml:space="preserve"> </v>
      </c>
      <c r="O218" s="113" t="str">
        <f>IFERROR(VLOOKUP($I218,Trabajadores!$C$3:$AF$1684,19,FALSE)," ")</f>
        <v>Limpiador@</v>
      </c>
      <c r="P218" s="32">
        <v>1</v>
      </c>
      <c r="Q218" s="33">
        <v>9</v>
      </c>
      <c r="R218" s="24">
        <f t="shared" si="74"/>
        <v>9</v>
      </c>
      <c r="S218" s="18"/>
      <c r="T218" s="23" t="b">
        <f t="shared" si="77"/>
        <v>0</v>
      </c>
      <c r="U218" s="23">
        <f t="shared" si="78"/>
        <v>0</v>
      </c>
      <c r="V218" s="18"/>
      <c r="W218" s="23">
        <f t="shared" si="79"/>
        <v>11.875499999999999</v>
      </c>
      <c r="X218" s="30" t="str">
        <f>IFERROR(VLOOKUP($I218,Trabajadores!$C$2:$AS$1684,42,FALSE)," ")</f>
        <v>ALGADI</v>
      </c>
      <c r="Y218" s="30">
        <f>IFERROR(VLOOKUP($I218,Trabajadores!$C$2:$AS$1684,40,FALSE)," ")</f>
        <v>110807</v>
      </c>
      <c r="Z218" s="30" t="str">
        <f>IFERROR(VLOOKUP(Y218,Centros!$X$2:$Y$228,2,FALSE)," ")</f>
        <v>COLEGIO NTRA SRA BUEN CONSEJO</v>
      </c>
      <c r="AA218" s="6" t="s">
        <v>10750</v>
      </c>
      <c r="AB218" s="5" t="s">
        <v>10748</v>
      </c>
      <c r="AC218" s="41">
        <f>IFERROR(VLOOKUP(H218,Centros!$AI$2:$AN$10,6,FALSE),0)</f>
        <v>72</v>
      </c>
      <c r="AD218" s="42">
        <f t="shared" si="80"/>
        <v>0</v>
      </c>
      <c r="AE218" s="42">
        <f t="shared" si="81"/>
        <v>9</v>
      </c>
      <c r="AF218" s="42">
        <f t="shared" si="82"/>
        <v>0</v>
      </c>
      <c r="AG218" s="42">
        <f t="shared" si="83"/>
        <v>0</v>
      </c>
      <c r="AH218" s="43">
        <f>IFERROR(VLOOKUP($I218,Trabajadores!$C$3:$AT$1684,44,FALSE),0)</f>
        <v>19228</v>
      </c>
      <c r="AI218" s="43">
        <f>IFERROR(VLOOKUP($I218,Trabajadores!$C$3:$AT$1684,2,FALSE),0)</f>
        <v>1697</v>
      </c>
      <c r="AJ218" s="43" t="str">
        <f>IFERROR(VLOOKUP($I218,Trabajadores!$C$3:$AY$1270,21,FALSE),0)</f>
        <v>61</v>
      </c>
      <c r="AK218" s="42">
        <f>IFERROR(VLOOKUP($I218,Trabajadores!$C$3:$AN$1684,38,FALSE),0)</f>
        <v>10.567500000000001</v>
      </c>
      <c r="AL218" s="42" t="str">
        <f>IFERROR(VLOOKUP($I218,Trabajadores!$C$3:$AN$1684,28,FALSE),0)</f>
        <v>28002585011981</v>
      </c>
      <c r="AM218" s="21" t="str">
        <f>IFERROR(VLOOKUP($I218,Trabajadores!$C$3:$AN$1684,19,FALSE),0)</f>
        <v>Limpiador@</v>
      </c>
      <c r="AN218" s="21">
        <f>IFERROR(IF($J218="algadi",VLOOKUP($K218,Centros!$AB$2:$AD$142,2,FALSE),VLOOKUP($K218,Centros!$AB$143:$AD$282,2,FALSE)),0)</f>
        <v>19028</v>
      </c>
      <c r="AO218" s="44" t="str">
        <f>IFERROR(IF($J218="algadi",VLOOKUP($K218,Centros!$AB$2:$AD$142,3,FALSE),VLOOKUP($K218,Centros!$AB$143:$AD$222,3,FALSE)),0)</f>
        <v>91</v>
      </c>
      <c r="AP218" s="54"/>
      <c r="AQ218" s="55">
        <f>IFERROR(VLOOKUP($AM218,Centros!$AR$2:$AS$405,2,FALSE),0)</f>
        <v>1.6367812499999999</v>
      </c>
      <c r="AR218" s="78">
        <f>IFERROR(VLOOKUP($AM218,Centros!$AZ$2:$BA$6,2,FALSE),0)</f>
        <v>0</v>
      </c>
      <c r="AS218" s="76">
        <f>IFERROR(VLOOKUP($AM218,Centros!$BE$2:$BF$6,2,FALSE),0)</f>
        <v>0</v>
      </c>
      <c r="BD218" s="45" t="str">
        <f t="shared" si="84"/>
        <v>ALGADI</v>
      </c>
      <c r="BE218" s="45" t="s">
        <v>852</v>
      </c>
      <c r="BF218" s="123" t="str">
        <f t="shared" si="85"/>
        <v>9-SEPTIEMBRE</v>
      </c>
      <c r="BG218" s="45">
        <f t="shared" si="86"/>
        <v>110807</v>
      </c>
      <c r="BH218" s="45">
        <f>VLOOKUP(Y218,Hoja1!$A$2:$O$599,14,FALSE)</f>
        <v>110807</v>
      </c>
      <c r="BI218" s="45" t="str">
        <f>VLOOKUP(BH218,Hoja1!$A$2:$O$599,2,FALSE)</f>
        <v>COLEGIO NTRA SRA BUEN CONSEJO</v>
      </c>
      <c r="BJ218" s="45" t="str">
        <f t="shared" si="87"/>
        <v>PALLOL ROJAS, ESTRELLA</v>
      </c>
      <c r="BK218" s="45">
        <f>VLOOKUP(BJ218,Trabajadores!$C$3:$AN$3285,14,FALSE)</f>
        <v>300</v>
      </c>
      <c r="BL218" s="45" t="str">
        <f>VLOOKUP($BJ218,Trabajadores!$C$3:$AN$3285,19,FALSE)</f>
        <v>Limpiador@</v>
      </c>
      <c r="BM218" s="45">
        <f>VLOOKUP($BJ218,Trabajadores!$C$3:$AN$3285,16,FALSE)</f>
        <v>100</v>
      </c>
      <c r="BN218" s="124">
        <f t="shared" si="88"/>
        <v>1</v>
      </c>
      <c r="BO218" s="124">
        <f t="shared" si="89"/>
        <v>0</v>
      </c>
      <c r="BP218" s="125">
        <f t="shared" si="90"/>
        <v>1</v>
      </c>
      <c r="BR218" s="126">
        <f t="shared" si="91"/>
        <v>-11.875499999999999</v>
      </c>
      <c r="BV218" s="45" t="str">
        <f t="shared" si="92"/>
        <v>ALGADI</v>
      </c>
      <c r="BW218" s="45" t="s">
        <v>852</v>
      </c>
      <c r="BX218" s="123" t="str">
        <f t="shared" si="93"/>
        <v>9-SEPTIEMBRE</v>
      </c>
      <c r="BY218" s="45">
        <f t="shared" si="94"/>
        <v>110807</v>
      </c>
      <c r="BZ218" s="45">
        <f>VLOOKUP(BY218,Hoja1!$A$2:$O$599,14,FALSE)</f>
        <v>110807</v>
      </c>
      <c r="CA218" s="45" t="str">
        <f>VLOOKUP(BZ218,Hoja1!$A$2:$O$599,2,FALSE)</f>
        <v>COLEGIO NTRA SRA BUEN CONSEJO</v>
      </c>
      <c r="CB218" s="45" t="str">
        <f t="shared" si="95"/>
        <v>Refuerzo</v>
      </c>
      <c r="CC218" s="45">
        <v>888</v>
      </c>
      <c r="CD218" s="45" t="str">
        <f t="shared" si="96"/>
        <v>INCIDENCIA</v>
      </c>
      <c r="CF218" s="124"/>
      <c r="CG218" s="124"/>
      <c r="CH218" s="125"/>
      <c r="CJ218" s="126">
        <f t="shared" si="97"/>
        <v>11.875499999999999</v>
      </c>
    </row>
    <row r="219" spans="1:88" hidden="1" x14ac:dyDescent="0.3">
      <c r="A219" s="116"/>
      <c r="B219" s="116"/>
      <c r="D219" s="31" t="s">
        <v>2760</v>
      </c>
      <c r="E219" s="8" t="s">
        <v>2786</v>
      </c>
      <c r="F219" s="7" t="s">
        <v>726</v>
      </c>
      <c r="G219" s="45" t="s">
        <v>714</v>
      </c>
      <c r="H219" s="45" t="s">
        <v>719</v>
      </c>
      <c r="I219" s="119" t="s">
        <v>10028</v>
      </c>
      <c r="J219" s="18" t="s">
        <v>485</v>
      </c>
      <c r="K219" s="119">
        <v>110056</v>
      </c>
      <c r="L219" s="110" t="str">
        <f t="shared" si="75"/>
        <v>ok</v>
      </c>
      <c r="M219" s="111" t="str">
        <f>IFERROR(VLOOKUP(K219,Centros!$E$2:$G$340,2,FALSE)," ")</f>
        <v>COLEGIO RAIMUNDO LULIO</v>
      </c>
      <c r="N219" s="112" t="str">
        <f t="shared" si="76"/>
        <v xml:space="preserve"> </v>
      </c>
      <c r="O219" s="113" t="str">
        <f>IFERROR(VLOOKUP($I219,Trabajadores!$C$3:$AF$1684,19,FALSE)," ")</f>
        <v>h Encargad</v>
      </c>
      <c r="P219" s="32">
        <v>2</v>
      </c>
      <c r="Q219" s="33">
        <v>11</v>
      </c>
      <c r="R219" s="24">
        <f t="shared" si="74"/>
        <v>22</v>
      </c>
      <c r="S219" s="18"/>
      <c r="T219" s="23">
        <f t="shared" si="77"/>
        <v>1.7971718750000001</v>
      </c>
      <c r="U219" s="23">
        <f t="shared" si="78"/>
        <v>0</v>
      </c>
      <c r="V219" s="18"/>
      <c r="W219" s="23">
        <f t="shared" si="79"/>
        <v>29.028999999999996</v>
      </c>
      <c r="X219" s="30" t="str">
        <f>IFERROR(VLOOKUP($I219,Trabajadores!$C$2:$AS$1684,42,FALSE)," ")</f>
        <v>ALGADI</v>
      </c>
      <c r="Y219" s="30">
        <f>IFERROR(VLOOKUP($I219,Trabajadores!$C$2:$AS$1684,40,FALSE)," ")</f>
        <v>110056</v>
      </c>
      <c r="Z219" s="30" t="str">
        <f>IFERROR(VLOOKUP(Y219,Centros!$X$2:$Y$228,2,FALSE)," ")</f>
        <v>COLEGIO RAIMUNDO LULIO</v>
      </c>
      <c r="AA219" s="6" t="s">
        <v>10751</v>
      </c>
      <c r="AB219" s="5" t="s">
        <v>10752</v>
      </c>
      <c r="AC219" s="41">
        <f>IFERROR(VLOOKUP(H219,Centros!$AI$2:$AN$10,6,FALSE),0)</f>
        <v>72</v>
      </c>
      <c r="AD219" s="42">
        <f t="shared" si="80"/>
        <v>0</v>
      </c>
      <c r="AE219" s="42">
        <f t="shared" si="81"/>
        <v>22</v>
      </c>
      <c r="AF219" s="42">
        <f t="shared" si="82"/>
        <v>0</v>
      </c>
      <c r="AG219" s="42">
        <f t="shared" si="83"/>
        <v>0</v>
      </c>
      <c r="AH219" s="43">
        <f>IFERROR(VLOOKUP($I219,Trabajadores!$C$3:$AT$1684,44,FALSE),0)</f>
        <v>19228</v>
      </c>
      <c r="AI219" s="43">
        <f>IFERROR(VLOOKUP($I219,Trabajadores!$C$3:$AT$1684,2,FALSE),0)</f>
        <v>192</v>
      </c>
      <c r="AJ219" s="43" t="str">
        <f>IFERROR(VLOOKUP($I219,Trabajadores!$C$3:$AY$1270,21,FALSE),0)</f>
        <v>25</v>
      </c>
      <c r="AK219" s="42">
        <f>IFERROR(VLOOKUP($I219,Trabajadores!$C$3:$AN$1684,38,FALSE),0)</f>
        <v>12.9725</v>
      </c>
      <c r="AL219" s="42" t="str">
        <f>IFERROR(VLOOKUP($I219,Trabajadores!$C$3:$AN$1684,28,FALSE),0)</f>
        <v>99100165012016</v>
      </c>
      <c r="AM219" s="21" t="str">
        <f>IFERROR(VLOOKUP($I219,Trabajadores!$C$3:$AN$1684,19,FALSE),0)</f>
        <v>h Encargad</v>
      </c>
      <c r="AN219" s="21">
        <f>IFERROR(IF($J219="algadi",VLOOKUP($K219,Centros!$AB$2:$AD$142,2,FALSE),VLOOKUP($K219,Centros!$AB$143:$AD$282,2,FALSE)),0)</f>
        <v>19228</v>
      </c>
      <c r="AO219" s="44" t="str">
        <f>IFERROR(IF($J219="algadi",VLOOKUP($K219,Centros!$AB$2:$AD$142,3,FALSE),VLOOKUP($K219,Centros!$AB$143:$AD$222,3,FALSE)),0)</f>
        <v>25</v>
      </c>
      <c r="AP219" s="54"/>
      <c r="AQ219" s="55">
        <f>IFERROR(VLOOKUP($AM219,Centros!$AR$2:$AS$405,2,FALSE),0)</f>
        <v>1.7971718750000001</v>
      </c>
      <c r="AR219" s="78">
        <f>IFERROR(VLOOKUP($AM219,Centros!$AZ$2:$BA$6,2,FALSE),0)</f>
        <v>0</v>
      </c>
      <c r="AS219" s="76">
        <f>IFERROR(VLOOKUP($AM219,Centros!$BE$2:$BF$6,2,FALSE),0)</f>
        <v>0</v>
      </c>
      <c r="BD219" s="45" t="str">
        <f t="shared" si="84"/>
        <v>ALGADI</v>
      </c>
      <c r="BE219" s="45" t="s">
        <v>852</v>
      </c>
      <c r="BF219" s="123" t="str">
        <f t="shared" si="85"/>
        <v>9-SEPTIEMBRE</v>
      </c>
      <c r="BG219" s="45">
        <f t="shared" si="86"/>
        <v>110056</v>
      </c>
      <c r="BH219" s="45">
        <f>VLOOKUP(Y219,Hoja1!$A$2:$O$599,14,FALSE)</f>
        <v>110056</v>
      </c>
      <c r="BI219" s="45" t="str">
        <f>VLOOKUP(BH219,Hoja1!$A$2:$O$599,2,FALSE)</f>
        <v>COLEGIO RAIMUNDO LULIO</v>
      </c>
      <c r="BJ219" s="45" t="str">
        <f t="shared" si="87"/>
        <v>RODRIGO GALEY, PILAR</v>
      </c>
      <c r="BK219" s="45">
        <f>VLOOKUP(BJ219,Trabajadores!$C$3:$AN$3285,14,FALSE)</f>
        <v>300</v>
      </c>
      <c r="BL219" s="45" t="str">
        <f>VLOOKUP($BJ219,Trabajadores!$C$3:$AN$3285,19,FALSE)</f>
        <v>h Encargad</v>
      </c>
      <c r="BM219" s="45">
        <f>VLOOKUP($BJ219,Trabajadores!$C$3:$AN$3285,16,FALSE)</f>
        <v>50</v>
      </c>
      <c r="BN219" s="124">
        <f t="shared" si="88"/>
        <v>1</v>
      </c>
      <c r="BO219" s="124">
        <f t="shared" si="89"/>
        <v>0</v>
      </c>
      <c r="BP219" s="125">
        <f t="shared" si="90"/>
        <v>1</v>
      </c>
      <c r="BR219" s="126">
        <f t="shared" si="91"/>
        <v>-29.028999999999996</v>
      </c>
      <c r="BV219" s="45" t="str">
        <f t="shared" si="92"/>
        <v>ALGADI</v>
      </c>
      <c r="BW219" s="45" t="s">
        <v>852</v>
      </c>
      <c r="BX219" s="123" t="str">
        <f t="shared" si="93"/>
        <v>9-SEPTIEMBRE</v>
      </c>
      <c r="BY219" s="45">
        <f t="shared" si="94"/>
        <v>110056</v>
      </c>
      <c r="BZ219" s="45">
        <f>VLOOKUP(BY219,Hoja1!$A$2:$O$599,14,FALSE)</f>
        <v>110056</v>
      </c>
      <c r="CA219" s="45" t="str">
        <f>VLOOKUP(BZ219,Hoja1!$A$2:$O$599,2,FALSE)</f>
        <v>COLEGIO RAIMUNDO LULIO</v>
      </c>
      <c r="CB219" s="45" t="str">
        <f t="shared" si="95"/>
        <v>Eventos</v>
      </c>
      <c r="CC219" s="45">
        <v>888</v>
      </c>
      <c r="CD219" s="45" t="str">
        <f t="shared" si="96"/>
        <v>INCIDENCIA</v>
      </c>
      <c r="CF219" s="124"/>
      <c r="CG219" s="124"/>
      <c r="CH219" s="125"/>
      <c r="CJ219" s="126">
        <f t="shared" si="97"/>
        <v>29.028999999999996</v>
      </c>
    </row>
    <row r="220" spans="1:88" hidden="1" x14ac:dyDescent="0.3">
      <c r="A220" s="116"/>
      <c r="B220" s="116"/>
      <c r="D220" s="31" t="s">
        <v>2760</v>
      </c>
      <c r="E220" s="8" t="s">
        <v>2786</v>
      </c>
      <c r="F220" s="7" t="s">
        <v>726</v>
      </c>
      <c r="G220" s="45" t="s">
        <v>714</v>
      </c>
      <c r="H220" s="45" t="s">
        <v>719</v>
      </c>
      <c r="I220" s="119" t="s">
        <v>9220</v>
      </c>
      <c r="J220" s="18" t="s">
        <v>485</v>
      </c>
      <c r="K220" s="119">
        <v>110056</v>
      </c>
      <c r="L220" s="110" t="str">
        <f t="shared" si="75"/>
        <v>ok</v>
      </c>
      <c r="M220" s="111" t="str">
        <f>IFERROR(VLOOKUP(K220,Centros!$E$2:$G$340,2,FALSE)," ")</f>
        <v>COLEGIO RAIMUNDO LULIO</v>
      </c>
      <c r="N220" s="112" t="str">
        <f t="shared" si="76"/>
        <v xml:space="preserve"> </v>
      </c>
      <c r="O220" s="113" t="str">
        <f>IFERROR(VLOOKUP($I220,Trabajadores!$C$3:$AF$1684,19,FALSE)," ")</f>
        <v>h Encargad</v>
      </c>
      <c r="P220" s="32">
        <v>1</v>
      </c>
      <c r="Q220" s="33">
        <v>100</v>
      </c>
      <c r="R220" s="24">
        <f t="shared" si="74"/>
        <v>100</v>
      </c>
      <c r="S220" s="18"/>
      <c r="T220" s="23">
        <f t="shared" si="77"/>
        <v>1.7971718750000001</v>
      </c>
      <c r="U220" s="23">
        <f t="shared" si="78"/>
        <v>0</v>
      </c>
      <c r="V220" s="18"/>
      <c r="W220" s="23">
        <f t="shared" si="79"/>
        <v>131.94999999999999</v>
      </c>
      <c r="X220" s="30" t="str">
        <f>IFERROR(VLOOKUP($I220,Trabajadores!$C$2:$AS$1684,42,FALSE)," ")</f>
        <v>ALGADI</v>
      </c>
      <c r="Y220" s="30">
        <f>IFERROR(VLOOKUP($I220,Trabajadores!$C$2:$AS$1684,40,FALSE)," ")</f>
        <v>110056</v>
      </c>
      <c r="Z220" s="30" t="str">
        <f>IFERROR(VLOOKUP(Y220,Centros!$X$2:$Y$228,2,FALSE)," ")</f>
        <v>COLEGIO RAIMUNDO LULIO</v>
      </c>
      <c r="AA220" s="6">
        <v>45826</v>
      </c>
      <c r="AB220" s="5" t="s">
        <v>10753</v>
      </c>
      <c r="AC220" s="41">
        <f>IFERROR(VLOOKUP(H220,Centros!$AI$2:$AN$10,6,FALSE),0)</f>
        <v>72</v>
      </c>
      <c r="AD220" s="42">
        <f t="shared" si="80"/>
        <v>0</v>
      </c>
      <c r="AE220" s="42">
        <f t="shared" si="81"/>
        <v>100</v>
      </c>
      <c r="AF220" s="42">
        <f t="shared" si="82"/>
        <v>0</v>
      </c>
      <c r="AG220" s="42">
        <f t="shared" si="83"/>
        <v>0</v>
      </c>
      <c r="AH220" s="43">
        <f>IFERROR(VLOOKUP($I220,Trabajadores!$C$3:$AT$1684,44,FALSE),0)</f>
        <v>19228</v>
      </c>
      <c r="AI220" s="43">
        <f>IFERROR(VLOOKUP($I220,Trabajadores!$C$3:$AT$1684,2,FALSE),0)</f>
        <v>190</v>
      </c>
      <c r="AJ220" s="43" t="str">
        <f>IFERROR(VLOOKUP($I220,Trabajadores!$C$3:$AY$1270,21,FALSE),0)</f>
        <v>25</v>
      </c>
      <c r="AK220" s="42">
        <f>IFERROR(VLOOKUP($I220,Trabajadores!$C$3:$AN$1684,38,FALSE),0)</f>
        <v>10.59375</v>
      </c>
      <c r="AL220" s="42" t="str">
        <f>IFERROR(VLOOKUP($I220,Trabajadores!$C$3:$AN$1684,28,FALSE),0)</f>
        <v>99100165012016</v>
      </c>
      <c r="AM220" s="21" t="str">
        <f>IFERROR(VLOOKUP($I220,Trabajadores!$C$3:$AN$1684,19,FALSE),0)</f>
        <v>h Encargad</v>
      </c>
      <c r="AN220" s="21">
        <f>IFERROR(IF($J220="algadi",VLOOKUP($K220,Centros!$AB$2:$AD$142,2,FALSE),VLOOKUP($K220,Centros!$AB$143:$AD$282,2,FALSE)),0)</f>
        <v>19228</v>
      </c>
      <c r="AO220" s="44" t="str">
        <f>IFERROR(IF($J220="algadi",VLOOKUP($K220,Centros!$AB$2:$AD$142,3,FALSE),VLOOKUP($K220,Centros!$AB$143:$AD$222,3,FALSE)),0)</f>
        <v>25</v>
      </c>
      <c r="AP220" s="54"/>
      <c r="AQ220" s="55">
        <f>IFERROR(VLOOKUP($AM220,Centros!$AR$2:$AS$405,2,FALSE),0)</f>
        <v>1.7971718750000001</v>
      </c>
      <c r="AR220" s="78">
        <f>IFERROR(VLOOKUP($AM220,Centros!$AZ$2:$BA$6,2,FALSE),0)</f>
        <v>0</v>
      </c>
      <c r="AS220" s="76">
        <f>IFERROR(VLOOKUP($AM220,Centros!$BE$2:$BF$6,2,FALSE),0)</f>
        <v>0</v>
      </c>
      <c r="BD220" s="45" t="str">
        <f t="shared" si="84"/>
        <v>ALGADI</v>
      </c>
      <c r="BE220" s="45" t="s">
        <v>852</v>
      </c>
      <c r="BF220" s="123" t="str">
        <f t="shared" si="85"/>
        <v>9-SEPTIEMBRE</v>
      </c>
      <c r="BG220" s="45">
        <f t="shared" si="86"/>
        <v>110056</v>
      </c>
      <c r="BH220" s="45">
        <f>VLOOKUP(Y220,Hoja1!$A$2:$O$599,14,FALSE)</f>
        <v>110056</v>
      </c>
      <c r="BI220" s="45" t="str">
        <f>VLOOKUP(BH220,Hoja1!$A$2:$O$599,2,FALSE)</f>
        <v>COLEGIO RAIMUNDO LULIO</v>
      </c>
      <c r="BJ220" s="45" t="str">
        <f t="shared" si="87"/>
        <v>MARISCAL CARRIZOSA, JOSEFA</v>
      </c>
      <c r="BK220" s="45">
        <f>VLOOKUP(BJ220,Trabajadores!$C$3:$AN$3285,14,FALSE)</f>
        <v>300</v>
      </c>
      <c r="BL220" s="45" t="str">
        <f>VLOOKUP($BJ220,Trabajadores!$C$3:$AN$3285,19,FALSE)</f>
        <v>h Encargad</v>
      </c>
      <c r="BM220" s="45">
        <f>VLOOKUP($BJ220,Trabajadores!$C$3:$AN$3285,16,FALSE)</f>
        <v>100</v>
      </c>
      <c r="BN220" s="124">
        <f t="shared" si="88"/>
        <v>1</v>
      </c>
      <c r="BO220" s="124">
        <f t="shared" si="89"/>
        <v>0</v>
      </c>
      <c r="BP220" s="125">
        <f t="shared" si="90"/>
        <v>1</v>
      </c>
      <c r="BR220" s="126">
        <f t="shared" si="91"/>
        <v>-131.94999999999999</v>
      </c>
      <c r="BV220" s="45" t="str">
        <f t="shared" si="92"/>
        <v>ALGADI</v>
      </c>
      <c r="BW220" s="45" t="s">
        <v>852</v>
      </c>
      <c r="BX220" s="123" t="str">
        <f t="shared" si="93"/>
        <v>9-SEPTIEMBRE</v>
      </c>
      <c r="BY220" s="45">
        <f t="shared" si="94"/>
        <v>110056</v>
      </c>
      <c r="BZ220" s="45">
        <f>VLOOKUP(BY220,Hoja1!$A$2:$O$599,14,FALSE)</f>
        <v>110056</v>
      </c>
      <c r="CA220" s="45" t="str">
        <f>VLOOKUP(BZ220,Hoja1!$A$2:$O$599,2,FALSE)</f>
        <v>COLEGIO RAIMUNDO LULIO</v>
      </c>
      <c r="CB220" s="45" t="str">
        <f t="shared" si="95"/>
        <v>Eventos</v>
      </c>
      <c r="CC220" s="45">
        <v>888</v>
      </c>
      <c r="CD220" s="45" t="str">
        <f t="shared" si="96"/>
        <v>INCIDENCIA</v>
      </c>
      <c r="CF220" s="124"/>
      <c r="CG220" s="124"/>
      <c r="CH220" s="125"/>
      <c r="CJ220" s="126">
        <f t="shared" si="97"/>
        <v>131.94999999999999</v>
      </c>
    </row>
    <row r="221" spans="1:88" hidden="1" x14ac:dyDescent="0.3">
      <c r="A221" s="116"/>
      <c r="B221" s="116"/>
      <c r="D221" s="31" t="s">
        <v>2760</v>
      </c>
      <c r="E221" s="8" t="s">
        <v>2786</v>
      </c>
      <c r="F221" s="7" t="s">
        <v>726</v>
      </c>
      <c r="G221" s="45" t="s">
        <v>714</v>
      </c>
      <c r="H221" s="45" t="s">
        <v>719</v>
      </c>
      <c r="I221" s="119" t="s">
        <v>8660</v>
      </c>
      <c r="J221" s="18" t="s">
        <v>485</v>
      </c>
      <c r="K221" s="119">
        <v>110056</v>
      </c>
      <c r="L221" s="110" t="str">
        <f t="shared" si="75"/>
        <v>ok</v>
      </c>
      <c r="M221" s="111" t="str">
        <f>IFERROR(VLOOKUP(K221,Centros!$E$2:$G$340,2,FALSE)," ")</f>
        <v>COLEGIO RAIMUNDO LULIO</v>
      </c>
      <c r="N221" s="112" t="str">
        <f t="shared" si="76"/>
        <v xml:space="preserve"> </v>
      </c>
      <c r="O221" s="113" t="str">
        <f>IFERROR(VLOOKUP($I221,Trabajadores!$C$3:$AF$1684,19,FALSE)," ")</f>
        <v>h J Cocina</v>
      </c>
      <c r="P221" s="32">
        <v>1</v>
      </c>
      <c r="Q221" s="33">
        <v>100</v>
      </c>
      <c r="R221" s="24">
        <f t="shared" si="74"/>
        <v>100</v>
      </c>
      <c r="S221" s="18"/>
      <c r="T221" s="23">
        <f t="shared" si="77"/>
        <v>1.7971718750000001</v>
      </c>
      <c r="U221" s="23">
        <f t="shared" si="78"/>
        <v>0</v>
      </c>
      <c r="V221" s="18"/>
      <c r="W221" s="23">
        <f t="shared" si="79"/>
        <v>131.94999999999999</v>
      </c>
      <c r="X221" s="30" t="str">
        <f>IFERROR(VLOOKUP($I221,Trabajadores!$C$2:$AS$1684,42,FALSE)," ")</f>
        <v>ALGADI</v>
      </c>
      <c r="Y221" s="30">
        <f>IFERROR(VLOOKUP($I221,Trabajadores!$C$2:$AS$1684,40,FALSE)," ")</f>
        <v>110056</v>
      </c>
      <c r="Z221" s="30" t="str">
        <f>IFERROR(VLOOKUP(Y221,Centros!$X$2:$Y$228,2,FALSE)," ")</f>
        <v>COLEGIO RAIMUNDO LULIO</v>
      </c>
      <c r="AA221" s="6">
        <v>45826</v>
      </c>
      <c r="AB221" s="5" t="s">
        <v>10753</v>
      </c>
      <c r="AC221" s="41">
        <f>IFERROR(VLOOKUP(H221,Centros!$AI$2:$AN$10,6,FALSE),0)</f>
        <v>72</v>
      </c>
      <c r="AD221" s="42">
        <f t="shared" si="80"/>
        <v>0</v>
      </c>
      <c r="AE221" s="42">
        <f t="shared" si="81"/>
        <v>100</v>
      </c>
      <c r="AF221" s="42">
        <f t="shared" si="82"/>
        <v>0</v>
      </c>
      <c r="AG221" s="42">
        <f t="shared" si="83"/>
        <v>0</v>
      </c>
      <c r="AH221" s="43">
        <f>IFERROR(VLOOKUP($I221,Trabajadores!$C$3:$AT$1684,44,FALSE),0)</f>
        <v>19228</v>
      </c>
      <c r="AI221" s="43">
        <f>IFERROR(VLOOKUP($I221,Trabajadores!$C$3:$AT$1684,2,FALSE),0)</f>
        <v>189</v>
      </c>
      <c r="AJ221" s="43" t="str">
        <f>IFERROR(VLOOKUP($I221,Trabajadores!$C$3:$AY$1270,21,FALSE),0)</f>
        <v>25</v>
      </c>
      <c r="AK221" s="42">
        <f>IFERROR(VLOOKUP($I221,Trabajadores!$C$3:$AN$1684,38,FALSE),0)</f>
        <v>9.1112500000000001</v>
      </c>
      <c r="AL221" s="42" t="str">
        <f>IFERROR(VLOOKUP($I221,Trabajadores!$C$3:$AN$1684,28,FALSE),0)</f>
        <v>99100165012016</v>
      </c>
      <c r="AM221" s="21" t="str">
        <f>IFERROR(VLOOKUP($I221,Trabajadores!$C$3:$AN$1684,19,FALSE),0)</f>
        <v>h J Cocina</v>
      </c>
      <c r="AN221" s="21">
        <f>IFERROR(IF($J221="algadi",VLOOKUP($K221,Centros!$AB$2:$AD$142,2,FALSE),VLOOKUP($K221,Centros!$AB$143:$AD$282,2,FALSE)),0)</f>
        <v>19228</v>
      </c>
      <c r="AO221" s="44" t="str">
        <f>IFERROR(IF($J221="algadi",VLOOKUP($K221,Centros!$AB$2:$AD$142,3,FALSE),VLOOKUP($K221,Centros!$AB$143:$AD$222,3,FALSE)),0)</f>
        <v>25</v>
      </c>
      <c r="AP221" s="54"/>
      <c r="AQ221" s="55">
        <f>IFERROR(VLOOKUP($AM221,Centros!$AR$2:$AS$405,2,FALSE),0)</f>
        <v>1.7971718750000001</v>
      </c>
      <c r="AR221" s="78">
        <f>IFERROR(VLOOKUP($AM221,Centros!$AZ$2:$BA$6,2,FALSE),0)</f>
        <v>0</v>
      </c>
      <c r="AS221" s="76">
        <f>IFERROR(VLOOKUP($AM221,Centros!$BE$2:$BF$6,2,FALSE),0)</f>
        <v>0</v>
      </c>
      <c r="BD221" s="45" t="str">
        <f t="shared" si="84"/>
        <v>ALGADI</v>
      </c>
      <c r="BE221" s="45" t="s">
        <v>852</v>
      </c>
      <c r="BF221" s="123" t="str">
        <f t="shared" si="85"/>
        <v>9-SEPTIEMBRE</v>
      </c>
      <c r="BG221" s="45">
        <f t="shared" si="86"/>
        <v>110056</v>
      </c>
      <c r="BH221" s="45">
        <f>VLOOKUP(Y221,Hoja1!$A$2:$O$599,14,FALSE)</f>
        <v>110056</v>
      </c>
      <c r="BI221" s="45" t="str">
        <f>VLOOKUP(BH221,Hoja1!$A$2:$O$599,2,FALSE)</f>
        <v>COLEGIO RAIMUNDO LULIO</v>
      </c>
      <c r="BJ221" s="45" t="str">
        <f t="shared" si="87"/>
        <v>GIL SALAZAR, OBEIDA</v>
      </c>
      <c r="BK221" s="45">
        <f>VLOOKUP(BJ221,Trabajadores!$C$3:$AN$3285,14,FALSE)</f>
        <v>300</v>
      </c>
      <c r="BL221" s="45" t="str">
        <f>VLOOKUP($BJ221,Trabajadores!$C$3:$AN$3285,19,FALSE)</f>
        <v>h J Cocina</v>
      </c>
      <c r="BM221" s="45">
        <f>VLOOKUP($BJ221,Trabajadores!$C$3:$AN$3285,16,FALSE)</f>
        <v>100</v>
      </c>
      <c r="BN221" s="124">
        <f t="shared" si="88"/>
        <v>1</v>
      </c>
      <c r="BO221" s="124">
        <f t="shared" si="89"/>
        <v>0</v>
      </c>
      <c r="BP221" s="125">
        <f t="shared" si="90"/>
        <v>1</v>
      </c>
      <c r="BR221" s="126">
        <f t="shared" si="91"/>
        <v>-131.94999999999999</v>
      </c>
      <c r="BV221" s="45" t="str">
        <f t="shared" si="92"/>
        <v>ALGADI</v>
      </c>
      <c r="BW221" s="45" t="s">
        <v>852</v>
      </c>
      <c r="BX221" s="123" t="str">
        <f t="shared" si="93"/>
        <v>9-SEPTIEMBRE</v>
      </c>
      <c r="BY221" s="45">
        <f t="shared" si="94"/>
        <v>110056</v>
      </c>
      <c r="BZ221" s="45">
        <f>VLOOKUP(BY221,Hoja1!$A$2:$O$599,14,FALSE)</f>
        <v>110056</v>
      </c>
      <c r="CA221" s="45" t="str">
        <f>VLOOKUP(BZ221,Hoja1!$A$2:$O$599,2,FALSE)</f>
        <v>COLEGIO RAIMUNDO LULIO</v>
      </c>
      <c r="CB221" s="45" t="str">
        <f t="shared" si="95"/>
        <v>Eventos</v>
      </c>
      <c r="CC221" s="45">
        <v>888</v>
      </c>
      <c r="CD221" s="45" t="str">
        <f t="shared" si="96"/>
        <v>INCIDENCIA</v>
      </c>
      <c r="CF221" s="124"/>
      <c r="CG221" s="124"/>
      <c r="CH221" s="125"/>
      <c r="CJ221" s="126">
        <f t="shared" si="97"/>
        <v>131.94999999999999</v>
      </c>
    </row>
    <row r="222" spans="1:88" hidden="1" x14ac:dyDescent="0.3">
      <c r="A222" s="116"/>
      <c r="B222" s="116"/>
      <c r="D222" s="31" t="s">
        <v>2760</v>
      </c>
      <c r="E222" s="8" t="s">
        <v>2786</v>
      </c>
      <c r="F222" s="7" t="s">
        <v>726</v>
      </c>
      <c r="G222" s="45" t="s">
        <v>714</v>
      </c>
      <c r="H222" s="45" t="s">
        <v>722</v>
      </c>
      <c r="I222" s="119" t="s">
        <v>2952</v>
      </c>
      <c r="J222" s="18" t="s">
        <v>485</v>
      </c>
      <c r="K222" s="119">
        <v>110057</v>
      </c>
      <c r="L222" s="110" t="str">
        <f t="shared" si="75"/>
        <v>ok</v>
      </c>
      <c r="M222" s="111" t="str">
        <f>IFERROR(VLOOKUP(K222,Centros!$E$2:$G$340,2,FALSE)," ")</f>
        <v>COLEGIO RAFAELA YBARRA</v>
      </c>
      <c r="N222" s="112" t="str">
        <f t="shared" si="76"/>
        <v xml:space="preserve"> </v>
      </c>
      <c r="O222" s="113" t="str">
        <f>IFERROR(VLOOKUP($I222,Trabajadores!$C$3:$AF$1684,19,FALSE)," ")</f>
        <v>h ASL *</v>
      </c>
      <c r="P222" s="32">
        <v>1</v>
      </c>
      <c r="Q222" s="33">
        <v>97.92</v>
      </c>
      <c r="R222" s="24">
        <f t="shared" si="74"/>
        <v>97.92</v>
      </c>
      <c r="S222" s="18"/>
      <c r="T222" s="23">
        <f t="shared" si="77"/>
        <v>1.690609375</v>
      </c>
      <c r="U222" s="23">
        <f t="shared" si="78"/>
        <v>0</v>
      </c>
      <c r="V222" s="18"/>
      <c r="W222" s="23">
        <f t="shared" si="79"/>
        <v>129.20543999999998</v>
      </c>
      <c r="X222" s="30" t="str">
        <f>IFERROR(VLOOKUP($I222,Trabajadores!$C$2:$AS$1684,42,FALSE)," ")</f>
        <v>ALGADI</v>
      </c>
      <c r="Y222" s="30">
        <f>IFERROR(VLOOKUP($I222,Trabajadores!$C$2:$AS$1684,40,FALSE)," ")</f>
        <v>110057</v>
      </c>
      <c r="Z222" s="30" t="str">
        <f>IFERROR(VLOOKUP(Y222,Centros!$X$2:$Y$228,2,FALSE)," ")</f>
        <v>COLEGIO RAFAELA YBARRA</v>
      </c>
      <c r="AA222" s="6" t="s">
        <v>10754</v>
      </c>
      <c r="AB222" s="5" t="s">
        <v>10755</v>
      </c>
      <c r="AC222" s="41">
        <f>IFERROR(VLOOKUP(H222,Centros!$AI$2:$AN$10,6,FALSE),0)</f>
        <v>72</v>
      </c>
      <c r="AD222" s="42">
        <f t="shared" si="80"/>
        <v>0</v>
      </c>
      <c r="AE222" s="42">
        <f t="shared" si="81"/>
        <v>97.92</v>
      </c>
      <c r="AF222" s="42">
        <f t="shared" si="82"/>
        <v>0</v>
      </c>
      <c r="AG222" s="42">
        <f t="shared" si="83"/>
        <v>0</v>
      </c>
      <c r="AH222" s="43">
        <f>IFERROR(VLOOKUP($I222,Trabajadores!$C$3:$AT$1684,44,FALSE),0)</f>
        <v>19228</v>
      </c>
      <c r="AI222" s="43">
        <f>IFERROR(VLOOKUP($I222,Trabajadores!$C$3:$AT$1684,2,FALSE),0)</f>
        <v>181</v>
      </c>
      <c r="AJ222" s="43" t="str">
        <f>IFERROR(VLOOKUP($I222,Trabajadores!$C$3:$AY$1270,21,FALSE),0)</f>
        <v>24</v>
      </c>
      <c r="AK222" s="42">
        <f>IFERROR(VLOOKUP($I222,Trabajadores!$C$3:$AN$1684,38,FALSE),0)</f>
        <v>9.2840000000000007</v>
      </c>
      <c r="AL222" s="42" t="str">
        <f>IFERROR(VLOOKUP($I222,Trabajadores!$C$3:$AN$1684,28,FALSE),0)</f>
        <v>99100165012016</v>
      </c>
      <c r="AM222" s="21" t="str">
        <f>IFERROR(VLOOKUP($I222,Trabajadores!$C$3:$AN$1684,19,FALSE),0)</f>
        <v>h ASL *</v>
      </c>
      <c r="AN222" s="21">
        <f>IFERROR(IF($J222="algadi",VLOOKUP($K222,Centros!$AB$2:$AD$142,2,FALSE),VLOOKUP($K222,Centros!$AB$143:$AD$282,2,FALSE)),0)</f>
        <v>19228</v>
      </c>
      <c r="AO222" s="44" t="str">
        <f>IFERROR(IF($J222="algadi",VLOOKUP($K222,Centros!$AB$2:$AD$142,3,FALSE),VLOOKUP($K222,Centros!$AB$143:$AD$222,3,FALSE)),0)</f>
        <v>24</v>
      </c>
      <c r="AP222" s="54"/>
      <c r="AQ222" s="55">
        <f>IFERROR(VLOOKUP($AM222,Centros!$AR$2:$AS$405,2,FALSE),0)</f>
        <v>1.690609375</v>
      </c>
      <c r="AR222" s="78">
        <f>IFERROR(VLOOKUP($AM222,Centros!$AZ$2:$BA$6,2,FALSE),0)</f>
        <v>0</v>
      </c>
      <c r="AS222" s="76">
        <f>IFERROR(VLOOKUP($AM222,Centros!$BE$2:$BF$6,2,FALSE),0)</f>
        <v>0</v>
      </c>
      <c r="BD222" s="45" t="str">
        <f t="shared" si="84"/>
        <v>ALGADI</v>
      </c>
      <c r="BE222" s="45" t="s">
        <v>852</v>
      </c>
      <c r="BF222" s="123" t="str">
        <f t="shared" si="85"/>
        <v>9-SEPTIEMBRE</v>
      </c>
      <c r="BG222" s="45">
        <f t="shared" si="86"/>
        <v>110057</v>
      </c>
      <c r="BH222" s="45">
        <f>VLOOKUP(Y222,Hoja1!$A$2:$O$599,14,FALSE)</f>
        <v>110057</v>
      </c>
      <c r="BI222" s="45" t="str">
        <f>VLOOKUP(BH222,Hoja1!$A$2:$O$599,2,FALSE)</f>
        <v>COLEGIO RAFAELA YBARRA</v>
      </c>
      <c r="BJ222" s="45" t="str">
        <f t="shared" si="87"/>
        <v>ACOSTA SORIA, SUSANA</v>
      </c>
      <c r="BK222" s="45">
        <f>VLOOKUP(BJ222,Trabajadores!$C$3:$AN$3285,14,FALSE)</f>
        <v>200</v>
      </c>
      <c r="BL222" s="45" t="str">
        <f>VLOOKUP($BJ222,Trabajadores!$C$3:$AN$3285,19,FALSE)</f>
        <v>h ASL *</v>
      </c>
      <c r="BM222" s="45">
        <f>VLOOKUP($BJ222,Trabajadores!$C$3:$AN$3285,16,FALSE)</f>
        <v>31.25</v>
      </c>
      <c r="BN222" s="124">
        <f t="shared" si="88"/>
        <v>1</v>
      </c>
      <c r="BO222" s="124">
        <f t="shared" si="89"/>
        <v>0</v>
      </c>
      <c r="BP222" s="125">
        <f t="shared" si="90"/>
        <v>1</v>
      </c>
      <c r="BR222" s="126">
        <f t="shared" si="91"/>
        <v>-129.20543999999998</v>
      </c>
      <c r="BV222" s="45" t="str">
        <f t="shared" si="92"/>
        <v>ALGADI</v>
      </c>
      <c r="BW222" s="45" t="s">
        <v>852</v>
      </c>
      <c r="BX222" s="123" t="str">
        <f t="shared" si="93"/>
        <v>9-SEPTIEMBRE</v>
      </c>
      <c r="BY222" s="45">
        <f t="shared" si="94"/>
        <v>110057</v>
      </c>
      <c r="BZ222" s="45">
        <f>VLOOKUP(BY222,Hoja1!$A$2:$O$599,14,FALSE)</f>
        <v>110057</v>
      </c>
      <c r="CA222" s="45" t="str">
        <f>VLOOKUP(BZ222,Hoja1!$A$2:$O$599,2,FALSE)</f>
        <v>COLEGIO RAFAELA YBARRA</v>
      </c>
      <c r="CB222" s="45" t="str">
        <f t="shared" si="95"/>
        <v>Puesto pendiente de cubrir</v>
      </c>
      <c r="CC222" s="45">
        <v>888</v>
      </c>
      <c r="CD222" s="45" t="str">
        <f t="shared" si="96"/>
        <v>INCIDENCIA</v>
      </c>
      <c r="CF222" s="124"/>
      <c r="CG222" s="124"/>
      <c r="CH222" s="125"/>
      <c r="CJ222" s="126">
        <f t="shared" si="97"/>
        <v>129.20543999999998</v>
      </c>
    </row>
    <row r="223" spans="1:88" hidden="1" x14ac:dyDescent="0.3">
      <c r="A223" s="116"/>
      <c r="B223" s="116"/>
      <c r="D223" s="31" t="s">
        <v>2760</v>
      </c>
      <c r="E223" s="8" t="s">
        <v>2786</v>
      </c>
      <c r="F223" s="7" t="s">
        <v>726</v>
      </c>
      <c r="G223" s="45" t="s">
        <v>714</v>
      </c>
      <c r="H223" s="45" t="s">
        <v>722</v>
      </c>
      <c r="I223" s="119" t="s">
        <v>3070</v>
      </c>
      <c r="J223" s="18" t="s">
        <v>485</v>
      </c>
      <c r="K223" s="119">
        <v>110057</v>
      </c>
      <c r="L223" s="110" t="str">
        <f t="shared" si="75"/>
        <v>ok</v>
      </c>
      <c r="M223" s="111" t="str">
        <f>IFERROR(VLOOKUP(K223,Centros!$E$2:$G$340,2,FALSE)," ")</f>
        <v>COLEGIO RAFAELA YBARRA</v>
      </c>
      <c r="N223" s="112" t="str">
        <f t="shared" si="76"/>
        <v xml:space="preserve"> </v>
      </c>
      <c r="O223" s="113" t="str">
        <f>IFERROR(VLOOKUP($I223,Trabajadores!$C$3:$AF$1684,19,FALSE)," ")</f>
        <v>ASL</v>
      </c>
      <c r="P223" s="32">
        <v>1</v>
      </c>
      <c r="Q223" s="33">
        <v>45</v>
      </c>
      <c r="R223" s="24">
        <f t="shared" si="74"/>
        <v>45</v>
      </c>
      <c r="S223" s="18"/>
      <c r="T223" s="23">
        <f t="shared" si="77"/>
        <v>1.6367812499999999</v>
      </c>
      <c r="U223" s="23">
        <f t="shared" si="78"/>
        <v>0</v>
      </c>
      <c r="V223" s="18"/>
      <c r="W223" s="23">
        <f t="shared" si="79"/>
        <v>59.377499999999998</v>
      </c>
      <c r="X223" s="30" t="str">
        <f>IFERROR(VLOOKUP($I223,Trabajadores!$C$2:$AS$1684,42,FALSE)," ")</f>
        <v>ALGADI</v>
      </c>
      <c r="Y223" s="30">
        <f>IFERROR(VLOOKUP($I223,Trabajadores!$C$2:$AS$1684,40,FALSE)," ")</f>
        <v>110057</v>
      </c>
      <c r="Z223" s="30" t="str">
        <f>IFERROR(VLOOKUP(Y223,Centros!$X$2:$Y$228,2,FALSE)," ")</f>
        <v>COLEGIO RAFAELA YBARRA</v>
      </c>
      <c r="AA223" s="6" t="s">
        <v>10754</v>
      </c>
      <c r="AB223" s="5" t="s">
        <v>10756</v>
      </c>
      <c r="AC223" s="41">
        <f>IFERROR(VLOOKUP(H223,Centros!$AI$2:$AN$10,6,FALSE),0)</f>
        <v>72</v>
      </c>
      <c r="AD223" s="42">
        <f t="shared" si="80"/>
        <v>0</v>
      </c>
      <c r="AE223" s="42">
        <f t="shared" si="81"/>
        <v>45</v>
      </c>
      <c r="AF223" s="42">
        <f t="shared" si="82"/>
        <v>0</v>
      </c>
      <c r="AG223" s="42">
        <f t="shared" si="83"/>
        <v>0</v>
      </c>
      <c r="AH223" s="43">
        <f>IFERROR(VLOOKUP($I223,Trabajadores!$C$3:$AT$1684,44,FALSE),0)</f>
        <v>19228</v>
      </c>
      <c r="AI223" s="43">
        <f>IFERROR(VLOOKUP($I223,Trabajadores!$C$3:$AT$1684,2,FALSE),0)</f>
        <v>1690</v>
      </c>
      <c r="AJ223" s="43" t="str">
        <f>IFERROR(VLOOKUP($I223,Trabajadores!$C$3:$AY$1270,21,FALSE),0)</f>
        <v>24</v>
      </c>
      <c r="AK223" s="42">
        <f>IFERROR(VLOOKUP($I223,Trabajadores!$C$3:$AN$1684,38,FALSE),0)</f>
        <v>11.532142857142858</v>
      </c>
      <c r="AL223" s="42" t="str">
        <f>IFERROR(VLOOKUP($I223,Trabajadores!$C$3:$AN$1684,28,FALSE),0)</f>
        <v>99100165012016</v>
      </c>
      <c r="AM223" s="21" t="str">
        <f>IFERROR(VLOOKUP($I223,Trabajadores!$C$3:$AN$1684,19,FALSE),0)</f>
        <v>ASL</v>
      </c>
      <c r="AN223" s="21">
        <f>IFERROR(IF($J223="algadi",VLOOKUP($K223,Centros!$AB$2:$AD$142,2,FALSE),VLOOKUP($K223,Centros!$AB$143:$AD$282,2,FALSE)),0)</f>
        <v>19228</v>
      </c>
      <c r="AO223" s="44" t="str">
        <f>IFERROR(IF($J223="algadi",VLOOKUP($K223,Centros!$AB$2:$AD$142,3,FALSE),VLOOKUP($K223,Centros!$AB$143:$AD$222,3,FALSE)),0)</f>
        <v>24</v>
      </c>
      <c r="AP223" s="54"/>
      <c r="AQ223" s="55">
        <f>IFERROR(VLOOKUP($AM223,Centros!$AR$2:$AS$405,2,FALSE),0)</f>
        <v>1.6367812499999999</v>
      </c>
      <c r="AR223" s="78">
        <f>IFERROR(VLOOKUP($AM223,Centros!$AZ$2:$BA$6,2,FALSE),0)</f>
        <v>0</v>
      </c>
      <c r="AS223" s="76">
        <f>IFERROR(VLOOKUP($AM223,Centros!$BE$2:$BF$6,2,FALSE),0)</f>
        <v>2.0499999999999998</v>
      </c>
      <c r="BD223" s="45" t="str">
        <f t="shared" si="84"/>
        <v>ALGADI</v>
      </c>
      <c r="BE223" s="45" t="s">
        <v>852</v>
      </c>
      <c r="BF223" s="123" t="str">
        <f t="shared" si="85"/>
        <v>9-SEPTIEMBRE</v>
      </c>
      <c r="BG223" s="45">
        <f t="shared" si="86"/>
        <v>110057</v>
      </c>
      <c r="BH223" s="45">
        <f>VLOOKUP(Y223,Hoja1!$A$2:$O$599,14,FALSE)</f>
        <v>110057</v>
      </c>
      <c r="BI223" s="45" t="str">
        <f>VLOOKUP(BH223,Hoja1!$A$2:$O$599,2,FALSE)</f>
        <v>COLEGIO RAFAELA YBARRA</v>
      </c>
      <c r="BJ223" s="45" t="str">
        <f t="shared" si="87"/>
        <v>APAZA OROSCO, ELIZABET</v>
      </c>
      <c r="BK223" s="45">
        <f>VLOOKUP(BJ223,Trabajadores!$C$3:$AN$3285,14,FALSE)</f>
        <v>200</v>
      </c>
      <c r="BL223" s="45" t="str">
        <f>VLOOKUP($BJ223,Trabajadores!$C$3:$AN$3285,19,FALSE)</f>
        <v>ASL</v>
      </c>
      <c r="BM223" s="45">
        <f>VLOOKUP($BJ223,Trabajadores!$C$3:$AN$3285,16,FALSE)</f>
        <v>35</v>
      </c>
      <c r="BN223" s="124">
        <f t="shared" si="88"/>
        <v>1</v>
      </c>
      <c r="BO223" s="124">
        <f t="shared" si="89"/>
        <v>0</v>
      </c>
      <c r="BP223" s="125">
        <f t="shared" si="90"/>
        <v>1</v>
      </c>
      <c r="BR223" s="126">
        <f t="shared" si="91"/>
        <v>-59.377499999999998</v>
      </c>
      <c r="BV223" s="45" t="str">
        <f t="shared" si="92"/>
        <v>ALGADI</v>
      </c>
      <c r="BW223" s="45" t="s">
        <v>852</v>
      </c>
      <c r="BX223" s="123" t="str">
        <f t="shared" si="93"/>
        <v>9-SEPTIEMBRE</v>
      </c>
      <c r="BY223" s="45">
        <f t="shared" si="94"/>
        <v>110057</v>
      </c>
      <c r="BZ223" s="45">
        <f>VLOOKUP(BY223,Hoja1!$A$2:$O$599,14,FALSE)</f>
        <v>110057</v>
      </c>
      <c r="CA223" s="45" t="str">
        <f>VLOOKUP(BZ223,Hoja1!$A$2:$O$599,2,FALSE)</f>
        <v>COLEGIO RAFAELA YBARRA</v>
      </c>
      <c r="CB223" s="45" t="str">
        <f t="shared" si="95"/>
        <v>Puesto pendiente de cubrir</v>
      </c>
      <c r="CC223" s="45">
        <v>888</v>
      </c>
      <c r="CD223" s="45" t="str">
        <f t="shared" si="96"/>
        <v>INCIDENCIA</v>
      </c>
      <c r="CF223" s="124"/>
      <c r="CG223" s="124"/>
      <c r="CH223" s="125"/>
      <c r="CJ223" s="126">
        <f t="shared" si="97"/>
        <v>59.377499999999998</v>
      </c>
    </row>
    <row r="224" spans="1:88" hidden="1" x14ac:dyDescent="0.3">
      <c r="A224" s="116"/>
      <c r="B224" s="116"/>
      <c r="D224" s="31" t="s">
        <v>2760</v>
      </c>
      <c r="E224" s="8" t="s">
        <v>2786</v>
      </c>
      <c r="F224" s="7" t="s">
        <v>726</v>
      </c>
      <c r="G224" s="45" t="s">
        <v>714</v>
      </c>
      <c r="H224" s="45" t="s">
        <v>717</v>
      </c>
      <c r="I224" s="119" t="s">
        <v>5350</v>
      </c>
      <c r="J224" s="18" t="s">
        <v>485</v>
      </c>
      <c r="K224" s="119">
        <v>110057</v>
      </c>
      <c r="L224" s="110" t="str">
        <f t="shared" si="75"/>
        <v>ok</v>
      </c>
      <c r="M224" s="111" t="str">
        <f>IFERROR(VLOOKUP(K224,Centros!$E$2:$G$340,2,FALSE)," ")</f>
        <v>COLEGIO RAFAELA YBARRA</v>
      </c>
      <c r="N224" s="112" t="str">
        <f t="shared" si="76"/>
        <v xml:space="preserve"> </v>
      </c>
      <c r="O224" s="113" t="str">
        <f>IFERROR(VLOOKUP($I224,Trabajadores!$C$3:$AF$1684,19,FALSE)," ")</f>
        <v>ASL</v>
      </c>
      <c r="P224" s="32">
        <v>1</v>
      </c>
      <c r="Q224" s="33">
        <v>54</v>
      </c>
      <c r="R224" s="24">
        <f t="shared" si="74"/>
        <v>54</v>
      </c>
      <c r="S224" s="18"/>
      <c r="T224" s="23">
        <f t="shared" si="77"/>
        <v>1.6367812499999999</v>
      </c>
      <c r="U224" s="23">
        <f t="shared" si="78"/>
        <v>0</v>
      </c>
      <c r="V224" s="18"/>
      <c r="W224" s="23">
        <f t="shared" si="79"/>
        <v>71.253</v>
      </c>
      <c r="X224" s="30" t="str">
        <f>IFERROR(VLOOKUP($I224,Trabajadores!$C$2:$AS$1684,42,FALSE)," ")</f>
        <v>ALGADI</v>
      </c>
      <c r="Y224" s="30">
        <f>IFERROR(VLOOKUP($I224,Trabajadores!$C$2:$AS$1684,40,FALSE)," ")</f>
        <v>110057</v>
      </c>
      <c r="Z224" s="30" t="str">
        <f>IFERROR(VLOOKUP(Y224,Centros!$X$2:$Y$228,2,FALSE)," ")</f>
        <v>COLEGIO RAFAELA YBARRA</v>
      </c>
      <c r="AA224" s="6" t="s">
        <v>10757</v>
      </c>
      <c r="AB224" s="5" t="s">
        <v>10758</v>
      </c>
      <c r="AC224" s="41">
        <f>IFERROR(VLOOKUP(H224,Centros!$AI$2:$AN$10,6,FALSE),0)</f>
        <v>73</v>
      </c>
      <c r="AD224" s="42">
        <f t="shared" si="80"/>
        <v>0</v>
      </c>
      <c r="AE224" s="42">
        <f t="shared" si="81"/>
        <v>0</v>
      </c>
      <c r="AF224" s="42">
        <f t="shared" si="82"/>
        <v>54</v>
      </c>
      <c r="AG224" s="42">
        <f t="shared" si="83"/>
        <v>0</v>
      </c>
      <c r="AH224" s="43">
        <f>IFERROR(VLOOKUP($I224,Trabajadores!$C$3:$AT$1684,44,FALSE),0)</f>
        <v>19228</v>
      </c>
      <c r="AI224" s="43">
        <f>IFERROR(VLOOKUP($I224,Trabajadores!$C$3:$AT$1684,2,FALSE),0)</f>
        <v>1483</v>
      </c>
      <c r="AJ224" s="43" t="str">
        <f>IFERROR(VLOOKUP($I224,Trabajadores!$C$3:$AY$1270,21,FALSE),0)</f>
        <v>24</v>
      </c>
      <c r="AK224" s="42">
        <f>IFERROR(VLOOKUP($I224,Trabajadores!$C$3:$AN$1684,38,FALSE),0)</f>
        <v>7.8090909090909095</v>
      </c>
      <c r="AL224" s="42" t="str">
        <f>IFERROR(VLOOKUP($I224,Trabajadores!$C$3:$AN$1684,28,FALSE),0)</f>
        <v>99100165012016</v>
      </c>
      <c r="AM224" s="21" t="str">
        <f>IFERROR(VLOOKUP($I224,Trabajadores!$C$3:$AN$1684,19,FALSE),0)</f>
        <v>ASL</v>
      </c>
      <c r="AN224" s="21">
        <f>IFERROR(IF($J224="algadi",VLOOKUP($K224,Centros!$AB$2:$AD$142,2,FALSE),VLOOKUP($K224,Centros!$AB$143:$AD$282,2,FALSE)),0)</f>
        <v>19228</v>
      </c>
      <c r="AO224" s="44" t="str">
        <f>IFERROR(IF($J224="algadi",VLOOKUP($K224,Centros!$AB$2:$AD$142,3,FALSE),VLOOKUP($K224,Centros!$AB$143:$AD$222,3,FALSE)),0)</f>
        <v>24</v>
      </c>
      <c r="AP224" s="54"/>
      <c r="AQ224" s="55">
        <f>IFERROR(VLOOKUP($AM224,Centros!$AR$2:$AS$405,2,FALSE),0)</f>
        <v>1.6367812499999999</v>
      </c>
      <c r="AR224" s="78">
        <f>IFERROR(VLOOKUP($AM224,Centros!$AZ$2:$BA$6,2,FALSE),0)</f>
        <v>0</v>
      </c>
      <c r="AS224" s="76">
        <f>IFERROR(VLOOKUP($AM224,Centros!$BE$2:$BF$6,2,FALSE),0)</f>
        <v>2.0499999999999998</v>
      </c>
      <c r="BD224" s="45" t="str">
        <f t="shared" si="84"/>
        <v>ALGADI</v>
      </c>
      <c r="BE224" s="45" t="s">
        <v>852</v>
      </c>
      <c r="BF224" s="123" t="str">
        <f t="shared" si="85"/>
        <v>9-SEPTIEMBRE</v>
      </c>
      <c r="BG224" s="45">
        <f t="shared" si="86"/>
        <v>110057</v>
      </c>
      <c r="BH224" s="45">
        <f>VLOOKUP(Y224,Hoja1!$A$2:$O$599,14,FALSE)</f>
        <v>110057</v>
      </c>
      <c r="BI224" s="45" t="str">
        <f>VLOOKUP(BH224,Hoja1!$A$2:$O$599,2,FALSE)</f>
        <v>COLEGIO RAFAELA YBARRA</v>
      </c>
      <c r="BJ224" s="45" t="str">
        <f t="shared" si="87"/>
        <v>ARNEDO TORRES, ZATURIA M.</v>
      </c>
      <c r="BK224" s="45">
        <f>VLOOKUP(BJ224,Trabajadores!$C$3:$AN$3285,14,FALSE)</f>
        <v>389</v>
      </c>
      <c r="BL224" s="45" t="str">
        <f>VLOOKUP($BJ224,Trabajadores!$C$3:$AN$3285,19,FALSE)</f>
        <v>ASL</v>
      </c>
      <c r="BM224" s="45">
        <f>VLOOKUP($BJ224,Trabajadores!$C$3:$AN$3285,16,FALSE)</f>
        <v>68.75</v>
      </c>
      <c r="BN224" s="124">
        <f t="shared" si="88"/>
        <v>1</v>
      </c>
      <c r="BO224" s="124">
        <f t="shared" si="89"/>
        <v>0</v>
      </c>
      <c r="BP224" s="125">
        <f t="shared" si="90"/>
        <v>1</v>
      </c>
      <c r="BR224" s="126">
        <f t="shared" si="91"/>
        <v>-71.253</v>
      </c>
      <c r="BV224" s="45" t="str">
        <f t="shared" si="92"/>
        <v>ALGADI</v>
      </c>
      <c r="BW224" s="45" t="s">
        <v>852</v>
      </c>
      <c r="BX224" s="123" t="str">
        <f t="shared" si="93"/>
        <v>9-SEPTIEMBRE</v>
      </c>
      <c r="BY224" s="45">
        <f t="shared" si="94"/>
        <v>110057</v>
      </c>
      <c r="BZ224" s="45">
        <f>VLOOKUP(BY224,Hoja1!$A$2:$O$599,14,FALSE)</f>
        <v>110057</v>
      </c>
      <c r="CA224" s="45" t="str">
        <f>VLOOKUP(BZ224,Hoja1!$A$2:$O$599,2,FALSE)</f>
        <v>COLEGIO RAFAELA YBARRA</v>
      </c>
      <c r="CB224" s="45" t="str">
        <f t="shared" si="95"/>
        <v>Absentismo</v>
      </c>
      <c r="CC224" s="45">
        <v>888</v>
      </c>
      <c r="CD224" s="45" t="str">
        <f t="shared" si="96"/>
        <v>INCIDENCIA</v>
      </c>
      <c r="CF224" s="124"/>
      <c r="CG224" s="124"/>
      <c r="CH224" s="125"/>
      <c r="CJ224" s="126">
        <f t="shared" si="97"/>
        <v>71.253</v>
      </c>
    </row>
    <row r="225" spans="1:88" hidden="1" x14ac:dyDescent="0.3">
      <c r="A225" s="116"/>
      <c r="B225" s="116"/>
      <c r="D225" s="31" t="s">
        <v>2760</v>
      </c>
      <c r="E225" s="8" t="s">
        <v>2786</v>
      </c>
      <c r="F225" s="7" t="s">
        <v>726</v>
      </c>
      <c r="G225" s="45" t="s">
        <v>714</v>
      </c>
      <c r="H225" s="45" t="s">
        <v>720</v>
      </c>
      <c r="I225" s="119" t="s">
        <v>5013</v>
      </c>
      <c r="J225" s="18" t="s">
        <v>485</v>
      </c>
      <c r="K225" s="119">
        <v>110057</v>
      </c>
      <c r="L225" s="110" t="str">
        <f t="shared" si="75"/>
        <v>ok</v>
      </c>
      <c r="M225" s="111" t="str">
        <f>IFERROR(VLOOKUP(K225,Centros!$E$2:$G$340,2,FALSE)," ")</f>
        <v>COLEGIO RAFAELA YBARRA</v>
      </c>
      <c r="N225" s="112" t="str">
        <f t="shared" si="76"/>
        <v xml:space="preserve"> </v>
      </c>
      <c r="O225" s="113" t="str">
        <f>IFERROR(VLOOKUP($I225,Trabajadores!$C$3:$AF$1684,19,FALSE)," ")</f>
        <v>Cociner@</v>
      </c>
      <c r="P225" s="32">
        <v>1</v>
      </c>
      <c r="Q225" s="33">
        <v>102.68</v>
      </c>
      <c r="R225" s="24">
        <f t="shared" si="74"/>
        <v>102.68</v>
      </c>
      <c r="S225" s="18"/>
      <c r="T225" s="23">
        <f t="shared" si="77"/>
        <v>1.743765625</v>
      </c>
      <c r="U225" s="23">
        <f t="shared" si="78"/>
        <v>0</v>
      </c>
      <c r="V225" s="18"/>
      <c r="W225" s="23">
        <f t="shared" si="79"/>
        <v>135.48625999999999</v>
      </c>
      <c r="X225" s="30" t="str">
        <f>IFERROR(VLOOKUP($I225,Trabajadores!$C$2:$AS$1684,42,FALSE)," ")</f>
        <v>ALGADI</v>
      </c>
      <c r="Y225" s="30">
        <f>IFERROR(VLOOKUP($I225,Trabajadores!$C$2:$AS$1684,40,FALSE)," ")</f>
        <v>110057</v>
      </c>
      <c r="Z225" s="30" t="str">
        <f>IFERROR(VLOOKUP(Y225,Centros!$X$2:$Y$228,2,FALSE)," ")</f>
        <v>COLEGIO RAFAELA YBARRA</v>
      </c>
      <c r="AA225" s="6" t="s">
        <v>10759</v>
      </c>
      <c r="AB225" s="5" t="s">
        <v>10739</v>
      </c>
      <c r="AC225" s="41">
        <f>IFERROR(VLOOKUP(H225,Centros!$AI$2:$AN$10,6,FALSE),0)</f>
        <v>70</v>
      </c>
      <c r="AD225" s="42">
        <f t="shared" si="80"/>
        <v>102.68</v>
      </c>
      <c r="AE225" s="42">
        <f t="shared" si="81"/>
        <v>0</v>
      </c>
      <c r="AF225" s="42">
        <f t="shared" si="82"/>
        <v>0</v>
      </c>
      <c r="AG225" s="42">
        <f t="shared" si="83"/>
        <v>0</v>
      </c>
      <c r="AH225" s="43">
        <f>IFERROR(VLOOKUP($I225,Trabajadores!$C$3:$AT$1684,44,FALSE),0)</f>
        <v>19228</v>
      </c>
      <c r="AI225" s="43">
        <f>IFERROR(VLOOKUP($I225,Trabajadores!$C$3:$AT$1684,2,FALSE),0)</f>
        <v>230</v>
      </c>
      <c r="AJ225" s="43" t="str">
        <f>IFERROR(VLOOKUP($I225,Trabajadores!$C$3:$AY$1270,21,FALSE),0)</f>
        <v>24</v>
      </c>
      <c r="AK225" s="42">
        <f>IFERROR(VLOOKUP($I225,Trabajadores!$C$3:$AN$1684,38,FALSE),0)</f>
        <v>7.8</v>
      </c>
      <c r="AL225" s="42" t="str">
        <f>IFERROR(VLOOKUP($I225,Trabajadores!$C$3:$AN$1684,28,FALSE),0)</f>
        <v>99100165012016</v>
      </c>
      <c r="AM225" s="21" t="str">
        <f>IFERROR(VLOOKUP($I225,Trabajadores!$C$3:$AN$1684,19,FALSE),0)</f>
        <v>Cociner@</v>
      </c>
      <c r="AN225" s="21">
        <f>IFERROR(IF($J225="algadi",VLOOKUP($K225,Centros!$AB$2:$AD$142,2,FALSE),VLOOKUP($K225,Centros!$AB$143:$AD$282,2,FALSE)),0)</f>
        <v>19228</v>
      </c>
      <c r="AO225" s="44" t="str">
        <f>IFERROR(IF($J225="algadi",VLOOKUP($K225,Centros!$AB$2:$AD$142,3,FALSE),VLOOKUP($K225,Centros!$AB$143:$AD$222,3,FALSE)),0)</f>
        <v>24</v>
      </c>
      <c r="AP225" s="54"/>
      <c r="AQ225" s="55">
        <f>IFERROR(VLOOKUP($AM225,Centros!$AR$2:$AS$405,2,FALSE),0)</f>
        <v>1.743765625</v>
      </c>
      <c r="AR225" s="78">
        <f>IFERROR(VLOOKUP($AM225,Centros!$AZ$2:$BA$6,2,FALSE),0)</f>
        <v>2.3222499999999999</v>
      </c>
      <c r="AS225" s="76">
        <f>IFERROR(VLOOKUP($AM225,Centros!$BE$2:$BF$6,2,FALSE),0)</f>
        <v>0</v>
      </c>
      <c r="BD225" s="45" t="str">
        <f t="shared" si="84"/>
        <v>ALGADI</v>
      </c>
      <c r="BE225" s="45" t="s">
        <v>852</v>
      </c>
      <c r="BF225" s="123" t="str">
        <f t="shared" si="85"/>
        <v>9-SEPTIEMBRE</v>
      </c>
      <c r="BG225" s="45">
        <f t="shared" si="86"/>
        <v>110057</v>
      </c>
      <c r="BH225" s="45">
        <f>VLOOKUP(Y225,Hoja1!$A$2:$O$599,14,FALSE)</f>
        <v>110057</v>
      </c>
      <c r="BI225" s="45" t="str">
        <f>VLOOKUP(BH225,Hoja1!$A$2:$O$599,2,FALSE)</f>
        <v>COLEGIO RAFAELA YBARRA</v>
      </c>
      <c r="BJ225" s="45" t="str">
        <f t="shared" si="87"/>
        <v>SOLIZ ROMERO, TAMARA A</v>
      </c>
      <c r="BK225" s="45">
        <f>VLOOKUP(BJ225,Trabajadores!$C$3:$AN$3285,14,FALSE)</f>
        <v>200</v>
      </c>
      <c r="BL225" s="45" t="str">
        <f>VLOOKUP($BJ225,Trabajadores!$C$3:$AN$3285,19,FALSE)</f>
        <v>Cociner@</v>
      </c>
      <c r="BM225" s="45">
        <f>VLOOKUP($BJ225,Trabajadores!$C$3:$AN$3285,16,FALSE)</f>
        <v>12.5</v>
      </c>
      <c r="BN225" s="124">
        <f t="shared" si="88"/>
        <v>1</v>
      </c>
      <c r="BO225" s="124">
        <f t="shared" si="89"/>
        <v>0</v>
      </c>
      <c r="BP225" s="125">
        <f t="shared" si="90"/>
        <v>1</v>
      </c>
      <c r="BR225" s="126">
        <f t="shared" si="91"/>
        <v>-135.48625999999999</v>
      </c>
      <c r="BV225" s="45" t="str">
        <f t="shared" si="92"/>
        <v>ALGADI</v>
      </c>
      <c r="BW225" s="45" t="s">
        <v>852</v>
      </c>
      <c r="BX225" s="123" t="str">
        <f t="shared" si="93"/>
        <v>9-SEPTIEMBRE</v>
      </c>
      <c r="BY225" s="45">
        <f t="shared" si="94"/>
        <v>110057</v>
      </c>
      <c r="BZ225" s="45">
        <f>VLOOKUP(BY225,Hoja1!$A$2:$O$599,14,FALSE)</f>
        <v>110057</v>
      </c>
      <c r="CA225" s="45" t="str">
        <f>VLOOKUP(BZ225,Hoja1!$A$2:$O$599,2,FALSE)</f>
        <v>COLEGIO RAFAELA YBARRA</v>
      </c>
      <c r="CB225" s="45" t="str">
        <f t="shared" si="95"/>
        <v>Festivos y Fines de Semana</v>
      </c>
      <c r="CC225" s="45">
        <v>888</v>
      </c>
      <c r="CD225" s="45" t="str">
        <f t="shared" si="96"/>
        <v>INCIDENCIA</v>
      </c>
      <c r="CF225" s="124"/>
      <c r="CG225" s="124"/>
      <c r="CH225" s="125"/>
      <c r="CJ225" s="126">
        <f t="shared" si="97"/>
        <v>135.48625999999999</v>
      </c>
    </row>
    <row r="226" spans="1:88" hidden="1" x14ac:dyDescent="0.3">
      <c r="A226" s="116"/>
      <c r="B226" s="116"/>
      <c r="D226" s="31" t="s">
        <v>2760</v>
      </c>
      <c r="E226" s="8" t="s">
        <v>2786</v>
      </c>
      <c r="F226" s="7" t="s">
        <v>726</v>
      </c>
      <c r="G226" s="45" t="s">
        <v>714</v>
      </c>
      <c r="H226" s="45" t="s">
        <v>816</v>
      </c>
      <c r="I226" s="119" t="s">
        <v>3848</v>
      </c>
      <c r="J226" s="18" t="s">
        <v>485</v>
      </c>
      <c r="K226" s="119">
        <v>120001</v>
      </c>
      <c r="L226" s="110" t="str">
        <f t="shared" si="75"/>
        <v>ok</v>
      </c>
      <c r="M226" s="111" t="str">
        <f>IFERROR(VLOOKUP(K226,Centros!$E$2:$G$340,2,FALSE)," ")</f>
        <v>COLEGIO MAYOR SAN AGUSTIN</v>
      </c>
      <c r="N226" s="112" t="str">
        <f t="shared" si="76"/>
        <v xml:space="preserve"> </v>
      </c>
      <c r="O226" s="113" t="str">
        <f>IFERROR(VLOOKUP($I226,Trabajadores!$C$3:$AF$1684,19,FALSE)," ")</f>
        <v>h Encargad</v>
      </c>
      <c r="P226" s="32">
        <v>1</v>
      </c>
      <c r="Q226" s="33">
        <v>80</v>
      </c>
      <c r="R226" s="24">
        <f t="shared" si="74"/>
        <v>80</v>
      </c>
      <c r="S226" s="18"/>
      <c r="T226" s="23">
        <f t="shared" si="77"/>
        <v>1.7971718750000001</v>
      </c>
      <c r="U226" s="23">
        <f t="shared" si="78"/>
        <v>0</v>
      </c>
      <c r="V226" s="18"/>
      <c r="W226" s="23">
        <f t="shared" si="79"/>
        <v>105.55999999999999</v>
      </c>
      <c r="X226" s="30" t="str">
        <f>IFERROR(VLOOKUP($I226,Trabajadores!$C$2:$AS$1684,42,FALSE)," ")</f>
        <v>ALGADI</v>
      </c>
      <c r="Y226" s="30">
        <f>IFERROR(VLOOKUP($I226,Trabajadores!$C$2:$AS$1684,40,FALSE)," ")</f>
        <v>120001</v>
      </c>
      <c r="Z226" s="30" t="str">
        <f>IFERROR(VLOOKUP(Y226,Centros!$X$2:$Y$228,2,FALSE)," ")</f>
        <v>COLEGIO MAYOR SAN AGUSTIN</v>
      </c>
      <c r="AA226" s="6" t="s">
        <v>10613</v>
      </c>
      <c r="AB226" s="5" t="s">
        <v>10760</v>
      </c>
      <c r="AC226" s="41">
        <f>IFERROR(VLOOKUP(H226,Centros!$AI$2:$AN$10,6,FALSE),0)</f>
        <v>72</v>
      </c>
      <c r="AD226" s="42">
        <f t="shared" si="80"/>
        <v>0</v>
      </c>
      <c r="AE226" s="42">
        <f t="shared" si="81"/>
        <v>80</v>
      </c>
      <c r="AF226" s="42">
        <f t="shared" si="82"/>
        <v>0</v>
      </c>
      <c r="AG226" s="42">
        <f t="shared" si="83"/>
        <v>0</v>
      </c>
      <c r="AH226" s="43">
        <f>IFERROR(VLOOKUP($I226,Trabajadores!$C$3:$AT$1684,44,FALSE),0)</f>
        <v>19228</v>
      </c>
      <c r="AI226" s="43">
        <f>IFERROR(VLOOKUP($I226,Trabajadores!$C$3:$AT$1684,2,FALSE),0)</f>
        <v>31</v>
      </c>
      <c r="AJ226" s="43" t="str">
        <f>IFERROR(VLOOKUP($I226,Trabajadores!$C$3:$AY$1270,21,FALSE),0)</f>
        <v>5</v>
      </c>
      <c r="AK226" s="42">
        <f>IFERROR(VLOOKUP($I226,Trabajadores!$C$3:$AN$1684,38,FALSE),0)</f>
        <v>10.25</v>
      </c>
      <c r="AL226" s="42" t="str">
        <f>IFERROR(VLOOKUP($I226,Trabajadores!$C$3:$AN$1684,28,FALSE),0)</f>
        <v>99100165012016</v>
      </c>
      <c r="AM226" s="21" t="str">
        <f>IFERROR(VLOOKUP($I226,Trabajadores!$C$3:$AN$1684,19,FALSE),0)</f>
        <v>h Encargad</v>
      </c>
      <c r="AN226" s="21">
        <f>IFERROR(IF($J226="algadi",VLOOKUP($K226,Centros!$AB$2:$AD$142,2,FALSE),VLOOKUP($K226,Centros!$AB$143:$AD$282,2,FALSE)),0)</f>
        <v>5027</v>
      </c>
      <c r="AO226" s="44" t="str">
        <f>IFERROR(IF($J226="algadi",VLOOKUP($K226,Centros!$AB$2:$AD$142,3,FALSE),VLOOKUP($K226,Centros!$AB$143:$AD$222,3,FALSE)),0)</f>
        <v>31</v>
      </c>
      <c r="AP226" s="54"/>
      <c r="AQ226" s="55">
        <f>IFERROR(VLOOKUP($AM226,Centros!$AR$2:$AS$405,2,FALSE),0)</f>
        <v>1.7971718750000001</v>
      </c>
      <c r="AR226" s="78">
        <f>IFERROR(VLOOKUP($AM226,Centros!$AZ$2:$BA$6,2,FALSE),0)</f>
        <v>0</v>
      </c>
      <c r="AS226" s="76">
        <f>IFERROR(VLOOKUP($AM226,Centros!$BE$2:$BF$6,2,FALSE),0)</f>
        <v>0</v>
      </c>
      <c r="BD226" s="45" t="str">
        <f t="shared" si="84"/>
        <v>ALGADI</v>
      </c>
      <c r="BE226" s="45" t="s">
        <v>852</v>
      </c>
      <c r="BF226" s="123" t="str">
        <f t="shared" si="85"/>
        <v>9-SEPTIEMBRE</v>
      </c>
      <c r="BG226" s="45">
        <f t="shared" si="86"/>
        <v>120001</v>
      </c>
      <c r="BH226" s="45">
        <f>VLOOKUP(Y226,Hoja1!$A$2:$O$599,14,FALSE)</f>
        <v>120001</v>
      </c>
      <c r="BI226" s="45" t="str">
        <f>VLOOKUP(BH226,Hoja1!$A$2:$O$599,2,FALSE)</f>
        <v>C.M.U. SAN AGUSTIN</v>
      </c>
      <c r="BJ226" s="45" t="str">
        <f t="shared" si="87"/>
        <v>GOMEZ TERUEL, GLORIA</v>
      </c>
      <c r="BK226" s="45">
        <f>VLOOKUP(BJ226,Trabajadores!$C$3:$AN$3285,14,FALSE)</f>
        <v>100</v>
      </c>
      <c r="BL226" s="45" t="str">
        <f>VLOOKUP($BJ226,Trabajadores!$C$3:$AN$3285,19,FALSE)</f>
        <v>h Encargad</v>
      </c>
      <c r="BM226" s="45">
        <f>VLOOKUP($BJ226,Trabajadores!$C$3:$AN$3285,16,FALSE)</f>
        <v>100</v>
      </c>
      <c r="BN226" s="124">
        <f t="shared" si="88"/>
        <v>1</v>
      </c>
      <c r="BO226" s="124">
        <f t="shared" si="89"/>
        <v>0</v>
      </c>
      <c r="BP226" s="125">
        <f t="shared" si="90"/>
        <v>1</v>
      </c>
      <c r="BR226" s="126">
        <f t="shared" si="91"/>
        <v>-105.55999999999999</v>
      </c>
      <c r="BV226" s="45" t="str">
        <f t="shared" si="92"/>
        <v>ALGADI</v>
      </c>
      <c r="BW226" s="45" t="s">
        <v>852</v>
      </c>
      <c r="BX226" s="123" t="str">
        <f t="shared" si="93"/>
        <v>9-SEPTIEMBRE</v>
      </c>
      <c r="BY226" s="45">
        <f t="shared" si="94"/>
        <v>120001</v>
      </c>
      <c r="BZ226" s="45">
        <f>VLOOKUP(BY226,Hoja1!$A$2:$O$599,14,FALSE)</f>
        <v>120001</v>
      </c>
      <c r="CA226" s="45" t="str">
        <f>VLOOKUP(BZ226,Hoja1!$A$2:$O$599,2,FALSE)</f>
        <v>C.M.U. SAN AGUSTIN</v>
      </c>
      <c r="CB226" s="45" t="str">
        <f t="shared" si="95"/>
        <v>Otros</v>
      </c>
      <c r="CC226" s="45">
        <v>888</v>
      </c>
      <c r="CD226" s="45" t="str">
        <f t="shared" si="96"/>
        <v>INCIDENCIA</v>
      </c>
      <c r="CF226" s="124"/>
      <c r="CG226" s="124"/>
      <c r="CH226" s="125"/>
      <c r="CJ226" s="126">
        <f t="shared" si="97"/>
        <v>105.55999999999999</v>
      </c>
    </row>
    <row r="227" spans="1:88" hidden="1" x14ac:dyDescent="0.3">
      <c r="A227" s="116"/>
      <c r="B227" s="116"/>
      <c r="D227" s="31" t="s">
        <v>2763</v>
      </c>
      <c r="E227" s="8" t="s">
        <v>2786</v>
      </c>
      <c r="F227" s="7" t="s">
        <v>725</v>
      </c>
      <c r="G227" s="45" t="s">
        <v>714</v>
      </c>
      <c r="H227" s="45" t="s">
        <v>719</v>
      </c>
      <c r="I227" s="119" t="s">
        <v>4721</v>
      </c>
      <c r="J227" s="18" t="s">
        <v>485</v>
      </c>
      <c r="K227" s="119">
        <v>340401</v>
      </c>
      <c r="L227" s="110" t="str">
        <f t="shared" si="75"/>
        <v>ok</v>
      </c>
      <c r="M227" s="111" t="str">
        <f>IFERROR(VLOOKUP(K227,Centros!$E$2:$G$340,2,FALSE)," ")</f>
        <v>MERCEDARIAS (MANIPA)</v>
      </c>
      <c r="N227" s="112" t="str">
        <f t="shared" si="76"/>
        <v xml:space="preserve"> </v>
      </c>
      <c r="O227" s="113" t="str">
        <f>IFERROR(VLOOKUP($I227,Trabajadores!$C$3:$AF$1684,19,FALSE)," ")</f>
        <v>COCINERO</v>
      </c>
      <c r="P227" s="32">
        <v>5</v>
      </c>
      <c r="Q227" s="33">
        <v>60</v>
      </c>
      <c r="R227" s="24">
        <f t="shared" si="74"/>
        <v>300</v>
      </c>
      <c r="S227" s="18"/>
      <c r="T227" s="23">
        <f t="shared" si="77"/>
        <v>1.743765625</v>
      </c>
      <c r="U227" s="23">
        <f t="shared" si="78"/>
        <v>0</v>
      </c>
      <c r="V227" s="18"/>
      <c r="W227" s="23">
        <f t="shared" si="79"/>
        <v>395.84999999999997</v>
      </c>
      <c r="X227" s="30" t="str">
        <f>IFERROR(VLOOKUP($I227,Trabajadores!$C$2:$AS$1684,42,FALSE)," ")</f>
        <v>ALGADI</v>
      </c>
      <c r="Y227" s="30">
        <f>IFERROR(VLOOKUP($I227,Trabajadores!$C$2:$AS$1684,40,FALSE)," ")</f>
        <v>120100</v>
      </c>
      <c r="Z227" s="30" t="str">
        <f>IFERROR(VLOOKUP(Y227,Centros!$X$2:$Y$228,2,FALSE)," ")</f>
        <v>DOMINICAS DE LA ANUNCIATA -RESIDENCIA</v>
      </c>
      <c r="AA227" s="6" t="s">
        <v>10761</v>
      </c>
      <c r="AB227" s="5" t="s">
        <v>10762</v>
      </c>
      <c r="AC227" s="41">
        <f>IFERROR(VLOOKUP(H227,Centros!$AI$2:$AN$10,6,FALSE),0)</f>
        <v>72</v>
      </c>
      <c r="AD227" s="42">
        <f t="shared" si="80"/>
        <v>0</v>
      </c>
      <c r="AE227" s="42">
        <f t="shared" si="81"/>
        <v>300</v>
      </c>
      <c r="AF227" s="42">
        <f t="shared" si="82"/>
        <v>0</v>
      </c>
      <c r="AG227" s="42">
        <f t="shared" si="83"/>
        <v>0</v>
      </c>
      <c r="AH227" s="43">
        <f>IFERROR(VLOOKUP($I227,Trabajadores!$C$3:$AT$1684,44,FALSE),0)</f>
        <v>19028</v>
      </c>
      <c r="AI227" s="43">
        <f>IFERROR(VLOOKUP($I227,Trabajadores!$C$3:$AT$1684,2,FALSE),0)</f>
        <v>438</v>
      </c>
      <c r="AJ227" s="43" t="str">
        <f>IFERROR(VLOOKUP($I227,Trabajadores!$C$3:$AY$1270,21,FALSE),0)</f>
        <v>10</v>
      </c>
      <c r="AK227" s="42">
        <f>IFERROR(VLOOKUP($I227,Trabajadores!$C$3:$AN$1684,38,FALSE),0)</f>
        <v>11.397500000000001</v>
      </c>
      <c r="AL227" s="42" t="str">
        <f>IFERROR(VLOOKUP($I227,Trabajadores!$C$3:$AN$1684,28,FALSE),0)</f>
        <v>99100165012016</v>
      </c>
      <c r="AM227" s="21" t="str">
        <f>IFERROR(VLOOKUP($I227,Trabajadores!$C$3:$AN$1684,19,FALSE),0)</f>
        <v>COCINERO</v>
      </c>
      <c r="AN227" s="21">
        <f>IFERROR(IF($J227="algadi",VLOOKUP($K227,Centros!$AB$2:$AD$142,2,FALSE),VLOOKUP($K227,Centros!$AB$143:$AD$282,2,FALSE)),0)</f>
        <v>19028</v>
      </c>
      <c r="AO227" s="44" t="str">
        <f>IFERROR(IF($J227="algadi",VLOOKUP($K227,Centros!$AB$2:$AD$142,3,FALSE),VLOOKUP($K227,Centros!$AB$143:$AD$222,3,FALSE)),0)</f>
        <v>15</v>
      </c>
      <c r="AP227" s="54"/>
      <c r="AQ227" s="55">
        <f>IFERROR(VLOOKUP($AM227,Centros!$AR$2:$AS$405,2,FALSE),0)</f>
        <v>1.743765625</v>
      </c>
      <c r="AR227" s="78">
        <f>IFERROR(VLOOKUP($AM227,Centros!$AZ$2:$BA$6,2,FALSE),0)</f>
        <v>0</v>
      </c>
      <c r="AS227" s="76">
        <f>IFERROR(VLOOKUP($AM227,Centros!$BE$2:$BF$6,2,FALSE),0)</f>
        <v>0</v>
      </c>
      <c r="BD227" s="45" t="str">
        <f t="shared" si="84"/>
        <v>ALGADI</v>
      </c>
      <c r="BE227" s="45" t="s">
        <v>852</v>
      </c>
      <c r="BF227" s="123" t="str">
        <f t="shared" si="85"/>
        <v>9-SEPTIEMBRE</v>
      </c>
      <c r="BG227" s="45">
        <f t="shared" si="86"/>
        <v>120100</v>
      </c>
      <c r="BH227" s="45">
        <f>VLOOKUP(Y227,Hoja1!$A$2:$O$599,14,FALSE)</f>
        <v>120100</v>
      </c>
      <c r="BI227" s="45" t="str">
        <f>VLOOKUP(BH227,Hoja1!$A$2:$O$599,2,FALSE)</f>
        <v>DOMINICAS ANUNCIATA-RESIDENCIA</v>
      </c>
      <c r="BJ227" s="45" t="str">
        <f t="shared" si="87"/>
        <v>RAMOS SALGADO, W JOSE</v>
      </c>
      <c r="BK227" s="45">
        <f>VLOOKUP(BJ227,Trabajadores!$C$3:$AN$3285,14,FALSE)</f>
        <v>200</v>
      </c>
      <c r="BL227" s="45" t="str">
        <f>VLOOKUP($BJ227,Trabajadores!$C$3:$AN$3285,19,FALSE)</f>
        <v>COCINERO</v>
      </c>
      <c r="BM227" s="45">
        <f>VLOOKUP($BJ227,Trabajadores!$C$3:$AN$3285,16,FALSE)</f>
        <v>50</v>
      </c>
      <c r="BN227" s="124">
        <f t="shared" si="88"/>
        <v>1</v>
      </c>
      <c r="BO227" s="124">
        <f t="shared" si="89"/>
        <v>0</v>
      </c>
      <c r="BP227" s="125">
        <f t="shared" si="90"/>
        <v>1</v>
      </c>
      <c r="BR227" s="126">
        <f t="shared" si="91"/>
        <v>-395.84999999999997</v>
      </c>
      <c r="BV227" s="45" t="str">
        <f t="shared" si="92"/>
        <v>ALGADI</v>
      </c>
      <c r="BW227" s="45" t="s">
        <v>852</v>
      </c>
      <c r="BX227" s="123" t="str">
        <f t="shared" si="93"/>
        <v>9-SEPTIEMBRE</v>
      </c>
      <c r="BY227" s="45">
        <f t="shared" si="94"/>
        <v>340401</v>
      </c>
      <c r="BZ227" s="45">
        <f>VLOOKUP(BY227,Hoja1!$A$2:$O$599,14,FALSE)</f>
        <v>340401</v>
      </c>
      <c r="CA227" s="45" t="str">
        <f>VLOOKUP(BZ227,Hoja1!$A$2:$O$599,2,FALSE)</f>
        <v>MERCEDARIAS (MANIPA)</v>
      </c>
      <c r="CB227" s="45" t="str">
        <f t="shared" si="95"/>
        <v>Eventos</v>
      </c>
      <c r="CC227" s="45">
        <v>888</v>
      </c>
      <c r="CD227" s="45" t="str">
        <f t="shared" si="96"/>
        <v>INCIDENCIA</v>
      </c>
      <c r="CF227" s="124"/>
      <c r="CG227" s="124"/>
      <c r="CH227" s="125"/>
      <c r="CJ227" s="126">
        <f t="shared" si="97"/>
        <v>395.84999999999997</v>
      </c>
    </row>
    <row r="228" spans="1:88" hidden="1" x14ac:dyDescent="0.3">
      <c r="A228" s="116"/>
      <c r="B228" s="116"/>
      <c r="D228" s="31" t="s">
        <v>2763</v>
      </c>
      <c r="E228" s="8" t="s">
        <v>2786</v>
      </c>
      <c r="F228" s="7" t="s">
        <v>725</v>
      </c>
      <c r="G228" s="45" t="s">
        <v>714</v>
      </c>
      <c r="H228" s="45" t="s">
        <v>720</v>
      </c>
      <c r="I228" s="119" t="s">
        <v>4441</v>
      </c>
      <c r="J228" s="18" t="s">
        <v>485</v>
      </c>
      <c r="K228" s="119">
        <v>340401</v>
      </c>
      <c r="L228" s="110" t="str">
        <f t="shared" si="75"/>
        <v>ok</v>
      </c>
      <c r="M228" s="111" t="str">
        <f>IFERROR(VLOOKUP(K228,Centros!$E$2:$G$340,2,FALSE)," ")</f>
        <v>MERCEDARIAS (MANIPA)</v>
      </c>
      <c r="N228" s="112" t="str">
        <f t="shared" si="76"/>
        <v xml:space="preserve"> </v>
      </c>
      <c r="O228" s="113" t="str">
        <f>IFERROR(VLOOKUP($I228,Trabajadores!$C$3:$AF$1684,19,FALSE)," ")</f>
        <v>Cociner@</v>
      </c>
      <c r="P228" s="32">
        <v>4</v>
      </c>
      <c r="Q228" s="33">
        <v>100</v>
      </c>
      <c r="R228" s="24">
        <f t="shared" si="74"/>
        <v>400</v>
      </c>
      <c r="S228" s="18"/>
      <c r="T228" s="23">
        <f t="shared" si="77"/>
        <v>1.743765625</v>
      </c>
      <c r="U228" s="23">
        <f t="shared" si="78"/>
        <v>0</v>
      </c>
      <c r="V228" s="18"/>
      <c r="W228" s="23">
        <f t="shared" si="79"/>
        <v>527.79999999999995</v>
      </c>
      <c r="X228" s="30" t="str">
        <f>IFERROR(VLOOKUP($I228,Trabajadores!$C$2:$AS$1684,42,FALSE)," ")</f>
        <v>ALGADI</v>
      </c>
      <c r="Y228" s="30">
        <f>IFERROR(VLOOKUP($I228,Trabajadores!$C$2:$AS$1684,40,FALSE)," ")</f>
        <v>120008</v>
      </c>
      <c r="Z228" s="30" t="str">
        <f>IFERROR(VLOOKUP(Y228,Centros!$X$2:$Y$228,2,FALSE)," ")</f>
        <v>COLEGIO MAYOR JAIME DEL AMO</v>
      </c>
      <c r="AA228" s="6" t="s">
        <v>10763</v>
      </c>
      <c r="AB228" s="5" t="s">
        <v>10764</v>
      </c>
      <c r="AC228" s="41">
        <f>IFERROR(VLOOKUP(H228,Centros!$AI$2:$AN$10,6,FALSE),0)</f>
        <v>70</v>
      </c>
      <c r="AD228" s="42">
        <f t="shared" si="80"/>
        <v>400</v>
      </c>
      <c r="AE228" s="42">
        <f t="shared" si="81"/>
        <v>0</v>
      </c>
      <c r="AF228" s="42">
        <f t="shared" si="82"/>
        <v>0</v>
      </c>
      <c r="AG228" s="42">
        <f t="shared" si="83"/>
        <v>0</v>
      </c>
      <c r="AH228" s="43">
        <f>IFERROR(VLOOKUP($I228,Trabajadores!$C$3:$AT$1684,44,FALSE),0)</f>
        <v>19228</v>
      </c>
      <c r="AI228" s="43">
        <f>IFERROR(VLOOKUP($I228,Trabajadores!$C$3:$AT$1684,2,FALSE),0)</f>
        <v>1515</v>
      </c>
      <c r="AJ228" s="43" t="str">
        <f>IFERROR(VLOOKUP($I228,Trabajadores!$C$3:$AY$1270,21,FALSE),0)</f>
        <v>3</v>
      </c>
      <c r="AK228" s="42">
        <f>IFERROR(VLOOKUP($I228,Trabajadores!$C$3:$AN$1684,38,FALSE),0)</f>
        <v>11.7875</v>
      </c>
      <c r="AL228" s="42" t="str">
        <f>IFERROR(VLOOKUP($I228,Trabajadores!$C$3:$AN$1684,28,FALSE),0)</f>
        <v>99100165012016</v>
      </c>
      <c r="AM228" s="21" t="str">
        <f>IFERROR(VLOOKUP($I228,Trabajadores!$C$3:$AN$1684,19,FALSE),0)</f>
        <v>Cociner@</v>
      </c>
      <c r="AN228" s="21">
        <f>IFERROR(IF($J228="algadi",VLOOKUP($K228,Centros!$AB$2:$AD$142,2,FALSE),VLOOKUP($K228,Centros!$AB$143:$AD$282,2,FALSE)),0)</f>
        <v>19028</v>
      </c>
      <c r="AO228" s="44" t="str">
        <f>IFERROR(IF($J228="algadi",VLOOKUP($K228,Centros!$AB$2:$AD$142,3,FALSE),VLOOKUP($K228,Centros!$AB$143:$AD$222,3,FALSE)),0)</f>
        <v>15</v>
      </c>
      <c r="AP228" s="54"/>
      <c r="AQ228" s="55">
        <f>IFERROR(VLOOKUP($AM228,Centros!$AR$2:$AS$405,2,FALSE),0)</f>
        <v>1.743765625</v>
      </c>
      <c r="AR228" s="78">
        <f>IFERROR(VLOOKUP($AM228,Centros!$AZ$2:$BA$6,2,FALSE),0)</f>
        <v>2.3222499999999999</v>
      </c>
      <c r="AS228" s="76">
        <f>IFERROR(VLOOKUP($AM228,Centros!$BE$2:$BF$6,2,FALSE),0)</f>
        <v>0</v>
      </c>
      <c r="BD228" s="45" t="str">
        <f t="shared" si="84"/>
        <v>ALGADI</v>
      </c>
      <c r="BE228" s="45" t="s">
        <v>852</v>
      </c>
      <c r="BF228" s="123" t="str">
        <f t="shared" si="85"/>
        <v>9-SEPTIEMBRE</v>
      </c>
      <c r="BG228" s="45">
        <f t="shared" si="86"/>
        <v>120008</v>
      </c>
      <c r="BH228" s="45">
        <f>VLOOKUP(Y228,Hoja1!$A$2:$O$599,14,FALSE)</f>
        <v>120008</v>
      </c>
      <c r="BI228" s="45" t="str">
        <f>VLOOKUP(BH228,Hoja1!$A$2:$O$599,2,FALSE)</f>
        <v>C.M.U.  JAIME DEL AMO</v>
      </c>
      <c r="BJ228" s="45" t="str">
        <f t="shared" si="87"/>
        <v>MUÑOZ PIMENTEL, JOSE IGNAC</v>
      </c>
      <c r="BK228" s="45">
        <f>VLOOKUP(BJ228,Trabajadores!$C$3:$AN$3285,14,FALSE)</f>
        <v>100</v>
      </c>
      <c r="BL228" s="45" t="str">
        <f>VLOOKUP($BJ228,Trabajadores!$C$3:$AN$3285,19,FALSE)</f>
        <v>Cociner@</v>
      </c>
      <c r="BM228" s="45">
        <f>VLOOKUP($BJ228,Trabajadores!$C$3:$AN$3285,16,FALSE)</f>
        <v>100</v>
      </c>
      <c r="BN228" s="124">
        <f t="shared" si="88"/>
        <v>1</v>
      </c>
      <c r="BO228" s="124">
        <f t="shared" si="89"/>
        <v>0</v>
      </c>
      <c r="BP228" s="125">
        <f t="shared" si="90"/>
        <v>1</v>
      </c>
      <c r="BR228" s="126">
        <f t="shared" si="91"/>
        <v>-527.79999999999995</v>
      </c>
      <c r="BV228" s="45" t="str">
        <f t="shared" si="92"/>
        <v>ALGADI</v>
      </c>
      <c r="BW228" s="45" t="s">
        <v>852</v>
      </c>
      <c r="BX228" s="123" t="str">
        <f t="shared" si="93"/>
        <v>9-SEPTIEMBRE</v>
      </c>
      <c r="BY228" s="45">
        <f t="shared" si="94"/>
        <v>340401</v>
      </c>
      <c r="BZ228" s="45">
        <f>VLOOKUP(BY228,Hoja1!$A$2:$O$599,14,FALSE)</f>
        <v>340401</v>
      </c>
      <c r="CA228" s="45" t="str">
        <f>VLOOKUP(BZ228,Hoja1!$A$2:$O$599,2,FALSE)</f>
        <v>MERCEDARIAS (MANIPA)</v>
      </c>
      <c r="CB228" s="45" t="str">
        <f t="shared" si="95"/>
        <v>Festivos y Fines de Semana</v>
      </c>
      <c r="CC228" s="45">
        <v>888</v>
      </c>
      <c r="CD228" s="45" t="str">
        <f t="shared" si="96"/>
        <v>INCIDENCIA</v>
      </c>
      <c r="CF228" s="124"/>
      <c r="CG228" s="124"/>
      <c r="CH228" s="125"/>
      <c r="CJ228" s="126">
        <f t="shared" si="97"/>
        <v>527.79999999999995</v>
      </c>
    </row>
    <row r="229" spans="1:88" hidden="1" x14ac:dyDescent="0.3">
      <c r="A229" s="116"/>
      <c r="B229" s="116"/>
      <c r="D229" s="31" t="s">
        <v>2763</v>
      </c>
      <c r="E229" s="8" t="s">
        <v>2786</v>
      </c>
      <c r="F229" s="7" t="s">
        <v>725</v>
      </c>
      <c r="G229" s="45" t="s">
        <v>714</v>
      </c>
      <c r="H229" s="45" t="s">
        <v>719</v>
      </c>
      <c r="I229" s="119" t="s">
        <v>4203</v>
      </c>
      <c r="J229" s="18" t="s">
        <v>485</v>
      </c>
      <c r="K229" s="119">
        <v>340401</v>
      </c>
      <c r="L229" s="110" t="str">
        <f t="shared" si="75"/>
        <v>ok</v>
      </c>
      <c r="M229" s="111" t="str">
        <f>IFERROR(VLOOKUP(K229,Centros!$E$2:$G$340,2,FALSE)," ")</f>
        <v>MERCEDARIAS (MANIPA)</v>
      </c>
      <c r="N229" s="112" t="str">
        <f t="shared" si="76"/>
        <v xml:space="preserve"> </v>
      </c>
      <c r="O229" s="113" t="str">
        <f>IFERROR(VLOOKUP($I229,Trabajadores!$C$3:$AF$1684,19,FALSE)," ")</f>
        <v>Cocinero G</v>
      </c>
      <c r="P229" s="32">
        <v>1</v>
      </c>
      <c r="Q229" s="33">
        <v>60</v>
      </c>
      <c r="R229" s="24">
        <f t="shared" si="74"/>
        <v>60</v>
      </c>
      <c r="S229" s="18"/>
      <c r="T229" s="23">
        <f t="shared" si="77"/>
        <v>1.743765625</v>
      </c>
      <c r="U229" s="23">
        <f t="shared" si="78"/>
        <v>0</v>
      </c>
      <c r="V229" s="18"/>
      <c r="W229" s="23">
        <f t="shared" si="79"/>
        <v>79.169999999999987</v>
      </c>
      <c r="X229" s="30" t="str">
        <f>IFERROR(VLOOKUP($I229,Trabajadores!$C$2:$AS$1684,42,FALSE)," ")</f>
        <v>ALGADI</v>
      </c>
      <c r="Y229" s="30">
        <f>IFERROR(VLOOKUP($I229,Trabajadores!$C$2:$AS$1684,40,FALSE)," ")</f>
        <v>340401</v>
      </c>
      <c r="Z229" s="30" t="str">
        <f>IFERROR(VLOOKUP(Y229,Centros!$X$2:$Y$228,2,FALSE)," ")</f>
        <v>MERCEDARIAS (MANIPA)</v>
      </c>
      <c r="AA229" s="6">
        <v>45927</v>
      </c>
      <c r="AB229" s="5" t="s">
        <v>10762</v>
      </c>
      <c r="AC229" s="41">
        <f>IFERROR(VLOOKUP(H229,Centros!$AI$2:$AN$10,6,FALSE),0)</f>
        <v>72</v>
      </c>
      <c r="AD229" s="42">
        <f t="shared" si="80"/>
        <v>0</v>
      </c>
      <c r="AE229" s="42">
        <f t="shared" si="81"/>
        <v>60</v>
      </c>
      <c r="AF229" s="42">
        <f t="shared" si="82"/>
        <v>0</v>
      </c>
      <c r="AG229" s="42">
        <f t="shared" si="83"/>
        <v>0</v>
      </c>
      <c r="AH229" s="43">
        <f>IFERROR(VLOOKUP($I229,Trabajadores!$C$3:$AT$1684,44,FALSE),0)</f>
        <v>19028</v>
      </c>
      <c r="AI229" s="43">
        <f>IFERROR(VLOOKUP($I229,Trabajadores!$C$3:$AT$1684,2,FALSE),0)</f>
        <v>91</v>
      </c>
      <c r="AJ229" s="43" t="str">
        <f>IFERROR(VLOOKUP($I229,Trabajadores!$C$3:$AY$1270,21,FALSE),0)</f>
        <v>15</v>
      </c>
      <c r="AK229" s="42">
        <f>IFERROR(VLOOKUP($I229,Trabajadores!$C$3:$AN$1684,38,FALSE),0)</f>
        <v>11.577500000000001</v>
      </c>
      <c r="AL229" s="42" t="str">
        <f>IFERROR(VLOOKUP($I229,Trabajadores!$C$3:$AN$1684,28,FALSE),0)</f>
        <v>99100165012016</v>
      </c>
      <c r="AM229" s="21" t="str">
        <f>IFERROR(VLOOKUP($I229,Trabajadores!$C$3:$AN$1684,19,FALSE),0)</f>
        <v>Cocinero G</v>
      </c>
      <c r="AN229" s="21">
        <f>IFERROR(IF($J229="algadi",VLOOKUP($K229,Centros!$AB$2:$AD$142,2,FALSE),VLOOKUP($K229,Centros!$AB$143:$AD$282,2,FALSE)),0)</f>
        <v>19028</v>
      </c>
      <c r="AO229" s="44" t="str">
        <f>IFERROR(IF($J229="algadi",VLOOKUP($K229,Centros!$AB$2:$AD$142,3,FALSE),VLOOKUP($K229,Centros!$AB$143:$AD$222,3,FALSE)),0)</f>
        <v>15</v>
      </c>
      <c r="AP229" s="54"/>
      <c r="AQ229" s="55">
        <f>IFERROR(VLOOKUP($AM229,Centros!$AR$2:$AS$405,2,FALSE),0)</f>
        <v>1.743765625</v>
      </c>
      <c r="AR229" s="78">
        <f>IFERROR(VLOOKUP($AM229,Centros!$AZ$2:$BA$6,2,FALSE),0)</f>
        <v>0</v>
      </c>
      <c r="AS229" s="76">
        <f>IFERROR(VLOOKUP($AM229,Centros!$BE$2:$BF$6,2,FALSE),0)</f>
        <v>0</v>
      </c>
      <c r="BD229" s="45" t="str">
        <f t="shared" si="84"/>
        <v>ALGADI</v>
      </c>
      <c r="BE229" s="45" t="s">
        <v>852</v>
      </c>
      <c r="BF229" s="123" t="str">
        <f t="shared" si="85"/>
        <v>9-SEPTIEMBRE</v>
      </c>
      <c r="BG229" s="45">
        <f t="shared" si="86"/>
        <v>340401</v>
      </c>
      <c r="BH229" s="45">
        <f>VLOOKUP(Y229,Hoja1!$A$2:$O$599,14,FALSE)</f>
        <v>340401</v>
      </c>
      <c r="BI229" s="45" t="str">
        <f>VLOOKUP(BH229,Hoja1!$A$2:$O$599,2,FALSE)</f>
        <v>MERCEDARIAS (MANIPA)</v>
      </c>
      <c r="BJ229" s="45" t="str">
        <f t="shared" si="87"/>
        <v>MARTIN DEL CURA, JULIA</v>
      </c>
      <c r="BK229" s="45">
        <f>VLOOKUP(BJ229,Trabajadores!$C$3:$AN$3285,14,FALSE)</f>
        <v>100</v>
      </c>
      <c r="BL229" s="45" t="str">
        <f>VLOOKUP($BJ229,Trabajadores!$C$3:$AN$3285,19,FALSE)</f>
        <v>Cocinero G</v>
      </c>
      <c r="BM229" s="45">
        <f>VLOOKUP($BJ229,Trabajadores!$C$3:$AN$3285,16,FALSE)</f>
        <v>100</v>
      </c>
      <c r="BN229" s="124">
        <f t="shared" si="88"/>
        <v>1</v>
      </c>
      <c r="BO229" s="124">
        <f t="shared" si="89"/>
        <v>0</v>
      </c>
      <c r="BP229" s="125">
        <f t="shared" si="90"/>
        <v>1</v>
      </c>
      <c r="BR229" s="126">
        <f t="shared" si="91"/>
        <v>-79.169999999999987</v>
      </c>
      <c r="BV229" s="45" t="str">
        <f t="shared" si="92"/>
        <v>ALGADI</v>
      </c>
      <c r="BW229" s="45" t="s">
        <v>852</v>
      </c>
      <c r="BX229" s="123" t="str">
        <f t="shared" si="93"/>
        <v>9-SEPTIEMBRE</v>
      </c>
      <c r="BY229" s="45">
        <f t="shared" si="94"/>
        <v>340401</v>
      </c>
      <c r="BZ229" s="45">
        <f>VLOOKUP(BY229,Hoja1!$A$2:$O$599,14,FALSE)</f>
        <v>340401</v>
      </c>
      <c r="CA229" s="45" t="str">
        <f>VLOOKUP(BZ229,Hoja1!$A$2:$O$599,2,FALSE)</f>
        <v>MERCEDARIAS (MANIPA)</v>
      </c>
      <c r="CB229" s="45" t="str">
        <f t="shared" si="95"/>
        <v>Eventos</v>
      </c>
      <c r="CC229" s="45">
        <v>888</v>
      </c>
      <c r="CD229" s="45" t="str">
        <f t="shared" si="96"/>
        <v>INCIDENCIA</v>
      </c>
      <c r="CF229" s="124"/>
      <c r="CG229" s="124"/>
      <c r="CH229" s="125"/>
      <c r="CJ229" s="126">
        <f t="shared" si="97"/>
        <v>79.169999999999987</v>
      </c>
    </row>
    <row r="230" spans="1:88" hidden="1" x14ac:dyDescent="0.3">
      <c r="A230" s="116"/>
      <c r="B230" s="116"/>
      <c r="D230" s="31" t="s">
        <v>2763</v>
      </c>
      <c r="E230" s="8" t="s">
        <v>2786</v>
      </c>
      <c r="F230" s="7" t="s">
        <v>725</v>
      </c>
      <c r="G230" s="45" t="s">
        <v>714</v>
      </c>
      <c r="H230" s="45" t="s">
        <v>720</v>
      </c>
      <c r="I230" s="119" t="s">
        <v>3179</v>
      </c>
      <c r="J230" s="18" t="s">
        <v>485</v>
      </c>
      <c r="K230" s="119">
        <v>340401</v>
      </c>
      <c r="L230" s="110" t="str">
        <f t="shared" si="75"/>
        <v>ok</v>
      </c>
      <c r="M230" s="111" t="str">
        <f>IFERROR(VLOOKUP(K230,Centros!$E$2:$G$340,2,FALSE)," ")</f>
        <v>MERCEDARIAS (MANIPA)</v>
      </c>
      <c r="N230" s="112" t="str">
        <f t="shared" si="76"/>
        <v xml:space="preserve"> </v>
      </c>
      <c r="O230" s="113" t="str">
        <f>IFERROR(VLOOKUP($I230,Trabajadores!$C$3:$AF$1684,19,FALSE)," ")</f>
        <v>h J Cocina</v>
      </c>
      <c r="P230" s="32">
        <v>2</v>
      </c>
      <c r="Q230" s="33">
        <v>100</v>
      </c>
      <c r="R230" s="24">
        <f t="shared" si="74"/>
        <v>200</v>
      </c>
      <c r="S230" s="18"/>
      <c r="T230" s="23">
        <f t="shared" si="77"/>
        <v>1.7971718750000001</v>
      </c>
      <c r="U230" s="23">
        <f t="shared" si="78"/>
        <v>0</v>
      </c>
      <c r="V230" s="18"/>
      <c r="W230" s="23">
        <f t="shared" si="79"/>
        <v>263.89999999999998</v>
      </c>
      <c r="X230" s="30" t="str">
        <f>IFERROR(VLOOKUP($I230,Trabajadores!$C$2:$AS$1684,42,FALSE)," ")</f>
        <v>ALGADI</v>
      </c>
      <c r="Y230" s="30">
        <f>IFERROR(VLOOKUP($I230,Trabajadores!$C$2:$AS$1684,40,FALSE)," ")</f>
        <v>110084</v>
      </c>
      <c r="Z230" s="30" t="str">
        <f>IFERROR(VLOOKUP(Y230,Centros!$X$2:$Y$228,2,FALSE)," ")</f>
        <v>COL. SAN AGUSTIN -LOS NEGRALES</v>
      </c>
      <c r="AA230" s="6" t="s">
        <v>10765</v>
      </c>
      <c r="AB230" s="5" t="s">
        <v>10766</v>
      </c>
      <c r="AC230" s="41">
        <f>IFERROR(VLOOKUP(H230,Centros!$AI$2:$AN$10,6,FALSE),0)</f>
        <v>70</v>
      </c>
      <c r="AD230" s="42">
        <f t="shared" si="80"/>
        <v>200</v>
      </c>
      <c r="AE230" s="42">
        <f t="shared" si="81"/>
        <v>0</v>
      </c>
      <c r="AF230" s="42">
        <f t="shared" si="82"/>
        <v>0</v>
      </c>
      <c r="AG230" s="42">
        <f t="shared" si="83"/>
        <v>0</v>
      </c>
      <c r="AH230" s="43">
        <f>IFERROR(VLOOKUP($I230,Trabajadores!$C$3:$AT$1684,44,FALSE),0)</f>
        <v>19228</v>
      </c>
      <c r="AI230" s="43">
        <f>IFERROR(VLOOKUP($I230,Trabajadores!$C$3:$AT$1684,2,FALSE),0)</f>
        <v>373</v>
      </c>
      <c r="AJ230" s="43" t="str">
        <f>IFERROR(VLOOKUP($I230,Trabajadores!$C$3:$AY$1270,21,FALSE),0)</f>
        <v>37</v>
      </c>
      <c r="AK230" s="42">
        <f>IFERROR(VLOOKUP($I230,Trabajadores!$C$3:$AN$1684,38,FALSE),0)</f>
        <v>12.057499999999999</v>
      </c>
      <c r="AL230" s="42" t="str">
        <f>IFERROR(VLOOKUP($I230,Trabajadores!$C$3:$AN$1684,28,FALSE),0)</f>
        <v>99100165012016</v>
      </c>
      <c r="AM230" s="21" t="str">
        <f>IFERROR(VLOOKUP($I230,Trabajadores!$C$3:$AN$1684,19,FALSE),0)</f>
        <v>h J Cocina</v>
      </c>
      <c r="AN230" s="21">
        <f>IFERROR(IF($J230="algadi",VLOOKUP($K230,Centros!$AB$2:$AD$142,2,FALSE),VLOOKUP($K230,Centros!$AB$143:$AD$282,2,FALSE)),0)</f>
        <v>19028</v>
      </c>
      <c r="AO230" s="44" t="str">
        <f>IFERROR(IF($J230="algadi",VLOOKUP($K230,Centros!$AB$2:$AD$142,3,FALSE),VLOOKUP($K230,Centros!$AB$143:$AD$222,3,FALSE)),0)</f>
        <v>15</v>
      </c>
      <c r="AP230" s="54"/>
      <c r="AQ230" s="55">
        <f>IFERROR(VLOOKUP($AM230,Centros!$AR$2:$AS$405,2,FALSE),0)</f>
        <v>1.7971718750000001</v>
      </c>
      <c r="AR230" s="78">
        <f>IFERROR(VLOOKUP($AM230,Centros!$AZ$2:$BA$6,2,FALSE),0)</f>
        <v>0</v>
      </c>
      <c r="AS230" s="76">
        <f>IFERROR(VLOOKUP($AM230,Centros!$BE$2:$BF$6,2,FALSE),0)</f>
        <v>0</v>
      </c>
      <c r="BD230" s="45" t="str">
        <f t="shared" si="84"/>
        <v>ALGADI</v>
      </c>
      <c r="BE230" s="45" t="s">
        <v>852</v>
      </c>
      <c r="BF230" s="123" t="str">
        <f t="shared" si="85"/>
        <v>9-SEPTIEMBRE</v>
      </c>
      <c r="BG230" s="45">
        <f t="shared" si="86"/>
        <v>110084</v>
      </c>
      <c r="BH230" s="45">
        <f>VLOOKUP(Y230,Hoja1!$A$2:$O$599,14,FALSE)</f>
        <v>110084</v>
      </c>
      <c r="BI230" s="45" t="str">
        <f>VLOOKUP(BH230,Hoja1!$A$2:$O$599,2,FALSE)</f>
        <v>COL. SAN AGUSTIN -LOS NEGRALES</v>
      </c>
      <c r="BJ230" s="45" t="str">
        <f t="shared" si="87"/>
        <v>BONILLA DELGADO, JUAN M.</v>
      </c>
      <c r="BK230" s="45">
        <f>VLOOKUP(BJ230,Trabajadores!$C$3:$AN$3285,14,FALSE)</f>
        <v>100</v>
      </c>
      <c r="BL230" s="45" t="str">
        <f>VLOOKUP($BJ230,Trabajadores!$C$3:$AN$3285,19,FALSE)</f>
        <v>h J Cocina</v>
      </c>
      <c r="BM230" s="45">
        <f>VLOOKUP($BJ230,Trabajadores!$C$3:$AN$3285,16,FALSE)</f>
        <v>100</v>
      </c>
      <c r="BN230" s="124">
        <f t="shared" si="88"/>
        <v>1</v>
      </c>
      <c r="BO230" s="124">
        <f t="shared" si="89"/>
        <v>0</v>
      </c>
      <c r="BP230" s="125">
        <f t="shared" si="90"/>
        <v>1</v>
      </c>
      <c r="BR230" s="126">
        <f t="shared" si="91"/>
        <v>-263.89999999999998</v>
      </c>
      <c r="BV230" s="45" t="str">
        <f t="shared" si="92"/>
        <v>ALGADI</v>
      </c>
      <c r="BW230" s="45" t="s">
        <v>852</v>
      </c>
      <c r="BX230" s="123" t="str">
        <f t="shared" si="93"/>
        <v>9-SEPTIEMBRE</v>
      </c>
      <c r="BY230" s="45">
        <f t="shared" si="94"/>
        <v>340401</v>
      </c>
      <c r="BZ230" s="45">
        <f>VLOOKUP(BY230,Hoja1!$A$2:$O$599,14,FALSE)</f>
        <v>340401</v>
      </c>
      <c r="CA230" s="45" t="str">
        <f>VLOOKUP(BZ230,Hoja1!$A$2:$O$599,2,FALSE)</f>
        <v>MERCEDARIAS (MANIPA)</v>
      </c>
      <c r="CB230" s="45" t="str">
        <f t="shared" si="95"/>
        <v>Festivos y Fines de Semana</v>
      </c>
      <c r="CC230" s="45">
        <v>888</v>
      </c>
      <c r="CD230" s="45" t="str">
        <f t="shared" si="96"/>
        <v>INCIDENCIA</v>
      </c>
      <c r="CF230" s="124"/>
      <c r="CG230" s="124"/>
      <c r="CH230" s="125"/>
      <c r="CJ230" s="126">
        <f t="shared" si="97"/>
        <v>263.89999999999998</v>
      </c>
    </row>
    <row r="231" spans="1:88" hidden="1" x14ac:dyDescent="0.3">
      <c r="A231" s="116"/>
      <c r="B231" s="116"/>
      <c r="D231" s="31" t="s">
        <v>2763</v>
      </c>
      <c r="E231" s="8" t="s">
        <v>2786</v>
      </c>
      <c r="F231" s="7" t="s">
        <v>725</v>
      </c>
      <c r="G231" s="45" t="s">
        <v>714</v>
      </c>
      <c r="H231" s="45" t="s">
        <v>720</v>
      </c>
      <c r="I231" s="119" t="s">
        <v>168</v>
      </c>
      <c r="J231" s="18" t="s">
        <v>485</v>
      </c>
      <c r="K231" s="119">
        <v>340401</v>
      </c>
      <c r="L231" s="110" t="str">
        <f t="shared" si="75"/>
        <v>ok</v>
      </c>
      <c r="M231" s="111" t="str">
        <f>IFERROR(VLOOKUP(K231,Centros!$E$2:$G$340,2,FALSE)," ")</f>
        <v>MERCEDARIAS (MANIPA)</v>
      </c>
      <c r="N231" s="112" t="str">
        <f t="shared" si="76"/>
        <v xml:space="preserve"> </v>
      </c>
      <c r="O231" s="113" t="str">
        <f>IFERROR(VLOOKUP($I231,Trabajadores!$C$3:$AF$1684,19,FALSE)," ")</f>
        <v>ASL</v>
      </c>
      <c r="P231" s="32">
        <v>2</v>
      </c>
      <c r="Q231" s="33">
        <v>100</v>
      </c>
      <c r="R231" s="24">
        <f t="shared" si="74"/>
        <v>200</v>
      </c>
      <c r="S231" s="18"/>
      <c r="T231" s="23">
        <f t="shared" si="77"/>
        <v>1.6367812499999999</v>
      </c>
      <c r="U231" s="23">
        <f t="shared" si="78"/>
        <v>0</v>
      </c>
      <c r="V231" s="18"/>
      <c r="W231" s="23">
        <f t="shared" si="79"/>
        <v>263.89999999999998</v>
      </c>
      <c r="X231" s="30" t="str">
        <f>IFERROR(VLOOKUP($I231,Trabajadores!$C$2:$AS$1684,42,FALSE)," ")</f>
        <v>ALGADI</v>
      </c>
      <c r="Y231" s="30">
        <f>IFERROR(VLOOKUP($I231,Trabajadores!$C$2:$AS$1684,40,FALSE)," ")</f>
        <v>110064</v>
      </c>
      <c r="Z231" s="30" t="str">
        <f>IFERROR(VLOOKUP(Y231,Centros!$X$2:$Y$228,2,FALSE)," ")</f>
        <v>COLEGIO SAGRADA FAMILIA</v>
      </c>
      <c r="AA231" s="6" t="s">
        <v>10767</v>
      </c>
      <c r="AB231" s="5" t="s">
        <v>10766</v>
      </c>
      <c r="AC231" s="41">
        <f>IFERROR(VLOOKUP(H231,Centros!$AI$2:$AN$10,6,FALSE),0)</f>
        <v>70</v>
      </c>
      <c r="AD231" s="42">
        <f t="shared" si="80"/>
        <v>200</v>
      </c>
      <c r="AE231" s="42">
        <f t="shared" si="81"/>
        <v>0</v>
      </c>
      <c r="AF231" s="42">
        <f t="shared" si="82"/>
        <v>0</v>
      </c>
      <c r="AG231" s="42">
        <f t="shared" si="83"/>
        <v>0</v>
      </c>
      <c r="AH231" s="43">
        <f>IFERROR(VLOOKUP($I231,Trabajadores!$C$3:$AT$1684,44,FALSE),0)</f>
        <v>19228</v>
      </c>
      <c r="AI231" s="43">
        <f>IFERROR(VLOOKUP($I231,Trabajadores!$C$3:$AT$1684,2,FALSE),0)</f>
        <v>590</v>
      </c>
      <c r="AJ231" s="43" t="str">
        <f>IFERROR(VLOOKUP($I231,Trabajadores!$C$3:$AY$1270,21,FALSE),0)</f>
        <v>12</v>
      </c>
      <c r="AK231" s="42">
        <f>IFERROR(VLOOKUP($I231,Trabajadores!$C$3:$AN$1684,38,FALSE),0)</f>
        <v>7.65625</v>
      </c>
      <c r="AL231" s="42" t="str">
        <f>IFERROR(VLOOKUP($I231,Trabajadores!$C$3:$AN$1684,28,FALSE),0)</f>
        <v>99100165012016</v>
      </c>
      <c r="AM231" s="21" t="str">
        <f>IFERROR(VLOOKUP($I231,Trabajadores!$C$3:$AN$1684,19,FALSE),0)</f>
        <v>ASL</v>
      </c>
      <c r="AN231" s="21">
        <f>IFERROR(IF($J231="algadi",VLOOKUP($K231,Centros!$AB$2:$AD$142,2,FALSE),VLOOKUP($K231,Centros!$AB$143:$AD$282,2,FALSE)),0)</f>
        <v>19028</v>
      </c>
      <c r="AO231" s="44" t="str">
        <f>IFERROR(IF($J231="algadi",VLOOKUP($K231,Centros!$AB$2:$AD$142,3,FALSE),VLOOKUP($K231,Centros!$AB$143:$AD$222,3,FALSE)),0)</f>
        <v>15</v>
      </c>
      <c r="AP231" s="54"/>
      <c r="AQ231" s="55">
        <f>IFERROR(VLOOKUP($AM231,Centros!$AR$2:$AS$405,2,FALSE),0)</f>
        <v>1.6367812499999999</v>
      </c>
      <c r="AR231" s="78">
        <f>IFERROR(VLOOKUP($AM231,Centros!$AZ$2:$BA$6,2,FALSE),0)</f>
        <v>0</v>
      </c>
      <c r="AS231" s="76">
        <f>IFERROR(VLOOKUP($AM231,Centros!$BE$2:$BF$6,2,FALSE),0)</f>
        <v>2.0499999999999998</v>
      </c>
      <c r="BD231" s="45" t="str">
        <f t="shared" si="84"/>
        <v>ALGADI</v>
      </c>
      <c r="BE231" s="45" t="s">
        <v>852</v>
      </c>
      <c r="BF231" s="123" t="str">
        <f t="shared" si="85"/>
        <v>9-SEPTIEMBRE</v>
      </c>
      <c r="BG231" s="45">
        <f t="shared" si="86"/>
        <v>110064</v>
      </c>
      <c r="BH231" s="45">
        <f>VLOOKUP(Y231,Hoja1!$A$2:$O$599,14,FALSE)</f>
        <v>110064</v>
      </c>
      <c r="BI231" s="45" t="str">
        <f>VLOOKUP(BH231,Hoja1!$A$2:$O$599,2,FALSE)</f>
        <v>COLEGIO SAGRADA FAMILIA</v>
      </c>
      <c r="BJ231" s="45" t="str">
        <f t="shared" si="87"/>
        <v>APARECIDA BENTO, SIRLENE</v>
      </c>
      <c r="BK231" s="45">
        <f>VLOOKUP(BJ231,Trabajadores!$C$3:$AN$3285,14,FALSE)</f>
        <v>300</v>
      </c>
      <c r="BL231" s="45" t="str">
        <f>VLOOKUP($BJ231,Trabajadores!$C$3:$AN$3285,19,FALSE)</f>
        <v>ASL</v>
      </c>
      <c r="BM231" s="45">
        <f>VLOOKUP($BJ231,Trabajadores!$C$3:$AN$3285,16,FALSE)</f>
        <v>100</v>
      </c>
      <c r="BN231" s="124">
        <f t="shared" si="88"/>
        <v>1</v>
      </c>
      <c r="BO231" s="124">
        <f t="shared" si="89"/>
        <v>0</v>
      </c>
      <c r="BP231" s="125">
        <f t="shared" si="90"/>
        <v>1</v>
      </c>
      <c r="BR231" s="126">
        <f t="shared" si="91"/>
        <v>-263.89999999999998</v>
      </c>
      <c r="BV231" s="45" t="str">
        <f t="shared" si="92"/>
        <v>ALGADI</v>
      </c>
      <c r="BW231" s="45" t="s">
        <v>852</v>
      </c>
      <c r="BX231" s="123" t="str">
        <f t="shared" si="93"/>
        <v>9-SEPTIEMBRE</v>
      </c>
      <c r="BY231" s="45">
        <f t="shared" si="94"/>
        <v>340401</v>
      </c>
      <c r="BZ231" s="45">
        <f>VLOOKUP(BY231,Hoja1!$A$2:$O$599,14,FALSE)</f>
        <v>340401</v>
      </c>
      <c r="CA231" s="45" t="str">
        <f>VLOOKUP(BZ231,Hoja1!$A$2:$O$599,2,FALSE)</f>
        <v>MERCEDARIAS (MANIPA)</v>
      </c>
      <c r="CB231" s="45" t="str">
        <f t="shared" si="95"/>
        <v>Festivos y Fines de Semana</v>
      </c>
      <c r="CC231" s="45">
        <v>888</v>
      </c>
      <c r="CD231" s="45" t="str">
        <f t="shared" si="96"/>
        <v>INCIDENCIA</v>
      </c>
      <c r="CF231" s="124"/>
      <c r="CG231" s="124"/>
      <c r="CH231" s="125"/>
      <c r="CJ231" s="126">
        <f t="shared" si="97"/>
        <v>263.89999999999998</v>
      </c>
    </row>
    <row r="232" spans="1:88" hidden="1" x14ac:dyDescent="0.3">
      <c r="A232" s="116"/>
      <c r="B232" s="116"/>
      <c r="D232" s="31" t="s">
        <v>2763</v>
      </c>
      <c r="E232" s="8" t="s">
        <v>2786</v>
      </c>
      <c r="F232" s="7" t="s">
        <v>726</v>
      </c>
      <c r="G232" s="45" t="s">
        <v>714</v>
      </c>
      <c r="H232" s="45" t="s">
        <v>720</v>
      </c>
      <c r="I232" s="119" t="s">
        <v>168</v>
      </c>
      <c r="J232" s="18" t="s">
        <v>485</v>
      </c>
      <c r="K232" s="119">
        <v>110064</v>
      </c>
      <c r="L232" s="110" t="str">
        <f t="shared" si="75"/>
        <v>ok</v>
      </c>
      <c r="M232" s="111" t="str">
        <f>IFERROR(VLOOKUP(K232,Centros!$E$2:$G$340,2,FALSE)," ")</f>
        <v>COLEGIO SAGRADA FAMILIA</v>
      </c>
      <c r="N232" s="112" t="str">
        <f t="shared" si="76"/>
        <v xml:space="preserve"> </v>
      </c>
      <c r="O232" s="113" t="str">
        <f>IFERROR(VLOOKUP($I232,Trabajadores!$C$3:$AF$1684,19,FALSE)," ")</f>
        <v>ASL</v>
      </c>
      <c r="P232" s="32">
        <v>4</v>
      </c>
      <c r="Q232" s="33">
        <v>80</v>
      </c>
      <c r="R232" s="24">
        <f t="shared" si="74"/>
        <v>320</v>
      </c>
      <c r="S232" s="18"/>
      <c r="T232" s="23">
        <f t="shared" si="77"/>
        <v>1.6367812499999999</v>
      </c>
      <c r="U232" s="23">
        <f t="shared" si="78"/>
        <v>0</v>
      </c>
      <c r="V232" s="18"/>
      <c r="W232" s="23">
        <f t="shared" si="79"/>
        <v>422.23999999999995</v>
      </c>
      <c r="X232" s="30" t="str">
        <f>IFERROR(VLOOKUP($I232,Trabajadores!$C$2:$AS$1684,42,FALSE)," ")</f>
        <v>ALGADI</v>
      </c>
      <c r="Y232" s="30">
        <f>IFERROR(VLOOKUP($I232,Trabajadores!$C$2:$AS$1684,40,FALSE)," ")</f>
        <v>110064</v>
      </c>
      <c r="Z232" s="30" t="str">
        <f>IFERROR(VLOOKUP(Y232,Centros!$X$2:$Y$228,2,FALSE)," ")</f>
        <v>COLEGIO SAGRADA FAMILIA</v>
      </c>
      <c r="AA232" s="6" t="s">
        <v>10768</v>
      </c>
      <c r="AB232" s="5" t="s">
        <v>10766</v>
      </c>
      <c r="AC232" s="41">
        <f>IFERROR(VLOOKUP(H232,Centros!$AI$2:$AN$10,6,FALSE),0)</f>
        <v>70</v>
      </c>
      <c r="AD232" s="42">
        <f t="shared" si="80"/>
        <v>320</v>
      </c>
      <c r="AE232" s="42">
        <f t="shared" si="81"/>
        <v>0</v>
      </c>
      <c r="AF232" s="42">
        <f t="shared" si="82"/>
        <v>0</v>
      </c>
      <c r="AG232" s="42">
        <f t="shared" si="83"/>
        <v>0</v>
      </c>
      <c r="AH232" s="43">
        <f>IFERROR(VLOOKUP($I232,Trabajadores!$C$3:$AT$1684,44,FALSE),0)</f>
        <v>19228</v>
      </c>
      <c r="AI232" s="43">
        <f>IFERROR(VLOOKUP($I232,Trabajadores!$C$3:$AT$1684,2,FALSE),0)</f>
        <v>590</v>
      </c>
      <c r="AJ232" s="43" t="str">
        <f>IFERROR(VLOOKUP($I232,Trabajadores!$C$3:$AY$1270,21,FALSE),0)</f>
        <v>12</v>
      </c>
      <c r="AK232" s="42">
        <f>IFERROR(VLOOKUP($I232,Trabajadores!$C$3:$AN$1684,38,FALSE),0)</f>
        <v>7.65625</v>
      </c>
      <c r="AL232" s="42" t="str">
        <f>IFERROR(VLOOKUP($I232,Trabajadores!$C$3:$AN$1684,28,FALSE),0)</f>
        <v>99100165012016</v>
      </c>
      <c r="AM232" s="21" t="str">
        <f>IFERROR(VLOOKUP($I232,Trabajadores!$C$3:$AN$1684,19,FALSE),0)</f>
        <v>ASL</v>
      </c>
      <c r="AN232" s="21">
        <f>IFERROR(IF($J232="algadi",VLOOKUP($K232,Centros!$AB$2:$AD$142,2,FALSE),VLOOKUP($K232,Centros!$AB$143:$AD$282,2,FALSE)),0)</f>
        <v>19228</v>
      </c>
      <c r="AO232" s="44" t="str">
        <f>IFERROR(IF($J232="algadi",VLOOKUP($K232,Centros!$AB$2:$AD$142,3,FALSE),VLOOKUP($K232,Centros!$AB$143:$AD$222,3,FALSE)),0)</f>
        <v>12</v>
      </c>
      <c r="AP232" s="54"/>
      <c r="AQ232" s="55">
        <f>IFERROR(VLOOKUP($AM232,Centros!$AR$2:$AS$405,2,FALSE),0)</f>
        <v>1.6367812499999999</v>
      </c>
      <c r="AR232" s="78">
        <f>IFERROR(VLOOKUP($AM232,Centros!$AZ$2:$BA$6,2,FALSE),0)</f>
        <v>0</v>
      </c>
      <c r="AS232" s="76">
        <f>IFERROR(VLOOKUP($AM232,Centros!$BE$2:$BF$6,2,FALSE),0)</f>
        <v>2.0499999999999998</v>
      </c>
      <c r="BD232" s="45" t="str">
        <f t="shared" si="84"/>
        <v>ALGADI</v>
      </c>
      <c r="BE232" s="45" t="s">
        <v>852</v>
      </c>
      <c r="BF232" s="123" t="str">
        <f t="shared" si="85"/>
        <v>9-SEPTIEMBRE</v>
      </c>
      <c r="BG232" s="45">
        <f t="shared" si="86"/>
        <v>110064</v>
      </c>
      <c r="BH232" s="45">
        <f>VLOOKUP(Y232,Hoja1!$A$2:$O$599,14,FALSE)</f>
        <v>110064</v>
      </c>
      <c r="BI232" s="45" t="str">
        <f>VLOOKUP(BH232,Hoja1!$A$2:$O$599,2,FALSE)</f>
        <v>COLEGIO SAGRADA FAMILIA</v>
      </c>
      <c r="BJ232" s="45" t="str">
        <f t="shared" si="87"/>
        <v>APARECIDA BENTO, SIRLENE</v>
      </c>
      <c r="BK232" s="45">
        <f>VLOOKUP(BJ232,Trabajadores!$C$3:$AN$3285,14,FALSE)</f>
        <v>300</v>
      </c>
      <c r="BL232" s="45" t="str">
        <f>VLOOKUP($BJ232,Trabajadores!$C$3:$AN$3285,19,FALSE)</f>
        <v>ASL</v>
      </c>
      <c r="BM232" s="45">
        <f>VLOOKUP($BJ232,Trabajadores!$C$3:$AN$3285,16,FALSE)</f>
        <v>100</v>
      </c>
      <c r="BN232" s="124">
        <f t="shared" si="88"/>
        <v>1</v>
      </c>
      <c r="BO232" s="124">
        <f t="shared" si="89"/>
        <v>0</v>
      </c>
      <c r="BP232" s="125">
        <f t="shared" si="90"/>
        <v>1</v>
      </c>
      <c r="BR232" s="126">
        <f t="shared" si="91"/>
        <v>-422.23999999999995</v>
      </c>
      <c r="BV232" s="45" t="str">
        <f t="shared" si="92"/>
        <v>ALGADI</v>
      </c>
      <c r="BW232" s="45" t="s">
        <v>852</v>
      </c>
      <c r="BX232" s="123" t="str">
        <f t="shared" si="93"/>
        <v>9-SEPTIEMBRE</v>
      </c>
      <c r="BY232" s="45">
        <f t="shared" si="94"/>
        <v>110064</v>
      </c>
      <c r="BZ232" s="45">
        <f>VLOOKUP(BY232,Hoja1!$A$2:$O$599,14,FALSE)</f>
        <v>110064</v>
      </c>
      <c r="CA232" s="45" t="str">
        <f>VLOOKUP(BZ232,Hoja1!$A$2:$O$599,2,FALSE)</f>
        <v>COLEGIO SAGRADA FAMILIA</v>
      </c>
      <c r="CB232" s="45" t="str">
        <f t="shared" si="95"/>
        <v>Festivos y Fines de Semana</v>
      </c>
      <c r="CC232" s="45">
        <v>888</v>
      </c>
      <c r="CD232" s="45" t="str">
        <f t="shared" si="96"/>
        <v>INCIDENCIA</v>
      </c>
      <c r="CF232" s="124"/>
      <c r="CG232" s="124"/>
      <c r="CH232" s="125"/>
      <c r="CJ232" s="126">
        <f t="shared" si="97"/>
        <v>422.23999999999995</v>
      </c>
    </row>
    <row r="233" spans="1:88" hidden="1" x14ac:dyDescent="0.3">
      <c r="A233" s="116"/>
      <c r="B233" s="116"/>
      <c r="D233" s="31" t="s">
        <v>2763</v>
      </c>
      <c r="E233" s="8" t="s">
        <v>2786</v>
      </c>
      <c r="F233" s="7" t="s">
        <v>726</v>
      </c>
      <c r="G233" s="45" t="s">
        <v>714</v>
      </c>
      <c r="H233" s="45" t="s">
        <v>722</v>
      </c>
      <c r="I233" s="119" t="s">
        <v>168</v>
      </c>
      <c r="J233" s="18" t="s">
        <v>485</v>
      </c>
      <c r="K233" s="119">
        <v>110064</v>
      </c>
      <c r="L233" s="110" t="str">
        <f t="shared" si="75"/>
        <v>ok</v>
      </c>
      <c r="M233" s="111" t="str">
        <f>IFERROR(VLOOKUP(K233,Centros!$E$2:$G$340,2,FALSE)," ")</f>
        <v>COLEGIO SAGRADA FAMILIA</v>
      </c>
      <c r="N233" s="112" t="str">
        <f t="shared" si="76"/>
        <v xml:space="preserve"> </v>
      </c>
      <c r="O233" s="113" t="str">
        <f>IFERROR(VLOOKUP($I233,Trabajadores!$C$3:$AF$1684,19,FALSE)," ")</f>
        <v>ASL</v>
      </c>
      <c r="P233" s="32">
        <v>1</v>
      </c>
      <c r="Q233" s="33">
        <v>450</v>
      </c>
      <c r="R233" s="24">
        <f t="shared" si="74"/>
        <v>450</v>
      </c>
      <c r="S233" s="18"/>
      <c r="T233" s="23">
        <f t="shared" si="77"/>
        <v>1.6367812499999999</v>
      </c>
      <c r="U233" s="23">
        <f t="shared" si="78"/>
        <v>0</v>
      </c>
      <c r="V233" s="18"/>
      <c r="W233" s="23">
        <f t="shared" si="79"/>
        <v>593.77499999999998</v>
      </c>
      <c r="X233" s="30" t="str">
        <f>IFERROR(VLOOKUP($I233,Trabajadores!$C$2:$AS$1684,42,FALSE)," ")</f>
        <v>ALGADI</v>
      </c>
      <c r="Y233" s="30">
        <f>IFERROR(VLOOKUP($I233,Trabajadores!$C$2:$AS$1684,40,FALSE)," ")</f>
        <v>110064</v>
      </c>
      <c r="Z233" s="30" t="str">
        <f>IFERROR(VLOOKUP(Y233,Centros!$X$2:$Y$228,2,FALSE)," ")</f>
        <v>COLEGIO SAGRADA FAMILIA</v>
      </c>
      <c r="AA233" s="6" t="s">
        <v>10769</v>
      </c>
      <c r="AB233" s="5" t="s">
        <v>10770</v>
      </c>
      <c r="AC233" s="41">
        <f>IFERROR(VLOOKUP(H233,Centros!$AI$2:$AN$10,6,FALSE),0)</f>
        <v>72</v>
      </c>
      <c r="AD233" s="42">
        <f t="shared" si="80"/>
        <v>0</v>
      </c>
      <c r="AE233" s="42">
        <f t="shared" si="81"/>
        <v>450</v>
      </c>
      <c r="AF233" s="42">
        <f t="shared" si="82"/>
        <v>0</v>
      </c>
      <c r="AG233" s="42">
        <f t="shared" si="83"/>
        <v>0</v>
      </c>
      <c r="AH233" s="43">
        <f>IFERROR(VLOOKUP($I233,Trabajadores!$C$3:$AT$1684,44,FALSE),0)</f>
        <v>19228</v>
      </c>
      <c r="AI233" s="43">
        <f>IFERROR(VLOOKUP($I233,Trabajadores!$C$3:$AT$1684,2,FALSE),0)</f>
        <v>590</v>
      </c>
      <c r="AJ233" s="43" t="str">
        <f>IFERROR(VLOOKUP($I233,Trabajadores!$C$3:$AY$1270,21,FALSE),0)</f>
        <v>12</v>
      </c>
      <c r="AK233" s="42">
        <f>IFERROR(VLOOKUP($I233,Trabajadores!$C$3:$AN$1684,38,FALSE),0)</f>
        <v>7.65625</v>
      </c>
      <c r="AL233" s="42" t="str">
        <f>IFERROR(VLOOKUP($I233,Trabajadores!$C$3:$AN$1684,28,FALSE),0)</f>
        <v>99100165012016</v>
      </c>
      <c r="AM233" s="21" t="str">
        <f>IFERROR(VLOOKUP($I233,Trabajadores!$C$3:$AN$1684,19,FALSE),0)</f>
        <v>ASL</v>
      </c>
      <c r="AN233" s="21">
        <f>IFERROR(IF($J233="algadi",VLOOKUP($K233,Centros!$AB$2:$AD$142,2,FALSE),VLOOKUP($K233,Centros!$AB$143:$AD$282,2,FALSE)),0)</f>
        <v>19228</v>
      </c>
      <c r="AO233" s="44" t="str">
        <f>IFERROR(IF($J233="algadi",VLOOKUP($K233,Centros!$AB$2:$AD$142,3,FALSE),VLOOKUP($K233,Centros!$AB$143:$AD$222,3,FALSE)),0)</f>
        <v>12</v>
      </c>
      <c r="AP233" s="54"/>
      <c r="AQ233" s="55">
        <f>IFERROR(VLOOKUP($AM233,Centros!$AR$2:$AS$405,2,FALSE),0)</f>
        <v>1.6367812499999999</v>
      </c>
      <c r="AR233" s="78">
        <f>IFERROR(VLOOKUP($AM233,Centros!$AZ$2:$BA$6,2,FALSE),0)</f>
        <v>0</v>
      </c>
      <c r="AS233" s="76">
        <f>IFERROR(VLOOKUP($AM233,Centros!$BE$2:$BF$6,2,FALSE),0)</f>
        <v>2.0499999999999998</v>
      </c>
      <c r="BD233" s="45" t="str">
        <f t="shared" si="84"/>
        <v>ALGADI</v>
      </c>
      <c r="BE233" s="45" t="s">
        <v>852</v>
      </c>
      <c r="BF233" s="123" t="str">
        <f t="shared" si="85"/>
        <v>9-SEPTIEMBRE</v>
      </c>
      <c r="BG233" s="45">
        <f t="shared" si="86"/>
        <v>110064</v>
      </c>
      <c r="BH233" s="45">
        <f>VLOOKUP(Y233,Hoja1!$A$2:$O$599,14,FALSE)</f>
        <v>110064</v>
      </c>
      <c r="BI233" s="45" t="str">
        <f>VLOOKUP(BH233,Hoja1!$A$2:$O$599,2,FALSE)</f>
        <v>COLEGIO SAGRADA FAMILIA</v>
      </c>
      <c r="BJ233" s="45" t="str">
        <f t="shared" si="87"/>
        <v>APARECIDA BENTO, SIRLENE</v>
      </c>
      <c r="BK233" s="45">
        <f>VLOOKUP(BJ233,Trabajadores!$C$3:$AN$3285,14,FALSE)</f>
        <v>300</v>
      </c>
      <c r="BL233" s="45" t="str">
        <f>VLOOKUP($BJ233,Trabajadores!$C$3:$AN$3285,19,FALSE)</f>
        <v>ASL</v>
      </c>
      <c r="BM233" s="45">
        <f>VLOOKUP($BJ233,Trabajadores!$C$3:$AN$3285,16,FALSE)</f>
        <v>100</v>
      </c>
      <c r="BN233" s="124">
        <f t="shared" si="88"/>
        <v>1</v>
      </c>
      <c r="BO233" s="124">
        <f t="shared" si="89"/>
        <v>0</v>
      </c>
      <c r="BP233" s="125">
        <f t="shared" si="90"/>
        <v>1</v>
      </c>
      <c r="BR233" s="126">
        <f t="shared" si="91"/>
        <v>-593.77499999999998</v>
      </c>
      <c r="BV233" s="45" t="str">
        <f t="shared" si="92"/>
        <v>ALGADI</v>
      </c>
      <c r="BW233" s="45" t="s">
        <v>852</v>
      </c>
      <c r="BX233" s="123" t="str">
        <f t="shared" si="93"/>
        <v>9-SEPTIEMBRE</v>
      </c>
      <c r="BY233" s="45">
        <f t="shared" si="94"/>
        <v>110064</v>
      </c>
      <c r="BZ233" s="45">
        <f>VLOOKUP(BY233,Hoja1!$A$2:$O$599,14,FALSE)</f>
        <v>110064</v>
      </c>
      <c r="CA233" s="45" t="str">
        <f>VLOOKUP(BZ233,Hoja1!$A$2:$O$599,2,FALSE)</f>
        <v>COLEGIO SAGRADA FAMILIA</v>
      </c>
      <c r="CB233" s="45" t="str">
        <f t="shared" si="95"/>
        <v>Puesto pendiente de cubrir</v>
      </c>
      <c r="CC233" s="45">
        <v>888</v>
      </c>
      <c r="CD233" s="45" t="str">
        <f t="shared" si="96"/>
        <v>INCIDENCIA</v>
      </c>
      <c r="CF233" s="124"/>
      <c r="CG233" s="124"/>
      <c r="CH233" s="125"/>
      <c r="CJ233" s="126">
        <f t="shared" si="97"/>
        <v>593.77499999999998</v>
      </c>
    </row>
    <row r="234" spans="1:88" hidden="1" x14ac:dyDescent="0.3">
      <c r="A234" s="116"/>
      <c r="B234" s="116"/>
      <c r="D234" s="31" t="s">
        <v>2763</v>
      </c>
      <c r="E234" s="8" t="s">
        <v>2786</v>
      </c>
      <c r="F234" s="7" t="s">
        <v>726</v>
      </c>
      <c r="G234" s="45" t="s">
        <v>714</v>
      </c>
      <c r="H234" s="45" t="s">
        <v>722</v>
      </c>
      <c r="I234" s="119" t="s">
        <v>4721</v>
      </c>
      <c r="J234" s="18" t="s">
        <v>485</v>
      </c>
      <c r="K234" s="119">
        <v>120100</v>
      </c>
      <c r="L234" s="110" t="str">
        <f t="shared" si="75"/>
        <v>ok</v>
      </c>
      <c r="M234" s="111" t="str">
        <f>IFERROR(VLOOKUP(K234,Centros!$E$2:$G$340,2,FALSE)," ")</f>
        <v>DOMINICAS DE LA ANUNCIATA -RESIDENCIA</v>
      </c>
      <c r="N234" s="112" t="str">
        <f t="shared" si="76"/>
        <v xml:space="preserve"> </v>
      </c>
      <c r="O234" s="113" t="str">
        <f>IFERROR(VLOOKUP($I234,Trabajadores!$C$3:$AF$1684,19,FALSE)," ")</f>
        <v>COCINERO</v>
      </c>
      <c r="P234" s="32">
        <v>3</v>
      </c>
      <c r="Q234" s="33">
        <v>60</v>
      </c>
      <c r="R234" s="24">
        <f t="shared" si="74"/>
        <v>180</v>
      </c>
      <c r="S234" s="18"/>
      <c r="T234" s="23">
        <f t="shared" si="77"/>
        <v>1.743765625</v>
      </c>
      <c r="U234" s="23">
        <f t="shared" si="78"/>
        <v>0</v>
      </c>
      <c r="V234" s="18"/>
      <c r="W234" s="23">
        <f t="shared" si="79"/>
        <v>237.51</v>
      </c>
      <c r="X234" s="30" t="str">
        <f>IFERROR(VLOOKUP($I234,Trabajadores!$C$2:$AS$1684,42,FALSE)," ")</f>
        <v>ALGADI</v>
      </c>
      <c r="Y234" s="30">
        <f>IFERROR(VLOOKUP($I234,Trabajadores!$C$2:$AS$1684,40,FALSE)," ")</f>
        <v>120100</v>
      </c>
      <c r="Z234" s="30" t="str">
        <f>IFERROR(VLOOKUP(Y234,Centros!$X$2:$Y$228,2,FALSE)," ")</f>
        <v>DOMINICAS DE LA ANUNCIATA -RESIDENCIA</v>
      </c>
      <c r="AA234" s="6" t="s">
        <v>10771</v>
      </c>
      <c r="AB234" s="5" t="s">
        <v>10772</v>
      </c>
      <c r="AC234" s="41">
        <f>IFERROR(VLOOKUP(H234,Centros!$AI$2:$AN$10,6,FALSE),0)</f>
        <v>72</v>
      </c>
      <c r="AD234" s="42">
        <f t="shared" si="80"/>
        <v>0</v>
      </c>
      <c r="AE234" s="42">
        <f t="shared" si="81"/>
        <v>180</v>
      </c>
      <c r="AF234" s="42">
        <f t="shared" si="82"/>
        <v>0</v>
      </c>
      <c r="AG234" s="42">
        <f t="shared" si="83"/>
        <v>0</v>
      </c>
      <c r="AH234" s="43">
        <f>IFERROR(VLOOKUP($I234,Trabajadores!$C$3:$AT$1684,44,FALSE),0)</f>
        <v>19028</v>
      </c>
      <c r="AI234" s="43">
        <f>IFERROR(VLOOKUP($I234,Trabajadores!$C$3:$AT$1684,2,FALSE),0)</f>
        <v>438</v>
      </c>
      <c r="AJ234" s="43" t="str">
        <f>IFERROR(VLOOKUP($I234,Trabajadores!$C$3:$AY$1270,21,FALSE),0)</f>
        <v>10</v>
      </c>
      <c r="AK234" s="42">
        <f>IFERROR(VLOOKUP($I234,Trabajadores!$C$3:$AN$1684,38,FALSE),0)</f>
        <v>11.397500000000001</v>
      </c>
      <c r="AL234" s="42" t="str">
        <f>IFERROR(VLOOKUP($I234,Trabajadores!$C$3:$AN$1684,28,FALSE),0)</f>
        <v>99100165012016</v>
      </c>
      <c r="AM234" s="21" t="str">
        <f>IFERROR(VLOOKUP($I234,Trabajadores!$C$3:$AN$1684,19,FALSE),0)</f>
        <v>COCINERO</v>
      </c>
      <c r="AN234" s="21">
        <f>IFERROR(IF($J234="algadi",VLOOKUP($K234,Centros!$AB$2:$AD$142,2,FALSE),VLOOKUP($K234,Centros!$AB$143:$AD$282,2,FALSE)),0)</f>
        <v>5027</v>
      </c>
      <c r="AO234" s="44" t="str">
        <f>IFERROR(IF($J234="algadi",VLOOKUP($K234,Centros!$AB$2:$AD$142,3,FALSE),VLOOKUP($K234,Centros!$AB$143:$AD$222,3,FALSE)),0)</f>
        <v>42</v>
      </c>
      <c r="AP234" s="54"/>
      <c r="AQ234" s="55">
        <f>IFERROR(VLOOKUP($AM234,Centros!$AR$2:$AS$405,2,FALSE),0)</f>
        <v>1.743765625</v>
      </c>
      <c r="AR234" s="78">
        <f>IFERROR(VLOOKUP($AM234,Centros!$AZ$2:$BA$6,2,FALSE),0)</f>
        <v>0</v>
      </c>
      <c r="AS234" s="76">
        <f>IFERROR(VLOOKUP($AM234,Centros!$BE$2:$BF$6,2,FALSE),0)</f>
        <v>0</v>
      </c>
      <c r="BD234" s="45" t="str">
        <f t="shared" si="84"/>
        <v>ALGADI</v>
      </c>
      <c r="BE234" s="45" t="s">
        <v>852</v>
      </c>
      <c r="BF234" s="123" t="str">
        <f t="shared" si="85"/>
        <v>9-SEPTIEMBRE</v>
      </c>
      <c r="BG234" s="45">
        <f t="shared" si="86"/>
        <v>120100</v>
      </c>
      <c r="BH234" s="45">
        <f>VLOOKUP(Y234,Hoja1!$A$2:$O$599,14,FALSE)</f>
        <v>120100</v>
      </c>
      <c r="BI234" s="45" t="str">
        <f>VLOOKUP(BH234,Hoja1!$A$2:$O$599,2,FALSE)</f>
        <v>DOMINICAS ANUNCIATA-RESIDENCIA</v>
      </c>
      <c r="BJ234" s="45" t="str">
        <f t="shared" si="87"/>
        <v>RAMOS SALGADO, W JOSE</v>
      </c>
      <c r="BK234" s="45">
        <f>VLOOKUP(BJ234,Trabajadores!$C$3:$AN$3285,14,FALSE)</f>
        <v>200</v>
      </c>
      <c r="BL234" s="45" t="str">
        <f>VLOOKUP($BJ234,Trabajadores!$C$3:$AN$3285,19,FALSE)</f>
        <v>COCINERO</v>
      </c>
      <c r="BM234" s="45">
        <f>VLOOKUP($BJ234,Trabajadores!$C$3:$AN$3285,16,FALSE)</f>
        <v>50</v>
      </c>
      <c r="BN234" s="124">
        <f t="shared" si="88"/>
        <v>1</v>
      </c>
      <c r="BO234" s="124">
        <f t="shared" si="89"/>
        <v>0</v>
      </c>
      <c r="BP234" s="125">
        <f t="shared" si="90"/>
        <v>1</v>
      </c>
      <c r="BR234" s="126">
        <f t="shared" si="91"/>
        <v>-237.51</v>
      </c>
      <c r="BV234" s="45" t="str">
        <f t="shared" si="92"/>
        <v>ALGADI</v>
      </c>
      <c r="BW234" s="45" t="s">
        <v>852</v>
      </c>
      <c r="BX234" s="123" t="str">
        <f t="shared" si="93"/>
        <v>9-SEPTIEMBRE</v>
      </c>
      <c r="BY234" s="45">
        <f t="shared" si="94"/>
        <v>120100</v>
      </c>
      <c r="BZ234" s="45">
        <f>VLOOKUP(BY234,Hoja1!$A$2:$O$599,14,FALSE)</f>
        <v>120100</v>
      </c>
      <c r="CA234" s="45" t="str">
        <f>VLOOKUP(BZ234,Hoja1!$A$2:$O$599,2,FALSE)</f>
        <v>DOMINICAS ANUNCIATA-RESIDENCIA</v>
      </c>
      <c r="CB234" s="45" t="str">
        <f t="shared" si="95"/>
        <v>Puesto pendiente de cubrir</v>
      </c>
      <c r="CC234" s="45">
        <v>888</v>
      </c>
      <c r="CD234" s="45" t="str">
        <f t="shared" si="96"/>
        <v>INCIDENCIA</v>
      </c>
      <c r="CF234" s="124"/>
      <c r="CG234" s="124"/>
      <c r="CH234" s="125"/>
      <c r="CJ234" s="126">
        <f t="shared" si="97"/>
        <v>237.51</v>
      </c>
    </row>
    <row r="235" spans="1:88" hidden="1" x14ac:dyDescent="0.3">
      <c r="A235" s="116"/>
      <c r="B235" s="116"/>
      <c r="D235" s="31" t="s">
        <v>2763</v>
      </c>
      <c r="E235" s="8" t="s">
        <v>2786</v>
      </c>
      <c r="F235" s="7" t="s">
        <v>726</v>
      </c>
      <c r="G235" s="45" t="s">
        <v>714</v>
      </c>
      <c r="H235" s="45" t="s">
        <v>722</v>
      </c>
      <c r="I235" s="119" t="s">
        <v>3294</v>
      </c>
      <c r="J235" s="18" t="s">
        <v>485</v>
      </c>
      <c r="K235" s="119">
        <v>120100</v>
      </c>
      <c r="L235" s="110" t="str">
        <f t="shared" si="75"/>
        <v>ok</v>
      </c>
      <c r="M235" s="111" t="str">
        <f>IFERROR(VLOOKUP(K235,Centros!$E$2:$G$340,2,FALSE)," ")</f>
        <v>DOMINICAS DE LA ANUNCIATA -RESIDENCIA</v>
      </c>
      <c r="N235" s="112" t="str">
        <f t="shared" si="76"/>
        <v xml:space="preserve"> </v>
      </c>
      <c r="O235" s="113" t="str">
        <f>IFERROR(VLOOKUP($I235,Trabajadores!$C$3:$AF$1684,19,FALSE)," ")</f>
        <v>Cociner@</v>
      </c>
      <c r="P235" s="32">
        <v>5</v>
      </c>
      <c r="Q235" s="33">
        <v>60</v>
      </c>
      <c r="R235" s="24">
        <f t="shared" si="74"/>
        <v>300</v>
      </c>
      <c r="S235" s="18"/>
      <c r="T235" s="23">
        <f t="shared" si="77"/>
        <v>1.743765625</v>
      </c>
      <c r="U235" s="23">
        <f t="shared" si="78"/>
        <v>0</v>
      </c>
      <c r="V235" s="18"/>
      <c r="W235" s="23">
        <f t="shared" si="79"/>
        <v>395.84999999999997</v>
      </c>
      <c r="X235" s="30" t="str">
        <f>IFERROR(VLOOKUP($I235,Trabajadores!$C$2:$AS$1684,42,FALSE)," ")</f>
        <v>ALGADI</v>
      </c>
      <c r="Y235" s="30">
        <f>IFERROR(VLOOKUP($I235,Trabajadores!$C$2:$AS$1684,40,FALSE)," ")</f>
        <v>110807</v>
      </c>
      <c r="Z235" s="30" t="str">
        <f>IFERROR(VLOOKUP(Y235,Centros!$X$2:$Y$228,2,FALSE)," ")</f>
        <v>COLEGIO NTRA SRA BUEN CONSEJO</v>
      </c>
      <c r="AA235" s="6" t="s">
        <v>10773</v>
      </c>
      <c r="AB235" s="5" t="s">
        <v>10774</v>
      </c>
      <c r="AC235" s="41">
        <f>IFERROR(VLOOKUP(H235,Centros!$AI$2:$AN$10,6,FALSE),0)</f>
        <v>72</v>
      </c>
      <c r="AD235" s="42">
        <f t="shared" si="80"/>
        <v>0</v>
      </c>
      <c r="AE235" s="42">
        <f t="shared" si="81"/>
        <v>300</v>
      </c>
      <c r="AF235" s="42">
        <f t="shared" si="82"/>
        <v>0</v>
      </c>
      <c r="AG235" s="42">
        <f t="shared" si="83"/>
        <v>0</v>
      </c>
      <c r="AH235" s="43">
        <f>IFERROR(VLOOKUP($I235,Trabajadores!$C$3:$AT$1684,44,FALSE),0)</f>
        <v>19228</v>
      </c>
      <c r="AI235" s="43">
        <f>IFERROR(VLOOKUP($I235,Trabajadores!$C$3:$AT$1684,2,FALSE),0)</f>
        <v>1777</v>
      </c>
      <c r="AJ235" s="43" t="str">
        <f>IFERROR(VLOOKUP($I235,Trabajadores!$C$3:$AY$1270,21,FALSE),0)</f>
        <v>61</v>
      </c>
      <c r="AK235" s="42">
        <f>IFERROR(VLOOKUP($I235,Trabajadores!$C$3:$AN$1684,38,FALSE),0)</f>
        <v>7.6012500000000003</v>
      </c>
      <c r="AL235" s="42" t="str">
        <f>IFERROR(VLOOKUP($I235,Trabajadores!$C$3:$AN$1684,28,FALSE),0)</f>
        <v>99100165012016</v>
      </c>
      <c r="AM235" s="21" t="str">
        <f>IFERROR(VLOOKUP($I235,Trabajadores!$C$3:$AN$1684,19,FALSE),0)</f>
        <v>Cociner@</v>
      </c>
      <c r="AN235" s="21">
        <f>IFERROR(IF($J235="algadi",VLOOKUP($K235,Centros!$AB$2:$AD$142,2,FALSE),VLOOKUP($K235,Centros!$AB$143:$AD$282,2,FALSE)),0)</f>
        <v>5027</v>
      </c>
      <c r="AO235" s="44" t="str">
        <f>IFERROR(IF($J235="algadi",VLOOKUP($K235,Centros!$AB$2:$AD$142,3,FALSE),VLOOKUP($K235,Centros!$AB$143:$AD$222,3,FALSE)),0)</f>
        <v>42</v>
      </c>
      <c r="AP235" s="54"/>
      <c r="AQ235" s="55">
        <f>IFERROR(VLOOKUP($AM235,Centros!$AR$2:$AS$405,2,FALSE),0)</f>
        <v>1.743765625</v>
      </c>
      <c r="AR235" s="78">
        <f>IFERROR(VLOOKUP($AM235,Centros!$AZ$2:$BA$6,2,FALSE),0)</f>
        <v>2.3222499999999999</v>
      </c>
      <c r="AS235" s="76">
        <f>IFERROR(VLOOKUP($AM235,Centros!$BE$2:$BF$6,2,FALSE),0)</f>
        <v>0</v>
      </c>
      <c r="BD235" s="45" t="str">
        <f t="shared" si="84"/>
        <v>ALGADI</v>
      </c>
      <c r="BE235" s="45" t="s">
        <v>852</v>
      </c>
      <c r="BF235" s="123" t="str">
        <f t="shared" si="85"/>
        <v>9-SEPTIEMBRE</v>
      </c>
      <c r="BG235" s="45">
        <f t="shared" si="86"/>
        <v>110807</v>
      </c>
      <c r="BH235" s="45">
        <f>VLOOKUP(Y235,Hoja1!$A$2:$O$599,14,FALSE)</f>
        <v>110807</v>
      </c>
      <c r="BI235" s="45" t="str">
        <f>VLOOKUP(BH235,Hoja1!$A$2:$O$599,2,FALSE)</f>
        <v>COLEGIO NTRA SRA BUEN CONSEJO</v>
      </c>
      <c r="BJ235" s="45" t="str">
        <f t="shared" si="87"/>
        <v>CAÑIZARES SAEZ, DAVID</v>
      </c>
      <c r="BK235" s="45">
        <f>VLOOKUP(BJ235,Trabajadores!$C$3:$AN$3285,14,FALSE)</f>
        <v>100</v>
      </c>
      <c r="BL235" s="45" t="str">
        <f>VLOOKUP($BJ235,Trabajadores!$C$3:$AN$3285,19,FALSE)</f>
        <v>Cociner@</v>
      </c>
      <c r="BM235" s="45">
        <f>VLOOKUP($BJ235,Trabajadores!$C$3:$AN$3285,16,FALSE)</f>
        <v>100</v>
      </c>
      <c r="BN235" s="124">
        <f t="shared" si="88"/>
        <v>1</v>
      </c>
      <c r="BO235" s="124">
        <f t="shared" si="89"/>
        <v>0</v>
      </c>
      <c r="BP235" s="125">
        <f t="shared" si="90"/>
        <v>1</v>
      </c>
      <c r="BR235" s="126">
        <f t="shared" si="91"/>
        <v>-395.84999999999997</v>
      </c>
      <c r="BV235" s="45" t="str">
        <f t="shared" si="92"/>
        <v>ALGADI</v>
      </c>
      <c r="BW235" s="45" t="s">
        <v>852</v>
      </c>
      <c r="BX235" s="123" t="str">
        <f t="shared" si="93"/>
        <v>9-SEPTIEMBRE</v>
      </c>
      <c r="BY235" s="45">
        <f t="shared" si="94"/>
        <v>120100</v>
      </c>
      <c r="BZ235" s="45">
        <f>VLOOKUP(BY235,Hoja1!$A$2:$O$599,14,FALSE)</f>
        <v>120100</v>
      </c>
      <c r="CA235" s="45" t="str">
        <f>VLOOKUP(BZ235,Hoja1!$A$2:$O$599,2,FALSE)</f>
        <v>DOMINICAS ANUNCIATA-RESIDENCIA</v>
      </c>
      <c r="CB235" s="45" t="str">
        <f t="shared" si="95"/>
        <v>Puesto pendiente de cubrir</v>
      </c>
      <c r="CC235" s="45">
        <v>888</v>
      </c>
      <c r="CD235" s="45" t="str">
        <f t="shared" si="96"/>
        <v>INCIDENCIA</v>
      </c>
      <c r="CF235" s="124"/>
      <c r="CG235" s="124"/>
      <c r="CH235" s="125"/>
      <c r="CJ235" s="126">
        <f t="shared" si="97"/>
        <v>395.84999999999997</v>
      </c>
    </row>
    <row r="236" spans="1:88" hidden="1" x14ac:dyDescent="0.3">
      <c r="A236" s="116"/>
      <c r="B236" s="116"/>
      <c r="D236" s="31" t="s">
        <v>2763</v>
      </c>
      <c r="E236" s="8" t="s">
        <v>2786</v>
      </c>
      <c r="F236" s="7" t="s">
        <v>726</v>
      </c>
      <c r="G236" s="45" t="s">
        <v>714</v>
      </c>
      <c r="H236" s="45" t="s">
        <v>720</v>
      </c>
      <c r="I236" s="119" t="s">
        <v>4043</v>
      </c>
      <c r="J236" s="18" t="s">
        <v>485</v>
      </c>
      <c r="K236" s="119">
        <v>120100</v>
      </c>
      <c r="L236" s="110" t="str">
        <f t="shared" si="75"/>
        <v>ok</v>
      </c>
      <c r="M236" s="111" t="str">
        <f>IFERROR(VLOOKUP(K236,Centros!$E$2:$G$340,2,FALSE)," ")</f>
        <v>DOMINICAS DE LA ANUNCIATA -RESIDENCIA</v>
      </c>
      <c r="N236" s="112" t="str">
        <f t="shared" si="76"/>
        <v xml:space="preserve"> </v>
      </c>
      <c r="O236" s="113" t="str">
        <f>IFERROR(VLOOKUP($I236,Trabajadores!$C$3:$AF$1684,19,FALSE)," ")</f>
        <v>h ASL</v>
      </c>
      <c r="P236" s="32">
        <v>4</v>
      </c>
      <c r="Q236" s="33">
        <v>9</v>
      </c>
      <c r="R236" s="24">
        <f t="shared" si="74"/>
        <v>36</v>
      </c>
      <c r="S236" s="18"/>
      <c r="T236" s="23">
        <f t="shared" si="77"/>
        <v>1.6367812499999999</v>
      </c>
      <c r="U236" s="23">
        <f t="shared" si="78"/>
        <v>0</v>
      </c>
      <c r="V236" s="18"/>
      <c r="W236" s="23">
        <f t="shared" si="79"/>
        <v>47.501999999999995</v>
      </c>
      <c r="X236" s="30" t="str">
        <f>IFERROR(VLOOKUP($I236,Trabajadores!$C$2:$AS$1684,42,FALSE)," ")</f>
        <v>ALGADI</v>
      </c>
      <c r="Y236" s="30">
        <f>IFERROR(VLOOKUP($I236,Trabajadores!$C$2:$AS$1684,40,FALSE)," ")</f>
        <v>120100</v>
      </c>
      <c r="Z236" s="30" t="str">
        <f>IFERROR(VLOOKUP(Y236,Centros!$X$2:$Y$228,2,FALSE)," ")</f>
        <v>DOMINICAS DE LA ANUNCIATA -RESIDENCIA</v>
      </c>
      <c r="AA236" s="6">
        <v>45548</v>
      </c>
      <c r="AB236" s="5" t="s">
        <v>10775</v>
      </c>
      <c r="AC236" s="41">
        <f>IFERROR(VLOOKUP(H236,Centros!$AI$2:$AN$10,6,FALSE),0)</f>
        <v>70</v>
      </c>
      <c r="AD236" s="42">
        <f t="shared" si="80"/>
        <v>36</v>
      </c>
      <c r="AE236" s="42">
        <f t="shared" si="81"/>
        <v>0</v>
      </c>
      <c r="AF236" s="42">
        <f t="shared" si="82"/>
        <v>0</v>
      </c>
      <c r="AG236" s="42">
        <f t="shared" si="83"/>
        <v>0</v>
      </c>
      <c r="AH236" s="43">
        <f>IFERROR(VLOOKUP($I236,Trabajadores!$C$3:$AT$1684,44,FALSE),0)</f>
        <v>19028</v>
      </c>
      <c r="AI236" s="43">
        <f>IFERROR(VLOOKUP($I236,Trabajadores!$C$3:$AT$1684,2,FALSE),0)</f>
        <v>137</v>
      </c>
      <c r="AJ236" s="43" t="str">
        <f>IFERROR(VLOOKUP($I236,Trabajadores!$C$3:$AY$1270,21,FALSE),0)</f>
        <v>10</v>
      </c>
      <c r="AK236" s="42">
        <f>IFERROR(VLOOKUP($I236,Trabajadores!$C$3:$AN$1684,38,FALSE),0)</f>
        <v>8.41</v>
      </c>
      <c r="AL236" s="42" t="str">
        <f>IFERROR(VLOOKUP($I236,Trabajadores!$C$3:$AN$1684,28,FALSE),0)</f>
        <v>99100165012016</v>
      </c>
      <c r="AM236" s="21" t="str">
        <f>IFERROR(VLOOKUP($I236,Trabajadores!$C$3:$AN$1684,19,FALSE),0)</f>
        <v>h ASL</v>
      </c>
      <c r="AN236" s="21">
        <f>IFERROR(IF($J236="algadi",VLOOKUP($K236,Centros!$AB$2:$AD$142,2,FALSE),VLOOKUP($K236,Centros!$AB$143:$AD$282,2,FALSE)),0)</f>
        <v>5027</v>
      </c>
      <c r="AO236" s="44" t="str">
        <f>IFERROR(IF($J236="algadi",VLOOKUP($K236,Centros!$AB$2:$AD$142,3,FALSE),VLOOKUP($K236,Centros!$AB$143:$AD$222,3,FALSE)),0)</f>
        <v>42</v>
      </c>
      <c r="AP236" s="54"/>
      <c r="AQ236" s="55">
        <f>IFERROR(VLOOKUP($AM236,Centros!$AR$2:$AS$405,2,FALSE),0)</f>
        <v>1.6367812499999999</v>
      </c>
      <c r="AR236" s="78">
        <f>IFERROR(VLOOKUP($AM236,Centros!$AZ$2:$BA$6,2,FALSE),0)</f>
        <v>0</v>
      </c>
      <c r="AS236" s="76">
        <f>IFERROR(VLOOKUP($AM236,Centros!$BE$2:$BF$6,2,FALSE),0)</f>
        <v>0</v>
      </c>
      <c r="BD236" s="45" t="str">
        <f t="shared" si="84"/>
        <v>ALGADI</v>
      </c>
      <c r="BE236" s="45" t="s">
        <v>852</v>
      </c>
      <c r="BF236" s="123" t="str">
        <f t="shared" si="85"/>
        <v>9-SEPTIEMBRE</v>
      </c>
      <c r="BG236" s="45">
        <f t="shared" si="86"/>
        <v>120100</v>
      </c>
      <c r="BH236" s="45">
        <f>VLOOKUP(Y236,Hoja1!$A$2:$O$599,14,FALSE)</f>
        <v>120100</v>
      </c>
      <c r="BI236" s="45" t="str">
        <f>VLOOKUP(BH236,Hoja1!$A$2:$O$599,2,FALSE)</f>
        <v>DOMINICAS ANUNCIATA-RESIDENCIA</v>
      </c>
      <c r="BJ236" s="45" t="str">
        <f t="shared" si="87"/>
        <v>KARAVAN, ZORIANA</v>
      </c>
      <c r="BK236" s="45">
        <f>VLOOKUP(BJ236,Trabajadores!$C$3:$AN$3285,14,FALSE)</f>
        <v>200</v>
      </c>
      <c r="BL236" s="45" t="str">
        <f>VLOOKUP($BJ236,Trabajadores!$C$3:$AN$3285,19,FALSE)</f>
        <v>h ASL</v>
      </c>
      <c r="BM236" s="45">
        <f>VLOOKUP($BJ236,Trabajadores!$C$3:$AN$3285,16,FALSE)</f>
        <v>87.5</v>
      </c>
      <c r="BN236" s="124">
        <f t="shared" si="88"/>
        <v>1</v>
      </c>
      <c r="BO236" s="124">
        <f t="shared" si="89"/>
        <v>0</v>
      </c>
      <c r="BP236" s="125">
        <f t="shared" si="90"/>
        <v>1</v>
      </c>
      <c r="BR236" s="126">
        <f t="shared" si="91"/>
        <v>-47.501999999999995</v>
      </c>
      <c r="BV236" s="45" t="str">
        <f t="shared" si="92"/>
        <v>ALGADI</v>
      </c>
      <c r="BW236" s="45" t="s">
        <v>852</v>
      </c>
      <c r="BX236" s="123" t="str">
        <f t="shared" si="93"/>
        <v>9-SEPTIEMBRE</v>
      </c>
      <c r="BY236" s="45">
        <f t="shared" si="94"/>
        <v>120100</v>
      </c>
      <c r="BZ236" s="45">
        <f>VLOOKUP(BY236,Hoja1!$A$2:$O$599,14,FALSE)</f>
        <v>120100</v>
      </c>
      <c r="CA236" s="45" t="str">
        <f>VLOOKUP(BZ236,Hoja1!$A$2:$O$599,2,FALSE)</f>
        <v>DOMINICAS ANUNCIATA-RESIDENCIA</v>
      </c>
      <c r="CB236" s="45" t="str">
        <f t="shared" si="95"/>
        <v>Festivos y Fines de Semana</v>
      </c>
      <c r="CC236" s="45">
        <v>888</v>
      </c>
      <c r="CD236" s="45" t="str">
        <f t="shared" si="96"/>
        <v>INCIDENCIA</v>
      </c>
      <c r="CF236" s="124"/>
      <c r="CG236" s="124"/>
      <c r="CH236" s="125"/>
      <c r="CJ236" s="126">
        <f t="shared" si="97"/>
        <v>47.501999999999995</v>
      </c>
    </row>
    <row r="237" spans="1:88" hidden="1" x14ac:dyDescent="0.3">
      <c r="A237" s="116"/>
      <c r="B237" s="116"/>
      <c r="D237" s="31" t="s">
        <v>2763</v>
      </c>
      <c r="E237" s="8" t="s">
        <v>2786</v>
      </c>
      <c r="F237" s="7" t="s">
        <v>726</v>
      </c>
      <c r="G237" s="45" t="s">
        <v>714</v>
      </c>
      <c r="H237" s="45" t="s">
        <v>722</v>
      </c>
      <c r="I237" s="119" t="s">
        <v>5394</v>
      </c>
      <c r="J237" s="18" t="s">
        <v>485</v>
      </c>
      <c r="K237" s="119">
        <v>120100</v>
      </c>
      <c r="L237" s="110" t="str">
        <f t="shared" si="75"/>
        <v>ok</v>
      </c>
      <c r="M237" s="111" t="str">
        <f>IFERROR(VLOOKUP(K237,Centros!$E$2:$G$340,2,FALSE)," ")</f>
        <v>DOMINICAS DE LA ANUNCIATA -RESIDENCIA</v>
      </c>
      <c r="N237" s="112" t="str">
        <f t="shared" si="76"/>
        <v xml:space="preserve"> </v>
      </c>
      <c r="O237" s="113" t="str">
        <f>IFERROR(VLOOKUP($I237,Trabajadores!$C$3:$AF$1684,19,FALSE)," ")</f>
        <v>Cociner@</v>
      </c>
      <c r="P237" s="32"/>
      <c r="Q237" s="33"/>
      <c r="R237" s="24">
        <f t="shared" si="74"/>
        <v>0</v>
      </c>
      <c r="S237" s="18"/>
      <c r="T237" s="23">
        <f t="shared" si="77"/>
        <v>1.743765625</v>
      </c>
      <c r="U237" s="23">
        <f t="shared" si="78"/>
        <v>0</v>
      </c>
      <c r="V237" s="18">
        <v>120</v>
      </c>
      <c r="W237" s="23">
        <f t="shared" si="79"/>
        <v>1091.8500000000001</v>
      </c>
      <c r="X237" s="30" t="str">
        <f>IFERROR(VLOOKUP($I237,Trabajadores!$C$2:$AS$1684,42,FALSE)," ")</f>
        <v>ALGADI</v>
      </c>
      <c r="Y237" s="30">
        <f>IFERROR(VLOOKUP($I237,Trabajadores!$C$2:$AS$1684,40,FALSE)," ")</f>
        <v>110504</v>
      </c>
      <c r="Z237" s="30" t="str">
        <f>IFERROR(VLOOKUP(Y237,Centros!$X$2:$Y$228,2,FALSE)," ")</f>
        <v>COLEGIO JESUS MAESTRO</v>
      </c>
      <c r="AA237" s="6" t="s">
        <v>10776</v>
      </c>
      <c r="AB237" s="5" t="s">
        <v>10777</v>
      </c>
      <c r="AC237" s="41">
        <f>IFERROR(VLOOKUP(H237,Centros!$AI$2:$AN$10,6,FALSE),0)</f>
        <v>72</v>
      </c>
      <c r="AD237" s="42">
        <f t="shared" si="80"/>
        <v>0</v>
      </c>
      <c r="AE237" s="42">
        <f t="shared" si="81"/>
        <v>0</v>
      </c>
      <c r="AF237" s="42">
        <f t="shared" si="82"/>
        <v>0</v>
      </c>
      <c r="AG237" s="42">
        <f t="shared" si="83"/>
        <v>0</v>
      </c>
      <c r="AH237" s="43">
        <f>IFERROR(VLOOKUP($I237,Trabajadores!$C$3:$AT$1684,44,FALSE),0)</f>
        <v>19228</v>
      </c>
      <c r="AI237" s="43">
        <f>IFERROR(VLOOKUP($I237,Trabajadores!$C$3:$AT$1684,2,FALSE),0)</f>
        <v>1782</v>
      </c>
      <c r="AJ237" s="43" t="str">
        <f>IFERROR(VLOOKUP($I237,Trabajadores!$C$3:$AY$1270,21,FALSE),0)</f>
        <v>113</v>
      </c>
      <c r="AK237" s="42">
        <f>IFERROR(VLOOKUP($I237,Trabajadores!$C$3:$AN$1684,38,FALSE),0)</f>
        <v>9.0987500000000008</v>
      </c>
      <c r="AL237" s="42" t="str">
        <f>IFERROR(VLOOKUP($I237,Trabajadores!$C$3:$AN$1684,28,FALSE),0)</f>
        <v>99100165012016</v>
      </c>
      <c r="AM237" s="21" t="str">
        <f>IFERROR(VLOOKUP($I237,Trabajadores!$C$3:$AN$1684,19,FALSE),0)</f>
        <v>Cociner@</v>
      </c>
      <c r="AN237" s="21">
        <f>IFERROR(IF($J237="algadi",VLOOKUP($K237,Centros!$AB$2:$AD$142,2,FALSE),VLOOKUP($K237,Centros!$AB$143:$AD$282,2,FALSE)),0)</f>
        <v>5027</v>
      </c>
      <c r="AO237" s="44" t="str">
        <f>IFERROR(IF($J237="algadi",VLOOKUP($K237,Centros!$AB$2:$AD$142,3,FALSE),VLOOKUP($K237,Centros!$AB$143:$AD$222,3,FALSE)),0)</f>
        <v>42</v>
      </c>
      <c r="AP237" s="54"/>
      <c r="AQ237" s="55">
        <f>IFERROR(VLOOKUP($AM237,Centros!$AR$2:$AS$405,2,FALSE),0)</f>
        <v>1.743765625</v>
      </c>
      <c r="AR237" s="78">
        <f>IFERROR(VLOOKUP($AM237,Centros!$AZ$2:$BA$6,2,FALSE),0)</f>
        <v>2.3222499999999999</v>
      </c>
      <c r="AS237" s="76">
        <f>IFERROR(VLOOKUP($AM237,Centros!$BE$2:$BF$6,2,FALSE),0)</f>
        <v>0</v>
      </c>
      <c r="BD237" s="45" t="str">
        <f t="shared" si="84"/>
        <v>ALGADI</v>
      </c>
      <c r="BE237" s="45" t="s">
        <v>852</v>
      </c>
      <c r="BF237" s="123" t="str">
        <f t="shared" si="85"/>
        <v>9-SEPTIEMBRE</v>
      </c>
      <c r="BG237" s="45">
        <f t="shared" si="86"/>
        <v>110504</v>
      </c>
      <c r="BH237" s="45">
        <f>VLOOKUP(Y237,Hoja1!$A$2:$O$599,14,FALSE)</f>
        <v>110504</v>
      </c>
      <c r="BI237" s="45" t="str">
        <f>VLOOKUP(BH237,Hoja1!$A$2:$O$599,2,FALSE)</f>
        <v>COLEGIO JESUS MAESTRO</v>
      </c>
      <c r="BJ237" s="45" t="str">
        <f t="shared" si="87"/>
        <v>BAEZA ALVAREZ, SERGIO</v>
      </c>
      <c r="BK237" s="45">
        <f>VLOOKUP(BJ237,Trabajadores!$C$3:$AN$3285,14,FALSE)</f>
        <v>300</v>
      </c>
      <c r="BL237" s="45" t="str">
        <f>VLOOKUP($BJ237,Trabajadores!$C$3:$AN$3285,19,FALSE)</f>
        <v>Cociner@</v>
      </c>
      <c r="BM237" s="45">
        <f>VLOOKUP($BJ237,Trabajadores!$C$3:$AN$3285,16,FALSE)</f>
        <v>100</v>
      </c>
      <c r="BN237" s="124">
        <f t="shared" si="88"/>
        <v>1</v>
      </c>
      <c r="BO237" s="124">
        <f t="shared" si="89"/>
        <v>0</v>
      </c>
      <c r="BP237" s="125">
        <f t="shared" si="90"/>
        <v>1</v>
      </c>
      <c r="BR237" s="126">
        <f t="shared" si="91"/>
        <v>-1091.8500000000001</v>
      </c>
      <c r="BV237" s="45" t="str">
        <f t="shared" si="92"/>
        <v>ALGADI</v>
      </c>
      <c r="BW237" s="45" t="s">
        <v>852</v>
      </c>
      <c r="BX237" s="123" t="str">
        <f t="shared" si="93"/>
        <v>9-SEPTIEMBRE</v>
      </c>
      <c r="BY237" s="45">
        <f t="shared" si="94"/>
        <v>120100</v>
      </c>
      <c r="BZ237" s="45">
        <f>VLOOKUP(BY237,Hoja1!$A$2:$O$599,14,FALSE)</f>
        <v>120100</v>
      </c>
      <c r="CA237" s="45" t="str">
        <f>VLOOKUP(BZ237,Hoja1!$A$2:$O$599,2,FALSE)</f>
        <v>DOMINICAS ANUNCIATA-RESIDENCIA</v>
      </c>
      <c r="CB237" s="45" t="str">
        <f t="shared" si="95"/>
        <v>Puesto pendiente de cubrir</v>
      </c>
      <c r="CC237" s="45">
        <v>888</v>
      </c>
      <c r="CD237" s="45" t="str">
        <f t="shared" si="96"/>
        <v>INCIDENCIA</v>
      </c>
      <c r="CF237" s="124"/>
      <c r="CG237" s="124"/>
      <c r="CH237" s="125"/>
      <c r="CJ237" s="126">
        <f t="shared" si="97"/>
        <v>1091.8500000000001</v>
      </c>
    </row>
    <row r="238" spans="1:88" hidden="1" x14ac:dyDescent="0.3">
      <c r="A238" s="116"/>
      <c r="B238" s="116"/>
      <c r="D238" s="31" t="s">
        <v>2763</v>
      </c>
      <c r="E238" s="8" t="s">
        <v>2786</v>
      </c>
      <c r="F238" s="7" t="s">
        <v>726</v>
      </c>
      <c r="G238" s="45" t="s">
        <v>714</v>
      </c>
      <c r="H238" s="45" t="s">
        <v>816</v>
      </c>
      <c r="I238" s="119" t="s">
        <v>4334</v>
      </c>
      <c r="J238" s="18" t="s">
        <v>485</v>
      </c>
      <c r="K238" s="119">
        <v>100075</v>
      </c>
      <c r="L238" s="110" t="str">
        <f t="shared" si="75"/>
        <v>ok</v>
      </c>
      <c r="M238" s="111" t="str">
        <f>IFERROR(VLOOKUP(K238,Centros!$E$2:$G$340,2,FALSE)," ")</f>
        <v>EL JARDIN KINDERLAND</v>
      </c>
      <c r="N238" s="112" t="str">
        <f t="shared" si="76"/>
        <v xml:space="preserve"> </v>
      </c>
      <c r="O238" s="113" t="str">
        <f>IFERROR(VLOOKUP($I238,Trabajadores!$C$3:$AF$1684,19,FALSE)," ")</f>
        <v>h Cociner@</v>
      </c>
      <c r="P238" s="32">
        <v>2</v>
      </c>
      <c r="Q238" s="33">
        <v>50</v>
      </c>
      <c r="R238" s="24">
        <f t="shared" si="74"/>
        <v>100</v>
      </c>
      <c r="S238" s="18"/>
      <c r="T238" s="23">
        <f t="shared" si="77"/>
        <v>1.743765625</v>
      </c>
      <c r="U238" s="23">
        <f t="shared" si="78"/>
        <v>0</v>
      </c>
      <c r="V238" s="18"/>
      <c r="W238" s="23">
        <f t="shared" si="79"/>
        <v>131.94999999999999</v>
      </c>
      <c r="X238" s="30" t="str">
        <f>IFERROR(VLOOKUP($I238,Trabajadores!$C$2:$AS$1684,42,FALSE)," ")</f>
        <v>ALGADI</v>
      </c>
      <c r="Y238" s="30">
        <f>IFERROR(VLOOKUP($I238,Trabajadores!$C$2:$AS$1684,40,FALSE)," ")</f>
        <v>100075</v>
      </c>
      <c r="Z238" s="30" t="str">
        <f>IFERROR(VLOOKUP(Y238,Centros!$X$2:$Y$228,2,FALSE)," ")</f>
        <v>EL JARDIN KINDERLAND</v>
      </c>
      <c r="AA238" s="6" t="s">
        <v>10778</v>
      </c>
      <c r="AB238" s="5" t="s">
        <v>10779</v>
      </c>
      <c r="AC238" s="41">
        <f>IFERROR(VLOOKUP(H238,Centros!$AI$2:$AN$10,6,FALSE),0)</f>
        <v>72</v>
      </c>
      <c r="AD238" s="42">
        <f t="shared" si="80"/>
        <v>0</v>
      </c>
      <c r="AE238" s="42">
        <f t="shared" si="81"/>
        <v>100</v>
      </c>
      <c r="AF238" s="42">
        <f t="shared" si="82"/>
        <v>0</v>
      </c>
      <c r="AG238" s="42">
        <f t="shared" si="83"/>
        <v>0</v>
      </c>
      <c r="AH238" s="43">
        <f>IFERROR(VLOOKUP($I238,Trabajadores!$C$3:$AT$1684,44,FALSE),0)</f>
        <v>19228</v>
      </c>
      <c r="AI238" s="43">
        <f>IFERROR(VLOOKUP($I238,Trabajadores!$C$3:$AT$1684,2,FALSE),0)</f>
        <v>374</v>
      </c>
      <c r="AJ238" s="43" t="str">
        <f>IFERROR(VLOOKUP($I238,Trabajadores!$C$3:$AY$1270,21,FALSE),0)</f>
        <v>17</v>
      </c>
      <c r="AK238" s="42">
        <f>IFERROR(VLOOKUP($I238,Trabajadores!$C$3:$AN$1684,38,FALSE),0)</f>
        <v>9.3712499999999999</v>
      </c>
      <c r="AL238" s="42" t="str">
        <f>IFERROR(VLOOKUP($I238,Trabajadores!$C$3:$AN$1684,28,FALSE),0)</f>
        <v>99100165012016</v>
      </c>
      <c r="AM238" s="21" t="str">
        <f>IFERROR(VLOOKUP($I238,Trabajadores!$C$3:$AN$1684,19,FALSE),0)</f>
        <v>h Cociner@</v>
      </c>
      <c r="AN238" s="21">
        <f>IFERROR(IF($J238="algadi",VLOOKUP($K238,Centros!$AB$2:$AD$142,2,FALSE),VLOOKUP($K238,Centros!$AB$143:$AD$282,2,FALSE)),0)</f>
        <v>19228</v>
      </c>
      <c r="AO238" s="44" t="str">
        <f>IFERROR(IF($J238="algadi",VLOOKUP($K238,Centros!$AB$2:$AD$142,3,FALSE),VLOOKUP($K238,Centros!$AB$143:$AD$222,3,FALSE)),0)</f>
        <v>17</v>
      </c>
      <c r="AP238" s="54"/>
      <c r="AQ238" s="55">
        <f>IFERROR(VLOOKUP($AM238,Centros!$AR$2:$AS$405,2,FALSE),0)</f>
        <v>1.743765625</v>
      </c>
      <c r="AR238" s="78">
        <f>IFERROR(VLOOKUP($AM238,Centros!$AZ$2:$BA$6,2,FALSE),0)</f>
        <v>0</v>
      </c>
      <c r="AS238" s="76">
        <f>IFERROR(VLOOKUP($AM238,Centros!$BE$2:$BF$6,2,FALSE),0)</f>
        <v>0</v>
      </c>
      <c r="BD238" s="45" t="str">
        <f t="shared" si="84"/>
        <v>ALGADI</v>
      </c>
      <c r="BE238" s="45" t="s">
        <v>852</v>
      </c>
      <c r="BF238" s="123" t="str">
        <f t="shared" si="85"/>
        <v>9-SEPTIEMBRE</v>
      </c>
      <c r="BG238" s="45">
        <f t="shared" si="86"/>
        <v>100075</v>
      </c>
      <c r="BH238" s="45">
        <f>VLOOKUP(Y238,Hoja1!$A$2:$O$599,14,FALSE)</f>
        <v>100075</v>
      </c>
      <c r="BI238" s="45" t="str">
        <f>VLOOKUP(BH238,Hoja1!$A$2:$O$599,2,FALSE)</f>
        <v>EL JARDIN KINDERLAND</v>
      </c>
      <c r="BJ238" s="45" t="str">
        <f t="shared" si="87"/>
        <v>MESA CALLEJA, SUSANA</v>
      </c>
      <c r="BK238" s="45">
        <f>VLOOKUP(BJ238,Trabajadores!$C$3:$AN$3285,14,FALSE)</f>
        <v>100</v>
      </c>
      <c r="BL238" s="45" t="str">
        <f>VLOOKUP($BJ238,Trabajadores!$C$3:$AN$3285,19,FALSE)</f>
        <v>h Cociner@</v>
      </c>
      <c r="BM238" s="45">
        <f>VLOOKUP($BJ238,Trabajadores!$C$3:$AN$3285,16,FALSE)</f>
        <v>100</v>
      </c>
      <c r="BN238" s="124">
        <f t="shared" si="88"/>
        <v>1</v>
      </c>
      <c r="BO238" s="124">
        <f t="shared" si="89"/>
        <v>0</v>
      </c>
      <c r="BP238" s="125">
        <f t="shared" si="90"/>
        <v>1</v>
      </c>
      <c r="BR238" s="126">
        <f t="shared" si="91"/>
        <v>-131.94999999999999</v>
      </c>
      <c r="BV238" s="45" t="str">
        <f t="shared" si="92"/>
        <v>ALGADI</v>
      </c>
      <c r="BW238" s="45" t="s">
        <v>852</v>
      </c>
      <c r="BX238" s="123" t="str">
        <f t="shared" si="93"/>
        <v>9-SEPTIEMBRE</v>
      </c>
      <c r="BY238" s="45">
        <f t="shared" si="94"/>
        <v>100075</v>
      </c>
      <c r="BZ238" s="45">
        <f>VLOOKUP(BY238,Hoja1!$A$2:$O$599,14,FALSE)</f>
        <v>100075</v>
      </c>
      <c r="CA238" s="45" t="str">
        <f>VLOOKUP(BZ238,Hoja1!$A$2:$O$599,2,FALSE)</f>
        <v>EL JARDIN KINDERLAND</v>
      </c>
      <c r="CB238" s="45" t="str">
        <f t="shared" si="95"/>
        <v>Otros</v>
      </c>
      <c r="CC238" s="45">
        <v>888</v>
      </c>
      <c r="CD238" s="45" t="str">
        <f t="shared" si="96"/>
        <v>INCIDENCIA</v>
      </c>
      <c r="CF238" s="124"/>
      <c r="CG238" s="124"/>
      <c r="CH238" s="125"/>
      <c r="CJ238" s="126">
        <f t="shared" si="97"/>
        <v>131.94999999999999</v>
      </c>
    </row>
    <row r="239" spans="1:88" hidden="1" x14ac:dyDescent="0.3">
      <c r="A239" s="116"/>
      <c r="B239" s="116"/>
      <c r="D239" s="31" t="s">
        <v>2763</v>
      </c>
      <c r="E239" s="8" t="s">
        <v>2786</v>
      </c>
      <c r="F239" s="7" t="s">
        <v>726</v>
      </c>
      <c r="G239" s="45" t="s">
        <v>714</v>
      </c>
      <c r="H239" s="45" t="s">
        <v>718</v>
      </c>
      <c r="I239" s="119" t="s">
        <v>5423</v>
      </c>
      <c r="J239" s="18" t="s">
        <v>485</v>
      </c>
      <c r="K239" s="119">
        <v>100075</v>
      </c>
      <c r="L239" s="110" t="str">
        <f t="shared" si="75"/>
        <v>ok</v>
      </c>
      <c r="M239" s="111" t="str">
        <f>IFERROR(VLOOKUP(K239,Centros!$E$2:$G$340,2,FALSE)," ")</f>
        <v>EL JARDIN KINDERLAND</v>
      </c>
      <c r="N239" s="112" t="str">
        <f t="shared" si="76"/>
        <v xml:space="preserve"> </v>
      </c>
      <c r="O239" s="113" t="str">
        <f>IFERROR(VLOOKUP($I239,Trabajadores!$C$3:$AF$1684,19,FALSE)," ")</f>
        <v>ASL</v>
      </c>
      <c r="P239" s="32">
        <v>17</v>
      </c>
      <c r="Q239" s="33">
        <v>9</v>
      </c>
      <c r="R239" s="24">
        <f t="shared" si="74"/>
        <v>153</v>
      </c>
      <c r="S239" s="18"/>
      <c r="T239" s="23">
        <f t="shared" si="77"/>
        <v>1.6367812499999999</v>
      </c>
      <c r="U239" s="23">
        <f t="shared" si="78"/>
        <v>0</v>
      </c>
      <c r="V239" s="18"/>
      <c r="W239" s="23">
        <f t="shared" si="79"/>
        <v>201.8835</v>
      </c>
      <c r="X239" s="30" t="str">
        <f>IFERROR(VLOOKUP($I239,Trabajadores!$C$2:$AS$1684,42,FALSE)," ")</f>
        <v>ALGADI</v>
      </c>
      <c r="Y239" s="30">
        <f>IFERROR(VLOOKUP($I239,Trabajadores!$C$2:$AS$1684,40,FALSE)," ")</f>
        <v>110061</v>
      </c>
      <c r="Z239" s="30" t="str">
        <f>IFERROR(VLOOKUP(Y239,Centros!$X$2:$Y$228,2,FALSE)," ")</f>
        <v>COL. SAN AGUSTIN - MADRID</v>
      </c>
      <c r="AA239" s="6" t="s">
        <v>10780</v>
      </c>
      <c r="AB239" s="5" t="s">
        <v>10781</v>
      </c>
      <c r="AC239" s="41">
        <f>IFERROR(VLOOKUP(H239,Centros!$AI$2:$AN$10,6,FALSE),0)</f>
        <v>72</v>
      </c>
      <c r="AD239" s="42">
        <f t="shared" si="80"/>
        <v>0</v>
      </c>
      <c r="AE239" s="42">
        <f t="shared" si="81"/>
        <v>153</v>
      </c>
      <c r="AF239" s="42">
        <f t="shared" si="82"/>
        <v>0</v>
      </c>
      <c r="AG239" s="42">
        <f t="shared" si="83"/>
        <v>0</v>
      </c>
      <c r="AH239" s="43">
        <f>IFERROR(VLOOKUP($I239,Trabajadores!$C$3:$AT$1684,44,FALSE),0)</f>
        <v>19228</v>
      </c>
      <c r="AI239" s="43">
        <f>IFERROR(VLOOKUP($I239,Trabajadores!$C$3:$AT$1684,2,FALSE),0)</f>
        <v>442</v>
      </c>
      <c r="AJ239" s="43" t="str">
        <f>IFERROR(VLOOKUP($I239,Trabajadores!$C$3:$AY$1270,21,FALSE),0)</f>
        <v>32</v>
      </c>
      <c r="AK239" s="42">
        <f>IFERROR(VLOOKUP($I239,Trabajadores!$C$3:$AN$1684,38,FALSE),0)</f>
        <v>7.8</v>
      </c>
      <c r="AL239" s="42" t="str">
        <f>IFERROR(VLOOKUP($I239,Trabajadores!$C$3:$AN$1684,28,FALSE),0)</f>
        <v>99100165012016</v>
      </c>
      <c r="AM239" s="21" t="str">
        <f>IFERROR(VLOOKUP($I239,Trabajadores!$C$3:$AN$1684,19,FALSE),0)</f>
        <v>ASL</v>
      </c>
      <c r="AN239" s="21">
        <f>IFERROR(IF($J239="algadi",VLOOKUP($K239,Centros!$AB$2:$AD$142,2,FALSE),VLOOKUP($K239,Centros!$AB$143:$AD$282,2,FALSE)),0)</f>
        <v>19228</v>
      </c>
      <c r="AO239" s="44" t="str">
        <f>IFERROR(IF($J239="algadi",VLOOKUP($K239,Centros!$AB$2:$AD$142,3,FALSE),VLOOKUP($K239,Centros!$AB$143:$AD$222,3,FALSE)),0)</f>
        <v>17</v>
      </c>
      <c r="AP239" s="54"/>
      <c r="AQ239" s="55">
        <f>IFERROR(VLOOKUP($AM239,Centros!$AR$2:$AS$405,2,FALSE),0)</f>
        <v>1.6367812499999999</v>
      </c>
      <c r="AR239" s="78">
        <f>IFERROR(VLOOKUP($AM239,Centros!$AZ$2:$BA$6,2,FALSE),0)</f>
        <v>0</v>
      </c>
      <c r="AS239" s="76">
        <f>IFERROR(VLOOKUP($AM239,Centros!$BE$2:$BF$6,2,FALSE),0)</f>
        <v>2.0499999999999998</v>
      </c>
      <c r="BD239" s="45" t="str">
        <f t="shared" si="84"/>
        <v>ALGADI</v>
      </c>
      <c r="BE239" s="45" t="s">
        <v>852</v>
      </c>
      <c r="BF239" s="123" t="str">
        <f t="shared" si="85"/>
        <v>9-SEPTIEMBRE</v>
      </c>
      <c r="BG239" s="45">
        <f t="shared" si="86"/>
        <v>110061</v>
      </c>
      <c r="BH239" s="45">
        <f>VLOOKUP(Y239,Hoja1!$A$2:$O$599,14,FALSE)</f>
        <v>110061</v>
      </c>
      <c r="BI239" s="45" t="str">
        <f>VLOOKUP(BH239,Hoja1!$A$2:$O$599,2,FALSE)</f>
        <v>COL. SAN AGUSTIN - MADRID</v>
      </c>
      <c r="BJ239" s="45" t="str">
        <f t="shared" si="87"/>
        <v>BARRENECHEA CANTALAPIEDRA, ELENA</v>
      </c>
      <c r="BK239" s="45">
        <f>VLOOKUP(BJ239,Trabajadores!$C$3:$AN$3285,14,FALSE)</f>
        <v>300</v>
      </c>
      <c r="BL239" s="45" t="str">
        <f>VLOOKUP($BJ239,Trabajadores!$C$3:$AN$3285,19,FALSE)</f>
        <v>ASL</v>
      </c>
      <c r="BM239" s="45">
        <f>VLOOKUP($BJ239,Trabajadores!$C$3:$AN$3285,16,FALSE)</f>
        <v>50</v>
      </c>
      <c r="BN239" s="124">
        <f t="shared" si="88"/>
        <v>1</v>
      </c>
      <c r="BO239" s="124">
        <f t="shared" si="89"/>
        <v>0</v>
      </c>
      <c r="BP239" s="125">
        <f t="shared" si="90"/>
        <v>1</v>
      </c>
      <c r="BR239" s="126">
        <f t="shared" si="91"/>
        <v>-201.8835</v>
      </c>
      <c r="BV239" s="45" t="str">
        <f t="shared" si="92"/>
        <v>ALGADI</v>
      </c>
      <c r="BW239" s="45" t="s">
        <v>852</v>
      </c>
      <c r="BX239" s="123" t="str">
        <f t="shared" si="93"/>
        <v>9-SEPTIEMBRE</v>
      </c>
      <c r="BY239" s="45">
        <f t="shared" si="94"/>
        <v>100075</v>
      </c>
      <c r="BZ239" s="45">
        <f>VLOOKUP(BY239,Hoja1!$A$2:$O$599,14,FALSE)</f>
        <v>100075</v>
      </c>
      <c r="CA239" s="45" t="str">
        <f>VLOOKUP(BZ239,Hoja1!$A$2:$O$599,2,FALSE)</f>
        <v>EL JARDIN KINDERLAND</v>
      </c>
      <c r="CB239" s="45" t="str">
        <f t="shared" si="95"/>
        <v>Refuerzo</v>
      </c>
      <c r="CC239" s="45">
        <v>888</v>
      </c>
      <c r="CD239" s="45" t="str">
        <f t="shared" si="96"/>
        <v>INCIDENCIA</v>
      </c>
      <c r="CF239" s="124"/>
      <c r="CG239" s="124"/>
      <c r="CH239" s="125"/>
      <c r="CJ239" s="126">
        <f t="shared" si="97"/>
        <v>201.8835</v>
      </c>
    </row>
    <row r="240" spans="1:88" hidden="1" x14ac:dyDescent="0.3">
      <c r="A240" s="116"/>
      <c r="B240" s="116"/>
      <c r="D240" s="31" t="s">
        <v>2763</v>
      </c>
      <c r="E240" s="8" t="s">
        <v>2786</v>
      </c>
      <c r="F240" s="7" t="s">
        <v>726</v>
      </c>
      <c r="G240" s="45" t="s">
        <v>716</v>
      </c>
      <c r="H240" s="45" t="s">
        <v>718</v>
      </c>
      <c r="I240" s="119" t="s">
        <v>428</v>
      </c>
      <c r="J240" s="18" t="s">
        <v>485</v>
      </c>
      <c r="K240" s="119">
        <v>110084</v>
      </c>
      <c r="L240" s="110" t="str">
        <f t="shared" si="75"/>
        <v xml:space="preserve"> </v>
      </c>
      <c r="M240" s="111" t="str">
        <f>IFERROR(VLOOKUP(K240,Centros!$E$2:$G$340,2,FALSE)," ")</f>
        <v>COL. SAN AGUSTIN -LOS NEGRALES</v>
      </c>
      <c r="N240" s="112" t="str">
        <f t="shared" si="76"/>
        <v xml:space="preserve"> </v>
      </c>
      <c r="O240" s="113" t="str">
        <f>IFERROR(VLOOKUP($I240,Trabajadores!$C$3:$AF$1684,19,FALSE)," ")</f>
        <v>PEON ESP</v>
      </c>
      <c r="P240" s="32"/>
      <c r="Q240" s="33"/>
      <c r="R240" s="24">
        <f t="shared" si="74"/>
        <v>0</v>
      </c>
      <c r="S240" s="18"/>
      <c r="T240" s="23" t="b">
        <f t="shared" si="77"/>
        <v>0</v>
      </c>
      <c r="U240" s="23">
        <f t="shared" si="78"/>
        <v>0</v>
      </c>
      <c r="V240" s="18"/>
      <c r="W240" s="23">
        <f t="shared" si="79"/>
        <v>0</v>
      </c>
      <c r="X240" s="30" t="str">
        <f>IFERROR(VLOOKUP($I240,Trabajadores!$C$2:$AS$1684,42,FALSE)," ")</f>
        <v>ALGADI</v>
      </c>
      <c r="Y240" s="30">
        <f>IFERROR(VLOOKUP($I240,Trabajadores!$C$2:$AS$1684,40,FALSE)," ")</f>
        <v>110084</v>
      </c>
      <c r="Z240" s="30" t="str">
        <f>IFERROR(VLOOKUP(Y240,Centros!$X$2:$Y$228,2,FALSE)," ")</f>
        <v>COL. SAN AGUSTIN -LOS NEGRALES</v>
      </c>
      <c r="AA240" s="6"/>
      <c r="AB240" s="5"/>
      <c r="AC240" s="41">
        <f>IFERROR(VLOOKUP(H240,Centros!$AI$2:$AN$10,6,FALSE),0)</f>
        <v>72</v>
      </c>
      <c r="AD240" s="42">
        <f t="shared" si="80"/>
        <v>0</v>
      </c>
      <c r="AE240" s="42">
        <f t="shared" si="81"/>
        <v>0</v>
      </c>
      <c r="AF240" s="42">
        <f t="shared" si="82"/>
        <v>0</v>
      </c>
      <c r="AG240" s="42">
        <f t="shared" si="83"/>
        <v>0</v>
      </c>
      <c r="AH240" s="43">
        <f>IFERROR(VLOOKUP($I240,Trabajadores!$C$3:$AT$1684,44,FALSE),0)</f>
        <v>19228</v>
      </c>
      <c r="AI240" s="43">
        <f>IFERROR(VLOOKUP($I240,Trabajadores!$C$3:$AT$1684,2,FALSE),0)</f>
        <v>649</v>
      </c>
      <c r="AJ240" s="43" t="str">
        <f>IFERROR(VLOOKUP($I240,Trabajadores!$C$3:$AY$1270,21,FALSE),0)</f>
        <v>37</v>
      </c>
      <c r="AK240" s="42">
        <f>IFERROR(VLOOKUP($I240,Trabajadores!$C$3:$AN$1684,38,FALSE),0)</f>
        <v>9.4537499999999994</v>
      </c>
      <c r="AL240" s="42" t="str">
        <f>IFERROR(VLOOKUP($I240,Trabajadores!$C$3:$AN$1684,28,FALSE),0)</f>
        <v>28002585011981</v>
      </c>
      <c r="AM240" s="21" t="str">
        <f>IFERROR(VLOOKUP($I240,Trabajadores!$C$3:$AN$1684,19,FALSE),0)</f>
        <v>PEON ESP</v>
      </c>
      <c r="AN240" s="21">
        <f>IFERROR(IF($J240="algadi",VLOOKUP($K240,Centros!$AB$2:$AD$142,2,FALSE),VLOOKUP($K240,Centros!$AB$143:$AD$282,2,FALSE)),0)</f>
        <v>19228</v>
      </c>
      <c r="AO240" s="44" t="str">
        <f>IFERROR(IF($J240="algadi",VLOOKUP($K240,Centros!$AB$2:$AD$142,3,FALSE),VLOOKUP($K240,Centros!$AB$143:$AD$222,3,FALSE)),0)</f>
        <v>37</v>
      </c>
      <c r="AP240" s="54"/>
      <c r="AQ240" s="55">
        <f>IFERROR(VLOOKUP($AM240,Centros!$AR$2:$AS$405,2,FALSE),0)</f>
        <v>0</v>
      </c>
      <c r="AR240" s="78">
        <f>IFERROR(VLOOKUP($AM240,Centros!$AZ$2:$BA$6,2,FALSE),0)</f>
        <v>0</v>
      </c>
      <c r="AS240" s="76">
        <f>IFERROR(VLOOKUP($AM240,Centros!$BE$2:$BF$6,2,FALSE),0)</f>
        <v>0</v>
      </c>
      <c r="BD240" s="45" t="str">
        <f t="shared" si="84"/>
        <v>ALGADI</v>
      </c>
      <c r="BE240" s="45" t="s">
        <v>852</v>
      </c>
      <c r="BF240" s="123" t="str">
        <f t="shared" si="85"/>
        <v>9-SEPTIEMBRE</v>
      </c>
      <c r="BG240" s="45">
        <f t="shared" si="86"/>
        <v>110084</v>
      </c>
      <c r="BH240" s="45">
        <f>VLOOKUP(Y240,Hoja1!$A$2:$O$599,14,FALSE)</f>
        <v>110084</v>
      </c>
      <c r="BI240" s="45" t="str">
        <f>VLOOKUP(BH240,Hoja1!$A$2:$O$599,2,FALSE)</f>
        <v>COL. SAN AGUSTIN -LOS NEGRALES</v>
      </c>
      <c r="BJ240" s="45" t="str">
        <f t="shared" si="87"/>
        <v>PIRIZ GOMEZ, JESUS</v>
      </c>
      <c r="BK240" s="45">
        <f>VLOOKUP(BJ240,Trabajadores!$C$3:$AN$3285,14,FALSE)</f>
        <v>300</v>
      </c>
      <c r="BL240" s="45" t="str">
        <f>VLOOKUP($BJ240,Trabajadores!$C$3:$AN$3285,19,FALSE)</f>
        <v>PEON ESP</v>
      </c>
      <c r="BM240" s="45">
        <f>VLOOKUP($BJ240,Trabajadores!$C$3:$AN$3285,16,FALSE)</f>
        <v>100</v>
      </c>
      <c r="BN240" s="124">
        <f t="shared" si="88"/>
        <v>0</v>
      </c>
      <c r="BO240" s="124">
        <f t="shared" si="89"/>
        <v>1</v>
      </c>
      <c r="BP240" s="125">
        <f t="shared" si="90"/>
        <v>1</v>
      </c>
      <c r="BR240" s="126">
        <f t="shared" si="91"/>
        <v>0</v>
      </c>
      <c r="BV240" s="45" t="str">
        <f t="shared" si="92"/>
        <v>ALGADI</v>
      </c>
      <c r="BW240" s="45" t="s">
        <v>852</v>
      </c>
      <c r="BX240" s="123" t="str">
        <f t="shared" si="93"/>
        <v>9-SEPTIEMBRE</v>
      </c>
      <c r="BY240" s="45">
        <f t="shared" si="94"/>
        <v>110084</v>
      </c>
      <c r="BZ240" s="45">
        <f>VLOOKUP(BY240,Hoja1!$A$2:$O$599,14,FALSE)</f>
        <v>110084</v>
      </c>
      <c r="CA240" s="45" t="str">
        <f>VLOOKUP(BZ240,Hoja1!$A$2:$O$599,2,FALSE)</f>
        <v>COL. SAN AGUSTIN -LOS NEGRALES</v>
      </c>
      <c r="CB240" s="45" t="str">
        <f t="shared" si="95"/>
        <v>Refuerzo</v>
      </c>
      <c r="CC240" s="45">
        <v>888</v>
      </c>
      <c r="CD240" s="45" t="str">
        <f t="shared" si="96"/>
        <v>INCIDENCIA</v>
      </c>
      <c r="CF240" s="124"/>
      <c r="CG240" s="124"/>
      <c r="CH240" s="125"/>
      <c r="CJ240" s="126">
        <f t="shared" si="97"/>
        <v>0</v>
      </c>
    </row>
    <row r="241" spans="1:88" hidden="1" x14ac:dyDescent="0.3">
      <c r="A241" s="116"/>
      <c r="B241" s="116"/>
      <c r="D241" s="31" t="s">
        <v>2763</v>
      </c>
      <c r="E241" s="8" t="s">
        <v>2786</v>
      </c>
      <c r="F241" s="7" t="s">
        <v>726</v>
      </c>
      <c r="G241" s="45" t="s">
        <v>714</v>
      </c>
      <c r="H241" s="45" t="s">
        <v>816</v>
      </c>
      <c r="I241" s="119" t="s">
        <v>5284</v>
      </c>
      <c r="J241" s="18" t="s">
        <v>485</v>
      </c>
      <c r="K241" s="119">
        <v>110064</v>
      </c>
      <c r="L241" s="110" t="str">
        <f t="shared" si="75"/>
        <v>ok</v>
      </c>
      <c r="M241" s="111" t="str">
        <f>IFERROR(VLOOKUP(K241,Centros!$E$2:$G$340,2,FALSE)," ")</f>
        <v>COLEGIO SAGRADA FAMILIA</v>
      </c>
      <c r="N241" s="112" t="str">
        <f t="shared" si="76"/>
        <v xml:space="preserve"> </v>
      </c>
      <c r="O241" s="113" t="str">
        <f>IFERROR(VLOOKUP($I241,Trabajadores!$C$3:$AF$1684,19,FALSE)," ")</f>
        <v>ASL</v>
      </c>
      <c r="P241" s="32">
        <v>3</v>
      </c>
      <c r="Q241" s="33">
        <v>70</v>
      </c>
      <c r="R241" s="24">
        <f t="shared" si="74"/>
        <v>210</v>
      </c>
      <c r="S241" s="18"/>
      <c r="T241" s="23">
        <f t="shared" si="77"/>
        <v>1.6367812499999999</v>
      </c>
      <c r="U241" s="23">
        <f t="shared" si="78"/>
        <v>0</v>
      </c>
      <c r="V241" s="18"/>
      <c r="W241" s="23">
        <f t="shared" si="79"/>
        <v>277.09499999999997</v>
      </c>
      <c r="X241" s="30" t="str">
        <f>IFERROR(VLOOKUP($I241,Trabajadores!$C$2:$AS$1684,42,FALSE)," ")</f>
        <v>ALGADI</v>
      </c>
      <c r="Y241" s="30">
        <f>IFERROR(VLOOKUP($I241,Trabajadores!$C$2:$AS$1684,40,FALSE)," ")</f>
        <v>110064</v>
      </c>
      <c r="Z241" s="30" t="str">
        <f>IFERROR(VLOOKUP(Y241,Centros!$X$2:$Y$228,2,FALSE)," ")</f>
        <v>COLEGIO SAGRADA FAMILIA</v>
      </c>
      <c r="AA241" s="6" t="s">
        <v>10782</v>
      </c>
      <c r="AB241" s="5" t="s">
        <v>10766</v>
      </c>
      <c r="AC241" s="41">
        <f>IFERROR(VLOOKUP(H241,Centros!$AI$2:$AN$10,6,FALSE),0)</f>
        <v>72</v>
      </c>
      <c r="AD241" s="42">
        <f t="shared" si="80"/>
        <v>0</v>
      </c>
      <c r="AE241" s="42">
        <f t="shared" si="81"/>
        <v>210</v>
      </c>
      <c r="AF241" s="42">
        <f t="shared" si="82"/>
        <v>0</v>
      </c>
      <c r="AG241" s="42">
        <f t="shared" si="83"/>
        <v>0</v>
      </c>
      <c r="AH241" s="43">
        <f>IFERROR(VLOOKUP($I241,Trabajadores!$C$3:$AT$1684,44,FALSE),0)</f>
        <v>19228</v>
      </c>
      <c r="AI241" s="43">
        <f>IFERROR(VLOOKUP($I241,Trabajadores!$C$3:$AT$1684,2,FALSE),0)</f>
        <v>872</v>
      </c>
      <c r="AJ241" s="43" t="str">
        <f>IFERROR(VLOOKUP($I241,Trabajadores!$C$3:$AY$1270,21,FALSE),0)</f>
        <v>12</v>
      </c>
      <c r="AK241" s="42">
        <f>IFERROR(VLOOKUP($I241,Trabajadores!$C$3:$AN$1684,38,FALSE),0)</f>
        <v>7.65625</v>
      </c>
      <c r="AL241" s="42" t="str">
        <f>IFERROR(VLOOKUP($I241,Trabajadores!$C$3:$AN$1684,28,FALSE),0)</f>
        <v>99100165012016</v>
      </c>
      <c r="AM241" s="21" t="str">
        <f>IFERROR(VLOOKUP($I241,Trabajadores!$C$3:$AN$1684,19,FALSE),0)</f>
        <v>ASL</v>
      </c>
      <c r="AN241" s="21">
        <f>IFERROR(IF($J241="algadi",VLOOKUP($K241,Centros!$AB$2:$AD$142,2,FALSE),VLOOKUP($K241,Centros!$AB$143:$AD$282,2,FALSE)),0)</f>
        <v>19228</v>
      </c>
      <c r="AO241" s="44" t="str">
        <f>IFERROR(IF($J241="algadi",VLOOKUP($K241,Centros!$AB$2:$AD$142,3,FALSE),VLOOKUP($K241,Centros!$AB$143:$AD$222,3,FALSE)),0)</f>
        <v>12</v>
      </c>
      <c r="AP241" s="54"/>
      <c r="AQ241" s="55">
        <f>IFERROR(VLOOKUP($AM241,Centros!$AR$2:$AS$405,2,FALSE),0)</f>
        <v>1.6367812499999999</v>
      </c>
      <c r="AR241" s="78">
        <f>IFERROR(VLOOKUP($AM241,Centros!$AZ$2:$BA$6,2,FALSE),0)</f>
        <v>0</v>
      </c>
      <c r="AS241" s="76">
        <f>IFERROR(VLOOKUP($AM241,Centros!$BE$2:$BF$6,2,FALSE),0)</f>
        <v>2.0499999999999998</v>
      </c>
      <c r="BD241" s="45" t="str">
        <f t="shared" si="84"/>
        <v>ALGADI</v>
      </c>
      <c r="BE241" s="45" t="s">
        <v>852</v>
      </c>
      <c r="BF241" s="123" t="str">
        <f t="shared" si="85"/>
        <v>9-SEPTIEMBRE</v>
      </c>
      <c r="BG241" s="45">
        <f t="shared" si="86"/>
        <v>110064</v>
      </c>
      <c r="BH241" s="45">
        <f>VLOOKUP(Y241,Hoja1!$A$2:$O$599,14,FALSE)</f>
        <v>110064</v>
      </c>
      <c r="BI241" s="45" t="str">
        <f>VLOOKUP(BH241,Hoja1!$A$2:$O$599,2,FALSE)</f>
        <v>COLEGIO SAGRADA FAMILIA</v>
      </c>
      <c r="BJ241" s="45" t="str">
        <f t="shared" si="87"/>
        <v>ALAVA MACIAS, RINA MONTS</v>
      </c>
      <c r="BK241" s="45">
        <f>VLOOKUP(BJ241,Trabajadores!$C$3:$AN$3285,14,FALSE)</f>
        <v>300</v>
      </c>
      <c r="BL241" s="45" t="str">
        <f>VLOOKUP($BJ241,Trabajadores!$C$3:$AN$3285,19,FALSE)</f>
        <v>ASL</v>
      </c>
      <c r="BM241" s="45">
        <f>VLOOKUP($BJ241,Trabajadores!$C$3:$AN$3285,16,FALSE)</f>
        <v>100</v>
      </c>
      <c r="BN241" s="124">
        <f t="shared" si="88"/>
        <v>1</v>
      </c>
      <c r="BO241" s="124">
        <f t="shared" si="89"/>
        <v>0</v>
      </c>
      <c r="BP241" s="125">
        <f t="shared" si="90"/>
        <v>1</v>
      </c>
      <c r="BR241" s="126">
        <f t="shared" si="91"/>
        <v>-277.09499999999997</v>
      </c>
      <c r="BV241" s="45" t="str">
        <f t="shared" si="92"/>
        <v>ALGADI</v>
      </c>
      <c r="BW241" s="45" t="s">
        <v>852</v>
      </c>
      <c r="BX241" s="123" t="str">
        <f t="shared" si="93"/>
        <v>9-SEPTIEMBRE</v>
      </c>
      <c r="BY241" s="45">
        <f t="shared" si="94"/>
        <v>110064</v>
      </c>
      <c r="BZ241" s="45">
        <f>VLOOKUP(BY241,Hoja1!$A$2:$O$599,14,FALSE)</f>
        <v>110064</v>
      </c>
      <c r="CA241" s="45" t="str">
        <f>VLOOKUP(BZ241,Hoja1!$A$2:$O$599,2,FALSE)</f>
        <v>COLEGIO SAGRADA FAMILIA</v>
      </c>
      <c r="CB241" s="45" t="str">
        <f t="shared" si="95"/>
        <v>Otros</v>
      </c>
      <c r="CC241" s="45">
        <v>888</v>
      </c>
      <c r="CD241" s="45" t="str">
        <f t="shared" si="96"/>
        <v>INCIDENCIA</v>
      </c>
      <c r="CF241" s="124"/>
      <c r="CG241" s="124"/>
      <c r="CH241" s="125"/>
      <c r="CJ241" s="126">
        <f t="shared" si="97"/>
        <v>277.09499999999997</v>
      </c>
    </row>
    <row r="242" spans="1:88" hidden="1" x14ac:dyDescent="0.3">
      <c r="A242" s="116"/>
      <c r="B242" s="116"/>
      <c r="D242" s="31" t="s">
        <v>2763</v>
      </c>
      <c r="E242" s="8" t="s">
        <v>2786</v>
      </c>
      <c r="F242" s="7" t="s">
        <v>726</v>
      </c>
      <c r="G242" s="45" t="s">
        <v>714</v>
      </c>
      <c r="H242" s="45" t="s">
        <v>816</v>
      </c>
      <c r="I242" s="119" t="s">
        <v>811</v>
      </c>
      <c r="J242" s="18" t="s">
        <v>485</v>
      </c>
      <c r="K242" s="119">
        <v>110064</v>
      </c>
      <c r="L242" s="110" t="str">
        <f t="shared" si="75"/>
        <v>ok</v>
      </c>
      <c r="M242" s="111" t="str">
        <f>IFERROR(VLOOKUP(K242,Centros!$E$2:$G$340,2,FALSE)," ")</f>
        <v>COLEGIO SAGRADA FAMILIA</v>
      </c>
      <c r="N242" s="112" t="str">
        <f t="shared" si="76"/>
        <v xml:space="preserve"> </v>
      </c>
      <c r="O242" s="113" t="str">
        <f>IFERROR(VLOOKUP($I242,Trabajadores!$C$3:$AF$1684,19,FALSE)," ")</f>
        <v>ASL</v>
      </c>
      <c r="P242" s="32">
        <v>6</v>
      </c>
      <c r="Q242" s="33">
        <v>28</v>
      </c>
      <c r="R242" s="24">
        <f t="shared" si="74"/>
        <v>168</v>
      </c>
      <c r="S242" s="18"/>
      <c r="T242" s="23">
        <f t="shared" si="77"/>
        <v>1.6367812499999999</v>
      </c>
      <c r="U242" s="23">
        <f t="shared" si="78"/>
        <v>0</v>
      </c>
      <c r="V242" s="18"/>
      <c r="W242" s="23">
        <f t="shared" si="79"/>
        <v>221.67599999999999</v>
      </c>
      <c r="X242" s="30" t="str">
        <f>IFERROR(VLOOKUP($I242,Trabajadores!$C$2:$AS$1684,42,FALSE)," ")</f>
        <v>ALGADI</v>
      </c>
      <c r="Y242" s="30">
        <f>IFERROR(VLOOKUP($I242,Trabajadores!$C$2:$AS$1684,40,FALSE)," ")</f>
        <v>110064</v>
      </c>
      <c r="Z242" s="30" t="str">
        <f>IFERROR(VLOOKUP(Y242,Centros!$X$2:$Y$228,2,FALSE)," ")</f>
        <v>COLEGIO SAGRADA FAMILIA</v>
      </c>
      <c r="AA242" s="6"/>
      <c r="AB242" s="5" t="s">
        <v>10783</v>
      </c>
      <c r="AC242" s="41">
        <f>IFERROR(VLOOKUP(H242,Centros!$AI$2:$AN$10,6,FALSE),0)</f>
        <v>72</v>
      </c>
      <c r="AD242" s="42">
        <f t="shared" si="80"/>
        <v>0</v>
      </c>
      <c r="AE242" s="42">
        <f t="shared" si="81"/>
        <v>168</v>
      </c>
      <c r="AF242" s="42">
        <f t="shared" si="82"/>
        <v>0</v>
      </c>
      <c r="AG242" s="42">
        <f t="shared" si="83"/>
        <v>0</v>
      </c>
      <c r="AH242" s="43">
        <f>IFERROR(VLOOKUP($I242,Trabajadores!$C$3:$AT$1684,44,FALSE),0)</f>
        <v>19228</v>
      </c>
      <c r="AI242" s="43">
        <f>IFERROR(VLOOKUP($I242,Trabajadores!$C$3:$AT$1684,2,FALSE),0)</f>
        <v>748</v>
      </c>
      <c r="AJ242" s="43" t="str">
        <f>IFERROR(VLOOKUP($I242,Trabajadores!$C$3:$AY$1270,21,FALSE),0)</f>
        <v>12</v>
      </c>
      <c r="AK242" s="42">
        <f>IFERROR(VLOOKUP($I242,Trabajadores!$C$3:$AN$1684,38,FALSE),0)</f>
        <v>7.65625</v>
      </c>
      <c r="AL242" s="42" t="str">
        <f>IFERROR(VLOOKUP($I242,Trabajadores!$C$3:$AN$1684,28,FALSE),0)</f>
        <v>99100165012016</v>
      </c>
      <c r="AM242" s="21" t="str">
        <f>IFERROR(VLOOKUP($I242,Trabajadores!$C$3:$AN$1684,19,FALSE),0)</f>
        <v>ASL</v>
      </c>
      <c r="AN242" s="21">
        <f>IFERROR(IF($J242="algadi",VLOOKUP($K242,Centros!$AB$2:$AD$142,2,FALSE),VLOOKUP($K242,Centros!$AB$143:$AD$282,2,FALSE)),0)</f>
        <v>19228</v>
      </c>
      <c r="AO242" s="44" t="str">
        <f>IFERROR(IF($J242="algadi",VLOOKUP($K242,Centros!$AB$2:$AD$142,3,FALSE),VLOOKUP($K242,Centros!$AB$143:$AD$222,3,FALSE)),0)</f>
        <v>12</v>
      </c>
      <c r="AP242" s="54"/>
      <c r="AQ242" s="55">
        <f>IFERROR(VLOOKUP($AM242,Centros!$AR$2:$AS$405,2,FALSE),0)</f>
        <v>1.6367812499999999</v>
      </c>
      <c r="AR242" s="78">
        <f>IFERROR(VLOOKUP($AM242,Centros!$AZ$2:$BA$6,2,FALSE),0)</f>
        <v>0</v>
      </c>
      <c r="AS242" s="76">
        <f>IFERROR(VLOOKUP($AM242,Centros!$BE$2:$BF$6,2,FALSE),0)</f>
        <v>2.0499999999999998</v>
      </c>
      <c r="BD242" s="45" t="str">
        <f t="shared" si="84"/>
        <v>ALGADI</v>
      </c>
      <c r="BE242" s="45" t="s">
        <v>852</v>
      </c>
      <c r="BF242" s="123" t="str">
        <f t="shared" si="85"/>
        <v>9-SEPTIEMBRE</v>
      </c>
      <c r="BG242" s="45">
        <f t="shared" si="86"/>
        <v>110064</v>
      </c>
      <c r="BH242" s="45">
        <f>VLOOKUP(Y242,Hoja1!$A$2:$O$599,14,FALSE)</f>
        <v>110064</v>
      </c>
      <c r="BI242" s="45" t="str">
        <f>VLOOKUP(BH242,Hoja1!$A$2:$O$599,2,FALSE)</f>
        <v>COLEGIO SAGRADA FAMILIA</v>
      </c>
      <c r="BJ242" s="45" t="str">
        <f t="shared" si="87"/>
        <v>CANDO CANDO, MARIELA L</v>
      </c>
      <c r="BK242" s="45">
        <f>VLOOKUP(BJ242,Trabajadores!$C$3:$AN$3285,14,FALSE)</f>
        <v>389</v>
      </c>
      <c r="BL242" s="45" t="str">
        <f>VLOOKUP($BJ242,Trabajadores!$C$3:$AN$3285,19,FALSE)</f>
        <v>ASL</v>
      </c>
      <c r="BM242" s="45">
        <f>VLOOKUP($BJ242,Trabajadores!$C$3:$AN$3285,16,FALSE)</f>
        <v>100</v>
      </c>
      <c r="BN242" s="124">
        <f t="shared" si="88"/>
        <v>1</v>
      </c>
      <c r="BO242" s="124">
        <f t="shared" si="89"/>
        <v>0</v>
      </c>
      <c r="BP242" s="125">
        <f t="shared" si="90"/>
        <v>1</v>
      </c>
      <c r="BR242" s="126">
        <f t="shared" si="91"/>
        <v>-221.67599999999999</v>
      </c>
      <c r="BV242" s="45" t="str">
        <f t="shared" si="92"/>
        <v>ALGADI</v>
      </c>
      <c r="BW242" s="45" t="s">
        <v>852</v>
      </c>
      <c r="BX242" s="123" t="str">
        <f t="shared" si="93"/>
        <v>9-SEPTIEMBRE</v>
      </c>
      <c r="BY242" s="45">
        <f t="shared" si="94"/>
        <v>110064</v>
      </c>
      <c r="BZ242" s="45">
        <f>VLOOKUP(BY242,Hoja1!$A$2:$O$599,14,FALSE)</f>
        <v>110064</v>
      </c>
      <c r="CA242" s="45" t="str">
        <f>VLOOKUP(BZ242,Hoja1!$A$2:$O$599,2,FALSE)</f>
        <v>COLEGIO SAGRADA FAMILIA</v>
      </c>
      <c r="CB242" s="45" t="str">
        <f t="shared" si="95"/>
        <v>Otros</v>
      </c>
      <c r="CC242" s="45">
        <v>888</v>
      </c>
      <c r="CD242" s="45" t="str">
        <f t="shared" si="96"/>
        <v>INCIDENCIA</v>
      </c>
      <c r="CF242" s="124"/>
      <c r="CG242" s="124"/>
      <c r="CH242" s="125"/>
      <c r="CJ242" s="126">
        <f t="shared" si="97"/>
        <v>221.67599999999999</v>
      </c>
    </row>
    <row r="243" spans="1:88" hidden="1" x14ac:dyDescent="0.3">
      <c r="A243" s="116"/>
      <c r="B243" s="116"/>
      <c r="D243" s="31" t="s">
        <v>2763</v>
      </c>
      <c r="E243" s="8" t="s">
        <v>2786</v>
      </c>
      <c r="F243" s="7" t="s">
        <v>726</v>
      </c>
      <c r="G243" s="45" t="s">
        <v>714</v>
      </c>
      <c r="H243" s="45" t="s">
        <v>720</v>
      </c>
      <c r="I243" s="119" t="s">
        <v>5284</v>
      </c>
      <c r="J243" s="18" t="s">
        <v>485</v>
      </c>
      <c r="K243" s="119">
        <v>110064</v>
      </c>
      <c r="L243" s="110" t="str">
        <f t="shared" si="75"/>
        <v>ok</v>
      </c>
      <c r="M243" s="111" t="str">
        <f>IFERROR(VLOOKUP(K243,Centros!$E$2:$G$340,2,FALSE)," ")</f>
        <v>COLEGIO SAGRADA FAMILIA</v>
      </c>
      <c r="N243" s="112" t="str">
        <f t="shared" si="76"/>
        <v xml:space="preserve"> </v>
      </c>
      <c r="O243" s="113" t="str">
        <f>IFERROR(VLOOKUP($I243,Trabajadores!$C$3:$AF$1684,19,FALSE)," ")</f>
        <v>ASL</v>
      </c>
      <c r="P243" s="32">
        <v>6</v>
      </c>
      <c r="Q243" s="33">
        <v>28</v>
      </c>
      <c r="R243" s="24">
        <f t="shared" si="74"/>
        <v>168</v>
      </c>
      <c r="S243" s="18"/>
      <c r="T243" s="23">
        <f t="shared" si="77"/>
        <v>1.6367812499999999</v>
      </c>
      <c r="U243" s="23">
        <f t="shared" si="78"/>
        <v>0</v>
      </c>
      <c r="V243" s="18"/>
      <c r="W243" s="23">
        <f t="shared" si="79"/>
        <v>221.67599999999999</v>
      </c>
      <c r="X243" s="30" t="str">
        <f>IFERROR(VLOOKUP($I243,Trabajadores!$C$2:$AS$1684,42,FALSE)," ")</f>
        <v>ALGADI</v>
      </c>
      <c r="Y243" s="30">
        <f>IFERROR(VLOOKUP($I243,Trabajadores!$C$2:$AS$1684,40,FALSE)," ")</f>
        <v>110064</v>
      </c>
      <c r="Z243" s="30" t="str">
        <f>IFERROR(VLOOKUP(Y243,Centros!$X$2:$Y$228,2,FALSE)," ")</f>
        <v>COLEGIO SAGRADA FAMILIA</v>
      </c>
      <c r="AA243" s="6"/>
      <c r="AB243" s="5" t="s">
        <v>10783</v>
      </c>
      <c r="AC243" s="41">
        <f>IFERROR(VLOOKUP(H243,Centros!$AI$2:$AN$10,6,FALSE),0)</f>
        <v>70</v>
      </c>
      <c r="AD243" s="42">
        <f t="shared" si="80"/>
        <v>168</v>
      </c>
      <c r="AE243" s="42">
        <f t="shared" si="81"/>
        <v>0</v>
      </c>
      <c r="AF243" s="42">
        <f t="shared" si="82"/>
        <v>0</v>
      </c>
      <c r="AG243" s="42">
        <f t="shared" si="83"/>
        <v>0</v>
      </c>
      <c r="AH243" s="43">
        <f>IFERROR(VLOOKUP($I243,Trabajadores!$C$3:$AT$1684,44,FALSE),0)</f>
        <v>19228</v>
      </c>
      <c r="AI243" s="43">
        <f>IFERROR(VLOOKUP($I243,Trabajadores!$C$3:$AT$1684,2,FALSE),0)</f>
        <v>872</v>
      </c>
      <c r="AJ243" s="43" t="str">
        <f>IFERROR(VLOOKUP($I243,Trabajadores!$C$3:$AY$1270,21,FALSE),0)</f>
        <v>12</v>
      </c>
      <c r="AK243" s="42">
        <f>IFERROR(VLOOKUP($I243,Trabajadores!$C$3:$AN$1684,38,FALSE),0)</f>
        <v>7.65625</v>
      </c>
      <c r="AL243" s="42" t="str">
        <f>IFERROR(VLOOKUP($I243,Trabajadores!$C$3:$AN$1684,28,FALSE),0)</f>
        <v>99100165012016</v>
      </c>
      <c r="AM243" s="21" t="str">
        <f>IFERROR(VLOOKUP($I243,Trabajadores!$C$3:$AN$1684,19,FALSE),0)</f>
        <v>ASL</v>
      </c>
      <c r="AN243" s="21">
        <f>IFERROR(IF($J243="algadi",VLOOKUP($K243,Centros!$AB$2:$AD$142,2,FALSE),VLOOKUP($K243,Centros!$AB$143:$AD$282,2,FALSE)),0)</f>
        <v>19228</v>
      </c>
      <c r="AO243" s="44" t="str">
        <f>IFERROR(IF($J243="algadi",VLOOKUP($K243,Centros!$AB$2:$AD$142,3,FALSE),VLOOKUP($K243,Centros!$AB$143:$AD$222,3,FALSE)),0)</f>
        <v>12</v>
      </c>
      <c r="AP243" s="54"/>
      <c r="AQ243" s="55">
        <f>IFERROR(VLOOKUP($AM243,Centros!$AR$2:$AS$405,2,FALSE),0)</f>
        <v>1.6367812499999999</v>
      </c>
      <c r="AR243" s="78">
        <f>IFERROR(VLOOKUP($AM243,Centros!$AZ$2:$BA$6,2,FALSE),0)</f>
        <v>0</v>
      </c>
      <c r="AS243" s="76">
        <f>IFERROR(VLOOKUP($AM243,Centros!$BE$2:$BF$6,2,FALSE),0)</f>
        <v>2.0499999999999998</v>
      </c>
      <c r="BD243" s="45" t="str">
        <f t="shared" si="84"/>
        <v>ALGADI</v>
      </c>
      <c r="BE243" s="45" t="s">
        <v>852</v>
      </c>
      <c r="BF243" s="123" t="str">
        <f t="shared" si="85"/>
        <v>9-SEPTIEMBRE</v>
      </c>
      <c r="BG243" s="45">
        <f t="shared" si="86"/>
        <v>110064</v>
      </c>
      <c r="BH243" s="45">
        <f>VLOOKUP(Y243,Hoja1!$A$2:$O$599,14,FALSE)</f>
        <v>110064</v>
      </c>
      <c r="BI243" s="45" t="str">
        <f>VLOOKUP(BH243,Hoja1!$A$2:$O$599,2,FALSE)</f>
        <v>COLEGIO SAGRADA FAMILIA</v>
      </c>
      <c r="BJ243" s="45" t="str">
        <f t="shared" si="87"/>
        <v>ALAVA MACIAS, RINA MONTS</v>
      </c>
      <c r="BK243" s="45">
        <f>VLOOKUP(BJ243,Trabajadores!$C$3:$AN$3285,14,FALSE)</f>
        <v>300</v>
      </c>
      <c r="BL243" s="45" t="str">
        <f>VLOOKUP($BJ243,Trabajadores!$C$3:$AN$3285,19,FALSE)</f>
        <v>ASL</v>
      </c>
      <c r="BM243" s="45">
        <f>VLOOKUP($BJ243,Trabajadores!$C$3:$AN$3285,16,FALSE)</f>
        <v>100</v>
      </c>
      <c r="BN243" s="124">
        <f t="shared" si="88"/>
        <v>1</v>
      </c>
      <c r="BO243" s="124">
        <f t="shared" si="89"/>
        <v>0</v>
      </c>
      <c r="BP243" s="125">
        <f t="shared" si="90"/>
        <v>1</v>
      </c>
      <c r="BR243" s="126">
        <f t="shared" si="91"/>
        <v>-221.67599999999999</v>
      </c>
      <c r="BV243" s="45" t="str">
        <f t="shared" si="92"/>
        <v>ALGADI</v>
      </c>
      <c r="BW243" s="45" t="s">
        <v>852</v>
      </c>
      <c r="BX243" s="123" t="str">
        <f t="shared" si="93"/>
        <v>9-SEPTIEMBRE</v>
      </c>
      <c r="BY243" s="45">
        <f t="shared" si="94"/>
        <v>110064</v>
      </c>
      <c r="BZ243" s="45">
        <f>VLOOKUP(BY243,Hoja1!$A$2:$O$599,14,FALSE)</f>
        <v>110064</v>
      </c>
      <c r="CA243" s="45" t="str">
        <f>VLOOKUP(BZ243,Hoja1!$A$2:$O$599,2,FALSE)</f>
        <v>COLEGIO SAGRADA FAMILIA</v>
      </c>
      <c r="CB243" s="45" t="str">
        <f t="shared" si="95"/>
        <v>Festivos y Fines de Semana</v>
      </c>
      <c r="CC243" s="45">
        <v>888</v>
      </c>
      <c r="CD243" s="45" t="str">
        <f t="shared" si="96"/>
        <v>INCIDENCIA</v>
      </c>
      <c r="CF243" s="124"/>
      <c r="CG243" s="124"/>
      <c r="CH243" s="125"/>
      <c r="CJ243" s="126">
        <f t="shared" si="97"/>
        <v>221.67599999999999</v>
      </c>
    </row>
    <row r="244" spans="1:88" hidden="1" x14ac:dyDescent="0.3">
      <c r="A244" s="116"/>
      <c r="B244" s="116"/>
      <c r="D244" s="31" t="s">
        <v>2763</v>
      </c>
      <c r="E244" s="8" t="s">
        <v>2786</v>
      </c>
      <c r="F244" s="7" t="s">
        <v>726</v>
      </c>
      <c r="G244" s="45" t="s">
        <v>716</v>
      </c>
      <c r="H244" s="45" t="s">
        <v>717</v>
      </c>
      <c r="I244" s="119" t="s">
        <v>4128</v>
      </c>
      <c r="J244" s="18" t="s">
        <v>485</v>
      </c>
      <c r="K244" s="119">
        <v>110064</v>
      </c>
      <c r="L244" s="110" t="str">
        <f t="shared" si="75"/>
        <v>ok</v>
      </c>
      <c r="M244" s="111" t="str">
        <f>IFERROR(VLOOKUP(K244,Centros!$E$2:$G$340,2,FALSE)," ")</f>
        <v>COLEGIO SAGRADA FAMILIA</v>
      </c>
      <c r="N244" s="112" t="str">
        <f t="shared" si="76"/>
        <v xml:space="preserve"> </v>
      </c>
      <c r="O244" s="113" t="str">
        <f>IFERROR(VLOOKUP($I244,Trabajadores!$C$3:$AF$1684,19,FALSE)," ")</f>
        <v>Limpiador@</v>
      </c>
      <c r="P244" s="32">
        <v>22</v>
      </c>
      <c r="Q244" s="33">
        <v>9</v>
      </c>
      <c r="R244" s="24">
        <f t="shared" si="74"/>
        <v>198</v>
      </c>
      <c r="S244" s="18"/>
      <c r="T244" s="23" t="b">
        <f t="shared" si="77"/>
        <v>0</v>
      </c>
      <c r="U244" s="23">
        <f t="shared" si="78"/>
        <v>0</v>
      </c>
      <c r="V244" s="18"/>
      <c r="W244" s="23">
        <f t="shared" si="79"/>
        <v>261.26099999999997</v>
      </c>
      <c r="X244" s="30" t="str">
        <f>IFERROR(VLOOKUP($I244,Trabajadores!$C$2:$AS$1684,42,FALSE)," ")</f>
        <v>ALGADI</v>
      </c>
      <c r="Y244" s="30">
        <f>IFERROR(VLOOKUP($I244,Trabajadores!$C$2:$AS$1684,40,FALSE)," ")</f>
        <v>110064</v>
      </c>
      <c r="Z244" s="30" t="str">
        <f>IFERROR(VLOOKUP(Y244,Centros!$X$2:$Y$228,2,FALSE)," ")</f>
        <v>COLEGIO SAGRADA FAMILIA</v>
      </c>
      <c r="AA244" s="6" t="s">
        <v>10784</v>
      </c>
      <c r="AB244" s="5" t="s">
        <v>10785</v>
      </c>
      <c r="AC244" s="41">
        <f>IFERROR(VLOOKUP(H244,Centros!$AI$2:$AN$10,6,FALSE),0)</f>
        <v>73</v>
      </c>
      <c r="AD244" s="42">
        <f t="shared" si="80"/>
        <v>0</v>
      </c>
      <c r="AE244" s="42">
        <f t="shared" si="81"/>
        <v>0</v>
      </c>
      <c r="AF244" s="42">
        <f t="shared" si="82"/>
        <v>198</v>
      </c>
      <c r="AG244" s="42">
        <f t="shared" si="83"/>
        <v>0</v>
      </c>
      <c r="AH244" s="43">
        <f>IFERROR(VLOOKUP($I244,Trabajadores!$C$3:$AT$1684,44,FALSE),0)</f>
        <v>19228</v>
      </c>
      <c r="AI244" s="43">
        <f>IFERROR(VLOOKUP($I244,Trabajadores!$C$3:$AT$1684,2,FALSE),0)</f>
        <v>727</v>
      </c>
      <c r="AJ244" s="43" t="str">
        <f>IFERROR(VLOOKUP($I244,Trabajadores!$C$3:$AY$1270,21,FALSE),0)</f>
        <v>12</v>
      </c>
      <c r="AK244" s="42">
        <f>IFERROR(VLOOKUP($I244,Trabajadores!$C$3:$AN$1684,38,FALSE),0)</f>
        <v>8.8949999999999996</v>
      </c>
      <c r="AL244" s="42" t="str">
        <f>IFERROR(VLOOKUP($I244,Trabajadores!$C$3:$AN$1684,28,FALSE),0)</f>
        <v>28002585011981</v>
      </c>
      <c r="AM244" s="21" t="str">
        <f>IFERROR(VLOOKUP($I244,Trabajadores!$C$3:$AN$1684,19,FALSE),0)</f>
        <v>Limpiador@</v>
      </c>
      <c r="AN244" s="21">
        <f>IFERROR(IF($J244="algadi",VLOOKUP($K244,Centros!$AB$2:$AD$142,2,FALSE),VLOOKUP($K244,Centros!$AB$143:$AD$282,2,FALSE)),0)</f>
        <v>19228</v>
      </c>
      <c r="AO244" s="44" t="str">
        <f>IFERROR(IF($J244="algadi",VLOOKUP($K244,Centros!$AB$2:$AD$142,3,FALSE),VLOOKUP($K244,Centros!$AB$143:$AD$222,3,FALSE)),0)</f>
        <v>12</v>
      </c>
      <c r="AP244" s="54"/>
      <c r="AQ244" s="55">
        <f>IFERROR(VLOOKUP($AM244,Centros!$AR$2:$AS$405,2,FALSE),0)</f>
        <v>1.6367812499999999</v>
      </c>
      <c r="AR244" s="78">
        <f>IFERROR(VLOOKUP($AM244,Centros!$AZ$2:$BA$6,2,FALSE),0)</f>
        <v>0</v>
      </c>
      <c r="AS244" s="76">
        <f>IFERROR(VLOOKUP($AM244,Centros!$BE$2:$BF$6,2,FALSE),0)</f>
        <v>0</v>
      </c>
      <c r="BD244" s="45" t="str">
        <f t="shared" si="84"/>
        <v>ALGADI</v>
      </c>
      <c r="BE244" s="45" t="s">
        <v>852</v>
      </c>
      <c r="BF244" s="123" t="str">
        <f t="shared" si="85"/>
        <v>9-SEPTIEMBRE</v>
      </c>
      <c r="BG244" s="45">
        <f t="shared" si="86"/>
        <v>110064</v>
      </c>
      <c r="BH244" s="45">
        <f>VLOOKUP(Y244,Hoja1!$A$2:$O$599,14,FALSE)</f>
        <v>110064</v>
      </c>
      <c r="BI244" s="45" t="str">
        <f>VLOOKUP(BH244,Hoja1!$A$2:$O$599,2,FALSE)</f>
        <v>COLEGIO SAGRADA FAMILIA</v>
      </c>
      <c r="BJ244" s="45" t="str">
        <f t="shared" si="87"/>
        <v>LUCENA HIDALGO, TERESA</v>
      </c>
      <c r="BK244" s="45">
        <f>VLOOKUP(BJ244,Trabajadores!$C$3:$AN$3285,14,FALSE)</f>
        <v>100</v>
      </c>
      <c r="BL244" s="45" t="str">
        <f>VLOOKUP($BJ244,Trabajadores!$C$3:$AN$3285,19,FALSE)</f>
        <v>Limpiador@</v>
      </c>
      <c r="BM244" s="45">
        <f>VLOOKUP($BJ244,Trabajadores!$C$3:$AN$3285,16,FALSE)</f>
        <v>100</v>
      </c>
      <c r="BN244" s="124">
        <f t="shared" si="88"/>
        <v>0</v>
      </c>
      <c r="BO244" s="124">
        <f t="shared" si="89"/>
        <v>1</v>
      </c>
      <c r="BP244" s="125">
        <f t="shared" si="90"/>
        <v>1</v>
      </c>
      <c r="BR244" s="126">
        <f t="shared" si="91"/>
        <v>-261.26099999999997</v>
      </c>
      <c r="BV244" s="45" t="str">
        <f t="shared" si="92"/>
        <v>ALGADI</v>
      </c>
      <c r="BW244" s="45" t="s">
        <v>852</v>
      </c>
      <c r="BX244" s="123" t="str">
        <f t="shared" si="93"/>
        <v>9-SEPTIEMBRE</v>
      </c>
      <c r="BY244" s="45">
        <f t="shared" si="94"/>
        <v>110064</v>
      </c>
      <c r="BZ244" s="45">
        <f>VLOOKUP(BY244,Hoja1!$A$2:$O$599,14,FALSE)</f>
        <v>110064</v>
      </c>
      <c r="CA244" s="45" t="str">
        <f>VLOOKUP(BZ244,Hoja1!$A$2:$O$599,2,FALSE)</f>
        <v>COLEGIO SAGRADA FAMILIA</v>
      </c>
      <c r="CB244" s="45" t="str">
        <f t="shared" si="95"/>
        <v>Absentismo</v>
      </c>
      <c r="CC244" s="45">
        <v>888</v>
      </c>
      <c r="CD244" s="45" t="str">
        <f t="shared" si="96"/>
        <v>INCIDENCIA</v>
      </c>
      <c r="CF244" s="124"/>
      <c r="CG244" s="124"/>
      <c r="CH244" s="125"/>
      <c r="CJ244" s="126">
        <f t="shared" si="97"/>
        <v>261.26099999999997</v>
      </c>
    </row>
    <row r="245" spans="1:88" hidden="1" x14ac:dyDescent="0.3">
      <c r="A245" s="116"/>
      <c r="B245" s="116"/>
      <c r="D245" s="31" t="s">
        <v>2763</v>
      </c>
      <c r="E245" s="8" t="s">
        <v>2786</v>
      </c>
      <c r="F245" s="7" t="s">
        <v>726</v>
      </c>
      <c r="G245" s="45" t="s">
        <v>716</v>
      </c>
      <c r="H245" s="45" t="s">
        <v>718</v>
      </c>
      <c r="I245" s="119" t="s">
        <v>3753</v>
      </c>
      <c r="J245" s="18" t="s">
        <v>485</v>
      </c>
      <c r="K245" s="119">
        <v>110064</v>
      </c>
      <c r="L245" s="110" t="str">
        <f t="shared" si="75"/>
        <v>ok</v>
      </c>
      <c r="M245" s="111" t="str">
        <f>IFERROR(VLOOKUP(K245,Centros!$E$2:$G$340,2,FALSE)," ")</f>
        <v>COLEGIO SAGRADA FAMILIA</v>
      </c>
      <c r="N245" s="112" t="str">
        <f t="shared" si="76"/>
        <v xml:space="preserve"> </v>
      </c>
      <c r="O245" s="113" t="str">
        <f>IFERROR(VLOOKUP($I245,Trabajadores!$C$3:$AF$1684,19,FALSE)," ")</f>
        <v>Limpiador@</v>
      </c>
      <c r="P245" s="32">
        <v>12</v>
      </c>
      <c r="Q245" s="33">
        <v>9</v>
      </c>
      <c r="R245" s="24">
        <f t="shared" si="74"/>
        <v>108</v>
      </c>
      <c r="S245" s="18"/>
      <c r="T245" s="23" t="b">
        <f t="shared" si="77"/>
        <v>0</v>
      </c>
      <c r="U245" s="23">
        <f t="shared" si="78"/>
        <v>0</v>
      </c>
      <c r="V245" s="18"/>
      <c r="W245" s="23">
        <f t="shared" si="79"/>
        <v>142.506</v>
      </c>
      <c r="X245" s="30" t="str">
        <f>IFERROR(VLOOKUP($I245,Trabajadores!$C$2:$AS$1684,42,FALSE)," ")</f>
        <v>ALGADI</v>
      </c>
      <c r="Y245" s="30">
        <f>IFERROR(VLOOKUP($I245,Trabajadores!$C$2:$AS$1684,40,FALSE)," ")</f>
        <v>110064</v>
      </c>
      <c r="Z245" s="30" t="str">
        <f>IFERROR(VLOOKUP(Y245,Centros!$X$2:$Y$228,2,FALSE)," ")</f>
        <v>COLEGIO SAGRADA FAMILIA</v>
      </c>
      <c r="AA245" s="6" t="s">
        <v>10786</v>
      </c>
      <c r="AB245" s="5" t="s">
        <v>10787</v>
      </c>
      <c r="AC245" s="41">
        <f>IFERROR(VLOOKUP(H245,Centros!$AI$2:$AN$10,6,FALSE),0)</f>
        <v>72</v>
      </c>
      <c r="AD245" s="42">
        <f t="shared" si="80"/>
        <v>0</v>
      </c>
      <c r="AE245" s="42">
        <f t="shared" si="81"/>
        <v>108</v>
      </c>
      <c r="AF245" s="42">
        <f t="shared" si="82"/>
        <v>0</v>
      </c>
      <c r="AG245" s="42">
        <f t="shared" si="83"/>
        <v>0</v>
      </c>
      <c r="AH245" s="43">
        <f>IFERROR(VLOOKUP($I245,Trabajadores!$C$3:$AT$1684,44,FALSE),0)</f>
        <v>19228</v>
      </c>
      <c r="AI245" s="43">
        <f>IFERROR(VLOOKUP($I245,Trabajadores!$C$3:$AT$1684,2,FALSE),0)</f>
        <v>725</v>
      </c>
      <c r="AJ245" s="43" t="str">
        <f>IFERROR(VLOOKUP($I245,Trabajadores!$C$3:$AY$1270,21,FALSE),0)</f>
        <v>12</v>
      </c>
      <c r="AK245" s="42">
        <f>IFERROR(VLOOKUP($I245,Trabajadores!$C$3:$AN$1684,38,FALSE),0)</f>
        <v>8.4389625585023396</v>
      </c>
      <c r="AL245" s="42" t="str">
        <f>IFERROR(VLOOKUP($I245,Trabajadores!$C$3:$AN$1684,28,FALSE),0)</f>
        <v>28002585011981</v>
      </c>
      <c r="AM245" s="21" t="str">
        <f>IFERROR(VLOOKUP($I245,Trabajadores!$C$3:$AN$1684,19,FALSE),0)</f>
        <v>Limpiador@</v>
      </c>
      <c r="AN245" s="21">
        <f>IFERROR(IF($J245="algadi",VLOOKUP($K245,Centros!$AB$2:$AD$142,2,FALSE),VLOOKUP($K245,Centros!$AB$143:$AD$282,2,FALSE)),0)</f>
        <v>19228</v>
      </c>
      <c r="AO245" s="44" t="str">
        <f>IFERROR(IF($J245="algadi",VLOOKUP($K245,Centros!$AB$2:$AD$142,3,FALSE),VLOOKUP($K245,Centros!$AB$143:$AD$222,3,FALSE)),0)</f>
        <v>12</v>
      </c>
      <c r="AP245" s="54"/>
      <c r="AQ245" s="55">
        <f>IFERROR(VLOOKUP($AM245,Centros!$AR$2:$AS$405,2,FALSE),0)</f>
        <v>1.6367812499999999</v>
      </c>
      <c r="AR245" s="78">
        <f>IFERROR(VLOOKUP($AM245,Centros!$AZ$2:$BA$6,2,FALSE),0)</f>
        <v>0</v>
      </c>
      <c r="AS245" s="76">
        <f>IFERROR(VLOOKUP($AM245,Centros!$BE$2:$BF$6,2,FALSE),0)</f>
        <v>0</v>
      </c>
      <c r="BD245" s="45" t="str">
        <f t="shared" si="84"/>
        <v>ALGADI</v>
      </c>
      <c r="BE245" s="45" t="s">
        <v>852</v>
      </c>
      <c r="BF245" s="123" t="str">
        <f t="shared" si="85"/>
        <v>9-SEPTIEMBRE</v>
      </c>
      <c r="BG245" s="45">
        <f t="shared" si="86"/>
        <v>110064</v>
      </c>
      <c r="BH245" s="45">
        <f>VLOOKUP(Y245,Hoja1!$A$2:$O$599,14,FALSE)</f>
        <v>110064</v>
      </c>
      <c r="BI245" s="45" t="str">
        <f>VLOOKUP(BH245,Hoja1!$A$2:$O$599,2,FALSE)</f>
        <v>COLEGIO SAGRADA FAMILIA</v>
      </c>
      <c r="BJ245" s="45" t="str">
        <f t="shared" si="87"/>
        <v>GARCIA SANCHEZ, M JOSE</v>
      </c>
      <c r="BK245" s="45">
        <f>VLOOKUP(BJ245,Trabajadores!$C$3:$AN$3285,14,FALSE)</f>
        <v>289</v>
      </c>
      <c r="BL245" s="45" t="str">
        <f>VLOOKUP($BJ245,Trabajadores!$C$3:$AN$3285,19,FALSE)</f>
        <v>Limpiador@</v>
      </c>
      <c r="BM245" s="45">
        <f>VLOOKUP($BJ245,Trabajadores!$C$3:$AN$3285,16,FALSE)</f>
        <v>51.28</v>
      </c>
      <c r="BN245" s="124">
        <f t="shared" si="88"/>
        <v>0</v>
      </c>
      <c r="BO245" s="124">
        <f t="shared" si="89"/>
        <v>1</v>
      </c>
      <c r="BP245" s="125">
        <f t="shared" si="90"/>
        <v>1</v>
      </c>
      <c r="BR245" s="126">
        <f t="shared" si="91"/>
        <v>-142.506</v>
      </c>
      <c r="BV245" s="45" t="str">
        <f t="shared" si="92"/>
        <v>ALGADI</v>
      </c>
      <c r="BW245" s="45" t="s">
        <v>852</v>
      </c>
      <c r="BX245" s="123" t="str">
        <f t="shared" si="93"/>
        <v>9-SEPTIEMBRE</v>
      </c>
      <c r="BY245" s="45">
        <f t="shared" si="94"/>
        <v>110064</v>
      </c>
      <c r="BZ245" s="45">
        <f>VLOOKUP(BY245,Hoja1!$A$2:$O$599,14,FALSE)</f>
        <v>110064</v>
      </c>
      <c r="CA245" s="45" t="str">
        <f>VLOOKUP(BZ245,Hoja1!$A$2:$O$599,2,FALSE)</f>
        <v>COLEGIO SAGRADA FAMILIA</v>
      </c>
      <c r="CB245" s="45" t="str">
        <f t="shared" si="95"/>
        <v>Refuerzo</v>
      </c>
      <c r="CC245" s="45">
        <v>888</v>
      </c>
      <c r="CD245" s="45" t="str">
        <f t="shared" si="96"/>
        <v>INCIDENCIA</v>
      </c>
      <c r="CF245" s="124"/>
      <c r="CG245" s="124"/>
      <c r="CH245" s="125"/>
      <c r="CJ245" s="126">
        <f t="shared" si="97"/>
        <v>142.506</v>
      </c>
    </row>
    <row r="246" spans="1:88" hidden="1" x14ac:dyDescent="0.3">
      <c r="A246" s="116"/>
      <c r="B246" s="116"/>
      <c r="D246" s="31" t="s">
        <v>2763</v>
      </c>
      <c r="E246" s="8" t="s">
        <v>2786</v>
      </c>
      <c r="F246" s="7" t="s">
        <v>726</v>
      </c>
      <c r="G246" s="45" t="s">
        <v>714</v>
      </c>
      <c r="H246" s="45" t="s">
        <v>720</v>
      </c>
      <c r="I246" s="119" t="s">
        <v>811</v>
      </c>
      <c r="J246" s="18" t="s">
        <v>485</v>
      </c>
      <c r="K246" s="119">
        <v>110064</v>
      </c>
      <c r="L246" s="110" t="str">
        <f t="shared" si="75"/>
        <v>ok</v>
      </c>
      <c r="M246" s="111" t="str">
        <f>IFERROR(VLOOKUP(K246,Centros!$E$2:$G$340,2,FALSE)," ")</f>
        <v>COLEGIO SAGRADA FAMILIA</v>
      </c>
      <c r="N246" s="112" t="str">
        <f t="shared" si="76"/>
        <v xml:space="preserve"> </v>
      </c>
      <c r="O246" s="113" t="str">
        <f>IFERROR(VLOOKUP($I246,Trabajadores!$C$3:$AF$1684,19,FALSE)," ")</f>
        <v>ASL</v>
      </c>
      <c r="P246" s="32">
        <v>3</v>
      </c>
      <c r="Q246" s="33">
        <v>70</v>
      </c>
      <c r="R246" s="24">
        <f t="shared" si="74"/>
        <v>210</v>
      </c>
      <c r="S246" s="18"/>
      <c r="T246" s="23">
        <f t="shared" si="77"/>
        <v>1.6367812499999999</v>
      </c>
      <c r="U246" s="23">
        <f t="shared" si="78"/>
        <v>0</v>
      </c>
      <c r="V246" s="18"/>
      <c r="W246" s="23">
        <f t="shared" si="79"/>
        <v>277.09499999999997</v>
      </c>
      <c r="X246" s="30" t="str">
        <f>IFERROR(VLOOKUP($I246,Trabajadores!$C$2:$AS$1684,42,FALSE)," ")</f>
        <v>ALGADI</v>
      </c>
      <c r="Y246" s="30">
        <f>IFERROR(VLOOKUP($I246,Trabajadores!$C$2:$AS$1684,40,FALSE)," ")</f>
        <v>110064</v>
      </c>
      <c r="Z246" s="30" t="str">
        <f>IFERROR(VLOOKUP(Y246,Centros!$X$2:$Y$228,2,FALSE)," ")</f>
        <v>COLEGIO SAGRADA FAMILIA</v>
      </c>
      <c r="AA246" s="6" t="s">
        <v>10788</v>
      </c>
      <c r="AB246" s="5" t="s">
        <v>10789</v>
      </c>
      <c r="AC246" s="41">
        <f>IFERROR(VLOOKUP(H246,Centros!$AI$2:$AN$10,6,FALSE),0)</f>
        <v>70</v>
      </c>
      <c r="AD246" s="42">
        <f t="shared" si="80"/>
        <v>210</v>
      </c>
      <c r="AE246" s="42">
        <f t="shared" si="81"/>
        <v>0</v>
      </c>
      <c r="AF246" s="42">
        <f t="shared" si="82"/>
        <v>0</v>
      </c>
      <c r="AG246" s="42">
        <f t="shared" si="83"/>
        <v>0</v>
      </c>
      <c r="AH246" s="43">
        <f>IFERROR(VLOOKUP($I246,Trabajadores!$C$3:$AT$1684,44,FALSE),0)</f>
        <v>19228</v>
      </c>
      <c r="AI246" s="43">
        <f>IFERROR(VLOOKUP($I246,Trabajadores!$C$3:$AT$1684,2,FALSE),0)</f>
        <v>748</v>
      </c>
      <c r="AJ246" s="43" t="str">
        <f>IFERROR(VLOOKUP($I246,Trabajadores!$C$3:$AY$1270,21,FALSE),0)</f>
        <v>12</v>
      </c>
      <c r="AK246" s="42">
        <f>IFERROR(VLOOKUP($I246,Trabajadores!$C$3:$AN$1684,38,FALSE),0)</f>
        <v>7.65625</v>
      </c>
      <c r="AL246" s="42" t="str">
        <f>IFERROR(VLOOKUP($I246,Trabajadores!$C$3:$AN$1684,28,FALSE),0)</f>
        <v>99100165012016</v>
      </c>
      <c r="AM246" s="21" t="str">
        <f>IFERROR(VLOOKUP($I246,Trabajadores!$C$3:$AN$1684,19,FALSE),0)</f>
        <v>ASL</v>
      </c>
      <c r="AN246" s="21">
        <f>IFERROR(IF($J246="algadi",VLOOKUP($K246,Centros!$AB$2:$AD$142,2,FALSE),VLOOKUP($K246,Centros!$AB$143:$AD$282,2,FALSE)),0)</f>
        <v>19228</v>
      </c>
      <c r="AO246" s="44" t="str">
        <f>IFERROR(IF($J246="algadi",VLOOKUP($K246,Centros!$AB$2:$AD$142,3,FALSE),VLOOKUP($K246,Centros!$AB$143:$AD$222,3,FALSE)),0)</f>
        <v>12</v>
      </c>
      <c r="AP246" s="54"/>
      <c r="AQ246" s="55">
        <f>IFERROR(VLOOKUP($AM246,Centros!$AR$2:$AS$405,2,FALSE),0)</f>
        <v>1.6367812499999999</v>
      </c>
      <c r="AR246" s="78">
        <f>IFERROR(VLOOKUP($AM246,Centros!$AZ$2:$BA$6,2,FALSE),0)</f>
        <v>0</v>
      </c>
      <c r="AS246" s="76">
        <f>IFERROR(VLOOKUP($AM246,Centros!$BE$2:$BF$6,2,FALSE),0)</f>
        <v>2.0499999999999998</v>
      </c>
      <c r="BD246" s="45" t="str">
        <f t="shared" si="84"/>
        <v>ALGADI</v>
      </c>
      <c r="BE246" s="45" t="s">
        <v>852</v>
      </c>
      <c r="BF246" s="123" t="str">
        <f t="shared" si="85"/>
        <v>9-SEPTIEMBRE</v>
      </c>
      <c r="BG246" s="45">
        <f t="shared" si="86"/>
        <v>110064</v>
      </c>
      <c r="BH246" s="45">
        <f>VLOOKUP(Y246,Hoja1!$A$2:$O$599,14,FALSE)</f>
        <v>110064</v>
      </c>
      <c r="BI246" s="45" t="str">
        <f>VLOOKUP(BH246,Hoja1!$A$2:$O$599,2,FALSE)</f>
        <v>COLEGIO SAGRADA FAMILIA</v>
      </c>
      <c r="BJ246" s="45" t="str">
        <f t="shared" si="87"/>
        <v>CANDO CANDO, MARIELA L</v>
      </c>
      <c r="BK246" s="45">
        <f>VLOOKUP(BJ246,Trabajadores!$C$3:$AN$3285,14,FALSE)</f>
        <v>389</v>
      </c>
      <c r="BL246" s="45" t="str">
        <f>VLOOKUP($BJ246,Trabajadores!$C$3:$AN$3285,19,FALSE)</f>
        <v>ASL</v>
      </c>
      <c r="BM246" s="45">
        <f>VLOOKUP($BJ246,Trabajadores!$C$3:$AN$3285,16,FALSE)</f>
        <v>100</v>
      </c>
      <c r="BN246" s="124">
        <f t="shared" si="88"/>
        <v>1</v>
      </c>
      <c r="BO246" s="124">
        <f t="shared" si="89"/>
        <v>0</v>
      </c>
      <c r="BP246" s="125">
        <f t="shared" si="90"/>
        <v>1</v>
      </c>
      <c r="BR246" s="126">
        <f t="shared" si="91"/>
        <v>-277.09499999999997</v>
      </c>
      <c r="BV246" s="45" t="str">
        <f t="shared" si="92"/>
        <v>ALGADI</v>
      </c>
      <c r="BW246" s="45" t="s">
        <v>852</v>
      </c>
      <c r="BX246" s="123" t="str">
        <f t="shared" si="93"/>
        <v>9-SEPTIEMBRE</v>
      </c>
      <c r="BY246" s="45">
        <f t="shared" si="94"/>
        <v>110064</v>
      </c>
      <c r="BZ246" s="45">
        <f>VLOOKUP(BY246,Hoja1!$A$2:$O$599,14,FALSE)</f>
        <v>110064</v>
      </c>
      <c r="CA246" s="45" t="str">
        <f>VLOOKUP(BZ246,Hoja1!$A$2:$O$599,2,FALSE)</f>
        <v>COLEGIO SAGRADA FAMILIA</v>
      </c>
      <c r="CB246" s="45" t="str">
        <f t="shared" si="95"/>
        <v>Festivos y Fines de Semana</v>
      </c>
      <c r="CC246" s="45">
        <v>888</v>
      </c>
      <c r="CD246" s="45" t="str">
        <f t="shared" si="96"/>
        <v>INCIDENCIA</v>
      </c>
      <c r="CF246" s="124"/>
      <c r="CG246" s="124"/>
      <c r="CH246" s="125"/>
      <c r="CJ246" s="126">
        <f t="shared" si="97"/>
        <v>277.09499999999997</v>
      </c>
    </row>
    <row r="247" spans="1:88" hidden="1" x14ac:dyDescent="0.3">
      <c r="A247" s="116"/>
      <c r="B247" s="116"/>
      <c r="D247" s="31" t="s">
        <v>2763</v>
      </c>
      <c r="E247" s="8" t="s">
        <v>2786</v>
      </c>
      <c r="F247" s="7" t="s">
        <v>726</v>
      </c>
      <c r="G247" s="45" t="s">
        <v>714</v>
      </c>
      <c r="H247" s="45" t="s">
        <v>720</v>
      </c>
      <c r="I247" s="119" t="s">
        <v>6916</v>
      </c>
      <c r="J247" s="18" t="s">
        <v>485</v>
      </c>
      <c r="K247" s="119">
        <v>110064</v>
      </c>
      <c r="L247" s="110" t="str">
        <f t="shared" si="75"/>
        <v>ok</v>
      </c>
      <c r="M247" s="111" t="str">
        <f>IFERROR(VLOOKUP(K247,Centros!$E$2:$G$340,2,FALSE)," ")</f>
        <v>COLEGIO SAGRADA FAMILIA</v>
      </c>
      <c r="N247" s="112" t="str">
        <f t="shared" si="76"/>
        <v xml:space="preserve"> </v>
      </c>
      <c r="O247" s="113" t="str">
        <f>IFERROR(VLOOKUP($I247,Trabajadores!$C$3:$AF$1684,19,FALSE)," ")</f>
        <v>h ASL</v>
      </c>
      <c r="P247" s="32">
        <v>2</v>
      </c>
      <c r="Q247" s="33">
        <v>70</v>
      </c>
      <c r="R247" s="24">
        <f t="shared" si="74"/>
        <v>140</v>
      </c>
      <c r="S247" s="18"/>
      <c r="T247" s="23">
        <f t="shared" si="77"/>
        <v>1.6367812499999999</v>
      </c>
      <c r="U247" s="23">
        <f t="shared" si="78"/>
        <v>0</v>
      </c>
      <c r="V247" s="18"/>
      <c r="W247" s="23">
        <f t="shared" si="79"/>
        <v>184.73</v>
      </c>
      <c r="X247" s="30" t="str">
        <f>IFERROR(VLOOKUP($I247,Trabajadores!$C$2:$AS$1684,42,FALSE)," ")</f>
        <v>ALGADI</v>
      </c>
      <c r="Y247" s="30">
        <f>IFERROR(VLOOKUP($I247,Trabajadores!$C$2:$AS$1684,40,FALSE)," ")</f>
        <v>110064</v>
      </c>
      <c r="Z247" s="30" t="str">
        <f>IFERROR(VLOOKUP(Y247,Centros!$X$2:$Y$228,2,FALSE)," ")</f>
        <v>COLEGIO SAGRADA FAMILIA</v>
      </c>
      <c r="AA247" s="6" t="s">
        <v>10790</v>
      </c>
      <c r="AB247" s="5" t="s">
        <v>10766</v>
      </c>
      <c r="AC247" s="41">
        <f>IFERROR(VLOOKUP(H247,Centros!$AI$2:$AN$10,6,FALSE),0)</f>
        <v>70</v>
      </c>
      <c r="AD247" s="42">
        <f t="shared" si="80"/>
        <v>140</v>
      </c>
      <c r="AE247" s="42">
        <f t="shared" si="81"/>
        <v>0</v>
      </c>
      <c r="AF247" s="42">
        <f t="shared" si="82"/>
        <v>0</v>
      </c>
      <c r="AG247" s="42">
        <f t="shared" si="83"/>
        <v>0</v>
      </c>
      <c r="AH247" s="43">
        <f>IFERROR(VLOOKUP($I247,Trabajadores!$C$3:$AT$1684,44,FALSE),0)</f>
        <v>19228</v>
      </c>
      <c r="AI247" s="43">
        <f>IFERROR(VLOOKUP($I247,Trabajadores!$C$3:$AT$1684,2,FALSE),0)</f>
        <v>95</v>
      </c>
      <c r="AJ247" s="43" t="str">
        <f>IFERROR(VLOOKUP($I247,Trabajadores!$C$3:$AY$1270,21,FALSE),0)</f>
        <v>12</v>
      </c>
      <c r="AK247" s="42">
        <f>IFERROR(VLOOKUP($I247,Trabajadores!$C$3:$AN$1684,38,FALSE),0)</f>
        <v>8.41</v>
      </c>
      <c r="AL247" s="42" t="str">
        <f>IFERROR(VLOOKUP($I247,Trabajadores!$C$3:$AN$1684,28,FALSE),0)</f>
        <v>99100165012016</v>
      </c>
      <c r="AM247" s="21" t="str">
        <f>IFERROR(VLOOKUP($I247,Trabajadores!$C$3:$AN$1684,19,FALSE),0)</f>
        <v>h ASL</v>
      </c>
      <c r="AN247" s="21">
        <f>IFERROR(IF($J247="algadi",VLOOKUP($K247,Centros!$AB$2:$AD$142,2,FALSE),VLOOKUP($K247,Centros!$AB$143:$AD$282,2,FALSE)),0)</f>
        <v>19228</v>
      </c>
      <c r="AO247" s="44" t="str">
        <f>IFERROR(IF($J247="algadi",VLOOKUP($K247,Centros!$AB$2:$AD$142,3,FALSE),VLOOKUP($K247,Centros!$AB$143:$AD$222,3,FALSE)),0)</f>
        <v>12</v>
      </c>
      <c r="AP247" s="54"/>
      <c r="AQ247" s="55">
        <f>IFERROR(VLOOKUP($AM247,Centros!$AR$2:$AS$405,2,FALSE),0)</f>
        <v>1.6367812499999999</v>
      </c>
      <c r="AR247" s="78">
        <f>IFERROR(VLOOKUP($AM247,Centros!$AZ$2:$BA$6,2,FALSE),0)</f>
        <v>0</v>
      </c>
      <c r="AS247" s="76">
        <f>IFERROR(VLOOKUP($AM247,Centros!$BE$2:$BF$6,2,FALSE),0)</f>
        <v>0</v>
      </c>
      <c r="BD247" s="45" t="str">
        <f t="shared" si="84"/>
        <v>ALGADI</v>
      </c>
      <c r="BE247" s="45" t="s">
        <v>852</v>
      </c>
      <c r="BF247" s="123" t="str">
        <f t="shared" si="85"/>
        <v>9-SEPTIEMBRE</v>
      </c>
      <c r="BG247" s="45">
        <f t="shared" si="86"/>
        <v>110064</v>
      </c>
      <c r="BH247" s="45">
        <f>VLOOKUP(Y247,Hoja1!$A$2:$O$599,14,FALSE)</f>
        <v>110064</v>
      </c>
      <c r="BI247" s="45" t="str">
        <f>VLOOKUP(BH247,Hoja1!$A$2:$O$599,2,FALSE)</f>
        <v>COLEGIO SAGRADA FAMILIA</v>
      </c>
      <c r="BJ247" s="45" t="str">
        <f t="shared" si="87"/>
        <v>ROCHA SILVA, A RAQUEL</v>
      </c>
      <c r="BK247" s="45">
        <f>VLOOKUP(BJ247,Trabajadores!$C$3:$AN$3285,14,FALSE)</f>
        <v>300</v>
      </c>
      <c r="BL247" s="45" t="str">
        <f>VLOOKUP($BJ247,Trabajadores!$C$3:$AN$3285,19,FALSE)</f>
        <v>h ASL</v>
      </c>
      <c r="BM247" s="45">
        <f>VLOOKUP($BJ247,Trabajadores!$C$3:$AN$3285,16,FALSE)</f>
        <v>87.5</v>
      </c>
      <c r="BN247" s="124">
        <f t="shared" si="88"/>
        <v>1</v>
      </c>
      <c r="BO247" s="124">
        <f t="shared" si="89"/>
        <v>0</v>
      </c>
      <c r="BP247" s="125">
        <f t="shared" si="90"/>
        <v>1</v>
      </c>
      <c r="BR247" s="126">
        <f t="shared" si="91"/>
        <v>-184.73</v>
      </c>
      <c r="BV247" s="45" t="str">
        <f t="shared" si="92"/>
        <v>ALGADI</v>
      </c>
      <c r="BW247" s="45" t="s">
        <v>852</v>
      </c>
      <c r="BX247" s="123" t="str">
        <f t="shared" si="93"/>
        <v>9-SEPTIEMBRE</v>
      </c>
      <c r="BY247" s="45">
        <f t="shared" si="94"/>
        <v>110064</v>
      </c>
      <c r="BZ247" s="45">
        <f>VLOOKUP(BY247,Hoja1!$A$2:$O$599,14,FALSE)</f>
        <v>110064</v>
      </c>
      <c r="CA247" s="45" t="str">
        <f>VLOOKUP(BZ247,Hoja1!$A$2:$O$599,2,FALSE)</f>
        <v>COLEGIO SAGRADA FAMILIA</v>
      </c>
      <c r="CB247" s="45" t="str">
        <f t="shared" si="95"/>
        <v>Festivos y Fines de Semana</v>
      </c>
      <c r="CC247" s="45">
        <v>888</v>
      </c>
      <c r="CD247" s="45" t="str">
        <f t="shared" si="96"/>
        <v>INCIDENCIA</v>
      </c>
      <c r="CF247" s="124"/>
      <c r="CG247" s="124"/>
      <c r="CH247" s="125"/>
      <c r="CJ247" s="126">
        <f t="shared" si="97"/>
        <v>184.73</v>
      </c>
    </row>
    <row r="248" spans="1:88" hidden="1" x14ac:dyDescent="0.3">
      <c r="A248" s="116"/>
      <c r="B248" s="116"/>
      <c r="D248" s="31" t="s">
        <v>2763</v>
      </c>
      <c r="E248" s="8" t="s">
        <v>2786</v>
      </c>
      <c r="F248" s="7" t="s">
        <v>726</v>
      </c>
      <c r="G248" s="45" t="s">
        <v>714</v>
      </c>
      <c r="H248" s="45" t="s">
        <v>717</v>
      </c>
      <c r="I248" s="119" t="s">
        <v>6916</v>
      </c>
      <c r="J248" s="18" t="s">
        <v>485</v>
      </c>
      <c r="K248" s="119">
        <v>110064</v>
      </c>
      <c r="L248" s="110" t="str">
        <f t="shared" si="75"/>
        <v>ok</v>
      </c>
      <c r="M248" s="111" t="str">
        <f>IFERROR(VLOOKUP(K248,Centros!$E$2:$G$340,2,FALSE)," ")</f>
        <v>COLEGIO SAGRADA FAMILIA</v>
      </c>
      <c r="N248" s="112" t="str">
        <f t="shared" si="76"/>
        <v xml:space="preserve"> </v>
      </c>
      <c r="O248" s="113" t="str">
        <f>IFERROR(VLOOKUP($I248,Trabajadores!$C$3:$AF$1684,19,FALSE)," ")</f>
        <v>h ASL</v>
      </c>
      <c r="P248" s="32">
        <v>3</v>
      </c>
      <c r="Q248" s="33">
        <v>9</v>
      </c>
      <c r="R248" s="24">
        <f t="shared" si="74"/>
        <v>27</v>
      </c>
      <c r="S248" s="18"/>
      <c r="T248" s="23">
        <f t="shared" si="77"/>
        <v>1.6367812499999999</v>
      </c>
      <c r="U248" s="23">
        <f t="shared" si="78"/>
        <v>0</v>
      </c>
      <c r="V248" s="18"/>
      <c r="W248" s="23">
        <f t="shared" si="79"/>
        <v>35.6265</v>
      </c>
      <c r="X248" s="30" t="str">
        <f>IFERROR(VLOOKUP($I248,Trabajadores!$C$2:$AS$1684,42,FALSE)," ")</f>
        <v>ALGADI</v>
      </c>
      <c r="Y248" s="30">
        <f>IFERROR(VLOOKUP($I248,Trabajadores!$C$2:$AS$1684,40,FALSE)," ")</f>
        <v>110064</v>
      </c>
      <c r="Z248" s="30" t="str">
        <f>IFERROR(VLOOKUP(Y248,Centros!$X$2:$Y$228,2,FALSE)," ")</f>
        <v>COLEGIO SAGRADA FAMILIA</v>
      </c>
      <c r="AA248" s="6">
        <v>45912</v>
      </c>
      <c r="AB248" s="5" t="s">
        <v>10791</v>
      </c>
      <c r="AC248" s="41">
        <f>IFERROR(VLOOKUP(H248,Centros!$AI$2:$AN$10,6,FALSE),0)</f>
        <v>73</v>
      </c>
      <c r="AD248" s="42">
        <f t="shared" si="80"/>
        <v>0</v>
      </c>
      <c r="AE248" s="42">
        <f t="shared" si="81"/>
        <v>0</v>
      </c>
      <c r="AF248" s="42">
        <f t="shared" si="82"/>
        <v>27</v>
      </c>
      <c r="AG248" s="42">
        <f t="shared" si="83"/>
        <v>0</v>
      </c>
      <c r="AH248" s="43">
        <f>IFERROR(VLOOKUP($I248,Trabajadores!$C$3:$AT$1684,44,FALSE),0)</f>
        <v>19228</v>
      </c>
      <c r="AI248" s="43">
        <f>IFERROR(VLOOKUP($I248,Trabajadores!$C$3:$AT$1684,2,FALSE),0)</f>
        <v>95</v>
      </c>
      <c r="AJ248" s="43" t="str">
        <f>IFERROR(VLOOKUP($I248,Trabajadores!$C$3:$AY$1270,21,FALSE),0)</f>
        <v>12</v>
      </c>
      <c r="AK248" s="42">
        <f>IFERROR(VLOOKUP($I248,Trabajadores!$C$3:$AN$1684,38,FALSE),0)</f>
        <v>8.41</v>
      </c>
      <c r="AL248" s="42" t="str">
        <f>IFERROR(VLOOKUP($I248,Trabajadores!$C$3:$AN$1684,28,FALSE),0)</f>
        <v>99100165012016</v>
      </c>
      <c r="AM248" s="21" t="str">
        <f>IFERROR(VLOOKUP($I248,Trabajadores!$C$3:$AN$1684,19,FALSE),0)</f>
        <v>h ASL</v>
      </c>
      <c r="AN248" s="21">
        <f>IFERROR(IF($J248="algadi",VLOOKUP($K248,Centros!$AB$2:$AD$142,2,FALSE),VLOOKUP($K248,Centros!$AB$143:$AD$282,2,FALSE)),0)</f>
        <v>19228</v>
      </c>
      <c r="AO248" s="44" t="str">
        <f>IFERROR(IF($J248="algadi",VLOOKUP($K248,Centros!$AB$2:$AD$142,3,FALSE),VLOOKUP($K248,Centros!$AB$143:$AD$222,3,FALSE)),0)</f>
        <v>12</v>
      </c>
      <c r="AP248" s="54"/>
      <c r="AQ248" s="55">
        <f>IFERROR(VLOOKUP($AM248,Centros!$AR$2:$AS$405,2,FALSE),0)</f>
        <v>1.6367812499999999</v>
      </c>
      <c r="AR248" s="78">
        <f>IFERROR(VLOOKUP($AM248,Centros!$AZ$2:$BA$6,2,FALSE),0)</f>
        <v>0</v>
      </c>
      <c r="AS248" s="76">
        <f>IFERROR(VLOOKUP($AM248,Centros!$BE$2:$BF$6,2,FALSE),0)</f>
        <v>0</v>
      </c>
      <c r="BD248" s="45" t="str">
        <f t="shared" si="84"/>
        <v>ALGADI</v>
      </c>
      <c r="BE248" s="45" t="s">
        <v>852</v>
      </c>
      <c r="BF248" s="123" t="str">
        <f t="shared" si="85"/>
        <v>9-SEPTIEMBRE</v>
      </c>
      <c r="BG248" s="45">
        <f t="shared" si="86"/>
        <v>110064</v>
      </c>
      <c r="BH248" s="45">
        <f>VLOOKUP(Y248,Hoja1!$A$2:$O$599,14,FALSE)</f>
        <v>110064</v>
      </c>
      <c r="BI248" s="45" t="str">
        <f>VLOOKUP(BH248,Hoja1!$A$2:$O$599,2,FALSE)</f>
        <v>COLEGIO SAGRADA FAMILIA</v>
      </c>
      <c r="BJ248" s="45" t="str">
        <f t="shared" si="87"/>
        <v>ROCHA SILVA, A RAQUEL</v>
      </c>
      <c r="BK248" s="45">
        <f>VLOOKUP(BJ248,Trabajadores!$C$3:$AN$3285,14,FALSE)</f>
        <v>300</v>
      </c>
      <c r="BL248" s="45" t="str">
        <f>VLOOKUP($BJ248,Trabajadores!$C$3:$AN$3285,19,FALSE)</f>
        <v>h ASL</v>
      </c>
      <c r="BM248" s="45">
        <f>VLOOKUP($BJ248,Trabajadores!$C$3:$AN$3285,16,FALSE)</f>
        <v>87.5</v>
      </c>
      <c r="BN248" s="124">
        <f t="shared" si="88"/>
        <v>1</v>
      </c>
      <c r="BO248" s="124">
        <f t="shared" si="89"/>
        <v>0</v>
      </c>
      <c r="BP248" s="125">
        <f t="shared" si="90"/>
        <v>1</v>
      </c>
      <c r="BR248" s="126">
        <f t="shared" si="91"/>
        <v>-35.6265</v>
      </c>
      <c r="BV248" s="45" t="str">
        <f t="shared" si="92"/>
        <v>ALGADI</v>
      </c>
      <c r="BW248" s="45" t="s">
        <v>852</v>
      </c>
      <c r="BX248" s="123" t="str">
        <f t="shared" si="93"/>
        <v>9-SEPTIEMBRE</v>
      </c>
      <c r="BY248" s="45">
        <f t="shared" si="94"/>
        <v>110064</v>
      </c>
      <c r="BZ248" s="45">
        <f>VLOOKUP(BY248,Hoja1!$A$2:$O$599,14,FALSE)</f>
        <v>110064</v>
      </c>
      <c r="CA248" s="45" t="str">
        <f>VLOOKUP(BZ248,Hoja1!$A$2:$O$599,2,FALSE)</f>
        <v>COLEGIO SAGRADA FAMILIA</v>
      </c>
      <c r="CB248" s="45" t="str">
        <f t="shared" si="95"/>
        <v>Absentismo</v>
      </c>
      <c r="CC248" s="45">
        <v>888</v>
      </c>
      <c r="CD248" s="45" t="str">
        <f t="shared" si="96"/>
        <v>INCIDENCIA</v>
      </c>
      <c r="CF248" s="124"/>
      <c r="CG248" s="124"/>
      <c r="CH248" s="125"/>
      <c r="CJ248" s="126">
        <f t="shared" si="97"/>
        <v>35.6265</v>
      </c>
    </row>
    <row r="249" spans="1:88" hidden="1" x14ac:dyDescent="0.3">
      <c r="A249" s="116"/>
      <c r="B249" s="116"/>
      <c r="D249" s="31" t="s">
        <v>2763</v>
      </c>
      <c r="E249" s="8" t="s">
        <v>2786</v>
      </c>
      <c r="F249" s="7" t="s">
        <v>726</v>
      </c>
      <c r="G249" s="45" t="s">
        <v>714</v>
      </c>
      <c r="H249" s="45" t="s">
        <v>720</v>
      </c>
      <c r="I249" s="119" t="s">
        <v>2981</v>
      </c>
      <c r="J249" s="18" t="s">
        <v>485</v>
      </c>
      <c r="K249" s="119">
        <v>110064</v>
      </c>
      <c r="L249" s="110" t="str">
        <f t="shared" si="75"/>
        <v>ok</v>
      </c>
      <c r="M249" s="111" t="str">
        <f>IFERROR(VLOOKUP(K249,Centros!$E$2:$G$340,2,FALSE)," ")</f>
        <v>COLEGIO SAGRADA FAMILIA</v>
      </c>
      <c r="N249" s="112" t="str">
        <f t="shared" si="76"/>
        <v xml:space="preserve"> </v>
      </c>
      <c r="O249" s="113" t="str">
        <f>IFERROR(VLOOKUP($I249,Trabajadores!$C$3:$AF$1684,19,FALSE)," ")</f>
        <v>AUX.COLEC.</v>
      </c>
      <c r="P249" s="32">
        <v>5</v>
      </c>
      <c r="Q249" s="33">
        <v>9</v>
      </c>
      <c r="R249" s="24">
        <f t="shared" si="74"/>
        <v>45</v>
      </c>
      <c r="S249" s="18"/>
      <c r="T249" s="23">
        <f t="shared" si="77"/>
        <v>0</v>
      </c>
      <c r="U249" s="23">
        <f t="shared" si="78"/>
        <v>0</v>
      </c>
      <c r="V249" s="18"/>
      <c r="W249" s="23">
        <f t="shared" si="79"/>
        <v>59.377499999999998</v>
      </c>
      <c r="X249" s="30" t="str">
        <f>IFERROR(VLOOKUP($I249,Trabajadores!$C$2:$AS$1684,42,FALSE)," ")</f>
        <v>ALGADI</v>
      </c>
      <c r="Y249" s="30">
        <f>IFERROR(VLOOKUP($I249,Trabajadores!$C$2:$AS$1684,40,FALSE)," ")</f>
        <v>110064</v>
      </c>
      <c r="Z249" s="30" t="str">
        <f>IFERROR(VLOOKUP(Y249,Centros!$X$2:$Y$228,2,FALSE)," ")</f>
        <v>COLEGIO SAGRADA FAMILIA</v>
      </c>
      <c r="AA249" s="6" t="s">
        <v>10792</v>
      </c>
      <c r="AB249" s="5" t="s">
        <v>10791</v>
      </c>
      <c r="AC249" s="41">
        <f>IFERROR(VLOOKUP(H249,Centros!$AI$2:$AN$10,6,FALSE),0)</f>
        <v>70</v>
      </c>
      <c r="AD249" s="42">
        <f t="shared" si="80"/>
        <v>45</v>
      </c>
      <c r="AE249" s="42">
        <f t="shared" si="81"/>
        <v>0</v>
      </c>
      <c r="AF249" s="42">
        <f t="shared" si="82"/>
        <v>0</v>
      </c>
      <c r="AG249" s="42">
        <f t="shared" si="83"/>
        <v>0</v>
      </c>
      <c r="AH249" s="43">
        <f>IFERROR(VLOOKUP($I249,Trabajadores!$C$3:$AT$1684,44,FALSE),0)</f>
        <v>19228</v>
      </c>
      <c r="AI249" s="43">
        <f>IFERROR(VLOOKUP($I249,Trabajadores!$C$3:$AT$1684,2,FALSE),0)</f>
        <v>28</v>
      </c>
      <c r="AJ249" s="43" t="str">
        <f>IFERROR(VLOOKUP($I249,Trabajadores!$C$3:$AY$1270,21,FALSE),0)</f>
        <v>12</v>
      </c>
      <c r="AK249" s="42">
        <f>IFERROR(VLOOKUP($I249,Trabajadores!$C$3:$AN$1684,38,FALSE),0)</f>
        <v>7.6012500000000003</v>
      </c>
      <c r="AL249" s="42" t="str">
        <f>IFERROR(VLOOKUP($I249,Trabajadores!$C$3:$AN$1684,28,FALSE),0)</f>
        <v>99100165012016</v>
      </c>
      <c r="AM249" s="21" t="str">
        <f>IFERROR(VLOOKUP($I249,Trabajadores!$C$3:$AN$1684,19,FALSE),0)</f>
        <v>AUX.COLEC.</v>
      </c>
      <c r="AN249" s="21">
        <f>IFERROR(IF($J249="algadi",VLOOKUP($K249,Centros!$AB$2:$AD$142,2,FALSE),VLOOKUP($K249,Centros!$AB$143:$AD$282,2,FALSE)),0)</f>
        <v>19228</v>
      </c>
      <c r="AO249" s="44" t="str">
        <f>IFERROR(IF($J249="algadi",VLOOKUP($K249,Centros!$AB$2:$AD$142,3,FALSE),VLOOKUP($K249,Centros!$AB$143:$AD$222,3,FALSE)),0)</f>
        <v>12</v>
      </c>
      <c r="AP249" s="54"/>
      <c r="AQ249" s="55">
        <f>IFERROR(VLOOKUP($AM249,Centros!$AR$2:$AS$405,2,FALSE),0)</f>
        <v>0</v>
      </c>
      <c r="AR249" s="78">
        <f>IFERROR(VLOOKUP($AM249,Centros!$AZ$2:$BA$6,2,FALSE),0)</f>
        <v>0</v>
      </c>
      <c r="AS249" s="76">
        <f>IFERROR(VLOOKUP($AM249,Centros!$BE$2:$BF$6,2,FALSE),0)</f>
        <v>0</v>
      </c>
      <c r="BD249" s="45" t="str">
        <f t="shared" si="84"/>
        <v>ALGADI</v>
      </c>
      <c r="BE249" s="45" t="s">
        <v>852</v>
      </c>
      <c r="BF249" s="123" t="str">
        <f t="shared" si="85"/>
        <v>9-SEPTIEMBRE</v>
      </c>
      <c r="BG249" s="45">
        <f t="shared" si="86"/>
        <v>110064</v>
      </c>
      <c r="BH249" s="45">
        <f>VLOOKUP(Y249,Hoja1!$A$2:$O$599,14,FALSE)</f>
        <v>110064</v>
      </c>
      <c r="BI249" s="45" t="str">
        <f>VLOOKUP(BH249,Hoja1!$A$2:$O$599,2,FALSE)</f>
        <v>COLEGIO SAGRADA FAMILIA</v>
      </c>
      <c r="BJ249" s="45" t="str">
        <f t="shared" si="87"/>
        <v>ALBUJA JACOME, PAOLA A</v>
      </c>
      <c r="BK249" s="45">
        <f>VLOOKUP(BJ249,Trabajadores!$C$3:$AN$3285,14,FALSE)</f>
        <v>100</v>
      </c>
      <c r="BL249" s="45" t="str">
        <f>VLOOKUP($BJ249,Trabajadores!$C$3:$AN$3285,19,FALSE)</f>
        <v>AUX.COLEC.</v>
      </c>
      <c r="BM249" s="45">
        <f>VLOOKUP($BJ249,Trabajadores!$C$3:$AN$3285,16,FALSE)</f>
        <v>100</v>
      </c>
      <c r="BN249" s="124">
        <f t="shared" si="88"/>
        <v>1</v>
      </c>
      <c r="BO249" s="124">
        <f t="shared" si="89"/>
        <v>0</v>
      </c>
      <c r="BP249" s="125">
        <f t="shared" si="90"/>
        <v>1</v>
      </c>
      <c r="BR249" s="126">
        <f t="shared" si="91"/>
        <v>-59.377499999999998</v>
      </c>
      <c r="BV249" s="45" t="str">
        <f t="shared" si="92"/>
        <v>ALGADI</v>
      </c>
      <c r="BW249" s="45" t="s">
        <v>852</v>
      </c>
      <c r="BX249" s="123" t="str">
        <f t="shared" si="93"/>
        <v>9-SEPTIEMBRE</v>
      </c>
      <c r="BY249" s="45">
        <f t="shared" si="94"/>
        <v>110064</v>
      </c>
      <c r="BZ249" s="45">
        <f>VLOOKUP(BY249,Hoja1!$A$2:$O$599,14,FALSE)</f>
        <v>110064</v>
      </c>
      <c r="CA249" s="45" t="str">
        <f>VLOOKUP(BZ249,Hoja1!$A$2:$O$599,2,FALSE)</f>
        <v>COLEGIO SAGRADA FAMILIA</v>
      </c>
      <c r="CB249" s="45" t="str">
        <f t="shared" si="95"/>
        <v>Festivos y Fines de Semana</v>
      </c>
      <c r="CC249" s="45">
        <v>888</v>
      </c>
      <c r="CD249" s="45" t="str">
        <f t="shared" si="96"/>
        <v>INCIDENCIA</v>
      </c>
      <c r="CF249" s="124"/>
      <c r="CG249" s="124"/>
      <c r="CH249" s="125"/>
      <c r="CJ249" s="126">
        <f t="shared" si="97"/>
        <v>59.377499999999998</v>
      </c>
    </row>
    <row r="250" spans="1:88" hidden="1" x14ac:dyDescent="0.3">
      <c r="A250" s="116"/>
      <c r="B250" s="116"/>
      <c r="D250" s="31" t="s">
        <v>2763</v>
      </c>
      <c r="E250" s="8" t="s">
        <v>2786</v>
      </c>
      <c r="F250" s="7" t="s">
        <v>726</v>
      </c>
      <c r="G250" s="45" t="s">
        <v>714</v>
      </c>
      <c r="H250" s="45" t="s">
        <v>717</v>
      </c>
      <c r="I250" s="119" t="s">
        <v>6780</v>
      </c>
      <c r="J250" s="18" t="s">
        <v>485</v>
      </c>
      <c r="K250" s="119">
        <v>110064</v>
      </c>
      <c r="L250" s="110" t="str">
        <f t="shared" si="75"/>
        <v>ok</v>
      </c>
      <c r="M250" s="111" t="str">
        <f>IFERROR(VLOOKUP(K250,Centros!$E$2:$G$340,2,FALSE)," ")</f>
        <v>COLEGIO SAGRADA FAMILIA</v>
      </c>
      <c r="N250" s="112" t="str">
        <f t="shared" si="76"/>
        <v xml:space="preserve"> </v>
      </c>
      <c r="O250" s="113" t="str">
        <f>IFERROR(VLOOKUP($I250,Trabajadores!$C$3:$AF$1684,19,FALSE)," ")</f>
        <v>h ASL</v>
      </c>
      <c r="P250" s="32">
        <v>2</v>
      </c>
      <c r="Q250" s="33">
        <v>70</v>
      </c>
      <c r="R250" s="24">
        <f t="shared" si="74"/>
        <v>140</v>
      </c>
      <c r="S250" s="18"/>
      <c r="T250" s="23">
        <f t="shared" si="77"/>
        <v>1.6367812499999999</v>
      </c>
      <c r="U250" s="23">
        <f t="shared" si="78"/>
        <v>0</v>
      </c>
      <c r="V250" s="18"/>
      <c r="W250" s="23">
        <f t="shared" si="79"/>
        <v>184.73</v>
      </c>
      <c r="X250" s="30" t="str">
        <f>IFERROR(VLOOKUP($I250,Trabajadores!$C$2:$AS$1684,42,FALSE)," ")</f>
        <v>ALGADI</v>
      </c>
      <c r="Y250" s="30">
        <f>IFERROR(VLOOKUP($I250,Trabajadores!$C$2:$AS$1684,40,FALSE)," ")</f>
        <v>110064</v>
      </c>
      <c r="Z250" s="30" t="str">
        <f>IFERROR(VLOOKUP(Y250,Centros!$X$2:$Y$228,2,FALSE)," ")</f>
        <v>COLEGIO SAGRADA FAMILIA</v>
      </c>
      <c r="AA250" s="6" t="s">
        <v>10793</v>
      </c>
      <c r="AB250" s="5" t="s">
        <v>10766</v>
      </c>
      <c r="AC250" s="41">
        <f>IFERROR(VLOOKUP(H250,Centros!$AI$2:$AN$10,6,FALSE),0)</f>
        <v>73</v>
      </c>
      <c r="AD250" s="42">
        <f t="shared" si="80"/>
        <v>0</v>
      </c>
      <c r="AE250" s="42">
        <f t="shared" si="81"/>
        <v>0</v>
      </c>
      <c r="AF250" s="42">
        <f t="shared" si="82"/>
        <v>140</v>
      </c>
      <c r="AG250" s="42">
        <f t="shared" si="83"/>
        <v>0</v>
      </c>
      <c r="AH250" s="43">
        <f>IFERROR(VLOOKUP($I250,Trabajadores!$C$3:$AT$1684,44,FALSE),0)</f>
        <v>19228</v>
      </c>
      <c r="AI250" s="43">
        <f>IFERROR(VLOOKUP($I250,Trabajadores!$C$3:$AT$1684,2,FALSE),0)</f>
        <v>93</v>
      </c>
      <c r="AJ250" s="43" t="str">
        <f>IFERROR(VLOOKUP($I250,Trabajadores!$C$3:$AY$1270,21,FALSE),0)</f>
        <v>12</v>
      </c>
      <c r="AK250" s="42">
        <f>IFERROR(VLOOKUP($I250,Trabajadores!$C$3:$AN$1684,38,FALSE),0)</f>
        <v>8.7927272727272729</v>
      </c>
      <c r="AL250" s="42" t="str">
        <f>IFERROR(VLOOKUP($I250,Trabajadores!$C$3:$AN$1684,28,FALSE),0)</f>
        <v>99100165012016</v>
      </c>
      <c r="AM250" s="21" t="str">
        <f>IFERROR(VLOOKUP($I250,Trabajadores!$C$3:$AN$1684,19,FALSE),0)</f>
        <v>h ASL</v>
      </c>
      <c r="AN250" s="21">
        <f>IFERROR(IF($J250="algadi",VLOOKUP($K250,Centros!$AB$2:$AD$142,2,FALSE),VLOOKUP($K250,Centros!$AB$143:$AD$282,2,FALSE)),0)</f>
        <v>19228</v>
      </c>
      <c r="AO250" s="44" t="str">
        <f>IFERROR(IF($J250="algadi",VLOOKUP($K250,Centros!$AB$2:$AD$142,3,FALSE),VLOOKUP($K250,Centros!$AB$143:$AD$222,3,FALSE)),0)</f>
        <v>12</v>
      </c>
      <c r="AP250" s="54"/>
      <c r="AQ250" s="55">
        <f>IFERROR(VLOOKUP($AM250,Centros!$AR$2:$AS$405,2,FALSE),0)</f>
        <v>1.6367812499999999</v>
      </c>
      <c r="AR250" s="78">
        <f>IFERROR(VLOOKUP($AM250,Centros!$AZ$2:$BA$6,2,FALSE),0)</f>
        <v>0</v>
      </c>
      <c r="AS250" s="76">
        <f>IFERROR(VLOOKUP($AM250,Centros!$BE$2:$BF$6,2,FALSE),0)</f>
        <v>0</v>
      </c>
      <c r="BD250" s="45" t="str">
        <f t="shared" si="84"/>
        <v>ALGADI</v>
      </c>
      <c r="BE250" s="45" t="s">
        <v>852</v>
      </c>
      <c r="BF250" s="123" t="str">
        <f t="shared" si="85"/>
        <v>9-SEPTIEMBRE</v>
      </c>
      <c r="BG250" s="45">
        <f t="shared" si="86"/>
        <v>110064</v>
      </c>
      <c r="BH250" s="45">
        <f>VLOOKUP(Y250,Hoja1!$A$2:$O$599,14,FALSE)</f>
        <v>110064</v>
      </c>
      <c r="BI250" s="45" t="str">
        <f>VLOOKUP(BH250,Hoja1!$A$2:$O$599,2,FALSE)</f>
        <v>COLEGIO SAGRADA FAMILIA</v>
      </c>
      <c r="BJ250" s="45" t="str">
        <f t="shared" si="87"/>
        <v>PEREZ PLAZA, VICTORIA</v>
      </c>
      <c r="BK250" s="45">
        <f>VLOOKUP(BJ250,Trabajadores!$C$3:$AN$3285,14,FALSE)</f>
        <v>300</v>
      </c>
      <c r="BL250" s="45" t="str">
        <f>VLOOKUP($BJ250,Trabajadores!$C$3:$AN$3285,19,FALSE)</f>
        <v>h ASL</v>
      </c>
      <c r="BM250" s="45">
        <f>VLOOKUP($BJ250,Trabajadores!$C$3:$AN$3285,16,FALSE)</f>
        <v>68.75</v>
      </c>
      <c r="BN250" s="124">
        <f t="shared" si="88"/>
        <v>1</v>
      </c>
      <c r="BO250" s="124">
        <f t="shared" si="89"/>
        <v>0</v>
      </c>
      <c r="BP250" s="125">
        <f t="shared" si="90"/>
        <v>1</v>
      </c>
      <c r="BR250" s="126">
        <f t="shared" si="91"/>
        <v>-184.73</v>
      </c>
      <c r="BV250" s="45" t="str">
        <f t="shared" si="92"/>
        <v>ALGADI</v>
      </c>
      <c r="BW250" s="45" t="s">
        <v>852</v>
      </c>
      <c r="BX250" s="123" t="str">
        <f t="shared" si="93"/>
        <v>9-SEPTIEMBRE</v>
      </c>
      <c r="BY250" s="45">
        <f t="shared" si="94"/>
        <v>110064</v>
      </c>
      <c r="BZ250" s="45">
        <f>VLOOKUP(BY250,Hoja1!$A$2:$O$599,14,FALSE)</f>
        <v>110064</v>
      </c>
      <c r="CA250" s="45" t="str">
        <f>VLOOKUP(BZ250,Hoja1!$A$2:$O$599,2,FALSE)</f>
        <v>COLEGIO SAGRADA FAMILIA</v>
      </c>
      <c r="CB250" s="45" t="str">
        <f t="shared" si="95"/>
        <v>Absentismo</v>
      </c>
      <c r="CC250" s="45">
        <v>888</v>
      </c>
      <c r="CD250" s="45" t="str">
        <f t="shared" si="96"/>
        <v>INCIDENCIA</v>
      </c>
      <c r="CF250" s="124"/>
      <c r="CG250" s="124"/>
      <c r="CH250" s="125"/>
      <c r="CJ250" s="126">
        <f t="shared" si="97"/>
        <v>184.73</v>
      </c>
    </row>
    <row r="251" spans="1:88" hidden="1" x14ac:dyDescent="0.3">
      <c r="A251" s="116"/>
      <c r="B251" s="116"/>
      <c r="D251" s="31" t="s">
        <v>2763</v>
      </c>
      <c r="E251" s="8" t="s">
        <v>2786</v>
      </c>
      <c r="F251" s="7" t="s">
        <v>726</v>
      </c>
      <c r="G251" s="45" t="s">
        <v>714</v>
      </c>
      <c r="H251" s="45" t="s">
        <v>722</v>
      </c>
      <c r="I251" s="119" t="s">
        <v>5709</v>
      </c>
      <c r="J251" s="18" t="s">
        <v>485</v>
      </c>
      <c r="K251" s="119">
        <v>110504</v>
      </c>
      <c r="L251" s="110" t="str">
        <f t="shared" si="75"/>
        <v>ok</v>
      </c>
      <c r="M251" s="111" t="str">
        <f>IFERROR(VLOOKUP(K251,Centros!$E$2:$G$340,2,FALSE)," ")</f>
        <v>COLEGIO JESUS MAESTRO</v>
      </c>
      <c r="N251" s="112" t="str">
        <f t="shared" si="76"/>
        <v xml:space="preserve"> </v>
      </c>
      <c r="O251" s="113" t="str">
        <f>IFERROR(VLOOKUP($I251,Trabajadores!$C$3:$AF$1684,19,FALSE)," ")</f>
        <v>ASL</v>
      </c>
      <c r="P251" s="32">
        <v>19</v>
      </c>
      <c r="Q251" s="33">
        <v>9</v>
      </c>
      <c r="R251" s="24">
        <f t="shared" si="74"/>
        <v>171</v>
      </c>
      <c r="S251" s="18"/>
      <c r="T251" s="23">
        <f t="shared" si="77"/>
        <v>1.6367812499999999</v>
      </c>
      <c r="U251" s="23">
        <f t="shared" si="78"/>
        <v>0</v>
      </c>
      <c r="V251" s="18"/>
      <c r="W251" s="23">
        <f t="shared" si="79"/>
        <v>225.63449999999997</v>
      </c>
      <c r="X251" s="30" t="str">
        <f>IFERROR(VLOOKUP($I251,Trabajadores!$C$2:$AS$1684,42,FALSE)," ")</f>
        <v>ALGADI</v>
      </c>
      <c r="Y251" s="30">
        <f>IFERROR(VLOOKUP($I251,Trabajadores!$C$2:$AS$1684,40,FALSE)," ")</f>
        <v>110504</v>
      </c>
      <c r="Z251" s="30" t="str">
        <f>IFERROR(VLOOKUP(Y251,Centros!$X$2:$Y$228,2,FALSE)," ")</f>
        <v>COLEGIO JESUS MAESTRO</v>
      </c>
      <c r="AA251" s="6" t="s">
        <v>10786</v>
      </c>
      <c r="AB251" s="5" t="s">
        <v>10794</v>
      </c>
      <c r="AC251" s="41">
        <f>IFERROR(VLOOKUP(H251,Centros!$AI$2:$AN$10,6,FALSE),0)</f>
        <v>72</v>
      </c>
      <c r="AD251" s="42">
        <f t="shared" si="80"/>
        <v>0</v>
      </c>
      <c r="AE251" s="42">
        <f t="shared" si="81"/>
        <v>171</v>
      </c>
      <c r="AF251" s="42">
        <f t="shared" si="82"/>
        <v>0</v>
      </c>
      <c r="AG251" s="42">
        <f t="shared" si="83"/>
        <v>0</v>
      </c>
      <c r="AH251" s="43">
        <f>IFERROR(VLOOKUP($I251,Trabajadores!$C$3:$AT$1684,44,FALSE),0)</f>
        <v>19228</v>
      </c>
      <c r="AI251" s="43">
        <f>IFERROR(VLOOKUP($I251,Trabajadores!$C$3:$AT$1684,2,FALSE),0)</f>
        <v>1730</v>
      </c>
      <c r="AJ251" s="43" t="str">
        <f>IFERROR(VLOOKUP($I251,Trabajadores!$C$3:$AY$1270,21,FALSE),0)</f>
        <v>113</v>
      </c>
      <c r="AK251" s="42">
        <f>IFERROR(VLOOKUP($I251,Trabajadores!$C$3:$AN$1684,38,FALSE),0)</f>
        <v>8.23</v>
      </c>
      <c r="AL251" s="42" t="str">
        <f>IFERROR(VLOOKUP($I251,Trabajadores!$C$3:$AN$1684,28,FALSE),0)</f>
        <v>99100165012016</v>
      </c>
      <c r="AM251" s="21" t="str">
        <f>IFERROR(VLOOKUP($I251,Trabajadores!$C$3:$AN$1684,19,FALSE),0)</f>
        <v>ASL</v>
      </c>
      <c r="AN251" s="21">
        <f>IFERROR(IF($J251="algadi",VLOOKUP($K251,Centros!$AB$2:$AD$142,2,FALSE),VLOOKUP($K251,Centros!$AB$143:$AD$282,2,FALSE)),0)</f>
        <v>19028</v>
      </c>
      <c r="AO251" s="44" t="str">
        <f>IFERROR(IF($J251="algadi",VLOOKUP($K251,Centros!$AB$2:$AD$142,3,FALSE),VLOOKUP($K251,Centros!$AB$143:$AD$222,3,FALSE)),0)</f>
        <v>30</v>
      </c>
      <c r="AP251" s="54"/>
      <c r="AQ251" s="55">
        <f>IFERROR(VLOOKUP($AM251,Centros!$AR$2:$AS$405,2,FALSE),0)</f>
        <v>1.6367812499999999</v>
      </c>
      <c r="AR251" s="78">
        <f>IFERROR(VLOOKUP($AM251,Centros!$AZ$2:$BA$6,2,FALSE),0)</f>
        <v>0</v>
      </c>
      <c r="AS251" s="76">
        <f>IFERROR(VLOOKUP($AM251,Centros!$BE$2:$BF$6,2,FALSE),0)</f>
        <v>2.0499999999999998</v>
      </c>
      <c r="BD251" s="45" t="str">
        <f t="shared" si="84"/>
        <v>ALGADI</v>
      </c>
      <c r="BE251" s="45" t="s">
        <v>852</v>
      </c>
      <c r="BF251" s="123" t="str">
        <f t="shared" si="85"/>
        <v>9-SEPTIEMBRE</v>
      </c>
      <c r="BG251" s="45">
        <f t="shared" si="86"/>
        <v>110504</v>
      </c>
      <c r="BH251" s="45">
        <f>VLOOKUP(Y251,Hoja1!$A$2:$O$599,14,FALSE)</f>
        <v>110504</v>
      </c>
      <c r="BI251" s="45" t="str">
        <f>VLOOKUP(BH251,Hoja1!$A$2:$O$599,2,FALSE)</f>
        <v>COLEGIO JESUS MAESTRO</v>
      </c>
      <c r="BJ251" s="45" t="str">
        <f t="shared" si="87"/>
        <v>CUADRADO ROIG, ENCARNACIO</v>
      </c>
      <c r="BK251" s="45">
        <f>VLOOKUP(BJ251,Trabajadores!$C$3:$AN$3285,14,FALSE)</f>
        <v>300</v>
      </c>
      <c r="BL251" s="45" t="str">
        <f>VLOOKUP($BJ251,Trabajadores!$C$3:$AN$3285,19,FALSE)</f>
        <v>ASL</v>
      </c>
      <c r="BM251" s="45">
        <f>VLOOKUP($BJ251,Trabajadores!$C$3:$AN$3285,16,FALSE)</f>
        <v>50</v>
      </c>
      <c r="BN251" s="124">
        <f t="shared" si="88"/>
        <v>1</v>
      </c>
      <c r="BO251" s="124">
        <f t="shared" si="89"/>
        <v>0</v>
      </c>
      <c r="BP251" s="125">
        <f t="shared" si="90"/>
        <v>1</v>
      </c>
      <c r="BR251" s="126">
        <f t="shared" si="91"/>
        <v>-225.63449999999997</v>
      </c>
      <c r="BV251" s="45" t="str">
        <f t="shared" si="92"/>
        <v>ALGADI</v>
      </c>
      <c r="BW251" s="45" t="s">
        <v>852</v>
      </c>
      <c r="BX251" s="123" t="str">
        <f t="shared" si="93"/>
        <v>9-SEPTIEMBRE</v>
      </c>
      <c r="BY251" s="45">
        <f t="shared" si="94"/>
        <v>110504</v>
      </c>
      <c r="BZ251" s="45">
        <f>VLOOKUP(BY251,Hoja1!$A$2:$O$599,14,FALSE)</f>
        <v>110504</v>
      </c>
      <c r="CA251" s="45" t="str">
        <f>VLOOKUP(BZ251,Hoja1!$A$2:$O$599,2,FALSE)</f>
        <v>COLEGIO JESUS MAESTRO</v>
      </c>
      <c r="CB251" s="45" t="str">
        <f t="shared" si="95"/>
        <v>Puesto pendiente de cubrir</v>
      </c>
      <c r="CC251" s="45">
        <v>888</v>
      </c>
      <c r="CD251" s="45" t="str">
        <f t="shared" si="96"/>
        <v>INCIDENCIA</v>
      </c>
      <c r="CF251" s="124"/>
      <c r="CG251" s="124"/>
      <c r="CH251" s="125"/>
      <c r="CJ251" s="126">
        <f t="shared" si="97"/>
        <v>225.63449999999997</v>
      </c>
    </row>
    <row r="252" spans="1:88" hidden="1" x14ac:dyDescent="0.3">
      <c r="A252" s="116"/>
      <c r="B252" s="116"/>
      <c r="D252" s="31" t="s">
        <v>2763</v>
      </c>
      <c r="E252" s="8" t="s">
        <v>2786</v>
      </c>
      <c r="F252" s="7" t="s">
        <v>726</v>
      </c>
      <c r="G252" s="45" t="s">
        <v>714</v>
      </c>
      <c r="H252" s="45" t="s">
        <v>722</v>
      </c>
      <c r="I252" s="119" t="s">
        <v>4411</v>
      </c>
      <c r="J252" s="18" t="s">
        <v>485</v>
      </c>
      <c r="K252" s="119">
        <v>110026</v>
      </c>
      <c r="L252" s="110" t="str">
        <f t="shared" si="75"/>
        <v>ok</v>
      </c>
      <c r="M252" s="111" t="str">
        <f>IFERROR(VLOOKUP(K252,Centros!$E$2:$G$340,2,FALSE)," ")</f>
        <v>ESCUELA INFANTIL CUNA DE JESUS</v>
      </c>
      <c r="N252" s="112" t="str">
        <f t="shared" si="76"/>
        <v xml:space="preserve"> </v>
      </c>
      <c r="O252" s="113" t="str">
        <f>IFERROR(VLOOKUP($I252,Trabajadores!$C$3:$AF$1684,19,FALSE)," ")</f>
        <v>Limpiador@</v>
      </c>
      <c r="P252" s="32">
        <v>18</v>
      </c>
      <c r="Q252" s="33">
        <v>9</v>
      </c>
      <c r="R252" s="24">
        <f t="shared" si="74"/>
        <v>162</v>
      </c>
      <c r="S252" s="18"/>
      <c r="T252" s="23" t="b">
        <f t="shared" si="77"/>
        <v>0</v>
      </c>
      <c r="U252" s="23">
        <f t="shared" si="78"/>
        <v>0</v>
      </c>
      <c r="V252" s="18"/>
      <c r="W252" s="23">
        <f t="shared" si="79"/>
        <v>213.75899999999999</v>
      </c>
      <c r="X252" s="30" t="str">
        <f>IFERROR(VLOOKUP($I252,Trabajadores!$C$2:$AS$1684,42,FALSE)," ")</f>
        <v>ALGADI</v>
      </c>
      <c r="Y252" s="30">
        <f>IFERROR(VLOOKUP($I252,Trabajadores!$C$2:$AS$1684,40,FALSE)," ")</f>
        <v>110026</v>
      </c>
      <c r="Z252" s="30" t="str">
        <f>IFERROR(VLOOKUP(Y252,Centros!$X$2:$Y$228,2,FALSE)," ")</f>
        <v>ESCUELA INFANTIL CUNA DE JESUS</v>
      </c>
      <c r="AA252" s="6" t="s">
        <v>10786</v>
      </c>
      <c r="AB252" s="5" t="s">
        <v>10795</v>
      </c>
      <c r="AC252" s="41">
        <f>IFERROR(VLOOKUP(H252,Centros!$AI$2:$AN$10,6,FALSE),0)</f>
        <v>72</v>
      </c>
      <c r="AD252" s="42">
        <f t="shared" si="80"/>
        <v>0</v>
      </c>
      <c r="AE252" s="42">
        <f t="shared" si="81"/>
        <v>162</v>
      </c>
      <c r="AF252" s="42">
        <f t="shared" si="82"/>
        <v>0</v>
      </c>
      <c r="AG252" s="42">
        <f t="shared" si="83"/>
        <v>0</v>
      </c>
      <c r="AH252" s="43">
        <f>IFERROR(VLOOKUP($I252,Trabajadores!$C$3:$AT$1684,44,FALSE),0)</f>
        <v>19228</v>
      </c>
      <c r="AI252" s="43">
        <f>IFERROR(VLOOKUP($I252,Trabajadores!$C$3:$AT$1684,2,FALSE),0)</f>
        <v>771</v>
      </c>
      <c r="AJ252" s="43" t="str">
        <f>IFERROR(VLOOKUP($I252,Trabajadores!$C$3:$AY$1270,21,FALSE),0)</f>
        <v>15</v>
      </c>
      <c r="AK252" s="42">
        <f>IFERROR(VLOOKUP($I252,Trabajadores!$C$3:$AN$1684,38,FALSE),0)</f>
        <v>8.9709762532981525</v>
      </c>
      <c r="AL252" s="42" t="str">
        <f>IFERROR(VLOOKUP($I252,Trabajadores!$C$3:$AN$1684,28,FALSE),0)</f>
        <v>28002585011981</v>
      </c>
      <c r="AM252" s="21" t="str">
        <f>IFERROR(VLOOKUP($I252,Trabajadores!$C$3:$AN$1684,19,FALSE),0)</f>
        <v>Limpiador@</v>
      </c>
      <c r="AN252" s="21">
        <f>IFERROR(IF($J252="algadi",VLOOKUP($K252,Centros!$AB$2:$AD$142,2,FALSE),VLOOKUP($K252,Centros!$AB$143:$AD$282,2,FALSE)),0)</f>
        <v>19228</v>
      </c>
      <c r="AO252" s="44" t="str">
        <f>IFERROR(IF($J252="algadi",VLOOKUP($K252,Centros!$AB$2:$AD$142,3,FALSE),VLOOKUP($K252,Centros!$AB$143:$AD$222,3,FALSE)),0)</f>
        <v>15</v>
      </c>
      <c r="AP252" s="54"/>
      <c r="AQ252" s="55">
        <f>IFERROR(VLOOKUP($AM252,Centros!$AR$2:$AS$405,2,FALSE),0)</f>
        <v>1.6367812499999999</v>
      </c>
      <c r="AR252" s="78">
        <f>IFERROR(VLOOKUP($AM252,Centros!$AZ$2:$BA$6,2,FALSE),0)</f>
        <v>0</v>
      </c>
      <c r="AS252" s="76">
        <f>IFERROR(VLOOKUP($AM252,Centros!$BE$2:$BF$6,2,FALSE),0)</f>
        <v>0</v>
      </c>
      <c r="BD252" s="45" t="str">
        <f t="shared" si="84"/>
        <v>ALGADI</v>
      </c>
      <c r="BE252" s="45" t="s">
        <v>852</v>
      </c>
      <c r="BF252" s="123" t="str">
        <f t="shared" si="85"/>
        <v>9-SEPTIEMBRE</v>
      </c>
      <c r="BG252" s="45">
        <f t="shared" si="86"/>
        <v>110026</v>
      </c>
      <c r="BH252" s="45">
        <f>VLOOKUP(Y252,Hoja1!$A$2:$O$599,14,FALSE)</f>
        <v>110026</v>
      </c>
      <c r="BI252" s="45" t="str">
        <f>VLOOKUP(BH252,Hoja1!$A$2:$O$599,2,FALSE)</f>
        <v>ESCUELA INFANTIL CUNA DE JESUS</v>
      </c>
      <c r="BJ252" s="45" t="str">
        <f t="shared" si="87"/>
        <v>MORENO VARELA, RAQUEL</v>
      </c>
      <c r="BK252" s="45">
        <f>VLOOKUP(BJ252,Trabajadores!$C$3:$AN$3285,14,FALSE)</f>
        <v>200</v>
      </c>
      <c r="BL252" s="45" t="str">
        <f>VLOOKUP($BJ252,Trabajadores!$C$3:$AN$3285,19,FALSE)</f>
        <v>Limpiador@</v>
      </c>
      <c r="BM252" s="45">
        <f>VLOOKUP($BJ252,Trabajadores!$C$3:$AN$3285,16,FALSE)</f>
        <v>87.17</v>
      </c>
      <c r="BN252" s="124">
        <f t="shared" si="88"/>
        <v>1</v>
      </c>
      <c r="BO252" s="124">
        <f t="shared" si="89"/>
        <v>0</v>
      </c>
      <c r="BP252" s="125">
        <f t="shared" si="90"/>
        <v>1</v>
      </c>
      <c r="BR252" s="126">
        <f t="shared" si="91"/>
        <v>-213.75899999999999</v>
      </c>
      <c r="BV252" s="45" t="str">
        <f t="shared" si="92"/>
        <v>ALGADI</v>
      </c>
      <c r="BW252" s="45" t="s">
        <v>852</v>
      </c>
      <c r="BX252" s="123" t="str">
        <f t="shared" si="93"/>
        <v>9-SEPTIEMBRE</v>
      </c>
      <c r="BY252" s="45">
        <f t="shared" si="94"/>
        <v>110026</v>
      </c>
      <c r="BZ252" s="45">
        <f>VLOOKUP(BY252,Hoja1!$A$2:$O$599,14,FALSE)</f>
        <v>110026</v>
      </c>
      <c r="CA252" s="45" t="str">
        <f>VLOOKUP(BZ252,Hoja1!$A$2:$O$599,2,FALSE)</f>
        <v>ESCUELA INFANTIL CUNA DE JESUS</v>
      </c>
      <c r="CB252" s="45" t="str">
        <f t="shared" si="95"/>
        <v>Puesto pendiente de cubrir</v>
      </c>
      <c r="CC252" s="45">
        <v>888</v>
      </c>
      <c r="CD252" s="45" t="str">
        <f t="shared" si="96"/>
        <v>INCIDENCIA</v>
      </c>
      <c r="CF252" s="124"/>
      <c r="CG252" s="124"/>
      <c r="CH252" s="125"/>
      <c r="CJ252" s="126">
        <f t="shared" si="97"/>
        <v>213.75899999999999</v>
      </c>
    </row>
    <row r="253" spans="1:88" hidden="1" x14ac:dyDescent="0.3">
      <c r="A253" s="116"/>
      <c r="B253" s="116"/>
      <c r="D253" s="31" t="s">
        <v>2763</v>
      </c>
      <c r="E253" s="8" t="s">
        <v>2786</v>
      </c>
      <c r="F253" s="7" t="s">
        <v>726</v>
      </c>
      <c r="G253" s="45" t="s">
        <v>714</v>
      </c>
      <c r="H253" s="45" t="s">
        <v>717</v>
      </c>
      <c r="I253" s="119" t="s">
        <v>4253</v>
      </c>
      <c r="J253" s="18" t="s">
        <v>485</v>
      </c>
      <c r="K253" s="119">
        <v>110026</v>
      </c>
      <c r="L253" s="110" t="str">
        <f t="shared" si="75"/>
        <v>ok</v>
      </c>
      <c r="M253" s="111" t="str">
        <f>IFERROR(VLOOKUP(K253,Centros!$E$2:$G$340,2,FALSE)," ")</f>
        <v>ESCUELA INFANTIL CUNA DE JESUS</v>
      </c>
      <c r="N253" s="112" t="str">
        <f t="shared" si="76"/>
        <v xml:space="preserve"> </v>
      </c>
      <c r="O253" s="113" t="str">
        <f>IFERROR(VLOOKUP($I253,Trabajadores!$C$3:$AF$1684,19,FALSE)," ")</f>
        <v>Cociner@</v>
      </c>
      <c r="P253" s="32">
        <v>17</v>
      </c>
      <c r="Q253" s="33">
        <v>64</v>
      </c>
      <c r="R253" s="24">
        <f t="shared" si="74"/>
        <v>1088</v>
      </c>
      <c r="S253" s="18"/>
      <c r="T253" s="23">
        <f t="shared" si="77"/>
        <v>1.743765625</v>
      </c>
      <c r="U253" s="23">
        <f t="shared" si="78"/>
        <v>0</v>
      </c>
      <c r="V253" s="18"/>
      <c r="W253" s="23">
        <f t="shared" si="79"/>
        <v>1435.616</v>
      </c>
      <c r="X253" s="30" t="str">
        <f>IFERROR(VLOOKUP($I253,Trabajadores!$C$2:$AS$1684,42,FALSE)," ")</f>
        <v>ALGADI</v>
      </c>
      <c r="Y253" s="30">
        <f>IFERROR(VLOOKUP($I253,Trabajadores!$C$2:$AS$1684,40,FALSE)," ")</f>
        <v>110070</v>
      </c>
      <c r="Z253" s="30" t="str">
        <f>IFERROR(VLOOKUP(Y253,Centros!$X$2:$Y$228,2,FALSE)," ")</f>
        <v>COL. SAG. CORAZON JESUS-VALDERRIBA</v>
      </c>
      <c r="AA253" s="6" t="s">
        <v>10796</v>
      </c>
      <c r="AB253" s="5" t="s">
        <v>10797</v>
      </c>
      <c r="AC253" s="41">
        <f>IFERROR(VLOOKUP(H253,Centros!$AI$2:$AN$10,6,FALSE),0)</f>
        <v>73</v>
      </c>
      <c r="AD253" s="42">
        <f t="shared" si="80"/>
        <v>0</v>
      </c>
      <c r="AE253" s="42">
        <f t="shared" si="81"/>
        <v>0</v>
      </c>
      <c r="AF253" s="42">
        <f t="shared" si="82"/>
        <v>1088</v>
      </c>
      <c r="AG253" s="42">
        <f t="shared" si="83"/>
        <v>0</v>
      </c>
      <c r="AH253" s="43">
        <f>IFERROR(VLOOKUP($I253,Trabajadores!$C$3:$AT$1684,44,FALSE),0)</f>
        <v>19228</v>
      </c>
      <c r="AI253" s="43">
        <f>IFERROR(VLOOKUP($I253,Trabajadores!$C$3:$AT$1684,2,FALSE),0)</f>
        <v>463</v>
      </c>
      <c r="AJ253" s="43" t="str">
        <f>IFERROR(VLOOKUP($I253,Trabajadores!$C$3:$AY$1270,21,FALSE),0)</f>
        <v>43</v>
      </c>
      <c r="AK253" s="42">
        <f>IFERROR(VLOOKUP($I253,Trabajadores!$C$3:$AN$1684,38,FALSE),0)</f>
        <v>7.82</v>
      </c>
      <c r="AL253" s="42" t="str">
        <f>IFERROR(VLOOKUP($I253,Trabajadores!$C$3:$AN$1684,28,FALSE),0)</f>
        <v>99100165012016</v>
      </c>
      <c r="AM253" s="21" t="str">
        <f>IFERROR(VLOOKUP($I253,Trabajadores!$C$3:$AN$1684,19,FALSE),0)</f>
        <v>Cociner@</v>
      </c>
      <c r="AN253" s="21">
        <f>IFERROR(IF($J253="algadi",VLOOKUP($K253,Centros!$AB$2:$AD$142,2,FALSE),VLOOKUP($K253,Centros!$AB$143:$AD$282,2,FALSE)),0)</f>
        <v>19228</v>
      </c>
      <c r="AO253" s="44" t="str">
        <f>IFERROR(IF($J253="algadi",VLOOKUP($K253,Centros!$AB$2:$AD$142,3,FALSE),VLOOKUP($K253,Centros!$AB$143:$AD$222,3,FALSE)),0)</f>
        <v>15</v>
      </c>
      <c r="AP253" s="54"/>
      <c r="AQ253" s="55">
        <f>IFERROR(VLOOKUP($AM253,Centros!$AR$2:$AS$405,2,FALSE),0)</f>
        <v>1.743765625</v>
      </c>
      <c r="AR253" s="78">
        <f>IFERROR(VLOOKUP($AM253,Centros!$AZ$2:$BA$6,2,FALSE),0)</f>
        <v>2.3222499999999999</v>
      </c>
      <c r="AS253" s="76">
        <f>IFERROR(VLOOKUP($AM253,Centros!$BE$2:$BF$6,2,FALSE),0)</f>
        <v>0</v>
      </c>
      <c r="BD253" s="45" t="str">
        <f t="shared" si="84"/>
        <v>ALGADI</v>
      </c>
      <c r="BE253" s="45" t="s">
        <v>852</v>
      </c>
      <c r="BF253" s="123" t="str">
        <f t="shared" si="85"/>
        <v>9-SEPTIEMBRE</v>
      </c>
      <c r="BG253" s="45">
        <f t="shared" si="86"/>
        <v>110070</v>
      </c>
      <c r="BH253" s="45">
        <f>VLOOKUP(Y253,Hoja1!$A$2:$O$599,14,FALSE)</f>
        <v>110070</v>
      </c>
      <c r="BI253" s="45" t="str">
        <f>VLOOKUP(BH253,Hoja1!$A$2:$O$599,2,FALSE)</f>
        <v>COL. SAG. CORAZON JESUS-VALDERRIBA</v>
      </c>
      <c r="BJ253" s="45" t="str">
        <f t="shared" si="87"/>
        <v>MARTINEZ CONTRERAS, MARIA CARM</v>
      </c>
      <c r="BK253" s="45">
        <f>VLOOKUP(BJ253,Trabajadores!$C$3:$AN$3285,14,FALSE)</f>
        <v>289</v>
      </c>
      <c r="BL253" s="45" t="str">
        <f>VLOOKUP($BJ253,Trabajadores!$C$3:$AN$3285,19,FALSE)</f>
        <v>Cociner@</v>
      </c>
      <c r="BM253" s="45">
        <f>VLOOKUP($BJ253,Trabajadores!$C$3:$AN$3285,16,FALSE)</f>
        <v>31.25</v>
      </c>
      <c r="BN253" s="124">
        <f t="shared" si="88"/>
        <v>1</v>
      </c>
      <c r="BO253" s="124">
        <f t="shared" si="89"/>
        <v>0</v>
      </c>
      <c r="BP253" s="125">
        <f t="shared" si="90"/>
        <v>1</v>
      </c>
      <c r="BR253" s="126">
        <f t="shared" si="91"/>
        <v>-1435.616</v>
      </c>
      <c r="BV253" s="45" t="str">
        <f t="shared" si="92"/>
        <v>ALGADI</v>
      </c>
      <c r="BW253" s="45" t="s">
        <v>852</v>
      </c>
      <c r="BX253" s="123" t="str">
        <f t="shared" si="93"/>
        <v>9-SEPTIEMBRE</v>
      </c>
      <c r="BY253" s="45">
        <f t="shared" si="94"/>
        <v>110026</v>
      </c>
      <c r="BZ253" s="45">
        <f>VLOOKUP(BY253,Hoja1!$A$2:$O$599,14,FALSE)</f>
        <v>110026</v>
      </c>
      <c r="CA253" s="45" t="str">
        <f>VLOOKUP(BZ253,Hoja1!$A$2:$O$599,2,FALSE)</f>
        <v>ESCUELA INFANTIL CUNA DE JESUS</v>
      </c>
      <c r="CB253" s="45" t="str">
        <f t="shared" si="95"/>
        <v>Absentismo</v>
      </c>
      <c r="CC253" s="45">
        <v>888</v>
      </c>
      <c r="CD253" s="45" t="str">
        <f t="shared" si="96"/>
        <v>INCIDENCIA</v>
      </c>
      <c r="CF253" s="124"/>
      <c r="CG253" s="124"/>
      <c r="CH253" s="125"/>
      <c r="CJ253" s="126">
        <f t="shared" si="97"/>
        <v>1435.616</v>
      </c>
    </row>
    <row r="254" spans="1:88" hidden="1" x14ac:dyDescent="0.3">
      <c r="A254" s="116"/>
      <c r="B254" s="116"/>
      <c r="D254" s="31" t="s">
        <v>2763</v>
      </c>
      <c r="E254" s="8" t="s">
        <v>2786</v>
      </c>
      <c r="F254" s="7" t="s">
        <v>726</v>
      </c>
      <c r="G254" s="45" t="s">
        <v>716</v>
      </c>
      <c r="H254" s="45" t="s">
        <v>718</v>
      </c>
      <c r="I254" s="119" t="s">
        <v>428</v>
      </c>
      <c r="J254" s="18" t="s">
        <v>485</v>
      </c>
      <c r="K254" s="119">
        <v>350002</v>
      </c>
      <c r="L254" s="110" t="str">
        <f t="shared" si="75"/>
        <v>ok</v>
      </c>
      <c r="M254" s="111" t="str">
        <f>IFERROR(VLOOKUP(K254,Centros!$E$2:$G$340,2,FALSE)," ")</f>
        <v>SEMINARIO TAGASTE-PP. AGUSTINOS P</v>
      </c>
      <c r="N254" s="112" t="str">
        <f t="shared" si="76"/>
        <v xml:space="preserve"> </v>
      </c>
      <c r="O254" s="113" t="str">
        <f>IFERROR(VLOOKUP($I254,Trabajadores!$C$3:$AF$1684,19,FALSE)," ")</f>
        <v>PEON ESP</v>
      </c>
      <c r="P254" s="32">
        <v>5</v>
      </c>
      <c r="Q254" s="33">
        <v>9</v>
      </c>
      <c r="R254" s="24">
        <f t="shared" si="74"/>
        <v>45</v>
      </c>
      <c r="S254" s="18"/>
      <c r="T254" s="23" t="b">
        <f t="shared" si="77"/>
        <v>0</v>
      </c>
      <c r="U254" s="23">
        <f t="shared" si="78"/>
        <v>0</v>
      </c>
      <c r="V254" s="18"/>
      <c r="W254" s="23">
        <f t="shared" si="79"/>
        <v>59.377499999999998</v>
      </c>
      <c r="X254" s="30" t="str">
        <f>IFERROR(VLOOKUP($I254,Trabajadores!$C$2:$AS$1684,42,FALSE)," ")</f>
        <v>ALGADI</v>
      </c>
      <c r="Y254" s="30">
        <f>IFERROR(VLOOKUP($I254,Trabajadores!$C$2:$AS$1684,40,FALSE)," ")</f>
        <v>110084</v>
      </c>
      <c r="Z254" s="30" t="str">
        <f>IFERROR(VLOOKUP(Y254,Centros!$X$2:$Y$228,2,FALSE)," ")</f>
        <v>COL. SAN AGUSTIN -LOS NEGRALES</v>
      </c>
      <c r="AA254" s="6" t="s">
        <v>10786</v>
      </c>
      <c r="AB254" s="5" t="s">
        <v>10798</v>
      </c>
      <c r="AC254" s="41">
        <f>IFERROR(VLOOKUP(H254,Centros!$AI$2:$AN$10,6,FALSE),0)</f>
        <v>72</v>
      </c>
      <c r="AD254" s="42">
        <f t="shared" si="80"/>
        <v>0</v>
      </c>
      <c r="AE254" s="42">
        <f t="shared" si="81"/>
        <v>45</v>
      </c>
      <c r="AF254" s="42">
        <f t="shared" si="82"/>
        <v>0</v>
      </c>
      <c r="AG254" s="42">
        <f t="shared" si="83"/>
        <v>0</v>
      </c>
      <c r="AH254" s="43">
        <f>IFERROR(VLOOKUP($I254,Trabajadores!$C$3:$AT$1684,44,FALSE),0)</f>
        <v>19228</v>
      </c>
      <c r="AI254" s="43">
        <f>IFERROR(VLOOKUP($I254,Trabajadores!$C$3:$AT$1684,2,FALSE),0)</f>
        <v>649</v>
      </c>
      <c r="AJ254" s="43" t="str">
        <f>IFERROR(VLOOKUP($I254,Trabajadores!$C$3:$AY$1270,21,FALSE),0)</f>
        <v>37</v>
      </c>
      <c r="AK254" s="42">
        <f>IFERROR(VLOOKUP($I254,Trabajadores!$C$3:$AN$1684,38,FALSE),0)</f>
        <v>9.4537499999999994</v>
      </c>
      <c r="AL254" s="42" t="str">
        <f>IFERROR(VLOOKUP($I254,Trabajadores!$C$3:$AN$1684,28,FALSE),0)</f>
        <v>28002585011981</v>
      </c>
      <c r="AM254" s="21" t="str">
        <f>IFERROR(VLOOKUP($I254,Trabajadores!$C$3:$AN$1684,19,FALSE),0)</f>
        <v>PEON ESP</v>
      </c>
      <c r="AN254" s="21">
        <f>IFERROR(IF($J254="algadi",VLOOKUP($K254,Centros!$AB$2:$AD$142,2,FALSE),VLOOKUP($K254,Centros!$AB$143:$AD$282,2,FALSE)),0)</f>
        <v>5027</v>
      </c>
      <c r="AO254" s="44" t="str">
        <f>IFERROR(IF($J254="algadi",VLOOKUP($K254,Centros!$AB$2:$AD$142,3,FALSE),VLOOKUP($K254,Centros!$AB$143:$AD$222,3,FALSE)),0)</f>
        <v>49</v>
      </c>
      <c r="AP254" s="54"/>
      <c r="AQ254" s="55">
        <f>IFERROR(VLOOKUP($AM254,Centros!$AR$2:$AS$405,2,FALSE),0)</f>
        <v>0</v>
      </c>
      <c r="AR254" s="78">
        <f>IFERROR(VLOOKUP($AM254,Centros!$AZ$2:$BA$6,2,FALSE),0)</f>
        <v>0</v>
      </c>
      <c r="AS254" s="76">
        <f>IFERROR(VLOOKUP($AM254,Centros!$BE$2:$BF$6,2,FALSE),0)</f>
        <v>0</v>
      </c>
      <c r="BD254" s="45" t="str">
        <f t="shared" si="84"/>
        <v>ALGADI</v>
      </c>
      <c r="BE254" s="45" t="s">
        <v>852</v>
      </c>
      <c r="BF254" s="123" t="str">
        <f t="shared" si="85"/>
        <v>9-SEPTIEMBRE</v>
      </c>
      <c r="BG254" s="45">
        <f t="shared" si="86"/>
        <v>110084</v>
      </c>
      <c r="BH254" s="45">
        <f>VLOOKUP(Y254,Hoja1!$A$2:$O$599,14,FALSE)</f>
        <v>110084</v>
      </c>
      <c r="BI254" s="45" t="str">
        <f>VLOOKUP(BH254,Hoja1!$A$2:$O$599,2,FALSE)</f>
        <v>COL. SAN AGUSTIN -LOS NEGRALES</v>
      </c>
      <c r="BJ254" s="45" t="str">
        <f t="shared" si="87"/>
        <v>PIRIZ GOMEZ, JESUS</v>
      </c>
      <c r="BK254" s="45">
        <f>VLOOKUP(BJ254,Trabajadores!$C$3:$AN$3285,14,FALSE)</f>
        <v>300</v>
      </c>
      <c r="BL254" s="45" t="str">
        <f>VLOOKUP($BJ254,Trabajadores!$C$3:$AN$3285,19,FALSE)</f>
        <v>PEON ESP</v>
      </c>
      <c r="BM254" s="45">
        <f>VLOOKUP($BJ254,Trabajadores!$C$3:$AN$3285,16,FALSE)</f>
        <v>100</v>
      </c>
      <c r="BN254" s="124">
        <f t="shared" si="88"/>
        <v>0</v>
      </c>
      <c r="BO254" s="124">
        <f t="shared" si="89"/>
        <v>1</v>
      </c>
      <c r="BP254" s="125">
        <f t="shared" si="90"/>
        <v>1</v>
      </c>
      <c r="BR254" s="126">
        <f t="shared" si="91"/>
        <v>-59.377499999999998</v>
      </c>
      <c r="BV254" s="45" t="str">
        <f t="shared" si="92"/>
        <v>ALGADI</v>
      </c>
      <c r="BW254" s="45" t="s">
        <v>852</v>
      </c>
      <c r="BX254" s="123" t="str">
        <f t="shared" si="93"/>
        <v>9-SEPTIEMBRE</v>
      </c>
      <c r="BY254" s="45">
        <f t="shared" si="94"/>
        <v>350002</v>
      </c>
      <c r="BZ254" s="45">
        <f>VLOOKUP(BY254,Hoja1!$A$2:$O$599,14,FALSE)</f>
        <v>350002</v>
      </c>
      <c r="CA254" s="45" t="str">
        <f>VLOOKUP(BZ254,Hoja1!$A$2:$O$599,2,FALSE)</f>
        <v>SEMINARIO TAGASTE-PP. AGUSTINOS P.ESPAÑA</v>
      </c>
      <c r="CB254" s="45" t="str">
        <f t="shared" si="95"/>
        <v>Refuerzo</v>
      </c>
      <c r="CC254" s="45">
        <v>888</v>
      </c>
      <c r="CD254" s="45" t="str">
        <f t="shared" si="96"/>
        <v>INCIDENCIA</v>
      </c>
      <c r="CF254" s="124"/>
      <c r="CG254" s="124"/>
      <c r="CH254" s="125"/>
      <c r="CJ254" s="126">
        <f t="shared" si="97"/>
        <v>59.377499999999998</v>
      </c>
    </row>
    <row r="255" spans="1:88" hidden="1" x14ac:dyDescent="0.3">
      <c r="A255" s="116"/>
      <c r="B255" s="116"/>
      <c r="D255" s="31" t="s">
        <v>2763</v>
      </c>
      <c r="E255" s="8" t="s">
        <v>2786</v>
      </c>
      <c r="F255" s="7" t="s">
        <v>726</v>
      </c>
      <c r="G255" s="45" t="s">
        <v>716</v>
      </c>
      <c r="H255" s="45" t="s">
        <v>717</v>
      </c>
      <c r="I255" s="119" t="s">
        <v>445</v>
      </c>
      <c r="J255" s="18" t="s">
        <v>485</v>
      </c>
      <c r="K255" s="119">
        <v>110084</v>
      </c>
      <c r="L255" s="110" t="str">
        <f t="shared" si="75"/>
        <v>ok</v>
      </c>
      <c r="M255" s="111" t="str">
        <f>IFERROR(VLOOKUP(K255,Centros!$E$2:$G$340,2,FALSE)," ")</f>
        <v>COL. SAN AGUSTIN -LOS NEGRALES</v>
      </c>
      <c r="N255" s="112" t="str">
        <f t="shared" si="76"/>
        <v xml:space="preserve"> </v>
      </c>
      <c r="O255" s="113" t="str">
        <f>IFERROR(VLOOKUP($I255,Trabajadores!$C$3:$AF$1684,19,FALSE)," ")</f>
        <v>Limpiador@</v>
      </c>
      <c r="P255" s="32">
        <v>10</v>
      </c>
      <c r="Q255" s="33">
        <v>9</v>
      </c>
      <c r="R255" s="24">
        <f t="shared" si="74"/>
        <v>90</v>
      </c>
      <c r="S255" s="18"/>
      <c r="T255" s="23" t="b">
        <f t="shared" si="77"/>
        <v>0</v>
      </c>
      <c r="U255" s="23">
        <f t="shared" si="78"/>
        <v>0</v>
      </c>
      <c r="V255" s="18"/>
      <c r="W255" s="23">
        <f t="shared" si="79"/>
        <v>118.755</v>
      </c>
      <c r="X255" s="30" t="str">
        <f>IFERROR(VLOOKUP($I255,Trabajadores!$C$2:$AS$1684,42,FALSE)," ")</f>
        <v>ALGADI</v>
      </c>
      <c r="Y255" s="30">
        <f>IFERROR(VLOOKUP($I255,Trabajadores!$C$2:$AS$1684,40,FALSE)," ")</f>
        <v>110084</v>
      </c>
      <c r="Z255" s="30" t="str">
        <f>IFERROR(VLOOKUP(Y255,Centros!$X$2:$Y$228,2,FALSE)," ")</f>
        <v>COL. SAN AGUSTIN -LOS NEGRALES</v>
      </c>
      <c r="AA255" s="6" t="s">
        <v>10786</v>
      </c>
      <c r="AB255" s="5" t="s">
        <v>10799</v>
      </c>
      <c r="AC255" s="41">
        <f>IFERROR(VLOOKUP(H255,Centros!$AI$2:$AN$10,6,FALSE),0)</f>
        <v>73</v>
      </c>
      <c r="AD255" s="42">
        <f t="shared" si="80"/>
        <v>0</v>
      </c>
      <c r="AE255" s="42">
        <f t="shared" si="81"/>
        <v>0</v>
      </c>
      <c r="AF255" s="42">
        <f t="shared" si="82"/>
        <v>90</v>
      </c>
      <c r="AG255" s="42">
        <f t="shared" si="83"/>
        <v>0</v>
      </c>
      <c r="AH255" s="43">
        <f>IFERROR(VLOOKUP($I255,Trabajadores!$C$3:$AT$1684,44,FALSE),0)</f>
        <v>19228</v>
      </c>
      <c r="AI255" s="43">
        <f>IFERROR(VLOOKUP($I255,Trabajadores!$C$3:$AT$1684,2,FALSE),0)</f>
        <v>651</v>
      </c>
      <c r="AJ255" s="43" t="str">
        <f>IFERROR(VLOOKUP($I255,Trabajadores!$C$3:$AY$1270,21,FALSE),0)</f>
        <v>37</v>
      </c>
      <c r="AK255" s="42">
        <f>IFERROR(VLOOKUP($I255,Trabajadores!$C$3:$AN$1684,38,FALSE),0)</f>
        <v>9.2375195007800315</v>
      </c>
      <c r="AL255" s="42" t="str">
        <f>IFERROR(VLOOKUP($I255,Trabajadores!$C$3:$AN$1684,28,FALSE),0)</f>
        <v>28002585011981</v>
      </c>
      <c r="AM255" s="21" t="str">
        <f>IFERROR(VLOOKUP($I255,Trabajadores!$C$3:$AN$1684,19,FALSE),0)</f>
        <v>Limpiador@</v>
      </c>
      <c r="AN255" s="21">
        <f>IFERROR(IF($J255="algadi",VLOOKUP($K255,Centros!$AB$2:$AD$142,2,FALSE),VLOOKUP($K255,Centros!$AB$143:$AD$282,2,FALSE)),0)</f>
        <v>19228</v>
      </c>
      <c r="AO255" s="44" t="str">
        <f>IFERROR(IF($J255="algadi",VLOOKUP($K255,Centros!$AB$2:$AD$142,3,FALSE),VLOOKUP($K255,Centros!$AB$143:$AD$222,3,FALSE)),0)</f>
        <v>37</v>
      </c>
      <c r="AP255" s="54"/>
      <c r="AQ255" s="55">
        <f>IFERROR(VLOOKUP($AM255,Centros!$AR$2:$AS$405,2,FALSE),0)</f>
        <v>1.6367812499999999</v>
      </c>
      <c r="AR255" s="78">
        <f>IFERROR(VLOOKUP($AM255,Centros!$AZ$2:$BA$6,2,FALSE),0)</f>
        <v>0</v>
      </c>
      <c r="AS255" s="76">
        <f>IFERROR(VLOOKUP($AM255,Centros!$BE$2:$BF$6,2,FALSE),0)</f>
        <v>0</v>
      </c>
      <c r="BD255" s="45" t="str">
        <f t="shared" si="84"/>
        <v>ALGADI</v>
      </c>
      <c r="BE255" s="45" t="s">
        <v>852</v>
      </c>
      <c r="BF255" s="123" t="str">
        <f t="shared" si="85"/>
        <v>9-SEPTIEMBRE</v>
      </c>
      <c r="BG255" s="45">
        <f t="shared" si="86"/>
        <v>110084</v>
      </c>
      <c r="BH255" s="45">
        <f>VLOOKUP(Y255,Hoja1!$A$2:$O$599,14,FALSE)</f>
        <v>110084</v>
      </c>
      <c r="BI255" s="45" t="str">
        <f>VLOOKUP(BH255,Hoja1!$A$2:$O$599,2,FALSE)</f>
        <v>COL. SAN AGUSTIN -LOS NEGRALES</v>
      </c>
      <c r="BJ255" s="45" t="str">
        <f t="shared" si="87"/>
        <v>SANABRIA BARDERAS, MONTSERRAT</v>
      </c>
      <c r="BK255" s="45">
        <f>VLOOKUP(BJ255,Trabajadores!$C$3:$AN$3285,14,FALSE)</f>
        <v>300</v>
      </c>
      <c r="BL255" s="45" t="str">
        <f>VLOOKUP($BJ255,Trabajadores!$C$3:$AN$3285,19,FALSE)</f>
        <v>Limpiador@</v>
      </c>
      <c r="BM255" s="45">
        <f>VLOOKUP($BJ255,Trabajadores!$C$3:$AN$3285,16,FALSE)</f>
        <v>64.099999999999994</v>
      </c>
      <c r="BN255" s="124">
        <f t="shared" si="88"/>
        <v>0</v>
      </c>
      <c r="BO255" s="124">
        <f t="shared" si="89"/>
        <v>1</v>
      </c>
      <c r="BP255" s="125">
        <f t="shared" si="90"/>
        <v>1</v>
      </c>
      <c r="BR255" s="126">
        <f t="shared" si="91"/>
        <v>-118.755</v>
      </c>
      <c r="BV255" s="45" t="str">
        <f t="shared" si="92"/>
        <v>ALGADI</v>
      </c>
      <c r="BW255" s="45" t="s">
        <v>852</v>
      </c>
      <c r="BX255" s="123" t="str">
        <f t="shared" si="93"/>
        <v>9-SEPTIEMBRE</v>
      </c>
      <c r="BY255" s="45">
        <f t="shared" si="94"/>
        <v>110084</v>
      </c>
      <c r="BZ255" s="45">
        <f>VLOOKUP(BY255,Hoja1!$A$2:$O$599,14,FALSE)</f>
        <v>110084</v>
      </c>
      <c r="CA255" s="45" t="str">
        <f>VLOOKUP(BZ255,Hoja1!$A$2:$O$599,2,FALSE)</f>
        <v>COL. SAN AGUSTIN -LOS NEGRALES</v>
      </c>
      <c r="CB255" s="45" t="str">
        <f t="shared" si="95"/>
        <v>Absentismo</v>
      </c>
      <c r="CC255" s="45">
        <v>888</v>
      </c>
      <c r="CD255" s="45" t="str">
        <f t="shared" si="96"/>
        <v>INCIDENCIA</v>
      </c>
      <c r="CF255" s="124"/>
      <c r="CG255" s="124"/>
      <c r="CH255" s="125"/>
      <c r="CJ255" s="126">
        <f t="shared" si="97"/>
        <v>118.755</v>
      </c>
    </row>
    <row r="256" spans="1:88" hidden="1" x14ac:dyDescent="0.3">
      <c r="A256" s="116"/>
      <c r="B256" s="116"/>
      <c r="D256" s="31" t="s">
        <v>2763</v>
      </c>
      <c r="E256" s="8" t="s">
        <v>2786</v>
      </c>
      <c r="F256" s="7" t="s">
        <v>726</v>
      </c>
      <c r="G256" s="45" t="s">
        <v>716</v>
      </c>
      <c r="H256" s="45" t="s">
        <v>717</v>
      </c>
      <c r="I256" s="119" t="s">
        <v>419</v>
      </c>
      <c r="J256" s="18" t="s">
        <v>485</v>
      </c>
      <c r="K256" s="119">
        <v>110084</v>
      </c>
      <c r="L256" s="110" t="str">
        <f t="shared" si="75"/>
        <v>ok</v>
      </c>
      <c r="M256" s="111" t="str">
        <f>IFERROR(VLOOKUP(K256,Centros!$E$2:$G$340,2,FALSE)," ")</f>
        <v>COL. SAN AGUSTIN -LOS NEGRALES</v>
      </c>
      <c r="N256" s="112" t="str">
        <f t="shared" si="76"/>
        <v xml:space="preserve"> </v>
      </c>
      <c r="O256" s="113" t="str">
        <f>IFERROR(VLOOKUP($I256,Trabajadores!$C$3:$AF$1684,19,FALSE)," ")</f>
        <v>Limpiador@</v>
      </c>
      <c r="P256" s="32">
        <v>11</v>
      </c>
      <c r="Q256" s="33">
        <v>9</v>
      </c>
      <c r="R256" s="24">
        <f t="shared" si="74"/>
        <v>99</v>
      </c>
      <c r="S256" s="18"/>
      <c r="T256" s="23" t="b">
        <f t="shared" si="77"/>
        <v>0</v>
      </c>
      <c r="U256" s="23">
        <f t="shared" si="78"/>
        <v>0</v>
      </c>
      <c r="V256" s="18"/>
      <c r="W256" s="23">
        <f t="shared" si="79"/>
        <v>130.63049999999998</v>
      </c>
      <c r="X256" s="30" t="str">
        <f>IFERROR(VLOOKUP($I256,Trabajadores!$C$2:$AS$1684,42,FALSE)," ")</f>
        <v>ALGADI</v>
      </c>
      <c r="Y256" s="30">
        <f>IFERROR(VLOOKUP($I256,Trabajadores!$C$2:$AS$1684,40,FALSE)," ")</f>
        <v>110084</v>
      </c>
      <c r="Z256" s="30" t="str">
        <f>IFERROR(VLOOKUP(Y256,Centros!$X$2:$Y$228,2,FALSE)," ")</f>
        <v>COL. SAN AGUSTIN -LOS NEGRALES</v>
      </c>
      <c r="AA256" s="6" t="s">
        <v>10786</v>
      </c>
      <c r="AB256" s="5" t="s">
        <v>10800</v>
      </c>
      <c r="AC256" s="41">
        <f>IFERROR(VLOOKUP(H256,Centros!$AI$2:$AN$10,6,FALSE),0)</f>
        <v>73</v>
      </c>
      <c r="AD256" s="42">
        <f t="shared" si="80"/>
        <v>0</v>
      </c>
      <c r="AE256" s="42">
        <f t="shared" si="81"/>
        <v>0</v>
      </c>
      <c r="AF256" s="42">
        <f t="shared" si="82"/>
        <v>99</v>
      </c>
      <c r="AG256" s="42">
        <f t="shared" si="83"/>
        <v>0</v>
      </c>
      <c r="AH256" s="43">
        <f>IFERROR(VLOOKUP($I256,Trabajadores!$C$3:$AT$1684,44,FALSE),0)</f>
        <v>19228</v>
      </c>
      <c r="AI256" s="43">
        <f>IFERROR(VLOOKUP($I256,Trabajadores!$C$3:$AT$1684,2,FALSE),0)</f>
        <v>648</v>
      </c>
      <c r="AJ256" s="43" t="str">
        <f>IFERROR(VLOOKUP($I256,Trabajadores!$C$3:$AY$1270,21,FALSE),0)</f>
        <v>37</v>
      </c>
      <c r="AK256" s="42">
        <f>IFERROR(VLOOKUP($I256,Trabajadores!$C$3:$AN$1684,38,FALSE),0)</f>
        <v>9.5041926677067075</v>
      </c>
      <c r="AL256" s="42" t="str">
        <f>IFERROR(VLOOKUP($I256,Trabajadores!$C$3:$AN$1684,28,FALSE),0)</f>
        <v>28002585011981</v>
      </c>
      <c r="AM256" s="21" t="str">
        <f>IFERROR(VLOOKUP($I256,Trabajadores!$C$3:$AN$1684,19,FALSE),0)</f>
        <v>Limpiador@</v>
      </c>
      <c r="AN256" s="21">
        <f>IFERROR(IF($J256="algadi",VLOOKUP($K256,Centros!$AB$2:$AD$142,2,FALSE),VLOOKUP($K256,Centros!$AB$143:$AD$282,2,FALSE)),0)</f>
        <v>19228</v>
      </c>
      <c r="AO256" s="44" t="str">
        <f>IFERROR(IF($J256="algadi",VLOOKUP($K256,Centros!$AB$2:$AD$142,3,FALSE),VLOOKUP($K256,Centros!$AB$143:$AD$222,3,FALSE)),0)</f>
        <v>37</v>
      </c>
      <c r="AP256" s="54"/>
      <c r="AQ256" s="55">
        <f>IFERROR(VLOOKUP($AM256,Centros!$AR$2:$AS$405,2,FALSE),0)</f>
        <v>1.6367812499999999</v>
      </c>
      <c r="AR256" s="78">
        <f>IFERROR(VLOOKUP($AM256,Centros!$AZ$2:$BA$6,2,FALSE),0)</f>
        <v>0</v>
      </c>
      <c r="AS256" s="76">
        <f>IFERROR(VLOOKUP($AM256,Centros!$BE$2:$BF$6,2,FALSE),0)</f>
        <v>0</v>
      </c>
      <c r="BD256" s="45" t="str">
        <f t="shared" si="84"/>
        <v>ALGADI</v>
      </c>
      <c r="BE256" s="45" t="s">
        <v>852</v>
      </c>
      <c r="BF256" s="123" t="str">
        <f t="shared" si="85"/>
        <v>9-SEPTIEMBRE</v>
      </c>
      <c r="BG256" s="45">
        <f t="shared" si="86"/>
        <v>110084</v>
      </c>
      <c r="BH256" s="45">
        <f>VLOOKUP(Y256,Hoja1!$A$2:$O$599,14,FALSE)</f>
        <v>110084</v>
      </c>
      <c r="BI256" s="45" t="str">
        <f>VLOOKUP(BH256,Hoja1!$A$2:$O$599,2,FALSE)</f>
        <v>COL. SAN AGUSTIN -LOS NEGRALES</v>
      </c>
      <c r="BJ256" s="45" t="str">
        <f t="shared" si="87"/>
        <v>PASTRANO GONZALEZ, EVA MARIA</v>
      </c>
      <c r="BK256" s="45">
        <f>VLOOKUP(BJ256,Trabajadores!$C$3:$AN$3285,14,FALSE)</f>
        <v>300</v>
      </c>
      <c r="BL256" s="45" t="str">
        <f>VLOOKUP($BJ256,Trabajadores!$C$3:$AN$3285,19,FALSE)</f>
        <v>Limpiador@</v>
      </c>
      <c r="BM256" s="45">
        <f>VLOOKUP($BJ256,Trabajadores!$C$3:$AN$3285,16,FALSE)</f>
        <v>51.28</v>
      </c>
      <c r="BN256" s="124">
        <f t="shared" si="88"/>
        <v>0</v>
      </c>
      <c r="BO256" s="124">
        <f t="shared" si="89"/>
        <v>1</v>
      </c>
      <c r="BP256" s="125">
        <f t="shared" si="90"/>
        <v>1</v>
      </c>
      <c r="BR256" s="126">
        <f t="shared" si="91"/>
        <v>-130.63049999999998</v>
      </c>
      <c r="BV256" s="45" t="str">
        <f t="shared" si="92"/>
        <v>ALGADI</v>
      </c>
      <c r="BW256" s="45" t="s">
        <v>852</v>
      </c>
      <c r="BX256" s="123" t="str">
        <f t="shared" si="93"/>
        <v>9-SEPTIEMBRE</v>
      </c>
      <c r="BY256" s="45">
        <f t="shared" si="94"/>
        <v>110084</v>
      </c>
      <c r="BZ256" s="45">
        <f>VLOOKUP(BY256,Hoja1!$A$2:$O$599,14,FALSE)</f>
        <v>110084</v>
      </c>
      <c r="CA256" s="45" t="str">
        <f>VLOOKUP(BZ256,Hoja1!$A$2:$O$599,2,FALSE)</f>
        <v>COL. SAN AGUSTIN -LOS NEGRALES</v>
      </c>
      <c r="CB256" s="45" t="str">
        <f t="shared" si="95"/>
        <v>Absentismo</v>
      </c>
      <c r="CC256" s="45">
        <v>888</v>
      </c>
      <c r="CD256" s="45" t="str">
        <f t="shared" si="96"/>
        <v>INCIDENCIA</v>
      </c>
      <c r="CF256" s="124"/>
      <c r="CG256" s="124"/>
      <c r="CH256" s="125"/>
      <c r="CJ256" s="126">
        <f t="shared" si="97"/>
        <v>130.63049999999998</v>
      </c>
    </row>
    <row r="257" spans="1:88" hidden="1" x14ac:dyDescent="0.3">
      <c r="A257" s="116"/>
      <c r="B257" s="116"/>
      <c r="D257" s="31" t="s">
        <v>2763</v>
      </c>
      <c r="E257" s="8" t="s">
        <v>2786</v>
      </c>
      <c r="F257" s="7" t="s">
        <v>726</v>
      </c>
      <c r="G257" s="45" t="s">
        <v>716</v>
      </c>
      <c r="H257" s="45" t="s">
        <v>717</v>
      </c>
      <c r="I257" s="119" t="s">
        <v>378</v>
      </c>
      <c r="J257" s="18" t="s">
        <v>485</v>
      </c>
      <c r="K257" s="119">
        <v>110084</v>
      </c>
      <c r="L257" s="110" t="str">
        <f t="shared" si="75"/>
        <v>ok</v>
      </c>
      <c r="M257" s="111" t="str">
        <f>IFERROR(VLOOKUP(K257,Centros!$E$2:$G$340,2,FALSE)," ")</f>
        <v>COL. SAN AGUSTIN -LOS NEGRALES</v>
      </c>
      <c r="N257" s="112" t="str">
        <f t="shared" si="76"/>
        <v xml:space="preserve"> </v>
      </c>
      <c r="O257" s="113" t="str">
        <f>IFERROR(VLOOKUP($I257,Trabajadores!$C$3:$AF$1684,19,FALSE)," ")</f>
        <v>Limpiador@</v>
      </c>
      <c r="P257" s="32">
        <v>7</v>
      </c>
      <c r="Q257" s="33">
        <v>9</v>
      </c>
      <c r="R257" s="24">
        <f t="shared" si="74"/>
        <v>63</v>
      </c>
      <c r="S257" s="18"/>
      <c r="T257" s="23" t="b">
        <f t="shared" si="77"/>
        <v>0</v>
      </c>
      <c r="U257" s="23">
        <f t="shared" si="78"/>
        <v>0</v>
      </c>
      <c r="V257" s="18"/>
      <c r="W257" s="23">
        <f t="shared" si="79"/>
        <v>83.128499999999988</v>
      </c>
      <c r="X257" s="30" t="str">
        <f>IFERROR(VLOOKUP($I257,Trabajadores!$C$2:$AS$1684,42,FALSE)," ")</f>
        <v>ALGADI</v>
      </c>
      <c r="Y257" s="30">
        <f>IFERROR(VLOOKUP($I257,Trabajadores!$C$2:$AS$1684,40,FALSE)," ")</f>
        <v>110084</v>
      </c>
      <c r="Z257" s="30" t="str">
        <f>IFERROR(VLOOKUP(Y257,Centros!$X$2:$Y$228,2,FALSE)," ")</f>
        <v>COL. SAN AGUSTIN -LOS NEGRALES</v>
      </c>
      <c r="AA257" s="6" t="s">
        <v>10786</v>
      </c>
      <c r="AB257" s="5" t="s">
        <v>10801</v>
      </c>
      <c r="AC257" s="41">
        <f>IFERROR(VLOOKUP(H257,Centros!$AI$2:$AN$10,6,FALSE),0)</f>
        <v>73</v>
      </c>
      <c r="AD257" s="42">
        <f t="shared" si="80"/>
        <v>0</v>
      </c>
      <c r="AE257" s="42">
        <f t="shared" si="81"/>
        <v>0</v>
      </c>
      <c r="AF257" s="42">
        <f t="shared" si="82"/>
        <v>63</v>
      </c>
      <c r="AG257" s="42">
        <f t="shared" si="83"/>
        <v>0</v>
      </c>
      <c r="AH257" s="43">
        <f>IFERROR(VLOOKUP($I257,Trabajadores!$C$3:$AT$1684,44,FALSE),0)</f>
        <v>19228</v>
      </c>
      <c r="AI257" s="43">
        <f>IFERROR(VLOOKUP($I257,Trabajadores!$C$3:$AT$1684,2,FALSE),0)</f>
        <v>646</v>
      </c>
      <c r="AJ257" s="43" t="str">
        <f>IFERROR(VLOOKUP($I257,Trabajadores!$C$3:$AY$1270,21,FALSE),0)</f>
        <v>37</v>
      </c>
      <c r="AK257" s="42">
        <f>IFERROR(VLOOKUP($I257,Trabajadores!$C$3:$AN$1684,38,FALSE),0)</f>
        <v>8.7046606864274576</v>
      </c>
      <c r="AL257" s="42" t="str">
        <f>IFERROR(VLOOKUP($I257,Trabajadores!$C$3:$AN$1684,28,FALSE),0)</f>
        <v>28002585011981</v>
      </c>
      <c r="AM257" s="21" t="str">
        <f>IFERROR(VLOOKUP($I257,Trabajadores!$C$3:$AN$1684,19,FALSE),0)</f>
        <v>Limpiador@</v>
      </c>
      <c r="AN257" s="21">
        <f>IFERROR(IF($J257="algadi",VLOOKUP($K257,Centros!$AB$2:$AD$142,2,FALSE),VLOOKUP($K257,Centros!$AB$143:$AD$282,2,FALSE)),0)</f>
        <v>19228</v>
      </c>
      <c r="AO257" s="44" t="str">
        <f>IFERROR(IF($J257="algadi",VLOOKUP($K257,Centros!$AB$2:$AD$142,3,FALSE),VLOOKUP($K257,Centros!$AB$143:$AD$222,3,FALSE)),0)</f>
        <v>37</v>
      </c>
      <c r="AP257" s="54"/>
      <c r="AQ257" s="55">
        <f>IFERROR(VLOOKUP($AM257,Centros!$AR$2:$AS$405,2,FALSE),0)</f>
        <v>1.6367812499999999</v>
      </c>
      <c r="AR257" s="78">
        <f>IFERROR(VLOOKUP($AM257,Centros!$AZ$2:$BA$6,2,FALSE),0)</f>
        <v>0</v>
      </c>
      <c r="AS257" s="76">
        <f>IFERROR(VLOOKUP($AM257,Centros!$BE$2:$BF$6,2,FALSE),0)</f>
        <v>0</v>
      </c>
      <c r="BD257" s="45" t="str">
        <f t="shared" si="84"/>
        <v>ALGADI</v>
      </c>
      <c r="BE257" s="45" t="s">
        <v>852</v>
      </c>
      <c r="BF257" s="123" t="str">
        <f t="shared" si="85"/>
        <v>9-SEPTIEMBRE</v>
      </c>
      <c r="BG257" s="45">
        <f t="shared" si="86"/>
        <v>110084</v>
      </c>
      <c r="BH257" s="45">
        <f>VLOOKUP(Y257,Hoja1!$A$2:$O$599,14,FALSE)</f>
        <v>110084</v>
      </c>
      <c r="BI257" s="45" t="str">
        <f>VLOOKUP(BH257,Hoja1!$A$2:$O$599,2,FALSE)</f>
        <v>COL. SAN AGUSTIN -LOS NEGRALES</v>
      </c>
      <c r="BJ257" s="45" t="str">
        <f t="shared" si="87"/>
        <v>JIMENEZ ANDRES, M ESTHER</v>
      </c>
      <c r="BK257" s="45">
        <f>VLOOKUP(BJ257,Trabajadores!$C$3:$AN$3285,14,FALSE)</f>
        <v>300</v>
      </c>
      <c r="BL257" s="45" t="str">
        <f>VLOOKUP($BJ257,Trabajadores!$C$3:$AN$3285,19,FALSE)</f>
        <v>Limpiador@</v>
      </c>
      <c r="BM257" s="45">
        <f>VLOOKUP($BJ257,Trabajadores!$C$3:$AN$3285,16,FALSE)</f>
        <v>51.28</v>
      </c>
      <c r="BN257" s="124">
        <f t="shared" si="88"/>
        <v>0</v>
      </c>
      <c r="BO257" s="124">
        <f t="shared" si="89"/>
        <v>1</v>
      </c>
      <c r="BP257" s="125">
        <f t="shared" si="90"/>
        <v>1</v>
      </c>
      <c r="BR257" s="126">
        <f t="shared" si="91"/>
        <v>-83.128499999999988</v>
      </c>
      <c r="BV257" s="45" t="str">
        <f t="shared" si="92"/>
        <v>ALGADI</v>
      </c>
      <c r="BW257" s="45" t="s">
        <v>852</v>
      </c>
      <c r="BX257" s="123" t="str">
        <f t="shared" si="93"/>
        <v>9-SEPTIEMBRE</v>
      </c>
      <c r="BY257" s="45">
        <f t="shared" si="94"/>
        <v>110084</v>
      </c>
      <c r="BZ257" s="45">
        <f>VLOOKUP(BY257,Hoja1!$A$2:$O$599,14,FALSE)</f>
        <v>110084</v>
      </c>
      <c r="CA257" s="45" t="str">
        <f>VLOOKUP(BZ257,Hoja1!$A$2:$O$599,2,FALSE)</f>
        <v>COL. SAN AGUSTIN -LOS NEGRALES</v>
      </c>
      <c r="CB257" s="45" t="str">
        <f t="shared" si="95"/>
        <v>Absentismo</v>
      </c>
      <c r="CC257" s="45">
        <v>888</v>
      </c>
      <c r="CD257" s="45" t="str">
        <f t="shared" si="96"/>
        <v>INCIDENCIA</v>
      </c>
      <c r="CF257" s="124"/>
      <c r="CG257" s="124"/>
      <c r="CH257" s="125"/>
      <c r="CJ257" s="126">
        <f t="shared" si="97"/>
        <v>83.128499999999988</v>
      </c>
    </row>
    <row r="258" spans="1:88" hidden="1" x14ac:dyDescent="0.3">
      <c r="A258" s="116"/>
      <c r="B258" s="116"/>
      <c r="D258" s="31" t="s">
        <v>2763</v>
      </c>
      <c r="E258" s="8" t="s">
        <v>2786</v>
      </c>
      <c r="F258" s="7" t="s">
        <v>726</v>
      </c>
      <c r="G258" s="45" t="s">
        <v>716</v>
      </c>
      <c r="H258" s="45" t="s">
        <v>717</v>
      </c>
      <c r="I258" s="119" t="s">
        <v>147</v>
      </c>
      <c r="J258" s="18" t="s">
        <v>485</v>
      </c>
      <c r="K258" s="119">
        <v>110084</v>
      </c>
      <c r="L258" s="110" t="str">
        <f t="shared" si="75"/>
        <v>ok</v>
      </c>
      <c r="M258" s="111" t="str">
        <f>IFERROR(VLOOKUP(K258,Centros!$E$2:$G$340,2,FALSE)," ")</f>
        <v>COL. SAN AGUSTIN -LOS NEGRALES</v>
      </c>
      <c r="N258" s="112" t="str">
        <f t="shared" si="76"/>
        <v xml:space="preserve"> </v>
      </c>
      <c r="O258" s="113" t="str">
        <f>IFERROR(VLOOKUP($I258,Trabajadores!$C$3:$AF$1684,19,FALSE)," ")</f>
        <v>h ASL</v>
      </c>
      <c r="P258" s="32">
        <v>2</v>
      </c>
      <c r="Q258" s="33">
        <v>9</v>
      </c>
      <c r="R258" s="24">
        <f t="shared" si="74"/>
        <v>18</v>
      </c>
      <c r="S258" s="18"/>
      <c r="T258" s="23">
        <f t="shared" si="77"/>
        <v>1.6367812499999999</v>
      </c>
      <c r="U258" s="23">
        <f t="shared" si="78"/>
        <v>0</v>
      </c>
      <c r="V258" s="18"/>
      <c r="W258" s="23">
        <f t="shared" si="79"/>
        <v>23.750999999999998</v>
      </c>
      <c r="X258" s="30" t="str">
        <f>IFERROR(VLOOKUP($I258,Trabajadores!$C$2:$AS$1684,42,FALSE)," ")</f>
        <v>ALGADI</v>
      </c>
      <c r="Y258" s="30">
        <f>IFERROR(VLOOKUP($I258,Trabajadores!$C$2:$AS$1684,40,FALSE)," ")</f>
        <v>110084</v>
      </c>
      <c r="Z258" s="30" t="str">
        <f>IFERROR(VLOOKUP(Y258,Centros!$X$2:$Y$228,2,FALSE)," ")</f>
        <v>COL. SAN AGUSTIN -LOS NEGRALES</v>
      </c>
      <c r="AA258" s="6" t="s">
        <v>10786</v>
      </c>
      <c r="AB258" s="5" t="s">
        <v>10801</v>
      </c>
      <c r="AC258" s="41">
        <f>IFERROR(VLOOKUP(H258,Centros!$AI$2:$AN$10,6,FALSE),0)</f>
        <v>73</v>
      </c>
      <c r="AD258" s="42">
        <f t="shared" si="80"/>
        <v>0</v>
      </c>
      <c r="AE258" s="42">
        <f t="shared" si="81"/>
        <v>0</v>
      </c>
      <c r="AF258" s="42">
        <f t="shared" si="82"/>
        <v>18</v>
      </c>
      <c r="AG258" s="42">
        <f t="shared" si="83"/>
        <v>0</v>
      </c>
      <c r="AH258" s="43">
        <f>IFERROR(VLOOKUP($I258,Trabajadores!$C$3:$AT$1684,44,FALSE),0)</f>
        <v>19228</v>
      </c>
      <c r="AI258" s="43">
        <f>IFERROR(VLOOKUP($I258,Trabajadores!$C$3:$AT$1684,2,FALSE),0)</f>
        <v>640</v>
      </c>
      <c r="AJ258" s="43" t="str">
        <f>IFERROR(VLOOKUP($I258,Trabajadores!$C$3:$AY$1270,21,FALSE),0)</f>
        <v>37</v>
      </c>
      <c r="AK258" s="42">
        <f>IFERROR(VLOOKUP($I258,Trabajadores!$C$3:$AN$1684,38,FALSE),0)</f>
        <v>9.0719999999999992</v>
      </c>
      <c r="AL258" s="42" t="str">
        <f>IFERROR(VLOOKUP($I258,Trabajadores!$C$3:$AN$1684,28,FALSE),0)</f>
        <v>99100165012016</v>
      </c>
      <c r="AM258" s="21" t="str">
        <f>IFERROR(VLOOKUP($I258,Trabajadores!$C$3:$AN$1684,19,FALSE),0)</f>
        <v>h ASL</v>
      </c>
      <c r="AN258" s="21">
        <f>IFERROR(IF($J258="algadi",VLOOKUP($K258,Centros!$AB$2:$AD$142,2,FALSE),VLOOKUP($K258,Centros!$AB$143:$AD$282,2,FALSE)),0)</f>
        <v>19228</v>
      </c>
      <c r="AO258" s="44" t="str">
        <f>IFERROR(IF($J258="algadi",VLOOKUP($K258,Centros!$AB$2:$AD$142,3,FALSE),VLOOKUP($K258,Centros!$AB$143:$AD$222,3,FALSE)),0)</f>
        <v>37</v>
      </c>
      <c r="AP258" s="54"/>
      <c r="AQ258" s="55">
        <f>IFERROR(VLOOKUP($AM258,Centros!$AR$2:$AS$405,2,FALSE),0)</f>
        <v>1.6367812499999999</v>
      </c>
      <c r="AR258" s="78">
        <f>IFERROR(VLOOKUP($AM258,Centros!$AZ$2:$BA$6,2,FALSE),0)</f>
        <v>0</v>
      </c>
      <c r="AS258" s="76">
        <f>IFERROR(VLOOKUP($AM258,Centros!$BE$2:$BF$6,2,FALSE),0)</f>
        <v>0</v>
      </c>
      <c r="BD258" s="45" t="str">
        <f t="shared" si="84"/>
        <v>ALGADI</v>
      </c>
      <c r="BE258" s="45" t="s">
        <v>852</v>
      </c>
      <c r="BF258" s="123" t="str">
        <f t="shared" si="85"/>
        <v>9-SEPTIEMBRE</v>
      </c>
      <c r="BG258" s="45">
        <f t="shared" si="86"/>
        <v>110084</v>
      </c>
      <c r="BH258" s="45">
        <f>VLOOKUP(Y258,Hoja1!$A$2:$O$599,14,FALSE)</f>
        <v>110084</v>
      </c>
      <c r="BI258" s="45" t="str">
        <f>VLOOKUP(BH258,Hoja1!$A$2:$O$599,2,FALSE)</f>
        <v>COL. SAN AGUSTIN -LOS NEGRALES</v>
      </c>
      <c r="BJ258" s="45" t="str">
        <f t="shared" si="87"/>
        <v>ALVAREZ OLIVA, INGRID</v>
      </c>
      <c r="BK258" s="45">
        <f>VLOOKUP(BJ258,Trabajadores!$C$3:$AN$3285,14,FALSE)</f>
        <v>300</v>
      </c>
      <c r="BL258" s="45" t="str">
        <f>VLOOKUP($BJ258,Trabajadores!$C$3:$AN$3285,19,FALSE)</f>
        <v>h ASL</v>
      </c>
      <c r="BM258" s="45">
        <f>VLOOKUP($BJ258,Trabajadores!$C$3:$AN$3285,16,FALSE)</f>
        <v>62.5</v>
      </c>
      <c r="BN258" s="124">
        <f t="shared" si="88"/>
        <v>0</v>
      </c>
      <c r="BO258" s="124">
        <f t="shared" si="89"/>
        <v>1</v>
      </c>
      <c r="BP258" s="125">
        <f t="shared" si="90"/>
        <v>1</v>
      </c>
      <c r="BR258" s="126">
        <f t="shared" si="91"/>
        <v>-23.750999999999998</v>
      </c>
      <c r="BV258" s="45" t="str">
        <f t="shared" si="92"/>
        <v>ALGADI</v>
      </c>
      <c r="BW258" s="45" t="s">
        <v>852</v>
      </c>
      <c r="BX258" s="123" t="str">
        <f t="shared" si="93"/>
        <v>9-SEPTIEMBRE</v>
      </c>
      <c r="BY258" s="45">
        <f t="shared" si="94"/>
        <v>110084</v>
      </c>
      <c r="BZ258" s="45">
        <f>VLOOKUP(BY258,Hoja1!$A$2:$O$599,14,FALSE)</f>
        <v>110084</v>
      </c>
      <c r="CA258" s="45" t="str">
        <f>VLOOKUP(BZ258,Hoja1!$A$2:$O$599,2,FALSE)</f>
        <v>COL. SAN AGUSTIN -LOS NEGRALES</v>
      </c>
      <c r="CB258" s="45" t="str">
        <f t="shared" si="95"/>
        <v>Absentismo</v>
      </c>
      <c r="CC258" s="45">
        <v>888</v>
      </c>
      <c r="CD258" s="45" t="str">
        <f t="shared" si="96"/>
        <v>INCIDENCIA</v>
      </c>
      <c r="CF258" s="124"/>
      <c r="CG258" s="124"/>
      <c r="CH258" s="125"/>
      <c r="CJ258" s="126">
        <f t="shared" si="97"/>
        <v>23.750999999999998</v>
      </c>
    </row>
    <row r="259" spans="1:88" hidden="1" x14ac:dyDescent="0.3">
      <c r="A259" s="116"/>
      <c r="B259" s="116"/>
      <c r="D259" s="31" t="s">
        <v>2763</v>
      </c>
      <c r="E259" s="8" t="s">
        <v>2786</v>
      </c>
      <c r="F259" s="7" t="s">
        <v>726</v>
      </c>
      <c r="G259" s="45" t="s">
        <v>716</v>
      </c>
      <c r="H259" s="45" t="s">
        <v>718</v>
      </c>
      <c r="I259" s="119" t="s">
        <v>428</v>
      </c>
      <c r="J259" s="18" t="s">
        <v>485</v>
      </c>
      <c r="K259" s="119">
        <v>110084</v>
      </c>
      <c r="L259" s="110" t="str">
        <f t="shared" si="75"/>
        <v>ok</v>
      </c>
      <c r="M259" s="111" t="str">
        <f>IFERROR(VLOOKUP(K259,Centros!$E$2:$G$340,2,FALSE)," ")</f>
        <v>COL. SAN AGUSTIN -LOS NEGRALES</v>
      </c>
      <c r="N259" s="112" t="str">
        <f t="shared" si="76"/>
        <v xml:space="preserve"> </v>
      </c>
      <c r="O259" s="113" t="str">
        <f>IFERROR(VLOOKUP($I259,Trabajadores!$C$3:$AF$1684,19,FALSE)," ")</f>
        <v>PEON ESP</v>
      </c>
      <c r="P259" s="32">
        <v>6</v>
      </c>
      <c r="Q259" s="33">
        <v>9</v>
      </c>
      <c r="R259" s="24">
        <f t="shared" ref="R259:R322" si="98">+P259*Q259</f>
        <v>54</v>
      </c>
      <c r="S259" s="18"/>
      <c r="T259" s="23" t="b">
        <f t="shared" si="77"/>
        <v>0</v>
      </c>
      <c r="U259" s="23">
        <f t="shared" si="78"/>
        <v>0</v>
      </c>
      <c r="V259" s="18"/>
      <c r="W259" s="23">
        <f t="shared" si="79"/>
        <v>71.253</v>
      </c>
      <c r="X259" s="30" t="str">
        <f>IFERROR(VLOOKUP($I259,Trabajadores!$C$2:$AS$1684,42,FALSE)," ")</f>
        <v>ALGADI</v>
      </c>
      <c r="Y259" s="30">
        <f>IFERROR(VLOOKUP($I259,Trabajadores!$C$2:$AS$1684,40,FALSE)," ")</f>
        <v>110084</v>
      </c>
      <c r="Z259" s="30" t="str">
        <f>IFERROR(VLOOKUP(Y259,Centros!$X$2:$Y$228,2,FALSE)," ")</f>
        <v>COL. SAN AGUSTIN -LOS NEGRALES</v>
      </c>
      <c r="AA259" s="6">
        <v>45895</v>
      </c>
      <c r="AB259" s="5" t="s">
        <v>10802</v>
      </c>
      <c r="AC259" s="41">
        <f>IFERROR(VLOOKUP(H259,Centros!$AI$2:$AN$10,6,FALSE),0)</f>
        <v>72</v>
      </c>
      <c r="AD259" s="42">
        <f t="shared" si="80"/>
        <v>0</v>
      </c>
      <c r="AE259" s="42">
        <f t="shared" si="81"/>
        <v>54</v>
      </c>
      <c r="AF259" s="42">
        <f t="shared" si="82"/>
        <v>0</v>
      </c>
      <c r="AG259" s="42">
        <f t="shared" si="83"/>
        <v>0</v>
      </c>
      <c r="AH259" s="43">
        <f>IFERROR(VLOOKUP($I259,Trabajadores!$C$3:$AT$1684,44,FALSE),0)</f>
        <v>19228</v>
      </c>
      <c r="AI259" s="43">
        <f>IFERROR(VLOOKUP($I259,Trabajadores!$C$3:$AT$1684,2,FALSE),0)</f>
        <v>649</v>
      </c>
      <c r="AJ259" s="43" t="str">
        <f>IFERROR(VLOOKUP($I259,Trabajadores!$C$3:$AY$1270,21,FALSE),0)</f>
        <v>37</v>
      </c>
      <c r="AK259" s="42">
        <f>IFERROR(VLOOKUP($I259,Trabajadores!$C$3:$AN$1684,38,FALSE),0)</f>
        <v>9.4537499999999994</v>
      </c>
      <c r="AL259" s="42" t="str">
        <f>IFERROR(VLOOKUP($I259,Trabajadores!$C$3:$AN$1684,28,FALSE),0)</f>
        <v>28002585011981</v>
      </c>
      <c r="AM259" s="21" t="str">
        <f>IFERROR(VLOOKUP($I259,Trabajadores!$C$3:$AN$1684,19,FALSE),0)</f>
        <v>PEON ESP</v>
      </c>
      <c r="AN259" s="21">
        <f>IFERROR(IF($J259="algadi",VLOOKUP($K259,Centros!$AB$2:$AD$142,2,FALSE),VLOOKUP($K259,Centros!$AB$143:$AD$282,2,FALSE)),0)</f>
        <v>19228</v>
      </c>
      <c r="AO259" s="44" t="str">
        <f>IFERROR(IF($J259="algadi",VLOOKUP($K259,Centros!$AB$2:$AD$142,3,FALSE),VLOOKUP($K259,Centros!$AB$143:$AD$222,3,FALSE)),0)</f>
        <v>37</v>
      </c>
      <c r="AP259" s="54"/>
      <c r="AQ259" s="55">
        <f>IFERROR(VLOOKUP($AM259,Centros!$AR$2:$AS$405,2,FALSE),0)</f>
        <v>0</v>
      </c>
      <c r="AR259" s="78">
        <f>IFERROR(VLOOKUP($AM259,Centros!$AZ$2:$BA$6,2,FALSE),0)</f>
        <v>0</v>
      </c>
      <c r="AS259" s="76">
        <f>IFERROR(VLOOKUP($AM259,Centros!$BE$2:$BF$6,2,FALSE),0)</f>
        <v>0</v>
      </c>
      <c r="BD259" s="45" t="str">
        <f t="shared" si="84"/>
        <v>ALGADI</v>
      </c>
      <c r="BE259" s="45" t="s">
        <v>852</v>
      </c>
      <c r="BF259" s="123" t="str">
        <f t="shared" si="85"/>
        <v>9-SEPTIEMBRE</v>
      </c>
      <c r="BG259" s="45">
        <f t="shared" si="86"/>
        <v>110084</v>
      </c>
      <c r="BH259" s="45">
        <f>VLOOKUP(Y259,Hoja1!$A$2:$O$599,14,FALSE)</f>
        <v>110084</v>
      </c>
      <c r="BI259" s="45" t="str">
        <f>VLOOKUP(BH259,Hoja1!$A$2:$O$599,2,FALSE)</f>
        <v>COL. SAN AGUSTIN -LOS NEGRALES</v>
      </c>
      <c r="BJ259" s="45" t="str">
        <f t="shared" si="87"/>
        <v>PIRIZ GOMEZ, JESUS</v>
      </c>
      <c r="BK259" s="45">
        <f>VLOOKUP(BJ259,Trabajadores!$C$3:$AN$3285,14,FALSE)</f>
        <v>300</v>
      </c>
      <c r="BL259" s="45" t="str">
        <f>VLOOKUP($BJ259,Trabajadores!$C$3:$AN$3285,19,FALSE)</f>
        <v>PEON ESP</v>
      </c>
      <c r="BM259" s="45">
        <f>VLOOKUP($BJ259,Trabajadores!$C$3:$AN$3285,16,FALSE)</f>
        <v>100</v>
      </c>
      <c r="BN259" s="124">
        <f t="shared" si="88"/>
        <v>0</v>
      </c>
      <c r="BO259" s="124">
        <f t="shared" si="89"/>
        <v>1</v>
      </c>
      <c r="BP259" s="125">
        <f t="shared" si="90"/>
        <v>1</v>
      </c>
      <c r="BR259" s="126">
        <f t="shared" si="91"/>
        <v>-71.253</v>
      </c>
      <c r="BV259" s="45" t="str">
        <f t="shared" si="92"/>
        <v>ALGADI</v>
      </c>
      <c r="BW259" s="45" t="s">
        <v>852</v>
      </c>
      <c r="BX259" s="123" t="str">
        <f t="shared" si="93"/>
        <v>9-SEPTIEMBRE</v>
      </c>
      <c r="BY259" s="45">
        <f t="shared" si="94"/>
        <v>110084</v>
      </c>
      <c r="BZ259" s="45">
        <f>VLOOKUP(BY259,Hoja1!$A$2:$O$599,14,FALSE)</f>
        <v>110084</v>
      </c>
      <c r="CA259" s="45" t="str">
        <f>VLOOKUP(BZ259,Hoja1!$A$2:$O$599,2,FALSE)</f>
        <v>COL. SAN AGUSTIN -LOS NEGRALES</v>
      </c>
      <c r="CB259" s="45" t="str">
        <f t="shared" si="95"/>
        <v>Refuerzo</v>
      </c>
      <c r="CC259" s="45">
        <v>888</v>
      </c>
      <c r="CD259" s="45" t="str">
        <f t="shared" si="96"/>
        <v>INCIDENCIA</v>
      </c>
      <c r="CF259" s="124"/>
      <c r="CG259" s="124"/>
      <c r="CH259" s="125"/>
      <c r="CJ259" s="126">
        <f t="shared" si="97"/>
        <v>71.253</v>
      </c>
    </row>
    <row r="260" spans="1:88" hidden="1" x14ac:dyDescent="0.3">
      <c r="A260" s="116"/>
      <c r="B260" s="116"/>
      <c r="D260" s="31" t="s">
        <v>2763</v>
      </c>
      <c r="E260" s="8" t="s">
        <v>2786</v>
      </c>
      <c r="F260" s="7" t="s">
        <v>726</v>
      </c>
      <c r="G260" s="45" t="s">
        <v>716</v>
      </c>
      <c r="H260" s="45" t="s">
        <v>816</v>
      </c>
      <c r="I260" s="119" t="s">
        <v>3889</v>
      </c>
      <c r="J260" s="18" t="s">
        <v>485</v>
      </c>
      <c r="K260" s="119">
        <v>110084</v>
      </c>
      <c r="L260" s="110" t="str">
        <f t="shared" ref="L260:L323" si="99">IF(W260&gt;0,IF(OR(E260="",F260="",G260="",H260="",I260="",J260="",K260=""),"faltan datos","ok")," ")</f>
        <v>ok</v>
      </c>
      <c r="M260" s="111" t="str">
        <f>IFERROR(VLOOKUP(K260,Centros!$E$2:$G$340,2,FALSE)," ")</f>
        <v>COL. SAN AGUSTIN -LOS NEGRALES</v>
      </c>
      <c r="N260" s="112" t="str">
        <f t="shared" ref="N260:N323" si="100">IF(J260=" "," ",IF(J260=X260," ","Emp Orig/dest. Distinta"))</f>
        <v xml:space="preserve"> </v>
      </c>
      <c r="O260" s="113" t="str">
        <f>IFERROR(VLOOKUP($I260,Trabajadores!$C$3:$AF$1684,19,FALSE)," ")</f>
        <v>Limpiador@</v>
      </c>
      <c r="P260" s="32">
        <v>6</v>
      </c>
      <c r="Q260" s="33">
        <v>28</v>
      </c>
      <c r="R260" s="24">
        <f t="shared" si="98"/>
        <v>168</v>
      </c>
      <c r="S260" s="18"/>
      <c r="T260" s="23" t="b">
        <f t="shared" ref="T260:T323" si="101">IF(AL260="99100165012016",AQ260,IF(AL260="28009435011996",AR260,IF(AL260="99010825011997",AS260)))</f>
        <v>0</v>
      </c>
      <c r="U260" s="23">
        <f t="shared" ref="U260:U323" si="102">IF(T260="no corresponde",0,+S260*T260)</f>
        <v>0</v>
      </c>
      <c r="V260" s="18"/>
      <c r="W260" s="23">
        <f t="shared" ref="W260:W323" si="103">+V260*AK260+((+R260+U260)*1.3195)</f>
        <v>221.67599999999999</v>
      </c>
      <c r="X260" s="30" t="str">
        <f>IFERROR(VLOOKUP($I260,Trabajadores!$C$2:$AS$1684,42,FALSE)," ")</f>
        <v>ALGADI</v>
      </c>
      <c r="Y260" s="30">
        <f>IFERROR(VLOOKUP($I260,Trabajadores!$C$2:$AS$1684,40,FALSE)," ")</f>
        <v>110084</v>
      </c>
      <c r="Z260" s="30" t="str">
        <f>IFERROR(VLOOKUP(Y260,Centros!$X$2:$Y$228,2,FALSE)," ")</f>
        <v>COL. SAN AGUSTIN -LOS NEGRALES</v>
      </c>
      <c r="AA260" s="6" t="s">
        <v>10784</v>
      </c>
      <c r="AB260" s="5" t="s">
        <v>10803</v>
      </c>
      <c r="AC260" s="41">
        <f>IFERROR(VLOOKUP(H260,Centros!$AI$2:$AN$10,6,FALSE),0)</f>
        <v>72</v>
      </c>
      <c r="AD260" s="42">
        <f t="shared" ref="AD260:AD323" si="104">IF(AC260=70,R260,0)</f>
        <v>0</v>
      </c>
      <c r="AE260" s="42">
        <f t="shared" ref="AE260:AE323" si="105">IF(AC260=72,R260,0)</f>
        <v>168</v>
      </c>
      <c r="AF260" s="42">
        <f t="shared" ref="AF260:AF323" si="106">IF(AC260=73,+R260,0)</f>
        <v>0</v>
      </c>
      <c r="AG260" s="42">
        <f t="shared" ref="AG260:AG323" si="107">+U260</f>
        <v>0</v>
      </c>
      <c r="AH260" s="43">
        <f>IFERROR(VLOOKUP($I260,Trabajadores!$C$3:$AT$1684,44,FALSE),0)</f>
        <v>19228</v>
      </c>
      <c r="AI260" s="43">
        <f>IFERROR(VLOOKUP($I260,Trabajadores!$C$3:$AT$1684,2,FALSE),0)</f>
        <v>1880</v>
      </c>
      <c r="AJ260" s="43" t="str">
        <f>IFERROR(VLOOKUP($I260,Trabajadores!$C$3:$AY$1270,21,FALSE),0)</f>
        <v>37</v>
      </c>
      <c r="AK260" s="42">
        <f>IFERROR(VLOOKUP($I260,Trabajadores!$C$3:$AN$1684,38,FALSE),0)</f>
        <v>8.0440717628705141</v>
      </c>
      <c r="AL260" s="42" t="str">
        <f>IFERROR(VLOOKUP($I260,Trabajadores!$C$3:$AN$1684,28,FALSE),0)</f>
        <v>28002585011981</v>
      </c>
      <c r="AM260" s="21" t="str">
        <f>IFERROR(VLOOKUP($I260,Trabajadores!$C$3:$AN$1684,19,FALSE),0)</f>
        <v>Limpiador@</v>
      </c>
      <c r="AN260" s="21">
        <f>IFERROR(IF($J260="algadi",VLOOKUP($K260,Centros!$AB$2:$AD$142,2,FALSE),VLOOKUP($K260,Centros!$AB$143:$AD$282,2,FALSE)),0)</f>
        <v>19228</v>
      </c>
      <c r="AO260" s="44" t="str">
        <f>IFERROR(IF($J260="algadi",VLOOKUP($K260,Centros!$AB$2:$AD$142,3,FALSE),VLOOKUP($K260,Centros!$AB$143:$AD$222,3,FALSE)),0)</f>
        <v>37</v>
      </c>
      <c r="AP260" s="54"/>
      <c r="AQ260" s="55">
        <f>IFERROR(VLOOKUP($AM260,Centros!$AR$2:$AS$405,2,FALSE),0)</f>
        <v>1.6367812499999999</v>
      </c>
      <c r="AR260" s="78">
        <f>IFERROR(VLOOKUP($AM260,Centros!$AZ$2:$BA$6,2,FALSE),0)</f>
        <v>0</v>
      </c>
      <c r="AS260" s="76">
        <f>IFERROR(VLOOKUP($AM260,Centros!$BE$2:$BF$6,2,FALSE),0)</f>
        <v>0</v>
      </c>
      <c r="BD260" s="45" t="str">
        <f t="shared" ref="BD260:BD323" si="108">+X260</f>
        <v>ALGADI</v>
      </c>
      <c r="BE260" s="45" t="s">
        <v>852</v>
      </c>
      <c r="BF260" s="123" t="str">
        <f t="shared" ref="BF260:BF323" si="109">+E260</f>
        <v>9-SEPTIEMBRE</v>
      </c>
      <c r="BG260" s="45">
        <f t="shared" ref="BG260:BG323" si="110">+Y260</f>
        <v>110084</v>
      </c>
      <c r="BH260" s="45">
        <f>VLOOKUP(Y260,Hoja1!$A$2:$O$599,14,FALSE)</f>
        <v>110084</v>
      </c>
      <c r="BI260" s="45" t="str">
        <f>VLOOKUP(BH260,Hoja1!$A$2:$O$599,2,FALSE)</f>
        <v>COL. SAN AGUSTIN -LOS NEGRALES</v>
      </c>
      <c r="BJ260" s="45" t="str">
        <f t="shared" ref="BJ260:BJ323" si="111">+I260</f>
        <v>GONZALEZ SALVADOR, ANA BELEN</v>
      </c>
      <c r="BK260" s="45">
        <f>VLOOKUP(BJ260,Trabajadores!$C$3:$AN$3285,14,FALSE)</f>
        <v>300</v>
      </c>
      <c r="BL260" s="45" t="str">
        <f>VLOOKUP($BJ260,Trabajadores!$C$3:$AN$3285,19,FALSE)</f>
        <v>Limpiador@</v>
      </c>
      <c r="BM260" s="45">
        <f>VLOOKUP($BJ260,Trabajadores!$C$3:$AN$3285,16,FALSE)</f>
        <v>51.28</v>
      </c>
      <c r="BN260" s="124">
        <f t="shared" ref="BN260:BN323" si="112">IF($G260="010 Restauración",100%,0%)</f>
        <v>0</v>
      </c>
      <c r="BO260" s="124">
        <f t="shared" ref="BO260:BO323" si="113">IF($G260="020 Limpieza",100%,0%)</f>
        <v>1</v>
      </c>
      <c r="BP260" s="125">
        <f t="shared" ref="BP260:BP323" si="114">+BN260+BO260</f>
        <v>1</v>
      </c>
      <c r="BR260" s="126">
        <f t="shared" ref="BR260:BR323" si="115">-W260</f>
        <v>-221.67599999999999</v>
      </c>
      <c r="BV260" s="45" t="str">
        <f t="shared" ref="BV260:BV323" si="116">+J260</f>
        <v>ALGADI</v>
      </c>
      <c r="BW260" s="45" t="s">
        <v>852</v>
      </c>
      <c r="BX260" s="123" t="str">
        <f t="shared" ref="BX260:BX323" si="117">+E260</f>
        <v>9-SEPTIEMBRE</v>
      </c>
      <c r="BY260" s="45">
        <f t="shared" ref="BY260:BY323" si="118">+K260</f>
        <v>110084</v>
      </c>
      <c r="BZ260" s="45">
        <f>VLOOKUP(BY260,Hoja1!$A$2:$O$599,14,FALSE)</f>
        <v>110084</v>
      </c>
      <c r="CA260" s="45" t="str">
        <f>VLOOKUP(BZ260,Hoja1!$A$2:$O$599,2,FALSE)</f>
        <v>COL. SAN AGUSTIN -LOS NEGRALES</v>
      </c>
      <c r="CB260" s="45" t="str">
        <f t="shared" ref="CB260:CB323" si="119">+H260</f>
        <v>Otros</v>
      </c>
      <c r="CC260" s="45">
        <v>888</v>
      </c>
      <c r="CD260" s="45" t="str">
        <f t="shared" ref="CD260:CD323" si="120">+BW260</f>
        <v>INCIDENCIA</v>
      </c>
      <c r="CF260" s="124"/>
      <c r="CG260" s="124"/>
      <c r="CH260" s="125"/>
      <c r="CJ260" s="126">
        <f t="shared" ref="CJ260:CJ323" si="121">+W260</f>
        <v>221.67599999999999</v>
      </c>
    </row>
    <row r="261" spans="1:88" hidden="1" x14ac:dyDescent="0.3">
      <c r="A261" s="116"/>
      <c r="B261" s="116"/>
      <c r="D261" s="31" t="s">
        <v>2763</v>
      </c>
      <c r="E261" s="8" t="s">
        <v>2786</v>
      </c>
      <c r="F261" s="7" t="s">
        <v>726</v>
      </c>
      <c r="G261" s="45" t="s">
        <v>714</v>
      </c>
      <c r="H261" s="45" t="s">
        <v>722</v>
      </c>
      <c r="I261" s="119" t="s">
        <v>316</v>
      </c>
      <c r="J261" s="18" t="s">
        <v>485</v>
      </c>
      <c r="K261" s="119">
        <v>350002</v>
      </c>
      <c r="L261" s="110" t="str">
        <f t="shared" si="99"/>
        <v>ok</v>
      </c>
      <c r="M261" s="111" t="str">
        <f>IFERROR(VLOOKUP(K261,Centros!$E$2:$G$340,2,FALSE)," ")</f>
        <v>SEMINARIO TAGASTE-PP. AGUSTINOS P</v>
      </c>
      <c r="N261" s="112" t="str">
        <f t="shared" si="100"/>
        <v xml:space="preserve"> </v>
      </c>
      <c r="O261" s="113" t="str">
        <f>IFERROR(VLOOKUP($I261,Trabajadores!$C$3:$AF$1684,19,FALSE)," ")</f>
        <v>ASL</v>
      </c>
      <c r="P261" s="32">
        <v>3</v>
      </c>
      <c r="Q261" s="33">
        <v>100</v>
      </c>
      <c r="R261" s="24">
        <f t="shared" si="98"/>
        <v>300</v>
      </c>
      <c r="S261" s="18"/>
      <c r="T261" s="23">
        <f t="shared" si="101"/>
        <v>1.6367812499999999</v>
      </c>
      <c r="U261" s="23">
        <f t="shared" si="102"/>
        <v>0</v>
      </c>
      <c r="V261" s="18">
        <v>176</v>
      </c>
      <c r="W261" s="23">
        <f t="shared" si="103"/>
        <v>1783.61</v>
      </c>
      <c r="X261" s="30" t="str">
        <f>IFERROR(VLOOKUP($I261,Trabajadores!$C$2:$AS$1684,42,FALSE)," ")</f>
        <v>ALGADI</v>
      </c>
      <c r="Y261" s="30">
        <f>IFERROR(VLOOKUP($I261,Trabajadores!$C$2:$AS$1684,40,FALSE)," ")</f>
        <v>110084</v>
      </c>
      <c r="Z261" s="30" t="str">
        <f>IFERROR(VLOOKUP(Y261,Centros!$X$2:$Y$228,2,FALSE)," ")</f>
        <v>COL. SAN AGUSTIN -LOS NEGRALES</v>
      </c>
      <c r="AA261" s="6" t="s">
        <v>10804</v>
      </c>
      <c r="AB261" s="5" t="s">
        <v>10805</v>
      </c>
      <c r="AC261" s="41">
        <f>IFERROR(VLOOKUP(H261,Centros!$AI$2:$AN$10,6,FALSE),0)</f>
        <v>72</v>
      </c>
      <c r="AD261" s="42">
        <f t="shared" si="104"/>
        <v>0</v>
      </c>
      <c r="AE261" s="42">
        <f t="shared" si="105"/>
        <v>300</v>
      </c>
      <c r="AF261" s="42">
        <f t="shared" si="106"/>
        <v>0</v>
      </c>
      <c r="AG261" s="42">
        <f t="shared" si="107"/>
        <v>0</v>
      </c>
      <c r="AH261" s="43">
        <f>IFERROR(VLOOKUP($I261,Trabajadores!$C$3:$AT$1684,44,FALSE),0)</f>
        <v>19228</v>
      </c>
      <c r="AI261" s="43">
        <f>IFERROR(VLOOKUP($I261,Trabajadores!$C$3:$AT$1684,2,FALSE),0)</f>
        <v>1718</v>
      </c>
      <c r="AJ261" s="43" t="str">
        <f>IFERROR(VLOOKUP($I261,Trabajadores!$C$3:$AY$1270,21,FALSE),0)</f>
        <v>37</v>
      </c>
      <c r="AK261" s="42">
        <f>IFERROR(VLOOKUP($I261,Trabajadores!$C$3:$AN$1684,38,FALSE),0)</f>
        <v>7.8849999999999998</v>
      </c>
      <c r="AL261" s="42" t="str">
        <f>IFERROR(VLOOKUP($I261,Trabajadores!$C$3:$AN$1684,28,FALSE),0)</f>
        <v>99100165012016</v>
      </c>
      <c r="AM261" s="21" t="str">
        <f>IFERROR(VLOOKUP($I261,Trabajadores!$C$3:$AN$1684,19,FALSE),0)</f>
        <v>ASL</v>
      </c>
      <c r="AN261" s="21">
        <f>IFERROR(IF($J261="algadi",VLOOKUP($K261,Centros!$AB$2:$AD$142,2,FALSE),VLOOKUP($K261,Centros!$AB$143:$AD$282,2,FALSE)),0)</f>
        <v>5027</v>
      </c>
      <c r="AO261" s="44" t="str">
        <f>IFERROR(IF($J261="algadi",VLOOKUP($K261,Centros!$AB$2:$AD$142,3,FALSE),VLOOKUP($K261,Centros!$AB$143:$AD$222,3,FALSE)),0)</f>
        <v>49</v>
      </c>
      <c r="AP261" s="54"/>
      <c r="AQ261" s="55">
        <f>IFERROR(VLOOKUP($AM261,Centros!$AR$2:$AS$405,2,FALSE),0)</f>
        <v>1.6367812499999999</v>
      </c>
      <c r="AR261" s="78">
        <f>IFERROR(VLOOKUP($AM261,Centros!$AZ$2:$BA$6,2,FALSE),0)</f>
        <v>0</v>
      </c>
      <c r="AS261" s="76">
        <f>IFERROR(VLOOKUP($AM261,Centros!$BE$2:$BF$6,2,FALSE),0)</f>
        <v>2.0499999999999998</v>
      </c>
      <c r="BD261" s="45" t="str">
        <f t="shared" si="108"/>
        <v>ALGADI</v>
      </c>
      <c r="BE261" s="45" t="s">
        <v>852</v>
      </c>
      <c r="BF261" s="123" t="str">
        <f t="shared" si="109"/>
        <v>9-SEPTIEMBRE</v>
      </c>
      <c r="BG261" s="45">
        <f t="shared" si="110"/>
        <v>110084</v>
      </c>
      <c r="BH261" s="45">
        <f>VLOOKUP(Y261,Hoja1!$A$2:$O$599,14,FALSE)</f>
        <v>110084</v>
      </c>
      <c r="BI261" s="45" t="str">
        <f>VLOOKUP(BH261,Hoja1!$A$2:$O$599,2,FALSE)</f>
        <v>COL. SAN AGUSTIN -LOS NEGRALES</v>
      </c>
      <c r="BJ261" s="45" t="str">
        <f t="shared" si="111"/>
        <v>DEL CURA ORTEGO, M ISABEL</v>
      </c>
      <c r="BK261" s="45">
        <f>VLOOKUP(BJ261,Trabajadores!$C$3:$AN$3285,14,FALSE)</f>
        <v>300</v>
      </c>
      <c r="BL261" s="45" t="str">
        <f>VLOOKUP($BJ261,Trabajadores!$C$3:$AN$3285,19,FALSE)</f>
        <v>ASL</v>
      </c>
      <c r="BM261" s="45">
        <f>VLOOKUP($BJ261,Trabajadores!$C$3:$AN$3285,16,FALSE)</f>
        <v>100</v>
      </c>
      <c r="BN261" s="124">
        <f t="shared" si="112"/>
        <v>1</v>
      </c>
      <c r="BO261" s="124">
        <f t="shared" si="113"/>
        <v>0</v>
      </c>
      <c r="BP261" s="125">
        <f t="shared" si="114"/>
        <v>1</v>
      </c>
      <c r="BR261" s="126">
        <f t="shared" si="115"/>
        <v>-1783.61</v>
      </c>
      <c r="BV261" s="45" t="str">
        <f t="shared" si="116"/>
        <v>ALGADI</v>
      </c>
      <c r="BW261" s="45" t="s">
        <v>852</v>
      </c>
      <c r="BX261" s="123" t="str">
        <f t="shared" si="117"/>
        <v>9-SEPTIEMBRE</v>
      </c>
      <c r="BY261" s="45">
        <f t="shared" si="118"/>
        <v>350002</v>
      </c>
      <c r="BZ261" s="45">
        <f>VLOOKUP(BY261,Hoja1!$A$2:$O$599,14,FALSE)</f>
        <v>350002</v>
      </c>
      <c r="CA261" s="45" t="str">
        <f>VLOOKUP(BZ261,Hoja1!$A$2:$O$599,2,FALSE)</f>
        <v>SEMINARIO TAGASTE-PP. AGUSTINOS P.ESPAÑA</v>
      </c>
      <c r="CB261" s="45" t="str">
        <f t="shared" si="119"/>
        <v>Puesto pendiente de cubrir</v>
      </c>
      <c r="CC261" s="45">
        <v>888</v>
      </c>
      <c r="CD261" s="45" t="str">
        <f t="shared" si="120"/>
        <v>INCIDENCIA</v>
      </c>
      <c r="CF261" s="124"/>
      <c r="CG261" s="124"/>
      <c r="CH261" s="125"/>
      <c r="CJ261" s="126">
        <f t="shared" si="121"/>
        <v>1783.61</v>
      </c>
    </row>
    <row r="262" spans="1:88" hidden="1" x14ac:dyDescent="0.3">
      <c r="A262" s="116"/>
      <c r="B262" s="116"/>
      <c r="D262" s="31" t="s">
        <v>2763</v>
      </c>
      <c r="E262" s="8" t="s">
        <v>2786</v>
      </c>
      <c r="F262" s="7" t="s">
        <v>725</v>
      </c>
      <c r="G262" s="45" t="s">
        <v>714</v>
      </c>
      <c r="H262" s="45" t="s">
        <v>719</v>
      </c>
      <c r="I262" s="119" t="s">
        <v>316</v>
      </c>
      <c r="J262" s="18" t="s">
        <v>485</v>
      </c>
      <c r="K262" s="119">
        <v>350002</v>
      </c>
      <c r="L262" s="110" t="str">
        <f t="shared" si="99"/>
        <v>ok</v>
      </c>
      <c r="M262" s="111" t="str">
        <f>IFERROR(VLOOKUP(K262,Centros!$E$2:$G$340,2,FALSE)," ")</f>
        <v>SEMINARIO TAGASTE-PP. AGUSTINOS P</v>
      </c>
      <c r="N262" s="112" t="str">
        <f t="shared" si="100"/>
        <v xml:space="preserve"> </v>
      </c>
      <c r="O262" s="113" t="str">
        <f>IFERROR(VLOOKUP($I262,Trabajadores!$C$3:$AF$1684,19,FALSE)," ")</f>
        <v>ASL</v>
      </c>
      <c r="P262" s="32">
        <v>1</v>
      </c>
      <c r="Q262" s="33">
        <v>50</v>
      </c>
      <c r="R262" s="24">
        <f t="shared" si="98"/>
        <v>50</v>
      </c>
      <c r="S262" s="18"/>
      <c r="T262" s="23">
        <f t="shared" si="101"/>
        <v>1.6367812499999999</v>
      </c>
      <c r="U262" s="23">
        <f t="shared" si="102"/>
        <v>0</v>
      </c>
      <c r="V262" s="18"/>
      <c r="W262" s="23">
        <f t="shared" si="103"/>
        <v>65.974999999999994</v>
      </c>
      <c r="X262" s="30" t="str">
        <f>IFERROR(VLOOKUP($I262,Trabajadores!$C$2:$AS$1684,42,FALSE)," ")</f>
        <v>ALGADI</v>
      </c>
      <c r="Y262" s="30">
        <f>IFERROR(VLOOKUP($I262,Trabajadores!$C$2:$AS$1684,40,FALSE)," ")</f>
        <v>110084</v>
      </c>
      <c r="Z262" s="30" t="str">
        <f>IFERROR(VLOOKUP(Y262,Centros!$X$2:$Y$228,2,FALSE)," ")</f>
        <v>COL. SAN AGUSTIN -LOS NEGRALES</v>
      </c>
      <c r="AA262" s="6">
        <v>45897</v>
      </c>
      <c r="AB262" s="5" t="s">
        <v>10806</v>
      </c>
      <c r="AC262" s="41">
        <f>IFERROR(VLOOKUP(H262,Centros!$AI$2:$AN$10,6,FALSE),0)</f>
        <v>72</v>
      </c>
      <c r="AD262" s="42">
        <f t="shared" si="104"/>
        <v>0</v>
      </c>
      <c r="AE262" s="42">
        <f t="shared" si="105"/>
        <v>50</v>
      </c>
      <c r="AF262" s="42">
        <f t="shared" si="106"/>
        <v>0</v>
      </c>
      <c r="AG262" s="42">
        <f t="shared" si="107"/>
        <v>0</v>
      </c>
      <c r="AH262" s="43">
        <f>IFERROR(VLOOKUP($I262,Trabajadores!$C$3:$AT$1684,44,FALSE),0)</f>
        <v>19228</v>
      </c>
      <c r="AI262" s="43">
        <f>IFERROR(VLOOKUP($I262,Trabajadores!$C$3:$AT$1684,2,FALSE),0)</f>
        <v>1718</v>
      </c>
      <c r="AJ262" s="43" t="str">
        <f>IFERROR(VLOOKUP($I262,Trabajadores!$C$3:$AY$1270,21,FALSE),0)</f>
        <v>37</v>
      </c>
      <c r="AK262" s="42">
        <f>IFERROR(VLOOKUP($I262,Trabajadores!$C$3:$AN$1684,38,FALSE),0)</f>
        <v>7.8849999999999998</v>
      </c>
      <c r="AL262" s="42" t="str">
        <f>IFERROR(VLOOKUP($I262,Trabajadores!$C$3:$AN$1684,28,FALSE),0)</f>
        <v>99100165012016</v>
      </c>
      <c r="AM262" s="21" t="str">
        <f>IFERROR(VLOOKUP($I262,Trabajadores!$C$3:$AN$1684,19,FALSE),0)</f>
        <v>ASL</v>
      </c>
      <c r="AN262" s="21">
        <f>IFERROR(IF($J262="algadi",VLOOKUP($K262,Centros!$AB$2:$AD$142,2,FALSE),VLOOKUP($K262,Centros!$AB$143:$AD$282,2,FALSE)),0)</f>
        <v>5027</v>
      </c>
      <c r="AO262" s="44" t="str">
        <f>IFERROR(IF($J262="algadi",VLOOKUP($K262,Centros!$AB$2:$AD$142,3,FALSE),VLOOKUP($K262,Centros!$AB$143:$AD$222,3,FALSE)),0)</f>
        <v>49</v>
      </c>
      <c r="AP262" s="54"/>
      <c r="AQ262" s="55">
        <f>IFERROR(VLOOKUP($AM262,Centros!$AR$2:$AS$405,2,FALSE),0)</f>
        <v>1.6367812499999999</v>
      </c>
      <c r="AR262" s="78">
        <f>IFERROR(VLOOKUP($AM262,Centros!$AZ$2:$BA$6,2,FALSE),0)</f>
        <v>0</v>
      </c>
      <c r="AS262" s="76">
        <f>IFERROR(VLOOKUP($AM262,Centros!$BE$2:$BF$6,2,FALSE),0)</f>
        <v>2.0499999999999998</v>
      </c>
      <c r="BD262" s="45" t="str">
        <f t="shared" si="108"/>
        <v>ALGADI</v>
      </c>
      <c r="BE262" s="45" t="s">
        <v>852</v>
      </c>
      <c r="BF262" s="123" t="str">
        <f t="shared" si="109"/>
        <v>9-SEPTIEMBRE</v>
      </c>
      <c r="BG262" s="45">
        <f t="shared" si="110"/>
        <v>110084</v>
      </c>
      <c r="BH262" s="45">
        <f>VLOOKUP(Y262,Hoja1!$A$2:$O$599,14,FALSE)</f>
        <v>110084</v>
      </c>
      <c r="BI262" s="45" t="str">
        <f>VLOOKUP(BH262,Hoja1!$A$2:$O$599,2,FALSE)</f>
        <v>COL. SAN AGUSTIN -LOS NEGRALES</v>
      </c>
      <c r="BJ262" s="45" t="str">
        <f t="shared" si="111"/>
        <v>DEL CURA ORTEGO, M ISABEL</v>
      </c>
      <c r="BK262" s="45">
        <f>VLOOKUP(BJ262,Trabajadores!$C$3:$AN$3285,14,FALSE)</f>
        <v>300</v>
      </c>
      <c r="BL262" s="45" t="str">
        <f>VLOOKUP($BJ262,Trabajadores!$C$3:$AN$3285,19,FALSE)</f>
        <v>ASL</v>
      </c>
      <c r="BM262" s="45">
        <f>VLOOKUP($BJ262,Trabajadores!$C$3:$AN$3285,16,FALSE)</f>
        <v>100</v>
      </c>
      <c r="BN262" s="124">
        <f t="shared" si="112"/>
        <v>1</v>
      </c>
      <c r="BO262" s="124">
        <f t="shared" si="113"/>
        <v>0</v>
      </c>
      <c r="BP262" s="125">
        <f t="shared" si="114"/>
        <v>1</v>
      </c>
      <c r="BR262" s="126">
        <f t="shared" si="115"/>
        <v>-65.974999999999994</v>
      </c>
      <c r="BV262" s="45" t="str">
        <f t="shared" si="116"/>
        <v>ALGADI</v>
      </c>
      <c r="BW262" s="45" t="s">
        <v>852</v>
      </c>
      <c r="BX262" s="123" t="str">
        <f t="shared" si="117"/>
        <v>9-SEPTIEMBRE</v>
      </c>
      <c r="BY262" s="45">
        <f t="shared" si="118"/>
        <v>350002</v>
      </c>
      <c r="BZ262" s="45">
        <f>VLOOKUP(BY262,Hoja1!$A$2:$O$599,14,FALSE)</f>
        <v>350002</v>
      </c>
      <c r="CA262" s="45" t="str">
        <f>VLOOKUP(BZ262,Hoja1!$A$2:$O$599,2,FALSE)</f>
        <v>SEMINARIO TAGASTE-PP. AGUSTINOS P.ESPAÑA</v>
      </c>
      <c r="CB262" s="45" t="str">
        <f t="shared" si="119"/>
        <v>Eventos</v>
      </c>
      <c r="CC262" s="45">
        <v>888</v>
      </c>
      <c r="CD262" s="45" t="str">
        <f t="shared" si="120"/>
        <v>INCIDENCIA</v>
      </c>
      <c r="CF262" s="124"/>
      <c r="CG262" s="124"/>
      <c r="CH262" s="125"/>
      <c r="CJ262" s="126">
        <f t="shared" si="121"/>
        <v>65.974999999999994</v>
      </c>
    </row>
    <row r="263" spans="1:88" hidden="1" x14ac:dyDescent="0.3">
      <c r="A263" s="116"/>
      <c r="B263" s="116"/>
      <c r="D263" s="31" t="s">
        <v>2763</v>
      </c>
      <c r="E263" s="8" t="s">
        <v>2786</v>
      </c>
      <c r="F263" s="7" t="s">
        <v>726</v>
      </c>
      <c r="G263" s="45" t="s">
        <v>714</v>
      </c>
      <c r="H263" s="45" t="s">
        <v>719</v>
      </c>
      <c r="I263" s="119" t="s">
        <v>6807</v>
      </c>
      <c r="J263" s="18" t="s">
        <v>485</v>
      </c>
      <c r="K263" s="119">
        <v>350002</v>
      </c>
      <c r="L263" s="110" t="str">
        <f t="shared" si="99"/>
        <v>ok</v>
      </c>
      <c r="M263" s="111" t="str">
        <f>IFERROR(VLOOKUP(K263,Centros!$E$2:$G$340,2,FALSE)," ")</f>
        <v>SEMINARIO TAGASTE-PP. AGUSTINOS P</v>
      </c>
      <c r="N263" s="112" t="str">
        <f t="shared" si="100"/>
        <v xml:space="preserve"> </v>
      </c>
      <c r="O263" s="113" t="str">
        <f>IFERROR(VLOOKUP($I263,Trabajadores!$C$3:$AF$1684,19,FALSE)," ")</f>
        <v>Ayte Coc</v>
      </c>
      <c r="P263" s="32">
        <v>1</v>
      </c>
      <c r="Q263" s="33">
        <v>100</v>
      </c>
      <c r="R263" s="24">
        <f t="shared" si="98"/>
        <v>100</v>
      </c>
      <c r="S263" s="18"/>
      <c r="T263" s="23">
        <f t="shared" si="101"/>
        <v>1.690609375</v>
      </c>
      <c r="U263" s="23">
        <f t="shared" si="102"/>
        <v>0</v>
      </c>
      <c r="V263" s="18"/>
      <c r="W263" s="23">
        <f t="shared" si="103"/>
        <v>131.94999999999999</v>
      </c>
      <c r="X263" s="30" t="str">
        <f>IFERROR(VLOOKUP($I263,Trabajadores!$C$2:$AS$1684,42,FALSE)," ")</f>
        <v>ALGADI</v>
      </c>
      <c r="Y263" s="30">
        <f>IFERROR(VLOOKUP($I263,Trabajadores!$C$2:$AS$1684,40,FALSE)," ")</f>
        <v>110084</v>
      </c>
      <c r="Z263" s="30" t="str">
        <f>IFERROR(VLOOKUP(Y263,Centros!$X$2:$Y$228,2,FALSE)," ")</f>
        <v>COL. SAN AGUSTIN -LOS NEGRALES</v>
      </c>
      <c r="AA263" s="6" t="s">
        <v>10786</v>
      </c>
      <c r="AB263" s="5" t="s">
        <v>10807</v>
      </c>
      <c r="AC263" s="41">
        <f>IFERROR(VLOOKUP(H263,Centros!$AI$2:$AN$10,6,FALSE),0)</f>
        <v>72</v>
      </c>
      <c r="AD263" s="42">
        <f t="shared" si="104"/>
        <v>0</v>
      </c>
      <c r="AE263" s="42">
        <f t="shared" si="105"/>
        <v>100</v>
      </c>
      <c r="AF263" s="42">
        <f t="shared" si="106"/>
        <v>0</v>
      </c>
      <c r="AG263" s="42">
        <f t="shared" si="107"/>
        <v>0</v>
      </c>
      <c r="AH263" s="43">
        <f>IFERROR(VLOOKUP($I263,Trabajadores!$C$3:$AT$1684,44,FALSE),0)</f>
        <v>19228</v>
      </c>
      <c r="AI263" s="43">
        <f>IFERROR(VLOOKUP($I263,Trabajadores!$C$3:$AT$1684,2,FALSE),0)</f>
        <v>1199</v>
      </c>
      <c r="AJ263" s="43" t="str">
        <f>IFERROR(VLOOKUP($I263,Trabajadores!$C$3:$AY$1270,21,FALSE),0)</f>
        <v>37</v>
      </c>
      <c r="AK263" s="42">
        <f>IFERROR(VLOOKUP($I263,Trabajadores!$C$3:$AN$1684,38,FALSE),0)</f>
        <v>7.65625</v>
      </c>
      <c r="AL263" s="42" t="str">
        <f>IFERROR(VLOOKUP($I263,Trabajadores!$C$3:$AN$1684,28,FALSE),0)</f>
        <v>99100165012016</v>
      </c>
      <c r="AM263" s="21" t="str">
        <f>IFERROR(VLOOKUP($I263,Trabajadores!$C$3:$AN$1684,19,FALSE),0)</f>
        <v>Ayte Coc</v>
      </c>
      <c r="AN263" s="21">
        <f>IFERROR(IF($J263="algadi",VLOOKUP($K263,Centros!$AB$2:$AD$142,2,FALSE),VLOOKUP($K263,Centros!$AB$143:$AD$282,2,FALSE)),0)</f>
        <v>5027</v>
      </c>
      <c r="AO263" s="44" t="str">
        <f>IFERROR(IF($J263="algadi",VLOOKUP($K263,Centros!$AB$2:$AD$142,3,FALSE),VLOOKUP($K263,Centros!$AB$143:$AD$222,3,FALSE)),0)</f>
        <v>49</v>
      </c>
      <c r="AP263" s="54"/>
      <c r="AQ263" s="55">
        <f>IFERROR(VLOOKUP($AM263,Centros!$AR$2:$AS$405,2,FALSE),0)</f>
        <v>1.690609375</v>
      </c>
      <c r="AR263" s="78">
        <f>IFERROR(VLOOKUP($AM263,Centros!$AZ$2:$BA$6,2,FALSE),0)</f>
        <v>0</v>
      </c>
      <c r="AS263" s="76">
        <f>IFERROR(VLOOKUP($AM263,Centros!$BE$2:$BF$6,2,FALSE),0)</f>
        <v>0</v>
      </c>
      <c r="BD263" s="45" t="str">
        <f t="shared" si="108"/>
        <v>ALGADI</v>
      </c>
      <c r="BE263" s="45" t="s">
        <v>852</v>
      </c>
      <c r="BF263" s="123" t="str">
        <f t="shared" si="109"/>
        <v>9-SEPTIEMBRE</v>
      </c>
      <c r="BG263" s="45">
        <f t="shared" si="110"/>
        <v>110084</v>
      </c>
      <c r="BH263" s="45">
        <f>VLOOKUP(Y263,Hoja1!$A$2:$O$599,14,FALSE)</f>
        <v>110084</v>
      </c>
      <c r="BI263" s="45" t="str">
        <f>VLOOKUP(BH263,Hoja1!$A$2:$O$599,2,FALSE)</f>
        <v>COL. SAN AGUSTIN -LOS NEGRALES</v>
      </c>
      <c r="BJ263" s="45" t="str">
        <f t="shared" si="111"/>
        <v>POPESCU , D DANIELA</v>
      </c>
      <c r="BK263" s="45">
        <f>VLOOKUP(BJ263,Trabajadores!$C$3:$AN$3285,14,FALSE)</f>
        <v>300</v>
      </c>
      <c r="BL263" s="45" t="str">
        <f>VLOOKUP($BJ263,Trabajadores!$C$3:$AN$3285,19,FALSE)</f>
        <v>Ayte Coc</v>
      </c>
      <c r="BM263" s="45">
        <f>VLOOKUP($BJ263,Trabajadores!$C$3:$AN$3285,16,FALSE)</f>
        <v>100</v>
      </c>
      <c r="BN263" s="124">
        <f t="shared" si="112"/>
        <v>1</v>
      </c>
      <c r="BO263" s="124">
        <f t="shared" si="113"/>
        <v>0</v>
      </c>
      <c r="BP263" s="125">
        <f t="shared" si="114"/>
        <v>1</v>
      </c>
      <c r="BR263" s="126">
        <f t="shared" si="115"/>
        <v>-131.94999999999999</v>
      </c>
      <c r="BV263" s="45" t="str">
        <f t="shared" si="116"/>
        <v>ALGADI</v>
      </c>
      <c r="BW263" s="45" t="s">
        <v>852</v>
      </c>
      <c r="BX263" s="123" t="str">
        <f t="shared" si="117"/>
        <v>9-SEPTIEMBRE</v>
      </c>
      <c r="BY263" s="45">
        <f t="shared" si="118"/>
        <v>350002</v>
      </c>
      <c r="BZ263" s="45">
        <f>VLOOKUP(BY263,Hoja1!$A$2:$O$599,14,FALSE)</f>
        <v>350002</v>
      </c>
      <c r="CA263" s="45" t="str">
        <f>VLOOKUP(BZ263,Hoja1!$A$2:$O$599,2,FALSE)</f>
        <v>SEMINARIO TAGASTE-PP. AGUSTINOS P.ESPAÑA</v>
      </c>
      <c r="CB263" s="45" t="str">
        <f t="shared" si="119"/>
        <v>Eventos</v>
      </c>
      <c r="CC263" s="45">
        <v>888</v>
      </c>
      <c r="CD263" s="45" t="str">
        <f t="shared" si="120"/>
        <v>INCIDENCIA</v>
      </c>
      <c r="CF263" s="124"/>
      <c r="CG263" s="124"/>
      <c r="CH263" s="125"/>
      <c r="CJ263" s="126">
        <f t="shared" si="121"/>
        <v>131.94999999999999</v>
      </c>
    </row>
    <row r="264" spans="1:88" hidden="1" x14ac:dyDescent="0.3">
      <c r="A264" s="116"/>
      <c r="B264" s="116"/>
      <c r="D264" s="31" t="s">
        <v>2763</v>
      </c>
      <c r="E264" s="8" t="s">
        <v>2786</v>
      </c>
      <c r="F264" s="7" t="s">
        <v>725</v>
      </c>
      <c r="G264" s="45" t="s">
        <v>714</v>
      </c>
      <c r="H264" s="45" t="s">
        <v>816</v>
      </c>
      <c r="I264" s="119" t="s">
        <v>6807</v>
      </c>
      <c r="J264" s="18" t="s">
        <v>485</v>
      </c>
      <c r="K264" s="119">
        <v>110084</v>
      </c>
      <c r="L264" s="110" t="str">
        <f t="shared" si="99"/>
        <v>ok</v>
      </c>
      <c r="M264" s="111" t="str">
        <f>IFERROR(VLOOKUP(K264,Centros!$E$2:$G$340,2,FALSE)," ")</f>
        <v>COL. SAN AGUSTIN -LOS NEGRALES</v>
      </c>
      <c r="N264" s="112" t="str">
        <f t="shared" si="100"/>
        <v xml:space="preserve"> </v>
      </c>
      <c r="O264" s="113" t="str">
        <f>IFERROR(VLOOKUP($I264,Trabajadores!$C$3:$AF$1684,19,FALSE)," ")</f>
        <v>Ayte Coc</v>
      </c>
      <c r="P264" s="32">
        <v>3</v>
      </c>
      <c r="Q264" s="33">
        <v>60</v>
      </c>
      <c r="R264" s="24">
        <f t="shared" si="98"/>
        <v>180</v>
      </c>
      <c r="S264" s="18"/>
      <c r="T264" s="23">
        <f t="shared" si="101"/>
        <v>1.690609375</v>
      </c>
      <c r="U264" s="23">
        <f t="shared" si="102"/>
        <v>0</v>
      </c>
      <c r="V264" s="18"/>
      <c r="W264" s="23">
        <f t="shared" si="103"/>
        <v>237.51</v>
      </c>
      <c r="X264" s="30" t="str">
        <f>IFERROR(VLOOKUP($I264,Trabajadores!$C$2:$AS$1684,42,FALSE)," ")</f>
        <v>ALGADI</v>
      </c>
      <c r="Y264" s="30">
        <f>IFERROR(VLOOKUP($I264,Trabajadores!$C$2:$AS$1684,40,FALSE)," ")</f>
        <v>110084</v>
      </c>
      <c r="Z264" s="30" t="str">
        <f>IFERROR(VLOOKUP(Y264,Centros!$X$2:$Y$228,2,FALSE)," ")</f>
        <v>COL. SAN AGUSTIN -LOS NEGRALES</v>
      </c>
      <c r="AA264" s="6" t="s">
        <v>10808</v>
      </c>
      <c r="AB264" s="5" t="s">
        <v>10809</v>
      </c>
      <c r="AC264" s="41">
        <f>IFERROR(VLOOKUP(H264,Centros!$AI$2:$AN$10,6,FALSE),0)</f>
        <v>72</v>
      </c>
      <c r="AD264" s="42">
        <f t="shared" si="104"/>
        <v>0</v>
      </c>
      <c r="AE264" s="42">
        <f t="shared" si="105"/>
        <v>180</v>
      </c>
      <c r="AF264" s="42">
        <f t="shared" si="106"/>
        <v>0</v>
      </c>
      <c r="AG264" s="42">
        <f t="shared" si="107"/>
        <v>0</v>
      </c>
      <c r="AH264" s="43">
        <f>IFERROR(VLOOKUP($I264,Trabajadores!$C$3:$AT$1684,44,FALSE),0)</f>
        <v>19228</v>
      </c>
      <c r="AI264" s="43">
        <f>IFERROR(VLOOKUP($I264,Trabajadores!$C$3:$AT$1684,2,FALSE),0)</f>
        <v>1199</v>
      </c>
      <c r="AJ264" s="43" t="str">
        <f>IFERROR(VLOOKUP($I264,Trabajadores!$C$3:$AY$1270,21,FALSE),0)</f>
        <v>37</v>
      </c>
      <c r="AK264" s="42">
        <f>IFERROR(VLOOKUP($I264,Trabajadores!$C$3:$AN$1684,38,FALSE),0)</f>
        <v>7.65625</v>
      </c>
      <c r="AL264" s="42" t="str">
        <f>IFERROR(VLOOKUP($I264,Trabajadores!$C$3:$AN$1684,28,FALSE),0)</f>
        <v>99100165012016</v>
      </c>
      <c r="AM264" s="21" t="str">
        <f>IFERROR(VLOOKUP($I264,Trabajadores!$C$3:$AN$1684,19,FALSE),0)</f>
        <v>Ayte Coc</v>
      </c>
      <c r="AN264" s="21">
        <f>IFERROR(IF($J264="algadi",VLOOKUP($K264,Centros!$AB$2:$AD$142,2,FALSE),VLOOKUP($K264,Centros!$AB$143:$AD$282,2,FALSE)),0)</f>
        <v>19228</v>
      </c>
      <c r="AO264" s="44" t="str">
        <f>IFERROR(IF($J264="algadi",VLOOKUP($K264,Centros!$AB$2:$AD$142,3,FALSE),VLOOKUP($K264,Centros!$AB$143:$AD$222,3,FALSE)),0)</f>
        <v>37</v>
      </c>
      <c r="AP264" s="54"/>
      <c r="AQ264" s="55">
        <f>IFERROR(VLOOKUP($AM264,Centros!$AR$2:$AS$405,2,FALSE),0)</f>
        <v>1.690609375</v>
      </c>
      <c r="AR264" s="78">
        <f>IFERROR(VLOOKUP($AM264,Centros!$AZ$2:$BA$6,2,FALSE),0)</f>
        <v>0</v>
      </c>
      <c r="AS264" s="76">
        <f>IFERROR(VLOOKUP($AM264,Centros!$BE$2:$BF$6,2,FALSE),0)</f>
        <v>0</v>
      </c>
      <c r="BD264" s="45" t="str">
        <f t="shared" si="108"/>
        <v>ALGADI</v>
      </c>
      <c r="BE264" s="45" t="s">
        <v>852</v>
      </c>
      <c r="BF264" s="123" t="str">
        <f t="shared" si="109"/>
        <v>9-SEPTIEMBRE</v>
      </c>
      <c r="BG264" s="45">
        <f t="shared" si="110"/>
        <v>110084</v>
      </c>
      <c r="BH264" s="45">
        <f>VLOOKUP(Y264,Hoja1!$A$2:$O$599,14,FALSE)</f>
        <v>110084</v>
      </c>
      <c r="BI264" s="45" t="str">
        <f>VLOOKUP(BH264,Hoja1!$A$2:$O$599,2,FALSE)</f>
        <v>COL. SAN AGUSTIN -LOS NEGRALES</v>
      </c>
      <c r="BJ264" s="45" t="str">
        <f t="shared" si="111"/>
        <v>POPESCU , D DANIELA</v>
      </c>
      <c r="BK264" s="45">
        <f>VLOOKUP(BJ264,Trabajadores!$C$3:$AN$3285,14,FALSE)</f>
        <v>300</v>
      </c>
      <c r="BL264" s="45" t="str">
        <f>VLOOKUP($BJ264,Trabajadores!$C$3:$AN$3285,19,FALSE)</f>
        <v>Ayte Coc</v>
      </c>
      <c r="BM264" s="45">
        <f>VLOOKUP($BJ264,Trabajadores!$C$3:$AN$3285,16,FALSE)</f>
        <v>100</v>
      </c>
      <c r="BN264" s="124">
        <f t="shared" si="112"/>
        <v>1</v>
      </c>
      <c r="BO264" s="124">
        <f t="shared" si="113"/>
        <v>0</v>
      </c>
      <c r="BP264" s="125">
        <f t="shared" si="114"/>
        <v>1</v>
      </c>
      <c r="BR264" s="126">
        <f t="shared" si="115"/>
        <v>-237.51</v>
      </c>
      <c r="BV264" s="45" t="str">
        <f t="shared" si="116"/>
        <v>ALGADI</v>
      </c>
      <c r="BW264" s="45" t="s">
        <v>852</v>
      </c>
      <c r="BX264" s="123" t="str">
        <f t="shared" si="117"/>
        <v>9-SEPTIEMBRE</v>
      </c>
      <c r="BY264" s="45">
        <f t="shared" si="118"/>
        <v>110084</v>
      </c>
      <c r="BZ264" s="45">
        <f>VLOOKUP(BY264,Hoja1!$A$2:$O$599,14,FALSE)</f>
        <v>110084</v>
      </c>
      <c r="CA264" s="45" t="str">
        <f>VLOOKUP(BZ264,Hoja1!$A$2:$O$599,2,FALSE)</f>
        <v>COL. SAN AGUSTIN -LOS NEGRALES</v>
      </c>
      <c r="CB264" s="45" t="str">
        <f t="shared" si="119"/>
        <v>Otros</v>
      </c>
      <c r="CC264" s="45">
        <v>888</v>
      </c>
      <c r="CD264" s="45" t="str">
        <f t="shared" si="120"/>
        <v>INCIDENCIA</v>
      </c>
      <c r="CF264" s="124"/>
      <c r="CG264" s="124"/>
      <c r="CH264" s="125"/>
      <c r="CJ264" s="126">
        <f t="shared" si="121"/>
        <v>237.51</v>
      </c>
    </row>
    <row r="265" spans="1:88" hidden="1" x14ac:dyDescent="0.3">
      <c r="A265" s="116"/>
      <c r="B265" s="116"/>
      <c r="D265" s="31" t="s">
        <v>2763</v>
      </c>
      <c r="E265" s="8" t="s">
        <v>2786</v>
      </c>
      <c r="F265" s="7" t="s">
        <v>725</v>
      </c>
      <c r="G265" s="45" t="s">
        <v>714</v>
      </c>
      <c r="H265" s="45" t="s">
        <v>719</v>
      </c>
      <c r="I265" s="119" t="s">
        <v>3841</v>
      </c>
      <c r="J265" s="18" t="s">
        <v>485</v>
      </c>
      <c r="K265" s="119">
        <v>350002</v>
      </c>
      <c r="L265" s="110" t="str">
        <f t="shared" si="99"/>
        <v>ok</v>
      </c>
      <c r="M265" s="111" t="str">
        <f>IFERROR(VLOOKUP(K265,Centros!$E$2:$G$340,2,FALSE)," ")</f>
        <v>SEMINARIO TAGASTE-PP. AGUSTINOS P</v>
      </c>
      <c r="N265" s="112" t="str">
        <f t="shared" si="100"/>
        <v xml:space="preserve"> </v>
      </c>
      <c r="O265" s="113" t="str">
        <f>IFERROR(VLOOKUP($I265,Trabajadores!$C$3:$AF$1684,19,FALSE)," ")</f>
        <v>h Enc/J Co</v>
      </c>
      <c r="P265" s="32">
        <v>5</v>
      </c>
      <c r="Q265" s="33">
        <v>60</v>
      </c>
      <c r="R265" s="24">
        <f t="shared" si="98"/>
        <v>300</v>
      </c>
      <c r="S265" s="18"/>
      <c r="T265" s="23">
        <f t="shared" si="101"/>
        <v>1.7971718750000001</v>
      </c>
      <c r="U265" s="23">
        <f t="shared" si="102"/>
        <v>0</v>
      </c>
      <c r="V265" s="18"/>
      <c r="W265" s="23">
        <f t="shared" si="103"/>
        <v>395.84999999999997</v>
      </c>
      <c r="X265" s="30" t="str">
        <f>IFERROR(VLOOKUP($I265,Trabajadores!$C$2:$AS$1684,42,FALSE)," ")</f>
        <v>ALGADI</v>
      </c>
      <c r="Y265" s="30">
        <f>IFERROR(VLOOKUP($I265,Trabajadores!$C$2:$AS$1684,40,FALSE)," ")</f>
        <v>110084</v>
      </c>
      <c r="Z265" s="30" t="str">
        <f>IFERROR(VLOOKUP(Y265,Centros!$X$2:$Y$228,2,FALSE)," ")</f>
        <v>COL. SAN AGUSTIN -LOS NEGRALES</v>
      </c>
      <c r="AA265" s="6" t="s">
        <v>10808</v>
      </c>
      <c r="AB265" s="5" t="s">
        <v>10809</v>
      </c>
      <c r="AC265" s="41">
        <f>IFERROR(VLOOKUP(H265,Centros!$AI$2:$AN$10,6,FALSE),0)</f>
        <v>72</v>
      </c>
      <c r="AD265" s="42">
        <f t="shared" si="104"/>
        <v>0</v>
      </c>
      <c r="AE265" s="42">
        <f t="shared" si="105"/>
        <v>300</v>
      </c>
      <c r="AF265" s="42">
        <f t="shared" si="106"/>
        <v>0</v>
      </c>
      <c r="AG265" s="42">
        <f t="shared" si="107"/>
        <v>0</v>
      </c>
      <c r="AH265" s="43">
        <f>IFERROR(VLOOKUP($I265,Trabajadores!$C$3:$AT$1684,44,FALSE),0)</f>
        <v>19228</v>
      </c>
      <c r="AI265" s="43">
        <f>IFERROR(VLOOKUP($I265,Trabajadores!$C$3:$AT$1684,2,FALSE),0)</f>
        <v>267</v>
      </c>
      <c r="AJ265" s="43" t="str">
        <f>IFERROR(VLOOKUP($I265,Trabajadores!$C$3:$AY$1270,21,FALSE),0)</f>
        <v>37</v>
      </c>
      <c r="AK265" s="42">
        <f>IFERROR(VLOOKUP($I265,Trabajadores!$C$3:$AN$1684,38,FALSE),0)</f>
        <v>10.25375</v>
      </c>
      <c r="AL265" s="42" t="str">
        <f>IFERROR(VLOOKUP($I265,Trabajadores!$C$3:$AN$1684,28,FALSE),0)</f>
        <v>99100165012016</v>
      </c>
      <c r="AM265" s="21" t="str">
        <f>IFERROR(VLOOKUP($I265,Trabajadores!$C$3:$AN$1684,19,FALSE),0)</f>
        <v>h Enc/J Co</v>
      </c>
      <c r="AN265" s="21">
        <f>IFERROR(IF($J265="algadi",VLOOKUP($K265,Centros!$AB$2:$AD$142,2,FALSE),VLOOKUP($K265,Centros!$AB$143:$AD$282,2,FALSE)),0)</f>
        <v>5027</v>
      </c>
      <c r="AO265" s="44" t="str">
        <f>IFERROR(IF($J265="algadi",VLOOKUP($K265,Centros!$AB$2:$AD$142,3,FALSE),VLOOKUP($K265,Centros!$AB$143:$AD$222,3,FALSE)),0)</f>
        <v>49</v>
      </c>
      <c r="AP265" s="54"/>
      <c r="AQ265" s="55">
        <f>IFERROR(VLOOKUP($AM265,Centros!$AR$2:$AS$405,2,FALSE),0)</f>
        <v>1.7971718750000001</v>
      </c>
      <c r="AR265" s="78">
        <f>IFERROR(VLOOKUP($AM265,Centros!$AZ$2:$BA$6,2,FALSE),0)</f>
        <v>0</v>
      </c>
      <c r="AS265" s="76">
        <f>IFERROR(VLOOKUP($AM265,Centros!$BE$2:$BF$6,2,FALSE),0)</f>
        <v>0</v>
      </c>
      <c r="BD265" s="45" t="str">
        <f t="shared" si="108"/>
        <v>ALGADI</v>
      </c>
      <c r="BE265" s="45" t="s">
        <v>852</v>
      </c>
      <c r="BF265" s="123" t="str">
        <f t="shared" si="109"/>
        <v>9-SEPTIEMBRE</v>
      </c>
      <c r="BG265" s="45">
        <f t="shared" si="110"/>
        <v>110084</v>
      </c>
      <c r="BH265" s="45">
        <f>VLOOKUP(Y265,Hoja1!$A$2:$O$599,14,FALSE)</f>
        <v>110084</v>
      </c>
      <c r="BI265" s="45" t="str">
        <f>VLOOKUP(BH265,Hoja1!$A$2:$O$599,2,FALSE)</f>
        <v>COL. SAN AGUSTIN -LOS NEGRALES</v>
      </c>
      <c r="BJ265" s="45" t="str">
        <f t="shared" si="111"/>
        <v>GOMEZ RODRIGUEZ, SOLEDAD</v>
      </c>
      <c r="BK265" s="45">
        <f>VLOOKUP(BJ265,Trabajadores!$C$3:$AN$3285,14,FALSE)</f>
        <v>100</v>
      </c>
      <c r="BL265" s="45" t="str">
        <f>VLOOKUP($BJ265,Trabajadores!$C$3:$AN$3285,19,FALSE)</f>
        <v>h Enc/J Co</v>
      </c>
      <c r="BM265" s="45">
        <f>VLOOKUP($BJ265,Trabajadores!$C$3:$AN$3285,16,FALSE)</f>
        <v>100</v>
      </c>
      <c r="BN265" s="124">
        <f t="shared" si="112"/>
        <v>1</v>
      </c>
      <c r="BO265" s="124">
        <f t="shared" si="113"/>
        <v>0</v>
      </c>
      <c r="BP265" s="125">
        <f t="shared" si="114"/>
        <v>1</v>
      </c>
      <c r="BR265" s="126">
        <f t="shared" si="115"/>
        <v>-395.84999999999997</v>
      </c>
      <c r="BV265" s="45" t="str">
        <f t="shared" si="116"/>
        <v>ALGADI</v>
      </c>
      <c r="BW265" s="45" t="s">
        <v>852</v>
      </c>
      <c r="BX265" s="123" t="str">
        <f t="shared" si="117"/>
        <v>9-SEPTIEMBRE</v>
      </c>
      <c r="BY265" s="45">
        <f t="shared" si="118"/>
        <v>350002</v>
      </c>
      <c r="BZ265" s="45">
        <f>VLOOKUP(BY265,Hoja1!$A$2:$O$599,14,FALSE)</f>
        <v>350002</v>
      </c>
      <c r="CA265" s="45" t="str">
        <f>VLOOKUP(BZ265,Hoja1!$A$2:$O$599,2,FALSE)</f>
        <v>SEMINARIO TAGASTE-PP. AGUSTINOS P.ESPAÑA</v>
      </c>
      <c r="CB265" s="45" t="str">
        <f t="shared" si="119"/>
        <v>Eventos</v>
      </c>
      <c r="CC265" s="45">
        <v>888</v>
      </c>
      <c r="CD265" s="45" t="str">
        <f t="shared" si="120"/>
        <v>INCIDENCIA</v>
      </c>
      <c r="CF265" s="124"/>
      <c r="CG265" s="124"/>
      <c r="CH265" s="125"/>
      <c r="CJ265" s="126">
        <f t="shared" si="121"/>
        <v>395.84999999999997</v>
      </c>
    </row>
    <row r="266" spans="1:88" hidden="1" x14ac:dyDescent="0.3">
      <c r="A266" s="116"/>
      <c r="B266" s="116"/>
      <c r="D266" s="31" t="s">
        <v>2763</v>
      </c>
      <c r="E266" s="8" t="s">
        <v>2786</v>
      </c>
      <c r="F266" s="7" t="s">
        <v>726</v>
      </c>
      <c r="G266" s="45" t="s">
        <v>714</v>
      </c>
      <c r="H266" s="45" t="s">
        <v>816</v>
      </c>
      <c r="I266" s="119" t="s">
        <v>5667</v>
      </c>
      <c r="J266" s="18" t="s">
        <v>485</v>
      </c>
      <c r="K266" s="119">
        <v>110805</v>
      </c>
      <c r="L266" s="110" t="str">
        <f t="shared" si="99"/>
        <v>ok</v>
      </c>
      <c r="M266" s="111" t="str">
        <f>IFERROR(VLOOKUP(K266,Centros!$E$2:$G$340,2,FALSE)," ")</f>
        <v>COLEGIO VEDRUNA VILLAVERDE</v>
      </c>
      <c r="N266" s="112" t="str">
        <f t="shared" si="100"/>
        <v xml:space="preserve"> </v>
      </c>
      <c r="O266" s="113" t="str">
        <f>IFERROR(VLOOKUP($I266,Trabajadores!$C$3:$AF$1684,19,FALSE)," ")</f>
        <v>h ASL</v>
      </c>
      <c r="P266" s="32">
        <v>1</v>
      </c>
      <c r="Q266" s="33">
        <v>50</v>
      </c>
      <c r="R266" s="24">
        <f t="shared" si="98"/>
        <v>50</v>
      </c>
      <c r="S266" s="18"/>
      <c r="T266" s="23">
        <f t="shared" si="101"/>
        <v>1.6367812499999999</v>
      </c>
      <c r="U266" s="23">
        <f t="shared" si="102"/>
        <v>0</v>
      </c>
      <c r="V266" s="18"/>
      <c r="W266" s="23">
        <f t="shared" si="103"/>
        <v>65.974999999999994</v>
      </c>
      <c r="X266" s="30" t="str">
        <f>IFERROR(VLOOKUP($I266,Trabajadores!$C$2:$AS$1684,42,FALSE)," ")</f>
        <v>ALGADI</v>
      </c>
      <c r="Y266" s="30">
        <f>IFERROR(VLOOKUP($I266,Trabajadores!$C$2:$AS$1684,40,FALSE)," ")</f>
        <v>110805</v>
      </c>
      <c r="Z266" s="30" t="str">
        <f>IFERROR(VLOOKUP(Y266,Centros!$X$2:$Y$228,2,FALSE)," ")</f>
        <v>COLEGIO VEDRUNA VILLAVERDE</v>
      </c>
      <c r="AA266" s="6"/>
      <c r="AB266" s="5" t="s">
        <v>10807</v>
      </c>
      <c r="AC266" s="41">
        <f>IFERROR(VLOOKUP(H266,Centros!$AI$2:$AN$10,6,FALSE),0)</f>
        <v>72</v>
      </c>
      <c r="AD266" s="42">
        <f t="shared" si="104"/>
        <v>0</v>
      </c>
      <c r="AE266" s="42">
        <f t="shared" si="105"/>
        <v>50</v>
      </c>
      <c r="AF266" s="42">
        <f t="shared" si="106"/>
        <v>0</v>
      </c>
      <c r="AG266" s="42">
        <f t="shared" si="107"/>
        <v>0</v>
      </c>
      <c r="AH266" s="43">
        <f>IFERROR(VLOOKUP($I266,Trabajadores!$C$3:$AT$1684,44,FALSE),0)</f>
        <v>19228</v>
      </c>
      <c r="AI266" s="43">
        <f>IFERROR(VLOOKUP($I266,Trabajadores!$C$3:$AT$1684,2,FALSE),0)</f>
        <v>1727</v>
      </c>
      <c r="AJ266" s="43" t="str">
        <f>IFERROR(VLOOKUP($I266,Trabajadores!$C$3:$AY$1270,21,FALSE),0)</f>
        <v>116</v>
      </c>
      <c r="AK266" s="42">
        <f>IFERROR(VLOOKUP($I266,Trabajadores!$C$3:$AN$1684,38,FALSE),0)</f>
        <v>8.8787717159402622</v>
      </c>
      <c r="AL266" s="42" t="str">
        <f>IFERROR(VLOOKUP($I266,Trabajadores!$C$3:$AN$1684,28,FALSE),0)</f>
        <v>99100165012016</v>
      </c>
      <c r="AM266" s="21" t="str">
        <f>IFERROR(VLOOKUP($I266,Trabajadores!$C$3:$AN$1684,19,FALSE),0)</f>
        <v>h ASL</v>
      </c>
      <c r="AN266" s="21">
        <f>IFERROR(IF($J266="algadi",VLOOKUP($K266,Centros!$AB$2:$AD$142,2,FALSE),VLOOKUP($K266,Centros!$AB$143:$AD$282,2,FALSE)),0)</f>
        <v>0</v>
      </c>
      <c r="AO266" s="44">
        <f>IFERROR(IF($J266="algadi",VLOOKUP($K266,Centros!$AB$2:$AD$142,3,FALSE),VLOOKUP($K266,Centros!$AB$143:$AD$222,3,FALSE)),0)</f>
        <v>0</v>
      </c>
      <c r="AP266" s="54"/>
      <c r="AQ266" s="55">
        <f>IFERROR(VLOOKUP($AM266,Centros!$AR$2:$AS$405,2,FALSE),0)</f>
        <v>1.6367812499999999</v>
      </c>
      <c r="AR266" s="78">
        <f>IFERROR(VLOOKUP($AM266,Centros!$AZ$2:$BA$6,2,FALSE),0)</f>
        <v>0</v>
      </c>
      <c r="AS266" s="76">
        <f>IFERROR(VLOOKUP($AM266,Centros!$BE$2:$BF$6,2,FALSE),0)</f>
        <v>0</v>
      </c>
      <c r="BD266" s="45" t="str">
        <f t="shared" si="108"/>
        <v>ALGADI</v>
      </c>
      <c r="BE266" s="45" t="s">
        <v>852</v>
      </c>
      <c r="BF266" s="123" t="str">
        <f t="shared" si="109"/>
        <v>9-SEPTIEMBRE</v>
      </c>
      <c r="BG266" s="45">
        <f t="shared" si="110"/>
        <v>110805</v>
      </c>
      <c r="BH266" s="45">
        <f>VLOOKUP(Y266,Hoja1!$A$2:$O$599,14,FALSE)</f>
        <v>110805</v>
      </c>
      <c r="BI266" s="45" t="str">
        <f>VLOOKUP(BH266,Hoja1!$A$2:$O$599,2,FALSE)</f>
        <v>COLEGIO VEDRUNA VILLAVERDE</v>
      </c>
      <c r="BJ266" s="45" t="str">
        <f t="shared" si="111"/>
        <v>CONDE MARTIN, EVA</v>
      </c>
      <c r="BK266" s="45">
        <f>VLOOKUP(BJ266,Trabajadores!$C$3:$AN$3285,14,FALSE)</f>
        <v>300</v>
      </c>
      <c r="BL266" s="45" t="str">
        <f>VLOOKUP($BJ266,Trabajadores!$C$3:$AN$3285,19,FALSE)</f>
        <v>h ASL</v>
      </c>
      <c r="BM266" s="45">
        <f>VLOOKUP($BJ266,Trabajadores!$C$3:$AN$3285,16,FALSE)</f>
        <v>65.62</v>
      </c>
      <c r="BN266" s="124">
        <f t="shared" si="112"/>
        <v>1</v>
      </c>
      <c r="BO266" s="124">
        <f t="shared" si="113"/>
        <v>0</v>
      </c>
      <c r="BP266" s="125">
        <f t="shared" si="114"/>
        <v>1</v>
      </c>
      <c r="BR266" s="126">
        <f t="shared" si="115"/>
        <v>-65.974999999999994</v>
      </c>
      <c r="BV266" s="45" t="str">
        <f t="shared" si="116"/>
        <v>ALGADI</v>
      </c>
      <c r="BW266" s="45" t="s">
        <v>852</v>
      </c>
      <c r="BX266" s="123" t="str">
        <f t="shared" si="117"/>
        <v>9-SEPTIEMBRE</v>
      </c>
      <c r="BY266" s="45">
        <f t="shared" si="118"/>
        <v>110805</v>
      </c>
      <c r="BZ266" s="45">
        <f>VLOOKUP(BY266,Hoja1!$A$2:$O$599,14,FALSE)</f>
        <v>110805</v>
      </c>
      <c r="CA266" s="45" t="str">
        <f>VLOOKUP(BZ266,Hoja1!$A$2:$O$599,2,FALSE)</f>
        <v>COLEGIO VEDRUNA VILLAVERDE</v>
      </c>
      <c r="CB266" s="45" t="str">
        <f t="shared" si="119"/>
        <v>Otros</v>
      </c>
      <c r="CC266" s="45">
        <v>888</v>
      </c>
      <c r="CD266" s="45" t="str">
        <f t="shared" si="120"/>
        <v>INCIDENCIA</v>
      </c>
      <c r="CF266" s="124"/>
      <c r="CG266" s="124"/>
      <c r="CH266" s="125"/>
      <c r="CJ266" s="126">
        <f t="shared" si="121"/>
        <v>65.974999999999994</v>
      </c>
    </row>
    <row r="267" spans="1:88" hidden="1" x14ac:dyDescent="0.3">
      <c r="A267" s="116"/>
      <c r="B267" s="116"/>
      <c r="D267" s="31" t="s">
        <v>2763</v>
      </c>
      <c r="E267" s="8" t="s">
        <v>2786</v>
      </c>
      <c r="F267" s="7" t="s">
        <v>726</v>
      </c>
      <c r="G267" s="45" t="s">
        <v>714</v>
      </c>
      <c r="H267" s="45" t="s">
        <v>718</v>
      </c>
      <c r="I267" s="119" t="s">
        <v>6249</v>
      </c>
      <c r="J267" s="18" t="s">
        <v>485</v>
      </c>
      <c r="K267" s="119">
        <v>110801</v>
      </c>
      <c r="L267" s="110" t="str">
        <f t="shared" si="99"/>
        <v>ok</v>
      </c>
      <c r="M267" s="111" t="str">
        <f>IFERROR(VLOOKUP(K267,Centros!$E$2:$G$340,2,FALSE)," ")</f>
        <v>COL. VEDRUNA CARABANCHEL</v>
      </c>
      <c r="N267" s="112" t="str">
        <f t="shared" si="100"/>
        <v xml:space="preserve"> </v>
      </c>
      <c r="O267" s="113" t="str">
        <f>IFERROR(VLOOKUP($I267,Trabajadores!$C$3:$AF$1684,19,FALSE)," ")</f>
        <v>ASL</v>
      </c>
      <c r="P267" s="32">
        <v>2</v>
      </c>
      <c r="Q267" s="33">
        <v>9</v>
      </c>
      <c r="R267" s="24">
        <f t="shared" si="98"/>
        <v>18</v>
      </c>
      <c r="S267" s="18"/>
      <c r="T267" s="23">
        <f t="shared" si="101"/>
        <v>1.6367812499999999</v>
      </c>
      <c r="U267" s="23">
        <f t="shared" si="102"/>
        <v>0</v>
      </c>
      <c r="V267" s="18"/>
      <c r="W267" s="23">
        <f t="shared" si="103"/>
        <v>23.750999999999998</v>
      </c>
      <c r="X267" s="30" t="str">
        <f>IFERROR(VLOOKUP($I267,Trabajadores!$C$2:$AS$1684,42,FALSE)," ")</f>
        <v>ALGADI</v>
      </c>
      <c r="Y267" s="30">
        <f>IFERROR(VLOOKUP($I267,Trabajadores!$C$2:$AS$1684,40,FALSE)," ")</f>
        <v>110801</v>
      </c>
      <c r="Z267" s="30" t="str">
        <f>IFERROR(VLOOKUP(Y267,Centros!$X$2:$Y$228,2,FALSE)," ")</f>
        <v>COL. VEDRUNA CARABANCHEL</v>
      </c>
      <c r="AA267" s="6"/>
      <c r="AB267" s="5" t="s">
        <v>10810</v>
      </c>
      <c r="AC267" s="41">
        <f>IFERROR(VLOOKUP(H267,Centros!$AI$2:$AN$10,6,FALSE),0)</f>
        <v>72</v>
      </c>
      <c r="AD267" s="42">
        <f t="shared" si="104"/>
        <v>0</v>
      </c>
      <c r="AE267" s="42">
        <f t="shared" si="105"/>
        <v>18</v>
      </c>
      <c r="AF267" s="42">
        <f t="shared" si="106"/>
        <v>0</v>
      </c>
      <c r="AG267" s="42">
        <f t="shared" si="107"/>
        <v>0</v>
      </c>
      <c r="AH267" s="43">
        <f>IFERROR(VLOOKUP($I267,Trabajadores!$C$3:$AT$1684,44,FALSE),0)</f>
        <v>19228</v>
      </c>
      <c r="AI267" s="43">
        <f>IFERROR(VLOOKUP($I267,Trabajadores!$C$3:$AT$1684,2,FALSE),0)</f>
        <v>2020</v>
      </c>
      <c r="AJ267" s="43" t="str">
        <f>IFERROR(VLOOKUP($I267,Trabajadores!$C$3:$AY$1270,21,FALSE),0)</f>
        <v>111</v>
      </c>
      <c r="AK267" s="42">
        <f>IFERROR(VLOOKUP($I267,Trabajadores!$C$3:$AN$1684,38,FALSE),0)</f>
        <v>7.9974999999999996</v>
      </c>
      <c r="AL267" s="42" t="str">
        <f>IFERROR(VLOOKUP($I267,Trabajadores!$C$3:$AN$1684,28,FALSE),0)</f>
        <v>99100165012016</v>
      </c>
      <c r="AM267" s="21" t="str">
        <f>IFERROR(VLOOKUP($I267,Trabajadores!$C$3:$AN$1684,19,FALSE),0)</f>
        <v>ASL</v>
      </c>
      <c r="AN267" s="21">
        <f>IFERROR(IF($J267="algadi",VLOOKUP($K267,Centros!$AB$2:$AD$142,2,FALSE),VLOOKUP($K267,Centros!$AB$143:$AD$282,2,FALSE)),0)</f>
        <v>0</v>
      </c>
      <c r="AO267" s="44">
        <f>IFERROR(IF($J267="algadi",VLOOKUP($K267,Centros!$AB$2:$AD$142,3,FALSE),VLOOKUP($K267,Centros!$AB$143:$AD$222,3,FALSE)),0)</f>
        <v>0</v>
      </c>
      <c r="AP267" s="54"/>
      <c r="AQ267" s="55">
        <f>IFERROR(VLOOKUP($AM267,Centros!$AR$2:$AS$405,2,FALSE),0)</f>
        <v>1.6367812499999999</v>
      </c>
      <c r="AR267" s="78">
        <f>IFERROR(VLOOKUP($AM267,Centros!$AZ$2:$BA$6,2,FALSE),0)</f>
        <v>0</v>
      </c>
      <c r="AS267" s="76">
        <f>IFERROR(VLOOKUP($AM267,Centros!$BE$2:$BF$6,2,FALSE),0)</f>
        <v>2.0499999999999998</v>
      </c>
      <c r="BD267" s="45" t="str">
        <f t="shared" si="108"/>
        <v>ALGADI</v>
      </c>
      <c r="BE267" s="45" t="s">
        <v>852</v>
      </c>
      <c r="BF267" s="123" t="str">
        <f t="shared" si="109"/>
        <v>9-SEPTIEMBRE</v>
      </c>
      <c r="BG267" s="45">
        <f t="shared" si="110"/>
        <v>110801</v>
      </c>
      <c r="BH267" s="45">
        <f>VLOOKUP(Y267,Hoja1!$A$2:$O$599,14,FALSE)</f>
        <v>110801</v>
      </c>
      <c r="BI267" s="45" t="str">
        <f>VLOOKUP(BH267,Hoja1!$A$2:$O$599,2,FALSE)</f>
        <v>COL. VEDRUNA CARABANCHEL</v>
      </c>
      <c r="BJ267" s="45" t="str">
        <f t="shared" si="111"/>
        <v>JIMENEZ SUAZO, MERY JULIS</v>
      </c>
      <c r="BK267" s="45">
        <f>VLOOKUP(BJ267,Trabajadores!$C$3:$AN$3285,14,FALSE)</f>
        <v>300</v>
      </c>
      <c r="BL267" s="45" t="str">
        <f>VLOOKUP($BJ267,Trabajadores!$C$3:$AN$3285,19,FALSE)</f>
        <v>ASL</v>
      </c>
      <c r="BM267" s="45">
        <f>VLOOKUP($BJ267,Trabajadores!$C$3:$AN$3285,16,FALSE)</f>
        <v>50</v>
      </c>
      <c r="BN267" s="124">
        <f t="shared" si="112"/>
        <v>1</v>
      </c>
      <c r="BO267" s="124">
        <f t="shared" si="113"/>
        <v>0</v>
      </c>
      <c r="BP267" s="125">
        <f t="shared" si="114"/>
        <v>1</v>
      </c>
      <c r="BR267" s="126">
        <f t="shared" si="115"/>
        <v>-23.750999999999998</v>
      </c>
      <c r="BV267" s="45" t="str">
        <f t="shared" si="116"/>
        <v>ALGADI</v>
      </c>
      <c r="BW267" s="45" t="s">
        <v>852</v>
      </c>
      <c r="BX267" s="123" t="str">
        <f t="shared" si="117"/>
        <v>9-SEPTIEMBRE</v>
      </c>
      <c r="BY267" s="45">
        <f t="shared" si="118"/>
        <v>110801</v>
      </c>
      <c r="BZ267" s="45">
        <f>VLOOKUP(BY267,Hoja1!$A$2:$O$599,14,FALSE)</f>
        <v>110801</v>
      </c>
      <c r="CA267" s="45" t="str">
        <f>VLOOKUP(BZ267,Hoja1!$A$2:$O$599,2,FALSE)</f>
        <v>COL. VEDRUNA CARABANCHEL</v>
      </c>
      <c r="CB267" s="45" t="str">
        <f t="shared" si="119"/>
        <v>Refuerzo</v>
      </c>
      <c r="CC267" s="45">
        <v>888</v>
      </c>
      <c r="CD267" s="45" t="str">
        <f t="shared" si="120"/>
        <v>INCIDENCIA</v>
      </c>
      <c r="CF267" s="124"/>
      <c r="CG267" s="124"/>
      <c r="CH267" s="125"/>
      <c r="CJ267" s="126">
        <f t="shared" si="121"/>
        <v>23.750999999999998</v>
      </c>
    </row>
    <row r="268" spans="1:88" hidden="1" x14ac:dyDescent="0.3">
      <c r="A268" s="116"/>
      <c r="B268" s="116"/>
      <c r="D268" s="31" t="s">
        <v>2763</v>
      </c>
      <c r="E268" s="8" t="s">
        <v>2786</v>
      </c>
      <c r="F268" s="7" t="s">
        <v>726</v>
      </c>
      <c r="G268" s="45" t="s">
        <v>714</v>
      </c>
      <c r="H268" s="45" t="s">
        <v>816</v>
      </c>
      <c r="I268" s="119" t="s">
        <v>6646</v>
      </c>
      <c r="J268" s="18" t="s">
        <v>485</v>
      </c>
      <c r="K268" s="119">
        <v>110801</v>
      </c>
      <c r="L268" s="110" t="str">
        <f t="shared" si="99"/>
        <v>ok</v>
      </c>
      <c r="M268" s="111" t="str">
        <f>IFERROR(VLOOKUP(K268,Centros!$E$2:$G$340,2,FALSE)," ")</f>
        <v>COL. VEDRUNA CARABANCHEL</v>
      </c>
      <c r="N268" s="112" t="str">
        <f t="shared" si="100"/>
        <v xml:space="preserve"> </v>
      </c>
      <c r="O268" s="113" t="str">
        <f>IFERROR(VLOOKUP($I268,Trabajadores!$C$3:$AF$1684,19,FALSE)," ")</f>
        <v>ASL</v>
      </c>
      <c r="P268" s="32">
        <v>6</v>
      </c>
      <c r="Q268" s="33">
        <v>42</v>
      </c>
      <c r="R268" s="24">
        <f t="shared" si="98"/>
        <v>252</v>
      </c>
      <c r="S268" s="18"/>
      <c r="T268" s="23">
        <f t="shared" si="101"/>
        <v>1.6367812499999999</v>
      </c>
      <c r="U268" s="23">
        <f t="shared" si="102"/>
        <v>0</v>
      </c>
      <c r="V268" s="18"/>
      <c r="W268" s="23">
        <f t="shared" si="103"/>
        <v>332.51399999999995</v>
      </c>
      <c r="X268" s="30" t="str">
        <f>IFERROR(VLOOKUP($I268,Trabajadores!$C$2:$AS$1684,42,FALSE)," ")</f>
        <v>ALGADI</v>
      </c>
      <c r="Y268" s="30">
        <f>IFERROR(VLOOKUP($I268,Trabajadores!$C$2:$AS$1684,40,FALSE)," ")</f>
        <v>110801</v>
      </c>
      <c r="Z268" s="30" t="str">
        <f>IFERROR(VLOOKUP(Y268,Centros!$X$2:$Y$228,2,FALSE)," ")</f>
        <v>COL. VEDRUNA CARABANCHEL</v>
      </c>
      <c r="AA268" s="6"/>
      <c r="AB268" s="5" t="s">
        <v>10811</v>
      </c>
      <c r="AC268" s="41">
        <f>IFERROR(VLOOKUP(H268,Centros!$AI$2:$AN$10,6,FALSE),0)</f>
        <v>72</v>
      </c>
      <c r="AD268" s="42">
        <f t="shared" si="104"/>
        <v>0</v>
      </c>
      <c r="AE268" s="42">
        <f t="shared" si="105"/>
        <v>252</v>
      </c>
      <c r="AF268" s="42">
        <f t="shared" si="106"/>
        <v>0</v>
      </c>
      <c r="AG268" s="42">
        <f t="shared" si="107"/>
        <v>0</v>
      </c>
      <c r="AH268" s="43">
        <f>IFERROR(VLOOKUP($I268,Trabajadores!$C$3:$AT$1684,44,FALSE),0)</f>
        <v>19228</v>
      </c>
      <c r="AI268" s="43">
        <f>IFERROR(VLOOKUP($I268,Trabajadores!$C$3:$AT$1684,2,FALSE),0)</f>
        <v>1726</v>
      </c>
      <c r="AJ268" s="43" t="str">
        <f>IFERROR(VLOOKUP($I268,Trabajadores!$C$3:$AY$1270,21,FALSE),0)</f>
        <v>111</v>
      </c>
      <c r="AK268" s="42">
        <f>IFERROR(VLOOKUP($I268,Trabajadores!$C$3:$AN$1684,38,FALSE),0)</f>
        <v>8.0866666666666678</v>
      </c>
      <c r="AL268" s="42" t="str">
        <f>IFERROR(VLOOKUP($I268,Trabajadores!$C$3:$AN$1684,28,FALSE),0)</f>
        <v>99100165012016</v>
      </c>
      <c r="AM268" s="21" t="str">
        <f>IFERROR(VLOOKUP($I268,Trabajadores!$C$3:$AN$1684,19,FALSE),0)</f>
        <v>ASL</v>
      </c>
      <c r="AN268" s="21">
        <f>IFERROR(IF($J268="algadi",VLOOKUP($K268,Centros!$AB$2:$AD$142,2,FALSE),VLOOKUP($K268,Centros!$AB$143:$AD$282,2,FALSE)),0)</f>
        <v>0</v>
      </c>
      <c r="AO268" s="44">
        <f>IFERROR(IF($J268="algadi",VLOOKUP($K268,Centros!$AB$2:$AD$142,3,FALSE),VLOOKUP($K268,Centros!$AB$143:$AD$222,3,FALSE)),0)</f>
        <v>0</v>
      </c>
      <c r="AP268" s="54"/>
      <c r="AQ268" s="55">
        <f>IFERROR(VLOOKUP($AM268,Centros!$AR$2:$AS$405,2,FALSE),0)</f>
        <v>1.6367812499999999</v>
      </c>
      <c r="AR268" s="78">
        <f>IFERROR(VLOOKUP($AM268,Centros!$AZ$2:$BA$6,2,FALSE),0)</f>
        <v>0</v>
      </c>
      <c r="AS268" s="76">
        <f>IFERROR(VLOOKUP($AM268,Centros!$BE$2:$BF$6,2,FALSE),0)</f>
        <v>2.0499999999999998</v>
      </c>
      <c r="BD268" s="45" t="str">
        <f t="shared" si="108"/>
        <v>ALGADI</v>
      </c>
      <c r="BE268" s="45" t="s">
        <v>852</v>
      </c>
      <c r="BF268" s="123" t="str">
        <f t="shared" si="109"/>
        <v>9-SEPTIEMBRE</v>
      </c>
      <c r="BG268" s="45">
        <f t="shared" si="110"/>
        <v>110801</v>
      </c>
      <c r="BH268" s="45">
        <f>VLOOKUP(Y268,Hoja1!$A$2:$O$599,14,FALSE)</f>
        <v>110801</v>
      </c>
      <c r="BI268" s="45" t="str">
        <f>VLOOKUP(BH268,Hoja1!$A$2:$O$599,2,FALSE)</f>
        <v>COL. VEDRUNA CARABANCHEL</v>
      </c>
      <c r="BJ268" s="45" t="str">
        <f t="shared" si="111"/>
        <v>NAVAS RUEDAS, Mª JOSEFA</v>
      </c>
      <c r="BK268" s="45">
        <f>VLOOKUP(BJ268,Trabajadores!$C$3:$AN$3285,14,FALSE)</f>
        <v>389</v>
      </c>
      <c r="BL268" s="45" t="str">
        <f>VLOOKUP($BJ268,Trabajadores!$C$3:$AN$3285,19,FALSE)</f>
        <v>ASL</v>
      </c>
      <c r="BM268" s="45">
        <f>VLOOKUP($BJ268,Trabajadores!$C$3:$AN$3285,16,FALSE)</f>
        <v>75</v>
      </c>
      <c r="BN268" s="124">
        <f t="shared" si="112"/>
        <v>1</v>
      </c>
      <c r="BO268" s="124">
        <f t="shared" si="113"/>
        <v>0</v>
      </c>
      <c r="BP268" s="125">
        <f t="shared" si="114"/>
        <v>1</v>
      </c>
      <c r="BR268" s="126">
        <f t="shared" si="115"/>
        <v>-332.51399999999995</v>
      </c>
      <c r="BV268" s="45" t="str">
        <f t="shared" si="116"/>
        <v>ALGADI</v>
      </c>
      <c r="BW268" s="45" t="s">
        <v>852</v>
      </c>
      <c r="BX268" s="123" t="str">
        <f t="shared" si="117"/>
        <v>9-SEPTIEMBRE</v>
      </c>
      <c r="BY268" s="45">
        <f t="shared" si="118"/>
        <v>110801</v>
      </c>
      <c r="BZ268" s="45">
        <f>VLOOKUP(BY268,Hoja1!$A$2:$O$599,14,FALSE)</f>
        <v>110801</v>
      </c>
      <c r="CA268" s="45" t="str">
        <f>VLOOKUP(BZ268,Hoja1!$A$2:$O$599,2,FALSE)</f>
        <v>COL. VEDRUNA CARABANCHEL</v>
      </c>
      <c r="CB268" s="45" t="str">
        <f t="shared" si="119"/>
        <v>Otros</v>
      </c>
      <c r="CC268" s="45">
        <v>888</v>
      </c>
      <c r="CD268" s="45" t="str">
        <f t="shared" si="120"/>
        <v>INCIDENCIA</v>
      </c>
      <c r="CF268" s="124"/>
      <c r="CG268" s="124"/>
      <c r="CH268" s="125"/>
      <c r="CJ268" s="126">
        <f t="shared" si="121"/>
        <v>332.51399999999995</v>
      </c>
    </row>
    <row r="269" spans="1:88" hidden="1" x14ac:dyDescent="0.3">
      <c r="A269" s="116"/>
      <c r="B269" s="116"/>
      <c r="D269" s="31" t="s">
        <v>2763</v>
      </c>
      <c r="E269" s="8" t="s">
        <v>2786</v>
      </c>
      <c r="F269" s="7" t="s">
        <v>726</v>
      </c>
      <c r="G269" s="45" t="s">
        <v>714</v>
      </c>
      <c r="H269" s="45" t="s">
        <v>732</v>
      </c>
      <c r="I269" s="119" t="s">
        <v>5548</v>
      </c>
      <c r="J269" s="18" t="s">
        <v>485</v>
      </c>
      <c r="K269" s="119">
        <v>110801</v>
      </c>
      <c r="L269" s="110" t="str">
        <f t="shared" si="99"/>
        <v>ok</v>
      </c>
      <c r="M269" s="111" t="str">
        <f>IFERROR(VLOOKUP(K269,Centros!$E$2:$G$340,2,FALSE)," ")</f>
        <v>COL. VEDRUNA CARABANCHEL</v>
      </c>
      <c r="N269" s="112" t="str">
        <f t="shared" si="100"/>
        <v xml:space="preserve"> </v>
      </c>
      <c r="O269" s="113" t="str">
        <f>IFERROR(VLOOKUP($I269,Trabajadores!$C$3:$AF$1684,19,FALSE)," ")</f>
        <v>h Cociner@</v>
      </c>
      <c r="P269" s="32"/>
      <c r="Q269" s="33"/>
      <c r="R269" s="24">
        <f t="shared" si="98"/>
        <v>0</v>
      </c>
      <c r="S269" s="18">
        <v>17</v>
      </c>
      <c r="T269" s="23">
        <f t="shared" si="101"/>
        <v>1.743765625</v>
      </c>
      <c r="U269" s="23">
        <f t="shared" si="102"/>
        <v>29.644015625000002</v>
      </c>
      <c r="V269" s="18"/>
      <c r="W269" s="23">
        <f t="shared" si="103"/>
        <v>39.115278617187499</v>
      </c>
      <c r="X269" s="30" t="str">
        <f>IFERROR(VLOOKUP($I269,Trabajadores!$C$2:$AS$1684,42,FALSE)," ")</f>
        <v>ALGADI</v>
      </c>
      <c r="Y269" s="30">
        <f>IFERROR(VLOOKUP($I269,Trabajadores!$C$2:$AS$1684,40,FALSE)," ")</f>
        <v>110801</v>
      </c>
      <c r="Z269" s="30" t="str">
        <f>IFERROR(VLOOKUP(Y269,Centros!$X$2:$Y$228,2,FALSE)," ")</f>
        <v>COL. VEDRUNA CARABANCHEL</v>
      </c>
      <c r="AA269" s="6"/>
      <c r="AB269" s="5"/>
      <c r="AC269" s="41">
        <f>IFERROR(VLOOKUP(H269,Centros!$AI$2:$AN$10,6,FALSE),0)</f>
        <v>74</v>
      </c>
      <c r="AD269" s="42">
        <f t="shared" si="104"/>
        <v>0</v>
      </c>
      <c r="AE269" s="42">
        <f t="shared" si="105"/>
        <v>0</v>
      </c>
      <c r="AF269" s="42">
        <f t="shared" si="106"/>
        <v>0</v>
      </c>
      <c r="AG269" s="42">
        <f t="shared" si="107"/>
        <v>29.644015625000002</v>
      </c>
      <c r="AH269" s="43">
        <f>IFERROR(VLOOKUP($I269,Trabajadores!$C$3:$AT$1684,44,FALSE),0)</f>
        <v>19228</v>
      </c>
      <c r="AI269" s="43">
        <f>IFERROR(VLOOKUP($I269,Trabajadores!$C$3:$AT$1684,2,FALSE),0)</f>
        <v>1733</v>
      </c>
      <c r="AJ269" s="43" t="str">
        <f>IFERROR(VLOOKUP($I269,Trabajadores!$C$3:$AY$1270,21,FALSE),0)</f>
        <v>111</v>
      </c>
      <c r="AK269" s="42">
        <f>IFERROR(VLOOKUP($I269,Trabajadores!$C$3:$AN$1684,38,FALSE),0)</f>
        <v>8.6837499999999999</v>
      </c>
      <c r="AL269" s="42" t="str">
        <f>IFERROR(VLOOKUP($I269,Trabajadores!$C$3:$AN$1684,28,FALSE),0)</f>
        <v>99100165012016</v>
      </c>
      <c r="AM269" s="21" t="str">
        <f>IFERROR(VLOOKUP($I269,Trabajadores!$C$3:$AN$1684,19,FALSE),0)</f>
        <v>h Cociner@</v>
      </c>
      <c r="AN269" s="21">
        <f>IFERROR(IF($J269="algadi",VLOOKUP($K269,Centros!$AB$2:$AD$142,2,FALSE),VLOOKUP($K269,Centros!$AB$143:$AD$282,2,FALSE)),0)</f>
        <v>0</v>
      </c>
      <c r="AO269" s="44">
        <f>IFERROR(IF($J269="algadi",VLOOKUP($K269,Centros!$AB$2:$AD$142,3,FALSE),VLOOKUP($K269,Centros!$AB$143:$AD$222,3,FALSE)),0)</f>
        <v>0</v>
      </c>
      <c r="AP269" s="54"/>
      <c r="AQ269" s="55">
        <f>IFERROR(VLOOKUP($AM269,Centros!$AR$2:$AS$405,2,FALSE),0)</f>
        <v>1.743765625</v>
      </c>
      <c r="AR269" s="78">
        <f>IFERROR(VLOOKUP($AM269,Centros!$AZ$2:$BA$6,2,FALSE),0)</f>
        <v>0</v>
      </c>
      <c r="AS269" s="76">
        <f>IFERROR(VLOOKUP($AM269,Centros!$BE$2:$BF$6,2,FALSE),0)</f>
        <v>0</v>
      </c>
      <c r="BD269" s="45" t="str">
        <f t="shared" si="108"/>
        <v>ALGADI</v>
      </c>
      <c r="BE269" s="45" t="s">
        <v>852</v>
      </c>
      <c r="BF269" s="123" t="str">
        <f t="shared" si="109"/>
        <v>9-SEPTIEMBRE</v>
      </c>
      <c r="BG269" s="45">
        <f t="shared" si="110"/>
        <v>110801</v>
      </c>
      <c r="BH269" s="45">
        <f>VLOOKUP(Y269,Hoja1!$A$2:$O$599,14,FALSE)</f>
        <v>110801</v>
      </c>
      <c r="BI269" s="45" t="str">
        <f>VLOOKUP(BH269,Hoja1!$A$2:$O$599,2,FALSE)</f>
        <v>COL. VEDRUNA CARABANCHEL</v>
      </c>
      <c r="BJ269" s="45" t="str">
        <f t="shared" si="111"/>
        <v>CALVO GONZALEZ, Mª CARMEN</v>
      </c>
      <c r="BK269" s="45">
        <f>VLOOKUP(BJ269,Trabajadores!$C$3:$AN$3285,14,FALSE)</f>
        <v>300</v>
      </c>
      <c r="BL269" s="45" t="str">
        <f>VLOOKUP($BJ269,Trabajadores!$C$3:$AN$3285,19,FALSE)</f>
        <v>h Cociner@</v>
      </c>
      <c r="BM269" s="45">
        <f>VLOOKUP($BJ269,Trabajadores!$C$3:$AN$3285,16,FALSE)</f>
        <v>100</v>
      </c>
      <c r="BN269" s="124">
        <f t="shared" si="112"/>
        <v>1</v>
      </c>
      <c r="BO269" s="124">
        <f t="shared" si="113"/>
        <v>0</v>
      </c>
      <c r="BP269" s="125">
        <f t="shared" si="114"/>
        <v>1</v>
      </c>
      <c r="BR269" s="126">
        <f t="shared" si="115"/>
        <v>-39.115278617187499</v>
      </c>
      <c r="BV269" s="45" t="str">
        <f t="shared" si="116"/>
        <v>ALGADI</v>
      </c>
      <c r="BW269" s="45" t="s">
        <v>852</v>
      </c>
      <c r="BX269" s="123" t="str">
        <f t="shared" si="117"/>
        <v>9-SEPTIEMBRE</v>
      </c>
      <c r="BY269" s="45">
        <f t="shared" si="118"/>
        <v>110801</v>
      </c>
      <c r="BZ269" s="45">
        <f>VLOOKUP(BY269,Hoja1!$A$2:$O$599,14,FALSE)</f>
        <v>110801</v>
      </c>
      <c r="CA269" s="45" t="str">
        <f>VLOOKUP(BZ269,Hoja1!$A$2:$O$599,2,FALSE)</f>
        <v>COL. VEDRUNA CARABANCHEL</v>
      </c>
      <c r="CB269" s="45" t="str">
        <f t="shared" si="119"/>
        <v>Nocturnidad</v>
      </c>
      <c r="CC269" s="45">
        <v>888</v>
      </c>
      <c r="CD269" s="45" t="str">
        <f t="shared" si="120"/>
        <v>INCIDENCIA</v>
      </c>
      <c r="CF269" s="124"/>
      <c r="CG269" s="124"/>
      <c r="CH269" s="125"/>
      <c r="CJ269" s="126">
        <f t="shared" si="121"/>
        <v>39.115278617187499</v>
      </c>
    </row>
    <row r="270" spans="1:88" hidden="1" x14ac:dyDescent="0.3">
      <c r="A270" s="116"/>
      <c r="B270" s="116"/>
      <c r="D270" s="31" t="s">
        <v>2763</v>
      </c>
      <c r="E270" s="8" t="s">
        <v>2786</v>
      </c>
      <c r="F270" s="7" t="s">
        <v>726</v>
      </c>
      <c r="G270" s="45" t="s">
        <v>714</v>
      </c>
      <c r="H270" s="45" t="s">
        <v>720</v>
      </c>
      <c r="I270" s="119" t="s">
        <v>3301</v>
      </c>
      <c r="J270" s="18" t="s">
        <v>485</v>
      </c>
      <c r="K270" s="119">
        <v>350002</v>
      </c>
      <c r="L270" s="110" t="str">
        <f t="shared" si="99"/>
        <v>ok</v>
      </c>
      <c r="M270" s="111" t="str">
        <f>IFERROR(VLOOKUP(K270,Centros!$E$2:$G$340,2,FALSE)," ")</f>
        <v>SEMINARIO TAGASTE-PP. AGUSTINOS P</v>
      </c>
      <c r="N270" s="112" t="str">
        <f t="shared" si="100"/>
        <v xml:space="preserve"> </v>
      </c>
      <c r="O270" s="113" t="str">
        <f>IFERROR(VLOOKUP($I270,Trabajadores!$C$3:$AF$1684,19,FALSE)," ")</f>
        <v>h Cociner@</v>
      </c>
      <c r="P270" s="32">
        <v>1</v>
      </c>
      <c r="Q270" s="33">
        <v>110</v>
      </c>
      <c r="R270" s="24">
        <f t="shared" si="98"/>
        <v>110</v>
      </c>
      <c r="S270" s="18"/>
      <c r="T270" s="23">
        <f t="shared" si="101"/>
        <v>1.743765625</v>
      </c>
      <c r="U270" s="23">
        <f t="shared" si="102"/>
        <v>0</v>
      </c>
      <c r="V270" s="18"/>
      <c r="W270" s="23">
        <f t="shared" si="103"/>
        <v>145.14499999999998</v>
      </c>
      <c r="X270" s="30" t="str">
        <f>IFERROR(VLOOKUP($I270,Trabajadores!$C$2:$AS$1684,42,FALSE)," ")</f>
        <v>ALGADI</v>
      </c>
      <c r="Y270" s="30">
        <f>IFERROR(VLOOKUP($I270,Trabajadores!$C$2:$AS$1684,40,FALSE)," ")</f>
        <v>350002</v>
      </c>
      <c r="Z270" s="30" t="str">
        <f>IFERROR(VLOOKUP(Y270,Centros!$X$2:$Y$228,2,FALSE)," ")</f>
        <v>SEMINARIO TAGASTE-PP. AGUSTINOS P</v>
      </c>
      <c r="AA270" s="6" t="s">
        <v>10812</v>
      </c>
      <c r="AB270" s="5" t="s">
        <v>10811</v>
      </c>
      <c r="AC270" s="41">
        <f>IFERROR(VLOOKUP(H270,Centros!$AI$2:$AN$10,6,FALSE),0)</f>
        <v>70</v>
      </c>
      <c r="AD270" s="42">
        <f t="shared" si="104"/>
        <v>110</v>
      </c>
      <c r="AE270" s="42">
        <f t="shared" si="105"/>
        <v>0</v>
      </c>
      <c r="AF270" s="42">
        <f t="shared" si="106"/>
        <v>0</v>
      </c>
      <c r="AG270" s="42">
        <f t="shared" si="107"/>
        <v>0</v>
      </c>
      <c r="AH270" s="43">
        <f>IFERROR(VLOOKUP($I270,Trabajadores!$C$3:$AT$1684,44,FALSE),0)</f>
        <v>19228</v>
      </c>
      <c r="AI270" s="43">
        <f>IFERROR(VLOOKUP($I270,Trabajadores!$C$3:$AT$1684,2,FALSE),0)</f>
        <v>308</v>
      </c>
      <c r="AJ270" s="43" t="str">
        <f>IFERROR(VLOOKUP($I270,Trabajadores!$C$3:$AY$1270,21,FALSE),0)</f>
        <v>42</v>
      </c>
      <c r="AK270" s="42">
        <f>IFERROR(VLOOKUP($I270,Trabajadores!$C$3:$AN$1684,38,FALSE),0)</f>
        <v>10.02125</v>
      </c>
      <c r="AL270" s="42" t="str">
        <f>IFERROR(VLOOKUP($I270,Trabajadores!$C$3:$AN$1684,28,FALSE),0)</f>
        <v>99100165012016</v>
      </c>
      <c r="AM270" s="21" t="str">
        <f>IFERROR(VLOOKUP($I270,Trabajadores!$C$3:$AN$1684,19,FALSE),0)</f>
        <v>h Cociner@</v>
      </c>
      <c r="AN270" s="21">
        <f>IFERROR(IF($J270="algadi",VLOOKUP($K270,Centros!$AB$2:$AD$142,2,FALSE),VLOOKUP($K270,Centros!$AB$143:$AD$282,2,FALSE)),0)</f>
        <v>5027</v>
      </c>
      <c r="AO270" s="44" t="str">
        <f>IFERROR(IF($J270="algadi",VLOOKUP($K270,Centros!$AB$2:$AD$142,3,FALSE),VLOOKUP($K270,Centros!$AB$143:$AD$222,3,FALSE)),0)</f>
        <v>49</v>
      </c>
      <c r="AP270" s="54"/>
      <c r="AQ270" s="55">
        <f>IFERROR(VLOOKUP($AM270,Centros!$AR$2:$AS$405,2,FALSE),0)</f>
        <v>1.743765625</v>
      </c>
      <c r="AR270" s="78">
        <f>IFERROR(VLOOKUP($AM270,Centros!$AZ$2:$BA$6,2,FALSE),0)</f>
        <v>0</v>
      </c>
      <c r="AS270" s="76">
        <f>IFERROR(VLOOKUP($AM270,Centros!$BE$2:$BF$6,2,FALSE),0)</f>
        <v>0</v>
      </c>
      <c r="BD270" s="45" t="str">
        <f t="shared" si="108"/>
        <v>ALGADI</v>
      </c>
      <c r="BE270" s="45" t="s">
        <v>852</v>
      </c>
      <c r="BF270" s="123" t="str">
        <f t="shared" si="109"/>
        <v>9-SEPTIEMBRE</v>
      </c>
      <c r="BG270" s="45">
        <f t="shared" si="110"/>
        <v>350002</v>
      </c>
      <c r="BH270" s="45">
        <f>VLOOKUP(Y270,Hoja1!$A$2:$O$599,14,FALSE)</f>
        <v>350002</v>
      </c>
      <c r="BI270" s="45" t="str">
        <f>VLOOKUP(BH270,Hoja1!$A$2:$O$599,2,FALSE)</f>
        <v>SEMINARIO TAGASTE-PP. AGUSTINOS P.ESPAÑA</v>
      </c>
      <c r="BJ270" s="45" t="str">
        <f t="shared" si="111"/>
        <v>CARMONA GONZALEZ, CONCEPCION</v>
      </c>
      <c r="BK270" s="45">
        <f>VLOOKUP(BJ270,Trabajadores!$C$3:$AN$3285,14,FALSE)</f>
        <v>100</v>
      </c>
      <c r="BL270" s="45" t="str">
        <f>VLOOKUP($BJ270,Trabajadores!$C$3:$AN$3285,19,FALSE)</f>
        <v>h Cociner@</v>
      </c>
      <c r="BM270" s="45">
        <f>VLOOKUP($BJ270,Trabajadores!$C$3:$AN$3285,16,FALSE)</f>
        <v>100</v>
      </c>
      <c r="BN270" s="124">
        <f t="shared" si="112"/>
        <v>1</v>
      </c>
      <c r="BO270" s="124">
        <f t="shared" si="113"/>
        <v>0</v>
      </c>
      <c r="BP270" s="125">
        <f t="shared" si="114"/>
        <v>1</v>
      </c>
      <c r="BR270" s="126">
        <f t="shared" si="115"/>
        <v>-145.14499999999998</v>
      </c>
      <c r="BV270" s="45" t="str">
        <f t="shared" si="116"/>
        <v>ALGADI</v>
      </c>
      <c r="BW270" s="45" t="s">
        <v>852</v>
      </c>
      <c r="BX270" s="123" t="str">
        <f t="shared" si="117"/>
        <v>9-SEPTIEMBRE</v>
      </c>
      <c r="BY270" s="45">
        <f t="shared" si="118"/>
        <v>350002</v>
      </c>
      <c r="BZ270" s="45">
        <f>VLOOKUP(BY270,Hoja1!$A$2:$O$599,14,FALSE)</f>
        <v>350002</v>
      </c>
      <c r="CA270" s="45" t="str">
        <f>VLOOKUP(BZ270,Hoja1!$A$2:$O$599,2,FALSE)</f>
        <v>SEMINARIO TAGASTE-PP. AGUSTINOS P.ESPAÑA</v>
      </c>
      <c r="CB270" s="45" t="str">
        <f t="shared" si="119"/>
        <v>Festivos y Fines de Semana</v>
      </c>
      <c r="CC270" s="45">
        <v>888</v>
      </c>
      <c r="CD270" s="45" t="str">
        <f t="shared" si="120"/>
        <v>INCIDENCIA</v>
      </c>
      <c r="CF270" s="124"/>
      <c r="CG270" s="124"/>
      <c r="CH270" s="125"/>
      <c r="CJ270" s="126">
        <f t="shared" si="121"/>
        <v>145.14499999999998</v>
      </c>
    </row>
    <row r="271" spans="1:88" hidden="1" x14ac:dyDescent="0.3">
      <c r="A271" s="116"/>
      <c r="B271" s="116"/>
      <c r="D271" s="31" t="s">
        <v>2763</v>
      </c>
      <c r="E271" s="8" t="s">
        <v>2786</v>
      </c>
      <c r="F271" s="7" t="s">
        <v>726</v>
      </c>
      <c r="G271" s="45" t="s">
        <v>714</v>
      </c>
      <c r="H271" s="45" t="s">
        <v>720</v>
      </c>
      <c r="I271" s="119" t="s">
        <v>3657</v>
      </c>
      <c r="J271" s="18" t="s">
        <v>485</v>
      </c>
      <c r="K271" s="119">
        <v>350002</v>
      </c>
      <c r="L271" s="110" t="str">
        <f t="shared" si="99"/>
        <v>ok</v>
      </c>
      <c r="M271" s="111" t="str">
        <f>IFERROR(VLOOKUP(K271,Centros!$E$2:$G$340,2,FALSE)," ")</f>
        <v>SEMINARIO TAGASTE-PP. AGUSTINOS P</v>
      </c>
      <c r="N271" s="112" t="str">
        <f t="shared" si="100"/>
        <v xml:space="preserve"> </v>
      </c>
      <c r="O271" s="113" t="str">
        <f>IFERROR(VLOOKUP($I271,Trabajadores!$C$3:$AF$1684,19,FALSE)," ")</f>
        <v>h Enc/J Co</v>
      </c>
      <c r="P271" s="32">
        <v>1</v>
      </c>
      <c r="Q271" s="33">
        <v>66</v>
      </c>
      <c r="R271" s="24">
        <f t="shared" si="98"/>
        <v>66</v>
      </c>
      <c r="S271" s="18"/>
      <c r="T271" s="23">
        <f t="shared" si="101"/>
        <v>1.7971718750000001</v>
      </c>
      <c r="U271" s="23">
        <f t="shared" si="102"/>
        <v>0</v>
      </c>
      <c r="V271" s="18"/>
      <c r="W271" s="23">
        <f t="shared" si="103"/>
        <v>87.086999999999989</v>
      </c>
      <c r="X271" s="30" t="str">
        <f>IFERROR(VLOOKUP($I271,Trabajadores!$C$2:$AS$1684,42,FALSE)," ")</f>
        <v>ALGADI</v>
      </c>
      <c r="Y271" s="30">
        <f>IFERROR(VLOOKUP($I271,Trabajadores!$C$2:$AS$1684,40,FALSE)," ")</f>
        <v>350002</v>
      </c>
      <c r="Z271" s="30" t="str">
        <f>IFERROR(VLOOKUP(Y271,Centros!$X$2:$Y$228,2,FALSE)," ")</f>
        <v>SEMINARIO TAGASTE-PP. AGUSTINOS P</v>
      </c>
      <c r="AA271" s="6">
        <v>45929</v>
      </c>
      <c r="AB271" s="5" t="s">
        <v>10813</v>
      </c>
      <c r="AC271" s="41">
        <f>IFERROR(VLOOKUP(H271,Centros!$AI$2:$AN$10,6,FALSE),0)</f>
        <v>70</v>
      </c>
      <c r="AD271" s="42">
        <f t="shared" si="104"/>
        <v>66</v>
      </c>
      <c r="AE271" s="42">
        <f t="shared" si="105"/>
        <v>0</v>
      </c>
      <c r="AF271" s="42">
        <f t="shared" si="106"/>
        <v>0</v>
      </c>
      <c r="AG271" s="42">
        <f t="shared" si="107"/>
        <v>0</v>
      </c>
      <c r="AH271" s="43">
        <f>IFERROR(VLOOKUP($I271,Trabajadores!$C$3:$AT$1684,44,FALSE),0)</f>
        <v>19228</v>
      </c>
      <c r="AI271" s="43">
        <f>IFERROR(VLOOKUP($I271,Trabajadores!$C$3:$AT$1684,2,FALSE),0)</f>
        <v>265</v>
      </c>
      <c r="AJ271" s="43" t="str">
        <f>IFERROR(VLOOKUP($I271,Trabajadores!$C$3:$AY$1270,21,FALSE),0)</f>
        <v>42</v>
      </c>
      <c r="AK271" s="42">
        <f>IFERROR(VLOOKUP($I271,Trabajadores!$C$3:$AN$1684,38,FALSE),0)</f>
        <v>10.625</v>
      </c>
      <c r="AL271" s="42" t="str">
        <f>IFERROR(VLOOKUP($I271,Trabajadores!$C$3:$AN$1684,28,FALSE),0)</f>
        <v>99100165012016</v>
      </c>
      <c r="AM271" s="21" t="str">
        <f>IFERROR(VLOOKUP($I271,Trabajadores!$C$3:$AN$1684,19,FALSE),0)</f>
        <v>h Enc/J Co</v>
      </c>
      <c r="AN271" s="21">
        <f>IFERROR(IF($J271="algadi",VLOOKUP($K271,Centros!$AB$2:$AD$142,2,FALSE),VLOOKUP($K271,Centros!$AB$143:$AD$282,2,FALSE)),0)</f>
        <v>5027</v>
      </c>
      <c r="AO271" s="44" t="str">
        <f>IFERROR(IF($J271="algadi",VLOOKUP($K271,Centros!$AB$2:$AD$142,3,FALSE),VLOOKUP($K271,Centros!$AB$143:$AD$222,3,FALSE)),0)</f>
        <v>49</v>
      </c>
      <c r="AP271" s="54"/>
      <c r="AQ271" s="55">
        <f>IFERROR(VLOOKUP($AM271,Centros!$AR$2:$AS$405,2,FALSE),0)</f>
        <v>1.7971718750000001</v>
      </c>
      <c r="AR271" s="78">
        <f>IFERROR(VLOOKUP($AM271,Centros!$AZ$2:$BA$6,2,FALSE),0)</f>
        <v>0</v>
      </c>
      <c r="AS271" s="76">
        <f>IFERROR(VLOOKUP($AM271,Centros!$BE$2:$BF$6,2,FALSE),0)</f>
        <v>0</v>
      </c>
      <c r="BD271" s="45" t="str">
        <f t="shared" si="108"/>
        <v>ALGADI</v>
      </c>
      <c r="BE271" s="45" t="s">
        <v>852</v>
      </c>
      <c r="BF271" s="123" t="str">
        <f t="shared" si="109"/>
        <v>9-SEPTIEMBRE</v>
      </c>
      <c r="BG271" s="45">
        <f t="shared" si="110"/>
        <v>350002</v>
      </c>
      <c r="BH271" s="45">
        <f>VLOOKUP(Y271,Hoja1!$A$2:$O$599,14,FALSE)</f>
        <v>350002</v>
      </c>
      <c r="BI271" s="45" t="str">
        <f>VLOOKUP(BH271,Hoja1!$A$2:$O$599,2,FALSE)</f>
        <v>SEMINARIO TAGASTE-PP. AGUSTINOS P.ESPAÑA</v>
      </c>
      <c r="BJ271" s="45" t="str">
        <f t="shared" si="111"/>
        <v>GALAN PABLO, Mª ISABEL</v>
      </c>
      <c r="BK271" s="45">
        <f>VLOOKUP(BJ271,Trabajadores!$C$3:$AN$3285,14,FALSE)</f>
        <v>100</v>
      </c>
      <c r="BL271" s="45" t="str">
        <f>VLOOKUP($BJ271,Trabajadores!$C$3:$AN$3285,19,FALSE)</f>
        <v>h Enc/J Co</v>
      </c>
      <c r="BM271" s="45">
        <f>VLOOKUP($BJ271,Trabajadores!$C$3:$AN$3285,16,FALSE)</f>
        <v>100</v>
      </c>
      <c r="BN271" s="124">
        <f t="shared" si="112"/>
        <v>1</v>
      </c>
      <c r="BO271" s="124">
        <f t="shared" si="113"/>
        <v>0</v>
      </c>
      <c r="BP271" s="125">
        <f t="shared" si="114"/>
        <v>1</v>
      </c>
      <c r="BR271" s="126">
        <f t="shared" si="115"/>
        <v>-87.086999999999989</v>
      </c>
      <c r="BV271" s="45" t="str">
        <f t="shared" si="116"/>
        <v>ALGADI</v>
      </c>
      <c r="BW271" s="45" t="s">
        <v>852</v>
      </c>
      <c r="BX271" s="123" t="str">
        <f t="shared" si="117"/>
        <v>9-SEPTIEMBRE</v>
      </c>
      <c r="BY271" s="45">
        <f t="shared" si="118"/>
        <v>350002</v>
      </c>
      <c r="BZ271" s="45">
        <f>VLOOKUP(BY271,Hoja1!$A$2:$O$599,14,FALSE)</f>
        <v>350002</v>
      </c>
      <c r="CA271" s="45" t="str">
        <f>VLOOKUP(BZ271,Hoja1!$A$2:$O$599,2,FALSE)</f>
        <v>SEMINARIO TAGASTE-PP. AGUSTINOS P.ESPAÑA</v>
      </c>
      <c r="CB271" s="45" t="str">
        <f t="shared" si="119"/>
        <v>Festivos y Fines de Semana</v>
      </c>
      <c r="CC271" s="45">
        <v>888</v>
      </c>
      <c r="CD271" s="45" t="str">
        <f t="shared" si="120"/>
        <v>INCIDENCIA</v>
      </c>
      <c r="CF271" s="124"/>
      <c r="CG271" s="124"/>
      <c r="CH271" s="125"/>
      <c r="CJ271" s="126">
        <f t="shared" si="121"/>
        <v>87.086999999999989</v>
      </c>
    </row>
    <row r="272" spans="1:88" hidden="1" x14ac:dyDescent="0.3">
      <c r="A272" s="116"/>
      <c r="B272" s="116"/>
      <c r="D272" s="31" t="s">
        <v>2763</v>
      </c>
      <c r="E272" s="8" t="s">
        <v>2786</v>
      </c>
      <c r="F272" s="7" t="s">
        <v>726</v>
      </c>
      <c r="G272" s="45" t="s">
        <v>714</v>
      </c>
      <c r="H272" s="45" t="s">
        <v>719</v>
      </c>
      <c r="I272" s="119" t="s">
        <v>3657</v>
      </c>
      <c r="J272" s="18" t="s">
        <v>485</v>
      </c>
      <c r="K272" s="119">
        <v>350002</v>
      </c>
      <c r="L272" s="110" t="str">
        <f t="shared" si="99"/>
        <v>ok</v>
      </c>
      <c r="M272" s="111" t="str">
        <f>IFERROR(VLOOKUP(K272,Centros!$E$2:$G$340,2,FALSE)," ")</f>
        <v>SEMINARIO TAGASTE-PP. AGUSTINOS P</v>
      </c>
      <c r="N272" s="112" t="str">
        <f t="shared" si="100"/>
        <v xml:space="preserve"> </v>
      </c>
      <c r="O272" s="113" t="str">
        <f>IFERROR(VLOOKUP($I272,Trabajadores!$C$3:$AF$1684,19,FALSE)," ")</f>
        <v>h Enc/J Co</v>
      </c>
      <c r="P272" s="32">
        <v>1</v>
      </c>
      <c r="Q272" s="33">
        <v>50</v>
      </c>
      <c r="R272" s="24">
        <f t="shared" si="98"/>
        <v>50</v>
      </c>
      <c r="S272" s="18"/>
      <c r="T272" s="23">
        <f t="shared" si="101"/>
        <v>1.7971718750000001</v>
      </c>
      <c r="U272" s="23">
        <f t="shared" si="102"/>
        <v>0</v>
      </c>
      <c r="V272" s="18"/>
      <c r="W272" s="23">
        <f t="shared" si="103"/>
        <v>65.974999999999994</v>
      </c>
      <c r="X272" s="30" t="str">
        <f>IFERROR(VLOOKUP($I272,Trabajadores!$C$2:$AS$1684,42,FALSE)," ")</f>
        <v>ALGADI</v>
      </c>
      <c r="Y272" s="30">
        <f>IFERROR(VLOOKUP($I272,Trabajadores!$C$2:$AS$1684,40,FALSE)," ")</f>
        <v>350002</v>
      </c>
      <c r="Z272" s="30" t="str">
        <f>IFERROR(VLOOKUP(Y272,Centros!$X$2:$Y$228,2,FALSE)," ")</f>
        <v>SEMINARIO TAGASTE-PP. AGUSTINOS P</v>
      </c>
      <c r="AA272" s="6" t="s">
        <v>10814</v>
      </c>
      <c r="AB272" s="5" t="s">
        <v>10815</v>
      </c>
      <c r="AC272" s="41">
        <f>IFERROR(VLOOKUP(H272,Centros!$AI$2:$AN$10,6,FALSE),0)</f>
        <v>72</v>
      </c>
      <c r="AD272" s="42">
        <f t="shared" si="104"/>
        <v>0</v>
      </c>
      <c r="AE272" s="42">
        <f t="shared" si="105"/>
        <v>50</v>
      </c>
      <c r="AF272" s="42">
        <f t="shared" si="106"/>
        <v>0</v>
      </c>
      <c r="AG272" s="42">
        <f t="shared" si="107"/>
        <v>0</v>
      </c>
      <c r="AH272" s="43">
        <f>IFERROR(VLOOKUP($I272,Trabajadores!$C$3:$AT$1684,44,FALSE),0)</f>
        <v>19228</v>
      </c>
      <c r="AI272" s="43">
        <f>IFERROR(VLOOKUP($I272,Trabajadores!$C$3:$AT$1684,2,FALSE),0)</f>
        <v>265</v>
      </c>
      <c r="AJ272" s="43" t="str">
        <f>IFERROR(VLOOKUP($I272,Trabajadores!$C$3:$AY$1270,21,FALSE),0)</f>
        <v>42</v>
      </c>
      <c r="AK272" s="42">
        <f>IFERROR(VLOOKUP($I272,Trabajadores!$C$3:$AN$1684,38,FALSE),0)</f>
        <v>10.625</v>
      </c>
      <c r="AL272" s="42" t="str">
        <f>IFERROR(VLOOKUP($I272,Trabajadores!$C$3:$AN$1684,28,FALSE),0)</f>
        <v>99100165012016</v>
      </c>
      <c r="AM272" s="21" t="str">
        <f>IFERROR(VLOOKUP($I272,Trabajadores!$C$3:$AN$1684,19,FALSE),0)</f>
        <v>h Enc/J Co</v>
      </c>
      <c r="AN272" s="21">
        <f>IFERROR(IF($J272="algadi",VLOOKUP($K272,Centros!$AB$2:$AD$142,2,FALSE),VLOOKUP($K272,Centros!$AB$143:$AD$282,2,FALSE)),0)</f>
        <v>5027</v>
      </c>
      <c r="AO272" s="44" t="str">
        <f>IFERROR(IF($J272="algadi",VLOOKUP($K272,Centros!$AB$2:$AD$142,3,FALSE),VLOOKUP($K272,Centros!$AB$143:$AD$222,3,FALSE)),0)</f>
        <v>49</v>
      </c>
      <c r="AP272" s="54"/>
      <c r="AQ272" s="55">
        <f>IFERROR(VLOOKUP($AM272,Centros!$AR$2:$AS$405,2,FALSE),0)</f>
        <v>1.7971718750000001</v>
      </c>
      <c r="AR272" s="78">
        <f>IFERROR(VLOOKUP($AM272,Centros!$AZ$2:$BA$6,2,FALSE),0)</f>
        <v>0</v>
      </c>
      <c r="AS272" s="76">
        <f>IFERROR(VLOOKUP($AM272,Centros!$BE$2:$BF$6,2,FALSE),0)</f>
        <v>0</v>
      </c>
      <c r="BD272" s="45" t="str">
        <f t="shared" si="108"/>
        <v>ALGADI</v>
      </c>
      <c r="BE272" s="45" t="s">
        <v>852</v>
      </c>
      <c r="BF272" s="123" t="str">
        <f t="shared" si="109"/>
        <v>9-SEPTIEMBRE</v>
      </c>
      <c r="BG272" s="45">
        <f t="shared" si="110"/>
        <v>350002</v>
      </c>
      <c r="BH272" s="45">
        <f>VLOOKUP(Y272,Hoja1!$A$2:$O$599,14,FALSE)</f>
        <v>350002</v>
      </c>
      <c r="BI272" s="45" t="str">
        <f>VLOOKUP(BH272,Hoja1!$A$2:$O$599,2,FALSE)</f>
        <v>SEMINARIO TAGASTE-PP. AGUSTINOS P.ESPAÑA</v>
      </c>
      <c r="BJ272" s="45" t="str">
        <f t="shared" si="111"/>
        <v>GALAN PABLO, Mª ISABEL</v>
      </c>
      <c r="BK272" s="45">
        <f>VLOOKUP(BJ272,Trabajadores!$C$3:$AN$3285,14,FALSE)</f>
        <v>100</v>
      </c>
      <c r="BL272" s="45" t="str">
        <f>VLOOKUP($BJ272,Trabajadores!$C$3:$AN$3285,19,FALSE)</f>
        <v>h Enc/J Co</v>
      </c>
      <c r="BM272" s="45">
        <f>VLOOKUP($BJ272,Trabajadores!$C$3:$AN$3285,16,FALSE)</f>
        <v>100</v>
      </c>
      <c r="BN272" s="124">
        <f t="shared" si="112"/>
        <v>1</v>
      </c>
      <c r="BO272" s="124">
        <f t="shared" si="113"/>
        <v>0</v>
      </c>
      <c r="BP272" s="125">
        <f t="shared" si="114"/>
        <v>1</v>
      </c>
      <c r="BR272" s="126">
        <f t="shared" si="115"/>
        <v>-65.974999999999994</v>
      </c>
      <c r="BV272" s="45" t="str">
        <f t="shared" si="116"/>
        <v>ALGADI</v>
      </c>
      <c r="BW272" s="45" t="s">
        <v>852</v>
      </c>
      <c r="BX272" s="123" t="str">
        <f t="shared" si="117"/>
        <v>9-SEPTIEMBRE</v>
      </c>
      <c r="BY272" s="45">
        <f t="shared" si="118"/>
        <v>350002</v>
      </c>
      <c r="BZ272" s="45">
        <f>VLOOKUP(BY272,Hoja1!$A$2:$O$599,14,FALSE)</f>
        <v>350002</v>
      </c>
      <c r="CA272" s="45" t="str">
        <f>VLOOKUP(BZ272,Hoja1!$A$2:$O$599,2,FALSE)</f>
        <v>SEMINARIO TAGASTE-PP. AGUSTINOS P.ESPAÑA</v>
      </c>
      <c r="CB272" s="45" t="str">
        <f t="shared" si="119"/>
        <v>Eventos</v>
      </c>
      <c r="CC272" s="45">
        <v>888</v>
      </c>
      <c r="CD272" s="45" t="str">
        <f t="shared" si="120"/>
        <v>INCIDENCIA</v>
      </c>
      <c r="CF272" s="124"/>
      <c r="CG272" s="124"/>
      <c r="CH272" s="125"/>
      <c r="CJ272" s="126">
        <f t="shared" si="121"/>
        <v>65.974999999999994</v>
      </c>
    </row>
    <row r="273" spans="1:88" hidden="1" x14ac:dyDescent="0.3">
      <c r="A273" s="116"/>
      <c r="B273" s="116"/>
      <c r="D273" s="31" t="s">
        <v>2763</v>
      </c>
      <c r="E273" s="8" t="s">
        <v>2786</v>
      </c>
      <c r="F273" s="7" t="s">
        <v>726</v>
      </c>
      <c r="G273" s="45" t="s">
        <v>716</v>
      </c>
      <c r="H273" s="45" t="s">
        <v>718</v>
      </c>
      <c r="I273" s="119" t="s">
        <v>428</v>
      </c>
      <c r="J273" s="18" t="s">
        <v>485</v>
      </c>
      <c r="K273" s="119">
        <v>110084</v>
      </c>
      <c r="L273" s="110" t="str">
        <f t="shared" si="99"/>
        <v>ok</v>
      </c>
      <c r="M273" s="111" t="str">
        <f>IFERROR(VLOOKUP(K273,Centros!$E$2:$G$340,2,FALSE)," ")</f>
        <v>COL. SAN AGUSTIN -LOS NEGRALES</v>
      </c>
      <c r="N273" s="112" t="str">
        <f t="shared" si="100"/>
        <v xml:space="preserve"> </v>
      </c>
      <c r="O273" s="113" t="str">
        <f>IFERROR(VLOOKUP($I273,Trabajadores!$C$3:$AF$1684,19,FALSE)," ")</f>
        <v>PEON ESP</v>
      </c>
      <c r="P273" s="32">
        <v>5</v>
      </c>
      <c r="Q273" s="33">
        <v>9</v>
      </c>
      <c r="R273" s="24">
        <f t="shared" si="98"/>
        <v>45</v>
      </c>
      <c r="S273" s="18"/>
      <c r="T273" s="23" t="b">
        <f t="shared" si="101"/>
        <v>0</v>
      </c>
      <c r="U273" s="23">
        <f t="shared" si="102"/>
        <v>0</v>
      </c>
      <c r="V273" s="18"/>
      <c r="W273" s="23">
        <f t="shared" si="103"/>
        <v>59.377499999999998</v>
      </c>
      <c r="X273" s="30" t="str">
        <f>IFERROR(VLOOKUP($I273,Trabajadores!$C$2:$AS$1684,42,FALSE)," ")</f>
        <v>ALGADI</v>
      </c>
      <c r="Y273" s="30">
        <f>IFERROR(VLOOKUP($I273,Trabajadores!$C$2:$AS$1684,40,FALSE)," ")</f>
        <v>110084</v>
      </c>
      <c r="Z273" s="30" t="str">
        <f>IFERROR(VLOOKUP(Y273,Centros!$X$2:$Y$228,2,FALSE)," ")</f>
        <v>COL. SAN AGUSTIN -LOS NEGRALES</v>
      </c>
      <c r="AA273" s="6">
        <v>45922</v>
      </c>
      <c r="AB273" s="5" t="s">
        <v>10816</v>
      </c>
      <c r="AC273" s="41">
        <f>IFERROR(VLOOKUP(H273,Centros!$AI$2:$AN$10,6,FALSE),0)</f>
        <v>72</v>
      </c>
      <c r="AD273" s="42">
        <f t="shared" si="104"/>
        <v>0</v>
      </c>
      <c r="AE273" s="42">
        <f t="shared" si="105"/>
        <v>45</v>
      </c>
      <c r="AF273" s="42">
        <f t="shared" si="106"/>
        <v>0</v>
      </c>
      <c r="AG273" s="42">
        <f t="shared" si="107"/>
        <v>0</v>
      </c>
      <c r="AH273" s="43">
        <f>IFERROR(VLOOKUP($I273,Trabajadores!$C$3:$AT$1684,44,FALSE),0)</f>
        <v>19228</v>
      </c>
      <c r="AI273" s="43">
        <f>IFERROR(VLOOKUP($I273,Trabajadores!$C$3:$AT$1684,2,FALSE),0)</f>
        <v>649</v>
      </c>
      <c r="AJ273" s="43" t="str">
        <f>IFERROR(VLOOKUP($I273,Trabajadores!$C$3:$AY$1270,21,FALSE),0)</f>
        <v>37</v>
      </c>
      <c r="AK273" s="42">
        <f>IFERROR(VLOOKUP($I273,Trabajadores!$C$3:$AN$1684,38,FALSE),0)</f>
        <v>9.4537499999999994</v>
      </c>
      <c r="AL273" s="42" t="str">
        <f>IFERROR(VLOOKUP($I273,Trabajadores!$C$3:$AN$1684,28,FALSE),0)</f>
        <v>28002585011981</v>
      </c>
      <c r="AM273" s="21" t="str">
        <f>IFERROR(VLOOKUP($I273,Trabajadores!$C$3:$AN$1684,19,FALSE),0)</f>
        <v>PEON ESP</v>
      </c>
      <c r="AN273" s="21">
        <f>IFERROR(IF($J273="algadi",VLOOKUP($K273,Centros!$AB$2:$AD$142,2,FALSE),VLOOKUP($K273,Centros!$AB$143:$AD$282,2,FALSE)),0)</f>
        <v>19228</v>
      </c>
      <c r="AO273" s="44" t="str">
        <f>IFERROR(IF($J273="algadi",VLOOKUP($K273,Centros!$AB$2:$AD$142,3,FALSE),VLOOKUP($K273,Centros!$AB$143:$AD$222,3,FALSE)),0)</f>
        <v>37</v>
      </c>
      <c r="AP273" s="54"/>
      <c r="AQ273" s="55">
        <f>IFERROR(VLOOKUP($AM273,Centros!$AR$2:$AS$405,2,FALSE),0)</f>
        <v>0</v>
      </c>
      <c r="AR273" s="78">
        <f>IFERROR(VLOOKUP($AM273,Centros!$AZ$2:$BA$6,2,FALSE),0)</f>
        <v>0</v>
      </c>
      <c r="AS273" s="76">
        <f>IFERROR(VLOOKUP($AM273,Centros!$BE$2:$BF$6,2,FALSE),0)</f>
        <v>0</v>
      </c>
      <c r="BD273" s="45" t="str">
        <f t="shared" si="108"/>
        <v>ALGADI</v>
      </c>
      <c r="BE273" s="45" t="s">
        <v>852</v>
      </c>
      <c r="BF273" s="123" t="str">
        <f t="shared" si="109"/>
        <v>9-SEPTIEMBRE</v>
      </c>
      <c r="BG273" s="45">
        <f t="shared" si="110"/>
        <v>110084</v>
      </c>
      <c r="BH273" s="45">
        <f>VLOOKUP(Y273,Hoja1!$A$2:$O$599,14,FALSE)</f>
        <v>110084</v>
      </c>
      <c r="BI273" s="45" t="str">
        <f>VLOOKUP(BH273,Hoja1!$A$2:$O$599,2,FALSE)</f>
        <v>COL. SAN AGUSTIN -LOS NEGRALES</v>
      </c>
      <c r="BJ273" s="45" t="str">
        <f t="shared" si="111"/>
        <v>PIRIZ GOMEZ, JESUS</v>
      </c>
      <c r="BK273" s="45">
        <f>VLOOKUP(BJ273,Trabajadores!$C$3:$AN$3285,14,FALSE)</f>
        <v>300</v>
      </c>
      <c r="BL273" s="45" t="str">
        <f>VLOOKUP($BJ273,Trabajadores!$C$3:$AN$3285,19,FALSE)</f>
        <v>PEON ESP</v>
      </c>
      <c r="BM273" s="45">
        <f>VLOOKUP($BJ273,Trabajadores!$C$3:$AN$3285,16,FALSE)</f>
        <v>100</v>
      </c>
      <c r="BN273" s="124">
        <f t="shared" si="112"/>
        <v>0</v>
      </c>
      <c r="BO273" s="124">
        <f t="shared" si="113"/>
        <v>1</v>
      </c>
      <c r="BP273" s="125">
        <f t="shared" si="114"/>
        <v>1</v>
      </c>
      <c r="BR273" s="126">
        <f t="shared" si="115"/>
        <v>-59.377499999999998</v>
      </c>
      <c r="BV273" s="45" t="str">
        <f t="shared" si="116"/>
        <v>ALGADI</v>
      </c>
      <c r="BW273" s="45" t="s">
        <v>852</v>
      </c>
      <c r="BX273" s="123" t="str">
        <f t="shared" si="117"/>
        <v>9-SEPTIEMBRE</v>
      </c>
      <c r="BY273" s="45">
        <f t="shared" si="118"/>
        <v>110084</v>
      </c>
      <c r="BZ273" s="45">
        <f>VLOOKUP(BY273,Hoja1!$A$2:$O$599,14,FALSE)</f>
        <v>110084</v>
      </c>
      <c r="CA273" s="45" t="str">
        <f>VLOOKUP(BZ273,Hoja1!$A$2:$O$599,2,FALSE)</f>
        <v>COL. SAN AGUSTIN -LOS NEGRALES</v>
      </c>
      <c r="CB273" s="45" t="str">
        <f t="shared" si="119"/>
        <v>Refuerzo</v>
      </c>
      <c r="CC273" s="45">
        <v>888</v>
      </c>
      <c r="CD273" s="45" t="str">
        <f t="shared" si="120"/>
        <v>INCIDENCIA</v>
      </c>
      <c r="CF273" s="124"/>
      <c r="CG273" s="124"/>
      <c r="CH273" s="125"/>
      <c r="CJ273" s="126">
        <f t="shared" si="121"/>
        <v>59.377499999999998</v>
      </c>
    </row>
    <row r="274" spans="1:88" hidden="1" x14ac:dyDescent="0.3">
      <c r="A274" s="116"/>
      <c r="B274" s="116"/>
      <c r="D274" s="31" t="s">
        <v>2764</v>
      </c>
      <c r="E274" s="8" t="s">
        <v>2786</v>
      </c>
      <c r="F274" s="7" t="s">
        <v>726</v>
      </c>
      <c r="G274" s="45" t="s">
        <v>714</v>
      </c>
      <c r="H274" s="45" t="s">
        <v>717</v>
      </c>
      <c r="I274" s="119" t="s">
        <v>10298</v>
      </c>
      <c r="J274" s="18" t="s">
        <v>651</v>
      </c>
      <c r="K274" s="119">
        <v>110222</v>
      </c>
      <c r="L274" s="110" t="str">
        <f t="shared" si="99"/>
        <v>ok</v>
      </c>
      <c r="M274" s="111" t="str">
        <f>IFERROR(VLOOKUP(K274,Centros!$E$2:$G$340,2,FALSE)," ")</f>
        <v>COLEGIO ITALICA</v>
      </c>
      <c r="N274" s="112" t="str">
        <f t="shared" si="100"/>
        <v xml:space="preserve"> </v>
      </c>
      <c r="O274" s="113" t="str">
        <f>IFERROR(VLOOKUP($I274,Trabajadores!$C$3:$AF$1684,19,FALSE)," ")</f>
        <v>Cuidador@</v>
      </c>
      <c r="P274" s="32">
        <v>6</v>
      </c>
      <c r="Q274" s="33">
        <v>9</v>
      </c>
      <c r="R274" s="24">
        <f t="shared" si="98"/>
        <v>54</v>
      </c>
      <c r="S274" s="18"/>
      <c r="T274" s="23">
        <f t="shared" si="101"/>
        <v>0</v>
      </c>
      <c r="U274" s="23">
        <f t="shared" si="102"/>
        <v>0</v>
      </c>
      <c r="V274" s="18"/>
      <c r="W274" s="23">
        <f t="shared" si="103"/>
        <v>71.253</v>
      </c>
      <c r="X274" s="30" t="str">
        <f>IFERROR(VLOOKUP($I274,Trabajadores!$C$2:$AS$1684,42,FALSE)," ")</f>
        <v>SMI</v>
      </c>
      <c r="Y274" s="30">
        <f>IFERROR(VLOOKUP($I274,Trabajadores!$C$2:$AS$1684,40,FALSE)," ")</f>
        <v>110222</v>
      </c>
      <c r="Z274" s="30" t="str">
        <f>IFERROR(VLOOKUP(Y274,Centros!$X$2:$Y$228,2,FALSE)," ")</f>
        <v xml:space="preserve"> </v>
      </c>
      <c r="AA274" s="6" t="s">
        <v>10817</v>
      </c>
      <c r="AB274" s="5" t="s">
        <v>10818</v>
      </c>
      <c r="AC274" s="41">
        <f>IFERROR(VLOOKUP(H274,Centros!$AI$2:$AN$10,6,FALSE),0)</f>
        <v>73</v>
      </c>
      <c r="AD274" s="42">
        <f t="shared" si="104"/>
        <v>0</v>
      </c>
      <c r="AE274" s="42">
        <f t="shared" si="105"/>
        <v>0</v>
      </c>
      <c r="AF274" s="42">
        <f t="shared" si="106"/>
        <v>54</v>
      </c>
      <c r="AG274" s="42">
        <f t="shared" si="107"/>
        <v>0</v>
      </c>
      <c r="AH274" s="43">
        <f>IFERROR(VLOOKUP($I274,Trabajadores!$C$3:$AT$1684,44,FALSE),0)</f>
        <v>20041</v>
      </c>
      <c r="AI274" s="43">
        <f>IFERROR(VLOOKUP($I274,Trabajadores!$C$3:$AT$1684,2,FALSE),0)</f>
        <v>20</v>
      </c>
      <c r="AJ274" s="43" t="str">
        <f>IFERROR(VLOOKUP($I274,Trabajadores!$C$3:$AY$1270,21,FALSE),0)</f>
        <v>3</v>
      </c>
      <c r="AK274" s="42">
        <f>IFERROR(VLOOKUP($I274,Trabajadores!$C$3:$AN$1684,38,FALSE),0)</f>
        <v>8.8099041533546316</v>
      </c>
      <c r="AL274" s="42" t="str">
        <f>IFERROR(VLOOKUP($I274,Trabajadores!$C$3:$AN$1684,28,FALSE),0)</f>
        <v>99100165012016</v>
      </c>
      <c r="AM274" s="21" t="str">
        <f>IFERROR(VLOOKUP($I274,Trabajadores!$C$3:$AN$1684,19,FALSE),0)</f>
        <v>Cuidador@</v>
      </c>
      <c r="AN274" s="21">
        <f>IFERROR(IF($J274="algadi",VLOOKUP($K274,Centros!$AB$2:$AD$142,2,FALSE),VLOOKUP($K274,Centros!$AB$143:$AD$282,2,FALSE)),0)</f>
        <v>20041</v>
      </c>
      <c r="AO274" s="44">
        <f>IFERROR(IF($J274="algadi",VLOOKUP($K274,Centros!$AB$2:$AD$142,3,FALSE),VLOOKUP($K274,Centros!$AB$143:$AD$222,3,FALSE)),0)</f>
        <v>0</v>
      </c>
      <c r="AP274" s="54"/>
      <c r="AQ274" s="55">
        <f>IFERROR(VLOOKUP($AM274,Centros!$AR$2:$AS$405,2,FALSE),0)</f>
        <v>0</v>
      </c>
      <c r="AR274" s="78">
        <f>IFERROR(VLOOKUP($AM274,Centros!$AZ$2:$BA$6,2,FALSE),0)</f>
        <v>0</v>
      </c>
      <c r="AS274" s="76">
        <f>IFERROR(VLOOKUP($AM274,Centros!$BE$2:$BF$6,2,FALSE),0)</f>
        <v>0</v>
      </c>
      <c r="BD274" s="45" t="str">
        <f t="shared" si="108"/>
        <v>SMI</v>
      </c>
      <c r="BE274" s="45" t="s">
        <v>852</v>
      </c>
      <c r="BF274" s="123" t="str">
        <f t="shared" si="109"/>
        <v>9-SEPTIEMBRE</v>
      </c>
      <c r="BG274" s="45">
        <f t="shared" si="110"/>
        <v>110222</v>
      </c>
      <c r="BH274" s="45">
        <f>VLOOKUP(Y274,Hoja1!$A$2:$O$599,14,FALSE)</f>
        <v>110222</v>
      </c>
      <c r="BI274" s="45" t="str">
        <f>VLOOKUP(BH274,Hoja1!$A$2:$O$599,2,FALSE)</f>
        <v>COLEGIO ITALICA</v>
      </c>
      <c r="BJ274" s="45" t="str">
        <f t="shared" si="111"/>
        <v>SOUSA SOUSA, CONCEPCION</v>
      </c>
      <c r="BK274" s="45">
        <f>VLOOKUP(BJ274,Trabajadores!$C$3:$AN$3285,14,FALSE)</f>
        <v>300</v>
      </c>
      <c r="BL274" s="45" t="str">
        <f>VLOOKUP($BJ274,Trabajadores!$C$3:$AN$3285,19,FALSE)</f>
        <v>Cuidador@</v>
      </c>
      <c r="BM274" s="45">
        <f>VLOOKUP($BJ274,Trabajadores!$C$3:$AN$3285,16,FALSE)</f>
        <v>31.3</v>
      </c>
      <c r="BN274" s="124">
        <f t="shared" si="112"/>
        <v>1</v>
      </c>
      <c r="BO274" s="124">
        <f t="shared" si="113"/>
        <v>0</v>
      </c>
      <c r="BP274" s="125">
        <f t="shared" si="114"/>
        <v>1</v>
      </c>
      <c r="BR274" s="126">
        <f t="shared" si="115"/>
        <v>-71.253</v>
      </c>
      <c r="BV274" s="45" t="str">
        <f t="shared" si="116"/>
        <v>SMI</v>
      </c>
      <c r="BW274" s="45" t="s">
        <v>852</v>
      </c>
      <c r="BX274" s="123" t="str">
        <f t="shared" si="117"/>
        <v>9-SEPTIEMBRE</v>
      </c>
      <c r="BY274" s="45">
        <f t="shared" si="118"/>
        <v>110222</v>
      </c>
      <c r="BZ274" s="45">
        <f>VLOOKUP(BY274,Hoja1!$A$2:$O$599,14,FALSE)</f>
        <v>110222</v>
      </c>
      <c r="CA274" s="45" t="str">
        <f>VLOOKUP(BZ274,Hoja1!$A$2:$O$599,2,FALSE)</f>
        <v>COLEGIO ITALICA</v>
      </c>
      <c r="CB274" s="45" t="str">
        <f t="shared" si="119"/>
        <v>Absentismo</v>
      </c>
      <c r="CC274" s="45">
        <v>888</v>
      </c>
      <c r="CD274" s="45" t="str">
        <f t="shared" si="120"/>
        <v>INCIDENCIA</v>
      </c>
      <c r="CF274" s="124"/>
      <c r="CG274" s="124"/>
      <c r="CH274" s="125"/>
      <c r="CJ274" s="126">
        <f t="shared" si="121"/>
        <v>71.253</v>
      </c>
    </row>
    <row r="275" spans="1:88" hidden="1" x14ac:dyDescent="0.3">
      <c r="A275" s="116"/>
      <c r="B275" s="116"/>
      <c r="D275" s="31" t="s">
        <v>2764</v>
      </c>
      <c r="E275" s="8" t="s">
        <v>2786</v>
      </c>
      <c r="F275" s="7" t="s">
        <v>726</v>
      </c>
      <c r="G275" s="45" t="s">
        <v>714</v>
      </c>
      <c r="H275" s="45" t="s">
        <v>722</v>
      </c>
      <c r="I275" s="119" t="s">
        <v>7887</v>
      </c>
      <c r="J275" s="18" t="s">
        <v>485</v>
      </c>
      <c r="K275" s="119">
        <v>110052</v>
      </c>
      <c r="L275" s="110" t="str">
        <f t="shared" si="99"/>
        <v>ok</v>
      </c>
      <c r="M275" s="111" t="str">
        <f>IFERROR(VLOOKUP(K275,Centros!$E$2:$G$340,2,FALSE)," ")</f>
        <v>COLEGIO NUESTRA SEÑORA DE LA MERCED</v>
      </c>
      <c r="N275" s="112" t="str">
        <f t="shared" si="100"/>
        <v xml:space="preserve"> </v>
      </c>
      <c r="O275" s="113" t="str">
        <f>IFERROR(VLOOKUP($I275,Trabajadores!$C$3:$AF$1684,19,FALSE)," ")</f>
        <v>AUX LIMP</v>
      </c>
      <c r="P275" s="32">
        <v>8</v>
      </c>
      <c r="Q275" s="33">
        <v>9</v>
      </c>
      <c r="R275" s="24">
        <f t="shared" si="98"/>
        <v>72</v>
      </c>
      <c r="S275" s="18"/>
      <c r="T275" s="23">
        <f t="shared" si="101"/>
        <v>0</v>
      </c>
      <c r="U275" s="23">
        <f t="shared" si="102"/>
        <v>0</v>
      </c>
      <c r="V275" s="18"/>
      <c r="W275" s="23">
        <f t="shared" si="103"/>
        <v>95.003999999999991</v>
      </c>
      <c r="X275" s="30" t="str">
        <f>IFERROR(VLOOKUP($I275,Trabajadores!$C$2:$AS$1684,42,FALSE)," ")</f>
        <v>ALGADI</v>
      </c>
      <c r="Y275" s="30">
        <f>IFERROR(VLOOKUP($I275,Trabajadores!$C$2:$AS$1684,40,FALSE)," ")</f>
        <v>110052</v>
      </c>
      <c r="Z275" s="30" t="str">
        <f>IFERROR(VLOOKUP(Y275,Centros!$X$2:$Y$228,2,FALSE)," ")</f>
        <v>COLEGIO NUESTRA SEÑORA DE LA MERCED</v>
      </c>
      <c r="AA275" s="6" t="s">
        <v>10817</v>
      </c>
      <c r="AB275" s="5" t="s">
        <v>10819</v>
      </c>
      <c r="AC275" s="41">
        <f>IFERROR(VLOOKUP(H275,Centros!$AI$2:$AN$10,6,FALSE),0)</f>
        <v>72</v>
      </c>
      <c r="AD275" s="42">
        <f t="shared" si="104"/>
        <v>0</v>
      </c>
      <c r="AE275" s="42">
        <f t="shared" si="105"/>
        <v>72</v>
      </c>
      <c r="AF275" s="42">
        <f t="shared" si="106"/>
        <v>0</v>
      </c>
      <c r="AG275" s="42">
        <f t="shared" si="107"/>
        <v>0</v>
      </c>
      <c r="AH275" s="43">
        <f>IFERROR(VLOOKUP($I275,Trabajadores!$C$3:$AT$1684,44,FALSE),0)</f>
        <v>19241</v>
      </c>
      <c r="AI275" s="43">
        <f>IFERROR(VLOOKUP($I275,Trabajadores!$C$3:$AT$1684,2,FALSE),0)</f>
        <v>81</v>
      </c>
      <c r="AJ275" s="43" t="str">
        <f>IFERROR(VLOOKUP($I275,Trabajadores!$C$3:$AY$1270,21,FALSE),0)</f>
        <v>10</v>
      </c>
      <c r="AK275" s="42">
        <f>IFERROR(VLOOKUP($I275,Trabajadores!$C$3:$AN$1684,38,FALSE),0)</f>
        <v>8.94</v>
      </c>
      <c r="AL275" s="42" t="str">
        <f>IFERROR(VLOOKUP($I275,Trabajadores!$C$3:$AN$1684,28,FALSE),0)</f>
        <v>99100165012016</v>
      </c>
      <c r="AM275" s="21" t="str">
        <f>IFERROR(VLOOKUP($I275,Trabajadores!$C$3:$AN$1684,19,FALSE),0)</f>
        <v>AUX LIMP</v>
      </c>
      <c r="AN275" s="21">
        <f>IFERROR(IF($J275="algadi",VLOOKUP($K275,Centros!$AB$2:$AD$142,2,FALSE),VLOOKUP($K275,Centros!$AB$143:$AD$282,2,FALSE)),0)</f>
        <v>0</v>
      </c>
      <c r="AO275" s="44">
        <f>IFERROR(IF($J275="algadi",VLOOKUP($K275,Centros!$AB$2:$AD$142,3,FALSE),VLOOKUP($K275,Centros!$AB$143:$AD$222,3,FALSE)),0)</f>
        <v>0</v>
      </c>
      <c r="AP275" s="54"/>
      <c r="AQ275" s="55">
        <f>IFERROR(VLOOKUP($AM275,Centros!$AR$2:$AS$405,2,FALSE),0)</f>
        <v>0</v>
      </c>
      <c r="AR275" s="78">
        <f>IFERROR(VLOOKUP($AM275,Centros!$AZ$2:$BA$6,2,FALSE),0)</f>
        <v>0</v>
      </c>
      <c r="AS275" s="76">
        <f>IFERROR(VLOOKUP($AM275,Centros!$BE$2:$BF$6,2,FALSE),0)</f>
        <v>0</v>
      </c>
      <c r="BD275" s="45" t="str">
        <f t="shared" si="108"/>
        <v>ALGADI</v>
      </c>
      <c r="BE275" s="45" t="s">
        <v>852</v>
      </c>
      <c r="BF275" s="123" t="str">
        <f t="shared" si="109"/>
        <v>9-SEPTIEMBRE</v>
      </c>
      <c r="BG275" s="45">
        <f t="shared" si="110"/>
        <v>110052</v>
      </c>
      <c r="BH275" s="161" t="s">
        <v>11213</v>
      </c>
      <c r="BI275" s="162" t="s">
        <v>1197</v>
      </c>
      <c r="BJ275" s="45" t="str">
        <f t="shared" si="111"/>
        <v>CARMONA CORDONES, ROSARIO</v>
      </c>
      <c r="BK275" s="45">
        <f>VLOOKUP(BJ275,Trabajadores!$C$3:$AN$3285,14,FALSE)</f>
        <v>300</v>
      </c>
      <c r="BL275" s="45" t="str">
        <f>VLOOKUP($BJ275,Trabajadores!$C$3:$AN$3285,19,FALSE)</f>
        <v>AUX LIMP</v>
      </c>
      <c r="BM275" s="45">
        <f>VLOOKUP($BJ275,Trabajadores!$C$3:$AN$3285,16,FALSE)</f>
        <v>37.5</v>
      </c>
      <c r="BN275" s="124">
        <f t="shared" si="112"/>
        <v>1</v>
      </c>
      <c r="BO275" s="124">
        <f t="shared" si="113"/>
        <v>0</v>
      </c>
      <c r="BP275" s="125">
        <f t="shared" si="114"/>
        <v>1</v>
      </c>
      <c r="BR275" s="126">
        <f t="shared" si="115"/>
        <v>-95.003999999999991</v>
      </c>
      <c r="BV275" s="45" t="str">
        <f t="shared" si="116"/>
        <v>ALGADI</v>
      </c>
      <c r="BW275" s="45" t="s">
        <v>852</v>
      </c>
      <c r="BX275" s="123" t="str">
        <f t="shared" si="117"/>
        <v>9-SEPTIEMBRE</v>
      </c>
      <c r="BY275" s="45">
        <f t="shared" si="118"/>
        <v>110052</v>
      </c>
      <c r="BZ275" s="161" t="s">
        <v>11213</v>
      </c>
      <c r="CA275" s="45" t="str">
        <f>+BI275</f>
        <v>COL. LEG. Mª INMACULADA DE TREMP</v>
      </c>
      <c r="CB275" s="45" t="str">
        <f t="shared" si="119"/>
        <v>Puesto pendiente de cubrir</v>
      </c>
      <c r="CC275" s="45">
        <v>888</v>
      </c>
      <c r="CD275" s="45" t="str">
        <f t="shared" si="120"/>
        <v>INCIDENCIA</v>
      </c>
      <c r="CF275" s="124"/>
      <c r="CG275" s="124"/>
      <c r="CH275" s="125"/>
      <c r="CJ275" s="126">
        <f t="shared" si="121"/>
        <v>95.003999999999991</v>
      </c>
    </row>
    <row r="276" spans="1:88" hidden="1" x14ac:dyDescent="0.3">
      <c r="A276" s="116"/>
      <c r="B276" s="116"/>
      <c r="D276" s="31" t="s">
        <v>2764</v>
      </c>
      <c r="E276" s="8" t="s">
        <v>2786</v>
      </c>
      <c r="F276" s="7" t="s">
        <v>726</v>
      </c>
      <c r="G276" s="45" t="s">
        <v>714</v>
      </c>
      <c r="H276" s="45" t="s">
        <v>722</v>
      </c>
      <c r="I276" s="119" t="s">
        <v>9640</v>
      </c>
      <c r="J276" s="18" t="s">
        <v>485</v>
      </c>
      <c r="K276" s="119">
        <v>110052</v>
      </c>
      <c r="L276" s="110" t="str">
        <f t="shared" si="99"/>
        <v>ok</v>
      </c>
      <c r="M276" s="111" t="str">
        <f>IFERROR(VLOOKUP(K276,Centros!$E$2:$G$340,2,FALSE)," ")</f>
        <v>COLEGIO NUESTRA SEÑORA DE LA MERCED</v>
      </c>
      <c r="N276" s="112" t="str">
        <f t="shared" si="100"/>
        <v xml:space="preserve"> </v>
      </c>
      <c r="O276" s="113" t="str">
        <f>IFERROR(VLOOKUP($I276,Trabajadores!$C$3:$AF$1684,19,FALSE)," ")</f>
        <v>MONITOR@</v>
      </c>
      <c r="P276" s="32">
        <v>8</v>
      </c>
      <c r="Q276" s="33">
        <v>9</v>
      </c>
      <c r="R276" s="24">
        <f t="shared" si="98"/>
        <v>72</v>
      </c>
      <c r="S276" s="18"/>
      <c r="T276" s="23">
        <f t="shared" si="101"/>
        <v>1.6367812499999999</v>
      </c>
      <c r="U276" s="23">
        <f t="shared" si="102"/>
        <v>0</v>
      </c>
      <c r="V276" s="18"/>
      <c r="W276" s="23">
        <f t="shared" si="103"/>
        <v>95.003999999999991</v>
      </c>
      <c r="X276" s="30" t="str">
        <f>IFERROR(VLOOKUP($I276,Trabajadores!$C$2:$AS$1684,42,FALSE)," ")</f>
        <v>ALGADI</v>
      </c>
      <c r="Y276" s="30">
        <f>IFERROR(VLOOKUP($I276,Trabajadores!$C$2:$AS$1684,40,FALSE)," ")</f>
        <v>110052</v>
      </c>
      <c r="Z276" s="30" t="str">
        <f>IFERROR(VLOOKUP(Y276,Centros!$X$2:$Y$228,2,FALSE)," ")</f>
        <v>COLEGIO NUESTRA SEÑORA DE LA MERCED</v>
      </c>
      <c r="AA276" s="6" t="s">
        <v>10817</v>
      </c>
      <c r="AB276" s="5" t="s">
        <v>10819</v>
      </c>
      <c r="AC276" s="41">
        <f>IFERROR(VLOOKUP(H276,Centros!$AI$2:$AN$10,6,FALSE),0)</f>
        <v>72</v>
      </c>
      <c r="AD276" s="42">
        <f t="shared" si="104"/>
        <v>0</v>
      </c>
      <c r="AE276" s="42">
        <f t="shared" si="105"/>
        <v>72</v>
      </c>
      <c r="AF276" s="42">
        <f t="shared" si="106"/>
        <v>0</v>
      </c>
      <c r="AG276" s="42">
        <f t="shared" si="107"/>
        <v>0</v>
      </c>
      <c r="AH276" s="43">
        <f>IFERROR(VLOOKUP($I276,Trabajadores!$C$3:$AT$1684,44,FALSE),0)</f>
        <v>19241</v>
      </c>
      <c r="AI276" s="43">
        <f>IFERROR(VLOOKUP($I276,Trabajadores!$C$3:$AT$1684,2,FALSE),0)</f>
        <v>82</v>
      </c>
      <c r="AJ276" s="43" t="str">
        <f>IFERROR(VLOOKUP($I276,Trabajadores!$C$3:$AY$1270,21,FALSE),0)</f>
        <v>10</v>
      </c>
      <c r="AK276" s="42">
        <f>IFERROR(VLOOKUP($I276,Trabajadores!$C$3:$AN$1684,38,FALSE),0)</f>
        <v>8.56</v>
      </c>
      <c r="AL276" s="42" t="str">
        <f>IFERROR(VLOOKUP($I276,Trabajadores!$C$3:$AN$1684,28,FALSE),0)</f>
        <v>99100165012016</v>
      </c>
      <c r="AM276" s="21" t="str">
        <f>IFERROR(VLOOKUP($I276,Trabajadores!$C$3:$AN$1684,19,FALSE),0)</f>
        <v>MONITOR@</v>
      </c>
      <c r="AN276" s="21">
        <f>IFERROR(IF($J276="algadi",VLOOKUP($K276,Centros!$AB$2:$AD$142,2,FALSE),VLOOKUP($K276,Centros!$AB$143:$AD$282,2,FALSE)),0)</f>
        <v>0</v>
      </c>
      <c r="AO276" s="44">
        <f>IFERROR(IF($J276="algadi",VLOOKUP($K276,Centros!$AB$2:$AD$142,3,FALSE),VLOOKUP($K276,Centros!$AB$143:$AD$222,3,FALSE)),0)</f>
        <v>0</v>
      </c>
      <c r="AP276" s="54"/>
      <c r="AQ276" s="55">
        <f>IFERROR(VLOOKUP($AM276,Centros!$AR$2:$AS$405,2,FALSE),0)</f>
        <v>1.6367812499999999</v>
      </c>
      <c r="AR276" s="78">
        <f>IFERROR(VLOOKUP($AM276,Centros!$AZ$2:$BA$6,2,FALSE),0)</f>
        <v>0</v>
      </c>
      <c r="AS276" s="76">
        <f>IFERROR(VLOOKUP($AM276,Centros!$BE$2:$BF$6,2,FALSE),0)</f>
        <v>0</v>
      </c>
      <c r="BD276" s="45" t="str">
        <f t="shared" si="108"/>
        <v>ALGADI</v>
      </c>
      <c r="BE276" s="45" t="s">
        <v>852</v>
      </c>
      <c r="BF276" s="123" t="str">
        <f t="shared" si="109"/>
        <v>9-SEPTIEMBRE</v>
      </c>
      <c r="BG276" s="45">
        <f t="shared" si="110"/>
        <v>110052</v>
      </c>
      <c r="BH276" s="161" t="s">
        <v>11213</v>
      </c>
      <c r="BI276" s="162" t="s">
        <v>1197</v>
      </c>
      <c r="BJ276" s="45" t="str">
        <f t="shared" si="111"/>
        <v>ORTEGA PARADA, SENEIDY</v>
      </c>
      <c r="BK276" s="45">
        <f>VLOOKUP(BJ276,Trabajadores!$C$3:$AN$3285,14,FALSE)</f>
        <v>300</v>
      </c>
      <c r="BL276" s="45" t="str">
        <f>VLOOKUP($BJ276,Trabajadores!$C$3:$AN$3285,19,FALSE)</f>
        <v>MONITOR@</v>
      </c>
      <c r="BM276" s="45">
        <f>VLOOKUP($BJ276,Trabajadores!$C$3:$AN$3285,16,FALSE)</f>
        <v>25</v>
      </c>
      <c r="BN276" s="124">
        <f t="shared" si="112"/>
        <v>1</v>
      </c>
      <c r="BO276" s="124">
        <f t="shared" si="113"/>
        <v>0</v>
      </c>
      <c r="BP276" s="125">
        <f t="shared" si="114"/>
        <v>1</v>
      </c>
      <c r="BR276" s="126">
        <f t="shared" si="115"/>
        <v>-95.003999999999991</v>
      </c>
      <c r="BV276" s="45" t="str">
        <f t="shared" si="116"/>
        <v>ALGADI</v>
      </c>
      <c r="BW276" s="45" t="s">
        <v>852</v>
      </c>
      <c r="BX276" s="123" t="str">
        <f t="shared" si="117"/>
        <v>9-SEPTIEMBRE</v>
      </c>
      <c r="BY276" s="45">
        <f t="shared" si="118"/>
        <v>110052</v>
      </c>
      <c r="BZ276" s="161" t="s">
        <v>11213</v>
      </c>
      <c r="CA276" s="45" t="str">
        <f>+BI276</f>
        <v>COL. LEG. Mª INMACULADA DE TREMP</v>
      </c>
      <c r="CB276" s="45" t="str">
        <f t="shared" si="119"/>
        <v>Puesto pendiente de cubrir</v>
      </c>
      <c r="CC276" s="45">
        <v>888</v>
      </c>
      <c r="CD276" s="45" t="str">
        <f t="shared" si="120"/>
        <v>INCIDENCIA</v>
      </c>
      <c r="CF276" s="124"/>
      <c r="CG276" s="124"/>
      <c r="CH276" s="125"/>
      <c r="CJ276" s="126">
        <f t="shared" si="121"/>
        <v>95.003999999999991</v>
      </c>
    </row>
    <row r="277" spans="1:88" hidden="1" x14ac:dyDescent="0.3">
      <c r="A277" s="116"/>
      <c r="B277" s="116"/>
      <c r="D277" s="31" t="s">
        <v>2764</v>
      </c>
      <c r="E277" s="8" t="s">
        <v>2786</v>
      </c>
      <c r="F277" s="7" t="s">
        <v>726</v>
      </c>
      <c r="G277" s="45" t="s">
        <v>714</v>
      </c>
      <c r="H277" s="45" t="s">
        <v>718</v>
      </c>
      <c r="I277" s="119" t="s">
        <v>9166</v>
      </c>
      <c r="J277" s="18" t="s">
        <v>651</v>
      </c>
      <c r="K277" s="119">
        <v>110106</v>
      </c>
      <c r="L277" s="110" t="str">
        <f t="shared" si="99"/>
        <v>ok</v>
      </c>
      <c r="M277" s="111" t="str">
        <f>IFERROR(VLOOKUP(K277,Centros!$E$2:$G$340,2,FALSE)," ")</f>
        <v>COLEGIO SAN JOSE SS.CC. DE SEVILLA</v>
      </c>
      <c r="N277" s="112" t="str">
        <f t="shared" si="100"/>
        <v xml:space="preserve"> </v>
      </c>
      <c r="O277" s="113" t="str">
        <f>IFERROR(VLOOKUP($I277,Trabajadores!$C$3:$AF$1684,19,FALSE)," ")</f>
        <v>Cuidador@</v>
      </c>
      <c r="P277" s="32">
        <v>1</v>
      </c>
      <c r="Q277" s="33">
        <v>50</v>
      </c>
      <c r="R277" s="24">
        <f t="shared" si="98"/>
        <v>50</v>
      </c>
      <c r="S277" s="18"/>
      <c r="T277" s="23">
        <f t="shared" si="101"/>
        <v>0</v>
      </c>
      <c r="U277" s="23">
        <f t="shared" si="102"/>
        <v>0</v>
      </c>
      <c r="V277" s="18"/>
      <c r="W277" s="23">
        <f t="shared" si="103"/>
        <v>65.974999999999994</v>
      </c>
      <c r="X277" s="30" t="str">
        <f>IFERROR(VLOOKUP($I277,Trabajadores!$C$2:$AS$1684,42,FALSE)," ")</f>
        <v>SMI</v>
      </c>
      <c r="Y277" s="30">
        <f>IFERROR(VLOOKUP($I277,Trabajadores!$C$2:$AS$1684,40,FALSE)," ")</f>
        <v>110106</v>
      </c>
      <c r="Z277" s="30" t="str">
        <f>IFERROR(VLOOKUP(Y277,Centros!$X$2:$Y$228,2,FALSE)," ")</f>
        <v>COLEGIO SAN JOSE SS.CC. DE SEVILLA</v>
      </c>
      <c r="AA277" s="6" t="s">
        <v>10820</v>
      </c>
      <c r="AB277" s="5" t="s">
        <v>10821</v>
      </c>
      <c r="AC277" s="41">
        <f>IFERROR(VLOOKUP(H277,Centros!$AI$2:$AN$10,6,FALSE),0)</f>
        <v>72</v>
      </c>
      <c r="AD277" s="42">
        <f t="shared" si="104"/>
        <v>0</v>
      </c>
      <c r="AE277" s="42">
        <f t="shared" si="105"/>
        <v>50</v>
      </c>
      <c r="AF277" s="42">
        <f t="shared" si="106"/>
        <v>0</v>
      </c>
      <c r="AG277" s="42">
        <f t="shared" si="107"/>
        <v>0</v>
      </c>
      <c r="AH277" s="43">
        <f>IFERROR(VLOOKUP($I277,Trabajadores!$C$3:$AT$1684,44,FALSE),0)</f>
        <v>20041</v>
      </c>
      <c r="AI277" s="43">
        <f>IFERROR(VLOOKUP($I277,Trabajadores!$C$3:$AT$1684,2,FALSE),0)</f>
        <v>24</v>
      </c>
      <c r="AJ277" s="43" t="str">
        <f>IFERROR(VLOOKUP($I277,Trabajadores!$C$3:$AY$1270,21,FALSE),0)</f>
        <v>2</v>
      </c>
      <c r="AK277" s="42">
        <f>IFERROR(VLOOKUP($I277,Trabajadores!$C$3:$AN$1684,38,FALSE),0)</f>
        <v>8.41</v>
      </c>
      <c r="AL277" s="42" t="str">
        <f>IFERROR(VLOOKUP($I277,Trabajadores!$C$3:$AN$1684,28,FALSE),0)</f>
        <v>99100165012016</v>
      </c>
      <c r="AM277" s="21" t="str">
        <f>IFERROR(VLOOKUP($I277,Trabajadores!$C$3:$AN$1684,19,FALSE),0)</f>
        <v>Cuidador@</v>
      </c>
      <c r="AN277" s="21">
        <f>IFERROR(IF($J277="algadi",VLOOKUP($K277,Centros!$AB$2:$AD$142,2,FALSE),VLOOKUP($K277,Centros!$AB$143:$AD$282,2,FALSE)),0)</f>
        <v>19241</v>
      </c>
      <c r="AO277" s="44" t="str">
        <f>IFERROR(IF($J277="algadi",VLOOKUP($K277,Centros!$AB$2:$AD$142,3,FALSE),VLOOKUP($K277,Centros!$AB$143:$AD$222,3,FALSE)),0)</f>
        <v>4</v>
      </c>
      <c r="AP277" s="54"/>
      <c r="AQ277" s="55">
        <f>IFERROR(VLOOKUP($AM277,Centros!$AR$2:$AS$405,2,FALSE),0)</f>
        <v>0</v>
      </c>
      <c r="AR277" s="78">
        <f>IFERROR(VLOOKUP($AM277,Centros!$AZ$2:$BA$6,2,FALSE),0)</f>
        <v>0</v>
      </c>
      <c r="AS277" s="76">
        <f>IFERROR(VLOOKUP($AM277,Centros!$BE$2:$BF$6,2,FALSE),0)</f>
        <v>0</v>
      </c>
      <c r="BD277" s="45" t="str">
        <f t="shared" si="108"/>
        <v>SMI</v>
      </c>
      <c r="BE277" s="45" t="s">
        <v>852</v>
      </c>
      <c r="BF277" s="123" t="str">
        <f t="shared" si="109"/>
        <v>9-SEPTIEMBRE</v>
      </c>
      <c r="BG277" s="45">
        <f t="shared" si="110"/>
        <v>110106</v>
      </c>
      <c r="BH277" s="45">
        <f>VLOOKUP(Y277,Hoja1!$A$2:$O$599,14,FALSE)</f>
        <v>110106</v>
      </c>
      <c r="BI277" s="45" t="str">
        <f>VLOOKUP(BH277,Hoja1!$A$2:$O$599,2,FALSE)</f>
        <v>COLEGIO SAN JOSE SS.CC. DE SEVILLA</v>
      </c>
      <c r="BJ277" s="45" t="str">
        <f t="shared" si="111"/>
        <v>LUNA RECHA, Mª DOLORES</v>
      </c>
      <c r="BK277" s="45">
        <f>VLOOKUP(BJ277,Trabajadores!$C$3:$AN$3285,14,FALSE)</f>
        <v>300</v>
      </c>
      <c r="BL277" s="45" t="str">
        <f>VLOOKUP($BJ277,Trabajadores!$C$3:$AN$3285,19,FALSE)</f>
        <v>Cuidador@</v>
      </c>
      <c r="BM277" s="45">
        <f>VLOOKUP($BJ277,Trabajadores!$C$3:$AN$3285,16,FALSE)</f>
        <v>25</v>
      </c>
      <c r="BN277" s="124">
        <f t="shared" si="112"/>
        <v>1</v>
      </c>
      <c r="BO277" s="124">
        <f t="shared" si="113"/>
        <v>0</v>
      </c>
      <c r="BP277" s="125">
        <f t="shared" si="114"/>
        <v>1</v>
      </c>
      <c r="BR277" s="126">
        <f t="shared" si="115"/>
        <v>-65.974999999999994</v>
      </c>
      <c r="BV277" s="45" t="str">
        <f t="shared" si="116"/>
        <v>SMI</v>
      </c>
      <c r="BW277" s="45" t="s">
        <v>852</v>
      </c>
      <c r="BX277" s="123" t="str">
        <f t="shared" si="117"/>
        <v>9-SEPTIEMBRE</v>
      </c>
      <c r="BY277" s="45">
        <f t="shared" si="118"/>
        <v>110106</v>
      </c>
      <c r="BZ277" s="45">
        <f>VLOOKUP(BY277,Hoja1!$A$2:$O$599,14,FALSE)</f>
        <v>110106</v>
      </c>
      <c r="CA277" s="45" t="str">
        <f>VLOOKUP(BZ277,Hoja1!$A$2:$O$599,2,FALSE)</f>
        <v>COLEGIO SAN JOSE SS.CC. DE SEVILLA</v>
      </c>
      <c r="CB277" s="45" t="str">
        <f t="shared" si="119"/>
        <v>Refuerzo</v>
      </c>
      <c r="CC277" s="45">
        <v>888</v>
      </c>
      <c r="CD277" s="45" t="str">
        <f t="shared" si="120"/>
        <v>INCIDENCIA</v>
      </c>
      <c r="CF277" s="124"/>
      <c r="CG277" s="124"/>
      <c r="CH277" s="125"/>
      <c r="CJ277" s="126">
        <f t="shared" si="121"/>
        <v>65.974999999999994</v>
      </c>
    </row>
    <row r="278" spans="1:88" hidden="1" x14ac:dyDescent="0.3">
      <c r="A278" s="116"/>
      <c r="B278" s="116"/>
      <c r="D278" s="31" t="s">
        <v>2764</v>
      </c>
      <c r="E278" s="8" t="s">
        <v>2786</v>
      </c>
      <c r="F278" s="7" t="s">
        <v>726</v>
      </c>
      <c r="G278" s="45" t="s">
        <v>714</v>
      </c>
      <c r="H278" s="45" t="s">
        <v>718</v>
      </c>
      <c r="I278" s="119" t="s">
        <v>7860</v>
      </c>
      <c r="J278" s="18" t="s">
        <v>651</v>
      </c>
      <c r="K278" s="119">
        <v>110106</v>
      </c>
      <c r="L278" s="110" t="str">
        <f t="shared" si="99"/>
        <v>ok</v>
      </c>
      <c r="M278" s="111" t="str">
        <f>IFERROR(VLOOKUP(K278,Centros!$E$2:$G$340,2,FALSE)," ")</f>
        <v>COLEGIO SAN JOSE SS.CC. DE SEVILLA</v>
      </c>
      <c r="N278" s="112" t="str">
        <f t="shared" si="100"/>
        <v>Emp Orig/dest. Distinta</v>
      </c>
      <c r="O278" s="113" t="str">
        <f>IFERROR(VLOOKUP($I278,Trabajadores!$C$3:$AF$1684,19,FALSE)," ")</f>
        <v>AUX COLECT</v>
      </c>
      <c r="P278" s="32">
        <v>3.5</v>
      </c>
      <c r="Q278" s="33">
        <v>9</v>
      </c>
      <c r="R278" s="24">
        <f t="shared" si="98"/>
        <v>31.5</v>
      </c>
      <c r="S278" s="18"/>
      <c r="T278" s="23">
        <f t="shared" si="101"/>
        <v>0</v>
      </c>
      <c r="U278" s="23">
        <f t="shared" si="102"/>
        <v>0</v>
      </c>
      <c r="V278" s="18"/>
      <c r="W278" s="23">
        <f t="shared" si="103"/>
        <v>41.564249999999994</v>
      </c>
      <c r="X278" s="30" t="str">
        <f>IFERROR(VLOOKUP($I278,Trabajadores!$C$2:$AS$1684,42,FALSE)," ")</f>
        <v>ALGADI</v>
      </c>
      <c r="Y278" s="30">
        <f>IFERROR(VLOOKUP($I278,Trabajadores!$C$2:$AS$1684,40,FALSE)," ")</f>
        <v>110106</v>
      </c>
      <c r="Z278" s="30" t="str">
        <f>IFERROR(VLOOKUP(Y278,Centros!$X$2:$Y$228,2,FALSE)," ")</f>
        <v>COLEGIO SAN JOSE SS.CC. DE SEVILLA</v>
      </c>
      <c r="AA278" s="6" t="s">
        <v>10820</v>
      </c>
      <c r="AB278" s="5" t="s">
        <v>10822</v>
      </c>
      <c r="AC278" s="41">
        <f>IFERROR(VLOOKUP(H278,Centros!$AI$2:$AN$10,6,FALSE),0)</f>
        <v>72</v>
      </c>
      <c r="AD278" s="42">
        <f t="shared" si="104"/>
        <v>0</v>
      </c>
      <c r="AE278" s="42">
        <f t="shared" si="105"/>
        <v>31.5</v>
      </c>
      <c r="AF278" s="42">
        <f t="shared" si="106"/>
        <v>0</v>
      </c>
      <c r="AG278" s="42">
        <f t="shared" si="107"/>
        <v>0</v>
      </c>
      <c r="AH278" s="43">
        <f>IFERROR(VLOOKUP($I278,Trabajadores!$C$3:$AT$1684,44,FALSE),0)</f>
        <v>19241</v>
      </c>
      <c r="AI278" s="43">
        <f>IFERROR(VLOOKUP($I278,Trabajadores!$C$3:$AT$1684,2,FALSE),0)</f>
        <v>27</v>
      </c>
      <c r="AJ278" s="43" t="str">
        <f>IFERROR(VLOOKUP($I278,Trabajadores!$C$3:$AY$1270,21,FALSE),0)</f>
        <v>4</v>
      </c>
      <c r="AK278" s="42">
        <f>IFERROR(VLOOKUP($I278,Trabajadores!$C$3:$AN$1684,38,FALSE),0)</f>
        <v>8.5568181818181817</v>
      </c>
      <c r="AL278" s="42" t="str">
        <f>IFERROR(VLOOKUP($I278,Trabajadores!$C$3:$AN$1684,28,FALSE),0)</f>
        <v>99100165012016</v>
      </c>
      <c r="AM278" s="21" t="str">
        <f>IFERROR(VLOOKUP($I278,Trabajadores!$C$3:$AN$1684,19,FALSE),0)</f>
        <v>AUX COLECT</v>
      </c>
      <c r="AN278" s="21">
        <f>IFERROR(IF($J278="algadi",VLOOKUP($K278,Centros!$AB$2:$AD$142,2,FALSE),VLOOKUP($K278,Centros!$AB$143:$AD$282,2,FALSE)),0)</f>
        <v>19241</v>
      </c>
      <c r="AO278" s="44" t="str">
        <f>IFERROR(IF($J278="algadi",VLOOKUP($K278,Centros!$AB$2:$AD$142,3,FALSE),VLOOKUP($K278,Centros!$AB$143:$AD$222,3,FALSE)),0)</f>
        <v>4</v>
      </c>
      <c r="AP278" s="54"/>
      <c r="AQ278" s="55">
        <f>IFERROR(VLOOKUP($AM278,Centros!$AR$2:$AS$405,2,FALSE),0)</f>
        <v>0</v>
      </c>
      <c r="AR278" s="78">
        <f>IFERROR(VLOOKUP($AM278,Centros!$AZ$2:$BA$6,2,FALSE),0)</f>
        <v>0</v>
      </c>
      <c r="AS278" s="76">
        <f>IFERROR(VLOOKUP($AM278,Centros!$BE$2:$BF$6,2,FALSE),0)</f>
        <v>0</v>
      </c>
      <c r="BD278" s="45" t="str">
        <f t="shared" si="108"/>
        <v>ALGADI</v>
      </c>
      <c r="BE278" s="45" t="s">
        <v>852</v>
      </c>
      <c r="BF278" s="123" t="str">
        <f t="shared" si="109"/>
        <v>9-SEPTIEMBRE</v>
      </c>
      <c r="BG278" s="45">
        <f t="shared" si="110"/>
        <v>110106</v>
      </c>
      <c r="BH278" s="45">
        <f>VLOOKUP(Y278,Hoja1!$A$2:$O$599,14,FALSE)</f>
        <v>110106</v>
      </c>
      <c r="BI278" s="45" t="str">
        <f>VLOOKUP(BH278,Hoja1!$A$2:$O$599,2,FALSE)</f>
        <v>COLEGIO SAN JOSE SS.CC. DE SEVILLA</v>
      </c>
      <c r="BJ278" s="45" t="str">
        <f t="shared" si="111"/>
        <v>CARABE CARRERA, TRINIDAD</v>
      </c>
      <c r="BK278" s="45">
        <f>VLOOKUP(BJ278,Trabajadores!$C$3:$AN$3285,14,FALSE)</f>
        <v>300</v>
      </c>
      <c r="BL278" s="45" t="str">
        <f>VLOOKUP($BJ278,Trabajadores!$C$3:$AN$3285,19,FALSE)</f>
        <v>AUX COLECT</v>
      </c>
      <c r="BM278" s="45">
        <f>VLOOKUP($BJ278,Trabajadores!$C$3:$AN$3285,16,FALSE)</f>
        <v>55</v>
      </c>
      <c r="BN278" s="124">
        <f t="shared" si="112"/>
        <v>1</v>
      </c>
      <c r="BO278" s="124">
        <f t="shared" si="113"/>
        <v>0</v>
      </c>
      <c r="BP278" s="125">
        <f t="shared" si="114"/>
        <v>1</v>
      </c>
      <c r="BR278" s="126">
        <f t="shared" si="115"/>
        <v>-41.564249999999994</v>
      </c>
      <c r="BV278" s="45" t="str">
        <f t="shared" si="116"/>
        <v>SMI</v>
      </c>
      <c r="BW278" s="45" t="s">
        <v>852</v>
      </c>
      <c r="BX278" s="123" t="str">
        <f t="shared" si="117"/>
        <v>9-SEPTIEMBRE</v>
      </c>
      <c r="BY278" s="45">
        <f t="shared" si="118"/>
        <v>110106</v>
      </c>
      <c r="BZ278" s="45">
        <f>VLOOKUP(BY278,Hoja1!$A$2:$O$599,14,FALSE)</f>
        <v>110106</v>
      </c>
      <c r="CA278" s="45" t="str">
        <f>VLOOKUP(BZ278,Hoja1!$A$2:$O$599,2,FALSE)</f>
        <v>COLEGIO SAN JOSE SS.CC. DE SEVILLA</v>
      </c>
      <c r="CB278" s="45" t="str">
        <f t="shared" si="119"/>
        <v>Refuerzo</v>
      </c>
      <c r="CC278" s="45">
        <v>888</v>
      </c>
      <c r="CD278" s="45" t="str">
        <f t="shared" si="120"/>
        <v>INCIDENCIA</v>
      </c>
      <c r="CF278" s="124"/>
      <c r="CG278" s="124"/>
      <c r="CH278" s="125"/>
      <c r="CJ278" s="126">
        <f t="shared" si="121"/>
        <v>41.564249999999994</v>
      </c>
    </row>
    <row r="279" spans="1:88" hidden="1" x14ac:dyDescent="0.3">
      <c r="A279" s="116"/>
      <c r="B279" s="116"/>
      <c r="D279" s="31" t="s">
        <v>2764</v>
      </c>
      <c r="E279" s="8" t="s">
        <v>2786</v>
      </c>
      <c r="F279" s="7" t="s">
        <v>726</v>
      </c>
      <c r="G279" s="45" t="s">
        <v>714</v>
      </c>
      <c r="H279" s="45" t="s">
        <v>718</v>
      </c>
      <c r="I279" s="119" t="s">
        <v>9166</v>
      </c>
      <c r="J279" s="18" t="s">
        <v>651</v>
      </c>
      <c r="K279" s="119">
        <v>110106</v>
      </c>
      <c r="L279" s="110" t="str">
        <f t="shared" si="99"/>
        <v>ok</v>
      </c>
      <c r="M279" s="111" t="str">
        <f>IFERROR(VLOOKUP(K279,Centros!$E$2:$G$340,2,FALSE)," ")</f>
        <v>COLEGIO SAN JOSE SS.CC. DE SEVILLA</v>
      </c>
      <c r="N279" s="112" t="str">
        <f t="shared" si="100"/>
        <v xml:space="preserve"> </v>
      </c>
      <c r="O279" s="113" t="str">
        <f>IFERROR(VLOOKUP($I279,Trabajadores!$C$3:$AF$1684,19,FALSE)," ")</f>
        <v>Cuidador@</v>
      </c>
      <c r="P279" s="32">
        <v>4.5</v>
      </c>
      <c r="Q279" s="33">
        <v>9</v>
      </c>
      <c r="R279" s="24">
        <f t="shared" si="98"/>
        <v>40.5</v>
      </c>
      <c r="S279" s="18"/>
      <c r="T279" s="23">
        <f t="shared" si="101"/>
        <v>0</v>
      </c>
      <c r="U279" s="23">
        <f t="shared" si="102"/>
        <v>0</v>
      </c>
      <c r="V279" s="18"/>
      <c r="W279" s="23">
        <f t="shared" si="103"/>
        <v>53.439749999999997</v>
      </c>
      <c r="X279" s="30" t="str">
        <f>IFERROR(VLOOKUP($I279,Trabajadores!$C$2:$AS$1684,42,FALSE)," ")</f>
        <v>SMI</v>
      </c>
      <c r="Y279" s="30">
        <f>IFERROR(VLOOKUP($I279,Trabajadores!$C$2:$AS$1684,40,FALSE)," ")</f>
        <v>110106</v>
      </c>
      <c r="Z279" s="30" t="str">
        <f>IFERROR(VLOOKUP(Y279,Centros!$X$2:$Y$228,2,FALSE)," ")</f>
        <v>COLEGIO SAN JOSE SS.CC. DE SEVILLA</v>
      </c>
      <c r="AA279" s="6" t="s">
        <v>10817</v>
      </c>
      <c r="AB279" s="5" t="s">
        <v>10822</v>
      </c>
      <c r="AC279" s="41">
        <f>IFERROR(VLOOKUP(H279,Centros!$AI$2:$AN$10,6,FALSE),0)</f>
        <v>72</v>
      </c>
      <c r="AD279" s="42">
        <f t="shared" si="104"/>
        <v>0</v>
      </c>
      <c r="AE279" s="42">
        <f t="shared" si="105"/>
        <v>40.5</v>
      </c>
      <c r="AF279" s="42">
        <f t="shared" si="106"/>
        <v>0</v>
      </c>
      <c r="AG279" s="42">
        <f t="shared" si="107"/>
        <v>0</v>
      </c>
      <c r="AH279" s="43">
        <f>IFERROR(VLOOKUP($I279,Trabajadores!$C$3:$AT$1684,44,FALSE),0)</f>
        <v>20041</v>
      </c>
      <c r="AI279" s="43">
        <f>IFERROR(VLOOKUP($I279,Trabajadores!$C$3:$AT$1684,2,FALSE),0)</f>
        <v>24</v>
      </c>
      <c r="AJ279" s="43" t="str">
        <f>IFERROR(VLOOKUP($I279,Trabajadores!$C$3:$AY$1270,21,FALSE),0)</f>
        <v>2</v>
      </c>
      <c r="AK279" s="42">
        <f>IFERROR(VLOOKUP($I279,Trabajadores!$C$3:$AN$1684,38,FALSE),0)</f>
        <v>8.41</v>
      </c>
      <c r="AL279" s="42" t="str">
        <f>IFERROR(VLOOKUP($I279,Trabajadores!$C$3:$AN$1684,28,FALSE),0)</f>
        <v>99100165012016</v>
      </c>
      <c r="AM279" s="21" t="str">
        <f>IFERROR(VLOOKUP($I279,Trabajadores!$C$3:$AN$1684,19,FALSE),0)</f>
        <v>Cuidador@</v>
      </c>
      <c r="AN279" s="21">
        <f>IFERROR(IF($J279="algadi",VLOOKUP($K279,Centros!$AB$2:$AD$142,2,FALSE),VLOOKUP($K279,Centros!$AB$143:$AD$282,2,FALSE)),0)</f>
        <v>19241</v>
      </c>
      <c r="AO279" s="44" t="str">
        <f>IFERROR(IF($J279="algadi",VLOOKUP($K279,Centros!$AB$2:$AD$142,3,FALSE),VLOOKUP($K279,Centros!$AB$143:$AD$222,3,FALSE)),0)</f>
        <v>4</v>
      </c>
      <c r="AP279" s="54"/>
      <c r="AQ279" s="55">
        <f>IFERROR(VLOOKUP($AM279,Centros!$AR$2:$AS$405,2,FALSE),0)</f>
        <v>0</v>
      </c>
      <c r="AR279" s="78">
        <f>IFERROR(VLOOKUP($AM279,Centros!$AZ$2:$BA$6,2,FALSE),0)</f>
        <v>0</v>
      </c>
      <c r="AS279" s="76">
        <f>IFERROR(VLOOKUP($AM279,Centros!$BE$2:$BF$6,2,FALSE),0)</f>
        <v>0</v>
      </c>
      <c r="BD279" s="45" t="str">
        <f t="shared" si="108"/>
        <v>SMI</v>
      </c>
      <c r="BE279" s="45" t="s">
        <v>852</v>
      </c>
      <c r="BF279" s="123" t="str">
        <f t="shared" si="109"/>
        <v>9-SEPTIEMBRE</v>
      </c>
      <c r="BG279" s="45">
        <f t="shared" si="110"/>
        <v>110106</v>
      </c>
      <c r="BH279" s="45">
        <f>VLOOKUP(Y279,Hoja1!$A$2:$O$599,14,FALSE)</f>
        <v>110106</v>
      </c>
      <c r="BI279" s="45" t="str">
        <f>VLOOKUP(BH279,Hoja1!$A$2:$O$599,2,FALSE)</f>
        <v>COLEGIO SAN JOSE SS.CC. DE SEVILLA</v>
      </c>
      <c r="BJ279" s="45" t="str">
        <f t="shared" si="111"/>
        <v>LUNA RECHA, Mª DOLORES</v>
      </c>
      <c r="BK279" s="45">
        <f>VLOOKUP(BJ279,Trabajadores!$C$3:$AN$3285,14,FALSE)</f>
        <v>300</v>
      </c>
      <c r="BL279" s="45" t="str">
        <f>VLOOKUP($BJ279,Trabajadores!$C$3:$AN$3285,19,FALSE)</f>
        <v>Cuidador@</v>
      </c>
      <c r="BM279" s="45">
        <f>VLOOKUP($BJ279,Trabajadores!$C$3:$AN$3285,16,FALSE)</f>
        <v>25</v>
      </c>
      <c r="BN279" s="124">
        <f t="shared" si="112"/>
        <v>1</v>
      </c>
      <c r="BO279" s="124">
        <f t="shared" si="113"/>
        <v>0</v>
      </c>
      <c r="BP279" s="125">
        <f t="shared" si="114"/>
        <v>1</v>
      </c>
      <c r="BR279" s="126">
        <f t="shared" si="115"/>
        <v>-53.439749999999997</v>
      </c>
      <c r="BV279" s="45" t="str">
        <f t="shared" si="116"/>
        <v>SMI</v>
      </c>
      <c r="BW279" s="45" t="s">
        <v>852</v>
      </c>
      <c r="BX279" s="123" t="str">
        <f t="shared" si="117"/>
        <v>9-SEPTIEMBRE</v>
      </c>
      <c r="BY279" s="45">
        <f t="shared" si="118"/>
        <v>110106</v>
      </c>
      <c r="BZ279" s="45">
        <f>VLOOKUP(BY279,Hoja1!$A$2:$O$599,14,FALSE)</f>
        <v>110106</v>
      </c>
      <c r="CA279" s="45" t="str">
        <f>VLOOKUP(BZ279,Hoja1!$A$2:$O$599,2,FALSE)</f>
        <v>COLEGIO SAN JOSE SS.CC. DE SEVILLA</v>
      </c>
      <c r="CB279" s="45" t="str">
        <f t="shared" si="119"/>
        <v>Refuerzo</v>
      </c>
      <c r="CC279" s="45">
        <v>888</v>
      </c>
      <c r="CD279" s="45" t="str">
        <f t="shared" si="120"/>
        <v>INCIDENCIA</v>
      </c>
      <c r="CF279" s="124"/>
      <c r="CG279" s="124"/>
      <c r="CH279" s="125"/>
      <c r="CJ279" s="126">
        <f t="shared" si="121"/>
        <v>53.439749999999997</v>
      </c>
    </row>
    <row r="280" spans="1:88" hidden="1" x14ac:dyDescent="0.3">
      <c r="A280" s="116"/>
      <c r="B280" s="116"/>
      <c r="D280" s="31" t="s">
        <v>2764</v>
      </c>
      <c r="E280" s="8" t="s">
        <v>2786</v>
      </c>
      <c r="F280" s="7" t="s">
        <v>726</v>
      </c>
      <c r="G280" s="45" t="s">
        <v>714</v>
      </c>
      <c r="H280" s="45" t="s">
        <v>717</v>
      </c>
      <c r="I280" s="119" t="s">
        <v>9166</v>
      </c>
      <c r="J280" s="18" t="s">
        <v>651</v>
      </c>
      <c r="K280" s="119">
        <v>110106</v>
      </c>
      <c r="L280" s="110" t="str">
        <f t="shared" si="99"/>
        <v>ok</v>
      </c>
      <c r="M280" s="111" t="str">
        <f>IFERROR(VLOOKUP(K280,Centros!$E$2:$G$340,2,FALSE)," ")</f>
        <v>COLEGIO SAN JOSE SS.CC. DE SEVILLA</v>
      </c>
      <c r="N280" s="112" t="str">
        <f t="shared" si="100"/>
        <v xml:space="preserve"> </v>
      </c>
      <c r="O280" s="113" t="str">
        <f>IFERROR(VLOOKUP($I280,Trabajadores!$C$3:$AF$1684,19,FALSE)," ")</f>
        <v>Cuidador@</v>
      </c>
      <c r="P280" s="32">
        <v>6.5</v>
      </c>
      <c r="Q280" s="33">
        <v>9</v>
      </c>
      <c r="R280" s="24">
        <f t="shared" si="98"/>
        <v>58.5</v>
      </c>
      <c r="S280" s="18"/>
      <c r="T280" s="23">
        <f t="shared" si="101"/>
        <v>0</v>
      </c>
      <c r="U280" s="23">
        <f t="shared" si="102"/>
        <v>0</v>
      </c>
      <c r="V280" s="18"/>
      <c r="W280" s="23">
        <f t="shared" si="103"/>
        <v>77.190749999999994</v>
      </c>
      <c r="X280" s="30" t="str">
        <f>IFERROR(VLOOKUP($I280,Trabajadores!$C$2:$AS$1684,42,FALSE)," ")</f>
        <v>SMI</v>
      </c>
      <c r="Y280" s="30">
        <f>IFERROR(VLOOKUP($I280,Trabajadores!$C$2:$AS$1684,40,FALSE)," ")</f>
        <v>110106</v>
      </c>
      <c r="Z280" s="30" t="str">
        <f>IFERROR(VLOOKUP(Y280,Centros!$X$2:$Y$228,2,FALSE)," ")</f>
        <v>COLEGIO SAN JOSE SS.CC. DE SEVILLA</v>
      </c>
      <c r="AA280" s="6" t="s">
        <v>10817</v>
      </c>
      <c r="AB280" s="5" t="s">
        <v>10823</v>
      </c>
      <c r="AC280" s="41">
        <f>IFERROR(VLOOKUP(H280,Centros!$AI$2:$AN$10,6,FALSE),0)</f>
        <v>73</v>
      </c>
      <c r="AD280" s="42">
        <f t="shared" si="104"/>
        <v>0</v>
      </c>
      <c r="AE280" s="42">
        <f t="shared" si="105"/>
        <v>0</v>
      </c>
      <c r="AF280" s="42">
        <f t="shared" si="106"/>
        <v>58.5</v>
      </c>
      <c r="AG280" s="42">
        <f t="shared" si="107"/>
        <v>0</v>
      </c>
      <c r="AH280" s="43">
        <f>IFERROR(VLOOKUP($I280,Trabajadores!$C$3:$AT$1684,44,FALSE),0)</f>
        <v>20041</v>
      </c>
      <c r="AI280" s="43">
        <f>IFERROR(VLOOKUP($I280,Trabajadores!$C$3:$AT$1684,2,FALSE),0)</f>
        <v>24</v>
      </c>
      <c r="AJ280" s="43" t="str">
        <f>IFERROR(VLOOKUP($I280,Trabajadores!$C$3:$AY$1270,21,FALSE),0)</f>
        <v>2</v>
      </c>
      <c r="AK280" s="42">
        <f>IFERROR(VLOOKUP($I280,Trabajadores!$C$3:$AN$1684,38,FALSE),0)</f>
        <v>8.41</v>
      </c>
      <c r="AL280" s="42" t="str">
        <f>IFERROR(VLOOKUP($I280,Trabajadores!$C$3:$AN$1684,28,FALSE),0)</f>
        <v>99100165012016</v>
      </c>
      <c r="AM280" s="21" t="str">
        <f>IFERROR(VLOOKUP($I280,Trabajadores!$C$3:$AN$1684,19,FALSE),0)</f>
        <v>Cuidador@</v>
      </c>
      <c r="AN280" s="21">
        <f>IFERROR(IF($J280="algadi",VLOOKUP($K280,Centros!$AB$2:$AD$142,2,FALSE),VLOOKUP($K280,Centros!$AB$143:$AD$282,2,FALSE)),0)</f>
        <v>19241</v>
      </c>
      <c r="AO280" s="44" t="str">
        <f>IFERROR(IF($J280="algadi",VLOOKUP($K280,Centros!$AB$2:$AD$142,3,FALSE),VLOOKUP($K280,Centros!$AB$143:$AD$222,3,FALSE)),0)</f>
        <v>4</v>
      </c>
      <c r="AP280" s="54"/>
      <c r="AQ280" s="55">
        <f>IFERROR(VLOOKUP($AM280,Centros!$AR$2:$AS$405,2,FALSE),0)</f>
        <v>0</v>
      </c>
      <c r="AR280" s="78">
        <f>IFERROR(VLOOKUP($AM280,Centros!$AZ$2:$BA$6,2,FALSE),0)</f>
        <v>0</v>
      </c>
      <c r="AS280" s="76">
        <f>IFERROR(VLOOKUP($AM280,Centros!$BE$2:$BF$6,2,FALSE),0)</f>
        <v>0</v>
      </c>
      <c r="BD280" s="45" t="str">
        <f t="shared" si="108"/>
        <v>SMI</v>
      </c>
      <c r="BE280" s="45" t="s">
        <v>852</v>
      </c>
      <c r="BF280" s="123" t="str">
        <f t="shared" si="109"/>
        <v>9-SEPTIEMBRE</v>
      </c>
      <c r="BG280" s="45">
        <f t="shared" si="110"/>
        <v>110106</v>
      </c>
      <c r="BH280" s="45">
        <f>VLOOKUP(Y280,Hoja1!$A$2:$O$599,14,FALSE)</f>
        <v>110106</v>
      </c>
      <c r="BI280" s="45" t="str">
        <f>VLOOKUP(BH280,Hoja1!$A$2:$O$599,2,FALSE)</f>
        <v>COLEGIO SAN JOSE SS.CC. DE SEVILLA</v>
      </c>
      <c r="BJ280" s="45" t="str">
        <f t="shared" si="111"/>
        <v>LUNA RECHA, Mª DOLORES</v>
      </c>
      <c r="BK280" s="45">
        <f>VLOOKUP(BJ280,Trabajadores!$C$3:$AN$3285,14,FALSE)</f>
        <v>300</v>
      </c>
      <c r="BL280" s="45" t="str">
        <f>VLOOKUP($BJ280,Trabajadores!$C$3:$AN$3285,19,FALSE)</f>
        <v>Cuidador@</v>
      </c>
      <c r="BM280" s="45">
        <f>VLOOKUP($BJ280,Trabajadores!$C$3:$AN$3285,16,FALSE)</f>
        <v>25</v>
      </c>
      <c r="BN280" s="124">
        <f t="shared" si="112"/>
        <v>1</v>
      </c>
      <c r="BO280" s="124">
        <f t="shared" si="113"/>
        <v>0</v>
      </c>
      <c r="BP280" s="125">
        <f t="shared" si="114"/>
        <v>1</v>
      </c>
      <c r="BR280" s="126">
        <f t="shared" si="115"/>
        <v>-77.190749999999994</v>
      </c>
      <c r="BV280" s="45" t="str">
        <f t="shared" si="116"/>
        <v>SMI</v>
      </c>
      <c r="BW280" s="45" t="s">
        <v>852</v>
      </c>
      <c r="BX280" s="123" t="str">
        <f t="shared" si="117"/>
        <v>9-SEPTIEMBRE</v>
      </c>
      <c r="BY280" s="45">
        <f t="shared" si="118"/>
        <v>110106</v>
      </c>
      <c r="BZ280" s="45">
        <f>VLOOKUP(BY280,Hoja1!$A$2:$O$599,14,FALSE)</f>
        <v>110106</v>
      </c>
      <c r="CA280" s="45" t="str">
        <f>VLOOKUP(BZ280,Hoja1!$A$2:$O$599,2,FALSE)</f>
        <v>COLEGIO SAN JOSE SS.CC. DE SEVILLA</v>
      </c>
      <c r="CB280" s="45" t="str">
        <f t="shared" si="119"/>
        <v>Absentismo</v>
      </c>
      <c r="CC280" s="45">
        <v>888</v>
      </c>
      <c r="CD280" s="45" t="str">
        <f t="shared" si="120"/>
        <v>INCIDENCIA</v>
      </c>
      <c r="CF280" s="124"/>
      <c r="CG280" s="124"/>
      <c r="CH280" s="125"/>
      <c r="CJ280" s="126">
        <f t="shared" si="121"/>
        <v>77.190749999999994</v>
      </c>
    </row>
    <row r="281" spans="1:88" hidden="1" x14ac:dyDescent="0.3">
      <c r="A281" s="116"/>
      <c r="B281" s="116"/>
      <c r="D281" s="31" t="s">
        <v>2764</v>
      </c>
      <c r="E281" s="8" t="s">
        <v>2786</v>
      </c>
      <c r="F281" s="7" t="s">
        <v>726</v>
      </c>
      <c r="G281" s="45" t="s">
        <v>714</v>
      </c>
      <c r="H281" s="45" t="s">
        <v>718</v>
      </c>
      <c r="I281" s="119" t="s">
        <v>5227</v>
      </c>
      <c r="J281" s="18" t="s">
        <v>651</v>
      </c>
      <c r="K281" s="119">
        <v>340010</v>
      </c>
      <c r="L281" s="110" t="str">
        <f t="shared" si="99"/>
        <v>ok</v>
      </c>
      <c r="M281" s="111" t="str">
        <f>IFERROR(VLOOKUP(K281,Centros!$E$2:$G$340,2,FALSE)," ")</f>
        <v>COM SAN AGUSTIN SEVILLA</v>
      </c>
      <c r="N281" s="112" t="str">
        <f t="shared" si="100"/>
        <v>Emp Orig/dest. Distinta</v>
      </c>
      <c r="O281" s="113" t="str">
        <f>IFERROR(VLOOKUP($I281,Trabajadores!$C$3:$AF$1684,19,FALSE)," ")</f>
        <v>AUX COLECT</v>
      </c>
      <c r="P281" s="32">
        <v>9</v>
      </c>
      <c r="Q281" s="33">
        <v>11</v>
      </c>
      <c r="R281" s="24">
        <f t="shared" si="98"/>
        <v>99</v>
      </c>
      <c r="S281" s="18"/>
      <c r="T281" s="23">
        <f t="shared" si="101"/>
        <v>0</v>
      </c>
      <c r="U281" s="23">
        <f t="shared" si="102"/>
        <v>0</v>
      </c>
      <c r="V281" s="18"/>
      <c r="W281" s="23">
        <f t="shared" si="103"/>
        <v>130.63049999999998</v>
      </c>
      <c r="X281" s="30" t="str">
        <f>IFERROR(VLOOKUP($I281,Trabajadores!$C$2:$AS$1684,42,FALSE)," ")</f>
        <v>ALGADI</v>
      </c>
      <c r="Y281" s="30">
        <f>IFERROR(VLOOKUP($I281,Trabajadores!$C$2:$AS$1684,40,FALSE)," ")</f>
        <v>330003</v>
      </c>
      <c r="Z281" s="30" t="str">
        <f>IFERROR(VLOOKUP(Y281,Centros!$X$2:$Y$228,2,FALSE)," ")</f>
        <v>RESIDENCIA CLARET SEVILLA</v>
      </c>
      <c r="AA281" s="6" t="s">
        <v>10817</v>
      </c>
      <c r="AB281" s="5" t="s">
        <v>10824</v>
      </c>
      <c r="AC281" s="41">
        <f>IFERROR(VLOOKUP(H281,Centros!$AI$2:$AN$10,6,FALSE),0)</f>
        <v>72</v>
      </c>
      <c r="AD281" s="42">
        <f t="shared" si="104"/>
        <v>0</v>
      </c>
      <c r="AE281" s="42">
        <f t="shared" si="105"/>
        <v>99</v>
      </c>
      <c r="AF281" s="42">
        <f t="shared" si="106"/>
        <v>0</v>
      </c>
      <c r="AG281" s="42">
        <f t="shared" si="107"/>
        <v>0</v>
      </c>
      <c r="AH281" s="43">
        <f>IFERROR(VLOOKUP($I281,Trabajadores!$C$3:$AT$1684,44,FALSE),0)</f>
        <v>19241</v>
      </c>
      <c r="AI281" s="43">
        <f>IFERROR(VLOOKUP($I281,Trabajadores!$C$3:$AT$1684,2,FALSE),0)</f>
        <v>50</v>
      </c>
      <c r="AJ281" s="43" t="str">
        <f>IFERROR(VLOOKUP($I281,Trabajadores!$C$3:$AY$1270,21,FALSE),0)</f>
        <v>6</v>
      </c>
      <c r="AK281" s="42">
        <f>IFERROR(VLOOKUP($I281,Trabajadores!$C$3:$AN$1684,38,FALSE),0)</f>
        <v>8.5571428571428569</v>
      </c>
      <c r="AL281" s="42" t="str">
        <f>IFERROR(VLOOKUP($I281,Trabajadores!$C$3:$AN$1684,28,FALSE),0)</f>
        <v>99100165012016</v>
      </c>
      <c r="AM281" s="21" t="str">
        <f>IFERROR(VLOOKUP($I281,Trabajadores!$C$3:$AN$1684,19,FALSE),0)</f>
        <v>AUX COLECT</v>
      </c>
      <c r="AN281" s="21">
        <f>IFERROR(IF($J281="algadi",VLOOKUP($K281,Centros!$AB$2:$AD$142,2,FALSE),VLOOKUP($K281,Centros!$AB$143:$AD$282,2,FALSE)),0)</f>
        <v>19241</v>
      </c>
      <c r="AO281" s="44" t="str">
        <f>IFERROR(IF($J281="algadi",VLOOKUP($K281,Centros!$AB$2:$AD$142,3,FALSE),VLOOKUP($K281,Centros!$AB$143:$AD$222,3,FALSE)),0)</f>
        <v>9</v>
      </c>
      <c r="AP281" s="54"/>
      <c r="AQ281" s="55">
        <f>IFERROR(VLOOKUP($AM281,Centros!$AR$2:$AS$405,2,FALSE),0)</f>
        <v>0</v>
      </c>
      <c r="AR281" s="78">
        <f>IFERROR(VLOOKUP($AM281,Centros!$AZ$2:$BA$6,2,FALSE),0)</f>
        <v>0</v>
      </c>
      <c r="AS281" s="76">
        <f>IFERROR(VLOOKUP($AM281,Centros!$BE$2:$BF$6,2,FALSE),0)</f>
        <v>0</v>
      </c>
      <c r="BD281" s="45" t="str">
        <f t="shared" si="108"/>
        <v>ALGADI</v>
      </c>
      <c r="BE281" s="45" t="s">
        <v>852</v>
      </c>
      <c r="BF281" s="123" t="str">
        <f t="shared" si="109"/>
        <v>9-SEPTIEMBRE</v>
      </c>
      <c r="BG281" s="45">
        <f t="shared" si="110"/>
        <v>330003</v>
      </c>
      <c r="BH281" s="45">
        <f>VLOOKUP(Y281,Hoja1!$A$2:$O$599,14,FALSE)</f>
        <v>110034</v>
      </c>
      <c r="BI281" s="45" t="str">
        <f>VLOOKUP(BH281,Hoja1!$A$2:$O$599,2,FALSE)</f>
        <v>COLEGIO  CLARET SEVILLA</v>
      </c>
      <c r="BJ281" s="45" t="str">
        <f t="shared" si="111"/>
        <v>ZANDUQELI, RUSUDAN</v>
      </c>
      <c r="BK281" s="45">
        <f>VLOOKUP(BJ281,Trabajadores!$C$3:$AN$3285,14,FALSE)</f>
        <v>200</v>
      </c>
      <c r="BL281" s="45" t="str">
        <f>VLOOKUP($BJ281,Trabajadores!$C$3:$AN$3285,19,FALSE)</f>
        <v>AUX COLECT</v>
      </c>
      <c r="BM281" s="45">
        <f>VLOOKUP($BJ281,Trabajadores!$C$3:$AN$3285,16,FALSE)</f>
        <v>87.5</v>
      </c>
      <c r="BN281" s="124">
        <f t="shared" si="112"/>
        <v>1</v>
      </c>
      <c r="BO281" s="124">
        <f t="shared" si="113"/>
        <v>0</v>
      </c>
      <c r="BP281" s="125">
        <f t="shared" si="114"/>
        <v>1</v>
      </c>
      <c r="BR281" s="126">
        <f t="shared" si="115"/>
        <v>-130.63049999999998</v>
      </c>
      <c r="BV281" s="45" t="str">
        <f t="shared" si="116"/>
        <v>SMI</v>
      </c>
      <c r="BW281" s="45" t="s">
        <v>852</v>
      </c>
      <c r="BX281" s="123" t="str">
        <f t="shared" si="117"/>
        <v>9-SEPTIEMBRE</v>
      </c>
      <c r="BY281" s="45">
        <f t="shared" si="118"/>
        <v>340010</v>
      </c>
      <c r="BZ281" s="45">
        <f>VLOOKUP(BY281,Hoja1!$A$2:$O$599,14,FALSE)</f>
        <v>340010</v>
      </c>
      <c r="CA281" s="45" t="str">
        <f>VLOOKUP(BZ281,Hoja1!$A$2:$O$599,2,FALSE)</f>
        <v>CDAD. COLEGIO S. AGUSTIN-SEVILLA</v>
      </c>
      <c r="CB281" s="45" t="str">
        <f t="shared" si="119"/>
        <v>Refuerzo</v>
      </c>
      <c r="CC281" s="45">
        <v>888</v>
      </c>
      <c r="CD281" s="45" t="str">
        <f t="shared" si="120"/>
        <v>INCIDENCIA</v>
      </c>
      <c r="CF281" s="124"/>
      <c r="CG281" s="124"/>
      <c r="CH281" s="125"/>
      <c r="CJ281" s="126">
        <f t="shared" si="121"/>
        <v>130.63049999999998</v>
      </c>
    </row>
    <row r="282" spans="1:88" hidden="1" x14ac:dyDescent="0.3">
      <c r="A282" s="116"/>
      <c r="B282" s="116"/>
      <c r="D282" s="31" t="s">
        <v>2764</v>
      </c>
      <c r="E282" s="8" t="s">
        <v>2786</v>
      </c>
      <c r="F282" s="7" t="s">
        <v>726</v>
      </c>
      <c r="G282" s="45" t="s">
        <v>714</v>
      </c>
      <c r="H282" s="45" t="s">
        <v>718</v>
      </c>
      <c r="I282" s="119" t="s">
        <v>1262</v>
      </c>
      <c r="J282" s="18" t="s">
        <v>651</v>
      </c>
      <c r="K282" s="119">
        <v>340010</v>
      </c>
      <c r="L282" s="110" t="str">
        <f t="shared" si="99"/>
        <v>ok</v>
      </c>
      <c r="M282" s="111" t="str">
        <f>IFERROR(VLOOKUP(K282,Centros!$E$2:$G$340,2,FALSE)," ")</f>
        <v>COM SAN AGUSTIN SEVILLA</v>
      </c>
      <c r="N282" s="112" t="str">
        <f t="shared" si="100"/>
        <v>Emp Orig/dest. Distinta</v>
      </c>
      <c r="O282" s="113" t="str">
        <f>IFERROR(VLOOKUP($I282,Trabajadores!$C$3:$AF$1684,19,FALSE)," ")</f>
        <v>AUX. COLEC</v>
      </c>
      <c r="P282" s="32">
        <v>13</v>
      </c>
      <c r="Q282" s="33">
        <v>11</v>
      </c>
      <c r="R282" s="24">
        <f t="shared" si="98"/>
        <v>143</v>
      </c>
      <c r="S282" s="18"/>
      <c r="T282" s="23">
        <f t="shared" si="101"/>
        <v>1.6367812499999999</v>
      </c>
      <c r="U282" s="23">
        <f t="shared" si="102"/>
        <v>0</v>
      </c>
      <c r="V282" s="18"/>
      <c r="W282" s="23">
        <f t="shared" si="103"/>
        <v>188.68849999999998</v>
      </c>
      <c r="X282" s="30" t="str">
        <f>IFERROR(VLOOKUP($I282,Trabajadores!$C$2:$AS$1684,42,FALSE)," ")</f>
        <v>DISTEGSA</v>
      </c>
      <c r="Y282" s="30">
        <f>IFERROR(VLOOKUP($I282,Trabajadores!$C$2:$AS$1684,40,FALSE)," ")</f>
        <v>340010</v>
      </c>
      <c r="Z282" s="30" t="str">
        <f>IFERROR(VLOOKUP(Y282,Centros!$X$2:$Y$228,2,FALSE)," ")</f>
        <v>COM SAN AGUSTIN SEVILLA</v>
      </c>
      <c r="AA282" s="6" t="s">
        <v>10817</v>
      </c>
      <c r="AB282" s="5" t="s">
        <v>10824</v>
      </c>
      <c r="AC282" s="41">
        <f>IFERROR(VLOOKUP(H282,Centros!$AI$2:$AN$10,6,FALSE),0)</f>
        <v>72</v>
      </c>
      <c r="AD282" s="42">
        <f t="shared" si="104"/>
        <v>0</v>
      </c>
      <c r="AE282" s="42">
        <f t="shared" si="105"/>
        <v>143</v>
      </c>
      <c r="AF282" s="42">
        <f t="shared" si="106"/>
        <v>0</v>
      </c>
      <c r="AG282" s="42">
        <f t="shared" si="107"/>
        <v>0</v>
      </c>
      <c r="AH282" s="43">
        <f>IFERROR(VLOOKUP($I282,Trabajadores!$C$3:$AT$1684,44,FALSE),0)</f>
        <v>5027</v>
      </c>
      <c r="AI282" s="43">
        <f>IFERROR(VLOOKUP($I282,Trabajadores!$C$3:$AT$1684,2,FALSE),0)</f>
        <v>191</v>
      </c>
      <c r="AJ282" s="43" t="str">
        <f>IFERROR(VLOOKUP($I282,Trabajadores!$C$3:$AY$1270,21,FALSE),0)</f>
        <v>72</v>
      </c>
      <c r="AK282" s="42">
        <f>IFERROR(VLOOKUP($I282,Trabajadores!$C$3:$AN$1684,38,FALSE),0)</f>
        <v>7.8771428571428572</v>
      </c>
      <c r="AL282" s="42" t="str">
        <f>IFERROR(VLOOKUP($I282,Trabajadores!$C$3:$AN$1684,28,FALSE),0)</f>
        <v>99100165012016</v>
      </c>
      <c r="AM282" s="21" t="str">
        <f>IFERROR(VLOOKUP($I282,Trabajadores!$C$3:$AN$1684,19,FALSE),0)</f>
        <v>AUX. COLEC</v>
      </c>
      <c r="AN282" s="21">
        <f>IFERROR(IF($J282="algadi",VLOOKUP($K282,Centros!$AB$2:$AD$142,2,FALSE),VLOOKUP($K282,Centros!$AB$143:$AD$282,2,FALSE)),0)</f>
        <v>19241</v>
      </c>
      <c r="AO282" s="44" t="str">
        <f>IFERROR(IF($J282="algadi",VLOOKUP($K282,Centros!$AB$2:$AD$142,3,FALSE),VLOOKUP($K282,Centros!$AB$143:$AD$222,3,FALSE)),0)</f>
        <v>9</v>
      </c>
      <c r="AP282" s="54"/>
      <c r="AQ282" s="55">
        <f>IFERROR(VLOOKUP($AM282,Centros!$AR$2:$AS$405,2,FALSE),0)</f>
        <v>1.6367812499999999</v>
      </c>
      <c r="AR282" s="78">
        <f>IFERROR(VLOOKUP($AM282,Centros!$AZ$2:$BA$6,2,FALSE),0)</f>
        <v>0</v>
      </c>
      <c r="AS282" s="76">
        <f>IFERROR(VLOOKUP($AM282,Centros!$BE$2:$BF$6,2,FALSE),0)</f>
        <v>0</v>
      </c>
      <c r="BD282" s="45" t="str">
        <f t="shared" si="108"/>
        <v>DISTEGSA</v>
      </c>
      <c r="BE282" s="45" t="s">
        <v>852</v>
      </c>
      <c r="BF282" s="123" t="str">
        <f t="shared" si="109"/>
        <v>9-SEPTIEMBRE</v>
      </c>
      <c r="BG282" s="45">
        <f t="shared" si="110"/>
        <v>340010</v>
      </c>
      <c r="BH282" s="45">
        <f>VLOOKUP(Y282,Hoja1!$A$2:$O$599,14,FALSE)</f>
        <v>340010</v>
      </c>
      <c r="BI282" s="45" t="str">
        <f>VLOOKUP(BH282,Hoja1!$A$2:$O$599,2,FALSE)</f>
        <v>CDAD. COLEGIO S. AGUSTIN-SEVILLA</v>
      </c>
      <c r="BJ282" s="45" t="str">
        <f t="shared" si="111"/>
        <v>RAMOS ROBLES, ROCIO</v>
      </c>
      <c r="BK282" s="45">
        <f>VLOOKUP(BJ282,Trabajadores!$C$3:$AN$3285,14,FALSE)</f>
        <v>502</v>
      </c>
      <c r="BL282" s="45" t="str">
        <f>VLOOKUP($BJ282,Trabajadores!$C$3:$AN$3285,19,FALSE)</f>
        <v>AUX. COLEC</v>
      </c>
      <c r="BM282" s="45">
        <f>VLOOKUP($BJ282,Trabajadores!$C$3:$AN$3285,16,FALSE)</f>
        <v>87.5</v>
      </c>
      <c r="BN282" s="124">
        <f t="shared" si="112"/>
        <v>1</v>
      </c>
      <c r="BO282" s="124">
        <f t="shared" si="113"/>
        <v>0</v>
      </c>
      <c r="BP282" s="125">
        <f t="shared" si="114"/>
        <v>1</v>
      </c>
      <c r="BR282" s="126">
        <f t="shared" si="115"/>
        <v>-188.68849999999998</v>
      </c>
      <c r="BV282" s="45" t="str">
        <f t="shared" si="116"/>
        <v>SMI</v>
      </c>
      <c r="BW282" s="45" t="s">
        <v>852</v>
      </c>
      <c r="BX282" s="123" t="str">
        <f t="shared" si="117"/>
        <v>9-SEPTIEMBRE</v>
      </c>
      <c r="BY282" s="45">
        <f t="shared" si="118"/>
        <v>340010</v>
      </c>
      <c r="BZ282" s="45">
        <f>VLOOKUP(BY282,Hoja1!$A$2:$O$599,14,FALSE)</f>
        <v>340010</v>
      </c>
      <c r="CA282" s="45" t="str">
        <f>VLOOKUP(BZ282,Hoja1!$A$2:$O$599,2,FALSE)</f>
        <v>CDAD. COLEGIO S. AGUSTIN-SEVILLA</v>
      </c>
      <c r="CB282" s="45" t="str">
        <f t="shared" si="119"/>
        <v>Refuerzo</v>
      </c>
      <c r="CC282" s="45">
        <v>888</v>
      </c>
      <c r="CD282" s="45" t="str">
        <f t="shared" si="120"/>
        <v>INCIDENCIA</v>
      </c>
      <c r="CF282" s="124"/>
      <c r="CG282" s="124"/>
      <c r="CH282" s="125"/>
      <c r="CJ282" s="126">
        <f t="shared" si="121"/>
        <v>188.68849999999998</v>
      </c>
    </row>
    <row r="283" spans="1:88" hidden="1" x14ac:dyDescent="0.3">
      <c r="A283" s="116"/>
      <c r="B283" s="116"/>
      <c r="D283" s="31" t="s">
        <v>2764</v>
      </c>
      <c r="E283" s="8" t="s">
        <v>2786</v>
      </c>
      <c r="F283" s="7" t="s">
        <v>726</v>
      </c>
      <c r="G283" s="45" t="s">
        <v>716</v>
      </c>
      <c r="H283" s="45" t="s">
        <v>718</v>
      </c>
      <c r="I283" s="119" t="s">
        <v>8969</v>
      </c>
      <c r="J283" s="18" t="s">
        <v>485</v>
      </c>
      <c r="K283" s="119">
        <v>110105</v>
      </c>
      <c r="L283" s="110" t="str">
        <f t="shared" si="99"/>
        <v>ok</v>
      </c>
      <c r="M283" s="111" t="str">
        <f>IFERROR(VLOOKUP(K283,Centros!$E$2:$G$340,2,FALSE)," ")</f>
        <v>COLEGIO SAN HERMENEGILDO</v>
      </c>
      <c r="N283" s="112" t="str">
        <f t="shared" si="100"/>
        <v xml:space="preserve"> </v>
      </c>
      <c r="O283" s="113" t="str">
        <f>IFERROR(VLOOKUP($I283,Trabajadores!$C$3:$AF$1684,19,FALSE)," ")</f>
        <v>AUX LIMP</v>
      </c>
      <c r="P283" s="32">
        <v>5.5</v>
      </c>
      <c r="Q283" s="33">
        <v>9</v>
      </c>
      <c r="R283" s="24">
        <f t="shared" si="98"/>
        <v>49.5</v>
      </c>
      <c r="S283" s="18"/>
      <c r="T283" s="23">
        <f t="shared" si="101"/>
        <v>0</v>
      </c>
      <c r="U283" s="23">
        <f t="shared" si="102"/>
        <v>0</v>
      </c>
      <c r="V283" s="18"/>
      <c r="W283" s="23">
        <f t="shared" si="103"/>
        <v>65.315249999999992</v>
      </c>
      <c r="X283" s="30" t="str">
        <f>IFERROR(VLOOKUP($I283,Trabajadores!$C$2:$AS$1684,42,FALSE)," ")</f>
        <v>ALGADI</v>
      </c>
      <c r="Y283" s="30">
        <f>IFERROR(VLOOKUP($I283,Trabajadores!$C$2:$AS$1684,40,FALSE)," ")</f>
        <v>110105</v>
      </c>
      <c r="Z283" s="30" t="str">
        <f>IFERROR(VLOOKUP(Y283,Centros!$X$2:$Y$228,2,FALSE)," ")</f>
        <v>COLEGIO SAN HERMENEGILDO</v>
      </c>
      <c r="AA283" s="6" t="s">
        <v>10817</v>
      </c>
      <c r="AB283" s="5" t="s">
        <v>10825</v>
      </c>
      <c r="AC283" s="41">
        <f>IFERROR(VLOOKUP(H283,Centros!$AI$2:$AN$10,6,FALSE),0)</f>
        <v>72</v>
      </c>
      <c r="AD283" s="42">
        <f t="shared" si="104"/>
        <v>0</v>
      </c>
      <c r="AE283" s="42">
        <f t="shared" si="105"/>
        <v>49.5</v>
      </c>
      <c r="AF283" s="42">
        <f t="shared" si="106"/>
        <v>0</v>
      </c>
      <c r="AG283" s="42">
        <f t="shared" si="107"/>
        <v>0</v>
      </c>
      <c r="AH283" s="43">
        <f>IFERROR(VLOOKUP($I283,Trabajadores!$C$3:$AT$1684,44,FALSE),0)</f>
        <v>19241</v>
      </c>
      <c r="AI283" s="43">
        <f>IFERROR(VLOOKUP($I283,Trabajadores!$C$3:$AT$1684,2,FALSE),0)</f>
        <v>83</v>
      </c>
      <c r="AJ283" s="43" t="str">
        <f>IFERROR(VLOOKUP($I283,Trabajadores!$C$3:$AY$1270,21,FALSE),0)</f>
        <v>3</v>
      </c>
      <c r="AK283" s="42">
        <f>IFERROR(VLOOKUP($I283,Trabajadores!$C$3:$AN$1684,38,FALSE),0)</f>
        <v>8.4749999999999996</v>
      </c>
      <c r="AL283" s="42" t="str">
        <f>IFERROR(VLOOKUP($I283,Trabajadores!$C$3:$AN$1684,28,FALSE),0)</f>
        <v>99100165012016</v>
      </c>
      <c r="AM283" s="21" t="str">
        <f>IFERROR(VLOOKUP($I283,Trabajadores!$C$3:$AN$1684,19,FALSE),0)</f>
        <v>AUX LIMP</v>
      </c>
      <c r="AN283" s="21">
        <f>IFERROR(IF($J283="algadi",VLOOKUP($K283,Centros!$AB$2:$AD$142,2,FALSE),VLOOKUP($K283,Centros!$AB$143:$AD$282,2,FALSE)),0)</f>
        <v>0</v>
      </c>
      <c r="AO283" s="44">
        <f>IFERROR(IF($J283="algadi",VLOOKUP($K283,Centros!$AB$2:$AD$142,3,FALSE),VLOOKUP($K283,Centros!$AB$143:$AD$222,3,FALSE)),0)</f>
        <v>0</v>
      </c>
      <c r="AP283" s="54"/>
      <c r="AQ283" s="55">
        <f>IFERROR(VLOOKUP($AM283,Centros!$AR$2:$AS$405,2,FALSE),0)</f>
        <v>0</v>
      </c>
      <c r="AR283" s="78">
        <f>IFERROR(VLOOKUP($AM283,Centros!$AZ$2:$BA$6,2,FALSE),0)</f>
        <v>0</v>
      </c>
      <c r="AS283" s="76">
        <f>IFERROR(VLOOKUP($AM283,Centros!$BE$2:$BF$6,2,FALSE),0)</f>
        <v>0</v>
      </c>
      <c r="BD283" s="45" t="str">
        <f t="shared" si="108"/>
        <v>ALGADI</v>
      </c>
      <c r="BE283" s="45" t="s">
        <v>852</v>
      </c>
      <c r="BF283" s="123" t="str">
        <f t="shared" si="109"/>
        <v>9-SEPTIEMBRE</v>
      </c>
      <c r="BG283" s="45">
        <f t="shared" si="110"/>
        <v>110105</v>
      </c>
      <c r="BH283" s="45">
        <f>VLOOKUP(Y283,Hoja1!$A$2:$O$599,14,FALSE)</f>
        <v>110105</v>
      </c>
      <c r="BI283" s="45" t="str">
        <f>VLOOKUP(BH283,Hoja1!$A$2:$O$599,2,FALSE)</f>
        <v>COLEGIO SAN HERMENEGILDO</v>
      </c>
      <c r="BJ283" s="45" t="str">
        <f t="shared" si="111"/>
        <v>JIMENEZ DE LA SANTISIMA, VALME Mª</v>
      </c>
      <c r="BK283" s="45">
        <f>VLOOKUP(BJ283,Trabajadores!$C$3:$AN$3285,14,FALSE)</f>
        <v>300</v>
      </c>
      <c r="BL283" s="45" t="str">
        <f>VLOOKUP($BJ283,Trabajadores!$C$3:$AN$3285,19,FALSE)</f>
        <v>AUX LIMP</v>
      </c>
      <c r="BM283" s="45">
        <f>VLOOKUP($BJ283,Trabajadores!$C$3:$AN$3285,16,FALSE)</f>
        <v>50</v>
      </c>
      <c r="BN283" s="124">
        <f t="shared" si="112"/>
        <v>0</v>
      </c>
      <c r="BO283" s="124">
        <f t="shared" si="113"/>
        <v>1</v>
      </c>
      <c r="BP283" s="125">
        <f t="shared" si="114"/>
        <v>1</v>
      </c>
      <c r="BR283" s="126">
        <f t="shared" si="115"/>
        <v>-65.315249999999992</v>
      </c>
      <c r="BV283" s="45" t="str">
        <f t="shared" si="116"/>
        <v>ALGADI</v>
      </c>
      <c r="BW283" s="45" t="s">
        <v>852</v>
      </c>
      <c r="BX283" s="123" t="str">
        <f t="shared" si="117"/>
        <v>9-SEPTIEMBRE</v>
      </c>
      <c r="BY283" s="45">
        <f t="shared" si="118"/>
        <v>110105</v>
      </c>
      <c r="BZ283" s="45">
        <f>VLOOKUP(BY283,Hoja1!$A$2:$O$599,14,FALSE)</f>
        <v>110105</v>
      </c>
      <c r="CA283" s="45" t="str">
        <f>VLOOKUP(BZ283,Hoja1!$A$2:$O$599,2,FALSE)</f>
        <v>COLEGIO SAN HERMENEGILDO</v>
      </c>
      <c r="CB283" s="45" t="str">
        <f t="shared" si="119"/>
        <v>Refuerzo</v>
      </c>
      <c r="CC283" s="45">
        <v>888</v>
      </c>
      <c r="CD283" s="45" t="str">
        <f t="shared" si="120"/>
        <v>INCIDENCIA</v>
      </c>
      <c r="CF283" s="124"/>
      <c r="CG283" s="124"/>
      <c r="CH283" s="125"/>
      <c r="CJ283" s="126">
        <f t="shared" si="121"/>
        <v>65.315249999999992</v>
      </c>
    </row>
    <row r="284" spans="1:88" hidden="1" x14ac:dyDescent="0.3">
      <c r="A284" s="116"/>
      <c r="B284" s="116"/>
      <c r="D284" s="31" t="s">
        <v>2764</v>
      </c>
      <c r="E284" s="8" t="s">
        <v>2786</v>
      </c>
      <c r="F284" s="7" t="s">
        <v>725</v>
      </c>
      <c r="G284" s="45" t="s">
        <v>716</v>
      </c>
      <c r="H284" s="45" t="s">
        <v>718</v>
      </c>
      <c r="I284" s="119" t="s">
        <v>9513</v>
      </c>
      <c r="J284" s="18" t="s">
        <v>485</v>
      </c>
      <c r="K284" s="119">
        <v>110105</v>
      </c>
      <c r="L284" s="110" t="str">
        <f t="shared" si="99"/>
        <v>ok</v>
      </c>
      <c r="M284" s="111" t="str">
        <f>IFERROR(VLOOKUP(K284,Centros!$E$2:$G$340,2,FALSE)," ")</f>
        <v>COLEGIO SAN HERMENEGILDO</v>
      </c>
      <c r="N284" s="112" t="str">
        <f t="shared" si="100"/>
        <v xml:space="preserve"> </v>
      </c>
      <c r="O284" s="113" t="str">
        <f>IFERROR(VLOOKUP($I284,Trabajadores!$C$3:$AF$1684,19,FALSE)," ")</f>
        <v>AUX COLECT</v>
      </c>
      <c r="P284" s="32">
        <v>5.5</v>
      </c>
      <c r="Q284" s="33">
        <v>9</v>
      </c>
      <c r="R284" s="24">
        <f t="shared" si="98"/>
        <v>49.5</v>
      </c>
      <c r="S284" s="18"/>
      <c r="T284" s="23">
        <f t="shared" si="101"/>
        <v>0</v>
      </c>
      <c r="U284" s="23">
        <f t="shared" si="102"/>
        <v>0</v>
      </c>
      <c r="V284" s="18"/>
      <c r="W284" s="23">
        <f t="shared" si="103"/>
        <v>65.315249999999992</v>
      </c>
      <c r="X284" s="30" t="str">
        <f>IFERROR(VLOOKUP($I284,Trabajadores!$C$2:$AS$1684,42,FALSE)," ")</f>
        <v>ALGADI</v>
      </c>
      <c r="Y284" s="30">
        <f>IFERROR(VLOOKUP($I284,Trabajadores!$C$2:$AS$1684,40,FALSE)," ")</f>
        <v>110105</v>
      </c>
      <c r="Z284" s="30" t="str">
        <f>IFERROR(VLOOKUP(Y284,Centros!$X$2:$Y$228,2,FALSE)," ")</f>
        <v>COLEGIO SAN HERMENEGILDO</v>
      </c>
      <c r="AA284" s="6" t="s">
        <v>10817</v>
      </c>
      <c r="AB284" s="5" t="s">
        <v>10825</v>
      </c>
      <c r="AC284" s="41">
        <f>IFERROR(VLOOKUP(H284,Centros!$AI$2:$AN$10,6,FALSE),0)</f>
        <v>72</v>
      </c>
      <c r="AD284" s="42">
        <f t="shared" si="104"/>
        <v>0</v>
      </c>
      <c r="AE284" s="42">
        <f t="shared" si="105"/>
        <v>49.5</v>
      </c>
      <c r="AF284" s="42">
        <f t="shared" si="106"/>
        <v>0</v>
      </c>
      <c r="AG284" s="42">
        <f t="shared" si="107"/>
        <v>0</v>
      </c>
      <c r="AH284" s="43">
        <f>IFERROR(VLOOKUP($I284,Trabajadores!$C$3:$AT$1684,44,FALSE),0)</f>
        <v>19241</v>
      </c>
      <c r="AI284" s="43">
        <f>IFERROR(VLOOKUP($I284,Trabajadores!$C$3:$AT$1684,2,FALSE),0)</f>
        <v>41</v>
      </c>
      <c r="AJ284" s="43" t="str">
        <f>IFERROR(VLOOKUP($I284,Trabajadores!$C$3:$AY$1270,21,FALSE),0)</f>
        <v>3</v>
      </c>
      <c r="AK284" s="42">
        <f>IFERROR(VLOOKUP($I284,Trabajadores!$C$3:$AN$1684,38,FALSE),0)</f>
        <v>8.3424999999999994</v>
      </c>
      <c r="AL284" s="42" t="str">
        <f>IFERROR(VLOOKUP($I284,Trabajadores!$C$3:$AN$1684,28,FALSE),0)</f>
        <v>99100165012016</v>
      </c>
      <c r="AM284" s="21" t="str">
        <f>IFERROR(VLOOKUP($I284,Trabajadores!$C$3:$AN$1684,19,FALSE),0)</f>
        <v>AUX COLECT</v>
      </c>
      <c r="AN284" s="21">
        <f>IFERROR(IF($J284="algadi",VLOOKUP($K284,Centros!$AB$2:$AD$142,2,FALSE),VLOOKUP($K284,Centros!$AB$143:$AD$282,2,FALSE)),0)</f>
        <v>0</v>
      </c>
      <c r="AO284" s="44">
        <f>IFERROR(IF($J284="algadi",VLOOKUP($K284,Centros!$AB$2:$AD$142,3,FALSE),VLOOKUP($K284,Centros!$AB$143:$AD$222,3,FALSE)),0)</f>
        <v>0</v>
      </c>
      <c r="AP284" s="54"/>
      <c r="AQ284" s="55">
        <f>IFERROR(VLOOKUP($AM284,Centros!$AR$2:$AS$405,2,FALSE),0)</f>
        <v>0</v>
      </c>
      <c r="AR284" s="78">
        <f>IFERROR(VLOOKUP($AM284,Centros!$AZ$2:$BA$6,2,FALSE),0)</f>
        <v>0</v>
      </c>
      <c r="AS284" s="76">
        <f>IFERROR(VLOOKUP($AM284,Centros!$BE$2:$BF$6,2,FALSE),0)</f>
        <v>0</v>
      </c>
      <c r="BD284" s="45" t="str">
        <f t="shared" si="108"/>
        <v>ALGADI</v>
      </c>
      <c r="BE284" s="45" t="s">
        <v>852</v>
      </c>
      <c r="BF284" s="123" t="str">
        <f t="shared" si="109"/>
        <v>9-SEPTIEMBRE</v>
      </c>
      <c r="BG284" s="45">
        <f t="shared" si="110"/>
        <v>110105</v>
      </c>
      <c r="BH284" s="45">
        <f>VLOOKUP(Y284,Hoja1!$A$2:$O$599,14,FALSE)</f>
        <v>110105</v>
      </c>
      <c r="BI284" s="45" t="str">
        <f>VLOOKUP(BH284,Hoja1!$A$2:$O$599,2,FALSE)</f>
        <v>COLEGIO SAN HERMENEGILDO</v>
      </c>
      <c r="BJ284" s="45" t="str">
        <f t="shared" si="111"/>
        <v>MOREJON SANCHEZ, PASTORA</v>
      </c>
      <c r="BK284" s="45">
        <f>VLOOKUP(BJ284,Trabajadores!$C$3:$AN$3285,14,FALSE)</f>
        <v>300</v>
      </c>
      <c r="BL284" s="45" t="str">
        <f>VLOOKUP($BJ284,Trabajadores!$C$3:$AN$3285,19,FALSE)</f>
        <v>AUX COLECT</v>
      </c>
      <c r="BM284" s="45">
        <f>VLOOKUP($BJ284,Trabajadores!$C$3:$AN$3285,16,FALSE)</f>
        <v>50</v>
      </c>
      <c r="BN284" s="124">
        <f t="shared" si="112"/>
        <v>0</v>
      </c>
      <c r="BO284" s="124">
        <f t="shared" si="113"/>
        <v>1</v>
      </c>
      <c r="BP284" s="125">
        <f t="shared" si="114"/>
        <v>1</v>
      </c>
      <c r="BR284" s="126">
        <f t="shared" si="115"/>
        <v>-65.315249999999992</v>
      </c>
      <c r="BV284" s="45" t="str">
        <f t="shared" si="116"/>
        <v>ALGADI</v>
      </c>
      <c r="BW284" s="45" t="s">
        <v>852</v>
      </c>
      <c r="BX284" s="123" t="str">
        <f t="shared" si="117"/>
        <v>9-SEPTIEMBRE</v>
      </c>
      <c r="BY284" s="45">
        <f t="shared" si="118"/>
        <v>110105</v>
      </c>
      <c r="BZ284" s="45">
        <f>VLOOKUP(BY284,Hoja1!$A$2:$O$599,14,FALSE)</f>
        <v>110105</v>
      </c>
      <c r="CA284" s="45" t="str">
        <f>VLOOKUP(BZ284,Hoja1!$A$2:$O$599,2,FALSE)</f>
        <v>COLEGIO SAN HERMENEGILDO</v>
      </c>
      <c r="CB284" s="45" t="str">
        <f t="shared" si="119"/>
        <v>Refuerzo</v>
      </c>
      <c r="CC284" s="45">
        <v>888</v>
      </c>
      <c r="CD284" s="45" t="str">
        <f t="shared" si="120"/>
        <v>INCIDENCIA</v>
      </c>
      <c r="CF284" s="124"/>
      <c r="CG284" s="124"/>
      <c r="CH284" s="125"/>
      <c r="CJ284" s="126">
        <f t="shared" si="121"/>
        <v>65.315249999999992</v>
      </c>
    </row>
    <row r="285" spans="1:88" hidden="1" x14ac:dyDescent="0.3">
      <c r="A285" s="116"/>
      <c r="B285" s="116"/>
      <c r="D285" s="31" t="s">
        <v>2764</v>
      </c>
      <c r="E285" s="8" t="s">
        <v>2786</v>
      </c>
      <c r="F285" s="7" t="s">
        <v>725</v>
      </c>
      <c r="G285" s="45" t="s">
        <v>716</v>
      </c>
      <c r="H285" s="45" t="s">
        <v>718</v>
      </c>
      <c r="I285" s="119" t="s">
        <v>10009</v>
      </c>
      <c r="J285" s="18" t="s">
        <v>485</v>
      </c>
      <c r="K285" s="119">
        <v>110105</v>
      </c>
      <c r="L285" s="110" t="str">
        <f t="shared" si="99"/>
        <v>ok</v>
      </c>
      <c r="M285" s="111" t="str">
        <f>IFERROR(VLOOKUP(K285,Centros!$E$2:$G$340,2,FALSE)," ")</f>
        <v>COLEGIO SAN HERMENEGILDO</v>
      </c>
      <c r="N285" s="112" t="str">
        <f t="shared" si="100"/>
        <v xml:space="preserve"> </v>
      </c>
      <c r="O285" s="113" t="str">
        <f>IFERROR(VLOOKUP($I285,Trabajadores!$C$3:$AF$1684,19,FALSE)," ")</f>
        <v>Limpiador@</v>
      </c>
      <c r="P285" s="32">
        <v>5.5</v>
      </c>
      <c r="Q285" s="33">
        <v>9</v>
      </c>
      <c r="R285" s="24">
        <f t="shared" si="98"/>
        <v>49.5</v>
      </c>
      <c r="S285" s="18"/>
      <c r="T285" s="23" t="b">
        <f t="shared" si="101"/>
        <v>0</v>
      </c>
      <c r="U285" s="23">
        <f t="shared" si="102"/>
        <v>0</v>
      </c>
      <c r="V285" s="18"/>
      <c r="W285" s="23">
        <f t="shared" si="103"/>
        <v>65.315249999999992</v>
      </c>
      <c r="X285" s="30" t="str">
        <f>IFERROR(VLOOKUP($I285,Trabajadores!$C$2:$AS$1684,42,FALSE)," ")</f>
        <v>ALGADI</v>
      </c>
      <c r="Y285" s="30">
        <f>IFERROR(VLOOKUP($I285,Trabajadores!$C$2:$AS$1684,40,FALSE)," ")</f>
        <v>110105</v>
      </c>
      <c r="Z285" s="30" t="str">
        <f>IFERROR(VLOOKUP(Y285,Centros!$X$2:$Y$228,2,FALSE)," ")</f>
        <v>COLEGIO SAN HERMENEGILDO</v>
      </c>
      <c r="AA285" s="6" t="s">
        <v>10817</v>
      </c>
      <c r="AB285" s="5" t="s">
        <v>10825</v>
      </c>
      <c r="AC285" s="41">
        <f>IFERROR(VLOOKUP(H285,Centros!$AI$2:$AN$10,6,FALSE),0)</f>
        <v>72</v>
      </c>
      <c r="AD285" s="42">
        <f t="shared" si="104"/>
        <v>0</v>
      </c>
      <c r="AE285" s="42">
        <f t="shared" si="105"/>
        <v>49.5</v>
      </c>
      <c r="AF285" s="42">
        <f t="shared" si="106"/>
        <v>0</v>
      </c>
      <c r="AG285" s="42">
        <f t="shared" si="107"/>
        <v>0</v>
      </c>
      <c r="AH285" s="43">
        <f>IFERROR(VLOOKUP($I285,Trabajadores!$C$3:$AT$1684,44,FALSE),0)</f>
        <v>19241</v>
      </c>
      <c r="AI285" s="43">
        <f>IFERROR(VLOOKUP($I285,Trabajadores!$C$3:$AT$1684,2,FALSE),0)</f>
        <v>22</v>
      </c>
      <c r="AJ285" s="43" t="str">
        <f>IFERROR(VLOOKUP($I285,Trabajadores!$C$3:$AY$1270,21,FALSE),0)</f>
        <v>3</v>
      </c>
      <c r="AK285" s="42">
        <f>IFERROR(VLOOKUP($I285,Trabajadores!$C$3:$AN$1684,38,FALSE),0)</f>
        <v>7.9173166926677068</v>
      </c>
      <c r="AL285" s="42" t="str">
        <f>IFERROR(VLOOKUP($I285,Trabajadores!$C$3:$AN$1684,28,FALSE),0)</f>
        <v>41001705011982</v>
      </c>
      <c r="AM285" s="21" t="str">
        <f>IFERROR(VLOOKUP($I285,Trabajadores!$C$3:$AN$1684,19,FALSE),0)</f>
        <v>Limpiador@</v>
      </c>
      <c r="AN285" s="21">
        <f>IFERROR(IF($J285="algadi",VLOOKUP($K285,Centros!$AB$2:$AD$142,2,FALSE),VLOOKUP($K285,Centros!$AB$143:$AD$282,2,FALSE)),0)</f>
        <v>0</v>
      </c>
      <c r="AO285" s="44">
        <f>IFERROR(IF($J285="algadi",VLOOKUP($K285,Centros!$AB$2:$AD$142,3,FALSE),VLOOKUP($K285,Centros!$AB$143:$AD$222,3,FALSE)),0)</f>
        <v>0</v>
      </c>
      <c r="AP285" s="54"/>
      <c r="AQ285" s="55">
        <f>IFERROR(VLOOKUP($AM285,Centros!$AR$2:$AS$405,2,FALSE),0)</f>
        <v>1.6367812499999999</v>
      </c>
      <c r="AR285" s="78">
        <f>IFERROR(VLOOKUP($AM285,Centros!$AZ$2:$BA$6,2,FALSE),0)</f>
        <v>0</v>
      </c>
      <c r="AS285" s="76">
        <f>IFERROR(VLOOKUP($AM285,Centros!$BE$2:$BF$6,2,FALSE),0)</f>
        <v>0</v>
      </c>
      <c r="BD285" s="45" t="str">
        <f t="shared" si="108"/>
        <v>ALGADI</v>
      </c>
      <c r="BE285" s="45" t="s">
        <v>852</v>
      </c>
      <c r="BF285" s="123" t="str">
        <f t="shared" si="109"/>
        <v>9-SEPTIEMBRE</v>
      </c>
      <c r="BG285" s="45">
        <f t="shared" si="110"/>
        <v>110105</v>
      </c>
      <c r="BH285" s="45">
        <f>VLOOKUP(Y285,Hoja1!$A$2:$O$599,14,FALSE)</f>
        <v>110105</v>
      </c>
      <c r="BI285" s="45" t="str">
        <f>VLOOKUP(BH285,Hoja1!$A$2:$O$599,2,FALSE)</f>
        <v>COLEGIO SAN HERMENEGILDO</v>
      </c>
      <c r="BJ285" s="45" t="str">
        <f t="shared" si="111"/>
        <v>ROBLES ALVAREZ, M MAR</v>
      </c>
      <c r="BK285" s="45">
        <f>VLOOKUP(BJ285,Trabajadores!$C$3:$AN$3285,14,FALSE)</f>
        <v>300</v>
      </c>
      <c r="BL285" s="45" t="str">
        <f>VLOOKUP($BJ285,Trabajadores!$C$3:$AN$3285,19,FALSE)</f>
        <v>Limpiador@</v>
      </c>
      <c r="BM285" s="45">
        <f>VLOOKUP($BJ285,Trabajadores!$C$3:$AN$3285,16,FALSE)</f>
        <v>57.69</v>
      </c>
      <c r="BN285" s="124">
        <f t="shared" si="112"/>
        <v>0</v>
      </c>
      <c r="BO285" s="124">
        <f t="shared" si="113"/>
        <v>1</v>
      </c>
      <c r="BP285" s="125">
        <f t="shared" si="114"/>
        <v>1</v>
      </c>
      <c r="BR285" s="126">
        <f t="shared" si="115"/>
        <v>-65.315249999999992</v>
      </c>
      <c r="BV285" s="45" t="str">
        <f t="shared" si="116"/>
        <v>ALGADI</v>
      </c>
      <c r="BW285" s="45" t="s">
        <v>852</v>
      </c>
      <c r="BX285" s="123" t="str">
        <f t="shared" si="117"/>
        <v>9-SEPTIEMBRE</v>
      </c>
      <c r="BY285" s="45">
        <f t="shared" si="118"/>
        <v>110105</v>
      </c>
      <c r="BZ285" s="45">
        <f>VLOOKUP(BY285,Hoja1!$A$2:$O$599,14,FALSE)</f>
        <v>110105</v>
      </c>
      <c r="CA285" s="45" t="str">
        <f>VLOOKUP(BZ285,Hoja1!$A$2:$O$599,2,FALSE)</f>
        <v>COLEGIO SAN HERMENEGILDO</v>
      </c>
      <c r="CB285" s="45" t="str">
        <f t="shared" si="119"/>
        <v>Refuerzo</v>
      </c>
      <c r="CC285" s="45">
        <v>888</v>
      </c>
      <c r="CD285" s="45" t="str">
        <f t="shared" si="120"/>
        <v>INCIDENCIA</v>
      </c>
      <c r="CF285" s="124"/>
      <c r="CG285" s="124"/>
      <c r="CH285" s="125"/>
      <c r="CJ285" s="126">
        <f t="shared" si="121"/>
        <v>65.315249999999992</v>
      </c>
    </row>
    <row r="286" spans="1:88" hidden="1" x14ac:dyDescent="0.3">
      <c r="A286" s="116"/>
      <c r="B286" s="116"/>
      <c r="D286" s="31" t="s">
        <v>2764</v>
      </c>
      <c r="E286" s="8" t="s">
        <v>2786</v>
      </c>
      <c r="F286" s="7" t="s">
        <v>725</v>
      </c>
      <c r="G286" s="45" t="s">
        <v>716</v>
      </c>
      <c r="H286" s="45" t="s">
        <v>718</v>
      </c>
      <c r="I286" s="119" t="s">
        <v>8589</v>
      </c>
      <c r="J286" s="18" t="s">
        <v>485</v>
      </c>
      <c r="K286" s="119">
        <v>110105</v>
      </c>
      <c r="L286" s="110" t="str">
        <f t="shared" si="99"/>
        <v>ok</v>
      </c>
      <c r="M286" s="111" t="str">
        <f>IFERROR(VLOOKUP(K286,Centros!$E$2:$G$340,2,FALSE)," ")</f>
        <v>COLEGIO SAN HERMENEGILDO</v>
      </c>
      <c r="N286" s="112" t="str">
        <f t="shared" si="100"/>
        <v xml:space="preserve"> </v>
      </c>
      <c r="O286" s="113" t="str">
        <f>IFERROR(VLOOKUP($I286,Trabajadores!$C$3:$AF$1684,19,FALSE)," ")</f>
        <v>Limpiador@</v>
      </c>
      <c r="P286" s="32">
        <v>5.5</v>
      </c>
      <c r="Q286" s="33">
        <v>9</v>
      </c>
      <c r="R286" s="24">
        <f t="shared" si="98"/>
        <v>49.5</v>
      </c>
      <c r="S286" s="18"/>
      <c r="T286" s="23" t="b">
        <f t="shared" si="101"/>
        <v>0</v>
      </c>
      <c r="U286" s="23">
        <f t="shared" si="102"/>
        <v>0</v>
      </c>
      <c r="V286" s="18"/>
      <c r="W286" s="23">
        <f t="shared" si="103"/>
        <v>65.315249999999992</v>
      </c>
      <c r="X286" s="30" t="str">
        <f>IFERROR(VLOOKUP($I286,Trabajadores!$C$2:$AS$1684,42,FALSE)," ")</f>
        <v>ALGADI</v>
      </c>
      <c r="Y286" s="30">
        <f>IFERROR(VLOOKUP($I286,Trabajadores!$C$2:$AS$1684,40,FALSE)," ")</f>
        <v>110105</v>
      </c>
      <c r="Z286" s="30" t="str">
        <f>IFERROR(VLOOKUP(Y286,Centros!$X$2:$Y$228,2,FALSE)," ")</f>
        <v>COLEGIO SAN HERMENEGILDO</v>
      </c>
      <c r="AA286" s="6" t="s">
        <v>10817</v>
      </c>
      <c r="AB286" s="5" t="s">
        <v>10825</v>
      </c>
      <c r="AC286" s="41">
        <f>IFERROR(VLOOKUP(H286,Centros!$AI$2:$AN$10,6,FALSE),0)</f>
        <v>72</v>
      </c>
      <c r="AD286" s="42">
        <f t="shared" si="104"/>
        <v>0</v>
      </c>
      <c r="AE286" s="42">
        <f t="shared" si="105"/>
        <v>49.5</v>
      </c>
      <c r="AF286" s="42">
        <f t="shared" si="106"/>
        <v>0</v>
      </c>
      <c r="AG286" s="42">
        <f t="shared" si="107"/>
        <v>0</v>
      </c>
      <c r="AH286" s="43">
        <f>IFERROR(VLOOKUP($I286,Trabajadores!$C$3:$AT$1684,44,FALSE),0)</f>
        <v>19241</v>
      </c>
      <c r="AI286" s="43">
        <f>IFERROR(VLOOKUP($I286,Trabajadores!$C$3:$AT$1684,2,FALSE),0)</f>
        <v>18</v>
      </c>
      <c r="AJ286" s="43" t="str">
        <f>IFERROR(VLOOKUP($I286,Trabajadores!$C$3:$AY$1270,21,FALSE),0)</f>
        <v>3</v>
      </c>
      <c r="AK286" s="42">
        <f>IFERROR(VLOOKUP($I286,Trabajadores!$C$3:$AN$1684,38,FALSE),0)</f>
        <v>7.7451708766716196</v>
      </c>
      <c r="AL286" s="42" t="str">
        <f>IFERROR(VLOOKUP($I286,Trabajadores!$C$3:$AN$1684,28,FALSE),0)</f>
        <v>41001705011982</v>
      </c>
      <c r="AM286" s="21" t="str">
        <f>IFERROR(VLOOKUP($I286,Trabajadores!$C$3:$AN$1684,19,FALSE),0)</f>
        <v>Limpiador@</v>
      </c>
      <c r="AN286" s="21">
        <f>IFERROR(IF($J286="algadi",VLOOKUP($K286,Centros!$AB$2:$AD$142,2,FALSE),VLOOKUP($K286,Centros!$AB$143:$AD$282,2,FALSE)),0)</f>
        <v>0</v>
      </c>
      <c r="AO286" s="44">
        <f>IFERROR(IF($J286="algadi",VLOOKUP($K286,Centros!$AB$2:$AD$142,3,FALSE),VLOOKUP($K286,Centros!$AB$143:$AD$222,3,FALSE)),0)</f>
        <v>0</v>
      </c>
      <c r="AP286" s="54"/>
      <c r="AQ286" s="55">
        <f>IFERROR(VLOOKUP($AM286,Centros!$AR$2:$AS$405,2,FALSE),0)</f>
        <v>1.6367812499999999</v>
      </c>
      <c r="AR286" s="78">
        <f>IFERROR(VLOOKUP($AM286,Centros!$AZ$2:$BA$6,2,FALSE),0)</f>
        <v>0</v>
      </c>
      <c r="AS286" s="76">
        <f>IFERROR(VLOOKUP($AM286,Centros!$BE$2:$BF$6,2,FALSE),0)</f>
        <v>0</v>
      </c>
      <c r="BD286" s="45" t="str">
        <f t="shared" si="108"/>
        <v>ALGADI</v>
      </c>
      <c r="BE286" s="45" t="s">
        <v>852</v>
      </c>
      <c r="BF286" s="123" t="str">
        <f t="shared" si="109"/>
        <v>9-SEPTIEMBRE</v>
      </c>
      <c r="BG286" s="45">
        <f t="shared" si="110"/>
        <v>110105</v>
      </c>
      <c r="BH286" s="45">
        <f>VLOOKUP(Y286,Hoja1!$A$2:$O$599,14,FALSE)</f>
        <v>110105</v>
      </c>
      <c r="BI286" s="45" t="str">
        <f>VLOOKUP(BH286,Hoja1!$A$2:$O$599,2,FALSE)</f>
        <v>COLEGIO SAN HERMENEGILDO</v>
      </c>
      <c r="BJ286" s="45" t="str">
        <f t="shared" si="111"/>
        <v>GARCIA ORDOÑEZ, LAURA</v>
      </c>
      <c r="BK286" s="45">
        <f>VLOOKUP(BJ286,Trabajadores!$C$3:$AN$3285,14,FALSE)</f>
        <v>300</v>
      </c>
      <c r="BL286" s="45" t="str">
        <f>VLOOKUP($BJ286,Trabajadores!$C$3:$AN$3285,19,FALSE)</f>
        <v>Limpiador@</v>
      </c>
      <c r="BM286" s="45">
        <f>VLOOKUP($BJ286,Trabajadores!$C$3:$AN$3285,16,FALSE)</f>
        <v>53.84</v>
      </c>
      <c r="BN286" s="124">
        <f t="shared" si="112"/>
        <v>0</v>
      </c>
      <c r="BO286" s="124">
        <f t="shared" si="113"/>
        <v>1</v>
      </c>
      <c r="BP286" s="125">
        <f t="shared" si="114"/>
        <v>1</v>
      </c>
      <c r="BR286" s="126">
        <f t="shared" si="115"/>
        <v>-65.315249999999992</v>
      </c>
      <c r="BV286" s="45" t="str">
        <f t="shared" si="116"/>
        <v>ALGADI</v>
      </c>
      <c r="BW286" s="45" t="s">
        <v>852</v>
      </c>
      <c r="BX286" s="123" t="str">
        <f t="shared" si="117"/>
        <v>9-SEPTIEMBRE</v>
      </c>
      <c r="BY286" s="45">
        <f t="shared" si="118"/>
        <v>110105</v>
      </c>
      <c r="BZ286" s="45">
        <f>VLOOKUP(BY286,Hoja1!$A$2:$O$599,14,FALSE)</f>
        <v>110105</v>
      </c>
      <c r="CA286" s="45" t="str">
        <f>VLOOKUP(BZ286,Hoja1!$A$2:$O$599,2,FALSE)</f>
        <v>COLEGIO SAN HERMENEGILDO</v>
      </c>
      <c r="CB286" s="45" t="str">
        <f t="shared" si="119"/>
        <v>Refuerzo</v>
      </c>
      <c r="CC286" s="45">
        <v>888</v>
      </c>
      <c r="CD286" s="45" t="str">
        <f t="shared" si="120"/>
        <v>INCIDENCIA</v>
      </c>
      <c r="CF286" s="124"/>
      <c r="CG286" s="124"/>
      <c r="CH286" s="125"/>
      <c r="CJ286" s="126">
        <f t="shared" si="121"/>
        <v>65.315249999999992</v>
      </c>
    </row>
    <row r="287" spans="1:88" hidden="1" x14ac:dyDescent="0.3">
      <c r="A287" s="116"/>
      <c r="B287" s="116"/>
      <c r="D287" s="31" t="s">
        <v>2764</v>
      </c>
      <c r="E287" s="8" t="s">
        <v>2786</v>
      </c>
      <c r="F287" s="7" t="s">
        <v>725</v>
      </c>
      <c r="G287" s="45" t="s">
        <v>716</v>
      </c>
      <c r="H287" s="45" t="s">
        <v>718</v>
      </c>
      <c r="I287" s="119" t="s">
        <v>9111</v>
      </c>
      <c r="J287" s="18" t="s">
        <v>485</v>
      </c>
      <c r="K287" s="119">
        <v>110105</v>
      </c>
      <c r="L287" s="110" t="str">
        <f t="shared" si="99"/>
        <v>ok</v>
      </c>
      <c r="M287" s="111" t="str">
        <f>IFERROR(VLOOKUP(K287,Centros!$E$2:$G$340,2,FALSE)," ")</f>
        <v>COLEGIO SAN HERMENEGILDO</v>
      </c>
      <c r="N287" s="112" t="str">
        <f t="shared" si="100"/>
        <v xml:space="preserve"> </v>
      </c>
      <c r="O287" s="113" t="str">
        <f>IFERROR(VLOOKUP($I287,Trabajadores!$C$3:$AF$1684,19,FALSE)," ")</f>
        <v>AUX COLECT</v>
      </c>
      <c r="P287" s="32">
        <v>5.5</v>
      </c>
      <c r="Q287" s="33">
        <v>9</v>
      </c>
      <c r="R287" s="24">
        <f t="shared" si="98"/>
        <v>49.5</v>
      </c>
      <c r="S287" s="18"/>
      <c r="T287" s="23">
        <f t="shared" si="101"/>
        <v>0</v>
      </c>
      <c r="U287" s="23">
        <f t="shared" si="102"/>
        <v>0</v>
      </c>
      <c r="V287" s="18"/>
      <c r="W287" s="23">
        <f t="shared" si="103"/>
        <v>65.315249999999992</v>
      </c>
      <c r="X287" s="30" t="str">
        <f>IFERROR(VLOOKUP($I287,Trabajadores!$C$2:$AS$1684,42,FALSE)," ")</f>
        <v>ALGADI</v>
      </c>
      <c r="Y287" s="30">
        <f>IFERROR(VLOOKUP($I287,Trabajadores!$C$2:$AS$1684,40,FALSE)," ")</f>
        <v>110105</v>
      </c>
      <c r="Z287" s="30" t="str">
        <f>IFERROR(VLOOKUP(Y287,Centros!$X$2:$Y$228,2,FALSE)," ")</f>
        <v>COLEGIO SAN HERMENEGILDO</v>
      </c>
      <c r="AA287" s="6" t="s">
        <v>10817</v>
      </c>
      <c r="AB287" s="5" t="s">
        <v>10825</v>
      </c>
      <c r="AC287" s="41">
        <f>IFERROR(VLOOKUP(H287,Centros!$AI$2:$AN$10,6,FALSE),0)</f>
        <v>72</v>
      </c>
      <c r="AD287" s="42">
        <f t="shared" si="104"/>
        <v>0</v>
      </c>
      <c r="AE287" s="42">
        <f t="shared" si="105"/>
        <v>49.5</v>
      </c>
      <c r="AF287" s="42">
        <f t="shared" si="106"/>
        <v>0</v>
      </c>
      <c r="AG287" s="42">
        <f t="shared" si="107"/>
        <v>0</v>
      </c>
      <c r="AH287" s="43">
        <f>IFERROR(VLOOKUP($I287,Trabajadores!$C$3:$AT$1684,44,FALSE),0)</f>
        <v>19241</v>
      </c>
      <c r="AI287" s="43">
        <f>IFERROR(VLOOKUP($I287,Trabajadores!$C$3:$AT$1684,2,FALSE),0)</f>
        <v>19</v>
      </c>
      <c r="AJ287" s="43" t="str">
        <f>IFERROR(VLOOKUP($I287,Trabajadores!$C$3:$AY$1270,21,FALSE),0)</f>
        <v>3</v>
      </c>
      <c r="AK287" s="42">
        <f>IFERROR(VLOOKUP($I287,Trabajadores!$C$3:$AN$1684,38,FALSE),0)</f>
        <v>8.3420000000000005</v>
      </c>
      <c r="AL287" s="42" t="str">
        <f>IFERROR(VLOOKUP($I287,Trabajadores!$C$3:$AN$1684,28,FALSE),0)</f>
        <v>99100165012016</v>
      </c>
      <c r="AM287" s="21" t="str">
        <f>IFERROR(VLOOKUP($I287,Trabajadores!$C$3:$AN$1684,19,FALSE),0)</f>
        <v>AUX COLECT</v>
      </c>
      <c r="AN287" s="21">
        <f>IFERROR(IF($J287="algadi",VLOOKUP($K287,Centros!$AB$2:$AD$142,2,FALSE),VLOOKUP($K287,Centros!$AB$143:$AD$282,2,FALSE)),0)</f>
        <v>0</v>
      </c>
      <c r="AO287" s="44">
        <f>IFERROR(IF($J287="algadi",VLOOKUP($K287,Centros!$AB$2:$AD$142,3,FALSE),VLOOKUP($K287,Centros!$AB$143:$AD$222,3,FALSE)),0)</f>
        <v>0</v>
      </c>
      <c r="AP287" s="54"/>
      <c r="AQ287" s="55">
        <f>IFERROR(VLOOKUP($AM287,Centros!$AR$2:$AS$405,2,FALSE),0)</f>
        <v>0</v>
      </c>
      <c r="AR287" s="78">
        <f>IFERROR(VLOOKUP($AM287,Centros!$AZ$2:$BA$6,2,FALSE),0)</f>
        <v>0</v>
      </c>
      <c r="AS287" s="76">
        <f>IFERROR(VLOOKUP($AM287,Centros!$BE$2:$BF$6,2,FALSE),0)</f>
        <v>0</v>
      </c>
      <c r="BD287" s="45" t="str">
        <f t="shared" si="108"/>
        <v>ALGADI</v>
      </c>
      <c r="BE287" s="45" t="s">
        <v>852</v>
      </c>
      <c r="BF287" s="123" t="str">
        <f t="shared" si="109"/>
        <v>9-SEPTIEMBRE</v>
      </c>
      <c r="BG287" s="45">
        <f t="shared" si="110"/>
        <v>110105</v>
      </c>
      <c r="BH287" s="45">
        <f>VLOOKUP(Y287,Hoja1!$A$2:$O$599,14,FALSE)</f>
        <v>110105</v>
      </c>
      <c r="BI287" s="45" t="str">
        <f>VLOOKUP(BH287,Hoja1!$A$2:$O$599,2,FALSE)</f>
        <v>COLEGIO SAN HERMENEGILDO</v>
      </c>
      <c r="BJ287" s="45" t="str">
        <f t="shared" si="111"/>
        <v>LOPEZ GARCIA, M EMMA</v>
      </c>
      <c r="BK287" s="45">
        <f>VLOOKUP(BJ287,Trabajadores!$C$3:$AN$3285,14,FALSE)</f>
        <v>389</v>
      </c>
      <c r="BL287" s="45" t="str">
        <f>VLOOKUP($BJ287,Trabajadores!$C$3:$AN$3285,19,FALSE)</f>
        <v>AUX COLECT</v>
      </c>
      <c r="BM287" s="45">
        <f>VLOOKUP($BJ287,Trabajadores!$C$3:$AN$3285,16,FALSE)</f>
        <v>62.5</v>
      </c>
      <c r="BN287" s="124">
        <f t="shared" si="112"/>
        <v>0</v>
      </c>
      <c r="BO287" s="124">
        <f t="shared" si="113"/>
        <v>1</v>
      </c>
      <c r="BP287" s="125">
        <f t="shared" si="114"/>
        <v>1</v>
      </c>
      <c r="BR287" s="126">
        <f t="shared" si="115"/>
        <v>-65.315249999999992</v>
      </c>
      <c r="BV287" s="45" t="str">
        <f t="shared" si="116"/>
        <v>ALGADI</v>
      </c>
      <c r="BW287" s="45" t="s">
        <v>852</v>
      </c>
      <c r="BX287" s="123" t="str">
        <f t="shared" si="117"/>
        <v>9-SEPTIEMBRE</v>
      </c>
      <c r="BY287" s="45">
        <f t="shared" si="118"/>
        <v>110105</v>
      </c>
      <c r="BZ287" s="45">
        <f>VLOOKUP(BY287,Hoja1!$A$2:$O$599,14,FALSE)</f>
        <v>110105</v>
      </c>
      <c r="CA287" s="45" t="str">
        <f>VLOOKUP(BZ287,Hoja1!$A$2:$O$599,2,FALSE)</f>
        <v>COLEGIO SAN HERMENEGILDO</v>
      </c>
      <c r="CB287" s="45" t="str">
        <f t="shared" si="119"/>
        <v>Refuerzo</v>
      </c>
      <c r="CC287" s="45">
        <v>888</v>
      </c>
      <c r="CD287" s="45" t="str">
        <f t="shared" si="120"/>
        <v>INCIDENCIA</v>
      </c>
      <c r="CF287" s="124"/>
      <c r="CG287" s="124"/>
      <c r="CH287" s="125"/>
      <c r="CJ287" s="126">
        <f t="shared" si="121"/>
        <v>65.315249999999992</v>
      </c>
    </row>
    <row r="288" spans="1:88" hidden="1" x14ac:dyDescent="0.3">
      <c r="A288" s="116"/>
      <c r="B288" s="116"/>
      <c r="D288" s="31" t="s">
        <v>2764</v>
      </c>
      <c r="E288" s="8" t="s">
        <v>2786</v>
      </c>
      <c r="F288" s="7" t="s">
        <v>725</v>
      </c>
      <c r="G288" s="45" t="s">
        <v>716</v>
      </c>
      <c r="H288" s="45" t="s">
        <v>718</v>
      </c>
      <c r="I288" s="119" t="s">
        <v>10095</v>
      </c>
      <c r="J288" s="18" t="s">
        <v>485</v>
      </c>
      <c r="K288" s="119">
        <v>110105</v>
      </c>
      <c r="L288" s="110" t="str">
        <f t="shared" si="99"/>
        <v>ok</v>
      </c>
      <c r="M288" s="111" t="str">
        <f>IFERROR(VLOOKUP(K288,Centros!$E$2:$G$340,2,FALSE)," ")</f>
        <v>COLEGIO SAN HERMENEGILDO</v>
      </c>
      <c r="N288" s="112" t="str">
        <f t="shared" si="100"/>
        <v xml:space="preserve"> </v>
      </c>
      <c r="O288" s="113" t="str">
        <f>IFERROR(VLOOKUP($I288,Trabajadores!$C$3:$AF$1684,19,FALSE)," ")</f>
        <v>Limpiador@</v>
      </c>
      <c r="P288" s="32">
        <v>5.5</v>
      </c>
      <c r="Q288" s="33">
        <v>9</v>
      </c>
      <c r="R288" s="24">
        <f t="shared" si="98"/>
        <v>49.5</v>
      </c>
      <c r="S288" s="18"/>
      <c r="T288" s="23" t="b">
        <f t="shared" si="101"/>
        <v>0</v>
      </c>
      <c r="U288" s="23">
        <f t="shared" si="102"/>
        <v>0</v>
      </c>
      <c r="V288" s="18"/>
      <c r="W288" s="23">
        <f t="shared" si="103"/>
        <v>65.315249999999992</v>
      </c>
      <c r="X288" s="30" t="str">
        <f>IFERROR(VLOOKUP($I288,Trabajadores!$C$2:$AS$1684,42,FALSE)," ")</f>
        <v>ALGADI</v>
      </c>
      <c r="Y288" s="30">
        <f>IFERROR(VLOOKUP($I288,Trabajadores!$C$2:$AS$1684,40,FALSE)," ")</f>
        <v>110105</v>
      </c>
      <c r="Z288" s="30" t="str">
        <f>IFERROR(VLOOKUP(Y288,Centros!$X$2:$Y$228,2,FALSE)," ")</f>
        <v>COLEGIO SAN HERMENEGILDO</v>
      </c>
      <c r="AA288" s="6" t="s">
        <v>10817</v>
      </c>
      <c r="AB288" s="5" t="s">
        <v>10825</v>
      </c>
      <c r="AC288" s="41">
        <f>IFERROR(VLOOKUP(H288,Centros!$AI$2:$AN$10,6,FALSE),0)</f>
        <v>72</v>
      </c>
      <c r="AD288" s="42">
        <f t="shared" si="104"/>
        <v>0</v>
      </c>
      <c r="AE288" s="42">
        <f t="shared" si="105"/>
        <v>49.5</v>
      </c>
      <c r="AF288" s="42">
        <f t="shared" si="106"/>
        <v>0</v>
      </c>
      <c r="AG288" s="42">
        <f t="shared" si="107"/>
        <v>0</v>
      </c>
      <c r="AH288" s="43">
        <f>IFERROR(VLOOKUP($I288,Trabajadores!$C$3:$AT$1684,44,FALSE),0)</f>
        <v>19241</v>
      </c>
      <c r="AI288" s="43">
        <f>IFERROR(VLOOKUP($I288,Trabajadores!$C$3:$AT$1684,2,FALSE),0)</f>
        <v>23</v>
      </c>
      <c r="AJ288" s="43" t="str">
        <f>IFERROR(VLOOKUP($I288,Trabajadores!$C$3:$AY$1270,21,FALSE),0)</f>
        <v>3</v>
      </c>
      <c r="AK288" s="42">
        <f>IFERROR(VLOOKUP($I288,Trabajadores!$C$3:$AN$1684,38,FALSE),0)</f>
        <v>7.9056162246489867</v>
      </c>
      <c r="AL288" s="42" t="str">
        <f>IFERROR(VLOOKUP($I288,Trabajadores!$C$3:$AN$1684,28,FALSE),0)</f>
        <v>41001705011982</v>
      </c>
      <c r="AM288" s="21" t="str">
        <f>IFERROR(VLOOKUP($I288,Trabajadores!$C$3:$AN$1684,19,FALSE),0)</f>
        <v>Limpiador@</v>
      </c>
      <c r="AN288" s="21">
        <f>IFERROR(IF($J288="algadi",VLOOKUP($K288,Centros!$AB$2:$AD$142,2,FALSE),VLOOKUP($K288,Centros!$AB$143:$AD$282,2,FALSE)),0)</f>
        <v>0</v>
      </c>
      <c r="AO288" s="44">
        <f>IFERROR(IF($J288="algadi",VLOOKUP($K288,Centros!$AB$2:$AD$142,3,FALSE),VLOOKUP($K288,Centros!$AB$143:$AD$222,3,FALSE)),0)</f>
        <v>0</v>
      </c>
      <c r="AP288" s="54"/>
      <c r="AQ288" s="55">
        <f>IFERROR(VLOOKUP($AM288,Centros!$AR$2:$AS$405,2,FALSE),0)</f>
        <v>1.6367812499999999</v>
      </c>
      <c r="AR288" s="78">
        <f>IFERROR(VLOOKUP($AM288,Centros!$AZ$2:$BA$6,2,FALSE),0)</f>
        <v>0</v>
      </c>
      <c r="AS288" s="76">
        <f>IFERROR(VLOOKUP($AM288,Centros!$BE$2:$BF$6,2,FALSE),0)</f>
        <v>0</v>
      </c>
      <c r="BD288" s="45" t="str">
        <f t="shared" si="108"/>
        <v>ALGADI</v>
      </c>
      <c r="BE288" s="45" t="s">
        <v>852</v>
      </c>
      <c r="BF288" s="123" t="str">
        <f t="shared" si="109"/>
        <v>9-SEPTIEMBRE</v>
      </c>
      <c r="BG288" s="45">
        <f t="shared" si="110"/>
        <v>110105</v>
      </c>
      <c r="BH288" s="45">
        <f>VLOOKUP(Y288,Hoja1!$A$2:$O$599,14,FALSE)</f>
        <v>110105</v>
      </c>
      <c r="BI288" s="45" t="str">
        <f>VLOOKUP(BH288,Hoja1!$A$2:$O$599,2,FALSE)</f>
        <v>COLEGIO SAN HERMENEGILDO</v>
      </c>
      <c r="BJ288" s="45" t="str">
        <f t="shared" si="111"/>
        <v>ROMERO HIDALGO, M MAR</v>
      </c>
      <c r="BK288" s="45">
        <f>VLOOKUP(BJ288,Trabajadores!$C$3:$AN$3285,14,FALSE)</f>
        <v>300</v>
      </c>
      <c r="BL288" s="45" t="str">
        <f>VLOOKUP($BJ288,Trabajadores!$C$3:$AN$3285,19,FALSE)</f>
        <v>Limpiador@</v>
      </c>
      <c r="BM288" s="45">
        <f>VLOOKUP($BJ288,Trabajadores!$C$3:$AN$3285,16,FALSE)</f>
        <v>64.099999999999994</v>
      </c>
      <c r="BN288" s="124">
        <f t="shared" si="112"/>
        <v>0</v>
      </c>
      <c r="BO288" s="124">
        <f t="shared" si="113"/>
        <v>1</v>
      </c>
      <c r="BP288" s="125">
        <f t="shared" si="114"/>
        <v>1</v>
      </c>
      <c r="BR288" s="126">
        <f t="shared" si="115"/>
        <v>-65.315249999999992</v>
      </c>
      <c r="BV288" s="45" t="str">
        <f t="shared" si="116"/>
        <v>ALGADI</v>
      </c>
      <c r="BW288" s="45" t="s">
        <v>852</v>
      </c>
      <c r="BX288" s="123" t="str">
        <f t="shared" si="117"/>
        <v>9-SEPTIEMBRE</v>
      </c>
      <c r="BY288" s="45">
        <f t="shared" si="118"/>
        <v>110105</v>
      </c>
      <c r="BZ288" s="45">
        <f>VLOOKUP(BY288,Hoja1!$A$2:$O$599,14,FALSE)</f>
        <v>110105</v>
      </c>
      <c r="CA288" s="45" t="str">
        <f>VLOOKUP(BZ288,Hoja1!$A$2:$O$599,2,FALSE)</f>
        <v>COLEGIO SAN HERMENEGILDO</v>
      </c>
      <c r="CB288" s="45" t="str">
        <f t="shared" si="119"/>
        <v>Refuerzo</v>
      </c>
      <c r="CC288" s="45">
        <v>888</v>
      </c>
      <c r="CD288" s="45" t="str">
        <f t="shared" si="120"/>
        <v>INCIDENCIA</v>
      </c>
      <c r="CF288" s="124"/>
      <c r="CG288" s="124"/>
      <c r="CH288" s="125"/>
      <c r="CJ288" s="126">
        <f t="shared" si="121"/>
        <v>65.315249999999992</v>
      </c>
    </row>
    <row r="289" spans="1:88" hidden="1" x14ac:dyDescent="0.3">
      <c r="A289" s="116"/>
      <c r="B289" s="116"/>
      <c r="D289" s="31" t="s">
        <v>2764</v>
      </c>
      <c r="E289" s="8" t="s">
        <v>2786</v>
      </c>
      <c r="F289" s="7" t="s">
        <v>726</v>
      </c>
      <c r="G289" s="45" t="s">
        <v>716</v>
      </c>
      <c r="H289" s="45" t="s">
        <v>717</v>
      </c>
      <c r="I289" s="119" t="s">
        <v>10108</v>
      </c>
      <c r="J289" s="18" t="s">
        <v>485</v>
      </c>
      <c r="K289" s="119">
        <v>110105</v>
      </c>
      <c r="L289" s="110" t="str">
        <f t="shared" si="99"/>
        <v>ok</v>
      </c>
      <c r="M289" s="111" t="str">
        <f>IFERROR(VLOOKUP(K289,Centros!$E$2:$G$340,2,FALSE)," ")</f>
        <v>COLEGIO SAN HERMENEGILDO</v>
      </c>
      <c r="N289" s="112" t="str">
        <f t="shared" si="100"/>
        <v xml:space="preserve"> </v>
      </c>
      <c r="O289" s="113" t="str">
        <f>IFERROR(VLOOKUP($I289,Trabajadores!$C$3:$AF$1684,19,FALSE)," ")</f>
        <v>Limpiador@</v>
      </c>
      <c r="P289" s="32">
        <v>1.5</v>
      </c>
      <c r="Q289" s="33">
        <v>9</v>
      </c>
      <c r="R289" s="24">
        <f t="shared" si="98"/>
        <v>13.5</v>
      </c>
      <c r="S289" s="18"/>
      <c r="T289" s="23" t="b">
        <f t="shared" si="101"/>
        <v>0</v>
      </c>
      <c r="U289" s="23">
        <f t="shared" si="102"/>
        <v>0</v>
      </c>
      <c r="V289" s="18"/>
      <c r="W289" s="23">
        <f t="shared" si="103"/>
        <v>17.81325</v>
      </c>
      <c r="X289" s="30" t="str">
        <f>IFERROR(VLOOKUP($I289,Trabajadores!$C$2:$AS$1684,42,FALSE)," ")</f>
        <v>ALGADI</v>
      </c>
      <c r="Y289" s="30">
        <f>IFERROR(VLOOKUP($I289,Trabajadores!$C$2:$AS$1684,40,FALSE)," ")</f>
        <v>110105</v>
      </c>
      <c r="Z289" s="30" t="str">
        <f>IFERROR(VLOOKUP(Y289,Centros!$X$2:$Y$228,2,FALSE)," ")</f>
        <v>COLEGIO SAN HERMENEGILDO</v>
      </c>
      <c r="AA289" s="6">
        <v>45908</v>
      </c>
      <c r="AB289" s="5" t="s">
        <v>10826</v>
      </c>
      <c r="AC289" s="41">
        <f>IFERROR(VLOOKUP(H289,Centros!$AI$2:$AN$10,6,FALSE),0)</f>
        <v>73</v>
      </c>
      <c r="AD289" s="42">
        <f t="shared" si="104"/>
        <v>0</v>
      </c>
      <c r="AE289" s="42">
        <f t="shared" si="105"/>
        <v>0</v>
      </c>
      <c r="AF289" s="42">
        <f t="shared" si="106"/>
        <v>13.5</v>
      </c>
      <c r="AG289" s="42">
        <f t="shared" si="107"/>
        <v>0</v>
      </c>
      <c r="AH289" s="43">
        <f>IFERROR(VLOOKUP($I289,Trabajadores!$C$3:$AT$1684,44,FALSE),0)</f>
        <v>19241</v>
      </c>
      <c r="AI289" s="43">
        <f>IFERROR(VLOOKUP($I289,Trabajadores!$C$3:$AT$1684,2,FALSE),0)</f>
        <v>24</v>
      </c>
      <c r="AJ289" s="43" t="str">
        <f>IFERROR(VLOOKUP($I289,Trabajadores!$C$3:$AY$1270,21,FALSE),0)</f>
        <v>3</v>
      </c>
      <c r="AK289" s="42">
        <f>IFERROR(VLOOKUP($I289,Trabajadores!$C$3:$AN$1684,38,FALSE),0)</f>
        <v>7.7320592823712957</v>
      </c>
      <c r="AL289" s="42" t="str">
        <f>IFERROR(VLOOKUP($I289,Trabajadores!$C$3:$AN$1684,28,FALSE),0)</f>
        <v>41001705011982</v>
      </c>
      <c r="AM289" s="21" t="str">
        <f>IFERROR(VLOOKUP($I289,Trabajadores!$C$3:$AN$1684,19,FALSE),0)</f>
        <v>Limpiador@</v>
      </c>
      <c r="AN289" s="21">
        <f>IFERROR(IF($J289="algadi",VLOOKUP($K289,Centros!$AB$2:$AD$142,2,FALSE),VLOOKUP($K289,Centros!$AB$143:$AD$282,2,FALSE)),0)</f>
        <v>0</v>
      </c>
      <c r="AO289" s="44">
        <f>IFERROR(IF($J289="algadi",VLOOKUP($K289,Centros!$AB$2:$AD$142,3,FALSE),VLOOKUP($K289,Centros!$AB$143:$AD$222,3,FALSE)),0)</f>
        <v>0</v>
      </c>
      <c r="AP289" s="54"/>
      <c r="AQ289" s="55">
        <f>IFERROR(VLOOKUP($AM289,Centros!$AR$2:$AS$405,2,FALSE),0)</f>
        <v>1.6367812499999999</v>
      </c>
      <c r="AR289" s="78">
        <f>IFERROR(VLOOKUP($AM289,Centros!$AZ$2:$BA$6,2,FALSE),0)</f>
        <v>0</v>
      </c>
      <c r="AS289" s="76">
        <f>IFERROR(VLOOKUP($AM289,Centros!$BE$2:$BF$6,2,FALSE),0)</f>
        <v>0</v>
      </c>
      <c r="BD289" s="45" t="str">
        <f t="shared" si="108"/>
        <v>ALGADI</v>
      </c>
      <c r="BE289" s="45" t="s">
        <v>852</v>
      </c>
      <c r="BF289" s="123" t="str">
        <f t="shared" si="109"/>
        <v>9-SEPTIEMBRE</v>
      </c>
      <c r="BG289" s="45">
        <f t="shared" si="110"/>
        <v>110105</v>
      </c>
      <c r="BH289" s="45">
        <f>VLOOKUP(Y289,Hoja1!$A$2:$O$599,14,FALSE)</f>
        <v>110105</v>
      </c>
      <c r="BI289" s="45" t="str">
        <f>VLOOKUP(BH289,Hoja1!$A$2:$O$599,2,FALSE)</f>
        <v>COLEGIO SAN HERMENEGILDO</v>
      </c>
      <c r="BJ289" s="45" t="str">
        <f t="shared" si="111"/>
        <v>ROMERO RIVERO, FRANCISCA</v>
      </c>
      <c r="BK289" s="45">
        <f>VLOOKUP(BJ289,Trabajadores!$C$3:$AN$3285,14,FALSE)</f>
        <v>300</v>
      </c>
      <c r="BL289" s="45" t="str">
        <f>VLOOKUP($BJ289,Trabajadores!$C$3:$AN$3285,19,FALSE)</f>
        <v>Limpiador@</v>
      </c>
      <c r="BM289" s="45">
        <f>VLOOKUP($BJ289,Trabajadores!$C$3:$AN$3285,16,FALSE)</f>
        <v>64.099999999999994</v>
      </c>
      <c r="BN289" s="124">
        <f t="shared" si="112"/>
        <v>0</v>
      </c>
      <c r="BO289" s="124">
        <f t="shared" si="113"/>
        <v>1</v>
      </c>
      <c r="BP289" s="125">
        <f t="shared" si="114"/>
        <v>1</v>
      </c>
      <c r="BR289" s="126">
        <f t="shared" si="115"/>
        <v>-17.81325</v>
      </c>
      <c r="BV289" s="45" t="str">
        <f t="shared" si="116"/>
        <v>ALGADI</v>
      </c>
      <c r="BW289" s="45" t="s">
        <v>852</v>
      </c>
      <c r="BX289" s="123" t="str">
        <f t="shared" si="117"/>
        <v>9-SEPTIEMBRE</v>
      </c>
      <c r="BY289" s="45">
        <f t="shared" si="118"/>
        <v>110105</v>
      </c>
      <c r="BZ289" s="45">
        <f>VLOOKUP(BY289,Hoja1!$A$2:$O$599,14,FALSE)</f>
        <v>110105</v>
      </c>
      <c r="CA289" s="45" t="str">
        <f>VLOOKUP(BZ289,Hoja1!$A$2:$O$599,2,FALSE)</f>
        <v>COLEGIO SAN HERMENEGILDO</v>
      </c>
      <c r="CB289" s="45" t="str">
        <f t="shared" si="119"/>
        <v>Absentismo</v>
      </c>
      <c r="CC289" s="45">
        <v>888</v>
      </c>
      <c r="CD289" s="45" t="str">
        <f t="shared" si="120"/>
        <v>INCIDENCIA</v>
      </c>
      <c r="CF289" s="124"/>
      <c r="CG289" s="124"/>
      <c r="CH289" s="125"/>
      <c r="CJ289" s="126">
        <f t="shared" si="121"/>
        <v>17.81325</v>
      </c>
    </row>
    <row r="290" spans="1:88" hidden="1" x14ac:dyDescent="0.3">
      <c r="A290" s="116"/>
      <c r="B290" s="116"/>
      <c r="D290" s="31" t="s">
        <v>2764</v>
      </c>
      <c r="E290" s="8" t="s">
        <v>2786</v>
      </c>
      <c r="F290" s="7" t="s">
        <v>726</v>
      </c>
      <c r="G290" s="45" t="s">
        <v>716</v>
      </c>
      <c r="H290" s="45" t="s">
        <v>718</v>
      </c>
      <c r="I290" s="119" t="s">
        <v>10108</v>
      </c>
      <c r="J290" s="18" t="s">
        <v>485</v>
      </c>
      <c r="K290" s="119">
        <v>110105</v>
      </c>
      <c r="L290" s="110" t="str">
        <f t="shared" si="99"/>
        <v>ok</v>
      </c>
      <c r="M290" s="111" t="str">
        <f>IFERROR(VLOOKUP(K290,Centros!$E$2:$G$340,2,FALSE)," ")</f>
        <v>COLEGIO SAN HERMENEGILDO</v>
      </c>
      <c r="N290" s="112" t="str">
        <f t="shared" si="100"/>
        <v xml:space="preserve"> </v>
      </c>
      <c r="O290" s="113" t="str">
        <f>IFERROR(VLOOKUP($I290,Trabajadores!$C$3:$AF$1684,19,FALSE)," ")</f>
        <v>Limpiador@</v>
      </c>
      <c r="P290" s="32">
        <v>4</v>
      </c>
      <c r="Q290" s="33">
        <v>9</v>
      </c>
      <c r="R290" s="24">
        <f t="shared" si="98"/>
        <v>36</v>
      </c>
      <c r="S290" s="18"/>
      <c r="T290" s="23" t="b">
        <f t="shared" si="101"/>
        <v>0</v>
      </c>
      <c r="U290" s="23">
        <f t="shared" si="102"/>
        <v>0</v>
      </c>
      <c r="V290" s="18"/>
      <c r="W290" s="23">
        <f t="shared" si="103"/>
        <v>47.501999999999995</v>
      </c>
      <c r="X290" s="30" t="str">
        <f>IFERROR(VLOOKUP($I290,Trabajadores!$C$2:$AS$1684,42,FALSE)," ")</f>
        <v>ALGADI</v>
      </c>
      <c r="Y290" s="30">
        <f>IFERROR(VLOOKUP($I290,Trabajadores!$C$2:$AS$1684,40,FALSE)," ")</f>
        <v>110105</v>
      </c>
      <c r="Z290" s="30" t="str">
        <f>IFERROR(VLOOKUP(Y290,Centros!$X$2:$Y$228,2,FALSE)," ")</f>
        <v>COLEGIO SAN HERMENEGILDO</v>
      </c>
      <c r="AA290" s="6" t="s">
        <v>10817</v>
      </c>
      <c r="AB290" s="5" t="s">
        <v>10825</v>
      </c>
      <c r="AC290" s="41">
        <f>IFERROR(VLOOKUP(H290,Centros!$AI$2:$AN$10,6,FALSE),0)</f>
        <v>72</v>
      </c>
      <c r="AD290" s="42">
        <f t="shared" si="104"/>
        <v>0</v>
      </c>
      <c r="AE290" s="42">
        <f t="shared" si="105"/>
        <v>36</v>
      </c>
      <c r="AF290" s="42">
        <f t="shared" si="106"/>
        <v>0</v>
      </c>
      <c r="AG290" s="42">
        <f t="shared" si="107"/>
        <v>0</v>
      </c>
      <c r="AH290" s="43">
        <f>IFERROR(VLOOKUP($I290,Trabajadores!$C$3:$AT$1684,44,FALSE),0)</f>
        <v>19241</v>
      </c>
      <c r="AI290" s="43">
        <f>IFERROR(VLOOKUP($I290,Trabajadores!$C$3:$AT$1684,2,FALSE),0)</f>
        <v>24</v>
      </c>
      <c r="AJ290" s="43" t="str">
        <f>IFERROR(VLOOKUP($I290,Trabajadores!$C$3:$AY$1270,21,FALSE),0)</f>
        <v>3</v>
      </c>
      <c r="AK290" s="42">
        <f>IFERROR(VLOOKUP($I290,Trabajadores!$C$3:$AN$1684,38,FALSE),0)</f>
        <v>7.7320592823712957</v>
      </c>
      <c r="AL290" s="42" t="str">
        <f>IFERROR(VLOOKUP($I290,Trabajadores!$C$3:$AN$1684,28,FALSE),0)</f>
        <v>41001705011982</v>
      </c>
      <c r="AM290" s="21" t="str">
        <f>IFERROR(VLOOKUP($I290,Trabajadores!$C$3:$AN$1684,19,FALSE),0)</f>
        <v>Limpiador@</v>
      </c>
      <c r="AN290" s="21">
        <f>IFERROR(IF($J290="algadi",VLOOKUP($K290,Centros!$AB$2:$AD$142,2,FALSE),VLOOKUP($K290,Centros!$AB$143:$AD$282,2,FALSE)),0)</f>
        <v>0</v>
      </c>
      <c r="AO290" s="44">
        <f>IFERROR(IF($J290="algadi",VLOOKUP($K290,Centros!$AB$2:$AD$142,3,FALSE),VLOOKUP($K290,Centros!$AB$143:$AD$222,3,FALSE)),0)</f>
        <v>0</v>
      </c>
      <c r="AP290" s="54"/>
      <c r="AQ290" s="55">
        <f>IFERROR(VLOOKUP($AM290,Centros!$AR$2:$AS$405,2,FALSE),0)</f>
        <v>1.6367812499999999</v>
      </c>
      <c r="AR290" s="78">
        <f>IFERROR(VLOOKUP($AM290,Centros!$AZ$2:$BA$6,2,FALSE),0)</f>
        <v>0</v>
      </c>
      <c r="AS290" s="76">
        <f>IFERROR(VLOOKUP($AM290,Centros!$BE$2:$BF$6,2,FALSE),0)</f>
        <v>0</v>
      </c>
      <c r="BD290" s="45" t="str">
        <f t="shared" si="108"/>
        <v>ALGADI</v>
      </c>
      <c r="BE290" s="45" t="s">
        <v>852</v>
      </c>
      <c r="BF290" s="123" t="str">
        <f t="shared" si="109"/>
        <v>9-SEPTIEMBRE</v>
      </c>
      <c r="BG290" s="45">
        <f t="shared" si="110"/>
        <v>110105</v>
      </c>
      <c r="BH290" s="45">
        <f>VLOOKUP(Y290,Hoja1!$A$2:$O$599,14,FALSE)</f>
        <v>110105</v>
      </c>
      <c r="BI290" s="45" t="str">
        <f>VLOOKUP(BH290,Hoja1!$A$2:$O$599,2,FALSE)</f>
        <v>COLEGIO SAN HERMENEGILDO</v>
      </c>
      <c r="BJ290" s="45" t="str">
        <f t="shared" si="111"/>
        <v>ROMERO RIVERO, FRANCISCA</v>
      </c>
      <c r="BK290" s="45">
        <f>VLOOKUP(BJ290,Trabajadores!$C$3:$AN$3285,14,FALSE)</f>
        <v>300</v>
      </c>
      <c r="BL290" s="45" t="str">
        <f>VLOOKUP($BJ290,Trabajadores!$C$3:$AN$3285,19,FALSE)</f>
        <v>Limpiador@</v>
      </c>
      <c r="BM290" s="45">
        <f>VLOOKUP($BJ290,Trabajadores!$C$3:$AN$3285,16,FALSE)</f>
        <v>64.099999999999994</v>
      </c>
      <c r="BN290" s="124">
        <f t="shared" si="112"/>
        <v>0</v>
      </c>
      <c r="BO290" s="124">
        <f t="shared" si="113"/>
        <v>1</v>
      </c>
      <c r="BP290" s="125">
        <f t="shared" si="114"/>
        <v>1</v>
      </c>
      <c r="BR290" s="126">
        <f t="shared" si="115"/>
        <v>-47.501999999999995</v>
      </c>
      <c r="BV290" s="45" t="str">
        <f t="shared" si="116"/>
        <v>ALGADI</v>
      </c>
      <c r="BW290" s="45" t="s">
        <v>852</v>
      </c>
      <c r="BX290" s="123" t="str">
        <f t="shared" si="117"/>
        <v>9-SEPTIEMBRE</v>
      </c>
      <c r="BY290" s="45">
        <f t="shared" si="118"/>
        <v>110105</v>
      </c>
      <c r="BZ290" s="45">
        <f>VLOOKUP(BY290,Hoja1!$A$2:$O$599,14,FALSE)</f>
        <v>110105</v>
      </c>
      <c r="CA290" s="45" t="str">
        <f>VLOOKUP(BZ290,Hoja1!$A$2:$O$599,2,FALSE)</f>
        <v>COLEGIO SAN HERMENEGILDO</v>
      </c>
      <c r="CB290" s="45" t="str">
        <f t="shared" si="119"/>
        <v>Refuerzo</v>
      </c>
      <c r="CC290" s="45">
        <v>888</v>
      </c>
      <c r="CD290" s="45" t="str">
        <f t="shared" si="120"/>
        <v>INCIDENCIA</v>
      </c>
      <c r="CF290" s="124"/>
      <c r="CG290" s="124"/>
      <c r="CH290" s="125"/>
      <c r="CJ290" s="126">
        <f t="shared" si="121"/>
        <v>47.501999999999995</v>
      </c>
    </row>
    <row r="291" spans="1:88" hidden="1" x14ac:dyDescent="0.3">
      <c r="A291" s="116"/>
      <c r="B291" s="116"/>
      <c r="D291" s="31" t="s">
        <v>2764</v>
      </c>
      <c r="E291" s="8" t="s">
        <v>2786</v>
      </c>
      <c r="F291" s="7" t="s">
        <v>726</v>
      </c>
      <c r="G291" s="45" t="s">
        <v>716</v>
      </c>
      <c r="H291" s="45" t="s">
        <v>717</v>
      </c>
      <c r="I291" s="119" t="s">
        <v>8428</v>
      </c>
      <c r="J291" s="18" t="s">
        <v>485</v>
      </c>
      <c r="K291" s="119">
        <v>110105</v>
      </c>
      <c r="L291" s="110" t="str">
        <f t="shared" si="99"/>
        <v>ok</v>
      </c>
      <c r="M291" s="111" t="str">
        <f>IFERROR(VLOOKUP(K291,Centros!$E$2:$G$340,2,FALSE)," ")</f>
        <v>COLEGIO SAN HERMENEGILDO</v>
      </c>
      <c r="N291" s="112" t="str">
        <f t="shared" si="100"/>
        <v xml:space="preserve"> </v>
      </c>
      <c r="O291" s="113" t="str">
        <f>IFERROR(VLOOKUP($I291,Trabajadores!$C$3:$AF$1684,19,FALSE)," ")</f>
        <v>AUX COLECT</v>
      </c>
      <c r="P291" s="32">
        <v>1.5</v>
      </c>
      <c r="Q291" s="33">
        <v>9</v>
      </c>
      <c r="R291" s="24">
        <f t="shared" si="98"/>
        <v>13.5</v>
      </c>
      <c r="S291" s="18"/>
      <c r="T291" s="23">
        <f t="shared" si="101"/>
        <v>0</v>
      </c>
      <c r="U291" s="23">
        <f t="shared" si="102"/>
        <v>0</v>
      </c>
      <c r="V291" s="18"/>
      <c r="W291" s="23">
        <f t="shared" si="103"/>
        <v>17.81325</v>
      </c>
      <c r="X291" s="30" t="str">
        <f>IFERROR(VLOOKUP($I291,Trabajadores!$C$2:$AS$1684,42,FALSE)," ")</f>
        <v>ALGADI</v>
      </c>
      <c r="Y291" s="30">
        <f>IFERROR(VLOOKUP($I291,Trabajadores!$C$2:$AS$1684,40,FALSE)," ")</f>
        <v>110105</v>
      </c>
      <c r="Z291" s="30" t="str">
        <f>IFERROR(VLOOKUP(Y291,Centros!$X$2:$Y$228,2,FALSE)," ")</f>
        <v>COLEGIO SAN HERMENEGILDO</v>
      </c>
      <c r="AA291" s="6">
        <v>45908</v>
      </c>
      <c r="AB291" s="5" t="s">
        <v>10826</v>
      </c>
      <c r="AC291" s="41">
        <f>IFERROR(VLOOKUP(H291,Centros!$AI$2:$AN$10,6,FALSE),0)</f>
        <v>73</v>
      </c>
      <c r="AD291" s="42">
        <f t="shared" si="104"/>
        <v>0</v>
      </c>
      <c r="AE291" s="42">
        <f t="shared" si="105"/>
        <v>0</v>
      </c>
      <c r="AF291" s="42">
        <f t="shared" si="106"/>
        <v>13.5</v>
      </c>
      <c r="AG291" s="42">
        <f t="shared" si="107"/>
        <v>0</v>
      </c>
      <c r="AH291" s="43">
        <f>IFERROR(VLOOKUP($I291,Trabajadores!$C$3:$AT$1684,44,FALSE),0)</f>
        <v>19241</v>
      </c>
      <c r="AI291" s="43">
        <f>IFERROR(VLOOKUP($I291,Trabajadores!$C$3:$AT$1684,2,FALSE),0)</f>
        <v>36</v>
      </c>
      <c r="AJ291" s="43" t="str">
        <f>IFERROR(VLOOKUP($I291,Trabajadores!$C$3:$AY$1270,21,FALSE),0)</f>
        <v>3</v>
      </c>
      <c r="AK291" s="42">
        <f>IFERROR(VLOOKUP($I291,Trabajadores!$C$3:$AN$1684,38,FALSE),0)</f>
        <v>8.3420000000000005</v>
      </c>
      <c r="AL291" s="42" t="str">
        <f>IFERROR(VLOOKUP($I291,Trabajadores!$C$3:$AN$1684,28,FALSE),0)</f>
        <v>99100165012016</v>
      </c>
      <c r="AM291" s="21" t="str">
        <f>IFERROR(VLOOKUP($I291,Trabajadores!$C$3:$AN$1684,19,FALSE),0)</f>
        <v>AUX COLECT</v>
      </c>
      <c r="AN291" s="21">
        <f>IFERROR(IF($J291="algadi",VLOOKUP($K291,Centros!$AB$2:$AD$142,2,FALSE),VLOOKUP($K291,Centros!$AB$143:$AD$282,2,FALSE)),0)</f>
        <v>0</v>
      </c>
      <c r="AO291" s="44">
        <f>IFERROR(IF($J291="algadi",VLOOKUP($K291,Centros!$AB$2:$AD$142,3,FALSE),VLOOKUP($K291,Centros!$AB$143:$AD$222,3,FALSE)),0)</f>
        <v>0</v>
      </c>
      <c r="AP291" s="54"/>
      <c r="AQ291" s="55">
        <f>IFERROR(VLOOKUP($AM291,Centros!$AR$2:$AS$405,2,FALSE),0)</f>
        <v>0</v>
      </c>
      <c r="AR291" s="78">
        <f>IFERROR(VLOOKUP($AM291,Centros!$AZ$2:$BA$6,2,FALSE),0)</f>
        <v>0</v>
      </c>
      <c r="AS291" s="76">
        <f>IFERROR(VLOOKUP($AM291,Centros!$BE$2:$BF$6,2,FALSE),0)</f>
        <v>0</v>
      </c>
      <c r="BD291" s="45" t="str">
        <f t="shared" si="108"/>
        <v>ALGADI</v>
      </c>
      <c r="BE291" s="45" t="s">
        <v>852</v>
      </c>
      <c r="BF291" s="123" t="str">
        <f t="shared" si="109"/>
        <v>9-SEPTIEMBRE</v>
      </c>
      <c r="BG291" s="45">
        <f t="shared" si="110"/>
        <v>110105</v>
      </c>
      <c r="BH291" s="45">
        <f>VLOOKUP(Y291,Hoja1!$A$2:$O$599,14,FALSE)</f>
        <v>110105</v>
      </c>
      <c r="BI291" s="45" t="str">
        <f>VLOOKUP(BH291,Hoja1!$A$2:$O$599,2,FALSE)</f>
        <v>COLEGIO SAN HERMENEGILDO</v>
      </c>
      <c r="BJ291" s="45" t="str">
        <f t="shared" si="111"/>
        <v>FERNANDEZ SEPULVEDA, EVA</v>
      </c>
      <c r="BK291" s="45">
        <f>VLOOKUP(BJ291,Trabajadores!$C$3:$AN$3285,14,FALSE)</f>
        <v>389</v>
      </c>
      <c r="BL291" s="45" t="str">
        <f>VLOOKUP($BJ291,Trabajadores!$C$3:$AN$3285,19,FALSE)</f>
        <v>AUX COLECT</v>
      </c>
      <c r="BM291" s="45">
        <f>VLOOKUP($BJ291,Trabajadores!$C$3:$AN$3285,16,FALSE)</f>
        <v>62.5</v>
      </c>
      <c r="BN291" s="124">
        <f t="shared" si="112"/>
        <v>0</v>
      </c>
      <c r="BO291" s="124">
        <f t="shared" si="113"/>
        <v>1</v>
      </c>
      <c r="BP291" s="125">
        <f t="shared" si="114"/>
        <v>1</v>
      </c>
      <c r="BR291" s="126">
        <f t="shared" si="115"/>
        <v>-17.81325</v>
      </c>
      <c r="BV291" s="45" t="str">
        <f t="shared" si="116"/>
        <v>ALGADI</v>
      </c>
      <c r="BW291" s="45" t="s">
        <v>852</v>
      </c>
      <c r="BX291" s="123" t="str">
        <f t="shared" si="117"/>
        <v>9-SEPTIEMBRE</v>
      </c>
      <c r="BY291" s="45">
        <f t="shared" si="118"/>
        <v>110105</v>
      </c>
      <c r="BZ291" s="45">
        <f>VLOOKUP(BY291,Hoja1!$A$2:$O$599,14,FALSE)</f>
        <v>110105</v>
      </c>
      <c r="CA291" s="45" t="str">
        <f>VLOOKUP(BZ291,Hoja1!$A$2:$O$599,2,FALSE)</f>
        <v>COLEGIO SAN HERMENEGILDO</v>
      </c>
      <c r="CB291" s="45" t="str">
        <f t="shared" si="119"/>
        <v>Absentismo</v>
      </c>
      <c r="CC291" s="45">
        <v>888</v>
      </c>
      <c r="CD291" s="45" t="str">
        <f t="shared" si="120"/>
        <v>INCIDENCIA</v>
      </c>
      <c r="CF291" s="124"/>
      <c r="CG291" s="124"/>
      <c r="CH291" s="125"/>
      <c r="CJ291" s="126">
        <f t="shared" si="121"/>
        <v>17.81325</v>
      </c>
    </row>
    <row r="292" spans="1:88" hidden="1" x14ac:dyDescent="0.3">
      <c r="A292" s="116"/>
      <c r="B292" s="116"/>
      <c r="D292" s="31" t="s">
        <v>2764</v>
      </c>
      <c r="E292" s="8" t="s">
        <v>2786</v>
      </c>
      <c r="F292" s="7" t="s">
        <v>726</v>
      </c>
      <c r="G292" s="45" t="s">
        <v>716</v>
      </c>
      <c r="H292" s="45" t="s">
        <v>718</v>
      </c>
      <c r="I292" s="119" t="s">
        <v>8428</v>
      </c>
      <c r="J292" s="18" t="s">
        <v>485</v>
      </c>
      <c r="K292" s="119">
        <v>110105</v>
      </c>
      <c r="L292" s="110" t="str">
        <f t="shared" si="99"/>
        <v>ok</v>
      </c>
      <c r="M292" s="111" t="str">
        <f>IFERROR(VLOOKUP(K292,Centros!$E$2:$G$340,2,FALSE)," ")</f>
        <v>COLEGIO SAN HERMENEGILDO</v>
      </c>
      <c r="N292" s="112" t="str">
        <f t="shared" si="100"/>
        <v xml:space="preserve"> </v>
      </c>
      <c r="O292" s="113" t="str">
        <f>IFERROR(VLOOKUP($I292,Trabajadores!$C$3:$AF$1684,19,FALSE)," ")</f>
        <v>AUX COLECT</v>
      </c>
      <c r="P292" s="32">
        <v>4</v>
      </c>
      <c r="Q292" s="33">
        <v>9</v>
      </c>
      <c r="R292" s="24">
        <f t="shared" si="98"/>
        <v>36</v>
      </c>
      <c r="S292" s="18"/>
      <c r="T292" s="23">
        <f t="shared" si="101"/>
        <v>0</v>
      </c>
      <c r="U292" s="23">
        <f t="shared" si="102"/>
        <v>0</v>
      </c>
      <c r="V292" s="18"/>
      <c r="W292" s="23">
        <f t="shared" si="103"/>
        <v>47.501999999999995</v>
      </c>
      <c r="X292" s="30" t="str">
        <f>IFERROR(VLOOKUP($I292,Trabajadores!$C$2:$AS$1684,42,FALSE)," ")</f>
        <v>ALGADI</v>
      </c>
      <c r="Y292" s="30">
        <f>IFERROR(VLOOKUP($I292,Trabajadores!$C$2:$AS$1684,40,FALSE)," ")</f>
        <v>110105</v>
      </c>
      <c r="Z292" s="30" t="str">
        <f>IFERROR(VLOOKUP(Y292,Centros!$X$2:$Y$228,2,FALSE)," ")</f>
        <v>COLEGIO SAN HERMENEGILDO</v>
      </c>
      <c r="AA292" s="6" t="s">
        <v>10817</v>
      </c>
      <c r="AB292" s="5" t="s">
        <v>10825</v>
      </c>
      <c r="AC292" s="41">
        <f>IFERROR(VLOOKUP(H292,Centros!$AI$2:$AN$10,6,FALSE),0)</f>
        <v>72</v>
      </c>
      <c r="AD292" s="42">
        <f t="shared" si="104"/>
        <v>0</v>
      </c>
      <c r="AE292" s="42">
        <f t="shared" si="105"/>
        <v>36</v>
      </c>
      <c r="AF292" s="42">
        <f t="shared" si="106"/>
        <v>0</v>
      </c>
      <c r="AG292" s="42">
        <f t="shared" si="107"/>
        <v>0</v>
      </c>
      <c r="AH292" s="43">
        <f>IFERROR(VLOOKUP($I292,Trabajadores!$C$3:$AT$1684,44,FALSE),0)</f>
        <v>19241</v>
      </c>
      <c r="AI292" s="43">
        <f>IFERROR(VLOOKUP($I292,Trabajadores!$C$3:$AT$1684,2,FALSE),0)</f>
        <v>36</v>
      </c>
      <c r="AJ292" s="43" t="str">
        <f>IFERROR(VLOOKUP($I292,Trabajadores!$C$3:$AY$1270,21,FALSE),0)</f>
        <v>3</v>
      </c>
      <c r="AK292" s="42">
        <f>IFERROR(VLOOKUP($I292,Trabajadores!$C$3:$AN$1684,38,FALSE),0)</f>
        <v>8.3420000000000005</v>
      </c>
      <c r="AL292" s="42" t="str">
        <f>IFERROR(VLOOKUP($I292,Trabajadores!$C$3:$AN$1684,28,FALSE),0)</f>
        <v>99100165012016</v>
      </c>
      <c r="AM292" s="21" t="str">
        <f>IFERROR(VLOOKUP($I292,Trabajadores!$C$3:$AN$1684,19,FALSE),0)</f>
        <v>AUX COLECT</v>
      </c>
      <c r="AN292" s="21">
        <f>IFERROR(IF($J292="algadi",VLOOKUP($K292,Centros!$AB$2:$AD$142,2,FALSE),VLOOKUP($K292,Centros!$AB$143:$AD$282,2,FALSE)),0)</f>
        <v>0</v>
      </c>
      <c r="AO292" s="44">
        <f>IFERROR(IF($J292="algadi",VLOOKUP($K292,Centros!$AB$2:$AD$142,3,FALSE),VLOOKUP($K292,Centros!$AB$143:$AD$222,3,FALSE)),0)</f>
        <v>0</v>
      </c>
      <c r="AP292" s="54"/>
      <c r="AQ292" s="55">
        <f>IFERROR(VLOOKUP($AM292,Centros!$AR$2:$AS$405,2,FALSE),0)</f>
        <v>0</v>
      </c>
      <c r="AR292" s="78">
        <f>IFERROR(VLOOKUP($AM292,Centros!$AZ$2:$BA$6,2,FALSE),0)</f>
        <v>0</v>
      </c>
      <c r="AS292" s="76">
        <f>IFERROR(VLOOKUP($AM292,Centros!$BE$2:$BF$6,2,FALSE),0)</f>
        <v>0</v>
      </c>
      <c r="BD292" s="45" t="str">
        <f t="shared" si="108"/>
        <v>ALGADI</v>
      </c>
      <c r="BE292" s="45" t="s">
        <v>852</v>
      </c>
      <c r="BF292" s="123" t="str">
        <f t="shared" si="109"/>
        <v>9-SEPTIEMBRE</v>
      </c>
      <c r="BG292" s="45">
        <f t="shared" si="110"/>
        <v>110105</v>
      </c>
      <c r="BH292" s="45">
        <f>VLOOKUP(Y292,Hoja1!$A$2:$O$599,14,FALSE)</f>
        <v>110105</v>
      </c>
      <c r="BI292" s="45" t="str">
        <f>VLOOKUP(BH292,Hoja1!$A$2:$O$599,2,FALSE)</f>
        <v>COLEGIO SAN HERMENEGILDO</v>
      </c>
      <c r="BJ292" s="45" t="str">
        <f t="shared" si="111"/>
        <v>FERNANDEZ SEPULVEDA, EVA</v>
      </c>
      <c r="BK292" s="45">
        <f>VLOOKUP(BJ292,Trabajadores!$C$3:$AN$3285,14,FALSE)</f>
        <v>389</v>
      </c>
      <c r="BL292" s="45" t="str">
        <f>VLOOKUP($BJ292,Trabajadores!$C$3:$AN$3285,19,FALSE)</f>
        <v>AUX COLECT</v>
      </c>
      <c r="BM292" s="45">
        <f>VLOOKUP($BJ292,Trabajadores!$C$3:$AN$3285,16,FALSE)</f>
        <v>62.5</v>
      </c>
      <c r="BN292" s="124">
        <f t="shared" si="112"/>
        <v>0</v>
      </c>
      <c r="BO292" s="124">
        <f t="shared" si="113"/>
        <v>1</v>
      </c>
      <c r="BP292" s="125">
        <f t="shared" si="114"/>
        <v>1</v>
      </c>
      <c r="BR292" s="126">
        <f t="shared" si="115"/>
        <v>-47.501999999999995</v>
      </c>
      <c r="BV292" s="45" t="str">
        <f t="shared" si="116"/>
        <v>ALGADI</v>
      </c>
      <c r="BW292" s="45" t="s">
        <v>852</v>
      </c>
      <c r="BX292" s="123" t="str">
        <f t="shared" si="117"/>
        <v>9-SEPTIEMBRE</v>
      </c>
      <c r="BY292" s="45">
        <f t="shared" si="118"/>
        <v>110105</v>
      </c>
      <c r="BZ292" s="45">
        <f>VLOOKUP(BY292,Hoja1!$A$2:$O$599,14,FALSE)</f>
        <v>110105</v>
      </c>
      <c r="CA292" s="45" t="str">
        <f>VLOOKUP(BZ292,Hoja1!$A$2:$O$599,2,FALSE)</f>
        <v>COLEGIO SAN HERMENEGILDO</v>
      </c>
      <c r="CB292" s="45" t="str">
        <f t="shared" si="119"/>
        <v>Refuerzo</v>
      </c>
      <c r="CC292" s="45">
        <v>888</v>
      </c>
      <c r="CD292" s="45" t="str">
        <f t="shared" si="120"/>
        <v>INCIDENCIA</v>
      </c>
      <c r="CF292" s="124"/>
      <c r="CG292" s="124"/>
      <c r="CH292" s="125"/>
      <c r="CJ292" s="126">
        <f t="shared" si="121"/>
        <v>47.501999999999995</v>
      </c>
    </row>
    <row r="293" spans="1:88" hidden="1" x14ac:dyDescent="0.3">
      <c r="A293" s="116"/>
      <c r="B293" s="116"/>
      <c r="D293" s="31" t="s">
        <v>2764</v>
      </c>
      <c r="E293" s="8" t="s">
        <v>2786</v>
      </c>
      <c r="F293" s="7" t="s">
        <v>726</v>
      </c>
      <c r="G293" s="45" t="s">
        <v>716</v>
      </c>
      <c r="H293" s="45" t="s">
        <v>718</v>
      </c>
      <c r="I293" s="119" t="s">
        <v>7814</v>
      </c>
      <c r="J293" s="18" t="s">
        <v>485</v>
      </c>
      <c r="K293" s="119">
        <v>110105</v>
      </c>
      <c r="L293" s="110" t="str">
        <f t="shared" si="99"/>
        <v>ok</v>
      </c>
      <c r="M293" s="111" t="str">
        <f>IFERROR(VLOOKUP(K293,Centros!$E$2:$G$340,2,FALSE)," ")</f>
        <v>COLEGIO SAN HERMENEGILDO</v>
      </c>
      <c r="N293" s="112" t="str">
        <f t="shared" si="100"/>
        <v xml:space="preserve"> </v>
      </c>
      <c r="O293" s="113" t="str">
        <f>IFERROR(VLOOKUP($I293,Trabajadores!$C$3:$AF$1684,19,FALSE)," ")</f>
        <v>AUX COLECT</v>
      </c>
      <c r="P293" s="32">
        <v>4</v>
      </c>
      <c r="Q293" s="33">
        <v>9</v>
      </c>
      <c r="R293" s="24">
        <f t="shared" si="98"/>
        <v>36</v>
      </c>
      <c r="S293" s="18"/>
      <c r="T293" s="23">
        <f t="shared" si="101"/>
        <v>0</v>
      </c>
      <c r="U293" s="23">
        <f t="shared" si="102"/>
        <v>0</v>
      </c>
      <c r="V293" s="18"/>
      <c r="W293" s="23">
        <f t="shared" si="103"/>
        <v>47.501999999999995</v>
      </c>
      <c r="X293" s="30" t="str">
        <f>IFERROR(VLOOKUP($I293,Trabajadores!$C$2:$AS$1684,42,FALSE)," ")</f>
        <v>ALGADI</v>
      </c>
      <c r="Y293" s="30">
        <f>IFERROR(VLOOKUP($I293,Trabajadores!$C$2:$AS$1684,40,FALSE)," ")</f>
        <v>110105</v>
      </c>
      <c r="Z293" s="30" t="str">
        <f>IFERROR(VLOOKUP(Y293,Centros!$X$2:$Y$228,2,FALSE)," ")</f>
        <v>COLEGIO SAN HERMENEGILDO</v>
      </c>
      <c r="AA293" s="6" t="s">
        <v>10817</v>
      </c>
      <c r="AB293" s="5" t="s">
        <v>10825</v>
      </c>
      <c r="AC293" s="41">
        <f>IFERROR(VLOOKUP(H293,Centros!$AI$2:$AN$10,6,FALSE),0)</f>
        <v>72</v>
      </c>
      <c r="AD293" s="42">
        <f t="shared" si="104"/>
        <v>0</v>
      </c>
      <c r="AE293" s="42">
        <f t="shared" si="105"/>
        <v>36</v>
      </c>
      <c r="AF293" s="42">
        <f t="shared" si="106"/>
        <v>0</v>
      </c>
      <c r="AG293" s="42">
        <f t="shared" si="107"/>
        <v>0</v>
      </c>
      <c r="AH293" s="43">
        <f>IFERROR(VLOOKUP($I293,Trabajadores!$C$3:$AT$1684,44,FALSE),0)</f>
        <v>19241</v>
      </c>
      <c r="AI293" s="43">
        <f>IFERROR(VLOOKUP($I293,Trabajadores!$C$3:$AT$1684,2,FALSE),0)</f>
        <v>69</v>
      </c>
      <c r="AJ293" s="43" t="str">
        <f>IFERROR(VLOOKUP($I293,Trabajadores!$C$3:$AY$1270,21,FALSE),0)</f>
        <v>3</v>
      </c>
      <c r="AK293" s="42">
        <f>IFERROR(VLOOKUP($I293,Trabajadores!$C$3:$AN$1684,38,FALSE),0)</f>
        <v>8.3420000000000005</v>
      </c>
      <c r="AL293" s="42" t="str">
        <f>IFERROR(VLOOKUP($I293,Trabajadores!$C$3:$AN$1684,28,FALSE),0)</f>
        <v>99100165012016</v>
      </c>
      <c r="AM293" s="21" t="str">
        <f>IFERROR(VLOOKUP($I293,Trabajadores!$C$3:$AN$1684,19,FALSE),0)</f>
        <v>AUX COLECT</v>
      </c>
      <c r="AN293" s="21">
        <f>IFERROR(IF($J293="algadi",VLOOKUP($K293,Centros!$AB$2:$AD$142,2,FALSE),VLOOKUP($K293,Centros!$AB$143:$AD$282,2,FALSE)),0)</f>
        <v>0</v>
      </c>
      <c r="AO293" s="44">
        <f>IFERROR(IF($J293="algadi",VLOOKUP($K293,Centros!$AB$2:$AD$142,3,FALSE),VLOOKUP($K293,Centros!$AB$143:$AD$222,3,FALSE)),0)</f>
        <v>0</v>
      </c>
      <c r="AP293" s="54"/>
      <c r="AQ293" s="55">
        <f>IFERROR(VLOOKUP($AM293,Centros!$AR$2:$AS$405,2,FALSE),0)</f>
        <v>0</v>
      </c>
      <c r="AR293" s="78">
        <f>IFERROR(VLOOKUP($AM293,Centros!$AZ$2:$BA$6,2,FALSE),0)</f>
        <v>0</v>
      </c>
      <c r="AS293" s="76">
        <f>IFERROR(VLOOKUP($AM293,Centros!$BE$2:$BF$6,2,FALSE),0)</f>
        <v>0</v>
      </c>
      <c r="BD293" s="45" t="str">
        <f t="shared" si="108"/>
        <v>ALGADI</v>
      </c>
      <c r="BE293" s="45" t="s">
        <v>852</v>
      </c>
      <c r="BF293" s="123" t="str">
        <f t="shared" si="109"/>
        <v>9-SEPTIEMBRE</v>
      </c>
      <c r="BG293" s="45">
        <f t="shared" si="110"/>
        <v>110105</v>
      </c>
      <c r="BH293" s="45">
        <f>VLOOKUP(Y293,Hoja1!$A$2:$O$599,14,FALSE)</f>
        <v>110105</v>
      </c>
      <c r="BI293" s="45" t="str">
        <f>VLOOKUP(BH293,Hoja1!$A$2:$O$599,2,FALSE)</f>
        <v>COLEGIO SAN HERMENEGILDO</v>
      </c>
      <c r="BJ293" s="45" t="str">
        <f t="shared" si="111"/>
        <v>CAMPANARIO REYES, ANA ISABEL</v>
      </c>
      <c r="BK293" s="45">
        <f>VLOOKUP(BJ293,Trabajadores!$C$3:$AN$3285,14,FALSE)</f>
        <v>300</v>
      </c>
      <c r="BL293" s="45" t="str">
        <f>VLOOKUP($BJ293,Trabajadores!$C$3:$AN$3285,19,FALSE)</f>
        <v>AUX COLECT</v>
      </c>
      <c r="BM293" s="45">
        <f>VLOOKUP($BJ293,Trabajadores!$C$3:$AN$3285,16,FALSE)</f>
        <v>62.5</v>
      </c>
      <c r="BN293" s="124">
        <f t="shared" si="112"/>
        <v>0</v>
      </c>
      <c r="BO293" s="124">
        <f t="shared" si="113"/>
        <v>1</v>
      </c>
      <c r="BP293" s="125">
        <f t="shared" si="114"/>
        <v>1</v>
      </c>
      <c r="BR293" s="126">
        <f t="shared" si="115"/>
        <v>-47.501999999999995</v>
      </c>
      <c r="BV293" s="45" t="str">
        <f t="shared" si="116"/>
        <v>ALGADI</v>
      </c>
      <c r="BW293" s="45" t="s">
        <v>852</v>
      </c>
      <c r="BX293" s="123" t="str">
        <f t="shared" si="117"/>
        <v>9-SEPTIEMBRE</v>
      </c>
      <c r="BY293" s="45">
        <f t="shared" si="118"/>
        <v>110105</v>
      </c>
      <c r="BZ293" s="45">
        <f>VLOOKUP(BY293,Hoja1!$A$2:$O$599,14,FALSE)</f>
        <v>110105</v>
      </c>
      <c r="CA293" s="45" t="str">
        <f>VLOOKUP(BZ293,Hoja1!$A$2:$O$599,2,FALSE)</f>
        <v>COLEGIO SAN HERMENEGILDO</v>
      </c>
      <c r="CB293" s="45" t="str">
        <f t="shared" si="119"/>
        <v>Refuerzo</v>
      </c>
      <c r="CC293" s="45">
        <v>888</v>
      </c>
      <c r="CD293" s="45" t="str">
        <f t="shared" si="120"/>
        <v>INCIDENCIA</v>
      </c>
      <c r="CF293" s="124"/>
      <c r="CG293" s="124"/>
      <c r="CH293" s="125"/>
      <c r="CJ293" s="126">
        <f t="shared" si="121"/>
        <v>47.501999999999995</v>
      </c>
    </row>
    <row r="294" spans="1:88" hidden="1" x14ac:dyDescent="0.3">
      <c r="A294" s="116"/>
      <c r="B294" s="116"/>
      <c r="D294" s="31" t="s">
        <v>2764</v>
      </c>
      <c r="E294" s="8" t="s">
        <v>2786</v>
      </c>
      <c r="F294" s="7" t="s">
        <v>726</v>
      </c>
      <c r="G294" s="45" t="s">
        <v>716</v>
      </c>
      <c r="H294" s="45" t="s">
        <v>717</v>
      </c>
      <c r="I294" s="119" t="s">
        <v>7814</v>
      </c>
      <c r="J294" s="18" t="s">
        <v>485</v>
      </c>
      <c r="K294" s="119">
        <v>110105</v>
      </c>
      <c r="L294" s="110" t="str">
        <f t="shared" si="99"/>
        <v>ok</v>
      </c>
      <c r="M294" s="111" t="str">
        <f>IFERROR(VLOOKUP(K294,Centros!$E$2:$G$340,2,FALSE)," ")</f>
        <v>COLEGIO SAN HERMENEGILDO</v>
      </c>
      <c r="N294" s="112" t="str">
        <f t="shared" si="100"/>
        <v xml:space="preserve"> </v>
      </c>
      <c r="O294" s="113" t="str">
        <f>IFERROR(VLOOKUP($I294,Trabajadores!$C$3:$AF$1684,19,FALSE)," ")</f>
        <v>AUX COLECT</v>
      </c>
      <c r="P294" s="32">
        <v>1.5</v>
      </c>
      <c r="Q294" s="33">
        <v>9</v>
      </c>
      <c r="R294" s="24">
        <f t="shared" si="98"/>
        <v>13.5</v>
      </c>
      <c r="S294" s="18"/>
      <c r="T294" s="23">
        <f t="shared" si="101"/>
        <v>0</v>
      </c>
      <c r="U294" s="23">
        <f t="shared" si="102"/>
        <v>0</v>
      </c>
      <c r="V294" s="18"/>
      <c r="W294" s="23">
        <f t="shared" si="103"/>
        <v>17.81325</v>
      </c>
      <c r="X294" s="30" t="str">
        <f>IFERROR(VLOOKUP($I294,Trabajadores!$C$2:$AS$1684,42,FALSE)," ")</f>
        <v>ALGADI</v>
      </c>
      <c r="Y294" s="30">
        <f>IFERROR(VLOOKUP($I294,Trabajadores!$C$2:$AS$1684,40,FALSE)," ")</f>
        <v>110105</v>
      </c>
      <c r="Z294" s="30" t="str">
        <f>IFERROR(VLOOKUP(Y294,Centros!$X$2:$Y$228,2,FALSE)," ")</f>
        <v>COLEGIO SAN HERMENEGILDO</v>
      </c>
      <c r="AA294" s="6">
        <v>45908</v>
      </c>
      <c r="AB294" s="5" t="s">
        <v>10826</v>
      </c>
      <c r="AC294" s="41">
        <f>IFERROR(VLOOKUP(H294,Centros!$AI$2:$AN$10,6,FALSE),0)</f>
        <v>73</v>
      </c>
      <c r="AD294" s="42">
        <f t="shared" si="104"/>
        <v>0</v>
      </c>
      <c r="AE294" s="42">
        <f t="shared" si="105"/>
        <v>0</v>
      </c>
      <c r="AF294" s="42">
        <f t="shared" si="106"/>
        <v>13.5</v>
      </c>
      <c r="AG294" s="42">
        <f t="shared" si="107"/>
        <v>0</v>
      </c>
      <c r="AH294" s="43">
        <f>IFERROR(VLOOKUP($I294,Trabajadores!$C$3:$AT$1684,44,FALSE),0)</f>
        <v>19241</v>
      </c>
      <c r="AI294" s="43">
        <f>IFERROR(VLOOKUP($I294,Trabajadores!$C$3:$AT$1684,2,FALSE),0)</f>
        <v>69</v>
      </c>
      <c r="AJ294" s="43" t="str">
        <f>IFERROR(VLOOKUP($I294,Trabajadores!$C$3:$AY$1270,21,FALSE),0)</f>
        <v>3</v>
      </c>
      <c r="AK294" s="42">
        <f>IFERROR(VLOOKUP($I294,Trabajadores!$C$3:$AN$1684,38,FALSE),0)</f>
        <v>8.3420000000000005</v>
      </c>
      <c r="AL294" s="42" t="str">
        <f>IFERROR(VLOOKUP($I294,Trabajadores!$C$3:$AN$1684,28,FALSE),0)</f>
        <v>99100165012016</v>
      </c>
      <c r="AM294" s="21" t="str">
        <f>IFERROR(VLOOKUP($I294,Trabajadores!$C$3:$AN$1684,19,FALSE),0)</f>
        <v>AUX COLECT</v>
      </c>
      <c r="AN294" s="21">
        <f>IFERROR(IF($J294="algadi",VLOOKUP($K294,Centros!$AB$2:$AD$142,2,FALSE),VLOOKUP($K294,Centros!$AB$143:$AD$282,2,FALSE)),0)</f>
        <v>0</v>
      </c>
      <c r="AO294" s="44">
        <f>IFERROR(IF($J294="algadi",VLOOKUP($K294,Centros!$AB$2:$AD$142,3,FALSE),VLOOKUP($K294,Centros!$AB$143:$AD$222,3,FALSE)),0)</f>
        <v>0</v>
      </c>
      <c r="AP294" s="54"/>
      <c r="AQ294" s="55">
        <f>IFERROR(VLOOKUP($AM294,Centros!$AR$2:$AS$405,2,FALSE),0)</f>
        <v>0</v>
      </c>
      <c r="AR294" s="78">
        <f>IFERROR(VLOOKUP($AM294,Centros!$AZ$2:$BA$6,2,FALSE),0)</f>
        <v>0</v>
      </c>
      <c r="AS294" s="76">
        <f>IFERROR(VLOOKUP($AM294,Centros!$BE$2:$BF$6,2,FALSE),0)</f>
        <v>0</v>
      </c>
      <c r="BD294" s="45" t="str">
        <f t="shared" si="108"/>
        <v>ALGADI</v>
      </c>
      <c r="BE294" s="45" t="s">
        <v>852</v>
      </c>
      <c r="BF294" s="123" t="str">
        <f t="shared" si="109"/>
        <v>9-SEPTIEMBRE</v>
      </c>
      <c r="BG294" s="45">
        <f t="shared" si="110"/>
        <v>110105</v>
      </c>
      <c r="BH294" s="45">
        <f>VLOOKUP(Y294,Hoja1!$A$2:$O$599,14,FALSE)</f>
        <v>110105</v>
      </c>
      <c r="BI294" s="45" t="str">
        <f>VLOOKUP(BH294,Hoja1!$A$2:$O$599,2,FALSE)</f>
        <v>COLEGIO SAN HERMENEGILDO</v>
      </c>
      <c r="BJ294" s="45" t="str">
        <f t="shared" si="111"/>
        <v>CAMPANARIO REYES, ANA ISABEL</v>
      </c>
      <c r="BK294" s="45">
        <f>VLOOKUP(BJ294,Trabajadores!$C$3:$AN$3285,14,FALSE)</f>
        <v>300</v>
      </c>
      <c r="BL294" s="45" t="str">
        <f>VLOOKUP($BJ294,Trabajadores!$C$3:$AN$3285,19,FALSE)</f>
        <v>AUX COLECT</v>
      </c>
      <c r="BM294" s="45">
        <f>VLOOKUP($BJ294,Trabajadores!$C$3:$AN$3285,16,FALSE)</f>
        <v>62.5</v>
      </c>
      <c r="BN294" s="124">
        <f t="shared" si="112"/>
        <v>0</v>
      </c>
      <c r="BO294" s="124">
        <f t="shared" si="113"/>
        <v>1</v>
      </c>
      <c r="BP294" s="125">
        <f t="shared" si="114"/>
        <v>1</v>
      </c>
      <c r="BR294" s="126">
        <f t="shared" si="115"/>
        <v>-17.81325</v>
      </c>
      <c r="BV294" s="45" t="str">
        <f t="shared" si="116"/>
        <v>ALGADI</v>
      </c>
      <c r="BW294" s="45" t="s">
        <v>852</v>
      </c>
      <c r="BX294" s="123" t="str">
        <f t="shared" si="117"/>
        <v>9-SEPTIEMBRE</v>
      </c>
      <c r="BY294" s="45">
        <f t="shared" si="118"/>
        <v>110105</v>
      </c>
      <c r="BZ294" s="45">
        <f>VLOOKUP(BY294,Hoja1!$A$2:$O$599,14,FALSE)</f>
        <v>110105</v>
      </c>
      <c r="CA294" s="45" t="str">
        <f>VLOOKUP(BZ294,Hoja1!$A$2:$O$599,2,FALSE)</f>
        <v>COLEGIO SAN HERMENEGILDO</v>
      </c>
      <c r="CB294" s="45" t="str">
        <f t="shared" si="119"/>
        <v>Absentismo</v>
      </c>
      <c r="CC294" s="45">
        <v>888</v>
      </c>
      <c r="CD294" s="45" t="str">
        <f t="shared" si="120"/>
        <v>INCIDENCIA</v>
      </c>
      <c r="CF294" s="124"/>
      <c r="CG294" s="124"/>
      <c r="CH294" s="125"/>
      <c r="CJ294" s="126">
        <f t="shared" si="121"/>
        <v>17.81325</v>
      </c>
    </row>
    <row r="295" spans="1:88" hidden="1" x14ac:dyDescent="0.3">
      <c r="A295" s="116"/>
      <c r="B295" s="116"/>
      <c r="D295" s="31" t="s">
        <v>2764</v>
      </c>
      <c r="E295" s="8" t="s">
        <v>2786</v>
      </c>
      <c r="F295" s="7" t="s">
        <v>725</v>
      </c>
      <c r="G295" s="45" t="s">
        <v>714</v>
      </c>
      <c r="H295" s="45" t="s">
        <v>719</v>
      </c>
      <c r="I295" s="119" t="s">
        <v>10002</v>
      </c>
      <c r="J295" s="18" t="s">
        <v>485</v>
      </c>
      <c r="K295" s="119">
        <v>110304</v>
      </c>
      <c r="L295" s="110" t="str">
        <f t="shared" si="99"/>
        <v>ok</v>
      </c>
      <c r="M295" s="111" t="str">
        <f>IFERROR(VLOOKUP(K295,Centros!$E$2:$G$340,2,FALSE)," ")</f>
        <v>C. IRLANDESAS CASTILLEJA</v>
      </c>
      <c r="N295" s="112" t="str">
        <f t="shared" si="100"/>
        <v xml:space="preserve"> </v>
      </c>
      <c r="O295" s="113" t="str">
        <f>IFERROR(VLOOKUP($I295,Trabajadores!$C$3:$AF$1684,19,FALSE)," ")</f>
        <v>COCINERO</v>
      </c>
      <c r="P295" s="32">
        <v>8</v>
      </c>
      <c r="Q295" s="33">
        <v>11</v>
      </c>
      <c r="R295" s="24">
        <f t="shared" si="98"/>
        <v>88</v>
      </c>
      <c r="S295" s="18"/>
      <c r="T295" s="23">
        <f t="shared" si="101"/>
        <v>1.743765625</v>
      </c>
      <c r="U295" s="23">
        <f t="shared" si="102"/>
        <v>0</v>
      </c>
      <c r="V295" s="18"/>
      <c r="W295" s="23">
        <f t="shared" si="103"/>
        <v>116.11599999999999</v>
      </c>
      <c r="X295" s="30" t="str">
        <f>IFERROR(VLOOKUP($I295,Trabajadores!$C$2:$AS$1684,42,FALSE)," ")</f>
        <v>ALGADI</v>
      </c>
      <c r="Y295" s="30">
        <f>IFERROR(VLOOKUP($I295,Trabajadores!$C$2:$AS$1684,40,FALSE)," ")</f>
        <v>110303</v>
      </c>
      <c r="Z295" s="30" t="str">
        <f>IFERROR(VLOOKUP(Y295,Centros!$X$2:$Y$228,2,FALSE)," ")</f>
        <v>COLEGIO IRLANDESAS BAMI</v>
      </c>
      <c r="AA295" s="6">
        <v>45918</v>
      </c>
      <c r="AB295" s="5" t="s">
        <v>10827</v>
      </c>
      <c r="AC295" s="41">
        <f>IFERROR(VLOOKUP(H295,Centros!$AI$2:$AN$10,6,FALSE),0)</f>
        <v>72</v>
      </c>
      <c r="AD295" s="42">
        <f t="shared" si="104"/>
        <v>0</v>
      </c>
      <c r="AE295" s="42">
        <f t="shared" si="105"/>
        <v>88</v>
      </c>
      <c r="AF295" s="42">
        <f t="shared" si="106"/>
        <v>0</v>
      </c>
      <c r="AG295" s="42">
        <f t="shared" si="107"/>
        <v>0</v>
      </c>
      <c r="AH295" s="43">
        <f>IFERROR(VLOOKUP($I295,Trabajadores!$C$3:$AT$1684,44,FALSE),0)</f>
        <v>19241</v>
      </c>
      <c r="AI295" s="43">
        <f>IFERROR(VLOOKUP($I295,Trabajadores!$C$3:$AT$1684,2,FALSE),0)</f>
        <v>59</v>
      </c>
      <c r="AJ295" s="43" t="str">
        <f>IFERROR(VLOOKUP($I295,Trabajadores!$C$3:$AY$1270,21,FALSE),0)</f>
        <v>8</v>
      </c>
      <c r="AK295" s="42">
        <f>IFERROR(VLOOKUP($I295,Trabajadores!$C$3:$AN$1684,38,FALSE),0)</f>
        <v>11.227499999999999</v>
      </c>
      <c r="AL295" s="42" t="str">
        <f>IFERROR(VLOOKUP($I295,Trabajadores!$C$3:$AN$1684,28,FALSE),0)</f>
        <v>99100165012016</v>
      </c>
      <c r="AM295" s="21" t="str">
        <f>IFERROR(VLOOKUP($I295,Trabajadores!$C$3:$AN$1684,19,FALSE),0)</f>
        <v>COCINERO</v>
      </c>
      <c r="AN295" s="21">
        <f>IFERROR(IF($J295="algadi",VLOOKUP($K295,Centros!$AB$2:$AD$142,2,FALSE),VLOOKUP($K295,Centros!$AB$143:$AD$282,2,FALSE)),0)</f>
        <v>19041</v>
      </c>
      <c r="AO295" s="44" t="str">
        <f>IFERROR(IF($J295="algadi",VLOOKUP($K295,Centros!$AB$2:$AD$142,3,FALSE),VLOOKUP($K295,Centros!$AB$143:$AD$222,3,FALSE)),0)</f>
        <v>2</v>
      </c>
      <c r="AP295" s="54"/>
      <c r="AQ295" s="55">
        <f>IFERROR(VLOOKUP($AM295,Centros!$AR$2:$AS$405,2,FALSE),0)</f>
        <v>1.743765625</v>
      </c>
      <c r="AR295" s="78">
        <f>IFERROR(VLOOKUP($AM295,Centros!$AZ$2:$BA$6,2,FALSE),0)</f>
        <v>0</v>
      </c>
      <c r="AS295" s="76">
        <f>IFERROR(VLOOKUP($AM295,Centros!$BE$2:$BF$6,2,FALSE),0)</f>
        <v>0</v>
      </c>
      <c r="BD295" s="45" t="str">
        <f t="shared" si="108"/>
        <v>ALGADI</v>
      </c>
      <c r="BE295" s="45" t="s">
        <v>852</v>
      </c>
      <c r="BF295" s="123" t="str">
        <f t="shared" si="109"/>
        <v>9-SEPTIEMBRE</v>
      </c>
      <c r="BG295" s="45">
        <f t="shared" si="110"/>
        <v>110303</v>
      </c>
      <c r="BH295" s="45">
        <f>VLOOKUP(Y295,Hoja1!$A$2:$O$599,14,FALSE)</f>
        <v>110303</v>
      </c>
      <c r="BI295" s="45" t="str">
        <f>VLOOKUP(BH295,Hoja1!$A$2:$O$599,2,FALSE)</f>
        <v>COLEGIO IRLANDESAS BAMI</v>
      </c>
      <c r="BJ295" s="45" t="str">
        <f t="shared" si="111"/>
        <v>ROALES BARRERA, FCO JAVIER</v>
      </c>
      <c r="BK295" s="45">
        <f>VLOOKUP(BJ295,Trabajadores!$C$3:$AN$3285,14,FALSE)</f>
        <v>300</v>
      </c>
      <c r="BL295" s="45" t="str">
        <f>VLOOKUP($BJ295,Trabajadores!$C$3:$AN$3285,19,FALSE)</f>
        <v>COCINERO</v>
      </c>
      <c r="BM295" s="45">
        <f>VLOOKUP($BJ295,Trabajadores!$C$3:$AN$3285,16,FALSE)</f>
        <v>100</v>
      </c>
      <c r="BN295" s="124">
        <f t="shared" si="112"/>
        <v>1</v>
      </c>
      <c r="BO295" s="124">
        <f t="shared" si="113"/>
        <v>0</v>
      </c>
      <c r="BP295" s="125">
        <f t="shared" si="114"/>
        <v>1</v>
      </c>
      <c r="BR295" s="126">
        <f t="shared" si="115"/>
        <v>-116.11599999999999</v>
      </c>
      <c r="BV295" s="45" t="str">
        <f t="shared" si="116"/>
        <v>ALGADI</v>
      </c>
      <c r="BW295" s="45" t="s">
        <v>852</v>
      </c>
      <c r="BX295" s="123" t="str">
        <f t="shared" si="117"/>
        <v>9-SEPTIEMBRE</v>
      </c>
      <c r="BY295" s="45">
        <f t="shared" si="118"/>
        <v>110304</v>
      </c>
      <c r="BZ295" s="45">
        <f>VLOOKUP(BY295,Hoja1!$A$2:$O$599,14,FALSE)</f>
        <v>110304</v>
      </c>
      <c r="CA295" s="45" t="str">
        <f>VLOOKUP(BZ295,Hoja1!$A$2:$O$599,2,FALSE)</f>
        <v>C. IRLANDESAS CASTILLEJA</v>
      </c>
      <c r="CB295" s="45" t="str">
        <f t="shared" si="119"/>
        <v>Eventos</v>
      </c>
      <c r="CC295" s="45">
        <v>888</v>
      </c>
      <c r="CD295" s="45" t="str">
        <f t="shared" si="120"/>
        <v>INCIDENCIA</v>
      </c>
      <c r="CF295" s="124"/>
      <c r="CG295" s="124"/>
      <c r="CH295" s="125"/>
      <c r="CJ295" s="126">
        <f t="shared" si="121"/>
        <v>116.11599999999999</v>
      </c>
    </row>
    <row r="296" spans="1:88" hidden="1" x14ac:dyDescent="0.3">
      <c r="A296" s="116"/>
      <c r="B296" s="116"/>
      <c r="D296" s="31" t="s">
        <v>2764</v>
      </c>
      <c r="E296" s="8" t="s">
        <v>2786</v>
      </c>
      <c r="F296" s="7" t="s">
        <v>726</v>
      </c>
      <c r="G296" s="45" t="s">
        <v>714</v>
      </c>
      <c r="H296" s="45" t="s">
        <v>718</v>
      </c>
      <c r="I296" s="119" t="s">
        <v>8905</v>
      </c>
      <c r="J296" s="18" t="s">
        <v>485</v>
      </c>
      <c r="K296" s="119">
        <v>110303</v>
      </c>
      <c r="L296" s="110" t="str">
        <f t="shared" si="99"/>
        <v>ok</v>
      </c>
      <c r="M296" s="111" t="str">
        <f>IFERROR(VLOOKUP(K296,Centros!$E$2:$G$340,2,FALSE)," ")</f>
        <v>COLEGIO IRLANDESAS BAMI</v>
      </c>
      <c r="N296" s="112" t="str">
        <f t="shared" si="100"/>
        <v xml:space="preserve"> </v>
      </c>
      <c r="O296" s="113" t="str">
        <f>IFERROR(VLOOKUP($I296,Trabajadores!$C$3:$AF$1684,19,FALSE)," ")</f>
        <v>COCINERO</v>
      </c>
      <c r="P296" s="32">
        <v>3</v>
      </c>
      <c r="Q296" s="33">
        <v>9</v>
      </c>
      <c r="R296" s="24">
        <f t="shared" si="98"/>
        <v>27</v>
      </c>
      <c r="S296" s="18"/>
      <c r="T296" s="23">
        <f t="shared" si="101"/>
        <v>1.743765625</v>
      </c>
      <c r="U296" s="23">
        <f t="shared" si="102"/>
        <v>0</v>
      </c>
      <c r="V296" s="18"/>
      <c r="W296" s="23">
        <f t="shared" si="103"/>
        <v>35.6265</v>
      </c>
      <c r="X296" s="30" t="str">
        <f>IFERROR(VLOOKUP($I296,Trabajadores!$C$2:$AS$1684,42,FALSE)," ")</f>
        <v>ALGADI</v>
      </c>
      <c r="Y296" s="30">
        <f>IFERROR(VLOOKUP($I296,Trabajadores!$C$2:$AS$1684,40,FALSE)," ")</f>
        <v>110303</v>
      </c>
      <c r="Z296" s="30" t="str">
        <f>IFERROR(VLOOKUP(Y296,Centros!$X$2:$Y$228,2,FALSE)," ")</f>
        <v>COLEGIO IRLANDESAS BAMI</v>
      </c>
      <c r="AA296" s="6" t="s">
        <v>10817</v>
      </c>
      <c r="AB296" s="5" t="s">
        <v>10828</v>
      </c>
      <c r="AC296" s="41">
        <f>IFERROR(VLOOKUP(H296,Centros!$AI$2:$AN$10,6,FALSE),0)</f>
        <v>72</v>
      </c>
      <c r="AD296" s="42">
        <f t="shared" si="104"/>
        <v>0</v>
      </c>
      <c r="AE296" s="42">
        <f t="shared" si="105"/>
        <v>27</v>
      </c>
      <c r="AF296" s="42">
        <f t="shared" si="106"/>
        <v>0</v>
      </c>
      <c r="AG296" s="42">
        <f t="shared" si="107"/>
        <v>0</v>
      </c>
      <c r="AH296" s="43">
        <f>IFERROR(VLOOKUP($I296,Trabajadores!$C$3:$AT$1684,44,FALSE),0)</f>
        <v>19241</v>
      </c>
      <c r="AI296" s="43">
        <f>IFERROR(VLOOKUP($I296,Trabajadores!$C$3:$AT$1684,2,FALSE),0)</f>
        <v>86</v>
      </c>
      <c r="AJ296" s="43" t="str">
        <f>IFERROR(VLOOKUP($I296,Trabajadores!$C$3:$AY$1270,21,FALSE),0)</f>
        <v>8</v>
      </c>
      <c r="AK296" s="42">
        <f>IFERROR(VLOOKUP($I296,Trabajadores!$C$3:$AN$1684,38,FALSE),0)</f>
        <v>8.8785714285714281</v>
      </c>
      <c r="AL296" s="42" t="str">
        <f>IFERROR(VLOOKUP($I296,Trabajadores!$C$3:$AN$1684,28,FALSE),0)</f>
        <v>99100165012016</v>
      </c>
      <c r="AM296" s="21" t="str">
        <f>IFERROR(VLOOKUP($I296,Trabajadores!$C$3:$AN$1684,19,FALSE),0)</f>
        <v>COCINERO</v>
      </c>
      <c r="AN296" s="21">
        <f>IFERROR(IF($J296="algadi",VLOOKUP($K296,Centros!$AB$2:$AD$142,2,FALSE),VLOOKUP($K296,Centros!$AB$143:$AD$282,2,FALSE)),0)</f>
        <v>0</v>
      </c>
      <c r="AO296" s="44">
        <f>IFERROR(IF($J296="algadi",VLOOKUP($K296,Centros!$AB$2:$AD$142,3,FALSE),VLOOKUP($K296,Centros!$AB$143:$AD$222,3,FALSE)),0)</f>
        <v>0</v>
      </c>
      <c r="AP296" s="54"/>
      <c r="AQ296" s="55">
        <f>IFERROR(VLOOKUP($AM296,Centros!$AR$2:$AS$405,2,FALSE),0)</f>
        <v>1.743765625</v>
      </c>
      <c r="AR296" s="78">
        <f>IFERROR(VLOOKUP($AM296,Centros!$AZ$2:$BA$6,2,FALSE),0)</f>
        <v>0</v>
      </c>
      <c r="AS296" s="76">
        <f>IFERROR(VLOOKUP($AM296,Centros!$BE$2:$BF$6,2,FALSE),0)</f>
        <v>0</v>
      </c>
      <c r="BD296" s="45" t="str">
        <f t="shared" si="108"/>
        <v>ALGADI</v>
      </c>
      <c r="BE296" s="45" t="s">
        <v>852</v>
      </c>
      <c r="BF296" s="123" t="str">
        <f t="shared" si="109"/>
        <v>9-SEPTIEMBRE</v>
      </c>
      <c r="BG296" s="45">
        <f t="shared" si="110"/>
        <v>110303</v>
      </c>
      <c r="BH296" s="45">
        <f>VLOOKUP(Y296,Hoja1!$A$2:$O$599,14,FALSE)</f>
        <v>110303</v>
      </c>
      <c r="BI296" s="45" t="str">
        <f>VLOOKUP(BH296,Hoja1!$A$2:$O$599,2,FALSE)</f>
        <v>COLEGIO IRLANDESAS BAMI</v>
      </c>
      <c r="BJ296" s="45" t="str">
        <f t="shared" si="111"/>
        <v>HIDALGO SANZ, Mª ANGELES</v>
      </c>
      <c r="BK296" s="45">
        <f>VLOOKUP(BJ296,Trabajadores!$C$3:$AN$3285,14,FALSE)</f>
        <v>300</v>
      </c>
      <c r="BL296" s="45" t="str">
        <f>VLOOKUP($BJ296,Trabajadores!$C$3:$AN$3285,19,FALSE)</f>
        <v>COCINERO</v>
      </c>
      <c r="BM296" s="45">
        <f>VLOOKUP($BJ296,Trabajadores!$C$3:$AN$3285,16,FALSE)</f>
        <v>17.5</v>
      </c>
      <c r="BN296" s="124">
        <f t="shared" si="112"/>
        <v>1</v>
      </c>
      <c r="BO296" s="124">
        <f t="shared" si="113"/>
        <v>0</v>
      </c>
      <c r="BP296" s="125">
        <f t="shared" si="114"/>
        <v>1</v>
      </c>
      <c r="BR296" s="126">
        <f t="shared" si="115"/>
        <v>-35.6265</v>
      </c>
      <c r="BV296" s="45" t="str">
        <f t="shared" si="116"/>
        <v>ALGADI</v>
      </c>
      <c r="BW296" s="45" t="s">
        <v>852</v>
      </c>
      <c r="BX296" s="123" t="str">
        <f t="shared" si="117"/>
        <v>9-SEPTIEMBRE</v>
      </c>
      <c r="BY296" s="45">
        <f t="shared" si="118"/>
        <v>110303</v>
      </c>
      <c r="BZ296" s="45">
        <f>VLOOKUP(BY296,Hoja1!$A$2:$O$599,14,FALSE)</f>
        <v>110303</v>
      </c>
      <c r="CA296" s="45" t="str">
        <f>VLOOKUP(BZ296,Hoja1!$A$2:$O$599,2,FALSE)</f>
        <v>COLEGIO IRLANDESAS BAMI</v>
      </c>
      <c r="CB296" s="45" t="str">
        <f t="shared" si="119"/>
        <v>Refuerzo</v>
      </c>
      <c r="CC296" s="45">
        <v>888</v>
      </c>
      <c r="CD296" s="45" t="str">
        <f t="shared" si="120"/>
        <v>INCIDENCIA</v>
      </c>
      <c r="CF296" s="124"/>
      <c r="CG296" s="124"/>
      <c r="CH296" s="125"/>
      <c r="CJ296" s="126">
        <f t="shared" si="121"/>
        <v>35.6265</v>
      </c>
    </row>
    <row r="297" spans="1:88" hidden="1" x14ac:dyDescent="0.3">
      <c r="A297" s="116"/>
      <c r="B297" s="116"/>
      <c r="D297" s="31" t="s">
        <v>2764</v>
      </c>
      <c r="E297" s="8" t="s">
        <v>2786</v>
      </c>
      <c r="F297" s="7" t="s">
        <v>725</v>
      </c>
      <c r="G297" s="45" t="s">
        <v>714</v>
      </c>
      <c r="H297" s="45" t="s">
        <v>719</v>
      </c>
      <c r="I297" s="119" t="s">
        <v>8396</v>
      </c>
      <c r="J297" s="18" t="s">
        <v>485</v>
      </c>
      <c r="K297" s="119">
        <v>110303</v>
      </c>
      <c r="L297" s="110" t="str">
        <f t="shared" si="99"/>
        <v>ok</v>
      </c>
      <c r="M297" s="111" t="str">
        <f>IFERROR(VLOOKUP(K297,Centros!$E$2:$G$340,2,FALSE)," ")</f>
        <v>COLEGIO IRLANDESAS BAMI</v>
      </c>
      <c r="N297" s="112" t="str">
        <f t="shared" si="100"/>
        <v xml:space="preserve"> </v>
      </c>
      <c r="O297" s="113" t="str">
        <f>IFERROR(VLOOKUP($I297,Trabajadores!$C$3:$AF$1684,19,FALSE)," ")</f>
        <v>AUX COLECT</v>
      </c>
      <c r="P297" s="32">
        <v>8</v>
      </c>
      <c r="Q297" s="33">
        <v>9</v>
      </c>
      <c r="R297" s="24">
        <f t="shared" si="98"/>
        <v>72</v>
      </c>
      <c r="S297" s="18"/>
      <c r="T297" s="23">
        <f t="shared" si="101"/>
        <v>0</v>
      </c>
      <c r="U297" s="23">
        <f t="shared" si="102"/>
        <v>0</v>
      </c>
      <c r="V297" s="18"/>
      <c r="W297" s="23">
        <f t="shared" si="103"/>
        <v>95.003999999999991</v>
      </c>
      <c r="X297" s="30" t="str">
        <f>IFERROR(VLOOKUP($I297,Trabajadores!$C$2:$AS$1684,42,FALSE)," ")</f>
        <v>ALGADI</v>
      </c>
      <c r="Y297" s="30">
        <f>IFERROR(VLOOKUP($I297,Trabajadores!$C$2:$AS$1684,40,FALSE)," ")</f>
        <v>110303</v>
      </c>
      <c r="Z297" s="30" t="str">
        <f>IFERROR(VLOOKUP(Y297,Centros!$X$2:$Y$228,2,FALSE)," ")</f>
        <v>COLEGIO IRLANDESAS BAMI</v>
      </c>
      <c r="AA297" s="6">
        <v>45920</v>
      </c>
      <c r="AB297" s="5" t="s">
        <v>10829</v>
      </c>
      <c r="AC297" s="41">
        <f>IFERROR(VLOOKUP(H297,Centros!$AI$2:$AN$10,6,FALSE),0)</f>
        <v>72</v>
      </c>
      <c r="AD297" s="42">
        <f t="shared" si="104"/>
        <v>0</v>
      </c>
      <c r="AE297" s="42">
        <f t="shared" si="105"/>
        <v>72</v>
      </c>
      <c r="AF297" s="42">
        <f t="shared" si="106"/>
        <v>0</v>
      </c>
      <c r="AG297" s="42">
        <f t="shared" si="107"/>
        <v>0</v>
      </c>
      <c r="AH297" s="43">
        <f>IFERROR(VLOOKUP($I297,Trabajadores!$C$3:$AT$1684,44,FALSE),0)</f>
        <v>19241</v>
      </c>
      <c r="AI297" s="43">
        <f>IFERROR(VLOOKUP($I297,Trabajadores!$C$3:$AT$1684,2,FALSE),0)</f>
        <v>57</v>
      </c>
      <c r="AJ297" s="43" t="str">
        <f>IFERROR(VLOOKUP($I297,Trabajadores!$C$3:$AY$1270,21,FALSE),0)</f>
        <v>8</v>
      </c>
      <c r="AK297" s="42">
        <f>IFERROR(VLOOKUP($I297,Trabajadores!$C$3:$AN$1684,38,FALSE),0)</f>
        <v>8.5950000000000006</v>
      </c>
      <c r="AL297" s="42" t="str">
        <f>IFERROR(VLOOKUP($I297,Trabajadores!$C$3:$AN$1684,28,FALSE),0)</f>
        <v>99100165012016</v>
      </c>
      <c r="AM297" s="21" t="str">
        <f>IFERROR(VLOOKUP($I297,Trabajadores!$C$3:$AN$1684,19,FALSE),0)</f>
        <v>AUX COLECT</v>
      </c>
      <c r="AN297" s="21">
        <f>IFERROR(IF($J297="algadi",VLOOKUP($K297,Centros!$AB$2:$AD$142,2,FALSE),VLOOKUP($K297,Centros!$AB$143:$AD$282,2,FALSE)),0)</f>
        <v>0</v>
      </c>
      <c r="AO297" s="44">
        <f>IFERROR(IF($J297="algadi",VLOOKUP($K297,Centros!$AB$2:$AD$142,3,FALSE),VLOOKUP($K297,Centros!$AB$143:$AD$222,3,FALSE)),0)</f>
        <v>0</v>
      </c>
      <c r="AP297" s="54"/>
      <c r="AQ297" s="55">
        <f>IFERROR(VLOOKUP($AM297,Centros!$AR$2:$AS$405,2,FALSE),0)</f>
        <v>0</v>
      </c>
      <c r="AR297" s="78">
        <f>IFERROR(VLOOKUP($AM297,Centros!$AZ$2:$BA$6,2,FALSE),0)</f>
        <v>0</v>
      </c>
      <c r="AS297" s="76">
        <f>IFERROR(VLOOKUP($AM297,Centros!$BE$2:$BF$6,2,FALSE),0)</f>
        <v>0</v>
      </c>
      <c r="BD297" s="45" t="str">
        <f t="shared" si="108"/>
        <v>ALGADI</v>
      </c>
      <c r="BE297" s="45" t="s">
        <v>852</v>
      </c>
      <c r="BF297" s="123" t="str">
        <f t="shared" si="109"/>
        <v>9-SEPTIEMBRE</v>
      </c>
      <c r="BG297" s="45">
        <f t="shared" si="110"/>
        <v>110303</v>
      </c>
      <c r="BH297" s="45">
        <f>VLOOKUP(Y297,Hoja1!$A$2:$O$599,14,FALSE)</f>
        <v>110303</v>
      </c>
      <c r="BI297" s="45" t="str">
        <f>VLOOKUP(BH297,Hoja1!$A$2:$O$599,2,FALSE)</f>
        <v>COLEGIO IRLANDESAS BAMI</v>
      </c>
      <c r="BJ297" s="45" t="str">
        <f t="shared" si="111"/>
        <v>FERNANDEZ GRANADO, TAMARA</v>
      </c>
      <c r="BK297" s="45">
        <f>VLOOKUP(BJ297,Trabajadores!$C$3:$AN$3285,14,FALSE)</f>
        <v>300</v>
      </c>
      <c r="BL297" s="45" t="str">
        <f>VLOOKUP($BJ297,Trabajadores!$C$3:$AN$3285,19,FALSE)</f>
        <v>AUX COLECT</v>
      </c>
      <c r="BM297" s="45">
        <f>VLOOKUP($BJ297,Trabajadores!$C$3:$AN$3285,16,FALSE)</f>
        <v>100</v>
      </c>
      <c r="BN297" s="124">
        <f t="shared" si="112"/>
        <v>1</v>
      </c>
      <c r="BO297" s="124">
        <f t="shared" si="113"/>
        <v>0</v>
      </c>
      <c r="BP297" s="125">
        <f t="shared" si="114"/>
        <v>1</v>
      </c>
      <c r="BR297" s="126">
        <f t="shared" si="115"/>
        <v>-95.003999999999991</v>
      </c>
      <c r="BV297" s="45" t="str">
        <f t="shared" si="116"/>
        <v>ALGADI</v>
      </c>
      <c r="BW297" s="45" t="s">
        <v>852</v>
      </c>
      <c r="BX297" s="123" t="str">
        <f t="shared" si="117"/>
        <v>9-SEPTIEMBRE</v>
      </c>
      <c r="BY297" s="45">
        <f t="shared" si="118"/>
        <v>110303</v>
      </c>
      <c r="BZ297" s="45">
        <f>VLOOKUP(BY297,Hoja1!$A$2:$O$599,14,FALSE)</f>
        <v>110303</v>
      </c>
      <c r="CA297" s="45" t="str">
        <f>VLOOKUP(BZ297,Hoja1!$A$2:$O$599,2,FALSE)</f>
        <v>COLEGIO IRLANDESAS BAMI</v>
      </c>
      <c r="CB297" s="45" t="str">
        <f t="shared" si="119"/>
        <v>Eventos</v>
      </c>
      <c r="CC297" s="45">
        <v>888</v>
      </c>
      <c r="CD297" s="45" t="str">
        <f t="shared" si="120"/>
        <v>INCIDENCIA</v>
      </c>
      <c r="CF297" s="124"/>
      <c r="CG297" s="124"/>
      <c r="CH297" s="125"/>
      <c r="CJ297" s="126">
        <f t="shared" si="121"/>
        <v>95.003999999999991</v>
      </c>
    </row>
    <row r="298" spans="1:88" hidden="1" x14ac:dyDescent="0.3">
      <c r="A298" s="116"/>
      <c r="B298" s="116"/>
      <c r="D298" s="31" t="s">
        <v>2764</v>
      </c>
      <c r="E298" s="8" t="s">
        <v>2786</v>
      </c>
      <c r="F298" s="7" t="s">
        <v>725</v>
      </c>
      <c r="G298" s="45" t="s">
        <v>714</v>
      </c>
      <c r="H298" s="45" t="s">
        <v>719</v>
      </c>
      <c r="I298" s="119" t="s">
        <v>9148</v>
      </c>
      <c r="J298" s="18" t="s">
        <v>485</v>
      </c>
      <c r="K298" s="119">
        <v>110303</v>
      </c>
      <c r="L298" s="110" t="str">
        <f t="shared" si="99"/>
        <v>ok</v>
      </c>
      <c r="M298" s="111" t="str">
        <f>IFERROR(VLOOKUP(K298,Centros!$E$2:$G$340,2,FALSE)," ")</f>
        <v>COLEGIO IRLANDESAS BAMI</v>
      </c>
      <c r="N298" s="112" t="str">
        <f t="shared" si="100"/>
        <v xml:space="preserve"> </v>
      </c>
      <c r="O298" s="113" t="str">
        <f>IFERROR(VLOOKUP($I298,Trabajadores!$C$3:$AF$1684,19,FALSE)," ")</f>
        <v>COCINERO</v>
      </c>
      <c r="P298" s="32">
        <v>8</v>
      </c>
      <c r="Q298" s="33">
        <v>9</v>
      </c>
      <c r="R298" s="24">
        <f t="shared" si="98"/>
        <v>72</v>
      </c>
      <c r="S298" s="18"/>
      <c r="T298" s="23">
        <f t="shared" si="101"/>
        <v>1.743765625</v>
      </c>
      <c r="U298" s="23">
        <f t="shared" si="102"/>
        <v>0</v>
      </c>
      <c r="V298" s="18"/>
      <c r="W298" s="23">
        <f t="shared" si="103"/>
        <v>95.003999999999991</v>
      </c>
      <c r="X298" s="30" t="str">
        <f>IFERROR(VLOOKUP($I298,Trabajadores!$C$2:$AS$1684,42,FALSE)," ")</f>
        <v>ALGADI</v>
      </c>
      <c r="Y298" s="30">
        <f>IFERROR(VLOOKUP($I298,Trabajadores!$C$2:$AS$1684,40,FALSE)," ")</f>
        <v>110303</v>
      </c>
      <c r="Z298" s="30" t="str">
        <f>IFERROR(VLOOKUP(Y298,Centros!$X$2:$Y$228,2,FALSE)," ")</f>
        <v>COLEGIO IRLANDESAS BAMI</v>
      </c>
      <c r="AA298" s="6">
        <v>45920</v>
      </c>
      <c r="AB298" s="5" t="s">
        <v>10829</v>
      </c>
      <c r="AC298" s="41">
        <f>IFERROR(VLOOKUP(H298,Centros!$AI$2:$AN$10,6,FALSE),0)</f>
        <v>72</v>
      </c>
      <c r="AD298" s="42">
        <f t="shared" si="104"/>
        <v>0</v>
      </c>
      <c r="AE298" s="42">
        <f t="shared" si="105"/>
        <v>72</v>
      </c>
      <c r="AF298" s="42">
        <f t="shared" si="106"/>
        <v>0</v>
      </c>
      <c r="AG298" s="42">
        <f t="shared" si="107"/>
        <v>0</v>
      </c>
      <c r="AH298" s="43">
        <f>IFERROR(VLOOKUP($I298,Trabajadores!$C$3:$AT$1684,44,FALSE),0)</f>
        <v>19241</v>
      </c>
      <c r="AI298" s="43">
        <f>IFERROR(VLOOKUP($I298,Trabajadores!$C$3:$AT$1684,2,FALSE),0)</f>
        <v>31</v>
      </c>
      <c r="AJ298" s="43" t="str">
        <f>IFERROR(VLOOKUP($I298,Trabajadores!$C$3:$AY$1270,21,FALSE),0)</f>
        <v>8</v>
      </c>
      <c r="AK298" s="42">
        <f>IFERROR(VLOOKUP($I298,Trabajadores!$C$3:$AN$1684,38,FALSE),0)</f>
        <v>8.9700000000000006</v>
      </c>
      <c r="AL298" s="42" t="str">
        <f>IFERROR(VLOOKUP($I298,Trabajadores!$C$3:$AN$1684,28,FALSE),0)</f>
        <v>99100165012016</v>
      </c>
      <c r="AM298" s="21" t="str">
        <f>IFERROR(VLOOKUP($I298,Trabajadores!$C$3:$AN$1684,19,FALSE),0)</f>
        <v>COCINERO</v>
      </c>
      <c r="AN298" s="21">
        <f>IFERROR(IF($J298="algadi",VLOOKUP($K298,Centros!$AB$2:$AD$142,2,FALSE),VLOOKUP($K298,Centros!$AB$143:$AD$282,2,FALSE)),0)</f>
        <v>0</v>
      </c>
      <c r="AO298" s="44">
        <f>IFERROR(IF($J298="algadi",VLOOKUP($K298,Centros!$AB$2:$AD$142,3,FALSE),VLOOKUP($K298,Centros!$AB$143:$AD$222,3,FALSE)),0)</f>
        <v>0</v>
      </c>
      <c r="AP298" s="54"/>
      <c r="AQ298" s="55">
        <f>IFERROR(VLOOKUP($AM298,Centros!$AR$2:$AS$405,2,FALSE),0)</f>
        <v>1.743765625</v>
      </c>
      <c r="AR298" s="78">
        <f>IFERROR(VLOOKUP($AM298,Centros!$AZ$2:$BA$6,2,FALSE),0)</f>
        <v>0</v>
      </c>
      <c r="AS298" s="76">
        <f>IFERROR(VLOOKUP($AM298,Centros!$BE$2:$BF$6,2,FALSE),0)</f>
        <v>0</v>
      </c>
      <c r="BD298" s="45" t="str">
        <f t="shared" si="108"/>
        <v>ALGADI</v>
      </c>
      <c r="BE298" s="45" t="s">
        <v>852</v>
      </c>
      <c r="BF298" s="123" t="str">
        <f t="shared" si="109"/>
        <v>9-SEPTIEMBRE</v>
      </c>
      <c r="BG298" s="45">
        <f t="shared" si="110"/>
        <v>110303</v>
      </c>
      <c r="BH298" s="45">
        <f>VLOOKUP(Y298,Hoja1!$A$2:$O$599,14,FALSE)</f>
        <v>110303</v>
      </c>
      <c r="BI298" s="45" t="str">
        <f>VLOOKUP(BH298,Hoja1!$A$2:$O$599,2,FALSE)</f>
        <v>COLEGIO IRLANDESAS BAMI</v>
      </c>
      <c r="BJ298" s="45" t="str">
        <f t="shared" si="111"/>
        <v>LOZANO VALVERDE, ADELAIDA</v>
      </c>
      <c r="BK298" s="45">
        <f>VLOOKUP(BJ298,Trabajadores!$C$3:$AN$3285,14,FALSE)</f>
        <v>300</v>
      </c>
      <c r="BL298" s="45" t="str">
        <f>VLOOKUP($BJ298,Trabajadores!$C$3:$AN$3285,19,FALSE)</f>
        <v>COCINERO</v>
      </c>
      <c r="BM298" s="45">
        <f>VLOOKUP($BJ298,Trabajadores!$C$3:$AN$3285,16,FALSE)</f>
        <v>100</v>
      </c>
      <c r="BN298" s="124">
        <f t="shared" si="112"/>
        <v>1</v>
      </c>
      <c r="BO298" s="124">
        <f t="shared" si="113"/>
        <v>0</v>
      </c>
      <c r="BP298" s="125">
        <f t="shared" si="114"/>
        <v>1</v>
      </c>
      <c r="BR298" s="126">
        <f t="shared" si="115"/>
        <v>-95.003999999999991</v>
      </c>
      <c r="BV298" s="45" t="str">
        <f t="shared" si="116"/>
        <v>ALGADI</v>
      </c>
      <c r="BW298" s="45" t="s">
        <v>852</v>
      </c>
      <c r="BX298" s="123" t="str">
        <f t="shared" si="117"/>
        <v>9-SEPTIEMBRE</v>
      </c>
      <c r="BY298" s="45">
        <f t="shared" si="118"/>
        <v>110303</v>
      </c>
      <c r="BZ298" s="45">
        <f>VLOOKUP(BY298,Hoja1!$A$2:$O$599,14,FALSE)</f>
        <v>110303</v>
      </c>
      <c r="CA298" s="45" t="str">
        <f>VLOOKUP(BZ298,Hoja1!$A$2:$O$599,2,FALSE)</f>
        <v>COLEGIO IRLANDESAS BAMI</v>
      </c>
      <c r="CB298" s="45" t="str">
        <f t="shared" si="119"/>
        <v>Eventos</v>
      </c>
      <c r="CC298" s="45">
        <v>888</v>
      </c>
      <c r="CD298" s="45" t="str">
        <f t="shared" si="120"/>
        <v>INCIDENCIA</v>
      </c>
      <c r="CF298" s="124"/>
      <c r="CG298" s="124"/>
      <c r="CH298" s="125"/>
      <c r="CJ298" s="126">
        <f t="shared" si="121"/>
        <v>95.003999999999991</v>
      </c>
    </row>
    <row r="299" spans="1:88" hidden="1" x14ac:dyDescent="0.3">
      <c r="A299" s="116"/>
      <c r="B299" s="116"/>
      <c r="D299" s="31" t="s">
        <v>2764</v>
      </c>
      <c r="E299" s="8" t="s">
        <v>2786</v>
      </c>
      <c r="F299" s="7" t="s">
        <v>725</v>
      </c>
      <c r="G299" s="45" t="s">
        <v>714</v>
      </c>
      <c r="H299" s="45" t="s">
        <v>719</v>
      </c>
      <c r="I299" s="119" t="s">
        <v>9035</v>
      </c>
      <c r="J299" s="18" t="s">
        <v>485</v>
      </c>
      <c r="K299" s="119">
        <v>110304</v>
      </c>
      <c r="L299" s="110" t="str">
        <f t="shared" si="99"/>
        <v>ok</v>
      </c>
      <c r="M299" s="111" t="str">
        <f>IFERROR(VLOOKUP(K299,Centros!$E$2:$G$340,2,FALSE)," ")</f>
        <v>C. IRLANDESAS CASTILLEJA</v>
      </c>
      <c r="N299" s="112" t="str">
        <f t="shared" si="100"/>
        <v xml:space="preserve"> </v>
      </c>
      <c r="O299" s="113" t="str">
        <f>IFERROR(VLOOKUP($I299,Trabajadores!$C$3:$AF$1684,19,FALSE)," ")</f>
        <v>JEF COCINA</v>
      </c>
      <c r="P299" s="32">
        <v>13</v>
      </c>
      <c r="Q299" s="33">
        <v>11</v>
      </c>
      <c r="R299" s="24">
        <f t="shared" si="98"/>
        <v>143</v>
      </c>
      <c r="S299" s="18"/>
      <c r="T299" s="23">
        <f t="shared" si="101"/>
        <v>0</v>
      </c>
      <c r="U299" s="23">
        <f t="shared" si="102"/>
        <v>0</v>
      </c>
      <c r="V299" s="18"/>
      <c r="W299" s="23">
        <f t="shared" si="103"/>
        <v>188.68849999999998</v>
      </c>
      <c r="X299" s="30" t="str">
        <f>IFERROR(VLOOKUP($I299,Trabajadores!$C$2:$AS$1684,42,FALSE)," ")</f>
        <v>ALGADI</v>
      </c>
      <c r="Y299" s="30">
        <f>IFERROR(VLOOKUP($I299,Trabajadores!$C$2:$AS$1684,40,FALSE)," ")</f>
        <v>110304</v>
      </c>
      <c r="Z299" s="30" t="str">
        <f>IFERROR(VLOOKUP(Y299,Centros!$X$2:$Y$228,2,FALSE)," ")</f>
        <v>C. IRLANDESAS CASTILLEJA</v>
      </c>
      <c r="AA299" s="6" t="s">
        <v>10820</v>
      </c>
      <c r="AB299" s="5" t="s">
        <v>10827</v>
      </c>
      <c r="AC299" s="41">
        <f>IFERROR(VLOOKUP(H299,Centros!$AI$2:$AN$10,6,FALSE),0)</f>
        <v>72</v>
      </c>
      <c r="AD299" s="42">
        <f t="shared" si="104"/>
        <v>0</v>
      </c>
      <c r="AE299" s="42">
        <f t="shared" si="105"/>
        <v>143</v>
      </c>
      <c r="AF299" s="42">
        <f t="shared" si="106"/>
        <v>0</v>
      </c>
      <c r="AG299" s="42">
        <f t="shared" si="107"/>
        <v>0</v>
      </c>
      <c r="AH299" s="43">
        <f>IFERROR(VLOOKUP($I299,Trabajadores!$C$3:$AT$1684,44,FALSE),0)</f>
        <v>19241</v>
      </c>
      <c r="AI299" s="43">
        <f>IFERROR(VLOOKUP($I299,Trabajadores!$C$3:$AT$1684,2,FALSE),0)</f>
        <v>84</v>
      </c>
      <c r="AJ299" s="43" t="str">
        <f>IFERROR(VLOOKUP($I299,Trabajadores!$C$3:$AY$1270,21,FALSE),0)</f>
        <v>7</v>
      </c>
      <c r="AK299" s="42">
        <f>IFERROR(VLOOKUP($I299,Trabajadores!$C$3:$AN$1684,38,FALSE),0)</f>
        <v>11</v>
      </c>
      <c r="AL299" s="42" t="str">
        <f>IFERROR(VLOOKUP($I299,Trabajadores!$C$3:$AN$1684,28,FALSE),0)</f>
        <v>99100165012016</v>
      </c>
      <c r="AM299" s="21" t="str">
        <f>IFERROR(VLOOKUP($I299,Trabajadores!$C$3:$AN$1684,19,FALSE),0)</f>
        <v>JEF COCINA</v>
      </c>
      <c r="AN299" s="21">
        <f>IFERROR(IF($J299="algadi",VLOOKUP($K299,Centros!$AB$2:$AD$142,2,FALSE),VLOOKUP($K299,Centros!$AB$143:$AD$282,2,FALSE)),0)</f>
        <v>19041</v>
      </c>
      <c r="AO299" s="44" t="str">
        <f>IFERROR(IF($J299="algadi",VLOOKUP($K299,Centros!$AB$2:$AD$142,3,FALSE),VLOOKUP($K299,Centros!$AB$143:$AD$222,3,FALSE)),0)</f>
        <v>2</v>
      </c>
      <c r="AP299" s="54"/>
      <c r="AQ299" s="55">
        <f>IFERROR(VLOOKUP($AM299,Centros!$AR$2:$AS$405,2,FALSE),0)</f>
        <v>0</v>
      </c>
      <c r="AR299" s="78">
        <f>IFERROR(VLOOKUP($AM299,Centros!$AZ$2:$BA$6,2,FALSE),0)</f>
        <v>0</v>
      </c>
      <c r="AS299" s="76">
        <f>IFERROR(VLOOKUP($AM299,Centros!$BE$2:$BF$6,2,FALSE),0)</f>
        <v>0</v>
      </c>
      <c r="BD299" s="45" t="str">
        <f t="shared" si="108"/>
        <v>ALGADI</v>
      </c>
      <c r="BE299" s="45" t="s">
        <v>852</v>
      </c>
      <c r="BF299" s="123" t="str">
        <f t="shared" si="109"/>
        <v>9-SEPTIEMBRE</v>
      </c>
      <c r="BG299" s="45">
        <f t="shared" si="110"/>
        <v>110304</v>
      </c>
      <c r="BH299" s="45">
        <f>VLOOKUP(Y299,Hoja1!$A$2:$O$599,14,FALSE)</f>
        <v>110304</v>
      </c>
      <c r="BI299" s="45" t="str">
        <f>VLOOKUP(BH299,Hoja1!$A$2:$O$599,2,FALSE)</f>
        <v>C. IRLANDESAS CASTILLEJA</v>
      </c>
      <c r="BJ299" s="45" t="str">
        <f t="shared" si="111"/>
        <v>LARA SOLANO, ROSA Mª</v>
      </c>
      <c r="BK299" s="45">
        <f>VLOOKUP(BJ299,Trabajadores!$C$3:$AN$3285,14,FALSE)</f>
        <v>300</v>
      </c>
      <c r="BL299" s="45" t="str">
        <f>VLOOKUP($BJ299,Trabajadores!$C$3:$AN$3285,19,FALSE)</f>
        <v>JEF COCINA</v>
      </c>
      <c r="BM299" s="45">
        <f>VLOOKUP($BJ299,Trabajadores!$C$3:$AN$3285,16,FALSE)</f>
        <v>100</v>
      </c>
      <c r="BN299" s="124">
        <f t="shared" si="112"/>
        <v>1</v>
      </c>
      <c r="BO299" s="124">
        <f t="shared" si="113"/>
        <v>0</v>
      </c>
      <c r="BP299" s="125">
        <f t="shared" si="114"/>
        <v>1</v>
      </c>
      <c r="BR299" s="126">
        <f t="shared" si="115"/>
        <v>-188.68849999999998</v>
      </c>
      <c r="BV299" s="45" t="str">
        <f t="shared" si="116"/>
        <v>ALGADI</v>
      </c>
      <c r="BW299" s="45" t="s">
        <v>852</v>
      </c>
      <c r="BX299" s="123" t="str">
        <f t="shared" si="117"/>
        <v>9-SEPTIEMBRE</v>
      </c>
      <c r="BY299" s="45">
        <f t="shared" si="118"/>
        <v>110304</v>
      </c>
      <c r="BZ299" s="45">
        <f>VLOOKUP(BY299,Hoja1!$A$2:$O$599,14,FALSE)</f>
        <v>110304</v>
      </c>
      <c r="CA299" s="45" t="str">
        <f>VLOOKUP(BZ299,Hoja1!$A$2:$O$599,2,FALSE)</f>
        <v>C. IRLANDESAS CASTILLEJA</v>
      </c>
      <c r="CB299" s="45" t="str">
        <f t="shared" si="119"/>
        <v>Eventos</v>
      </c>
      <c r="CC299" s="45">
        <v>888</v>
      </c>
      <c r="CD299" s="45" t="str">
        <f t="shared" si="120"/>
        <v>INCIDENCIA</v>
      </c>
      <c r="CF299" s="124"/>
      <c r="CG299" s="124"/>
      <c r="CH299" s="125"/>
      <c r="CJ299" s="126">
        <f t="shared" si="121"/>
        <v>188.68849999999998</v>
      </c>
    </row>
    <row r="300" spans="1:88" hidden="1" x14ac:dyDescent="0.3">
      <c r="A300" s="116"/>
      <c r="B300" s="116"/>
      <c r="D300" s="31" t="s">
        <v>2764</v>
      </c>
      <c r="E300" s="8" t="s">
        <v>2786</v>
      </c>
      <c r="F300" s="7" t="s">
        <v>725</v>
      </c>
      <c r="G300" s="45" t="s">
        <v>714</v>
      </c>
      <c r="H300" s="45" t="s">
        <v>719</v>
      </c>
      <c r="I300" s="119" t="s">
        <v>9351</v>
      </c>
      <c r="J300" s="18" t="s">
        <v>485</v>
      </c>
      <c r="K300" s="119">
        <v>110304</v>
      </c>
      <c r="L300" s="110" t="str">
        <f t="shared" si="99"/>
        <v>ok</v>
      </c>
      <c r="M300" s="111" t="str">
        <f>IFERROR(VLOOKUP(K300,Centros!$E$2:$G$340,2,FALSE)," ")</f>
        <v>C. IRLANDESAS CASTILLEJA</v>
      </c>
      <c r="N300" s="112" t="str">
        <f t="shared" si="100"/>
        <v xml:space="preserve"> </v>
      </c>
      <c r="O300" s="113" t="str">
        <f>IFERROR(VLOOKUP($I300,Trabajadores!$C$3:$AF$1684,19,FALSE)," ")</f>
        <v>AUX COLECT</v>
      </c>
      <c r="P300" s="32">
        <v>16</v>
      </c>
      <c r="Q300" s="33">
        <v>9</v>
      </c>
      <c r="R300" s="24">
        <f t="shared" si="98"/>
        <v>144</v>
      </c>
      <c r="S300" s="18"/>
      <c r="T300" s="23">
        <f t="shared" si="101"/>
        <v>0</v>
      </c>
      <c r="U300" s="23">
        <f t="shared" si="102"/>
        <v>0</v>
      </c>
      <c r="V300" s="18"/>
      <c r="W300" s="23">
        <f t="shared" si="103"/>
        <v>190.00799999999998</v>
      </c>
      <c r="X300" s="30" t="str">
        <f>IFERROR(VLOOKUP($I300,Trabajadores!$C$2:$AS$1684,42,FALSE)," ")</f>
        <v>ALGADI</v>
      </c>
      <c r="Y300" s="30">
        <f>IFERROR(VLOOKUP($I300,Trabajadores!$C$2:$AS$1684,40,FALSE)," ")</f>
        <v>110304</v>
      </c>
      <c r="Z300" s="30" t="str">
        <f>IFERROR(VLOOKUP(Y300,Centros!$X$2:$Y$228,2,FALSE)," ")</f>
        <v>C. IRLANDESAS CASTILLEJA</v>
      </c>
      <c r="AA300" s="6" t="s">
        <v>10820</v>
      </c>
      <c r="AB300" s="5" t="s">
        <v>10827</v>
      </c>
      <c r="AC300" s="41">
        <f>IFERROR(VLOOKUP(H300,Centros!$AI$2:$AN$10,6,FALSE),0)</f>
        <v>72</v>
      </c>
      <c r="AD300" s="42">
        <f t="shared" si="104"/>
        <v>0</v>
      </c>
      <c r="AE300" s="42">
        <f t="shared" si="105"/>
        <v>144</v>
      </c>
      <c r="AF300" s="42">
        <f t="shared" si="106"/>
        <v>0</v>
      </c>
      <c r="AG300" s="42">
        <f t="shared" si="107"/>
        <v>0</v>
      </c>
      <c r="AH300" s="43">
        <f>IFERROR(VLOOKUP($I300,Trabajadores!$C$3:$AT$1684,44,FALSE),0)</f>
        <v>19241</v>
      </c>
      <c r="AI300" s="43">
        <f>IFERROR(VLOOKUP($I300,Trabajadores!$C$3:$AT$1684,2,FALSE),0)</f>
        <v>55</v>
      </c>
      <c r="AJ300" s="43" t="str">
        <f>IFERROR(VLOOKUP($I300,Trabajadores!$C$3:$AY$1270,21,FALSE),0)</f>
        <v>7</v>
      </c>
      <c r="AK300" s="42">
        <f>IFERROR(VLOOKUP($I300,Trabajadores!$C$3:$AN$1684,38,FALSE),0)</f>
        <v>8.4071428571428566</v>
      </c>
      <c r="AL300" s="42" t="str">
        <f>IFERROR(VLOOKUP($I300,Trabajadores!$C$3:$AN$1684,28,FALSE),0)</f>
        <v>99100165012016</v>
      </c>
      <c r="AM300" s="21" t="str">
        <f>IFERROR(VLOOKUP($I300,Trabajadores!$C$3:$AN$1684,19,FALSE),0)</f>
        <v>AUX COLECT</v>
      </c>
      <c r="AN300" s="21">
        <f>IFERROR(IF($J300="algadi",VLOOKUP($K300,Centros!$AB$2:$AD$142,2,FALSE),VLOOKUP($K300,Centros!$AB$143:$AD$282,2,FALSE)),0)</f>
        <v>19041</v>
      </c>
      <c r="AO300" s="44" t="str">
        <f>IFERROR(IF($J300="algadi",VLOOKUP($K300,Centros!$AB$2:$AD$142,3,FALSE),VLOOKUP($K300,Centros!$AB$143:$AD$222,3,FALSE)),0)</f>
        <v>2</v>
      </c>
      <c r="AP300" s="54"/>
      <c r="AQ300" s="55">
        <f>IFERROR(VLOOKUP($AM300,Centros!$AR$2:$AS$405,2,FALSE),0)</f>
        <v>0</v>
      </c>
      <c r="AR300" s="78">
        <f>IFERROR(VLOOKUP($AM300,Centros!$AZ$2:$BA$6,2,FALSE),0)</f>
        <v>0</v>
      </c>
      <c r="AS300" s="76">
        <f>IFERROR(VLOOKUP($AM300,Centros!$BE$2:$BF$6,2,FALSE),0)</f>
        <v>0</v>
      </c>
      <c r="BD300" s="45" t="str">
        <f t="shared" si="108"/>
        <v>ALGADI</v>
      </c>
      <c r="BE300" s="45" t="s">
        <v>852</v>
      </c>
      <c r="BF300" s="123" t="str">
        <f t="shared" si="109"/>
        <v>9-SEPTIEMBRE</v>
      </c>
      <c r="BG300" s="45">
        <f t="shared" si="110"/>
        <v>110304</v>
      </c>
      <c r="BH300" s="45">
        <f>VLOOKUP(Y300,Hoja1!$A$2:$O$599,14,FALSE)</f>
        <v>110304</v>
      </c>
      <c r="BI300" s="45" t="str">
        <f>VLOOKUP(BH300,Hoja1!$A$2:$O$599,2,FALSE)</f>
        <v>C. IRLANDESAS CASTILLEJA</v>
      </c>
      <c r="BJ300" s="45" t="str">
        <f t="shared" si="111"/>
        <v>MEDINA BARRIENTOS, CONCEPCION</v>
      </c>
      <c r="BK300" s="45">
        <f>VLOOKUP(BJ300,Trabajadores!$C$3:$AN$3285,14,FALSE)</f>
        <v>300</v>
      </c>
      <c r="BL300" s="45" t="str">
        <f>VLOOKUP($BJ300,Trabajadores!$C$3:$AN$3285,19,FALSE)</f>
        <v>AUX COLECT</v>
      </c>
      <c r="BM300" s="45">
        <f>VLOOKUP($BJ300,Trabajadores!$C$3:$AN$3285,16,FALSE)</f>
        <v>17.5</v>
      </c>
      <c r="BN300" s="124">
        <f t="shared" si="112"/>
        <v>1</v>
      </c>
      <c r="BO300" s="124">
        <f t="shared" si="113"/>
        <v>0</v>
      </c>
      <c r="BP300" s="125">
        <f t="shared" si="114"/>
        <v>1</v>
      </c>
      <c r="BR300" s="126">
        <f t="shared" si="115"/>
        <v>-190.00799999999998</v>
      </c>
      <c r="BV300" s="45" t="str">
        <f t="shared" si="116"/>
        <v>ALGADI</v>
      </c>
      <c r="BW300" s="45" t="s">
        <v>852</v>
      </c>
      <c r="BX300" s="123" t="str">
        <f t="shared" si="117"/>
        <v>9-SEPTIEMBRE</v>
      </c>
      <c r="BY300" s="45">
        <f t="shared" si="118"/>
        <v>110304</v>
      </c>
      <c r="BZ300" s="45">
        <f>VLOOKUP(BY300,Hoja1!$A$2:$O$599,14,FALSE)</f>
        <v>110304</v>
      </c>
      <c r="CA300" s="45" t="str">
        <f>VLOOKUP(BZ300,Hoja1!$A$2:$O$599,2,FALSE)</f>
        <v>C. IRLANDESAS CASTILLEJA</v>
      </c>
      <c r="CB300" s="45" t="str">
        <f t="shared" si="119"/>
        <v>Eventos</v>
      </c>
      <c r="CC300" s="45">
        <v>888</v>
      </c>
      <c r="CD300" s="45" t="str">
        <f t="shared" si="120"/>
        <v>INCIDENCIA</v>
      </c>
      <c r="CF300" s="124"/>
      <c r="CG300" s="124"/>
      <c r="CH300" s="125"/>
      <c r="CJ300" s="126">
        <f t="shared" si="121"/>
        <v>190.00799999999998</v>
      </c>
    </row>
    <row r="301" spans="1:88" hidden="1" x14ac:dyDescent="0.3">
      <c r="A301" s="116"/>
      <c r="B301" s="116"/>
      <c r="D301" s="31" t="s">
        <v>2764</v>
      </c>
      <c r="E301" s="8" t="s">
        <v>2786</v>
      </c>
      <c r="F301" s="7" t="s">
        <v>726</v>
      </c>
      <c r="G301" s="45" t="s">
        <v>714</v>
      </c>
      <c r="H301" s="45" t="s">
        <v>718</v>
      </c>
      <c r="I301" s="119" t="s">
        <v>9351</v>
      </c>
      <c r="J301" s="18" t="s">
        <v>485</v>
      </c>
      <c r="K301" s="119">
        <v>110304</v>
      </c>
      <c r="L301" s="110" t="str">
        <f t="shared" si="99"/>
        <v>ok</v>
      </c>
      <c r="M301" s="111" t="str">
        <f>IFERROR(VLOOKUP(K301,Centros!$E$2:$G$340,2,FALSE)," ")</f>
        <v>C. IRLANDESAS CASTILLEJA</v>
      </c>
      <c r="N301" s="112" t="str">
        <f t="shared" si="100"/>
        <v xml:space="preserve"> </v>
      </c>
      <c r="O301" s="113" t="str">
        <f>IFERROR(VLOOKUP($I301,Trabajadores!$C$3:$AF$1684,19,FALSE)," ")</f>
        <v>AUX COLECT</v>
      </c>
      <c r="P301" s="32">
        <v>14</v>
      </c>
      <c r="Q301" s="33">
        <v>9</v>
      </c>
      <c r="R301" s="24">
        <f t="shared" si="98"/>
        <v>126</v>
      </c>
      <c r="S301" s="18"/>
      <c r="T301" s="23">
        <f t="shared" si="101"/>
        <v>0</v>
      </c>
      <c r="U301" s="23">
        <f t="shared" si="102"/>
        <v>0</v>
      </c>
      <c r="V301" s="18"/>
      <c r="W301" s="23">
        <f t="shared" si="103"/>
        <v>166.25699999999998</v>
      </c>
      <c r="X301" s="30" t="str">
        <f>IFERROR(VLOOKUP($I301,Trabajadores!$C$2:$AS$1684,42,FALSE)," ")</f>
        <v>ALGADI</v>
      </c>
      <c r="Y301" s="30">
        <f>IFERROR(VLOOKUP($I301,Trabajadores!$C$2:$AS$1684,40,FALSE)," ")</f>
        <v>110304</v>
      </c>
      <c r="Z301" s="30" t="str">
        <f>IFERROR(VLOOKUP(Y301,Centros!$X$2:$Y$228,2,FALSE)," ")</f>
        <v>C. IRLANDESAS CASTILLEJA</v>
      </c>
      <c r="AA301" s="6" t="s">
        <v>10830</v>
      </c>
      <c r="AB301" s="5" t="s">
        <v>10831</v>
      </c>
      <c r="AC301" s="41">
        <f>IFERROR(VLOOKUP(H301,Centros!$AI$2:$AN$10,6,FALSE),0)</f>
        <v>72</v>
      </c>
      <c r="AD301" s="42">
        <f t="shared" si="104"/>
        <v>0</v>
      </c>
      <c r="AE301" s="42">
        <f t="shared" si="105"/>
        <v>126</v>
      </c>
      <c r="AF301" s="42">
        <f t="shared" si="106"/>
        <v>0</v>
      </c>
      <c r="AG301" s="42">
        <f t="shared" si="107"/>
        <v>0</v>
      </c>
      <c r="AH301" s="43">
        <f>IFERROR(VLOOKUP($I301,Trabajadores!$C$3:$AT$1684,44,FALSE),0)</f>
        <v>19241</v>
      </c>
      <c r="AI301" s="43">
        <f>IFERROR(VLOOKUP($I301,Trabajadores!$C$3:$AT$1684,2,FALSE),0)</f>
        <v>55</v>
      </c>
      <c r="AJ301" s="43" t="str">
        <f>IFERROR(VLOOKUP($I301,Trabajadores!$C$3:$AY$1270,21,FALSE),0)</f>
        <v>7</v>
      </c>
      <c r="AK301" s="42">
        <f>IFERROR(VLOOKUP($I301,Trabajadores!$C$3:$AN$1684,38,FALSE),0)</f>
        <v>8.4071428571428566</v>
      </c>
      <c r="AL301" s="42" t="str">
        <f>IFERROR(VLOOKUP($I301,Trabajadores!$C$3:$AN$1684,28,FALSE),0)</f>
        <v>99100165012016</v>
      </c>
      <c r="AM301" s="21" t="str">
        <f>IFERROR(VLOOKUP($I301,Trabajadores!$C$3:$AN$1684,19,FALSE),0)</f>
        <v>AUX COLECT</v>
      </c>
      <c r="AN301" s="21">
        <f>IFERROR(IF($J301="algadi",VLOOKUP($K301,Centros!$AB$2:$AD$142,2,FALSE),VLOOKUP($K301,Centros!$AB$143:$AD$282,2,FALSE)),0)</f>
        <v>19041</v>
      </c>
      <c r="AO301" s="44" t="str">
        <f>IFERROR(IF($J301="algadi",VLOOKUP($K301,Centros!$AB$2:$AD$142,3,FALSE),VLOOKUP($K301,Centros!$AB$143:$AD$222,3,FALSE)),0)</f>
        <v>2</v>
      </c>
      <c r="AP301" s="54"/>
      <c r="AQ301" s="55">
        <f>IFERROR(VLOOKUP($AM301,Centros!$AR$2:$AS$405,2,FALSE),0)</f>
        <v>0</v>
      </c>
      <c r="AR301" s="78">
        <f>IFERROR(VLOOKUP($AM301,Centros!$AZ$2:$BA$6,2,FALSE),0)</f>
        <v>0</v>
      </c>
      <c r="AS301" s="76">
        <f>IFERROR(VLOOKUP($AM301,Centros!$BE$2:$BF$6,2,FALSE),0)</f>
        <v>0</v>
      </c>
      <c r="BD301" s="45" t="str">
        <f t="shared" si="108"/>
        <v>ALGADI</v>
      </c>
      <c r="BE301" s="45" t="s">
        <v>852</v>
      </c>
      <c r="BF301" s="123" t="str">
        <f t="shared" si="109"/>
        <v>9-SEPTIEMBRE</v>
      </c>
      <c r="BG301" s="45">
        <f t="shared" si="110"/>
        <v>110304</v>
      </c>
      <c r="BH301" s="45">
        <f>VLOOKUP(Y301,Hoja1!$A$2:$O$599,14,FALSE)</f>
        <v>110304</v>
      </c>
      <c r="BI301" s="45" t="str">
        <f>VLOOKUP(BH301,Hoja1!$A$2:$O$599,2,FALSE)</f>
        <v>C. IRLANDESAS CASTILLEJA</v>
      </c>
      <c r="BJ301" s="45" t="str">
        <f t="shared" si="111"/>
        <v>MEDINA BARRIENTOS, CONCEPCION</v>
      </c>
      <c r="BK301" s="45">
        <f>VLOOKUP(BJ301,Trabajadores!$C$3:$AN$3285,14,FALSE)</f>
        <v>300</v>
      </c>
      <c r="BL301" s="45" t="str">
        <f>VLOOKUP($BJ301,Trabajadores!$C$3:$AN$3285,19,FALSE)</f>
        <v>AUX COLECT</v>
      </c>
      <c r="BM301" s="45">
        <f>VLOOKUP($BJ301,Trabajadores!$C$3:$AN$3285,16,FALSE)</f>
        <v>17.5</v>
      </c>
      <c r="BN301" s="124">
        <f t="shared" si="112"/>
        <v>1</v>
      </c>
      <c r="BO301" s="124">
        <f t="shared" si="113"/>
        <v>0</v>
      </c>
      <c r="BP301" s="125">
        <f t="shared" si="114"/>
        <v>1</v>
      </c>
      <c r="BR301" s="126">
        <f t="shared" si="115"/>
        <v>-166.25699999999998</v>
      </c>
      <c r="BV301" s="45" t="str">
        <f t="shared" si="116"/>
        <v>ALGADI</v>
      </c>
      <c r="BW301" s="45" t="s">
        <v>852</v>
      </c>
      <c r="BX301" s="123" t="str">
        <f t="shared" si="117"/>
        <v>9-SEPTIEMBRE</v>
      </c>
      <c r="BY301" s="45">
        <f t="shared" si="118"/>
        <v>110304</v>
      </c>
      <c r="BZ301" s="45">
        <f>VLOOKUP(BY301,Hoja1!$A$2:$O$599,14,FALSE)</f>
        <v>110304</v>
      </c>
      <c r="CA301" s="45" t="str">
        <f>VLOOKUP(BZ301,Hoja1!$A$2:$O$599,2,FALSE)</f>
        <v>C. IRLANDESAS CASTILLEJA</v>
      </c>
      <c r="CB301" s="45" t="str">
        <f t="shared" si="119"/>
        <v>Refuerzo</v>
      </c>
      <c r="CC301" s="45">
        <v>888</v>
      </c>
      <c r="CD301" s="45" t="str">
        <f t="shared" si="120"/>
        <v>INCIDENCIA</v>
      </c>
      <c r="CF301" s="124"/>
      <c r="CG301" s="124"/>
      <c r="CH301" s="125"/>
      <c r="CJ301" s="126">
        <f t="shared" si="121"/>
        <v>166.25699999999998</v>
      </c>
    </row>
    <row r="302" spans="1:88" hidden="1" x14ac:dyDescent="0.3">
      <c r="A302" s="116"/>
      <c r="B302" s="116"/>
      <c r="D302" s="31" t="s">
        <v>2764</v>
      </c>
      <c r="E302" s="8" t="s">
        <v>2786</v>
      </c>
      <c r="F302" s="7" t="s">
        <v>725</v>
      </c>
      <c r="G302" s="45" t="s">
        <v>714</v>
      </c>
      <c r="H302" s="45" t="s">
        <v>719</v>
      </c>
      <c r="I302" s="119" t="s">
        <v>10066</v>
      </c>
      <c r="J302" s="18" t="s">
        <v>485</v>
      </c>
      <c r="K302" s="119">
        <v>110304</v>
      </c>
      <c r="L302" s="110" t="str">
        <f t="shared" si="99"/>
        <v>ok</v>
      </c>
      <c r="M302" s="111" t="str">
        <f>IFERROR(VLOOKUP(K302,Centros!$E$2:$G$340,2,FALSE)," ")</f>
        <v>C. IRLANDESAS CASTILLEJA</v>
      </c>
      <c r="N302" s="112" t="str">
        <f t="shared" si="100"/>
        <v xml:space="preserve"> </v>
      </c>
      <c r="O302" s="113" t="str">
        <f>IFERROR(VLOOKUP($I302,Trabajadores!$C$3:$AF$1684,19,FALSE)," ")</f>
        <v>AY COCINA</v>
      </c>
      <c r="P302" s="32">
        <v>33</v>
      </c>
      <c r="Q302" s="33">
        <v>9</v>
      </c>
      <c r="R302" s="24">
        <f t="shared" si="98"/>
        <v>297</v>
      </c>
      <c r="S302" s="18"/>
      <c r="T302" s="23">
        <f t="shared" si="101"/>
        <v>0</v>
      </c>
      <c r="U302" s="23">
        <f t="shared" si="102"/>
        <v>0</v>
      </c>
      <c r="V302" s="18"/>
      <c r="W302" s="23">
        <f t="shared" si="103"/>
        <v>391.89149999999995</v>
      </c>
      <c r="X302" s="30" t="str">
        <f>IFERROR(VLOOKUP($I302,Trabajadores!$C$2:$AS$1684,42,FALSE)," ")</f>
        <v>ALGADI</v>
      </c>
      <c r="Y302" s="30">
        <f>IFERROR(VLOOKUP($I302,Trabajadores!$C$2:$AS$1684,40,FALSE)," ")</f>
        <v>110304</v>
      </c>
      <c r="Z302" s="30" t="str">
        <f>IFERROR(VLOOKUP(Y302,Centros!$X$2:$Y$228,2,FALSE)," ")</f>
        <v>C. IRLANDESAS CASTILLEJA</v>
      </c>
      <c r="AA302" s="6" t="s">
        <v>10820</v>
      </c>
      <c r="AB302" s="5" t="s">
        <v>10827</v>
      </c>
      <c r="AC302" s="41">
        <f>IFERROR(VLOOKUP(H302,Centros!$AI$2:$AN$10,6,FALSE),0)</f>
        <v>72</v>
      </c>
      <c r="AD302" s="42">
        <f t="shared" si="104"/>
        <v>0</v>
      </c>
      <c r="AE302" s="42">
        <f t="shared" si="105"/>
        <v>297</v>
      </c>
      <c r="AF302" s="42">
        <f t="shared" si="106"/>
        <v>0</v>
      </c>
      <c r="AG302" s="42">
        <f t="shared" si="107"/>
        <v>0</v>
      </c>
      <c r="AH302" s="43">
        <f>IFERROR(VLOOKUP($I302,Trabajadores!$C$3:$AT$1684,44,FALSE),0)</f>
        <v>19241</v>
      </c>
      <c r="AI302" s="43">
        <f>IFERROR(VLOOKUP($I302,Trabajadores!$C$3:$AT$1684,2,FALSE),0)</f>
        <v>56</v>
      </c>
      <c r="AJ302" s="43" t="str">
        <f>IFERROR(VLOOKUP($I302,Trabajadores!$C$3:$AY$1270,21,FALSE),0)</f>
        <v>7</v>
      </c>
      <c r="AK302" s="42">
        <f>IFERROR(VLOOKUP($I302,Trabajadores!$C$3:$AN$1684,38,FALSE),0)</f>
        <v>8.6291666666666682</v>
      </c>
      <c r="AL302" s="42" t="str">
        <f>IFERROR(VLOOKUP($I302,Trabajadores!$C$3:$AN$1684,28,FALSE),0)</f>
        <v>99100165012016</v>
      </c>
      <c r="AM302" s="21" t="str">
        <f>IFERROR(VLOOKUP($I302,Trabajadores!$C$3:$AN$1684,19,FALSE),0)</f>
        <v>AY COCINA</v>
      </c>
      <c r="AN302" s="21">
        <f>IFERROR(IF($J302="algadi",VLOOKUP($K302,Centros!$AB$2:$AD$142,2,FALSE),VLOOKUP($K302,Centros!$AB$143:$AD$282,2,FALSE)),0)</f>
        <v>19041</v>
      </c>
      <c r="AO302" s="44" t="str">
        <f>IFERROR(IF($J302="algadi",VLOOKUP($K302,Centros!$AB$2:$AD$142,3,FALSE),VLOOKUP($K302,Centros!$AB$143:$AD$222,3,FALSE)),0)</f>
        <v>2</v>
      </c>
      <c r="AP302" s="54"/>
      <c r="AQ302" s="55">
        <f>IFERROR(VLOOKUP($AM302,Centros!$AR$2:$AS$405,2,FALSE),0)</f>
        <v>0</v>
      </c>
      <c r="AR302" s="78">
        <f>IFERROR(VLOOKUP($AM302,Centros!$AZ$2:$BA$6,2,FALSE),0)</f>
        <v>0</v>
      </c>
      <c r="AS302" s="76">
        <f>IFERROR(VLOOKUP($AM302,Centros!$BE$2:$BF$6,2,FALSE),0)</f>
        <v>0</v>
      </c>
      <c r="BD302" s="45" t="str">
        <f t="shared" si="108"/>
        <v>ALGADI</v>
      </c>
      <c r="BE302" s="45" t="s">
        <v>852</v>
      </c>
      <c r="BF302" s="123" t="str">
        <f t="shared" si="109"/>
        <v>9-SEPTIEMBRE</v>
      </c>
      <c r="BG302" s="45">
        <f t="shared" si="110"/>
        <v>110304</v>
      </c>
      <c r="BH302" s="45">
        <f>VLOOKUP(Y302,Hoja1!$A$2:$O$599,14,FALSE)</f>
        <v>110304</v>
      </c>
      <c r="BI302" s="45" t="str">
        <f>VLOOKUP(BH302,Hoja1!$A$2:$O$599,2,FALSE)</f>
        <v>C. IRLANDESAS CASTILLEJA</v>
      </c>
      <c r="BJ302" s="45" t="str">
        <f t="shared" si="111"/>
        <v>RODRIGUEZ NAVARRO, CONCEPCION</v>
      </c>
      <c r="BK302" s="45">
        <f>VLOOKUP(BJ302,Trabajadores!$C$3:$AN$3285,14,FALSE)</f>
        <v>300</v>
      </c>
      <c r="BL302" s="45" t="str">
        <f>VLOOKUP($BJ302,Trabajadores!$C$3:$AN$3285,19,FALSE)</f>
        <v>AY COCINA</v>
      </c>
      <c r="BM302" s="45">
        <f>VLOOKUP($BJ302,Trabajadores!$C$3:$AN$3285,16,FALSE)</f>
        <v>60</v>
      </c>
      <c r="BN302" s="124">
        <f t="shared" si="112"/>
        <v>1</v>
      </c>
      <c r="BO302" s="124">
        <f t="shared" si="113"/>
        <v>0</v>
      </c>
      <c r="BP302" s="125">
        <f t="shared" si="114"/>
        <v>1</v>
      </c>
      <c r="BR302" s="126">
        <f t="shared" si="115"/>
        <v>-391.89149999999995</v>
      </c>
      <c r="BV302" s="45" t="str">
        <f t="shared" si="116"/>
        <v>ALGADI</v>
      </c>
      <c r="BW302" s="45" t="s">
        <v>852</v>
      </c>
      <c r="BX302" s="123" t="str">
        <f t="shared" si="117"/>
        <v>9-SEPTIEMBRE</v>
      </c>
      <c r="BY302" s="45">
        <f t="shared" si="118"/>
        <v>110304</v>
      </c>
      <c r="BZ302" s="45">
        <f>VLOOKUP(BY302,Hoja1!$A$2:$O$599,14,FALSE)</f>
        <v>110304</v>
      </c>
      <c r="CA302" s="45" t="str">
        <f>VLOOKUP(BZ302,Hoja1!$A$2:$O$599,2,FALSE)</f>
        <v>C. IRLANDESAS CASTILLEJA</v>
      </c>
      <c r="CB302" s="45" t="str">
        <f t="shared" si="119"/>
        <v>Eventos</v>
      </c>
      <c r="CC302" s="45">
        <v>888</v>
      </c>
      <c r="CD302" s="45" t="str">
        <f t="shared" si="120"/>
        <v>INCIDENCIA</v>
      </c>
      <c r="CF302" s="124"/>
      <c r="CG302" s="124"/>
      <c r="CH302" s="125"/>
      <c r="CJ302" s="126">
        <f t="shared" si="121"/>
        <v>391.89149999999995</v>
      </c>
    </row>
    <row r="303" spans="1:88" hidden="1" x14ac:dyDescent="0.3">
      <c r="A303" s="116"/>
      <c r="B303" s="116"/>
      <c r="D303" s="31" t="s">
        <v>2764</v>
      </c>
      <c r="E303" s="8" t="s">
        <v>2786</v>
      </c>
      <c r="F303" s="7" t="s">
        <v>726</v>
      </c>
      <c r="G303" s="45" t="s">
        <v>714</v>
      </c>
      <c r="H303" s="45" t="s">
        <v>718</v>
      </c>
      <c r="I303" s="119" t="s">
        <v>10066</v>
      </c>
      <c r="J303" s="18" t="s">
        <v>485</v>
      </c>
      <c r="K303" s="119">
        <v>110304</v>
      </c>
      <c r="L303" s="110" t="str">
        <f t="shared" si="99"/>
        <v>ok</v>
      </c>
      <c r="M303" s="111" t="str">
        <f>IFERROR(VLOOKUP(K303,Centros!$E$2:$G$340,2,FALSE)," ")</f>
        <v>C. IRLANDESAS CASTILLEJA</v>
      </c>
      <c r="N303" s="112" t="str">
        <f t="shared" si="100"/>
        <v xml:space="preserve"> </v>
      </c>
      <c r="O303" s="113" t="str">
        <f>IFERROR(VLOOKUP($I303,Trabajadores!$C$3:$AF$1684,19,FALSE)," ")</f>
        <v>AY COCINA</v>
      </c>
      <c r="P303" s="32">
        <v>15</v>
      </c>
      <c r="Q303" s="33">
        <v>9</v>
      </c>
      <c r="R303" s="24">
        <f t="shared" si="98"/>
        <v>135</v>
      </c>
      <c r="S303" s="18"/>
      <c r="T303" s="23">
        <f t="shared" si="101"/>
        <v>0</v>
      </c>
      <c r="U303" s="23">
        <f t="shared" si="102"/>
        <v>0</v>
      </c>
      <c r="V303" s="18"/>
      <c r="W303" s="23">
        <f t="shared" si="103"/>
        <v>178.13249999999999</v>
      </c>
      <c r="X303" s="30" t="str">
        <f>IFERROR(VLOOKUP($I303,Trabajadores!$C$2:$AS$1684,42,FALSE)," ")</f>
        <v>ALGADI</v>
      </c>
      <c r="Y303" s="30">
        <f>IFERROR(VLOOKUP($I303,Trabajadores!$C$2:$AS$1684,40,FALSE)," ")</f>
        <v>110304</v>
      </c>
      <c r="Z303" s="30" t="str">
        <f>IFERROR(VLOOKUP(Y303,Centros!$X$2:$Y$228,2,FALSE)," ")</f>
        <v>C. IRLANDESAS CASTILLEJA</v>
      </c>
      <c r="AA303" s="6" t="s">
        <v>10830</v>
      </c>
      <c r="AB303" s="5" t="s">
        <v>10831</v>
      </c>
      <c r="AC303" s="41">
        <f>IFERROR(VLOOKUP(H303,Centros!$AI$2:$AN$10,6,FALSE),0)</f>
        <v>72</v>
      </c>
      <c r="AD303" s="42">
        <f t="shared" si="104"/>
        <v>0</v>
      </c>
      <c r="AE303" s="42">
        <f t="shared" si="105"/>
        <v>135</v>
      </c>
      <c r="AF303" s="42">
        <f t="shared" si="106"/>
        <v>0</v>
      </c>
      <c r="AG303" s="42">
        <f t="shared" si="107"/>
        <v>0</v>
      </c>
      <c r="AH303" s="43">
        <f>IFERROR(VLOOKUP($I303,Trabajadores!$C$3:$AT$1684,44,FALSE),0)</f>
        <v>19241</v>
      </c>
      <c r="AI303" s="43">
        <f>IFERROR(VLOOKUP($I303,Trabajadores!$C$3:$AT$1684,2,FALSE),0)</f>
        <v>56</v>
      </c>
      <c r="AJ303" s="43" t="str">
        <f>IFERROR(VLOOKUP($I303,Trabajadores!$C$3:$AY$1270,21,FALSE),0)</f>
        <v>7</v>
      </c>
      <c r="AK303" s="42">
        <f>IFERROR(VLOOKUP($I303,Trabajadores!$C$3:$AN$1684,38,FALSE),0)</f>
        <v>8.6291666666666682</v>
      </c>
      <c r="AL303" s="42" t="str">
        <f>IFERROR(VLOOKUP($I303,Trabajadores!$C$3:$AN$1684,28,FALSE),0)</f>
        <v>99100165012016</v>
      </c>
      <c r="AM303" s="21" t="str">
        <f>IFERROR(VLOOKUP($I303,Trabajadores!$C$3:$AN$1684,19,FALSE),0)</f>
        <v>AY COCINA</v>
      </c>
      <c r="AN303" s="21">
        <f>IFERROR(IF($J303="algadi",VLOOKUP($K303,Centros!$AB$2:$AD$142,2,FALSE),VLOOKUP($K303,Centros!$AB$143:$AD$282,2,FALSE)),0)</f>
        <v>19041</v>
      </c>
      <c r="AO303" s="44" t="str">
        <f>IFERROR(IF($J303="algadi",VLOOKUP($K303,Centros!$AB$2:$AD$142,3,FALSE),VLOOKUP($K303,Centros!$AB$143:$AD$222,3,FALSE)),0)</f>
        <v>2</v>
      </c>
      <c r="AP303" s="54"/>
      <c r="AQ303" s="55">
        <f>IFERROR(VLOOKUP($AM303,Centros!$AR$2:$AS$405,2,FALSE),0)</f>
        <v>0</v>
      </c>
      <c r="AR303" s="78">
        <f>IFERROR(VLOOKUP($AM303,Centros!$AZ$2:$BA$6,2,FALSE),0)</f>
        <v>0</v>
      </c>
      <c r="AS303" s="76">
        <f>IFERROR(VLOOKUP($AM303,Centros!$BE$2:$BF$6,2,FALSE),0)</f>
        <v>0</v>
      </c>
      <c r="BD303" s="45" t="str">
        <f t="shared" si="108"/>
        <v>ALGADI</v>
      </c>
      <c r="BE303" s="45" t="s">
        <v>852</v>
      </c>
      <c r="BF303" s="123" t="str">
        <f t="shared" si="109"/>
        <v>9-SEPTIEMBRE</v>
      </c>
      <c r="BG303" s="45">
        <f t="shared" si="110"/>
        <v>110304</v>
      </c>
      <c r="BH303" s="45">
        <f>VLOOKUP(Y303,Hoja1!$A$2:$O$599,14,FALSE)</f>
        <v>110304</v>
      </c>
      <c r="BI303" s="45" t="str">
        <f>VLOOKUP(BH303,Hoja1!$A$2:$O$599,2,FALSE)</f>
        <v>C. IRLANDESAS CASTILLEJA</v>
      </c>
      <c r="BJ303" s="45" t="str">
        <f t="shared" si="111"/>
        <v>RODRIGUEZ NAVARRO, CONCEPCION</v>
      </c>
      <c r="BK303" s="45">
        <f>VLOOKUP(BJ303,Trabajadores!$C$3:$AN$3285,14,FALSE)</f>
        <v>300</v>
      </c>
      <c r="BL303" s="45" t="str">
        <f>VLOOKUP($BJ303,Trabajadores!$C$3:$AN$3285,19,FALSE)</f>
        <v>AY COCINA</v>
      </c>
      <c r="BM303" s="45">
        <f>VLOOKUP($BJ303,Trabajadores!$C$3:$AN$3285,16,FALSE)</f>
        <v>60</v>
      </c>
      <c r="BN303" s="124">
        <f t="shared" si="112"/>
        <v>1</v>
      </c>
      <c r="BO303" s="124">
        <f t="shared" si="113"/>
        <v>0</v>
      </c>
      <c r="BP303" s="125">
        <f t="shared" si="114"/>
        <v>1</v>
      </c>
      <c r="BR303" s="126">
        <f t="shared" si="115"/>
        <v>-178.13249999999999</v>
      </c>
      <c r="BV303" s="45" t="str">
        <f t="shared" si="116"/>
        <v>ALGADI</v>
      </c>
      <c r="BW303" s="45" t="s">
        <v>852</v>
      </c>
      <c r="BX303" s="123" t="str">
        <f t="shared" si="117"/>
        <v>9-SEPTIEMBRE</v>
      </c>
      <c r="BY303" s="45">
        <f t="shared" si="118"/>
        <v>110304</v>
      </c>
      <c r="BZ303" s="45">
        <f>VLOOKUP(BY303,Hoja1!$A$2:$O$599,14,FALSE)</f>
        <v>110304</v>
      </c>
      <c r="CA303" s="45" t="str">
        <f>VLOOKUP(BZ303,Hoja1!$A$2:$O$599,2,FALSE)</f>
        <v>C. IRLANDESAS CASTILLEJA</v>
      </c>
      <c r="CB303" s="45" t="str">
        <f t="shared" si="119"/>
        <v>Refuerzo</v>
      </c>
      <c r="CC303" s="45">
        <v>888</v>
      </c>
      <c r="CD303" s="45" t="str">
        <f t="shared" si="120"/>
        <v>INCIDENCIA</v>
      </c>
      <c r="CF303" s="124"/>
      <c r="CG303" s="124"/>
      <c r="CH303" s="125"/>
      <c r="CJ303" s="126">
        <f t="shared" si="121"/>
        <v>178.13249999999999</v>
      </c>
    </row>
    <row r="304" spans="1:88" hidden="1" x14ac:dyDescent="0.3">
      <c r="A304" s="116"/>
      <c r="B304" s="116"/>
      <c r="D304" s="31" t="s">
        <v>2764</v>
      </c>
      <c r="E304" s="8" t="s">
        <v>2786</v>
      </c>
      <c r="F304" s="7" t="s">
        <v>726</v>
      </c>
      <c r="G304" s="45" t="s">
        <v>714</v>
      </c>
      <c r="H304" s="45" t="s">
        <v>718</v>
      </c>
      <c r="I304" s="119" t="s">
        <v>7421</v>
      </c>
      <c r="J304" s="18" t="s">
        <v>485</v>
      </c>
      <c r="K304" s="119">
        <v>110191</v>
      </c>
      <c r="L304" s="110" t="str">
        <f t="shared" si="99"/>
        <v>ok</v>
      </c>
      <c r="M304" s="111" t="str">
        <f>IFERROR(VLOOKUP(K304,Centros!$E$2:$G$340,2,FALSE)," ")</f>
        <v>COL. SANTO DOMINGO-GRANADA</v>
      </c>
      <c r="N304" s="112" t="str">
        <f t="shared" si="100"/>
        <v xml:space="preserve"> </v>
      </c>
      <c r="O304" s="113" t="str">
        <f>IFERROR(VLOOKUP($I304,Trabajadores!$C$3:$AF$1684,19,FALSE)," ")</f>
        <v>AYU.COCINA</v>
      </c>
      <c r="P304" s="32">
        <v>4</v>
      </c>
      <c r="Q304" s="33">
        <v>9</v>
      </c>
      <c r="R304" s="24">
        <f t="shared" si="98"/>
        <v>36</v>
      </c>
      <c r="S304" s="18"/>
      <c r="T304" s="23">
        <f t="shared" si="101"/>
        <v>0</v>
      </c>
      <c r="U304" s="23">
        <f t="shared" si="102"/>
        <v>0</v>
      </c>
      <c r="V304" s="18"/>
      <c r="W304" s="23">
        <f t="shared" si="103"/>
        <v>47.501999999999995</v>
      </c>
      <c r="X304" s="30" t="str">
        <f>IFERROR(VLOOKUP($I304,Trabajadores!$C$2:$AS$1684,42,FALSE)," ")</f>
        <v>ALGADI</v>
      </c>
      <c r="Y304" s="30">
        <f>IFERROR(VLOOKUP($I304,Trabajadores!$C$2:$AS$1684,40,FALSE)," ")</f>
        <v>110191</v>
      </c>
      <c r="Z304" s="30" t="str">
        <f>IFERROR(VLOOKUP(Y304,Centros!$X$2:$Y$228,2,FALSE)," ")</f>
        <v>COL. SANTO DOMINGO-GRANADA</v>
      </c>
      <c r="AA304" s="6" t="s">
        <v>10832</v>
      </c>
      <c r="AB304" s="5" t="s">
        <v>10833</v>
      </c>
      <c r="AC304" s="41">
        <f>IFERROR(VLOOKUP(H304,Centros!$AI$2:$AN$10,6,FALSE),0)</f>
        <v>72</v>
      </c>
      <c r="AD304" s="42">
        <f t="shared" si="104"/>
        <v>0</v>
      </c>
      <c r="AE304" s="42">
        <f t="shared" si="105"/>
        <v>36</v>
      </c>
      <c r="AF304" s="42">
        <f t="shared" si="106"/>
        <v>0</v>
      </c>
      <c r="AG304" s="42">
        <f t="shared" si="107"/>
        <v>0</v>
      </c>
      <c r="AH304" s="43">
        <f>IFERROR(VLOOKUP($I304,Trabajadores!$C$3:$AT$1684,44,FALSE),0)</f>
        <v>19218</v>
      </c>
      <c r="AI304" s="43">
        <f>IFERROR(VLOOKUP($I304,Trabajadores!$C$3:$AT$1684,2,FALSE),0)</f>
        <v>13</v>
      </c>
      <c r="AJ304" s="43" t="str">
        <f>IFERROR(VLOOKUP($I304,Trabajadores!$C$3:$AY$1270,21,FALSE),0)</f>
        <v xml:space="preserve">2 </v>
      </c>
      <c r="AK304" s="42">
        <f>IFERROR(VLOOKUP($I304,Trabajadores!$C$3:$AN$1684,38,FALSE),0)</f>
        <v>9.4671428571428571</v>
      </c>
      <c r="AL304" s="42" t="str">
        <f>IFERROR(VLOOKUP($I304,Trabajadores!$C$3:$AN$1684,28,FALSE),0)</f>
        <v>99100165012016</v>
      </c>
      <c r="AM304" s="21" t="str">
        <f>IFERROR(VLOOKUP($I304,Trabajadores!$C$3:$AN$1684,19,FALSE),0)</f>
        <v>AYU.COCINA</v>
      </c>
      <c r="AN304" s="21">
        <f>IFERROR(IF($J304="algadi",VLOOKUP($K304,Centros!$AB$2:$AD$142,2,FALSE),VLOOKUP($K304,Centros!$AB$143:$AD$282,2,FALSE)),0)</f>
        <v>19218</v>
      </c>
      <c r="AO304" s="44" t="str">
        <f>IFERROR(IF($J304="algadi",VLOOKUP($K304,Centros!$AB$2:$AD$142,3,FALSE),VLOOKUP($K304,Centros!$AB$143:$AD$222,3,FALSE)),0)</f>
        <v xml:space="preserve">2 </v>
      </c>
      <c r="AP304" s="54"/>
      <c r="AQ304" s="55">
        <f>IFERROR(VLOOKUP($AM304,Centros!$AR$2:$AS$405,2,FALSE),0)</f>
        <v>0</v>
      </c>
      <c r="AR304" s="78">
        <f>IFERROR(VLOOKUP($AM304,Centros!$AZ$2:$BA$6,2,FALSE),0)</f>
        <v>0</v>
      </c>
      <c r="AS304" s="76">
        <f>IFERROR(VLOOKUP($AM304,Centros!$BE$2:$BF$6,2,FALSE),0)</f>
        <v>0</v>
      </c>
      <c r="BD304" s="45" t="str">
        <f t="shared" si="108"/>
        <v>ALGADI</v>
      </c>
      <c r="BE304" s="45" t="s">
        <v>852</v>
      </c>
      <c r="BF304" s="123" t="str">
        <f t="shared" si="109"/>
        <v>9-SEPTIEMBRE</v>
      </c>
      <c r="BG304" s="45">
        <f t="shared" si="110"/>
        <v>110191</v>
      </c>
      <c r="BH304" s="45">
        <f>VLOOKUP(Y304,Hoja1!$A$2:$O$599,14,FALSE)</f>
        <v>110191</v>
      </c>
      <c r="BI304" s="45" t="str">
        <f>VLOOKUP(BH304,Hoja1!$A$2:$O$599,2,FALSE)</f>
        <v>COL. SANTO DOMINGO-GRANADA</v>
      </c>
      <c r="BJ304" s="45" t="str">
        <f t="shared" si="111"/>
        <v>ALONSO MARTINEZ, M JOSE</v>
      </c>
      <c r="BK304" s="45">
        <f>VLOOKUP(BJ304,Trabajadores!$C$3:$AN$3285,14,FALSE)</f>
        <v>300</v>
      </c>
      <c r="BL304" s="45" t="str">
        <f>VLOOKUP($BJ304,Trabajadores!$C$3:$AN$3285,19,FALSE)</f>
        <v>AYU.COCINA</v>
      </c>
      <c r="BM304" s="45">
        <f>VLOOKUP($BJ304,Trabajadores!$C$3:$AN$3285,16,FALSE)</f>
        <v>87.5</v>
      </c>
      <c r="BN304" s="124">
        <f t="shared" si="112"/>
        <v>1</v>
      </c>
      <c r="BO304" s="124">
        <f t="shared" si="113"/>
        <v>0</v>
      </c>
      <c r="BP304" s="125">
        <f t="shared" si="114"/>
        <v>1</v>
      </c>
      <c r="BR304" s="126">
        <f t="shared" si="115"/>
        <v>-47.501999999999995</v>
      </c>
      <c r="BV304" s="45" t="str">
        <f t="shared" si="116"/>
        <v>ALGADI</v>
      </c>
      <c r="BW304" s="45" t="s">
        <v>852</v>
      </c>
      <c r="BX304" s="123" t="str">
        <f t="shared" si="117"/>
        <v>9-SEPTIEMBRE</v>
      </c>
      <c r="BY304" s="45">
        <f t="shared" si="118"/>
        <v>110191</v>
      </c>
      <c r="BZ304" s="45">
        <f>VLOOKUP(BY304,Hoja1!$A$2:$O$599,14,FALSE)</f>
        <v>110191</v>
      </c>
      <c r="CA304" s="45" t="str">
        <f>VLOOKUP(BZ304,Hoja1!$A$2:$O$599,2,FALSE)</f>
        <v>COL. SANTO DOMINGO-GRANADA</v>
      </c>
      <c r="CB304" s="45" t="str">
        <f t="shared" si="119"/>
        <v>Refuerzo</v>
      </c>
      <c r="CC304" s="45">
        <v>888</v>
      </c>
      <c r="CD304" s="45" t="str">
        <f t="shared" si="120"/>
        <v>INCIDENCIA</v>
      </c>
      <c r="CF304" s="124"/>
      <c r="CG304" s="124"/>
      <c r="CH304" s="125"/>
      <c r="CJ304" s="126">
        <f t="shared" si="121"/>
        <v>47.501999999999995</v>
      </c>
    </row>
    <row r="305" spans="1:88" hidden="1" x14ac:dyDescent="0.3">
      <c r="A305" s="116"/>
      <c r="B305" s="116"/>
      <c r="D305" s="31" t="s">
        <v>2764</v>
      </c>
      <c r="E305" s="8" t="s">
        <v>2786</v>
      </c>
      <c r="F305" s="7" t="s">
        <v>726</v>
      </c>
      <c r="G305" s="45" t="s">
        <v>714</v>
      </c>
      <c r="H305" s="45" t="s">
        <v>816</v>
      </c>
      <c r="I305" s="119" t="s">
        <v>8486</v>
      </c>
      <c r="J305" s="18" t="s">
        <v>485</v>
      </c>
      <c r="K305" s="119">
        <v>110191</v>
      </c>
      <c r="L305" s="110" t="str">
        <f t="shared" si="99"/>
        <v>ok</v>
      </c>
      <c r="M305" s="111" t="str">
        <f>IFERROR(VLOOKUP(K305,Centros!$E$2:$G$340,2,FALSE)," ")</f>
        <v>COL. SANTO DOMINGO-GRANADA</v>
      </c>
      <c r="N305" s="112" t="str">
        <f t="shared" si="100"/>
        <v xml:space="preserve"> </v>
      </c>
      <c r="O305" s="113" t="str">
        <f>IFERROR(VLOOKUP($I305,Trabajadores!$C$3:$AF$1684,19,FALSE)," ")</f>
        <v>ENCARGAD@</v>
      </c>
      <c r="P305" s="32">
        <v>1</v>
      </c>
      <c r="Q305" s="33">
        <v>100</v>
      </c>
      <c r="R305" s="24">
        <f t="shared" si="98"/>
        <v>100</v>
      </c>
      <c r="S305" s="18"/>
      <c r="T305" s="23">
        <f t="shared" si="101"/>
        <v>0</v>
      </c>
      <c r="U305" s="23">
        <f t="shared" si="102"/>
        <v>0</v>
      </c>
      <c r="V305" s="18"/>
      <c r="W305" s="23">
        <f t="shared" si="103"/>
        <v>131.94999999999999</v>
      </c>
      <c r="X305" s="30" t="str">
        <f>IFERROR(VLOOKUP($I305,Trabajadores!$C$2:$AS$1684,42,FALSE)," ")</f>
        <v>ALGADI</v>
      </c>
      <c r="Y305" s="30">
        <f>IFERROR(VLOOKUP($I305,Trabajadores!$C$2:$AS$1684,40,FALSE)," ")</f>
        <v>110193</v>
      </c>
      <c r="Z305" s="30" t="str">
        <f>IFERROR(VLOOKUP(Y305,Centros!$X$2:$Y$228,2,FALSE)," ")</f>
        <v xml:space="preserve"> </v>
      </c>
      <c r="AA305" s="6" t="s">
        <v>10834</v>
      </c>
      <c r="AB305" s="5" t="s">
        <v>10821</v>
      </c>
      <c r="AC305" s="41">
        <f>IFERROR(VLOOKUP(H305,Centros!$AI$2:$AN$10,6,FALSE),0)</f>
        <v>72</v>
      </c>
      <c r="AD305" s="42">
        <f t="shared" si="104"/>
        <v>0</v>
      </c>
      <c r="AE305" s="42">
        <f t="shared" si="105"/>
        <v>100</v>
      </c>
      <c r="AF305" s="42">
        <f t="shared" si="106"/>
        <v>0</v>
      </c>
      <c r="AG305" s="42">
        <f t="shared" si="107"/>
        <v>0</v>
      </c>
      <c r="AH305" s="43">
        <f>IFERROR(VLOOKUP($I305,Trabajadores!$C$3:$AT$1684,44,FALSE),0)</f>
        <v>19218</v>
      </c>
      <c r="AI305" s="43">
        <f>IFERROR(VLOOKUP($I305,Trabajadores!$C$3:$AT$1684,2,FALSE),0)</f>
        <v>1</v>
      </c>
      <c r="AJ305" s="43" t="str">
        <f>IFERROR(VLOOKUP($I305,Trabajadores!$C$3:$AY$1270,21,FALSE),0)</f>
        <v xml:space="preserve">1 </v>
      </c>
      <c r="AK305" s="42">
        <f>IFERROR(VLOOKUP($I305,Trabajadores!$C$3:$AN$1684,38,FALSE),0)</f>
        <v>10.482857142857142</v>
      </c>
      <c r="AL305" s="42" t="str">
        <f>IFERROR(VLOOKUP($I305,Trabajadores!$C$3:$AN$1684,28,FALSE),0)</f>
        <v>99100165012016</v>
      </c>
      <c r="AM305" s="21" t="str">
        <f>IFERROR(VLOOKUP($I305,Trabajadores!$C$3:$AN$1684,19,FALSE),0)</f>
        <v>ENCARGAD@</v>
      </c>
      <c r="AN305" s="21">
        <f>IFERROR(IF($J305="algadi",VLOOKUP($K305,Centros!$AB$2:$AD$142,2,FALSE),VLOOKUP($K305,Centros!$AB$143:$AD$282,2,FALSE)),0)</f>
        <v>19218</v>
      </c>
      <c r="AO305" s="44" t="str">
        <f>IFERROR(IF($J305="algadi",VLOOKUP($K305,Centros!$AB$2:$AD$142,3,FALSE),VLOOKUP($K305,Centros!$AB$143:$AD$222,3,FALSE)),0)</f>
        <v xml:space="preserve">2 </v>
      </c>
      <c r="AP305" s="54"/>
      <c r="AQ305" s="55">
        <f>IFERROR(VLOOKUP($AM305,Centros!$AR$2:$AS$405,2,FALSE),0)</f>
        <v>0</v>
      </c>
      <c r="AR305" s="78">
        <f>IFERROR(VLOOKUP($AM305,Centros!$AZ$2:$BA$6,2,FALSE),0)</f>
        <v>0</v>
      </c>
      <c r="AS305" s="76">
        <f>IFERROR(VLOOKUP($AM305,Centros!$BE$2:$BF$6,2,FALSE),0)</f>
        <v>0</v>
      </c>
      <c r="BD305" s="45" t="str">
        <f t="shared" si="108"/>
        <v>ALGADI</v>
      </c>
      <c r="BE305" s="45" t="s">
        <v>852</v>
      </c>
      <c r="BF305" s="123" t="str">
        <f t="shared" si="109"/>
        <v>9-SEPTIEMBRE</v>
      </c>
      <c r="BG305" s="45">
        <f t="shared" si="110"/>
        <v>110193</v>
      </c>
      <c r="BH305" s="45">
        <f>VLOOKUP(Y305,Hoja1!$A$2:$O$599,14,FALSE)</f>
        <v>110191</v>
      </c>
      <c r="BI305" s="45" t="str">
        <f>VLOOKUP(BH305,Hoja1!$A$2:$O$599,2,FALSE)</f>
        <v>COL. SANTO DOMINGO-GRANADA</v>
      </c>
      <c r="BJ305" s="45" t="str">
        <f t="shared" si="111"/>
        <v>GAMARRA MORENO, ISABEL</v>
      </c>
      <c r="BK305" s="45">
        <f>VLOOKUP(BJ305,Trabajadores!$C$3:$AN$3285,14,FALSE)</f>
        <v>300</v>
      </c>
      <c r="BL305" s="45" t="str">
        <f>VLOOKUP($BJ305,Trabajadores!$C$3:$AN$3285,19,FALSE)</f>
        <v>ENCARGAD@</v>
      </c>
      <c r="BM305" s="45">
        <f>VLOOKUP($BJ305,Trabajadores!$C$3:$AN$3285,16,FALSE)</f>
        <v>87.5</v>
      </c>
      <c r="BN305" s="124">
        <f t="shared" si="112"/>
        <v>1</v>
      </c>
      <c r="BO305" s="124">
        <f t="shared" si="113"/>
        <v>0</v>
      </c>
      <c r="BP305" s="125">
        <f t="shared" si="114"/>
        <v>1</v>
      </c>
      <c r="BR305" s="126">
        <f t="shared" si="115"/>
        <v>-131.94999999999999</v>
      </c>
      <c r="BV305" s="45" t="str">
        <f t="shared" si="116"/>
        <v>ALGADI</v>
      </c>
      <c r="BW305" s="45" t="s">
        <v>852</v>
      </c>
      <c r="BX305" s="123" t="str">
        <f t="shared" si="117"/>
        <v>9-SEPTIEMBRE</v>
      </c>
      <c r="BY305" s="45">
        <f t="shared" si="118"/>
        <v>110191</v>
      </c>
      <c r="BZ305" s="45">
        <f>VLOOKUP(BY305,Hoja1!$A$2:$O$599,14,FALSE)</f>
        <v>110191</v>
      </c>
      <c r="CA305" s="45" t="str">
        <f>VLOOKUP(BZ305,Hoja1!$A$2:$O$599,2,FALSE)</f>
        <v>COL. SANTO DOMINGO-GRANADA</v>
      </c>
      <c r="CB305" s="45" t="str">
        <f t="shared" si="119"/>
        <v>Otros</v>
      </c>
      <c r="CC305" s="45">
        <v>888</v>
      </c>
      <c r="CD305" s="45" t="str">
        <f t="shared" si="120"/>
        <v>INCIDENCIA</v>
      </c>
      <c r="CF305" s="124"/>
      <c r="CG305" s="124"/>
      <c r="CH305" s="125"/>
      <c r="CJ305" s="126">
        <f t="shared" si="121"/>
        <v>131.94999999999999</v>
      </c>
    </row>
    <row r="306" spans="1:88" hidden="1" x14ac:dyDescent="0.3">
      <c r="A306" s="116"/>
      <c r="B306" s="116"/>
      <c r="D306" s="31" t="s">
        <v>2764</v>
      </c>
      <c r="E306" s="8" t="s">
        <v>2786</v>
      </c>
      <c r="F306" s="7" t="s">
        <v>726</v>
      </c>
      <c r="G306" s="45" t="s">
        <v>714</v>
      </c>
      <c r="H306" s="45" t="s">
        <v>816</v>
      </c>
      <c r="I306" s="119" t="s">
        <v>9148</v>
      </c>
      <c r="J306" s="18" t="s">
        <v>485</v>
      </c>
      <c r="K306" s="119">
        <v>110303</v>
      </c>
      <c r="L306" s="110" t="str">
        <f t="shared" si="99"/>
        <v>ok</v>
      </c>
      <c r="M306" s="111" t="str">
        <f>IFERROR(VLOOKUP(K306,Centros!$E$2:$G$340,2,FALSE)," ")</f>
        <v>COLEGIO IRLANDESAS BAMI</v>
      </c>
      <c r="N306" s="112" t="str">
        <f t="shared" si="100"/>
        <v xml:space="preserve"> </v>
      </c>
      <c r="O306" s="113" t="str">
        <f>IFERROR(VLOOKUP($I306,Trabajadores!$C$3:$AF$1684,19,FALSE)," ")</f>
        <v>COCINERO</v>
      </c>
      <c r="P306" s="32">
        <v>1</v>
      </c>
      <c r="Q306" s="33">
        <v>165</v>
      </c>
      <c r="R306" s="24">
        <f t="shared" si="98"/>
        <v>165</v>
      </c>
      <c r="S306" s="18"/>
      <c r="T306" s="23">
        <f t="shared" si="101"/>
        <v>1.743765625</v>
      </c>
      <c r="U306" s="23">
        <f t="shared" si="102"/>
        <v>0</v>
      </c>
      <c r="V306" s="18"/>
      <c r="W306" s="23">
        <f t="shared" si="103"/>
        <v>217.71749999999997</v>
      </c>
      <c r="X306" s="30" t="str">
        <f>IFERROR(VLOOKUP($I306,Trabajadores!$C$2:$AS$1684,42,FALSE)," ")</f>
        <v>ALGADI</v>
      </c>
      <c r="Y306" s="30">
        <f>IFERROR(VLOOKUP($I306,Trabajadores!$C$2:$AS$1684,40,FALSE)," ")</f>
        <v>110303</v>
      </c>
      <c r="Z306" s="30" t="str">
        <f>IFERROR(VLOOKUP(Y306,Centros!$X$2:$Y$228,2,FALSE)," ")</f>
        <v>COLEGIO IRLANDESAS BAMI</v>
      </c>
      <c r="AA306" s="6" t="s">
        <v>10834</v>
      </c>
      <c r="AB306" s="5" t="s">
        <v>10821</v>
      </c>
      <c r="AC306" s="41">
        <f>IFERROR(VLOOKUP(H306,Centros!$AI$2:$AN$10,6,FALSE),0)</f>
        <v>72</v>
      </c>
      <c r="AD306" s="42">
        <f t="shared" si="104"/>
        <v>0</v>
      </c>
      <c r="AE306" s="42">
        <f t="shared" si="105"/>
        <v>165</v>
      </c>
      <c r="AF306" s="42">
        <f t="shared" si="106"/>
        <v>0</v>
      </c>
      <c r="AG306" s="42">
        <f t="shared" si="107"/>
        <v>0</v>
      </c>
      <c r="AH306" s="43">
        <f>IFERROR(VLOOKUP($I306,Trabajadores!$C$3:$AT$1684,44,FALSE),0)</f>
        <v>19241</v>
      </c>
      <c r="AI306" s="43">
        <f>IFERROR(VLOOKUP($I306,Trabajadores!$C$3:$AT$1684,2,FALSE),0)</f>
        <v>31</v>
      </c>
      <c r="AJ306" s="43" t="str">
        <f>IFERROR(VLOOKUP($I306,Trabajadores!$C$3:$AY$1270,21,FALSE),0)</f>
        <v>8</v>
      </c>
      <c r="AK306" s="42">
        <f>IFERROR(VLOOKUP($I306,Trabajadores!$C$3:$AN$1684,38,FALSE),0)</f>
        <v>8.9700000000000006</v>
      </c>
      <c r="AL306" s="42" t="str">
        <f>IFERROR(VLOOKUP($I306,Trabajadores!$C$3:$AN$1684,28,FALSE),0)</f>
        <v>99100165012016</v>
      </c>
      <c r="AM306" s="21" t="str">
        <f>IFERROR(VLOOKUP($I306,Trabajadores!$C$3:$AN$1684,19,FALSE),0)</f>
        <v>COCINERO</v>
      </c>
      <c r="AN306" s="21">
        <f>IFERROR(IF($J306="algadi",VLOOKUP($K306,Centros!$AB$2:$AD$142,2,FALSE),VLOOKUP($K306,Centros!$AB$143:$AD$282,2,FALSE)),0)</f>
        <v>0</v>
      </c>
      <c r="AO306" s="44">
        <f>IFERROR(IF($J306="algadi",VLOOKUP($K306,Centros!$AB$2:$AD$142,3,FALSE),VLOOKUP($K306,Centros!$AB$143:$AD$222,3,FALSE)),0)</f>
        <v>0</v>
      </c>
      <c r="AP306" s="54"/>
      <c r="AQ306" s="55">
        <f>IFERROR(VLOOKUP($AM306,Centros!$AR$2:$AS$405,2,FALSE),0)</f>
        <v>1.743765625</v>
      </c>
      <c r="AR306" s="78">
        <f>IFERROR(VLOOKUP($AM306,Centros!$AZ$2:$BA$6,2,FALSE),0)</f>
        <v>0</v>
      </c>
      <c r="AS306" s="76">
        <f>IFERROR(VLOOKUP($AM306,Centros!$BE$2:$BF$6,2,FALSE),0)</f>
        <v>0</v>
      </c>
      <c r="BD306" s="45" t="str">
        <f t="shared" si="108"/>
        <v>ALGADI</v>
      </c>
      <c r="BE306" s="45" t="s">
        <v>852</v>
      </c>
      <c r="BF306" s="123" t="str">
        <f t="shared" si="109"/>
        <v>9-SEPTIEMBRE</v>
      </c>
      <c r="BG306" s="45">
        <f t="shared" si="110"/>
        <v>110303</v>
      </c>
      <c r="BH306" s="45">
        <f>VLOOKUP(Y306,Hoja1!$A$2:$O$599,14,FALSE)</f>
        <v>110303</v>
      </c>
      <c r="BI306" s="45" t="str">
        <f>VLOOKUP(BH306,Hoja1!$A$2:$O$599,2,FALSE)</f>
        <v>COLEGIO IRLANDESAS BAMI</v>
      </c>
      <c r="BJ306" s="45" t="str">
        <f t="shared" si="111"/>
        <v>LOZANO VALVERDE, ADELAIDA</v>
      </c>
      <c r="BK306" s="45">
        <f>VLOOKUP(BJ306,Trabajadores!$C$3:$AN$3285,14,FALSE)</f>
        <v>300</v>
      </c>
      <c r="BL306" s="45" t="str">
        <f>VLOOKUP($BJ306,Trabajadores!$C$3:$AN$3285,19,FALSE)</f>
        <v>COCINERO</v>
      </c>
      <c r="BM306" s="45">
        <f>VLOOKUP($BJ306,Trabajadores!$C$3:$AN$3285,16,FALSE)</f>
        <v>100</v>
      </c>
      <c r="BN306" s="124">
        <f t="shared" si="112"/>
        <v>1</v>
      </c>
      <c r="BO306" s="124">
        <f t="shared" si="113"/>
        <v>0</v>
      </c>
      <c r="BP306" s="125">
        <f t="shared" si="114"/>
        <v>1</v>
      </c>
      <c r="BR306" s="126">
        <f t="shared" si="115"/>
        <v>-217.71749999999997</v>
      </c>
      <c r="BV306" s="45" t="str">
        <f t="shared" si="116"/>
        <v>ALGADI</v>
      </c>
      <c r="BW306" s="45" t="s">
        <v>852</v>
      </c>
      <c r="BX306" s="123" t="str">
        <f t="shared" si="117"/>
        <v>9-SEPTIEMBRE</v>
      </c>
      <c r="BY306" s="45">
        <f t="shared" si="118"/>
        <v>110303</v>
      </c>
      <c r="BZ306" s="45">
        <f>VLOOKUP(BY306,Hoja1!$A$2:$O$599,14,FALSE)</f>
        <v>110303</v>
      </c>
      <c r="CA306" s="45" t="str">
        <f>VLOOKUP(BZ306,Hoja1!$A$2:$O$599,2,FALSE)</f>
        <v>COLEGIO IRLANDESAS BAMI</v>
      </c>
      <c r="CB306" s="45" t="str">
        <f t="shared" si="119"/>
        <v>Otros</v>
      </c>
      <c r="CC306" s="45">
        <v>888</v>
      </c>
      <c r="CD306" s="45" t="str">
        <f t="shared" si="120"/>
        <v>INCIDENCIA</v>
      </c>
      <c r="CF306" s="124"/>
      <c r="CG306" s="124"/>
      <c r="CH306" s="125"/>
      <c r="CJ306" s="126">
        <f t="shared" si="121"/>
        <v>217.71749999999997</v>
      </c>
    </row>
    <row r="307" spans="1:88" hidden="1" x14ac:dyDescent="0.3">
      <c r="A307" s="116"/>
      <c r="B307" s="116"/>
      <c r="D307" s="31" t="s">
        <v>2764</v>
      </c>
      <c r="E307" s="8" t="s">
        <v>2786</v>
      </c>
      <c r="F307" s="7" t="s">
        <v>726</v>
      </c>
      <c r="G307" s="45" t="s">
        <v>714</v>
      </c>
      <c r="H307" s="45" t="s">
        <v>816</v>
      </c>
      <c r="I307" s="119" t="s">
        <v>3267</v>
      </c>
      <c r="J307" s="18" t="s">
        <v>485</v>
      </c>
      <c r="K307" s="119">
        <v>330004</v>
      </c>
      <c r="L307" s="110" t="str">
        <f t="shared" si="99"/>
        <v>ok</v>
      </c>
      <c r="M307" s="111" t="str">
        <f>IFERROR(VLOOKUP(K307,Centros!$E$2:$G$340,2,FALSE)," ")</f>
        <v>RESIDENCIA  CLARET GRANADA</v>
      </c>
      <c r="N307" s="112" t="str">
        <f t="shared" si="100"/>
        <v xml:space="preserve"> </v>
      </c>
      <c r="O307" s="113" t="str">
        <f>IFERROR(VLOOKUP($I307,Trabajadores!$C$3:$AF$1684,19,FALSE)," ")</f>
        <v>COCINERA</v>
      </c>
      <c r="P307" s="32">
        <v>1</v>
      </c>
      <c r="Q307" s="33">
        <v>50</v>
      </c>
      <c r="R307" s="24">
        <f t="shared" si="98"/>
        <v>50</v>
      </c>
      <c r="S307" s="18"/>
      <c r="T307" s="23">
        <f t="shared" si="101"/>
        <v>2.2599999999999998</v>
      </c>
      <c r="U307" s="23">
        <f t="shared" si="102"/>
        <v>0</v>
      </c>
      <c r="V307" s="18"/>
      <c r="W307" s="23">
        <f t="shared" si="103"/>
        <v>65.974999999999994</v>
      </c>
      <c r="X307" s="30" t="str">
        <f>IFERROR(VLOOKUP($I307,Trabajadores!$C$2:$AS$1684,42,FALSE)," ")</f>
        <v>ALGADI</v>
      </c>
      <c r="Y307" s="30">
        <f>IFERROR(VLOOKUP($I307,Trabajadores!$C$2:$AS$1684,40,FALSE)," ")</f>
        <v>330004</v>
      </c>
      <c r="Z307" s="30" t="str">
        <f>IFERROR(VLOOKUP(Y307,Centros!$X$2:$Y$228,2,FALSE)," ")</f>
        <v>RESIDENCIA  CLARET GRANADA</v>
      </c>
      <c r="AA307" s="6" t="s">
        <v>10834</v>
      </c>
      <c r="AB307" s="5" t="s">
        <v>10821</v>
      </c>
      <c r="AC307" s="41">
        <f>IFERROR(VLOOKUP(H307,Centros!$AI$2:$AN$10,6,FALSE),0)</f>
        <v>72</v>
      </c>
      <c r="AD307" s="42">
        <f t="shared" si="104"/>
        <v>0</v>
      </c>
      <c r="AE307" s="42">
        <f t="shared" si="105"/>
        <v>50</v>
      </c>
      <c r="AF307" s="42">
        <f t="shared" si="106"/>
        <v>0</v>
      </c>
      <c r="AG307" s="42">
        <f t="shared" si="107"/>
        <v>0</v>
      </c>
      <c r="AH307" s="43">
        <f>IFERROR(VLOOKUP($I307,Trabajadores!$C$3:$AT$1684,44,FALSE),0)</f>
        <v>19218</v>
      </c>
      <c r="AI307" s="43">
        <f>IFERROR(VLOOKUP($I307,Trabajadores!$C$3:$AT$1684,2,FALSE),0)</f>
        <v>18</v>
      </c>
      <c r="AJ307" s="43" t="str">
        <f>IFERROR(VLOOKUP($I307,Trabajadores!$C$3:$AY$1270,21,FALSE),0)</f>
        <v>4</v>
      </c>
      <c r="AK307" s="42">
        <f>IFERROR(VLOOKUP($I307,Trabajadores!$C$3:$AN$1684,38,FALSE),0)</f>
        <v>10.088749999999999</v>
      </c>
      <c r="AL307" s="42" t="str">
        <f>IFERROR(VLOOKUP($I307,Trabajadores!$C$3:$AN$1684,28,FALSE),0)</f>
        <v>99010825011997</v>
      </c>
      <c r="AM307" s="21" t="str">
        <f>IFERROR(VLOOKUP($I307,Trabajadores!$C$3:$AN$1684,19,FALSE),0)</f>
        <v>COCINERA</v>
      </c>
      <c r="AN307" s="21">
        <f>IFERROR(IF($J307="algadi",VLOOKUP($K307,Centros!$AB$2:$AD$142,2,FALSE),VLOOKUP($K307,Centros!$AB$143:$AD$282,2,FALSE)),0)</f>
        <v>19218</v>
      </c>
      <c r="AO307" s="44" t="str">
        <f>IFERROR(IF($J307="algadi",VLOOKUP($K307,Centros!$AB$2:$AD$142,3,FALSE),VLOOKUP($K307,Centros!$AB$143:$AD$222,3,FALSE)),0)</f>
        <v>4</v>
      </c>
      <c r="AP307" s="54"/>
      <c r="AQ307" s="55">
        <f>IFERROR(VLOOKUP($AM307,Centros!$AR$2:$AS$405,2,FALSE),0)</f>
        <v>0</v>
      </c>
      <c r="AR307" s="78">
        <f>IFERROR(VLOOKUP($AM307,Centros!$AZ$2:$BA$6,2,FALSE),0)</f>
        <v>0</v>
      </c>
      <c r="AS307" s="76">
        <f>IFERROR(VLOOKUP($AM307,Centros!$BE$2:$BF$6,2,FALSE),0)</f>
        <v>2.2599999999999998</v>
      </c>
      <c r="BD307" s="45" t="str">
        <f t="shared" si="108"/>
        <v>ALGADI</v>
      </c>
      <c r="BE307" s="45" t="s">
        <v>852</v>
      </c>
      <c r="BF307" s="123" t="str">
        <f t="shared" si="109"/>
        <v>9-SEPTIEMBRE</v>
      </c>
      <c r="BG307" s="45">
        <f t="shared" si="110"/>
        <v>330004</v>
      </c>
      <c r="BH307" s="45">
        <f>VLOOKUP(Y307,Hoja1!$A$2:$O$599,14,FALSE)</f>
        <v>330004</v>
      </c>
      <c r="BI307" s="45" t="str">
        <f>VLOOKUP(BH307,Hoja1!$A$2:$O$599,2,FALSE)</f>
        <v>RESIDENCIA  CLARET GRANADA</v>
      </c>
      <c r="BJ307" s="45" t="str">
        <f t="shared" si="111"/>
        <v>CAMINO SANCHEZ, M LETICIA</v>
      </c>
      <c r="BK307" s="45">
        <f>VLOOKUP(BJ307,Trabajadores!$C$3:$AN$3285,14,FALSE)</f>
        <v>100</v>
      </c>
      <c r="BL307" s="45" t="str">
        <f>VLOOKUP($BJ307,Trabajadores!$C$3:$AN$3285,19,FALSE)</f>
        <v>COCINERA</v>
      </c>
      <c r="BM307" s="45">
        <f>VLOOKUP($BJ307,Trabajadores!$C$3:$AN$3285,16,FALSE)</f>
        <v>100</v>
      </c>
      <c r="BN307" s="124">
        <f t="shared" si="112"/>
        <v>1</v>
      </c>
      <c r="BO307" s="124">
        <f t="shared" si="113"/>
        <v>0</v>
      </c>
      <c r="BP307" s="125">
        <f t="shared" si="114"/>
        <v>1</v>
      </c>
      <c r="BR307" s="126">
        <f t="shared" si="115"/>
        <v>-65.974999999999994</v>
      </c>
      <c r="BV307" s="45" t="str">
        <f t="shared" si="116"/>
        <v>ALGADI</v>
      </c>
      <c r="BW307" s="45" t="s">
        <v>852</v>
      </c>
      <c r="BX307" s="123" t="str">
        <f t="shared" si="117"/>
        <v>9-SEPTIEMBRE</v>
      </c>
      <c r="BY307" s="45">
        <f t="shared" si="118"/>
        <v>330004</v>
      </c>
      <c r="BZ307" s="45">
        <f>VLOOKUP(BY307,Hoja1!$A$2:$O$599,14,FALSE)</f>
        <v>330004</v>
      </c>
      <c r="CA307" s="45" t="str">
        <f>VLOOKUP(BZ307,Hoja1!$A$2:$O$599,2,FALSE)</f>
        <v>RESIDENCIA  CLARET GRANADA</v>
      </c>
      <c r="CB307" s="45" t="str">
        <f t="shared" si="119"/>
        <v>Otros</v>
      </c>
      <c r="CC307" s="45">
        <v>888</v>
      </c>
      <c r="CD307" s="45" t="str">
        <f t="shared" si="120"/>
        <v>INCIDENCIA</v>
      </c>
      <c r="CF307" s="124"/>
      <c r="CG307" s="124"/>
      <c r="CH307" s="125"/>
      <c r="CJ307" s="126">
        <f t="shared" si="121"/>
        <v>65.974999999999994</v>
      </c>
    </row>
    <row r="308" spans="1:88" hidden="1" x14ac:dyDescent="0.3">
      <c r="A308" s="116"/>
      <c r="B308" s="116"/>
      <c r="D308" s="31" t="s">
        <v>2764</v>
      </c>
      <c r="E308" s="8" t="s">
        <v>2786</v>
      </c>
      <c r="F308" s="7" t="s">
        <v>726</v>
      </c>
      <c r="G308" s="45" t="s">
        <v>714</v>
      </c>
      <c r="H308" s="45" t="s">
        <v>718</v>
      </c>
      <c r="I308" s="119" t="s">
        <v>8486</v>
      </c>
      <c r="J308" s="18" t="s">
        <v>485</v>
      </c>
      <c r="K308" s="119">
        <v>110191</v>
      </c>
      <c r="L308" s="110" t="str">
        <f t="shared" si="99"/>
        <v>ok</v>
      </c>
      <c r="M308" s="111" t="str">
        <f>IFERROR(VLOOKUP(K308,Centros!$E$2:$G$340,2,FALSE)," ")</f>
        <v>COL. SANTO DOMINGO-GRANADA</v>
      </c>
      <c r="N308" s="112" t="str">
        <f t="shared" si="100"/>
        <v xml:space="preserve"> </v>
      </c>
      <c r="O308" s="113" t="str">
        <f>IFERROR(VLOOKUP($I308,Trabajadores!$C$3:$AF$1684,19,FALSE)," ")</f>
        <v>ENCARGAD@</v>
      </c>
      <c r="P308" s="32">
        <v>17</v>
      </c>
      <c r="Q308" s="33">
        <v>10</v>
      </c>
      <c r="R308" s="24">
        <f t="shared" si="98"/>
        <v>170</v>
      </c>
      <c r="S308" s="18"/>
      <c r="T308" s="23">
        <f t="shared" si="101"/>
        <v>0</v>
      </c>
      <c r="U308" s="23">
        <f t="shared" si="102"/>
        <v>0</v>
      </c>
      <c r="V308" s="18"/>
      <c r="W308" s="23">
        <f t="shared" si="103"/>
        <v>224.31499999999997</v>
      </c>
      <c r="X308" s="30" t="str">
        <f>IFERROR(VLOOKUP($I308,Trabajadores!$C$2:$AS$1684,42,FALSE)," ")</f>
        <v>ALGADI</v>
      </c>
      <c r="Y308" s="30">
        <f>IFERROR(VLOOKUP($I308,Trabajadores!$C$2:$AS$1684,40,FALSE)," ")</f>
        <v>110193</v>
      </c>
      <c r="Z308" s="30" t="str">
        <f>IFERROR(VLOOKUP(Y308,Centros!$X$2:$Y$228,2,FALSE)," ")</f>
        <v xml:space="preserve"> </v>
      </c>
      <c r="AA308" s="6" t="s">
        <v>10834</v>
      </c>
      <c r="AB308" s="5" t="s">
        <v>10835</v>
      </c>
      <c r="AC308" s="41">
        <f>IFERROR(VLOOKUP(H308,Centros!$AI$2:$AN$10,6,FALSE),0)</f>
        <v>72</v>
      </c>
      <c r="AD308" s="42">
        <f t="shared" si="104"/>
        <v>0</v>
      </c>
      <c r="AE308" s="42">
        <f t="shared" si="105"/>
        <v>170</v>
      </c>
      <c r="AF308" s="42">
        <f t="shared" si="106"/>
        <v>0</v>
      </c>
      <c r="AG308" s="42">
        <f t="shared" si="107"/>
        <v>0</v>
      </c>
      <c r="AH308" s="43">
        <f>IFERROR(VLOOKUP($I308,Trabajadores!$C$3:$AT$1684,44,FALSE),0)</f>
        <v>19218</v>
      </c>
      <c r="AI308" s="43">
        <f>IFERROR(VLOOKUP($I308,Trabajadores!$C$3:$AT$1684,2,FALSE),0)</f>
        <v>1</v>
      </c>
      <c r="AJ308" s="43" t="str">
        <f>IFERROR(VLOOKUP($I308,Trabajadores!$C$3:$AY$1270,21,FALSE),0)</f>
        <v xml:space="preserve">1 </v>
      </c>
      <c r="AK308" s="42">
        <f>IFERROR(VLOOKUP($I308,Trabajadores!$C$3:$AN$1684,38,FALSE),0)</f>
        <v>10.482857142857142</v>
      </c>
      <c r="AL308" s="42" t="str">
        <f>IFERROR(VLOOKUP($I308,Trabajadores!$C$3:$AN$1684,28,FALSE),0)</f>
        <v>99100165012016</v>
      </c>
      <c r="AM308" s="21" t="str">
        <f>IFERROR(VLOOKUP($I308,Trabajadores!$C$3:$AN$1684,19,FALSE),0)</f>
        <v>ENCARGAD@</v>
      </c>
      <c r="AN308" s="21">
        <f>IFERROR(IF($J308="algadi",VLOOKUP($K308,Centros!$AB$2:$AD$142,2,FALSE),VLOOKUP($K308,Centros!$AB$143:$AD$282,2,FALSE)),0)</f>
        <v>19218</v>
      </c>
      <c r="AO308" s="44" t="str">
        <f>IFERROR(IF($J308="algadi",VLOOKUP($K308,Centros!$AB$2:$AD$142,3,FALSE),VLOOKUP($K308,Centros!$AB$143:$AD$222,3,FALSE)),0)</f>
        <v xml:space="preserve">2 </v>
      </c>
      <c r="AP308" s="54"/>
      <c r="AQ308" s="55">
        <f>IFERROR(VLOOKUP($AM308,Centros!$AR$2:$AS$405,2,FALSE),0)</f>
        <v>0</v>
      </c>
      <c r="AR308" s="78">
        <f>IFERROR(VLOOKUP($AM308,Centros!$AZ$2:$BA$6,2,FALSE),0)</f>
        <v>0</v>
      </c>
      <c r="AS308" s="76">
        <f>IFERROR(VLOOKUP($AM308,Centros!$BE$2:$BF$6,2,FALSE),0)</f>
        <v>0</v>
      </c>
      <c r="BD308" s="45" t="str">
        <f t="shared" si="108"/>
        <v>ALGADI</v>
      </c>
      <c r="BE308" s="45" t="s">
        <v>852</v>
      </c>
      <c r="BF308" s="123" t="str">
        <f t="shared" si="109"/>
        <v>9-SEPTIEMBRE</v>
      </c>
      <c r="BG308" s="45">
        <f t="shared" si="110"/>
        <v>110193</v>
      </c>
      <c r="BH308" s="45">
        <f>VLOOKUP(Y308,Hoja1!$A$2:$O$599,14,FALSE)</f>
        <v>110191</v>
      </c>
      <c r="BI308" s="45" t="str">
        <f>VLOOKUP(BH308,Hoja1!$A$2:$O$599,2,FALSE)</f>
        <v>COL. SANTO DOMINGO-GRANADA</v>
      </c>
      <c r="BJ308" s="45" t="str">
        <f t="shared" si="111"/>
        <v>GAMARRA MORENO, ISABEL</v>
      </c>
      <c r="BK308" s="45">
        <f>VLOOKUP(BJ308,Trabajadores!$C$3:$AN$3285,14,FALSE)</f>
        <v>300</v>
      </c>
      <c r="BL308" s="45" t="str">
        <f>VLOOKUP($BJ308,Trabajadores!$C$3:$AN$3285,19,FALSE)</f>
        <v>ENCARGAD@</v>
      </c>
      <c r="BM308" s="45">
        <f>VLOOKUP($BJ308,Trabajadores!$C$3:$AN$3285,16,FALSE)</f>
        <v>87.5</v>
      </c>
      <c r="BN308" s="124">
        <f t="shared" si="112"/>
        <v>1</v>
      </c>
      <c r="BO308" s="124">
        <f t="shared" si="113"/>
        <v>0</v>
      </c>
      <c r="BP308" s="125">
        <f t="shared" si="114"/>
        <v>1</v>
      </c>
      <c r="BR308" s="126">
        <f t="shared" si="115"/>
        <v>-224.31499999999997</v>
      </c>
      <c r="BV308" s="45" t="str">
        <f t="shared" si="116"/>
        <v>ALGADI</v>
      </c>
      <c r="BW308" s="45" t="s">
        <v>852</v>
      </c>
      <c r="BX308" s="123" t="str">
        <f t="shared" si="117"/>
        <v>9-SEPTIEMBRE</v>
      </c>
      <c r="BY308" s="45">
        <f t="shared" si="118"/>
        <v>110191</v>
      </c>
      <c r="BZ308" s="45">
        <f>VLOOKUP(BY308,Hoja1!$A$2:$O$599,14,FALSE)</f>
        <v>110191</v>
      </c>
      <c r="CA308" s="45" t="str">
        <f>VLOOKUP(BZ308,Hoja1!$A$2:$O$599,2,FALSE)</f>
        <v>COL. SANTO DOMINGO-GRANADA</v>
      </c>
      <c r="CB308" s="45" t="str">
        <f t="shared" si="119"/>
        <v>Refuerzo</v>
      </c>
      <c r="CC308" s="45">
        <v>888</v>
      </c>
      <c r="CD308" s="45" t="str">
        <f t="shared" si="120"/>
        <v>INCIDENCIA</v>
      </c>
      <c r="CF308" s="124"/>
      <c r="CG308" s="124"/>
      <c r="CH308" s="125"/>
      <c r="CJ308" s="126">
        <f t="shared" si="121"/>
        <v>224.31499999999997</v>
      </c>
    </row>
    <row r="309" spans="1:88" hidden="1" x14ac:dyDescent="0.3">
      <c r="A309" s="116"/>
      <c r="B309" s="116"/>
      <c r="D309" s="31" t="s">
        <v>2764</v>
      </c>
      <c r="E309" s="8" t="s">
        <v>2786</v>
      </c>
      <c r="F309" s="7" t="s">
        <v>726</v>
      </c>
      <c r="G309" s="45" t="s">
        <v>714</v>
      </c>
      <c r="H309" s="45" t="s">
        <v>722</v>
      </c>
      <c r="I309" s="119" t="s">
        <v>7356</v>
      </c>
      <c r="J309" s="18" t="s">
        <v>485</v>
      </c>
      <c r="K309" s="119">
        <v>110038</v>
      </c>
      <c r="L309" s="110" t="str">
        <f t="shared" si="99"/>
        <v>ok</v>
      </c>
      <c r="M309" s="111" t="str">
        <f>IFERROR(VLOOKUP(K309,Centros!$E$2:$G$340,2,FALSE)," ")</f>
        <v>LUX MUNDI</v>
      </c>
      <c r="N309" s="112" t="str">
        <f t="shared" si="100"/>
        <v xml:space="preserve"> </v>
      </c>
      <c r="O309" s="113" t="str">
        <f>IFERROR(VLOOKUP($I309,Trabajadores!$C$3:$AF$1684,19,FALSE)," ")</f>
        <v>COCINERA</v>
      </c>
      <c r="P309" s="32">
        <v>52</v>
      </c>
      <c r="Q309" s="33">
        <v>9</v>
      </c>
      <c r="R309" s="24">
        <f t="shared" si="98"/>
        <v>468</v>
      </c>
      <c r="S309" s="18"/>
      <c r="T309" s="23">
        <f t="shared" si="101"/>
        <v>0</v>
      </c>
      <c r="U309" s="23">
        <f t="shared" si="102"/>
        <v>0</v>
      </c>
      <c r="V309" s="18"/>
      <c r="W309" s="23">
        <f t="shared" si="103"/>
        <v>617.52599999999995</v>
      </c>
      <c r="X309" s="30" t="str">
        <f>IFERROR(VLOOKUP($I309,Trabajadores!$C$2:$AS$1684,42,FALSE)," ")</f>
        <v>ALGADI</v>
      </c>
      <c r="Y309" s="30">
        <f>IFERROR(VLOOKUP($I309,Trabajadores!$C$2:$AS$1684,40,FALSE)," ")</f>
        <v>110038</v>
      </c>
      <c r="Z309" s="30" t="str">
        <f>IFERROR(VLOOKUP(Y309,Centros!$X$2:$Y$228,2,FALSE)," ")</f>
        <v>LUX MUNDI</v>
      </c>
      <c r="AA309" s="6" t="s">
        <v>10834</v>
      </c>
      <c r="AB309" s="5" t="s">
        <v>10836</v>
      </c>
      <c r="AC309" s="41">
        <f>IFERROR(VLOOKUP(H309,Centros!$AI$2:$AN$10,6,FALSE),0)</f>
        <v>72</v>
      </c>
      <c r="AD309" s="42">
        <f t="shared" si="104"/>
        <v>0</v>
      </c>
      <c r="AE309" s="42">
        <f t="shared" si="105"/>
        <v>468</v>
      </c>
      <c r="AF309" s="42">
        <f t="shared" si="106"/>
        <v>0</v>
      </c>
      <c r="AG309" s="42">
        <f t="shared" si="107"/>
        <v>0</v>
      </c>
      <c r="AH309" s="43">
        <f>IFERROR(VLOOKUP($I309,Trabajadores!$C$3:$AT$1684,44,FALSE),0)</f>
        <v>19218</v>
      </c>
      <c r="AI309" s="43">
        <f>IFERROR(VLOOKUP($I309,Trabajadores!$C$3:$AT$1684,2,FALSE),0)</f>
        <v>30</v>
      </c>
      <c r="AJ309" s="43" t="str">
        <f>IFERROR(VLOOKUP($I309,Trabajadores!$C$3:$AY$1270,21,FALSE),0)</f>
        <v>5</v>
      </c>
      <c r="AK309" s="42">
        <f>IFERROR(VLOOKUP($I309,Trabajadores!$C$3:$AN$1684,38,FALSE),0)</f>
        <v>9.7733333333333334</v>
      </c>
      <c r="AL309" s="42" t="str">
        <f>IFERROR(VLOOKUP($I309,Trabajadores!$C$3:$AN$1684,28,FALSE),0)</f>
        <v>99100165012016</v>
      </c>
      <c r="AM309" s="21" t="str">
        <f>IFERROR(VLOOKUP($I309,Trabajadores!$C$3:$AN$1684,19,FALSE),0)</f>
        <v>COCINERA</v>
      </c>
      <c r="AN309" s="21">
        <f>IFERROR(IF($J309="algadi",VLOOKUP($K309,Centros!$AB$2:$AD$142,2,FALSE),VLOOKUP($K309,Centros!$AB$143:$AD$282,2,FALSE)),0)</f>
        <v>19218</v>
      </c>
      <c r="AO309" s="44">
        <f>IFERROR(IF($J309="algadi",VLOOKUP($K309,Centros!$AB$2:$AD$142,3,FALSE),VLOOKUP($K309,Centros!$AB$143:$AD$222,3,FALSE)),0)</f>
        <v>5</v>
      </c>
      <c r="AP309" s="54"/>
      <c r="AQ309" s="55">
        <f>IFERROR(VLOOKUP($AM309,Centros!$AR$2:$AS$405,2,FALSE),0)</f>
        <v>0</v>
      </c>
      <c r="AR309" s="78">
        <f>IFERROR(VLOOKUP($AM309,Centros!$AZ$2:$BA$6,2,FALSE),0)</f>
        <v>0</v>
      </c>
      <c r="AS309" s="76">
        <f>IFERROR(VLOOKUP($AM309,Centros!$BE$2:$BF$6,2,FALSE),0)</f>
        <v>2.2599999999999998</v>
      </c>
      <c r="BD309" s="45" t="str">
        <f t="shared" si="108"/>
        <v>ALGADI</v>
      </c>
      <c r="BE309" s="45" t="s">
        <v>852</v>
      </c>
      <c r="BF309" s="123" t="str">
        <f t="shared" si="109"/>
        <v>9-SEPTIEMBRE</v>
      </c>
      <c r="BG309" s="45">
        <f t="shared" si="110"/>
        <v>110038</v>
      </c>
      <c r="BH309" s="45">
        <v>110038</v>
      </c>
      <c r="BI309" s="162" t="s">
        <v>11214</v>
      </c>
      <c r="BJ309" s="45" t="str">
        <f t="shared" si="111"/>
        <v>ALBARRACIN MARTINEZ, ESPERANZA</v>
      </c>
      <c r="BK309" s="45">
        <f>VLOOKUP(BJ309,Trabajadores!$C$3:$AN$3285,14,FALSE)</f>
        <v>300</v>
      </c>
      <c r="BL309" s="45" t="str">
        <f>VLOOKUP($BJ309,Trabajadores!$C$3:$AN$3285,19,FALSE)</f>
        <v>COCINERA</v>
      </c>
      <c r="BM309" s="45">
        <f>VLOOKUP($BJ309,Trabajadores!$C$3:$AN$3285,16,FALSE)</f>
        <v>75</v>
      </c>
      <c r="BN309" s="124">
        <f t="shared" si="112"/>
        <v>1</v>
      </c>
      <c r="BO309" s="124">
        <f t="shared" si="113"/>
        <v>0</v>
      </c>
      <c r="BP309" s="125">
        <f t="shared" si="114"/>
        <v>1</v>
      </c>
      <c r="BR309" s="126">
        <f t="shared" si="115"/>
        <v>-617.52599999999995</v>
      </c>
      <c r="BV309" s="45" t="str">
        <f t="shared" si="116"/>
        <v>ALGADI</v>
      </c>
      <c r="BW309" s="45" t="s">
        <v>852</v>
      </c>
      <c r="BX309" s="123" t="str">
        <f t="shared" si="117"/>
        <v>9-SEPTIEMBRE</v>
      </c>
      <c r="BY309" s="45">
        <f t="shared" si="118"/>
        <v>110038</v>
      </c>
      <c r="BZ309" s="161" t="s">
        <v>10523</v>
      </c>
      <c r="CA309" s="45" t="str">
        <f>+BI309</f>
        <v>COLEGIO LUX MUNDI</v>
      </c>
      <c r="CB309" s="45" t="str">
        <f t="shared" si="119"/>
        <v>Puesto pendiente de cubrir</v>
      </c>
      <c r="CC309" s="45">
        <v>888</v>
      </c>
      <c r="CD309" s="45" t="str">
        <f t="shared" si="120"/>
        <v>INCIDENCIA</v>
      </c>
      <c r="CF309" s="124"/>
      <c r="CG309" s="124"/>
      <c r="CH309" s="125"/>
      <c r="CJ309" s="126">
        <f t="shared" si="121"/>
        <v>617.52599999999995</v>
      </c>
    </row>
    <row r="310" spans="1:88" hidden="1" x14ac:dyDescent="0.3">
      <c r="A310" s="116"/>
      <c r="B310" s="116"/>
      <c r="D310" s="31" t="s">
        <v>2764</v>
      </c>
      <c r="E310" s="8" t="s">
        <v>2786</v>
      </c>
      <c r="F310" s="7" t="s">
        <v>726</v>
      </c>
      <c r="G310" s="45" t="s">
        <v>714</v>
      </c>
      <c r="H310" s="45" t="s">
        <v>816</v>
      </c>
      <c r="I310" s="119" t="s">
        <v>7356</v>
      </c>
      <c r="J310" s="18" t="s">
        <v>485</v>
      </c>
      <c r="K310" s="119">
        <v>110038</v>
      </c>
      <c r="L310" s="110" t="str">
        <f t="shared" si="99"/>
        <v>ok</v>
      </c>
      <c r="M310" s="111" t="str">
        <f>IFERROR(VLOOKUP(K310,Centros!$E$2:$G$340,2,FALSE)," ")</f>
        <v>LUX MUNDI</v>
      </c>
      <c r="N310" s="112" t="str">
        <f t="shared" si="100"/>
        <v xml:space="preserve"> </v>
      </c>
      <c r="O310" s="113" t="str">
        <f>IFERROR(VLOOKUP($I310,Trabajadores!$C$3:$AF$1684,19,FALSE)," ")</f>
        <v>COCINERA</v>
      </c>
      <c r="P310" s="32">
        <v>1</v>
      </c>
      <c r="Q310" s="33">
        <v>115</v>
      </c>
      <c r="R310" s="24">
        <f t="shared" si="98"/>
        <v>115</v>
      </c>
      <c r="S310" s="18"/>
      <c r="T310" s="23">
        <f t="shared" si="101"/>
        <v>0</v>
      </c>
      <c r="U310" s="23">
        <f t="shared" si="102"/>
        <v>0</v>
      </c>
      <c r="V310" s="18"/>
      <c r="W310" s="23">
        <f t="shared" si="103"/>
        <v>151.74249999999998</v>
      </c>
      <c r="X310" s="30" t="str">
        <f>IFERROR(VLOOKUP($I310,Trabajadores!$C$2:$AS$1684,42,FALSE)," ")</f>
        <v>ALGADI</v>
      </c>
      <c r="Y310" s="30">
        <f>IFERROR(VLOOKUP($I310,Trabajadores!$C$2:$AS$1684,40,FALSE)," ")</f>
        <v>110038</v>
      </c>
      <c r="Z310" s="30" t="str">
        <f>IFERROR(VLOOKUP(Y310,Centros!$X$2:$Y$228,2,FALSE)," ")</f>
        <v>LUX MUNDI</v>
      </c>
      <c r="AA310" s="6" t="s">
        <v>10834</v>
      </c>
      <c r="AB310" s="5" t="s">
        <v>10837</v>
      </c>
      <c r="AC310" s="41">
        <f>IFERROR(VLOOKUP(H310,Centros!$AI$2:$AN$10,6,FALSE),0)</f>
        <v>72</v>
      </c>
      <c r="AD310" s="42">
        <f t="shared" si="104"/>
        <v>0</v>
      </c>
      <c r="AE310" s="42">
        <f t="shared" si="105"/>
        <v>115</v>
      </c>
      <c r="AF310" s="42">
        <f t="shared" si="106"/>
        <v>0</v>
      </c>
      <c r="AG310" s="42">
        <f t="shared" si="107"/>
        <v>0</v>
      </c>
      <c r="AH310" s="43">
        <f>IFERROR(VLOOKUP($I310,Trabajadores!$C$3:$AT$1684,44,FALSE),0)</f>
        <v>19218</v>
      </c>
      <c r="AI310" s="43">
        <f>IFERROR(VLOOKUP($I310,Trabajadores!$C$3:$AT$1684,2,FALSE),0)</f>
        <v>30</v>
      </c>
      <c r="AJ310" s="43" t="str">
        <f>IFERROR(VLOOKUP($I310,Trabajadores!$C$3:$AY$1270,21,FALSE),0)</f>
        <v>5</v>
      </c>
      <c r="AK310" s="42">
        <f>IFERROR(VLOOKUP($I310,Trabajadores!$C$3:$AN$1684,38,FALSE),0)</f>
        <v>9.7733333333333334</v>
      </c>
      <c r="AL310" s="42" t="str">
        <f>IFERROR(VLOOKUP($I310,Trabajadores!$C$3:$AN$1684,28,FALSE),0)</f>
        <v>99100165012016</v>
      </c>
      <c r="AM310" s="21" t="str">
        <f>IFERROR(VLOOKUP($I310,Trabajadores!$C$3:$AN$1684,19,FALSE),0)</f>
        <v>COCINERA</v>
      </c>
      <c r="AN310" s="21">
        <f>IFERROR(IF($J310="algadi",VLOOKUP($K310,Centros!$AB$2:$AD$142,2,FALSE),VLOOKUP($K310,Centros!$AB$143:$AD$282,2,FALSE)),0)</f>
        <v>19218</v>
      </c>
      <c r="AO310" s="44">
        <f>IFERROR(IF($J310="algadi",VLOOKUP($K310,Centros!$AB$2:$AD$142,3,FALSE),VLOOKUP($K310,Centros!$AB$143:$AD$222,3,FALSE)),0)</f>
        <v>5</v>
      </c>
      <c r="AP310" s="54"/>
      <c r="AQ310" s="55">
        <f>IFERROR(VLOOKUP($AM310,Centros!$AR$2:$AS$405,2,FALSE),0)</f>
        <v>0</v>
      </c>
      <c r="AR310" s="78">
        <f>IFERROR(VLOOKUP($AM310,Centros!$AZ$2:$BA$6,2,FALSE),0)</f>
        <v>0</v>
      </c>
      <c r="AS310" s="76">
        <f>IFERROR(VLOOKUP($AM310,Centros!$BE$2:$BF$6,2,FALSE),0)</f>
        <v>2.2599999999999998</v>
      </c>
      <c r="BD310" s="45" t="str">
        <f t="shared" si="108"/>
        <v>ALGADI</v>
      </c>
      <c r="BE310" s="45" t="s">
        <v>852</v>
      </c>
      <c r="BF310" s="123" t="str">
        <f t="shared" si="109"/>
        <v>9-SEPTIEMBRE</v>
      </c>
      <c r="BG310" s="45">
        <f t="shared" si="110"/>
        <v>110038</v>
      </c>
      <c r="BH310" s="45">
        <f>+BG310</f>
        <v>110038</v>
      </c>
      <c r="BI310" s="162" t="s">
        <v>11214</v>
      </c>
      <c r="BJ310" s="45" t="str">
        <f t="shared" si="111"/>
        <v>ALBARRACIN MARTINEZ, ESPERANZA</v>
      </c>
      <c r="BK310" s="45">
        <f>VLOOKUP(BJ310,Trabajadores!$C$3:$AN$3285,14,FALSE)</f>
        <v>300</v>
      </c>
      <c r="BL310" s="45" t="str">
        <f>VLOOKUP($BJ310,Trabajadores!$C$3:$AN$3285,19,FALSE)</f>
        <v>COCINERA</v>
      </c>
      <c r="BM310" s="45">
        <f>VLOOKUP($BJ310,Trabajadores!$C$3:$AN$3285,16,FALSE)</f>
        <v>75</v>
      </c>
      <c r="BN310" s="124">
        <f t="shared" si="112"/>
        <v>1</v>
      </c>
      <c r="BO310" s="124">
        <f t="shared" si="113"/>
        <v>0</v>
      </c>
      <c r="BP310" s="125">
        <f t="shared" si="114"/>
        <v>1</v>
      </c>
      <c r="BR310" s="126">
        <f t="shared" si="115"/>
        <v>-151.74249999999998</v>
      </c>
      <c r="BV310" s="45" t="str">
        <f t="shared" si="116"/>
        <v>ALGADI</v>
      </c>
      <c r="BW310" s="45" t="s">
        <v>852</v>
      </c>
      <c r="BX310" s="123" t="str">
        <f t="shared" si="117"/>
        <v>9-SEPTIEMBRE</v>
      </c>
      <c r="BY310" s="45">
        <f t="shared" si="118"/>
        <v>110038</v>
      </c>
      <c r="BZ310" s="161" t="s">
        <v>10523</v>
      </c>
      <c r="CA310" s="45" t="str">
        <f>+BI310</f>
        <v>COLEGIO LUX MUNDI</v>
      </c>
      <c r="CB310" s="45" t="str">
        <f t="shared" si="119"/>
        <v>Otros</v>
      </c>
      <c r="CC310" s="45">
        <v>888</v>
      </c>
      <c r="CD310" s="45" t="str">
        <f t="shared" si="120"/>
        <v>INCIDENCIA</v>
      </c>
      <c r="CF310" s="124"/>
      <c r="CG310" s="124"/>
      <c r="CH310" s="125"/>
      <c r="CJ310" s="126">
        <f t="shared" si="121"/>
        <v>151.74249999999998</v>
      </c>
    </row>
    <row r="311" spans="1:88" hidden="1" x14ac:dyDescent="0.3">
      <c r="A311" s="116"/>
      <c r="B311" s="116"/>
      <c r="D311" s="31" t="s">
        <v>2764</v>
      </c>
      <c r="E311" s="8" t="s">
        <v>2786</v>
      </c>
      <c r="F311" s="7" t="s">
        <v>726</v>
      </c>
      <c r="G311" s="45" t="s">
        <v>714</v>
      </c>
      <c r="H311" s="45" t="s">
        <v>720</v>
      </c>
      <c r="I311" s="119" t="s">
        <v>3280</v>
      </c>
      <c r="J311" s="18" t="s">
        <v>485</v>
      </c>
      <c r="K311" s="119">
        <v>330004</v>
      </c>
      <c r="L311" s="110" t="str">
        <f t="shared" si="99"/>
        <v>ok</v>
      </c>
      <c r="M311" s="111" t="str">
        <f>IFERROR(VLOOKUP(K311,Centros!$E$2:$G$340,2,FALSE)," ")</f>
        <v>RESIDENCIA  CLARET GRANADA</v>
      </c>
      <c r="N311" s="112" t="str">
        <f t="shared" si="100"/>
        <v xml:space="preserve"> </v>
      </c>
      <c r="O311" s="113" t="str">
        <f>IFERROR(VLOOKUP($I311,Trabajadores!$C$3:$AF$1684,19,FALSE)," ")</f>
        <v>COCINERA</v>
      </c>
      <c r="P311" s="32">
        <v>3</v>
      </c>
      <c r="Q311" s="33">
        <v>21.25</v>
      </c>
      <c r="R311" s="24">
        <f t="shared" si="98"/>
        <v>63.75</v>
      </c>
      <c r="S311" s="18"/>
      <c r="T311" s="23">
        <f t="shared" si="101"/>
        <v>2.2599999999999998</v>
      </c>
      <c r="U311" s="23">
        <f t="shared" si="102"/>
        <v>0</v>
      </c>
      <c r="V311" s="18"/>
      <c r="W311" s="23">
        <f t="shared" si="103"/>
        <v>84.118124999999992</v>
      </c>
      <c r="X311" s="30" t="str">
        <f>IFERROR(VLOOKUP($I311,Trabajadores!$C$2:$AS$1684,42,FALSE)," ")</f>
        <v>ALGADI</v>
      </c>
      <c r="Y311" s="30">
        <f>IFERROR(VLOOKUP($I311,Trabajadores!$C$2:$AS$1684,40,FALSE)," ")</f>
        <v>330004</v>
      </c>
      <c r="Z311" s="30" t="str">
        <f>IFERROR(VLOOKUP(Y311,Centros!$X$2:$Y$228,2,FALSE)," ")</f>
        <v>RESIDENCIA  CLARET GRANADA</v>
      </c>
      <c r="AA311" s="6" t="s">
        <v>10834</v>
      </c>
      <c r="AB311" s="5" t="s">
        <v>10838</v>
      </c>
      <c r="AC311" s="41">
        <f>IFERROR(VLOOKUP(H311,Centros!$AI$2:$AN$10,6,FALSE),0)</f>
        <v>70</v>
      </c>
      <c r="AD311" s="42">
        <f t="shared" si="104"/>
        <v>63.75</v>
      </c>
      <c r="AE311" s="42">
        <f t="shared" si="105"/>
        <v>0</v>
      </c>
      <c r="AF311" s="42">
        <f t="shared" si="106"/>
        <v>0</v>
      </c>
      <c r="AG311" s="42">
        <f t="shared" si="107"/>
        <v>0</v>
      </c>
      <c r="AH311" s="43">
        <f>IFERROR(VLOOKUP($I311,Trabajadores!$C$3:$AT$1684,44,FALSE),0)</f>
        <v>19218</v>
      </c>
      <c r="AI311" s="43">
        <f>IFERROR(VLOOKUP($I311,Trabajadores!$C$3:$AT$1684,2,FALSE),0)</f>
        <v>15</v>
      </c>
      <c r="AJ311" s="43" t="str">
        <f>IFERROR(VLOOKUP($I311,Trabajadores!$C$3:$AY$1270,21,FALSE),0)</f>
        <v>4</v>
      </c>
      <c r="AK311" s="42">
        <f>IFERROR(VLOOKUP($I311,Trabajadores!$C$3:$AN$1684,38,FALSE),0)</f>
        <v>7.74125</v>
      </c>
      <c r="AL311" s="42" t="str">
        <f>IFERROR(VLOOKUP($I311,Trabajadores!$C$3:$AN$1684,28,FALSE),0)</f>
        <v>99010825011997</v>
      </c>
      <c r="AM311" s="21" t="str">
        <f>IFERROR(VLOOKUP($I311,Trabajadores!$C$3:$AN$1684,19,FALSE),0)</f>
        <v>COCINERA</v>
      </c>
      <c r="AN311" s="21">
        <f>IFERROR(IF($J311="algadi",VLOOKUP($K311,Centros!$AB$2:$AD$142,2,FALSE),VLOOKUP($K311,Centros!$AB$143:$AD$282,2,FALSE)),0)</f>
        <v>19218</v>
      </c>
      <c r="AO311" s="44" t="str">
        <f>IFERROR(IF($J311="algadi",VLOOKUP($K311,Centros!$AB$2:$AD$142,3,FALSE),VLOOKUP($K311,Centros!$AB$143:$AD$222,3,FALSE)),0)</f>
        <v>4</v>
      </c>
      <c r="AP311" s="54"/>
      <c r="AQ311" s="55">
        <f>IFERROR(VLOOKUP($AM311,Centros!$AR$2:$AS$405,2,FALSE),0)</f>
        <v>0</v>
      </c>
      <c r="AR311" s="78">
        <f>IFERROR(VLOOKUP($AM311,Centros!$AZ$2:$BA$6,2,FALSE),0)</f>
        <v>0</v>
      </c>
      <c r="AS311" s="76">
        <f>IFERROR(VLOOKUP($AM311,Centros!$BE$2:$BF$6,2,FALSE),0)</f>
        <v>2.2599999999999998</v>
      </c>
      <c r="BD311" s="45" t="str">
        <f t="shared" si="108"/>
        <v>ALGADI</v>
      </c>
      <c r="BE311" s="45" t="s">
        <v>852</v>
      </c>
      <c r="BF311" s="123" t="str">
        <f t="shared" si="109"/>
        <v>9-SEPTIEMBRE</v>
      </c>
      <c r="BG311" s="45">
        <f t="shared" si="110"/>
        <v>330004</v>
      </c>
      <c r="BH311" s="45">
        <f>VLOOKUP(Y311,Hoja1!$A$2:$O$599,14,FALSE)</f>
        <v>330004</v>
      </c>
      <c r="BI311" s="45" t="str">
        <f>VLOOKUP(BH311,Hoja1!$A$2:$O$599,2,FALSE)</f>
        <v>RESIDENCIA  CLARET GRANADA</v>
      </c>
      <c r="BJ311" s="45" t="str">
        <f t="shared" si="111"/>
        <v>CANO CASTRO, FRANCISCA</v>
      </c>
      <c r="BK311" s="45">
        <f>VLOOKUP(BJ311,Trabajadores!$C$3:$AN$3285,14,FALSE)</f>
        <v>100</v>
      </c>
      <c r="BL311" s="45" t="str">
        <f>VLOOKUP($BJ311,Trabajadores!$C$3:$AN$3285,19,FALSE)</f>
        <v>COCINERA</v>
      </c>
      <c r="BM311" s="45">
        <f>VLOOKUP($BJ311,Trabajadores!$C$3:$AN$3285,16,FALSE)</f>
        <v>100</v>
      </c>
      <c r="BN311" s="124">
        <f t="shared" si="112"/>
        <v>1</v>
      </c>
      <c r="BO311" s="124">
        <f t="shared" si="113"/>
        <v>0</v>
      </c>
      <c r="BP311" s="125">
        <f t="shared" si="114"/>
        <v>1</v>
      </c>
      <c r="BR311" s="126">
        <f t="shared" si="115"/>
        <v>-84.118124999999992</v>
      </c>
      <c r="BV311" s="45" t="str">
        <f t="shared" si="116"/>
        <v>ALGADI</v>
      </c>
      <c r="BW311" s="45" t="s">
        <v>852</v>
      </c>
      <c r="BX311" s="123" t="str">
        <f t="shared" si="117"/>
        <v>9-SEPTIEMBRE</v>
      </c>
      <c r="BY311" s="45">
        <f t="shared" si="118"/>
        <v>330004</v>
      </c>
      <c r="BZ311" s="45">
        <f>VLOOKUP(BY311,Hoja1!$A$2:$O$599,14,FALSE)</f>
        <v>330004</v>
      </c>
      <c r="CA311" s="45" t="str">
        <f>VLOOKUP(BZ311,Hoja1!$A$2:$O$599,2,FALSE)</f>
        <v>RESIDENCIA  CLARET GRANADA</v>
      </c>
      <c r="CB311" s="45" t="str">
        <f t="shared" si="119"/>
        <v>Festivos y Fines de Semana</v>
      </c>
      <c r="CC311" s="45">
        <v>888</v>
      </c>
      <c r="CD311" s="45" t="str">
        <f t="shared" si="120"/>
        <v>INCIDENCIA</v>
      </c>
      <c r="CF311" s="124"/>
      <c r="CG311" s="124"/>
      <c r="CH311" s="125"/>
      <c r="CJ311" s="126">
        <f t="shared" si="121"/>
        <v>84.118124999999992</v>
      </c>
    </row>
    <row r="312" spans="1:88" hidden="1" x14ac:dyDescent="0.3">
      <c r="A312" s="116"/>
      <c r="B312" s="116"/>
      <c r="D312" s="31" t="s">
        <v>2764</v>
      </c>
      <c r="E312" s="8" t="s">
        <v>2786</v>
      </c>
      <c r="F312" s="7" t="s">
        <v>726</v>
      </c>
      <c r="G312" s="45" t="s">
        <v>714</v>
      </c>
      <c r="H312" s="45" t="s">
        <v>720</v>
      </c>
      <c r="I312" s="119" t="s">
        <v>4648</v>
      </c>
      <c r="J312" s="18" t="s">
        <v>485</v>
      </c>
      <c r="K312" s="119">
        <v>330004</v>
      </c>
      <c r="L312" s="110" t="str">
        <f t="shared" si="99"/>
        <v>ok</v>
      </c>
      <c r="M312" s="111" t="str">
        <f>IFERROR(VLOOKUP(K312,Centros!$E$2:$G$340,2,FALSE)," ")</f>
        <v>RESIDENCIA  CLARET GRANADA</v>
      </c>
      <c r="N312" s="112" t="str">
        <f t="shared" si="100"/>
        <v xml:space="preserve"> </v>
      </c>
      <c r="O312" s="113" t="str">
        <f>IFERROR(VLOOKUP($I312,Trabajadores!$C$3:$AF$1684,19,FALSE)," ")</f>
        <v>limpiador</v>
      </c>
      <c r="P312" s="32">
        <v>3</v>
      </c>
      <c r="Q312" s="33">
        <v>21.25</v>
      </c>
      <c r="R312" s="24">
        <f t="shared" si="98"/>
        <v>63.75</v>
      </c>
      <c r="S312" s="18"/>
      <c r="T312" s="23">
        <f t="shared" si="101"/>
        <v>2.0499999999999998</v>
      </c>
      <c r="U312" s="23">
        <f t="shared" si="102"/>
        <v>0</v>
      </c>
      <c r="V312" s="18"/>
      <c r="W312" s="23">
        <f t="shared" si="103"/>
        <v>84.118124999999992</v>
      </c>
      <c r="X312" s="30" t="str">
        <f>IFERROR(VLOOKUP($I312,Trabajadores!$C$2:$AS$1684,42,FALSE)," ")</f>
        <v>ALGADI</v>
      </c>
      <c r="Y312" s="30">
        <f>IFERROR(VLOOKUP($I312,Trabajadores!$C$2:$AS$1684,40,FALSE)," ")</f>
        <v>330004</v>
      </c>
      <c r="Z312" s="30" t="str">
        <f>IFERROR(VLOOKUP(Y312,Centros!$X$2:$Y$228,2,FALSE)," ")</f>
        <v>RESIDENCIA  CLARET GRANADA</v>
      </c>
      <c r="AA312" s="6" t="s">
        <v>10834</v>
      </c>
      <c r="AB312" s="5" t="s">
        <v>10838</v>
      </c>
      <c r="AC312" s="41">
        <f>IFERROR(VLOOKUP(H312,Centros!$AI$2:$AN$10,6,FALSE),0)</f>
        <v>70</v>
      </c>
      <c r="AD312" s="42">
        <f t="shared" si="104"/>
        <v>63.75</v>
      </c>
      <c r="AE312" s="42">
        <f t="shared" si="105"/>
        <v>0</v>
      </c>
      <c r="AF312" s="42">
        <f t="shared" si="106"/>
        <v>0</v>
      </c>
      <c r="AG312" s="42">
        <f t="shared" si="107"/>
        <v>0</v>
      </c>
      <c r="AH312" s="43">
        <f>IFERROR(VLOOKUP($I312,Trabajadores!$C$3:$AT$1684,44,FALSE),0)</f>
        <v>19218</v>
      </c>
      <c r="AI312" s="43">
        <f>IFERROR(VLOOKUP($I312,Trabajadores!$C$3:$AT$1684,2,FALSE),0)</f>
        <v>14</v>
      </c>
      <c r="AJ312" s="43" t="str">
        <f>IFERROR(VLOOKUP($I312,Trabajadores!$C$3:$AY$1270,21,FALSE),0)</f>
        <v>4</v>
      </c>
      <c r="AK312" s="42">
        <f>IFERROR(VLOOKUP($I312,Trabajadores!$C$3:$AN$1684,38,FALSE),0)</f>
        <v>7.8227051419071376</v>
      </c>
      <c r="AL312" s="42" t="str">
        <f>IFERROR(VLOOKUP($I312,Trabajadores!$C$3:$AN$1684,28,FALSE),0)</f>
        <v>99010825011997</v>
      </c>
      <c r="AM312" s="21" t="str">
        <f>IFERROR(VLOOKUP($I312,Trabajadores!$C$3:$AN$1684,19,FALSE),0)</f>
        <v>limpiador</v>
      </c>
      <c r="AN312" s="21">
        <f>IFERROR(IF($J312="algadi",VLOOKUP($K312,Centros!$AB$2:$AD$142,2,FALSE),VLOOKUP($K312,Centros!$AB$143:$AD$282,2,FALSE)),0)</f>
        <v>19218</v>
      </c>
      <c r="AO312" s="44" t="str">
        <f>IFERROR(IF($J312="algadi",VLOOKUP($K312,Centros!$AB$2:$AD$142,3,FALSE),VLOOKUP($K312,Centros!$AB$143:$AD$222,3,FALSE)),0)</f>
        <v>4</v>
      </c>
      <c r="AP312" s="54"/>
      <c r="AQ312" s="55">
        <f>IFERROR(VLOOKUP($AM312,Centros!$AR$2:$AS$405,2,FALSE),0)</f>
        <v>0</v>
      </c>
      <c r="AR312" s="78">
        <f>IFERROR(VLOOKUP($AM312,Centros!$AZ$2:$BA$6,2,FALSE),0)</f>
        <v>0</v>
      </c>
      <c r="AS312" s="76">
        <f>IFERROR(VLOOKUP($AM312,Centros!$BE$2:$BF$6,2,FALSE),0)</f>
        <v>2.0499999999999998</v>
      </c>
      <c r="BD312" s="45" t="str">
        <f t="shared" si="108"/>
        <v>ALGADI</v>
      </c>
      <c r="BE312" s="45" t="s">
        <v>852</v>
      </c>
      <c r="BF312" s="123" t="str">
        <f t="shared" si="109"/>
        <v>9-SEPTIEMBRE</v>
      </c>
      <c r="BG312" s="45">
        <f t="shared" si="110"/>
        <v>330004</v>
      </c>
      <c r="BH312" s="45">
        <f>VLOOKUP(Y312,Hoja1!$A$2:$O$599,14,FALSE)</f>
        <v>330004</v>
      </c>
      <c r="BI312" s="45" t="str">
        <f>VLOOKUP(BH312,Hoja1!$A$2:$O$599,2,FALSE)</f>
        <v>RESIDENCIA  CLARET GRANADA</v>
      </c>
      <c r="BJ312" s="45" t="str">
        <f t="shared" si="111"/>
        <v>PORTELLANO ATENCIA, ESPERANZA</v>
      </c>
      <c r="BK312" s="45">
        <f>VLOOKUP(BJ312,Trabajadores!$C$3:$AN$3285,14,FALSE)</f>
        <v>200</v>
      </c>
      <c r="BL312" s="45" t="str">
        <f>VLOOKUP($BJ312,Trabajadores!$C$3:$AN$3285,19,FALSE)</f>
        <v>limpiador</v>
      </c>
      <c r="BM312" s="45">
        <f>VLOOKUP($BJ312,Trabajadores!$C$3:$AN$3285,16,FALSE)</f>
        <v>84.21</v>
      </c>
      <c r="BN312" s="124">
        <f t="shared" si="112"/>
        <v>1</v>
      </c>
      <c r="BO312" s="124">
        <f t="shared" si="113"/>
        <v>0</v>
      </c>
      <c r="BP312" s="125">
        <f t="shared" si="114"/>
        <v>1</v>
      </c>
      <c r="BR312" s="126">
        <f t="shared" si="115"/>
        <v>-84.118124999999992</v>
      </c>
      <c r="BV312" s="45" t="str">
        <f t="shared" si="116"/>
        <v>ALGADI</v>
      </c>
      <c r="BW312" s="45" t="s">
        <v>852</v>
      </c>
      <c r="BX312" s="123" t="str">
        <f t="shared" si="117"/>
        <v>9-SEPTIEMBRE</v>
      </c>
      <c r="BY312" s="45">
        <f t="shared" si="118"/>
        <v>330004</v>
      </c>
      <c r="BZ312" s="45">
        <f>VLOOKUP(BY312,Hoja1!$A$2:$O$599,14,FALSE)</f>
        <v>330004</v>
      </c>
      <c r="CA312" s="45" t="str">
        <f>VLOOKUP(BZ312,Hoja1!$A$2:$O$599,2,FALSE)</f>
        <v>RESIDENCIA  CLARET GRANADA</v>
      </c>
      <c r="CB312" s="45" t="str">
        <f t="shared" si="119"/>
        <v>Festivos y Fines de Semana</v>
      </c>
      <c r="CC312" s="45">
        <v>888</v>
      </c>
      <c r="CD312" s="45" t="str">
        <f t="shared" si="120"/>
        <v>INCIDENCIA</v>
      </c>
      <c r="CF312" s="124"/>
      <c r="CG312" s="124"/>
      <c r="CH312" s="125"/>
      <c r="CJ312" s="126">
        <f t="shared" si="121"/>
        <v>84.118124999999992</v>
      </c>
    </row>
    <row r="313" spans="1:88" hidden="1" x14ac:dyDescent="0.3">
      <c r="A313" s="116"/>
      <c r="B313" s="116"/>
      <c r="D313" s="31" t="s">
        <v>2764</v>
      </c>
      <c r="E313" s="8" t="s">
        <v>2786</v>
      </c>
      <c r="F313" s="7" t="s">
        <v>726</v>
      </c>
      <c r="G313" s="45" t="s">
        <v>714</v>
      </c>
      <c r="H313" s="45" t="s">
        <v>717</v>
      </c>
      <c r="I313" s="119" t="s">
        <v>4648</v>
      </c>
      <c r="J313" s="18" t="s">
        <v>485</v>
      </c>
      <c r="K313" s="119">
        <v>330004</v>
      </c>
      <c r="L313" s="110" t="str">
        <f t="shared" si="99"/>
        <v>ok</v>
      </c>
      <c r="M313" s="111" t="str">
        <f>IFERROR(VLOOKUP(K313,Centros!$E$2:$G$340,2,FALSE)," ")</f>
        <v>RESIDENCIA  CLARET GRANADA</v>
      </c>
      <c r="N313" s="112" t="str">
        <f t="shared" si="100"/>
        <v xml:space="preserve"> </v>
      </c>
      <c r="O313" s="113" t="str">
        <f>IFERROR(VLOOKUP($I313,Trabajadores!$C$3:$AF$1684,19,FALSE)," ")</f>
        <v>limpiador</v>
      </c>
      <c r="P313" s="32">
        <v>4</v>
      </c>
      <c r="Q313" s="33">
        <v>9</v>
      </c>
      <c r="R313" s="24">
        <f t="shared" si="98"/>
        <v>36</v>
      </c>
      <c r="S313" s="18"/>
      <c r="T313" s="23">
        <f t="shared" si="101"/>
        <v>2.0499999999999998</v>
      </c>
      <c r="U313" s="23">
        <f t="shared" si="102"/>
        <v>0</v>
      </c>
      <c r="V313" s="18"/>
      <c r="W313" s="23">
        <f t="shared" si="103"/>
        <v>47.501999999999995</v>
      </c>
      <c r="X313" s="30" t="str">
        <f>IFERROR(VLOOKUP($I313,Trabajadores!$C$2:$AS$1684,42,FALSE)," ")</f>
        <v>ALGADI</v>
      </c>
      <c r="Y313" s="30">
        <f>IFERROR(VLOOKUP($I313,Trabajadores!$C$2:$AS$1684,40,FALSE)," ")</f>
        <v>330004</v>
      </c>
      <c r="Z313" s="30" t="str">
        <f>IFERROR(VLOOKUP(Y313,Centros!$X$2:$Y$228,2,FALSE)," ")</f>
        <v>RESIDENCIA  CLARET GRANADA</v>
      </c>
      <c r="AA313" s="6" t="s">
        <v>10834</v>
      </c>
      <c r="AB313" s="5" t="s">
        <v>10839</v>
      </c>
      <c r="AC313" s="41">
        <f>IFERROR(VLOOKUP(H313,Centros!$AI$2:$AN$10,6,FALSE),0)</f>
        <v>73</v>
      </c>
      <c r="AD313" s="42">
        <f t="shared" si="104"/>
        <v>0</v>
      </c>
      <c r="AE313" s="42">
        <f t="shared" si="105"/>
        <v>0</v>
      </c>
      <c r="AF313" s="42">
        <f t="shared" si="106"/>
        <v>36</v>
      </c>
      <c r="AG313" s="42">
        <f t="shared" si="107"/>
        <v>0</v>
      </c>
      <c r="AH313" s="43">
        <f>IFERROR(VLOOKUP($I313,Trabajadores!$C$3:$AT$1684,44,FALSE),0)</f>
        <v>19218</v>
      </c>
      <c r="AI313" s="43">
        <f>IFERROR(VLOOKUP($I313,Trabajadores!$C$3:$AT$1684,2,FALSE),0)</f>
        <v>14</v>
      </c>
      <c r="AJ313" s="43" t="str">
        <f>IFERROR(VLOOKUP($I313,Trabajadores!$C$3:$AY$1270,21,FALSE),0)</f>
        <v>4</v>
      </c>
      <c r="AK313" s="42">
        <f>IFERROR(VLOOKUP($I313,Trabajadores!$C$3:$AN$1684,38,FALSE),0)</f>
        <v>7.8227051419071376</v>
      </c>
      <c r="AL313" s="42" t="str">
        <f>IFERROR(VLOOKUP($I313,Trabajadores!$C$3:$AN$1684,28,FALSE),0)</f>
        <v>99010825011997</v>
      </c>
      <c r="AM313" s="21" t="str">
        <f>IFERROR(VLOOKUP($I313,Trabajadores!$C$3:$AN$1684,19,FALSE),0)</f>
        <v>limpiador</v>
      </c>
      <c r="AN313" s="21">
        <f>IFERROR(IF($J313="algadi",VLOOKUP($K313,Centros!$AB$2:$AD$142,2,FALSE),VLOOKUP($K313,Centros!$AB$143:$AD$282,2,FALSE)),0)</f>
        <v>19218</v>
      </c>
      <c r="AO313" s="44" t="str">
        <f>IFERROR(IF($J313="algadi",VLOOKUP($K313,Centros!$AB$2:$AD$142,3,FALSE),VLOOKUP($K313,Centros!$AB$143:$AD$222,3,FALSE)),0)</f>
        <v>4</v>
      </c>
      <c r="AP313" s="54"/>
      <c r="AQ313" s="55">
        <f>IFERROR(VLOOKUP($AM313,Centros!$AR$2:$AS$405,2,FALSE),0)</f>
        <v>0</v>
      </c>
      <c r="AR313" s="78">
        <f>IFERROR(VLOOKUP($AM313,Centros!$AZ$2:$BA$6,2,FALSE),0)</f>
        <v>0</v>
      </c>
      <c r="AS313" s="76">
        <f>IFERROR(VLOOKUP($AM313,Centros!$BE$2:$BF$6,2,FALSE),0)</f>
        <v>2.0499999999999998</v>
      </c>
      <c r="BD313" s="45" t="str">
        <f t="shared" si="108"/>
        <v>ALGADI</v>
      </c>
      <c r="BE313" s="45" t="s">
        <v>852</v>
      </c>
      <c r="BF313" s="123" t="str">
        <f t="shared" si="109"/>
        <v>9-SEPTIEMBRE</v>
      </c>
      <c r="BG313" s="45">
        <f t="shared" si="110"/>
        <v>330004</v>
      </c>
      <c r="BH313" s="45">
        <f>VLOOKUP(Y313,Hoja1!$A$2:$O$599,14,FALSE)</f>
        <v>330004</v>
      </c>
      <c r="BI313" s="45" t="str">
        <f>VLOOKUP(BH313,Hoja1!$A$2:$O$599,2,FALSE)</f>
        <v>RESIDENCIA  CLARET GRANADA</v>
      </c>
      <c r="BJ313" s="45" t="str">
        <f t="shared" si="111"/>
        <v>PORTELLANO ATENCIA, ESPERANZA</v>
      </c>
      <c r="BK313" s="45">
        <f>VLOOKUP(BJ313,Trabajadores!$C$3:$AN$3285,14,FALSE)</f>
        <v>200</v>
      </c>
      <c r="BL313" s="45" t="str">
        <f>VLOOKUP($BJ313,Trabajadores!$C$3:$AN$3285,19,FALSE)</f>
        <v>limpiador</v>
      </c>
      <c r="BM313" s="45">
        <f>VLOOKUP($BJ313,Trabajadores!$C$3:$AN$3285,16,FALSE)</f>
        <v>84.21</v>
      </c>
      <c r="BN313" s="124">
        <f t="shared" si="112"/>
        <v>1</v>
      </c>
      <c r="BO313" s="124">
        <f t="shared" si="113"/>
        <v>0</v>
      </c>
      <c r="BP313" s="125">
        <f t="shared" si="114"/>
        <v>1</v>
      </c>
      <c r="BR313" s="126">
        <f t="shared" si="115"/>
        <v>-47.501999999999995</v>
      </c>
      <c r="BV313" s="45" t="str">
        <f t="shared" si="116"/>
        <v>ALGADI</v>
      </c>
      <c r="BW313" s="45" t="s">
        <v>852</v>
      </c>
      <c r="BX313" s="123" t="str">
        <f t="shared" si="117"/>
        <v>9-SEPTIEMBRE</v>
      </c>
      <c r="BY313" s="45">
        <f t="shared" si="118"/>
        <v>330004</v>
      </c>
      <c r="BZ313" s="45">
        <f>VLOOKUP(BY313,Hoja1!$A$2:$O$599,14,FALSE)</f>
        <v>330004</v>
      </c>
      <c r="CA313" s="45" t="str">
        <f>VLOOKUP(BZ313,Hoja1!$A$2:$O$599,2,FALSE)</f>
        <v>RESIDENCIA  CLARET GRANADA</v>
      </c>
      <c r="CB313" s="45" t="str">
        <f t="shared" si="119"/>
        <v>Absentismo</v>
      </c>
      <c r="CC313" s="45">
        <v>888</v>
      </c>
      <c r="CD313" s="45" t="str">
        <f t="shared" si="120"/>
        <v>INCIDENCIA</v>
      </c>
      <c r="CF313" s="124"/>
      <c r="CG313" s="124"/>
      <c r="CH313" s="125"/>
      <c r="CJ313" s="126">
        <f t="shared" si="121"/>
        <v>47.501999999999995</v>
      </c>
    </row>
    <row r="314" spans="1:88" hidden="1" x14ac:dyDescent="0.3">
      <c r="A314" s="116"/>
      <c r="B314" s="116"/>
      <c r="D314" s="31" t="s">
        <v>2764</v>
      </c>
      <c r="E314" s="8" t="s">
        <v>2786</v>
      </c>
      <c r="F314" s="7" t="s">
        <v>726</v>
      </c>
      <c r="G314" s="45" t="s">
        <v>714</v>
      </c>
      <c r="H314" s="45" t="s">
        <v>720</v>
      </c>
      <c r="I314" s="119" t="s">
        <v>4102</v>
      </c>
      <c r="J314" s="18" t="s">
        <v>485</v>
      </c>
      <c r="K314" s="119">
        <v>330004</v>
      </c>
      <c r="L314" s="110" t="str">
        <f t="shared" si="99"/>
        <v>ok</v>
      </c>
      <c r="M314" s="111" t="str">
        <f>IFERROR(VLOOKUP(K314,Centros!$E$2:$G$340,2,FALSE)," ")</f>
        <v>RESIDENCIA  CLARET GRANADA</v>
      </c>
      <c r="N314" s="112" t="str">
        <f t="shared" si="100"/>
        <v xml:space="preserve"> </v>
      </c>
      <c r="O314" s="113" t="str">
        <f>IFERROR(VLOOKUP($I314,Trabajadores!$C$3:$AF$1684,19,FALSE)," ")</f>
        <v>Ay. Cocina</v>
      </c>
      <c r="P314" s="32">
        <v>3</v>
      </c>
      <c r="Q314" s="33">
        <v>21.25</v>
      </c>
      <c r="R314" s="24">
        <f t="shared" si="98"/>
        <v>63.75</v>
      </c>
      <c r="S314" s="18"/>
      <c r="T314" s="23">
        <f t="shared" si="101"/>
        <v>2.0499999999999998</v>
      </c>
      <c r="U314" s="23">
        <f t="shared" si="102"/>
        <v>0</v>
      </c>
      <c r="V314" s="18"/>
      <c r="W314" s="23">
        <f t="shared" si="103"/>
        <v>84.118124999999992</v>
      </c>
      <c r="X314" s="30" t="str">
        <f>IFERROR(VLOOKUP($I314,Trabajadores!$C$2:$AS$1684,42,FALSE)," ")</f>
        <v>ALGADI</v>
      </c>
      <c r="Y314" s="30">
        <f>IFERROR(VLOOKUP($I314,Trabajadores!$C$2:$AS$1684,40,FALSE)," ")</f>
        <v>330004</v>
      </c>
      <c r="Z314" s="30" t="str">
        <f>IFERROR(VLOOKUP(Y314,Centros!$X$2:$Y$228,2,FALSE)," ")</f>
        <v>RESIDENCIA  CLARET GRANADA</v>
      </c>
      <c r="AA314" s="6" t="s">
        <v>10834</v>
      </c>
      <c r="AB314" s="5" t="s">
        <v>10838</v>
      </c>
      <c r="AC314" s="41">
        <f>IFERROR(VLOOKUP(H314,Centros!$AI$2:$AN$10,6,FALSE),0)</f>
        <v>70</v>
      </c>
      <c r="AD314" s="42">
        <f t="shared" si="104"/>
        <v>63.75</v>
      </c>
      <c r="AE314" s="42">
        <f t="shared" si="105"/>
        <v>0</v>
      </c>
      <c r="AF314" s="42">
        <f t="shared" si="106"/>
        <v>0</v>
      </c>
      <c r="AG314" s="42">
        <f t="shared" si="107"/>
        <v>0</v>
      </c>
      <c r="AH314" s="43">
        <f>IFERROR(VLOOKUP($I314,Trabajadores!$C$3:$AT$1684,44,FALSE),0)</f>
        <v>19218</v>
      </c>
      <c r="AI314" s="43">
        <f>IFERROR(VLOOKUP($I314,Trabajadores!$C$3:$AT$1684,2,FALSE),0)</f>
        <v>19</v>
      </c>
      <c r="AJ314" s="43" t="str">
        <f>IFERROR(VLOOKUP($I314,Trabajadores!$C$3:$AY$1270,21,FALSE),0)</f>
        <v>4</v>
      </c>
      <c r="AK314" s="42">
        <f>IFERROR(VLOOKUP($I314,Trabajadores!$C$3:$AN$1684,38,FALSE),0)</f>
        <v>7.3637499999999996</v>
      </c>
      <c r="AL314" s="42" t="str">
        <f>IFERROR(VLOOKUP($I314,Trabajadores!$C$3:$AN$1684,28,FALSE),0)</f>
        <v>99010825011997</v>
      </c>
      <c r="AM314" s="21" t="str">
        <f>IFERROR(VLOOKUP($I314,Trabajadores!$C$3:$AN$1684,19,FALSE),0)</f>
        <v>Ay. Cocina</v>
      </c>
      <c r="AN314" s="21">
        <f>IFERROR(IF($J314="algadi",VLOOKUP($K314,Centros!$AB$2:$AD$142,2,FALSE),VLOOKUP($K314,Centros!$AB$143:$AD$282,2,FALSE)),0)</f>
        <v>19218</v>
      </c>
      <c r="AO314" s="44" t="str">
        <f>IFERROR(IF($J314="algadi",VLOOKUP($K314,Centros!$AB$2:$AD$142,3,FALSE),VLOOKUP($K314,Centros!$AB$143:$AD$222,3,FALSE)),0)</f>
        <v>4</v>
      </c>
      <c r="AP314" s="54"/>
      <c r="AQ314" s="55">
        <f>IFERROR(VLOOKUP($AM314,Centros!$AR$2:$AS$405,2,FALSE),0)</f>
        <v>0</v>
      </c>
      <c r="AR314" s="78">
        <f>IFERROR(VLOOKUP($AM314,Centros!$AZ$2:$BA$6,2,FALSE),0)</f>
        <v>0</v>
      </c>
      <c r="AS314" s="76">
        <f>IFERROR(VLOOKUP($AM314,Centros!$BE$2:$BF$6,2,FALSE),0)</f>
        <v>2.0499999999999998</v>
      </c>
      <c r="BD314" s="45" t="str">
        <f t="shared" si="108"/>
        <v>ALGADI</v>
      </c>
      <c r="BE314" s="45" t="s">
        <v>852</v>
      </c>
      <c r="BF314" s="123" t="str">
        <f t="shared" si="109"/>
        <v>9-SEPTIEMBRE</v>
      </c>
      <c r="BG314" s="45">
        <f t="shared" si="110"/>
        <v>330004</v>
      </c>
      <c r="BH314" s="45">
        <f>VLOOKUP(Y314,Hoja1!$A$2:$O$599,14,FALSE)</f>
        <v>330004</v>
      </c>
      <c r="BI314" s="45" t="str">
        <f>VLOOKUP(BH314,Hoja1!$A$2:$O$599,2,FALSE)</f>
        <v>RESIDENCIA  CLARET GRANADA</v>
      </c>
      <c r="BJ314" s="45" t="str">
        <f t="shared" si="111"/>
        <v>LOPEZ FERNANDEZ, GLORIA</v>
      </c>
      <c r="BK314" s="45">
        <f>VLOOKUP(BJ314,Trabajadores!$C$3:$AN$3285,14,FALSE)</f>
        <v>100</v>
      </c>
      <c r="BL314" s="45" t="str">
        <f>VLOOKUP($BJ314,Trabajadores!$C$3:$AN$3285,19,FALSE)</f>
        <v>Ay. Cocina</v>
      </c>
      <c r="BM314" s="45">
        <f>VLOOKUP($BJ314,Trabajadores!$C$3:$AN$3285,16,FALSE)</f>
        <v>100</v>
      </c>
      <c r="BN314" s="124">
        <f t="shared" si="112"/>
        <v>1</v>
      </c>
      <c r="BO314" s="124">
        <f t="shared" si="113"/>
        <v>0</v>
      </c>
      <c r="BP314" s="125">
        <f t="shared" si="114"/>
        <v>1</v>
      </c>
      <c r="BR314" s="126">
        <f t="shared" si="115"/>
        <v>-84.118124999999992</v>
      </c>
      <c r="BV314" s="45" t="str">
        <f t="shared" si="116"/>
        <v>ALGADI</v>
      </c>
      <c r="BW314" s="45" t="s">
        <v>852</v>
      </c>
      <c r="BX314" s="123" t="str">
        <f t="shared" si="117"/>
        <v>9-SEPTIEMBRE</v>
      </c>
      <c r="BY314" s="45">
        <f t="shared" si="118"/>
        <v>330004</v>
      </c>
      <c r="BZ314" s="45">
        <f>VLOOKUP(BY314,Hoja1!$A$2:$O$599,14,FALSE)</f>
        <v>330004</v>
      </c>
      <c r="CA314" s="45" t="str">
        <f>VLOOKUP(BZ314,Hoja1!$A$2:$O$599,2,FALSE)</f>
        <v>RESIDENCIA  CLARET GRANADA</v>
      </c>
      <c r="CB314" s="45" t="str">
        <f t="shared" si="119"/>
        <v>Festivos y Fines de Semana</v>
      </c>
      <c r="CC314" s="45">
        <v>888</v>
      </c>
      <c r="CD314" s="45" t="str">
        <f t="shared" si="120"/>
        <v>INCIDENCIA</v>
      </c>
      <c r="CF314" s="124"/>
      <c r="CG314" s="124"/>
      <c r="CH314" s="125"/>
      <c r="CJ314" s="126">
        <f t="shared" si="121"/>
        <v>84.118124999999992</v>
      </c>
    </row>
    <row r="315" spans="1:88" hidden="1" x14ac:dyDescent="0.3">
      <c r="A315" s="116"/>
      <c r="B315" s="116"/>
      <c r="D315" s="31" t="s">
        <v>2764</v>
      </c>
      <c r="E315" s="8" t="s">
        <v>2786</v>
      </c>
      <c r="F315" s="7" t="s">
        <v>726</v>
      </c>
      <c r="G315" s="45" t="s">
        <v>714</v>
      </c>
      <c r="H315" s="45" t="s">
        <v>720</v>
      </c>
      <c r="I315" s="119" t="s">
        <v>3510</v>
      </c>
      <c r="J315" s="18" t="s">
        <v>485</v>
      </c>
      <c r="K315" s="119">
        <v>330004</v>
      </c>
      <c r="L315" s="110" t="str">
        <f t="shared" si="99"/>
        <v>ok</v>
      </c>
      <c r="M315" s="111" t="str">
        <f>IFERROR(VLOOKUP(K315,Centros!$E$2:$G$340,2,FALSE)," ")</f>
        <v>RESIDENCIA  CLARET GRANADA</v>
      </c>
      <c r="N315" s="112" t="str">
        <f t="shared" si="100"/>
        <v xml:space="preserve"> </v>
      </c>
      <c r="O315" s="113" t="str">
        <f>IFERROR(VLOOKUP($I315,Trabajadores!$C$3:$AF$1684,19,FALSE)," ")</f>
        <v>limpiador</v>
      </c>
      <c r="P315" s="32">
        <v>3</v>
      </c>
      <c r="Q315" s="33">
        <v>21.25</v>
      </c>
      <c r="R315" s="24">
        <f t="shared" si="98"/>
        <v>63.75</v>
      </c>
      <c r="S315" s="18"/>
      <c r="T315" s="23">
        <f t="shared" si="101"/>
        <v>2.0499999999999998</v>
      </c>
      <c r="U315" s="23">
        <f t="shared" si="102"/>
        <v>0</v>
      </c>
      <c r="V315" s="18"/>
      <c r="W315" s="23">
        <f t="shared" si="103"/>
        <v>84.118124999999992</v>
      </c>
      <c r="X315" s="30" t="str">
        <f>IFERROR(VLOOKUP($I315,Trabajadores!$C$2:$AS$1684,42,FALSE)," ")</f>
        <v>ALGADI</v>
      </c>
      <c r="Y315" s="30">
        <f>IFERROR(VLOOKUP($I315,Trabajadores!$C$2:$AS$1684,40,FALSE)," ")</f>
        <v>330004</v>
      </c>
      <c r="Z315" s="30" t="str">
        <f>IFERROR(VLOOKUP(Y315,Centros!$X$2:$Y$228,2,FALSE)," ")</f>
        <v>RESIDENCIA  CLARET GRANADA</v>
      </c>
      <c r="AA315" s="6" t="s">
        <v>10834</v>
      </c>
      <c r="AB315" s="5" t="s">
        <v>10838</v>
      </c>
      <c r="AC315" s="41">
        <f>IFERROR(VLOOKUP(H315,Centros!$AI$2:$AN$10,6,FALSE),0)</f>
        <v>70</v>
      </c>
      <c r="AD315" s="42">
        <f t="shared" si="104"/>
        <v>63.75</v>
      </c>
      <c r="AE315" s="42">
        <f t="shared" si="105"/>
        <v>0</v>
      </c>
      <c r="AF315" s="42">
        <f t="shared" si="106"/>
        <v>0</v>
      </c>
      <c r="AG315" s="42">
        <f t="shared" si="107"/>
        <v>0</v>
      </c>
      <c r="AH315" s="43">
        <f>IFERROR(VLOOKUP($I315,Trabajadores!$C$3:$AT$1684,44,FALSE),0)</f>
        <v>19218</v>
      </c>
      <c r="AI315" s="43">
        <f>IFERROR(VLOOKUP($I315,Trabajadores!$C$3:$AT$1684,2,FALSE),0)</f>
        <v>16</v>
      </c>
      <c r="AJ315" s="43" t="str">
        <f>IFERROR(VLOOKUP($I315,Trabajadores!$C$3:$AY$1270,21,FALSE),0)</f>
        <v>4</v>
      </c>
      <c r="AK315" s="42">
        <f>IFERROR(VLOOKUP($I315,Trabajadores!$C$3:$AN$1684,38,FALSE),0)</f>
        <v>7.9349999999999996</v>
      </c>
      <c r="AL315" s="42" t="str">
        <f>IFERROR(VLOOKUP($I315,Trabajadores!$C$3:$AN$1684,28,FALSE),0)</f>
        <v>99010825011997</v>
      </c>
      <c r="AM315" s="21" t="str">
        <f>IFERROR(VLOOKUP($I315,Trabajadores!$C$3:$AN$1684,19,FALSE),0)</f>
        <v>limpiador</v>
      </c>
      <c r="AN315" s="21">
        <f>IFERROR(IF($J315="algadi",VLOOKUP($K315,Centros!$AB$2:$AD$142,2,FALSE),VLOOKUP($K315,Centros!$AB$143:$AD$282,2,FALSE)),0)</f>
        <v>19218</v>
      </c>
      <c r="AO315" s="44" t="str">
        <f>IFERROR(IF($J315="algadi",VLOOKUP($K315,Centros!$AB$2:$AD$142,3,FALSE),VLOOKUP($K315,Centros!$AB$143:$AD$222,3,FALSE)),0)</f>
        <v>4</v>
      </c>
      <c r="AP315" s="54"/>
      <c r="AQ315" s="55">
        <f>IFERROR(VLOOKUP($AM315,Centros!$AR$2:$AS$405,2,FALSE),0)</f>
        <v>0</v>
      </c>
      <c r="AR315" s="78">
        <f>IFERROR(VLOOKUP($AM315,Centros!$AZ$2:$BA$6,2,FALSE),0)</f>
        <v>0</v>
      </c>
      <c r="AS315" s="76">
        <f>IFERROR(VLOOKUP($AM315,Centros!$BE$2:$BF$6,2,FALSE),0)</f>
        <v>2.0499999999999998</v>
      </c>
      <c r="BD315" s="45" t="str">
        <f t="shared" si="108"/>
        <v>ALGADI</v>
      </c>
      <c r="BE315" s="45" t="s">
        <v>852</v>
      </c>
      <c r="BF315" s="123" t="str">
        <f t="shared" si="109"/>
        <v>9-SEPTIEMBRE</v>
      </c>
      <c r="BG315" s="45">
        <f t="shared" si="110"/>
        <v>330004</v>
      </c>
      <c r="BH315" s="45">
        <f>VLOOKUP(Y315,Hoja1!$A$2:$O$599,14,FALSE)</f>
        <v>330004</v>
      </c>
      <c r="BI315" s="45" t="str">
        <f>VLOOKUP(BH315,Hoja1!$A$2:$O$599,2,FALSE)</f>
        <v>RESIDENCIA  CLARET GRANADA</v>
      </c>
      <c r="BJ315" s="45" t="str">
        <f t="shared" si="111"/>
        <v>EL HAJJI MARTIN, M FATIMA</v>
      </c>
      <c r="BK315" s="45">
        <f>VLOOKUP(BJ315,Trabajadores!$C$3:$AN$3285,14,FALSE)</f>
        <v>200</v>
      </c>
      <c r="BL315" s="45" t="str">
        <f>VLOOKUP($BJ315,Trabajadores!$C$3:$AN$3285,19,FALSE)</f>
        <v>limpiador</v>
      </c>
      <c r="BM315" s="45">
        <f>VLOOKUP($BJ315,Trabajadores!$C$3:$AN$3285,16,FALSE)</f>
        <v>75</v>
      </c>
      <c r="BN315" s="124">
        <f t="shared" si="112"/>
        <v>1</v>
      </c>
      <c r="BO315" s="124">
        <f t="shared" si="113"/>
        <v>0</v>
      </c>
      <c r="BP315" s="125">
        <f t="shared" si="114"/>
        <v>1</v>
      </c>
      <c r="BR315" s="126">
        <f t="shared" si="115"/>
        <v>-84.118124999999992</v>
      </c>
      <c r="BV315" s="45" t="str">
        <f t="shared" si="116"/>
        <v>ALGADI</v>
      </c>
      <c r="BW315" s="45" t="s">
        <v>852</v>
      </c>
      <c r="BX315" s="123" t="str">
        <f t="shared" si="117"/>
        <v>9-SEPTIEMBRE</v>
      </c>
      <c r="BY315" s="45">
        <f t="shared" si="118"/>
        <v>330004</v>
      </c>
      <c r="BZ315" s="45">
        <f>VLOOKUP(BY315,Hoja1!$A$2:$O$599,14,FALSE)</f>
        <v>330004</v>
      </c>
      <c r="CA315" s="45" t="str">
        <f>VLOOKUP(BZ315,Hoja1!$A$2:$O$599,2,FALSE)</f>
        <v>RESIDENCIA  CLARET GRANADA</v>
      </c>
      <c r="CB315" s="45" t="str">
        <f t="shared" si="119"/>
        <v>Festivos y Fines de Semana</v>
      </c>
      <c r="CC315" s="45">
        <v>888</v>
      </c>
      <c r="CD315" s="45" t="str">
        <f t="shared" si="120"/>
        <v>INCIDENCIA</v>
      </c>
      <c r="CF315" s="124"/>
      <c r="CG315" s="124"/>
      <c r="CH315" s="125"/>
      <c r="CJ315" s="126">
        <f t="shared" si="121"/>
        <v>84.118124999999992</v>
      </c>
    </row>
    <row r="316" spans="1:88" hidden="1" x14ac:dyDescent="0.3">
      <c r="A316" s="116"/>
      <c r="B316" s="116"/>
      <c r="D316" s="31" t="s">
        <v>2764</v>
      </c>
      <c r="E316" s="8" t="s">
        <v>2786</v>
      </c>
      <c r="F316" s="7" t="s">
        <v>726</v>
      </c>
      <c r="G316" s="45" t="s">
        <v>714</v>
      </c>
      <c r="H316" s="45" t="s">
        <v>717</v>
      </c>
      <c r="I316" s="119" t="s">
        <v>3510</v>
      </c>
      <c r="J316" s="18" t="s">
        <v>485</v>
      </c>
      <c r="K316" s="119">
        <v>330004</v>
      </c>
      <c r="L316" s="110" t="str">
        <f t="shared" si="99"/>
        <v>ok</v>
      </c>
      <c r="M316" s="111" t="str">
        <f>IFERROR(VLOOKUP(K316,Centros!$E$2:$G$340,2,FALSE)," ")</f>
        <v>RESIDENCIA  CLARET GRANADA</v>
      </c>
      <c r="N316" s="112" t="str">
        <f t="shared" si="100"/>
        <v xml:space="preserve"> </v>
      </c>
      <c r="O316" s="113" t="str">
        <f>IFERROR(VLOOKUP($I316,Trabajadores!$C$3:$AF$1684,19,FALSE)," ")</f>
        <v>limpiador</v>
      </c>
      <c r="P316" s="32">
        <v>3</v>
      </c>
      <c r="Q316" s="33">
        <v>9</v>
      </c>
      <c r="R316" s="24">
        <f t="shared" si="98"/>
        <v>27</v>
      </c>
      <c r="S316" s="18"/>
      <c r="T316" s="23">
        <f t="shared" si="101"/>
        <v>2.0499999999999998</v>
      </c>
      <c r="U316" s="23">
        <f t="shared" si="102"/>
        <v>0</v>
      </c>
      <c r="V316" s="18"/>
      <c r="W316" s="23">
        <f t="shared" si="103"/>
        <v>35.6265</v>
      </c>
      <c r="X316" s="30" t="str">
        <f>IFERROR(VLOOKUP($I316,Trabajadores!$C$2:$AS$1684,42,FALSE)," ")</f>
        <v>ALGADI</v>
      </c>
      <c r="Y316" s="30">
        <f>IFERROR(VLOOKUP($I316,Trabajadores!$C$2:$AS$1684,40,FALSE)," ")</f>
        <v>330004</v>
      </c>
      <c r="Z316" s="30" t="str">
        <f>IFERROR(VLOOKUP(Y316,Centros!$X$2:$Y$228,2,FALSE)," ")</f>
        <v>RESIDENCIA  CLARET GRANADA</v>
      </c>
      <c r="AA316" s="6" t="s">
        <v>10834</v>
      </c>
      <c r="AB316" s="5" t="s">
        <v>10839</v>
      </c>
      <c r="AC316" s="41">
        <f>IFERROR(VLOOKUP(H316,Centros!$AI$2:$AN$10,6,FALSE),0)</f>
        <v>73</v>
      </c>
      <c r="AD316" s="42">
        <f t="shared" si="104"/>
        <v>0</v>
      </c>
      <c r="AE316" s="42">
        <f t="shared" si="105"/>
        <v>0</v>
      </c>
      <c r="AF316" s="42">
        <f t="shared" si="106"/>
        <v>27</v>
      </c>
      <c r="AG316" s="42">
        <f t="shared" si="107"/>
        <v>0</v>
      </c>
      <c r="AH316" s="43">
        <f>IFERROR(VLOOKUP($I316,Trabajadores!$C$3:$AT$1684,44,FALSE),0)</f>
        <v>19218</v>
      </c>
      <c r="AI316" s="43">
        <f>IFERROR(VLOOKUP($I316,Trabajadores!$C$3:$AT$1684,2,FALSE),0)</f>
        <v>16</v>
      </c>
      <c r="AJ316" s="43" t="str">
        <f>IFERROR(VLOOKUP($I316,Trabajadores!$C$3:$AY$1270,21,FALSE),0)</f>
        <v>4</v>
      </c>
      <c r="AK316" s="42">
        <f>IFERROR(VLOOKUP($I316,Trabajadores!$C$3:$AN$1684,38,FALSE),0)</f>
        <v>7.9349999999999996</v>
      </c>
      <c r="AL316" s="42" t="str">
        <f>IFERROR(VLOOKUP($I316,Trabajadores!$C$3:$AN$1684,28,FALSE),0)</f>
        <v>99010825011997</v>
      </c>
      <c r="AM316" s="21" t="str">
        <f>IFERROR(VLOOKUP($I316,Trabajadores!$C$3:$AN$1684,19,FALSE),0)</f>
        <v>limpiador</v>
      </c>
      <c r="AN316" s="21">
        <f>IFERROR(IF($J316="algadi",VLOOKUP($K316,Centros!$AB$2:$AD$142,2,FALSE),VLOOKUP($K316,Centros!$AB$143:$AD$282,2,FALSE)),0)</f>
        <v>19218</v>
      </c>
      <c r="AO316" s="44" t="str">
        <f>IFERROR(IF($J316="algadi",VLOOKUP($K316,Centros!$AB$2:$AD$142,3,FALSE),VLOOKUP($K316,Centros!$AB$143:$AD$222,3,FALSE)),0)</f>
        <v>4</v>
      </c>
      <c r="AP316" s="54"/>
      <c r="AQ316" s="55">
        <f>IFERROR(VLOOKUP($AM316,Centros!$AR$2:$AS$405,2,FALSE),0)</f>
        <v>0</v>
      </c>
      <c r="AR316" s="78">
        <f>IFERROR(VLOOKUP($AM316,Centros!$AZ$2:$BA$6,2,FALSE),0)</f>
        <v>0</v>
      </c>
      <c r="AS316" s="76">
        <f>IFERROR(VLOOKUP($AM316,Centros!$BE$2:$BF$6,2,FALSE),0)</f>
        <v>2.0499999999999998</v>
      </c>
      <c r="BD316" s="45" t="str">
        <f t="shared" si="108"/>
        <v>ALGADI</v>
      </c>
      <c r="BE316" s="45" t="s">
        <v>852</v>
      </c>
      <c r="BF316" s="123" t="str">
        <f t="shared" si="109"/>
        <v>9-SEPTIEMBRE</v>
      </c>
      <c r="BG316" s="45">
        <f t="shared" si="110"/>
        <v>330004</v>
      </c>
      <c r="BH316" s="45">
        <f>VLOOKUP(Y316,Hoja1!$A$2:$O$599,14,FALSE)</f>
        <v>330004</v>
      </c>
      <c r="BI316" s="45" t="str">
        <f>VLOOKUP(BH316,Hoja1!$A$2:$O$599,2,FALSE)</f>
        <v>RESIDENCIA  CLARET GRANADA</v>
      </c>
      <c r="BJ316" s="45" t="str">
        <f t="shared" si="111"/>
        <v>EL HAJJI MARTIN, M FATIMA</v>
      </c>
      <c r="BK316" s="45">
        <f>VLOOKUP(BJ316,Trabajadores!$C$3:$AN$3285,14,FALSE)</f>
        <v>200</v>
      </c>
      <c r="BL316" s="45" t="str">
        <f>VLOOKUP($BJ316,Trabajadores!$C$3:$AN$3285,19,FALSE)</f>
        <v>limpiador</v>
      </c>
      <c r="BM316" s="45">
        <f>VLOOKUP($BJ316,Trabajadores!$C$3:$AN$3285,16,FALSE)</f>
        <v>75</v>
      </c>
      <c r="BN316" s="124">
        <f t="shared" si="112"/>
        <v>1</v>
      </c>
      <c r="BO316" s="124">
        <f t="shared" si="113"/>
        <v>0</v>
      </c>
      <c r="BP316" s="125">
        <f t="shared" si="114"/>
        <v>1</v>
      </c>
      <c r="BR316" s="126">
        <f t="shared" si="115"/>
        <v>-35.6265</v>
      </c>
      <c r="BV316" s="45" t="str">
        <f t="shared" si="116"/>
        <v>ALGADI</v>
      </c>
      <c r="BW316" s="45" t="s">
        <v>852</v>
      </c>
      <c r="BX316" s="123" t="str">
        <f t="shared" si="117"/>
        <v>9-SEPTIEMBRE</v>
      </c>
      <c r="BY316" s="45">
        <f t="shared" si="118"/>
        <v>330004</v>
      </c>
      <c r="BZ316" s="45">
        <f>VLOOKUP(BY316,Hoja1!$A$2:$O$599,14,FALSE)</f>
        <v>330004</v>
      </c>
      <c r="CA316" s="45" t="str">
        <f>VLOOKUP(BZ316,Hoja1!$A$2:$O$599,2,FALSE)</f>
        <v>RESIDENCIA  CLARET GRANADA</v>
      </c>
      <c r="CB316" s="45" t="str">
        <f t="shared" si="119"/>
        <v>Absentismo</v>
      </c>
      <c r="CC316" s="45">
        <v>888</v>
      </c>
      <c r="CD316" s="45" t="str">
        <f t="shared" si="120"/>
        <v>INCIDENCIA</v>
      </c>
      <c r="CF316" s="124"/>
      <c r="CG316" s="124"/>
      <c r="CH316" s="125"/>
      <c r="CJ316" s="126">
        <f t="shared" si="121"/>
        <v>35.6265</v>
      </c>
    </row>
    <row r="317" spans="1:88" hidden="1" x14ac:dyDescent="0.3">
      <c r="A317" s="116"/>
      <c r="B317" s="116"/>
      <c r="D317" s="31" t="s">
        <v>2764</v>
      </c>
      <c r="E317" s="8" t="s">
        <v>2786</v>
      </c>
      <c r="F317" s="7" t="s">
        <v>726</v>
      </c>
      <c r="G317" s="45" t="s">
        <v>714</v>
      </c>
      <c r="H317" s="45" t="s">
        <v>720</v>
      </c>
      <c r="I317" s="119" t="s">
        <v>4479</v>
      </c>
      <c r="J317" s="18" t="s">
        <v>485</v>
      </c>
      <c r="K317" s="119">
        <v>330004</v>
      </c>
      <c r="L317" s="110" t="str">
        <f t="shared" si="99"/>
        <v>ok</v>
      </c>
      <c r="M317" s="111" t="str">
        <f>IFERROR(VLOOKUP(K317,Centros!$E$2:$G$340,2,FALSE)," ")</f>
        <v>RESIDENCIA  CLARET GRANADA</v>
      </c>
      <c r="N317" s="112" t="str">
        <f t="shared" si="100"/>
        <v xml:space="preserve"> </v>
      </c>
      <c r="O317" s="113" t="str">
        <f>IFERROR(VLOOKUP($I317,Trabajadores!$C$3:$AF$1684,19,FALSE)," ")</f>
        <v>ASL</v>
      </c>
      <c r="P317" s="32">
        <v>2</v>
      </c>
      <c r="Q317" s="33">
        <v>21.25</v>
      </c>
      <c r="R317" s="24">
        <f t="shared" si="98"/>
        <v>42.5</v>
      </c>
      <c r="S317" s="18"/>
      <c r="T317" s="23">
        <f t="shared" si="101"/>
        <v>2.0499999999999998</v>
      </c>
      <c r="U317" s="23">
        <f t="shared" si="102"/>
        <v>0</v>
      </c>
      <c r="V317" s="18"/>
      <c r="W317" s="23">
        <f t="shared" si="103"/>
        <v>56.078749999999992</v>
      </c>
      <c r="X317" s="30" t="str">
        <f>IFERROR(VLOOKUP($I317,Trabajadores!$C$2:$AS$1684,42,FALSE)," ")</f>
        <v>ALGADI</v>
      </c>
      <c r="Y317" s="30">
        <f>IFERROR(VLOOKUP($I317,Trabajadores!$C$2:$AS$1684,40,FALSE)," ")</f>
        <v>330004</v>
      </c>
      <c r="Z317" s="30" t="str">
        <f>IFERROR(VLOOKUP(Y317,Centros!$X$2:$Y$228,2,FALSE)," ")</f>
        <v>RESIDENCIA  CLARET GRANADA</v>
      </c>
      <c r="AA317" s="6" t="s">
        <v>10834</v>
      </c>
      <c r="AB317" s="5" t="s">
        <v>10838</v>
      </c>
      <c r="AC317" s="41">
        <f>IFERROR(VLOOKUP(H317,Centros!$AI$2:$AN$10,6,FALSE),0)</f>
        <v>70</v>
      </c>
      <c r="AD317" s="42">
        <f t="shared" si="104"/>
        <v>42.5</v>
      </c>
      <c r="AE317" s="42">
        <f t="shared" si="105"/>
        <v>0</v>
      </c>
      <c r="AF317" s="42">
        <f t="shared" si="106"/>
        <v>0</v>
      </c>
      <c r="AG317" s="42">
        <f t="shared" si="107"/>
        <v>0</v>
      </c>
      <c r="AH317" s="43">
        <f>IFERROR(VLOOKUP($I317,Trabajadores!$C$3:$AT$1684,44,FALSE),0)</f>
        <v>19218</v>
      </c>
      <c r="AI317" s="43">
        <f>IFERROR(VLOOKUP($I317,Trabajadores!$C$3:$AT$1684,2,FALSE),0)</f>
        <v>22</v>
      </c>
      <c r="AJ317" s="43" t="str">
        <f>IFERROR(VLOOKUP($I317,Trabajadores!$C$3:$AY$1270,21,FALSE),0)</f>
        <v>4</v>
      </c>
      <c r="AK317" s="42">
        <f>IFERROR(VLOOKUP($I317,Trabajadores!$C$3:$AN$1684,38,FALSE),0)</f>
        <v>7.697301748163162</v>
      </c>
      <c r="AL317" s="42" t="str">
        <f>IFERROR(VLOOKUP($I317,Trabajadores!$C$3:$AN$1684,28,FALSE),0)</f>
        <v>99010825011997</v>
      </c>
      <c r="AM317" s="21" t="str">
        <f>IFERROR(VLOOKUP($I317,Trabajadores!$C$3:$AN$1684,19,FALSE),0)</f>
        <v>ASL</v>
      </c>
      <c r="AN317" s="21">
        <f>IFERROR(IF($J317="algadi",VLOOKUP($K317,Centros!$AB$2:$AD$142,2,FALSE),VLOOKUP($K317,Centros!$AB$143:$AD$282,2,FALSE)),0)</f>
        <v>19218</v>
      </c>
      <c r="AO317" s="44" t="str">
        <f>IFERROR(IF($J317="algadi",VLOOKUP($K317,Centros!$AB$2:$AD$142,3,FALSE),VLOOKUP($K317,Centros!$AB$143:$AD$222,3,FALSE)),0)</f>
        <v>4</v>
      </c>
      <c r="AP317" s="54"/>
      <c r="AQ317" s="55">
        <f>IFERROR(VLOOKUP($AM317,Centros!$AR$2:$AS$405,2,FALSE),0)</f>
        <v>1.6367812499999999</v>
      </c>
      <c r="AR317" s="78">
        <f>IFERROR(VLOOKUP($AM317,Centros!$AZ$2:$BA$6,2,FALSE),0)</f>
        <v>0</v>
      </c>
      <c r="AS317" s="76">
        <f>IFERROR(VLOOKUP($AM317,Centros!$BE$2:$BF$6,2,FALSE),0)</f>
        <v>2.0499999999999998</v>
      </c>
      <c r="BD317" s="45" t="str">
        <f t="shared" si="108"/>
        <v>ALGADI</v>
      </c>
      <c r="BE317" s="45" t="s">
        <v>852</v>
      </c>
      <c r="BF317" s="123" t="str">
        <f t="shared" si="109"/>
        <v>9-SEPTIEMBRE</v>
      </c>
      <c r="BG317" s="45">
        <f t="shared" si="110"/>
        <v>330004</v>
      </c>
      <c r="BH317" s="45">
        <f>VLOOKUP(Y317,Hoja1!$A$2:$O$599,14,FALSE)</f>
        <v>330004</v>
      </c>
      <c r="BI317" s="45" t="str">
        <f>VLOOKUP(BH317,Hoja1!$A$2:$O$599,2,FALSE)</f>
        <v>RESIDENCIA  CLARET GRANADA</v>
      </c>
      <c r="BJ317" s="45" t="str">
        <f t="shared" si="111"/>
        <v>OCHOA DE BOTIA, ARELYS J.</v>
      </c>
      <c r="BK317" s="45">
        <f>VLOOKUP(BJ317,Trabajadores!$C$3:$AN$3285,14,FALSE)</f>
        <v>200</v>
      </c>
      <c r="BL317" s="45" t="str">
        <f>VLOOKUP($BJ317,Trabajadores!$C$3:$AN$3285,19,FALSE)</f>
        <v>ASL</v>
      </c>
      <c r="BM317" s="45">
        <f>VLOOKUP($BJ317,Trabajadores!$C$3:$AN$3285,16,FALSE)</f>
        <v>78.94</v>
      </c>
      <c r="BN317" s="124">
        <f t="shared" si="112"/>
        <v>1</v>
      </c>
      <c r="BO317" s="124">
        <f t="shared" si="113"/>
        <v>0</v>
      </c>
      <c r="BP317" s="125">
        <f t="shared" si="114"/>
        <v>1</v>
      </c>
      <c r="BR317" s="126">
        <f t="shared" si="115"/>
        <v>-56.078749999999992</v>
      </c>
      <c r="BV317" s="45" t="str">
        <f t="shared" si="116"/>
        <v>ALGADI</v>
      </c>
      <c r="BW317" s="45" t="s">
        <v>852</v>
      </c>
      <c r="BX317" s="123" t="str">
        <f t="shared" si="117"/>
        <v>9-SEPTIEMBRE</v>
      </c>
      <c r="BY317" s="45">
        <f t="shared" si="118"/>
        <v>330004</v>
      </c>
      <c r="BZ317" s="45">
        <f>VLOOKUP(BY317,Hoja1!$A$2:$O$599,14,FALSE)</f>
        <v>330004</v>
      </c>
      <c r="CA317" s="45" t="str">
        <f>VLOOKUP(BZ317,Hoja1!$A$2:$O$599,2,FALSE)</f>
        <v>RESIDENCIA  CLARET GRANADA</v>
      </c>
      <c r="CB317" s="45" t="str">
        <f t="shared" si="119"/>
        <v>Festivos y Fines de Semana</v>
      </c>
      <c r="CC317" s="45">
        <v>888</v>
      </c>
      <c r="CD317" s="45" t="str">
        <f t="shared" si="120"/>
        <v>INCIDENCIA</v>
      </c>
      <c r="CF317" s="124"/>
      <c r="CG317" s="124"/>
      <c r="CH317" s="125"/>
      <c r="CJ317" s="126">
        <f t="shared" si="121"/>
        <v>56.078749999999992</v>
      </c>
    </row>
    <row r="318" spans="1:88" hidden="1" x14ac:dyDescent="0.3">
      <c r="A318" s="116"/>
      <c r="B318" s="116"/>
      <c r="D318" s="31" t="s">
        <v>2764</v>
      </c>
      <c r="E318" s="8" t="s">
        <v>2786</v>
      </c>
      <c r="F318" s="7" t="s">
        <v>726</v>
      </c>
      <c r="G318" s="45" t="s">
        <v>714</v>
      </c>
      <c r="H318" s="45" t="s">
        <v>717</v>
      </c>
      <c r="I318" s="119" t="s">
        <v>4479</v>
      </c>
      <c r="J318" s="18" t="s">
        <v>485</v>
      </c>
      <c r="K318" s="119">
        <v>330004</v>
      </c>
      <c r="L318" s="110" t="str">
        <f t="shared" si="99"/>
        <v>ok</v>
      </c>
      <c r="M318" s="111" t="str">
        <f>IFERROR(VLOOKUP(K318,Centros!$E$2:$G$340,2,FALSE)," ")</f>
        <v>RESIDENCIA  CLARET GRANADA</v>
      </c>
      <c r="N318" s="112" t="str">
        <f t="shared" si="100"/>
        <v xml:space="preserve"> </v>
      </c>
      <c r="O318" s="113" t="str">
        <f>IFERROR(VLOOKUP($I318,Trabajadores!$C$3:$AF$1684,19,FALSE)," ")</f>
        <v>ASL</v>
      </c>
      <c r="P318" s="32">
        <v>28</v>
      </c>
      <c r="Q318" s="33">
        <v>9</v>
      </c>
      <c r="R318" s="24">
        <f t="shared" si="98"/>
        <v>252</v>
      </c>
      <c r="S318" s="18"/>
      <c r="T318" s="23">
        <f t="shared" si="101"/>
        <v>2.0499999999999998</v>
      </c>
      <c r="U318" s="23">
        <f t="shared" si="102"/>
        <v>0</v>
      </c>
      <c r="V318" s="18"/>
      <c r="W318" s="23">
        <f t="shared" si="103"/>
        <v>332.51399999999995</v>
      </c>
      <c r="X318" s="30" t="str">
        <f>IFERROR(VLOOKUP($I318,Trabajadores!$C$2:$AS$1684,42,FALSE)," ")</f>
        <v>ALGADI</v>
      </c>
      <c r="Y318" s="30">
        <f>IFERROR(VLOOKUP($I318,Trabajadores!$C$2:$AS$1684,40,FALSE)," ")</f>
        <v>330004</v>
      </c>
      <c r="Z318" s="30" t="str">
        <f>IFERROR(VLOOKUP(Y318,Centros!$X$2:$Y$228,2,FALSE)," ")</f>
        <v>RESIDENCIA  CLARET GRANADA</v>
      </c>
      <c r="AA318" s="6" t="s">
        <v>10834</v>
      </c>
      <c r="AB318" s="5" t="s">
        <v>10839</v>
      </c>
      <c r="AC318" s="41">
        <f>IFERROR(VLOOKUP(H318,Centros!$AI$2:$AN$10,6,FALSE),0)</f>
        <v>73</v>
      </c>
      <c r="AD318" s="42">
        <f t="shared" si="104"/>
        <v>0</v>
      </c>
      <c r="AE318" s="42">
        <f t="shared" si="105"/>
        <v>0</v>
      </c>
      <c r="AF318" s="42">
        <f t="shared" si="106"/>
        <v>252</v>
      </c>
      <c r="AG318" s="42">
        <f t="shared" si="107"/>
        <v>0</v>
      </c>
      <c r="AH318" s="43">
        <f>IFERROR(VLOOKUP($I318,Trabajadores!$C$3:$AT$1684,44,FALSE),0)</f>
        <v>19218</v>
      </c>
      <c r="AI318" s="43">
        <f>IFERROR(VLOOKUP($I318,Trabajadores!$C$3:$AT$1684,2,FALSE),0)</f>
        <v>22</v>
      </c>
      <c r="AJ318" s="43" t="str">
        <f>IFERROR(VLOOKUP($I318,Trabajadores!$C$3:$AY$1270,21,FALSE),0)</f>
        <v>4</v>
      </c>
      <c r="AK318" s="42">
        <f>IFERROR(VLOOKUP($I318,Trabajadores!$C$3:$AN$1684,38,FALSE),0)</f>
        <v>7.697301748163162</v>
      </c>
      <c r="AL318" s="42" t="str">
        <f>IFERROR(VLOOKUP($I318,Trabajadores!$C$3:$AN$1684,28,FALSE),0)</f>
        <v>99010825011997</v>
      </c>
      <c r="AM318" s="21" t="str">
        <f>IFERROR(VLOOKUP($I318,Trabajadores!$C$3:$AN$1684,19,FALSE),0)</f>
        <v>ASL</v>
      </c>
      <c r="AN318" s="21">
        <f>IFERROR(IF($J318="algadi",VLOOKUP($K318,Centros!$AB$2:$AD$142,2,FALSE),VLOOKUP($K318,Centros!$AB$143:$AD$282,2,FALSE)),0)</f>
        <v>19218</v>
      </c>
      <c r="AO318" s="44" t="str">
        <f>IFERROR(IF($J318="algadi",VLOOKUP($K318,Centros!$AB$2:$AD$142,3,FALSE),VLOOKUP($K318,Centros!$AB$143:$AD$222,3,FALSE)),0)</f>
        <v>4</v>
      </c>
      <c r="AP318" s="54"/>
      <c r="AQ318" s="55">
        <f>IFERROR(VLOOKUP($AM318,Centros!$AR$2:$AS$405,2,FALSE),0)</f>
        <v>1.6367812499999999</v>
      </c>
      <c r="AR318" s="78">
        <f>IFERROR(VLOOKUP($AM318,Centros!$AZ$2:$BA$6,2,FALSE),0)</f>
        <v>0</v>
      </c>
      <c r="AS318" s="76">
        <f>IFERROR(VLOOKUP($AM318,Centros!$BE$2:$BF$6,2,FALSE),0)</f>
        <v>2.0499999999999998</v>
      </c>
      <c r="BD318" s="45" t="str">
        <f t="shared" si="108"/>
        <v>ALGADI</v>
      </c>
      <c r="BE318" s="45" t="s">
        <v>852</v>
      </c>
      <c r="BF318" s="123" t="str">
        <f t="shared" si="109"/>
        <v>9-SEPTIEMBRE</v>
      </c>
      <c r="BG318" s="45">
        <f t="shared" si="110"/>
        <v>330004</v>
      </c>
      <c r="BH318" s="45">
        <f>VLOOKUP(Y318,Hoja1!$A$2:$O$599,14,FALSE)</f>
        <v>330004</v>
      </c>
      <c r="BI318" s="45" t="str">
        <f>VLOOKUP(BH318,Hoja1!$A$2:$O$599,2,FALSE)</f>
        <v>RESIDENCIA  CLARET GRANADA</v>
      </c>
      <c r="BJ318" s="45" t="str">
        <f t="shared" si="111"/>
        <v>OCHOA DE BOTIA, ARELYS J.</v>
      </c>
      <c r="BK318" s="45">
        <f>VLOOKUP(BJ318,Trabajadores!$C$3:$AN$3285,14,FALSE)</f>
        <v>200</v>
      </c>
      <c r="BL318" s="45" t="str">
        <f>VLOOKUP($BJ318,Trabajadores!$C$3:$AN$3285,19,FALSE)</f>
        <v>ASL</v>
      </c>
      <c r="BM318" s="45">
        <f>VLOOKUP($BJ318,Trabajadores!$C$3:$AN$3285,16,FALSE)</f>
        <v>78.94</v>
      </c>
      <c r="BN318" s="124">
        <f t="shared" si="112"/>
        <v>1</v>
      </c>
      <c r="BO318" s="124">
        <f t="shared" si="113"/>
        <v>0</v>
      </c>
      <c r="BP318" s="125">
        <f t="shared" si="114"/>
        <v>1</v>
      </c>
      <c r="BR318" s="126">
        <f t="shared" si="115"/>
        <v>-332.51399999999995</v>
      </c>
      <c r="BV318" s="45" t="str">
        <f t="shared" si="116"/>
        <v>ALGADI</v>
      </c>
      <c r="BW318" s="45" t="s">
        <v>852</v>
      </c>
      <c r="BX318" s="123" t="str">
        <f t="shared" si="117"/>
        <v>9-SEPTIEMBRE</v>
      </c>
      <c r="BY318" s="45">
        <f t="shared" si="118"/>
        <v>330004</v>
      </c>
      <c r="BZ318" s="45">
        <f>VLOOKUP(BY318,Hoja1!$A$2:$O$599,14,FALSE)</f>
        <v>330004</v>
      </c>
      <c r="CA318" s="45" t="str">
        <f>VLOOKUP(BZ318,Hoja1!$A$2:$O$599,2,FALSE)</f>
        <v>RESIDENCIA  CLARET GRANADA</v>
      </c>
      <c r="CB318" s="45" t="str">
        <f t="shared" si="119"/>
        <v>Absentismo</v>
      </c>
      <c r="CC318" s="45">
        <v>888</v>
      </c>
      <c r="CD318" s="45" t="str">
        <f t="shared" si="120"/>
        <v>INCIDENCIA</v>
      </c>
      <c r="CF318" s="124"/>
      <c r="CG318" s="124"/>
      <c r="CH318" s="125"/>
      <c r="CJ318" s="126">
        <f t="shared" si="121"/>
        <v>332.51399999999995</v>
      </c>
    </row>
    <row r="319" spans="1:88" hidden="1" x14ac:dyDescent="0.3">
      <c r="A319" s="116"/>
      <c r="B319" s="116"/>
      <c r="D319" s="31" t="s">
        <v>2764</v>
      </c>
      <c r="E319" s="8" t="s">
        <v>2786</v>
      </c>
      <c r="F319" s="7" t="s">
        <v>726</v>
      </c>
      <c r="G319" s="45" t="s">
        <v>714</v>
      </c>
      <c r="H319" s="45" t="s">
        <v>720</v>
      </c>
      <c r="I319" s="119" t="s">
        <v>4346</v>
      </c>
      <c r="J319" s="18" t="s">
        <v>485</v>
      </c>
      <c r="K319" s="119">
        <v>330004</v>
      </c>
      <c r="L319" s="110" t="str">
        <f t="shared" si="99"/>
        <v>ok</v>
      </c>
      <c r="M319" s="111" t="str">
        <f>IFERROR(VLOOKUP(K319,Centros!$E$2:$G$340,2,FALSE)," ")</f>
        <v>RESIDENCIA  CLARET GRANADA</v>
      </c>
      <c r="N319" s="112" t="str">
        <f t="shared" si="100"/>
        <v xml:space="preserve"> </v>
      </c>
      <c r="O319" s="113" t="str">
        <f>IFERROR(VLOOKUP($I319,Trabajadores!$C$3:$AF$1684,19,FALSE)," ")</f>
        <v>limpiador</v>
      </c>
      <c r="P319" s="32">
        <v>4</v>
      </c>
      <c r="Q319" s="33">
        <v>21.25</v>
      </c>
      <c r="R319" s="24">
        <f t="shared" si="98"/>
        <v>85</v>
      </c>
      <c r="S319" s="18"/>
      <c r="T319" s="23">
        <f t="shared" si="101"/>
        <v>2.0499999999999998</v>
      </c>
      <c r="U319" s="23">
        <f t="shared" si="102"/>
        <v>0</v>
      </c>
      <c r="V319" s="18"/>
      <c r="W319" s="23">
        <f t="shared" si="103"/>
        <v>112.15749999999998</v>
      </c>
      <c r="X319" s="30" t="str">
        <f>IFERROR(VLOOKUP($I319,Trabajadores!$C$2:$AS$1684,42,FALSE)," ")</f>
        <v>ALGADI</v>
      </c>
      <c r="Y319" s="30">
        <f>IFERROR(VLOOKUP($I319,Trabajadores!$C$2:$AS$1684,40,FALSE)," ")</f>
        <v>330004</v>
      </c>
      <c r="Z319" s="30" t="str">
        <f>IFERROR(VLOOKUP(Y319,Centros!$X$2:$Y$228,2,FALSE)," ")</f>
        <v>RESIDENCIA  CLARET GRANADA</v>
      </c>
      <c r="AA319" s="6" t="s">
        <v>10834</v>
      </c>
      <c r="AB319" s="5" t="s">
        <v>10838</v>
      </c>
      <c r="AC319" s="41">
        <f>IFERROR(VLOOKUP(H319,Centros!$AI$2:$AN$10,6,FALSE),0)</f>
        <v>70</v>
      </c>
      <c r="AD319" s="42">
        <f t="shared" si="104"/>
        <v>85</v>
      </c>
      <c r="AE319" s="42">
        <f t="shared" si="105"/>
        <v>0</v>
      </c>
      <c r="AF319" s="42">
        <f t="shared" si="106"/>
        <v>0</v>
      </c>
      <c r="AG319" s="42">
        <f t="shared" si="107"/>
        <v>0</v>
      </c>
      <c r="AH319" s="43">
        <f>IFERROR(VLOOKUP($I319,Trabajadores!$C$3:$AT$1684,44,FALSE),0)</f>
        <v>19218</v>
      </c>
      <c r="AI319" s="43">
        <f>IFERROR(VLOOKUP($I319,Trabajadores!$C$3:$AT$1684,2,FALSE),0)</f>
        <v>26</v>
      </c>
      <c r="AJ319" s="43" t="str">
        <f>IFERROR(VLOOKUP($I319,Trabajadores!$C$3:$AY$1270,21,FALSE),0)</f>
        <v>4</v>
      </c>
      <c r="AK319" s="42">
        <f>IFERROR(VLOOKUP($I319,Trabajadores!$C$3:$AN$1684,38,FALSE),0)</f>
        <v>7.8271472004053715</v>
      </c>
      <c r="AL319" s="42" t="str">
        <f>IFERROR(VLOOKUP($I319,Trabajadores!$C$3:$AN$1684,28,FALSE),0)</f>
        <v>99010825011997</v>
      </c>
      <c r="AM319" s="21" t="str">
        <f>IFERROR(VLOOKUP($I319,Trabajadores!$C$3:$AN$1684,19,FALSE),0)</f>
        <v>limpiador</v>
      </c>
      <c r="AN319" s="21">
        <f>IFERROR(IF($J319="algadi",VLOOKUP($K319,Centros!$AB$2:$AD$142,2,FALSE),VLOOKUP($K319,Centros!$AB$143:$AD$282,2,FALSE)),0)</f>
        <v>19218</v>
      </c>
      <c r="AO319" s="44" t="str">
        <f>IFERROR(IF($J319="algadi",VLOOKUP($K319,Centros!$AB$2:$AD$142,3,FALSE),VLOOKUP($K319,Centros!$AB$143:$AD$222,3,FALSE)),0)</f>
        <v>4</v>
      </c>
      <c r="AP319" s="54"/>
      <c r="AQ319" s="55">
        <f>IFERROR(VLOOKUP($AM319,Centros!$AR$2:$AS$405,2,FALSE),0)</f>
        <v>0</v>
      </c>
      <c r="AR319" s="78">
        <f>IFERROR(VLOOKUP($AM319,Centros!$AZ$2:$BA$6,2,FALSE),0)</f>
        <v>0</v>
      </c>
      <c r="AS319" s="76">
        <f>IFERROR(VLOOKUP($AM319,Centros!$BE$2:$BF$6,2,FALSE),0)</f>
        <v>2.0499999999999998</v>
      </c>
      <c r="BD319" s="45" t="str">
        <f t="shared" si="108"/>
        <v>ALGADI</v>
      </c>
      <c r="BE319" s="45" t="s">
        <v>852</v>
      </c>
      <c r="BF319" s="123" t="str">
        <f t="shared" si="109"/>
        <v>9-SEPTIEMBRE</v>
      </c>
      <c r="BG319" s="45">
        <f t="shared" si="110"/>
        <v>330004</v>
      </c>
      <c r="BH319" s="45">
        <f>VLOOKUP(Y319,Hoja1!$A$2:$O$599,14,FALSE)</f>
        <v>330004</v>
      </c>
      <c r="BI319" s="45" t="str">
        <f>VLOOKUP(BH319,Hoja1!$A$2:$O$599,2,FALSE)</f>
        <v>RESIDENCIA  CLARET GRANADA</v>
      </c>
      <c r="BJ319" s="45" t="str">
        <f t="shared" si="111"/>
        <v>MINGORANCE MERLOS, FCO JAVIER</v>
      </c>
      <c r="BK319" s="45">
        <f>VLOOKUP(BJ319,Trabajadores!$C$3:$AN$3285,14,FALSE)</f>
        <v>510</v>
      </c>
      <c r="BL319" s="45" t="str">
        <f>VLOOKUP($BJ319,Trabajadores!$C$3:$AN$3285,19,FALSE)</f>
        <v>limpiador</v>
      </c>
      <c r="BM319" s="45">
        <f>VLOOKUP($BJ319,Trabajadores!$C$3:$AN$3285,16,FALSE)</f>
        <v>78.94</v>
      </c>
      <c r="BN319" s="124">
        <f t="shared" si="112"/>
        <v>1</v>
      </c>
      <c r="BO319" s="124">
        <f t="shared" si="113"/>
        <v>0</v>
      </c>
      <c r="BP319" s="125">
        <f t="shared" si="114"/>
        <v>1</v>
      </c>
      <c r="BR319" s="126">
        <f t="shared" si="115"/>
        <v>-112.15749999999998</v>
      </c>
      <c r="BV319" s="45" t="str">
        <f t="shared" si="116"/>
        <v>ALGADI</v>
      </c>
      <c r="BW319" s="45" t="s">
        <v>852</v>
      </c>
      <c r="BX319" s="123" t="str">
        <f t="shared" si="117"/>
        <v>9-SEPTIEMBRE</v>
      </c>
      <c r="BY319" s="45">
        <f t="shared" si="118"/>
        <v>330004</v>
      </c>
      <c r="BZ319" s="45">
        <f>VLOOKUP(BY319,Hoja1!$A$2:$O$599,14,FALSE)</f>
        <v>330004</v>
      </c>
      <c r="CA319" s="45" t="str">
        <f>VLOOKUP(BZ319,Hoja1!$A$2:$O$599,2,FALSE)</f>
        <v>RESIDENCIA  CLARET GRANADA</v>
      </c>
      <c r="CB319" s="45" t="str">
        <f t="shared" si="119"/>
        <v>Festivos y Fines de Semana</v>
      </c>
      <c r="CC319" s="45">
        <v>888</v>
      </c>
      <c r="CD319" s="45" t="str">
        <f t="shared" si="120"/>
        <v>INCIDENCIA</v>
      </c>
      <c r="CF319" s="124"/>
      <c r="CG319" s="124"/>
      <c r="CH319" s="125"/>
      <c r="CJ319" s="126">
        <f t="shared" si="121"/>
        <v>112.15749999999998</v>
      </c>
    </row>
    <row r="320" spans="1:88" hidden="1" x14ac:dyDescent="0.3">
      <c r="A320" s="116"/>
      <c r="B320" s="116"/>
      <c r="D320" s="31" t="s">
        <v>2764</v>
      </c>
      <c r="E320" s="8" t="s">
        <v>2786</v>
      </c>
      <c r="F320" s="7" t="s">
        <v>726</v>
      </c>
      <c r="G320" s="45" t="s">
        <v>714</v>
      </c>
      <c r="H320" s="45" t="s">
        <v>720</v>
      </c>
      <c r="I320" s="119" t="s">
        <v>5860</v>
      </c>
      <c r="J320" s="18" t="s">
        <v>485</v>
      </c>
      <c r="K320" s="119">
        <v>330004</v>
      </c>
      <c r="L320" s="110" t="str">
        <f t="shared" si="99"/>
        <v>ok</v>
      </c>
      <c r="M320" s="111" t="str">
        <f>IFERROR(VLOOKUP(K320,Centros!$E$2:$G$340,2,FALSE)," ")</f>
        <v>RESIDENCIA  CLARET GRANADA</v>
      </c>
      <c r="N320" s="112" t="str">
        <f t="shared" si="100"/>
        <v xml:space="preserve"> </v>
      </c>
      <c r="O320" s="113" t="str">
        <f>IFERROR(VLOOKUP($I320,Trabajadores!$C$3:$AF$1684,19,FALSE)," ")</f>
        <v>limpiador</v>
      </c>
      <c r="P320" s="32">
        <v>4</v>
      </c>
      <c r="Q320" s="33">
        <v>21.25</v>
      </c>
      <c r="R320" s="24">
        <f t="shared" si="98"/>
        <v>85</v>
      </c>
      <c r="S320" s="18"/>
      <c r="T320" s="23">
        <f t="shared" si="101"/>
        <v>2.0499999999999998</v>
      </c>
      <c r="U320" s="23">
        <f t="shared" si="102"/>
        <v>0</v>
      </c>
      <c r="V320" s="18"/>
      <c r="W320" s="23">
        <f t="shared" si="103"/>
        <v>112.15749999999998</v>
      </c>
      <c r="X320" s="30" t="str">
        <f>IFERROR(VLOOKUP($I320,Trabajadores!$C$2:$AS$1684,42,FALSE)," ")</f>
        <v>ALGADI</v>
      </c>
      <c r="Y320" s="30">
        <f>IFERROR(VLOOKUP($I320,Trabajadores!$C$2:$AS$1684,40,FALSE)," ")</f>
        <v>330004</v>
      </c>
      <c r="Z320" s="30" t="str">
        <f>IFERROR(VLOOKUP(Y320,Centros!$X$2:$Y$228,2,FALSE)," ")</f>
        <v>RESIDENCIA  CLARET GRANADA</v>
      </c>
      <c r="AA320" s="6" t="s">
        <v>10834</v>
      </c>
      <c r="AB320" s="5" t="s">
        <v>10838</v>
      </c>
      <c r="AC320" s="41">
        <f>IFERROR(VLOOKUP(H320,Centros!$AI$2:$AN$10,6,FALSE),0)</f>
        <v>70</v>
      </c>
      <c r="AD320" s="42">
        <f t="shared" si="104"/>
        <v>85</v>
      </c>
      <c r="AE320" s="42">
        <f t="shared" si="105"/>
        <v>0</v>
      </c>
      <c r="AF320" s="42">
        <f t="shared" si="106"/>
        <v>0</v>
      </c>
      <c r="AG320" s="42">
        <f t="shared" si="107"/>
        <v>0</v>
      </c>
      <c r="AH320" s="43">
        <f>IFERROR(VLOOKUP($I320,Trabajadores!$C$3:$AT$1684,44,FALSE),0)</f>
        <v>19218</v>
      </c>
      <c r="AI320" s="43">
        <f>IFERROR(VLOOKUP($I320,Trabajadores!$C$3:$AT$1684,2,FALSE),0)</f>
        <v>28</v>
      </c>
      <c r="AJ320" s="43" t="str">
        <f>IFERROR(VLOOKUP($I320,Trabajadores!$C$3:$AY$1270,21,FALSE),0)</f>
        <v>4</v>
      </c>
      <c r="AK320" s="42">
        <f>IFERROR(VLOOKUP($I320,Trabajadores!$C$3:$AN$1684,38,FALSE),0)</f>
        <v>7.2570939954395746</v>
      </c>
      <c r="AL320" s="42" t="str">
        <f>IFERROR(VLOOKUP($I320,Trabajadores!$C$3:$AN$1684,28,FALSE),0)</f>
        <v>99010825011997</v>
      </c>
      <c r="AM320" s="21" t="str">
        <f>IFERROR(VLOOKUP($I320,Trabajadores!$C$3:$AN$1684,19,FALSE),0)</f>
        <v>limpiador</v>
      </c>
      <c r="AN320" s="21">
        <f>IFERROR(IF($J320="algadi",VLOOKUP($K320,Centros!$AB$2:$AD$142,2,FALSE),VLOOKUP($K320,Centros!$AB$143:$AD$282,2,FALSE)),0)</f>
        <v>19218</v>
      </c>
      <c r="AO320" s="44" t="str">
        <f>IFERROR(IF($J320="algadi",VLOOKUP($K320,Centros!$AB$2:$AD$142,3,FALSE),VLOOKUP($K320,Centros!$AB$143:$AD$222,3,FALSE)),0)</f>
        <v>4</v>
      </c>
      <c r="AP320" s="54"/>
      <c r="AQ320" s="55">
        <f>IFERROR(VLOOKUP($AM320,Centros!$AR$2:$AS$405,2,FALSE),0)</f>
        <v>0</v>
      </c>
      <c r="AR320" s="78">
        <f>IFERROR(VLOOKUP($AM320,Centros!$AZ$2:$BA$6,2,FALSE),0)</f>
        <v>0</v>
      </c>
      <c r="AS320" s="76">
        <f>IFERROR(VLOOKUP($AM320,Centros!$BE$2:$BF$6,2,FALSE),0)</f>
        <v>2.0499999999999998</v>
      </c>
      <c r="BD320" s="45" t="str">
        <f t="shared" si="108"/>
        <v>ALGADI</v>
      </c>
      <c r="BE320" s="45" t="s">
        <v>852</v>
      </c>
      <c r="BF320" s="123" t="str">
        <f t="shared" si="109"/>
        <v>9-SEPTIEMBRE</v>
      </c>
      <c r="BG320" s="45">
        <f t="shared" si="110"/>
        <v>330004</v>
      </c>
      <c r="BH320" s="45">
        <f>VLOOKUP(Y320,Hoja1!$A$2:$O$599,14,FALSE)</f>
        <v>330004</v>
      </c>
      <c r="BI320" s="45" t="str">
        <f>VLOOKUP(BH320,Hoja1!$A$2:$O$599,2,FALSE)</f>
        <v>RESIDENCIA  CLARET GRANADA</v>
      </c>
      <c r="BJ320" s="45" t="str">
        <f t="shared" si="111"/>
        <v>ESTEVEZ BAZAN, ELISA Mª</v>
      </c>
      <c r="BK320" s="45">
        <f>VLOOKUP(BJ320,Trabajadores!$C$3:$AN$3285,14,FALSE)</f>
        <v>502</v>
      </c>
      <c r="BL320" s="45" t="str">
        <f>VLOOKUP($BJ320,Trabajadores!$C$3:$AN$3285,19,FALSE)</f>
        <v>limpiador</v>
      </c>
      <c r="BM320" s="45">
        <f>VLOOKUP($BJ320,Trabajadores!$C$3:$AN$3285,16,FALSE)</f>
        <v>78.94</v>
      </c>
      <c r="BN320" s="124">
        <f t="shared" si="112"/>
        <v>1</v>
      </c>
      <c r="BO320" s="124">
        <f t="shared" si="113"/>
        <v>0</v>
      </c>
      <c r="BP320" s="125">
        <f t="shared" si="114"/>
        <v>1</v>
      </c>
      <c r="BR320" s="126">
        <f t="shared" si="115"/>
        <v>-112.15749999999998</v>
      </c>
      <c r="BV320" s="45" t="str">
        <f t="shared" si="116"/>
        <v>ALGADI</v>
      </c>
      <c r="BW320" s="45" t="s">
        <v>852</v>
      </c>
      <c r="BX320" s="123" t="str">
        <f t="shared" si="117"/>
        <v>9-SEPTIEMBRE</v>
      </c>
      <c r="BY320" s="45">
        <f t="shared" si="118"/>
        <v>330004</v>
      </c>
      <c r="BZ320" s="45">
        <f>VLOOKUP(BY320,Hoja1!$A$2:$O$599,14,FALSE)</f>
        <v>330004</v>
      </c>
      <c r="CA320" s="45" t="str">
        <f>VLOOKUP(BZ320,Hoja1!$A$2:$O$599,2,FALSE)</f>
        <v>RESIDENCIA  CLARET GRANADA</v>
      </c>
      <c r="CB320" s="45" t="str">
        <f t="shared" si="119"/>
        <v>Festivos y Fines de Semana</v>
      </c>
      <c r="CC320" s="45">
        <v>888</v>
      </c>
      <c r="CD320" s="45" t="str">
        <f t="shared" si="120"/>
        <v>INCIDENCIA</v>
      </c>
      <c r="CF320" s="124"/>
      <c r="CG320" s="124"/>
      <c r="CH320" s="125"/>
      <c r="CJ320" s="126">
        <f t="shared" si="121"/>
        <v>112.15749999999998</v>
      </c>
    </row>
    <row r="321" spans="1:88" hidden="1" x14ac:dyDescent="0.3">
      <c r="A321" s="116"/>
      <c r="B321" s="116"/>
      <c r="D321" s="31" t="s">
        <v>2764</v>
      </c>
      <c r="E321" s="8" t="s">
        <v>2786</v>
      </c>
      <c r="F321" s="7" t="s">
        <v>726</v>
      </c>
      <c r="G321" s="45" t="s">
        <v>714</v>
      </c>
      <c r="H321" s="45" t="s">
        <v>732</v>
      </c>
      <c r="I321" s="119" t="s">
        <v>5860</v>
      </c>
      <c r="J321" s="18" t="s">
        <v>485</v>
      </c>
      <c r="K321" s="119">
        <v>330004</v>
      </c>
      <c r="L321" s="110" t="str">
        <f t="shared" si="99"/>
        <v>ok</v>
      </c>
      <c r="M321" s="111" t="str">
        <f>IFERROR(VLOOKUP(K321,Centros!$E$2:$G$340,2,FALSE)," ")</f>
        <v>RESIDENCIA  CLARET GRANADA</v>
      </c>
      <c r="N321" s="112" t="str">
        <f t="shared" si="100"/>
        <v xml:space="preserve"> </v>
      </c>
      <c r="O321" s="113" t="str">
        <f>IFERROR(VLOOKUP($I321,Trabajadores!$C$3:$AF$1684,19,FALSE)," ")</f>
        <v>limpiador</v>
      </c>
      <c r="P321" s="32"/>
      <c r="Q321" s="33"/>
      <c r="R321" s="24">
        <f t="shared" si="98"/>
        <v>0</v>
      </c>
      <c r="S321" s="18">
        <v>25</v>
      </c>
      <c r="T321" s="23">
        <f t="shared" si="101"/>
        <v>2.0499999999999998</v>
      </c>
      <c r="U321" s="23">
        <f t="shared" si="102"/>
        <v>51.249999999999993</v>
      </c>
      <c r="V321" s="18"/>
      <c r="W321" s="23">
        <f t="shared" si="103"/>
        <v>67.624374999999986</v>
      </c>
      <c r="X321" s="30" t="str">
        <f>IFERROR(VLOOKUP($I321,Trabajadores!$C$2:$AS$1684,42,FALSE)," ")</f>
        <v>ALGADI</v>
      </c>
      <c r="Y321" s="30">
        <f>IFERROR(VLOOKUP($I321,Trabajadores!$C$2:$AS$1684,40,FALSE)," ")</f>
        <v>330004</v>
      </c>
      <c r="Z321" s="30" t="str">
        <f>IFERROR(VLOOKUP(Y321,Centros!$X$2:$Y$228,2,FALSE)," ")</f>
        <v>RESIDENCIA  CLARET GRANADA</v>
      </c>
      <c r="AA321" s="6" t="s">
        <v>10834</v>
      </c>
      <c r="AB321" s="5" t="s">
        <v>10840</v>
      </c>
      <c r="AC321" s="41">
        <f>IFERROR(VLOOKUP(H321,Centros!$AI$2:$AN$10,6,FALSE),0)</f>
        <v>74</v>
      </c>
      <c r="AD321" s="42">
        <f t="shared" si="104"/>
        <v>0</v>
      </c>
      <c r="AE321" s="42">
        <f t="shared" si="105"/>
        <v>0</v>
      </c>
      <c r="AF321" s="42">
        <f t="shared" si="106"/>
        <v>0</v>
      </c>
      <c r="AG321" s="42">
        <f t="shared" si="107"/>
        <v>51.249999999999993</v>
      </c>
      <c r="AH321" s="43">
        <f>IFERROR(VLOOKUP($I321,Trabajadores!$C$3:$AT$1684,44,FALSE),0)</f>
        <v>19218</v>
      </c>
      <c r="AI321" s="43">
        <f>IFERROR(VLOOKUP($I321,Trabajadores!$C$3:$AT$1684,2,FALSE),0)</f>
        <v>28</v>
      </c>
      <c r="AJ321" s="43" t="str">
        <f>IFERROR(VLOOKUP($I321,Trabajadores!$C$3:$AY$1270,21,FALSE),0)</f>
        <v>4</v>
      </c>
      <c r="AK321" s="42">
        <f>IFERROR(VLOOKUP($I321,Trabajadores!$C$3:$AN$1684,38,FALSE),0)</f>
        <v>7.2570939954395746</v>
      </c>
      <c r="AL321" s="42" t="str">
        <f>IFERROR(VLOOKUP($I321,Trabajadores!$C$3:$AN$1684,28,FALSE),0)</f>
        <v>99010825011997</v>
      </c>
      <c r="AM321" s="21" t="str">
        <f>IFERROR(VLOOKUP($I321,Trabajadores!$C$3:$AN$1684,19,FALSE),0)</f>
        <v>limpiador</v>
      </c>
      <c r="AN321" s="21">
        <f>IFERROR(IF($J321="algadi",VLOOKUP($K321,Centros!$AB$2:$AD$142,2,FALSE),VLOOKUP($K321,Centros!$AB$143:$AD$282,2,FALSE)),0)</f>
        <v>19218</v>
      </c>
      <c r="AO321" s="44" t="str">
        <f>IFERROR(IF($J321="algadi",VLOOKUP($K321,Centros!$AB$2:$AD$142,3,FALSE),VLOOKUP($K321,Centros!$AB$143:$AD$222,3,FALSE)),0)</f>
        <v>4</v>
      </c>
      <c r="AP321" s="54"/>
      <c r="AQ321" s="55">
        <f>IFERROR(VLOOKUP($AM321,Centros!$AR$2:$AS$405,2,FALSE),0)</f>
        <v>0</v>
      </c>
      <c r="AR321" s="78">
        <f>IFERROR(VLOOKUP($AM321,Centros!$AZ$2:$BA$6,2,FALSE),0)</f>
        <v>0</v>
      </c>
      <c r="AS321" s="76">
        <f>IFERROR(VLOOKUP($AM321,Centros!$BE$2:$BF$6,2,FALSE),0)</f>
        <v>2.0499999999999998</v>
      </c>
      <c r="BD321" s="45" t="str">
        <f t="shared" si="108"/>
        <v>ALGADI</v>
      </c>
      <c r="BE321" s="45" t="s">
        <v>852</v>
      </c>
      <c r="BF321" s="123" t="str">
        <f t="shared" si="109"/>
        <v>9-SEPTIEMBRE</v>
      </c>
      <c r="BG321" s="45">
        <f t="shared" si="110"/>
        <v>330004</v>
      </c>
      <c r="BH321" s="45">
        <f>VLOOKUP(Y321,Hoja1!$A$2:$O$599,14,FALSE)</f>
        <v>330004</v>
      </c>
      <c r="BI321" s="45" t="str">
        <f>VLOOKUP(BH321,Hoja1!$A$2:$O$599,2,FALSE)</f>
        <v>RESIDENCIA  CLARET GRANADA</v>
      </c>
      <c r="BJ321" s="45" t="str">
        <f t="shared" si="111"/>
        <v>ESTEVEZ BAZAN, ELISA Mª</v>
      </c>
      <c r="BK321" s="45">
        <f>VLOOKUP(BJ321,Trabajadores!$C$3:$AN$3285,14,FALSE)</f>
        <v>502</v>
      </c>
      <c r="BL321" s="45" t="str">
        <f>VLOOKUP($BJ321,Trabajadores!$C$3:$AN$3285,19,FALSE)</f>
        <v>limpiador</v>
      </c>
      <c r="BM321" s="45">
        <f>VLOOKUP($BJ321,Trabajadores!$C$3:$AN$3285,16,FALSE)</f>
        <v>78.94</v>
      </c>
      <c r="BN321" s="124">
        <f t="shared" si="112"/>
        <v>1</v>
      </c>
      <c r="BO321" s="124">
        <f t="shared" si="113"/>
        <v>0</v>
      </c>
      <c r="BP321" s="125">
        <f t="shared" si="114"/>
        <v>1</v>
      </c>
      <c r="BR321" s="126">
        <f t="shared" si="115"/>
        <v>-67.624374999999986</v>
      </c>
      <c r="BV321" s="45" t="str">
        <f t="shared" si="116"/>
        <v>ALGADI</v>
      </c>
      <c r="BW321" s="45" t="s">
        <v>852</v>
      </c>
      <c r="BX321" s="123" t="str">
        <f t="shared" si="117"/>
        <v>9-SEPTIEMBRE</v>
      </c>
      <c r="BY321" s="45">
        <f t="shared" si="118"/>
        <v>330004</v>
      </c>
      <c r="BZ321" s="45">
        <f>VLOOKUP(BY321,Hoja1!$A$2:$O$599,14,FALSE)</f>
        <v>330004</v>
      </c>
      <c r="CA321" s="45" t="str">
        <f>VLOOKUP(BZ321,Hoja1!$A$2:$O$599,2,FALSE)</f>
        <v>RESIDENCIA  CLARET GRANADA</v>
      </c>
      <c r="CB321" s="45" t="str">
        <f t="shared" si="119"/>
        <v>Nocturnidad</v>
      </c>
      <c r="CC321" s="45">
        <v>888</v>
      </c>
      <c r="CD321" s="45" t="str">
        <f t="shared" si="120"/>
        <v>INCIDENCIA</v>
      </c>
      <c r="CF321" s="124"/>
      <c r="CG321" s="124"/>
      <c r="CH321" s="125"/>
      <c r="CJ321" s="126">
        <f t="shared" si="121"/>
        <v>67.624374999999986</v>
      </c>
    </row>
    <row r="322" spans="1:88" hidden="1" x14ac:dyDescent="0.3">
      <c r="A322" s="116"/>
      <c r="B322" s="116"/>
      <c r="D322" s="31" t="s">
        <v>2764</v>
      </c>
      <c r="E322" s="8" t="s">
        <v>2786</v>
      </c>
      <c r="F322" s="7" t="s">
        <v>726</v>
      </c>
      <c r="G322" s="45" t="s">
        <v>714</v>
      </c>
      <c r="H322" s="45" t="s">
        <v>720</v>
      </c>
      <c r="I322" s="119" t="s">
        <v>10291</v>
      </c>
      <c r="J322" s="18" t="s">
        <v>485</v>
      </c>
      <c r="K322" s="119">
        <v>330004</v>
      </c>
      <c r="L322" s="110" t="str">
        <f t="shared" si="99"/>
        <v>ok</v>
      </c>
      <c r="M322" s="111" t="str">
        <f>IFERROR(VLOOKUP(K322,Centros!$E$2:$G$340,2,FALSE)," ")</f>
        <v>RESIDENCIA  CLARET GRANADA</v>
      </c>
      <c r="N322" s="112" t="str">
        <f t="shared" si="100"/>
        <v xml:space="preserve"> </v>
      </c>
      <c r="O322" s="113" t="str">
        <f>IFERROR(VLOOKUP($I322,Trabajadores!$C$3:$AF$1684,19,FALSE)," ")</f>
        <v>COCINERA</v>
      </c>
      <c r="P322" s="32">
        <v>4</v>
      </c>
      <c r="Q322" s="33">
        <v>21.25</v>
      </c>
      <c r="R322" s="24">
        <f t="shared" si="98"/>
        <v>85</v>
      </c>
      <c r="S322" s="18"/>
      <c r="T322" s="23">
        <f t="shared" si="101"/>
        <v>2.2599999999999998</v>
      </c>
      <c r="U322" s="23">
        <f t="shared" si="102"/>
        <v>0</v>
      </c>
      <c r="V322" s="18"/>
      <c r="W322" s="23">
        <f t="shared" si="103"/>
        <v>112.15749999999998</v>
      </c>
      <c r="X322" s="30" t="str">
        <f>IFERROR(VLOOKUP($I322,Trabajadores!$C$2:$AS$1684,42,FALSE)," ")</f>
        <v>ALGADI</v>
      </c>
      <c r="Y322" s="30">
        <f>IFERROR(VLOOKUP($I322,Trabajadores!$C$2:$AS$1684,40,FALSE)," ")</f>
        <v>330004</v>
      </c>
      <c r="Z322" s="30" t="str">
        <f>IFERROR(VLOOKUP(Y322,Centros!$X$2:$Y$228,2,FALSE)," ")</f>
        <v>RESIDENCIA  CLARET GRANADA</v>
      </c>
      <c r="AA322" s="6" t="s">
        <v>10834</v>
      </c>
      <c r="AB322" s="5" t="s">
        <v>10838</v>
      </c>
      <c r="AC322" s="41">
        <f>IFERROR(VLOOKUP(H322,Centros!$AI$2:$AN$10,6,FALSE),0)</f>
        <v>70</v>
      </c>
      <c r="AD322" s="42">
        <f t="shared" si="104"/>
        <v>85</v>
      </c>
      <c r="AE322" s="42">
        <f t="shared" si="105"/>
        <v>0</v>
      </c>
      <c r="AF322" s="42">
        <f t="shared" si="106"/>
        <v>0</v>
      </c>
      <c r="AG322" s="42">
        <f t="shared" si="107"/>
        <v>0</v>
      </c>
      <c r="AH322" s="43">
        <f>IFERROR(VLOOKUP($I322,Trabajadores!$C$3:$AT$1684,44,FALSE),0)</f>
        <v>19218</v>
      </c>
      <c r="AI322" s="43">
        <f>IFERROR(VLOOKUP($I322,Trabajadores!$C$3:$AT$1684,2,FALSE),0)</f>
        <v>29</v>
      </c>
      <c r="AJ322" s="43" t="str">
        <f>IFERROR(VLOOKUP($I322,Trabajadores!$C$3:$AY$1270,21,FALSE),0)</f>
        <v>4</v>
      </c>
      <c r="AK322" s="42">
        <f>IFERROR(VLOOKUP($I322,Trabajadores!$C$3:$AN$1684,38,FALSE),0)</f>
        <v>7.67</v>
      </c>
      <c r="AL322" s="42" t="str">
        <f>IFERROR(VLOOKUP($I322,Trabajadores!$C$3:$AN$1684,28,FALSE),0)</f>
        <v>99010825011997</v>
      </c>
      <c r="AM322" s="21" t="str">
        <f>IFERROR(VLOOKUP($I322,Trabajadores!$C$3:$AN$1684,19,FALSE),0)</f>
        <v>COCINERA</v>
      </c>
      <c r="AN322" s="21">
        <f>IFERROR(IF($J322="algadi",VLOOKUP($K322,Centros!$AB$2:$AD$142,2,FALSE),VLOOKUP($K322,Centros!$AB$143:$AD$282,2,FALSE)),0)</f>
        <v>19218</v>
      </c>
      <c r="AO322" s="44" t="str">
        <f>IFERROR(IF($J322="algadi",VLOOKUP($K322,Centros!$AB$2:$AD$142,3,FALSE),VLOOKUP($K322,Centros!$AB$143:$AD$222,3,FALSE)),0)</f>
        <v>4</v>
      </c>
      <c r="AP322" s="54"/>
      <c r="AQ322" s="55">
        <f>IFERROR(VLOOKUP($AM322,Centros!$AR$2:$AS$405,2,FALSE),0)</f>
        <v>0</v>
      </c>
      <c r="AR322" s="78">
        <f>IFERROR(VLOOKUP($AM322,Centros!$AZ$2:$BA$6,2,FALSE),0)</f>
        <v>0</v>
      </c>
      <c r="AS322" s="76">
        <f>IFERROR(VLOOKUP($AM322,Centros!$BE$2:$BF$6,2,FALSE),0)</f>
        <v>2.2599999999999998</v>
      </c>
      <c r="BD322" s="45" t="str">
        <f t="shared" si="108"/>
        <v>ALGADI</v>
      </c>
      <c r="BE322" s="45" t="s">
        <v>852</v>
      </c>
      <c r="BF322" s="123" t="str">
        <f t="shared" si="109"/>
        <v>9-SEPTIEMBRE</v>
      </c>
      <c r="BG322" s="45">
        <f t="shared" si="110"/>
        <v>330004</v>
      </c>
      <c r="BH322" s="45">
        <f>VLOOKUP(Y322,Hoja1!$A$2:$O$599,14,FALSE)</f>
        <v>330004</v>
      </c>
      <c r="BI322" s="45" t="str">
        <f>VLOOKUP(BH322,Hoja1!$A$2:$O$599,2,FALSE)</f>
        <v>RESIDENCIA  CLARET GRANADA</v>
      </c>
      <c r="BJ322" s="45" t="str">
        <f t="shared" si="111"/>
        <v>SOTO APARCANA, GUILIANA O</v>
      </c>
      <c r="BK322" s="45">
        <f>VLOOKUP(BJ322,Trabajadores!$C$3:$AN$3285,14,FALSE)</f>
        <v>402</v>
      </c>
      <c r="BL322" s="45" t="str">
        <f>VLOOKUP($BJ322,Trabajadores!$C$3:$AN$3285,19,FALSE)</f>
        <v>COCINERA</v>
      </c>
      <c r="BM322" s="45">
        <f>VLOOKUP($BJ322,Trabajadores!$C$3:$AN$3285,16,FALSE)</f>
        <v>100</v>
      </c>
      <c r="BN322" s="124">
        <f t="shared" si="112"/>
        <v>1</v>
      </c>
      <c r="BO322" s="124">
        <f t="shared" si="113"/>
        <v>0</v>
      </c>
      <c r="BP322" s="125">
        <f t="shared" si="114"/>
        <v>1</v>
      </c>
      <c r="BR322" s="126">
        <f t="shared" si="115"/>
        <v>-112.15749999999998</v>
      </c>
      <c r="BV322" s="45" t="str">
        <f t="shared" si="116"/>
        <v>ALGADI</v>
      </c>
      <c r="BW322" s="45" t="s">
        <v>852</v>
      </c>
      <c r="BX322" s="123" t="str">
        <f t="shared" si="117"/>
        <v>9-SEPTIEMBRE</v>
      </c>
      <c r="BY322" s="45">
        <f t="shared" si="118"/>
        <v>330004</v>
      </c>
      <c r="BZ322" s="45">
        <f>VLOOKUP(BY322,Hoja1!$A$2:$O$599,14,FALSE)</f>
        <v>330004</v>
      </c>
      <c r="CA322" s="45" t="str">
        <f>VLOOKUP(BZ322,Hoja1!$A$2:$O$599,2,FALSE)</f>
        <v>RESIDENCIA  CLARET GRANADA</v>
      </c>
      <c r="CB322" s="45" t="str">
        <f t="shared" si="119"/>
        <v>Festivos y Fines de Semana</v>
      </c>
      <c r="CC322" s="45">
        <v>888</v>
      </c>
      <c r="CD322" s="45" t="str">
        <f t="shared" si="120"/>
        <v>INCIDENCIA</v>
      </c>
      <c r="CF322" s="124"/>
      <c r="CG322" s="124"/>
      <c r="CH322" s="125"/>
      <c r="CJ322" s="126">
        <f t="shared" si="121"/>
        <v>112.15749999999998</v>
      </c>
    </row>
    <row r="323" spans="1:88" hidden="1" x14ac:dyDescent="0.3">
      <c r="A323" s="116"/>
      <c r="B323" s="116"/>
      <c r="D323" s="31" t="s">
        <v>2764</v>
      </c>
      <c r="E323" s="8" t="s">
        <v>2786</v>
      </c>
      <c r="F323" s="7" t="s">
        <v>726</v>
      </c>
      <c r="G323" s="45" t="s">
        <v>714</v>
      </c>
      <c r="H323" s="45" t="s">
        <v>717</v>
      </c>
      <c r="I323" s="119" t="s">
        <v>9239</v>
      </c>
      <c r="J323" s="18" t="s">
        <v>485</v>
      </c>
      <c r="K323" s="119">
        <v>110034</v>
      </c>
      <c r="L323" s="110" t="str">
        <f t="shared" si="99"/>
        <v>ok</v>
      </c>
      <c r="M323" s="111" t="str">
        <f>IFERROR(VLOOKUP(K323,Centros!$E$2:$G$340,2,FALSE)," ")</f>
        <v>COLEGIO  CLARET SEVILLA</v>
      </c>
      <c r="N323" s="112" t="str">
        <f t="shared" si="100"/>
        <v xml:space="preserve"> </v>
      </c>
      <c r="O323" s="113" t="str">
        <f>IFERROR(VLOOKUP($I323,Trabajadores!$C$3:$AF$1684,19,FALSE)," ")</f>
        <v>AUX COLECT</v>
      </c>
      <c r="P323" s="32">
        <v>18</v>
      </c>
      <c r="Q323" s="33">
        <v>9</v>
      </c>
      <c r="R323" s="24">
        <f t="shared" ref="R323:R386" si="122">+P323*Q323</f>
        <v>162</v>
      </c>
      <c r="S323" s="18"/>
      <c r="T323" s="23">
        <f t="shared" si="101"/>
        <v>0</v>
      </c>
      <c r="U323" s="23">
        <f t="shared" si="102"/>
        <v>0</v>
      </c>
      <c r="V323" s="18"/>
      <c r="W323" s="23">
        <f t="shared" si="103"/>
        <v>213.75899999999999</v>
      </c>
      <c r="X323" s="30" t="str">
        <f>IFERROR(VLOOKUP($I323,Trabajadores!$C$2:$AS$1684,42,FALSE)," ")</f>
        <v>ALGADI</v>
      </c>
      <c r="Y323" s="30">
        <f>IFERROR(VLOOKUP($I323,Trabajadores!$C$2:$AS$1684,40,FALSE)," ")</f>
        <v>110034</v>
      </c>
      <c r="Z323" s="30" t="str">
        <f>IFERROR(VLOOKUP(Y323,Centros!$X$2:$Y$228,2,FALSE)," ")</f>
        <v>COLEGIO  CLARET SEVILLA</v>
      </c>
      <c r="AA323" s="6" t="s">
        <v>10834</v>
      </c>
      <c r="AB323" s="5" t="s">
        <v>10841</v>
      </c>
      <c r="AC323" s="41">
        <f>IFERROR(VLOOKUP(H323,Centros!$AI$2:$AN$10,6,FALSE),0)</f>
        <v>73</v>
      </c>
      <c r="AD323" s="42">
        <f t="shared" si="104"/>
        <v>0</v>
      </c>
      <c r="AE323" s="42">
        <f t="shared" si="105"/>
        <v>0</v>
      </c>
      <c r="AF323" s="42">
        <f t="shared" si="106"/>
        <v>162</v>
      </c>
      <c r="AG323" s="42">
        <f t="shared" si="107"/>
        <v>0</v>
      </c>
      <c r="AH323" s="43">
        <f>IFERROR(VLOOKUP($I323,Trabajadores!$C$3:$AT$1684,44,FALSE),0)</f>
        <v>19241</v>
      </c>
      <c r="AI323" s="43">
        <f>IFERROR(VLOOKUP($I323,Trabajadores!$C$3:$AT$1684,2,FALSE),0)</f>
        <v>21</v>
      </c>
      <c r="AJ323" s="43" t="str">
        <f>IFERROR(VLOOKUP($I323,Trabajadores!$C$3:$AY$1270,21,FALSE),0)</f>
        <v>5</v>
      </c>
      <c r="AK323" s="42">
        <f>IFERROR(VLOOKUP($I323,Trabajadores!$C$3:$AN$1684,38,FALSE),0)</f>
        <v>8.41</v>
      </c>
      <c r="AL323" s="42" t="str">
        <f>IFERROR(VLOOKUP($I323,Trabajadores!$C$3:$AN$1684,28,FALSE),0)</f>
        <v>99100165012016</v>
      </c>
      <c r="AM323" s="21" t="str">
        <f>IFERROR(VLOOKUP($I323,Trabajadores!$C$3:$AN$1684,19,FALSE),0)</f>
        <v>AUX COLECT</v>
      </c>
      <c r="AN323" s="21">
        <f>IFERROR(IF($J323="algadi",VLOOKUP($K323,Centros!$AB$2:$AD$142,2,FALSE),VLOOKUP($K323,Centros!$AB$143:$AD$282,2,FALSE)),0)</f>
        <v>0</v>
      </c>
      <c r="AO323" s="44">
        <f>IFERROR(IF($J323="algadi",VLOOKUP($K323,Centros!$AB$2:$AD$142,3,FALSE),VLOOKUP($K323,Centros!$AB$143:$AD$222,3,FALSE)),0)</f>
        <v>0</v>
      </c>
      <c r="AP323" s="54"/>
      <c r="AQ323" s="55">
        <f>IFERROR(VLOOKUP($AM323,Centros!$AR$2:$AS$405,2,FALSE),0)</f>
        <v>0</v>
      </c>
      <c r="AR323" s="78">
        <f>IFERROR(VLOOKUP($AM323,Centros!$AZ$2:$BA$6,2,FALSE),0)</f>
        <v>0</v>
      </c>
      <c r="AS323" s="76">
        <f>IFERROR(VLOOKUP($AM323,Centros!$BE$2:$BF$6,2,FALSE),0)</f>
        <v>0</v>
      </c>
      <c r="BD323" s="45" t="str">
        <f t="shared" si="108"/>
        <v>ALGADI</v>
      </c>
      <c r="BE323" s="45" t="s">
        <v>852</v>
      </c>
      <c r="BF323" s="123" t="str">
        <f t="shared" si="109"/>
        <v>9-SEPTIEMBRE</v>
      </c>
      <c r="BG323" s="45">
        <f t="shared" si="110"/>
        <v>110034</v>
      </c>
      <c r="BH323" s="45">
        <f>VLOOKUP(Y323,Hoja1!$A$2:$O$599,14,FALSE)</f>
        <v>110034</v>
      </c>
      <c r="BI323" s="45" t="str">
        <f>VLOOKUP(BH323,Hoja1!$A$2:$O$599,2,FALSE)</f>
        <v>COLEGIO  CLARET SEVILLA</v>
      </c>
      <c r="BJ323" s="45" t="str">
        <f t="shared" si="111"/>
        <v>MARQUEZ SANCHEZ, ROCIO</v>
      </c>
      <c r="BK323" s="45">
        <f>VLOOKUP(BJ323,Trabajadores!$C$3:$AN$3285,14,FALSE)</f>
        <v>300</v>
      </c>
      <c r="BL323" s="45" t="str">
        <f>VLOOKUP($BJ323,Trabajadores!$C$3:$AN$3285,19,FALSE)</f>
        <v>AUX COLECT</v>
      </c>
      <c r="BM323" s="45">
        <f>VLOOKUP($BJ323,Trabajadores!$C$3:$AN$3285,16,FALSE)</f>
        <v>50</v>
      </c>
      <c r="BN323" s="124">
        <f t="shared" si="112"/>
        <v>1</v>
      </c>
      <c r="BO323" s="124">
        <f t="shared" si="113"/>
        <v>0</v>
      </c>
      <c r="BP323" s="125">
        <f t="shared" si="114"/>
        <v>1</v>
      </c>
      <c r="BR323" s="126">
        <f t="shared" si="115"/>
        <v>-213.75899999999999</v>
      </c>
      <c r="BV323" s="45" t="str">
        <f t="shared" si="116"/>
        <v>ALGADI</v>
      </c>
      <c r="BW323" s="45" t="s">
        <v>852</v>
      </c>
      <c r="BX323" s="123" t="str">
        <f t="shared" si="117"/>
        <v>9-SEPTIEMBRE</v>
      </c>
      <c r="BY323" s="45">
        <f t="shared" si="118"/>
        <v>110034</v>
      </c>
      <c r="BZ323" s="45">
        <f>VLOOKUP(BY323,Hoja1!$A$2:$O$599,14,FALSE)</f>
        <v>110034</v>
      </c>
      <c r="CA323" s="45" t="str">
        <f>VLOOKUP(BZ323,Hoja1!$A$2:$O$599,2,FALSE)</f>
        <v>COLEGIO  CLARET SEVILLA</v>
      </c>
      <c r="CB323" s="45" t="str">
        <f t="shared" si="119"/>
        <v>Absentismo</v>
      </c>
      <c r="CC323" s="45">
        <v>888</v>
      </c>
      <c r="CD323" s="45" t="str">
        <f t="shared" si="120"/>
        <v>INCIDENCIA</v>
      </c>
      <c r="CF323" s="124"/>
      <c r="CG323" s="124"/>
      <c r="CH323" s="125"/>
      <c r="CJ323" s="126">
        <f t="shared" si="121"/>
        <v>213.75899999999999</v>
      </c>
    </row>
    <row r="324" spans="1:88" hidden="1" x14ac:dyDescent="0.3">
      <c r="A324" s="116"/>
      <c r="B324" s="116"/>
      <c r="D324" s="31" t="s">
        <v>2764</v>
      </c>
      <c r="E324" s="8" t="s">
        <v>2786</v>
      </c>
      <c r="F324" s="7" t="s">
        <v>725</v>
      </c>
      <c r="G324" s="45" t="s">
        <v>714</v>
      </c>
      <c r="H324" s="45" t="s">
        <v>719</v>
      </c>
      <c r="I324" s="119" t="s">
        <v>9239</v>
      </c>
      <c r="J324" s="18" t="s">
        <v>485</v>
      </c>
      <c r="K324" s="119">
        <v>110304</v>
      </c>
      <c r="L324" s="110" t="str">
        <f t="shared" ref="L324:L387" si="123">IF(W324&gt;0,IF(OR(E324="",F324="",G324="",H324="",I324="",J324="",K324=""),"faltan datos","ok")," ")</f>
        <v>ok</v>
      </c>
      <c r="M324" s="111" t="str">
        <f>IFERROR(VLOOKUP(K324,Centros!$E$2:$G$340,2,FALSE)," ")</f>
        <v>C. IRLANDESAS CASTILLEJA</v>
      </c>
      <c r="N324" s="112" t="str">
        <f t="shared" ref="N324:N387" si="124">IF(J324=" "," ",IF(J324=X324," ","Emp Orig/dest. Distinta"))</f>
        <v xml:space="preserve"> </v>
      </c>
      <c r="O324" s="113" t="str">
        <f>IFERROR(VLOOKUP($I324,Trabajadores!$C$3:$AF$1684,19,FALSE)," ")</f>
        <v>AUX COLECT</v>
      </c>
      <c r="P324" s="32">
        <v>5</v>
      </c>
      <c r="Q324" s="33">
        <v>10</v>
      </c>
      <c r="R324" s="24">
        <f t="shared" si="122"/>
        <v>50</v>
      </c>
      <c r="S324" s="18"/>
      <c r="T324" s="23">
        <f t="shared" ref="T324:T387" si="125">IF(AL324="99100165012016",AQ324,IF(AL324="28009435011996",AR324,IF(AL324="99010825011997",AS324)))</f>
        <v>0</v>
      </c>
      <c r="U324" s="23">
        <f t="shared" ref="U324:U387" si="126">IF(T324="no corresponde",0,+S324*T324)</f>
        <v>0</v>
      </c>
      <c r="V324" s="18"/>
      <c r="W324" s="23">
        <f t="shared" ref="W324:W387" si="127">+V324*AK324+((+R324+U324)*1.3195)</f>
        <v>65.974999999999994</v>
      </c>
      <c r="X324" s="30" t="str">
        <f>IFERROR(VLOOKUP($I324,Trabajadores!$C$2:$AS$1684,42,FALSE)," ")</f>
        <v>ALGADI</v>
      </c>
      <c r="Y324" s="30">
        <f>IFERROR(VLOOKUP($I324,Trabajadores!$C$2:$AS$1684,40,FALSE)," ")</f>
        <v>110034</v>
      </c>
      <c r="Z324" s="30" t="str">
        <f>IFERROR(VLOOKUP(Y324,Centros!$X$2:$Y$228,2,FALSE)," ")</f>
        <v>COLEGIO  CLARET SEVILLA</v>
      </c>
      <c r="AA324" s="6">
        <v>45918</v>
      </c>
      <c r="AB324" s="5" t="s">
        <v>10842</v>
      </c>
      <c r="AC324" s="41">
        <f>IFERROR(VLOOKUP(H324,Centros!$AI$2:$AN$10,6,FALSE),0)</f>
        <v>72</v>
      </c>
      <c r="AD324" s="42">
        <f t="shared" ref="AD324:AD387" si="128">IF(AC324=70,R324,0)</f>
        <v>0</v>
      </c>
      <c r="AE324" s="42">
        <f t="shared" ref="AE324:AE387" si="129">IF(AC324=72,R324,0)</f>
        <v>50</v>
      </c>
      <c r="AF324" s="42">
        <f t="shared" ref="AF324:AF387" si="130">IF(AC324=73,+R324,0)</f>
        <v>0</v>
      </c>
      <c r="AG324" s="42">
        <f t="shared" ref="AG324:AG387" si="131">+U324</f>
        <v>0</v>
      </c>
      <c r="AH324" s="43">
        <f>IFERROR(VLOOKUP($I324,Trabajadores!$C$3:$AT$1684,44,FALSE),0)</f>
        <v>19241</v>
      </c>
      <c r="AI324" s="43">
        <f>IFERROR(VLOOKUP($I324,Trabajadores!$C$3:$AT$1684,2,FALSE),0)</f>
        <v>21</v>
      </c>
      <c r="AJ324" s="43" t="str">
        <f>IFERROR(VLOOKUP($I324,Trabajadores!$C$3:$AY$1270,21,FALSE),0)</f>
        <v>5</v>
      </c>
      <c r="AK324" s="42">
        <f>IFERROR(VLOOKUP($I324,Trabajadores!$C$3:$AN$1684,38,FALSE),0)</f>
        <v>8.41</v>
      </c>
      <c r="AL324" s="42" t="str">
        <f>IFERROR(VLOOKUP($I324,Trabajadores!$C$3:$AN$1684,28,FALSE),0)</f>
        <v>99100165012016</v>
      </c>
      <c r="AM324" s="21" t="str">
        <f>IFERROR(VLOOKUP($I324,Trabajadores!$C$3:$AN$1684,19,FALSE),0)</f>
        <v>AUX COLECT</v>
      </c>
      <c r="AN324" s="21">
        <f>IFERROR(IF($J324="algadi",VLOOKUP($K324,Centros!$AB$2:$AD$142,2,FALSE),VLOOKUP($K324,Centros!$AB$143:$AD$282,2,FALSE)),0)</f>
        <v>19041</v>
      </c>
      <c r="AO324" s="44" t="str">
        <f>IFERROR(IF($J324="algadi",VLOOKUP($K324,Centros!$AB$2:$AD$142,3,FALSE),VLOOKUP($K324,Centros!$AB$143:$AD$222,3,FALSE)),0)</f>
        <v>2</v>
      </c>
      <c r="AP324" s="54"/>
      <c r="AQ324" s="55">
        <f>IFERROR(VLOOKUP($AM324,Centros!$AR$2:$AS$405,2,FALSE),0)</f>
        <v>0</v>
      </c>
      <c r="AR324" s="78">
        <f>IFERROR(VLOOKUP($AM324,Centros!$AZ$2:$BA$6,2,FALSE),0)</f>
        <v>0</v>
      </c>
      <c r="AS324" s="76">
        <f>IFERROR(VLOOKUP($AM324,Centros!$BE$2:$BF$6,2,FALSE),0)</f>
        <v>0</v>
      </c>
      <c r="BD324" s="45" t="str">
        <f t="shared" ref="BD324:BD387" si="132">+X324</f>
        <v>ALGADI</v>
      </c>
      <c r="BE324" s="45" t="s">
        <v>852</v>
      </c>
      <c r="BF324" s="123" t="str">
        <f t="shared" ref="BF324:BF387" si="133">+E324</f>
        <v>9-SEPTIEMBRE</v>
      </c>
      <c r="BG324" s="45">
        <f t="shared" ref="BG324:BG387" si="134">+Y324</f>
        <v>110034</v>
      </c>
      <c r="BH324" s="45">
        <f>VLOOKUP(Y324,Hoja1!$A$2:$O$599,14,FALSE)</f>
        <v>110034</v>
      </c>
      <c r="BI324" s="45" t="str">
        <f>VLOOKUP(BH324,Hoja1!$A$2:$O$599,2,FALSE)</f>
        <v>COLEGIO  CLARET SEVILLA</v>
      </c>
      <c r="BJ324" s="45" t="str">
        <f t="shared" ref="BJ324:BJ387" si="135">+I324</f>
        <v>MARQUEZ SANCHEZ, ROCIO</v>
      </c>
      <c r="BK324" s="45">
        <f>VLOOKUP(BJ324,Trabajadores!$C$3:$AN$3285,14,FALSE)</f>
        <v>300</v>
      </c>
      <c r="BL324" s="45" t="str">
        <f>VLOOKUP($BJ324,Trabajadores!$C$3:$AN$3285,19,FALSE)</f>
        <v>AUX COLECT</v>
      </c>
      <c r="BM324" s="45">
        <f>VLOOKUP($BJ324,Trabajadores!$C$3:$AN$3285,16,FALSE)</f>
        <v>50</v>
      </c>
      <c r="BN324" s="124">
        <f t="shared" ref="BN324:BN387" si="136">IF($G324="010 Restauración",100%,0%)</f>
        <v>1</v>
      </c>
      <c r="BO324" s="124">
        <f t="shared" ref="BO324:BO387" si="137">IF($G324="020 Limpieza",100%,0%)</f>
        <v>0</v>
      </c>
      <c r="BP324" s="125">
        <f t="shared" ref="BP324:BP387" si="138">+BN324+BO324</f>
        <v>1</v>
      </c>
      <c r="BR324" s="126">
        <f t="shared" ref="BR324:BR387" si="139">-W324</f>
        <v>-65.974999999999994</v>
      </c>
      <c r="BV324" s="45" t="str">
        <f t="shared" ref="BV324:BV387" si="140">+J324</f>
        <v>ALGADI</v>
      </c>
      <c r="BW324" s="45" t="s">
        <v>852</v>
      </c>
      <c r="BX324" s="123" t="str">
        <f t="shared" ref="BX324:BX387" si="141">+E324</f>
        <v>9-SEPTIEMBRE</v>
      </c>
      <c r="BY324" s="45">
        <f t="shared" ref="BY324:BY387" si="142">+K324</f>
        <v>110304</v>
      </c>
      <c r="BZ324" s="45">
        <f>VLOOKUP(BY324,Hoja1!$A$2:$O$599,14,FALSE)</f>
        <v>110304</v>
      </c>
      <c r="CA324" s="45" t="str">
        <f>VLOOKUP(BZ324,Hoja1!$A$2:$O$599,2,FALSE)</f>
        <v>C. IRLANDESAS CASTILLEJA</v>
      </c>
      <c r="CB324" s="45" t="str">
        <f t="shared" ref="CB324:CB387" si="143">+H324</f>
        <v>Eventos</v>
      </c>
      <c r="CC324" s="45">
        <v>888</v>
      </c>
      <c r="CD324" s="45" t="str">
        <f t="shared" ref="CD324:CD387" si="144">+BW324</f>
        <v>INCIDENCIA</v>
      </c>
      <c r="CF324" s="124"/>
      <c r="CG324" s="124"/>
      <c r="CH324" s="125"/>
      <c r="CJ324" s="126">
        <f t="shared" ref="CJ324:CJ387" si="145">+W324</f>
        <v>65.974999999999994</v>
      </c>
    </row>
    <row r="325" spans="1:88" hidden="1" x14ac:dyDescent="0.3">
      <c r="A325" s="116"/>
      <c r="B325" s="116"/>
      <c r="D325" s="31" t="s">
        <v>2764</v>
      </c>
      <c r="E325" s="8" t="s">
        <v>2786</v>
      </c>
      <c r="F325" s="7" t="s">
        <v>725</v>
      </c>
      <c r="G325" s="45" t="s">
        <v>714</v>
      </c>
      <c r="H325" s="45" t="s">
        <v>719</v>
      </c>
      <c r="I325" s="119" t="s">
        <v>10133</v>
      </c>
      <c r="J325" s="18" t="s">
        <v>485</v>
      </c>
      <c r="K325" s="119">
        <v>110304</v>
      </c>
      <c r="L325" s="110" t="str">
        <f t="shared" si="123"/>
        <v>ok</v>
      </c>
      <c r="M325" s="111" t="str">
        <f>IFERROR(VLOOKUP(K325,Centros!$E$2:$G$340,2,FALSE)," ")</f>
        <v>C. IRLANDESAS CASTILLEJA</v>
      </c>
      <c r="N325" s="112" t="str">
        <f t="shared" si="124"/>
        <v xml:space="preserve"> </v>
      </c>
      <c r="O325" s="113" t="str">
        <f>IFERROR(VLOOKUP($I325,Trabajadores!$C$3:$AF$1684,19,FALSE)," ")</f>
        <v>COCINERO</v>
      </c>
      <c r="P325" s="32">
        <v>8</v>
      </c>
      <c r="Q325" s="33">
        <v>11</v>
      </c>
      <c r="R325" s="24">
        <f t="shared" si="122"/>
        <v>88</v>
      </c>
      <c r="S325" s="18"/>
      <c r="T325" s="23">
        <f t="shared" si="125"/>
        <v>1.743765625</v>
      </c>
      <c r="U325" s="23">
        <f t="shared" si="126"/>
        <v>0</v>
      </c>
      <c r="V325" s="18"/>
      <c r="W325" s="23">
        <f t="shared" si="127"/>
        <v>116.11599999999999</v>
      </c>
      <c r="X325" s="30" t="str">
        <f>IFERROR(VLOOKUP($I325,Trabajadores!$C$2:$AS$1684,42,FALSE)," ")</f>
        <v>ALGADI</v>
      </c>
      <c r="Y325" s="30">
        <f>IFERROR(VLOOKUP($I325,Trabajadores!$C$2:$AS$1684,40,FALSE)," ")</f>
        <v>110034</v>
      </c>
      <c r="Z325" s="30" t="str">
        <f>IFERROR(VLOOKUP(Y325,Centros!$X$2:$Y$228,2,FALSE)," ")</f>
        <v>COLEGIO  CLARET SEVILLA</v>
      </c>
      <c r="AA325" s="6">
        <v>45918</v>
      </c>
      <c r="AB325" s="5" t="s">
        <v>10842</v>
      </c>
      <c r="AC325" s="41">
        <f>IFERROR(VLOOKUP(H325,Centros!$AI$2:$AN$10,6,FALSE),0)</f>
        <v>72</v>
      </c>
      <c r="AD325" s="42">
        <f t="shared" si="128"/>
        <v>0</v>
      </c>
      <c r="AE325" s="42">
        <f t="shared" si="129"/>
        <v>88</v>
      </c>
      <c r="AF325" s="42">
        <f t="shared" si="130"/>
        <v>0</v>
      </c>
      <c r="AG325" s="42">
        <f t="shared" si="131"/>
        <v>0</v>
      </c>
      <c r="AH325" s="43">
        <f>IFERROR(VLOOKUP($I325,Trabajadores!$C$3:$AT$1684,44,FALSE),0)</f>
        <v>19241</v>
      </c>
      <c r="AI325" s="43">
        <f>IFERROR(VLOOKUP($I325,Trabajadores!$C$3:$AT$1684,2,FALSE),0)</f>
        <v>44</v>
      </c>
      <c r="AJ325" s="43" t="str">
        <f>IFERROR(VLOOKUP($I325,Trabajadores!$C$3:$AY$1270,21,FALSE),0)</f>
        <v>5</v>
      </c>
      <c r="AK325" s="42">
        <f>IFERROR(VLOOKUP($I325,Trabajadores!$C$3:$AN$1684,38,FALSE),0)</f>
        <v>9.1212499999999999</v>
      </c>
      <c r="AL325" s="42" t="str">
        <f>IFERROR(VLOOKUP($I325,Trabajadores!$C$3:$AN$1684,28,FALSE),0)</f>
        <v>99100165012016</v>
      </c>
      <c r="AM325" s="21" t="str">
        <f>IFERROR(VLOOKUP($I325,Trabajadores!$C$3:$AN$1684,19,FALSE),0)</f>
        <v>COCINERO</v>
      </c>
      <c r="AN325" s="21">
        <f>IFERROR(IF($J325="algadi",VLOOKUP($K325,Centros!$AB$2:$AD$142,2,FALSE),VLOOKUP($K325,Centros!$AB$143:$AD$282,2,FALSE)),0)</f>
        <v>19041</v>
      </c>
      <c r="AO325" s="44" t="str">
        <f>IFERROR(IF($J325="algadi",VLOOKUP($K325,Centros!$AB$2:$AD$142,3,FALSE),VLOOKUP($K325,Centros!$AB$143:$AD$222,3,FALSE)),0)</f>
        <v>2</v>
      </c>
      <c r="AP325" s="54"/>
      <c r="AQ325" s="55">
        <f>IFERROR(VLOOKUP($AM325,Centros!$AR$2:$AS$405,2,FALSE),0)</f>
        <v>1.743765625</v>
      </c>
      <c r="AR325" s="78">
        <f>IFERROR(VLOOKUP($AM325,Centros!$AZ$2:$BA$6,2,FALSE),0)</f>
        <v>0</v>
      </c>
      <c r="AS325" s="76">
        <f>IFERROR(VLOOKUP($AM325,Centros!$BE$2:$BF$6,2,FALSE),0)</f>
        <v>0</v>
      </c>
      <c r="BD325" s="45" t="str">
        <f t="shared" si="132"/>
        <v>ALGADI</v>
      </c>
      <c r="BE325" s="45" t="s">
        <v>852</v>
      </c>
      <c r="BF325" s="123" t="str">
        <f t="shared" si="133"/>
        <v>9-SEPTIEMBRE</v>
      </c>
      <c r="BG325" s="45">
        <f t="shared" si="134"/>
        <v>110034</v>
      </c>
      <c r="BH325" s="45">
        <f>VLOOKUP(Y325,Hoja1!$A$2:$O$599,14,FALSE)</f>
        <v>110034</v>
      </c>
      <c r="BI325" s="45" t="str">
        <f>VLOOKUP(BH325,Hoja1!$A$2:$O$599,2,FALSE)</f>
        <v>COLEGIO  CLARET SEVILLA</v>
      </c>
      <c r="BJ325" s="45" t="str">
        <f t="shared" si="135"/>
        <v>RUIZ MEDINA, Mª ROCIO</v>
      </c>
      <c r="BK325" s="45">
        <f>VLOOKUP(BJ325,Trabajadores!$C$3:$AN$3285,14,FALSE)</f>
        <v>300</v>
      </c>
      <c r="BL325" s="45" t="str">
        <f>VLOOKUP($BJ325,Trabajadores!$C$3:$AN$3285,19,FALSE)</f>
        <v>COCINERO</v>
      </c>
      <c r="BM325" s="45">
        <f>VLOOKUP($BJ325,Trabajadores!$C$3:$AN$3285,16,FALSE)</f>
        <v>100</v>
      </c>
      <c r="BN325" s="124">
        <f t="shared" si="136"/>
        <v>1</v>
      </c>
      <c r="BO325" s="124">
        <f t="shared" si="137"/>
        <v>0</v>
      </c>
      <c r="BP325" s="125">
        <f t="shared" si="138"/>
        <v>1</v>
      </c>
      <c r="BR325" s="126">
        <f t="shared" si="139"/>
        <v>-116.11599999999999</v>
      </c>
      <c r="BV325" s="45" t="str">
        <f t="shared" si="140"/>
        <v>ALGADI</v>
      </c>
      <c r="BW325" s="45" t="s">
        <v>852</v>
      </c>
      <c r="BX325" s="123" t="str">
        <f t="shared" si="141"/>
        <v>9-SEPTIEMBRE</v>
      </c>
      <c r="BY325" s="45">
        <f t="shared" si="142"/>
        <v>110304</v>
      </c>
      <c r="BZ325" s="45">
        <f>VLOOKUP(BY325,Hoja1!$A$2:$O$599,14,FALSE)</f>
        <v>110304</v>
      </c>
      <c r="CA325" s="45" t="str">
        <f>VLOOKUP(BZ325,Hoja1!$A$2:$O$599,2,FALSE)</f>
        <v>C. IRLANDESAS CASTILLEJA</v>
      </c>
      <c r="CB325" s="45" t="str">
        <f t="shared" si="143"/>
        <v>Eventos</v>
      </c>
      <c r="CC325" s="45">
        <v>888</v>
      </c>
      <c r="CD325" s="45" t="str">
        <f t="shared" si="144"/>
        <v>INCIDENCIA</v>
      </c>
      <c r="CF325" s="124"/>
      <c r="CG325" s="124"/>
      <c r="CH325" s="125"/>
      <c r="CJ325" s="126">
        <f t="shared" si="145"/>
        <v>116.11599999999999</v>
      </c>
    </row>
    <row r="326" spans="1:88" hidden="1" x14ac:dyDescent="0.3">
      <c r="A326" s="116"/>
      <c r="B326" s="116"/>
      <c r="D326" s="31" t="s">
        <v>2764</v>
      </c>
      <c r="E326" s="8" t="s">
        <v>2786</v>
      </c>
      <c r="F326" s="7" t="s">
        <v>726</v>
      </c>
      <c r="G326" s="45" t="s">
        <v>714</v>
      </c>
      <c r="H326" s="45" t="s">
        <v>717</v>
      </c>
      <c r="I326" s="119" t="s">
        <v>7561</v>
      </c>
      <c r="J326" s="18" t="s">
        <v>485</v>
      </c>
      <c r="K326" s="119">
        <v>110034</v>
      </c>
      <c r="L326" s="110" t="str">
        <f t="shared" si="123"/>
        <v>ok</v>
      </c>
      <c r="M326" s="111" t="str">
        <f>IFERROR(VLOOKUP(K326,Centros!$E$2:$G$340,2,FALSE)," ")</f>
        <v>COLEGIO  CLARET SEVILLA</v>
      </c>
      <c r="N326" s="112" t="str">
        <f t="shared" si="124"/>
        <v xml:space="preserve"> </v>
      </c>
      <c r="O326" s="113" t="str">
        <f>IFERROR(VLOOKUP($I326,Trabajadores!$C$3:$AF$1684,19,FALSE)," ")</f>
        <v>COCINERO</v>
      </c>
      <c r="P326" s="32">
        <v>3</v>
      </c>
      <c r="Q326" s="33">
        <v>9</v>
      </c>
      <c r="R326" s="24">
        <f t="shared" si="122"/>
        <v>27</v>
      </c>
      <c r="S326" s="18"/>
      <c r="T326" s="23">
        <f t="shared" si="125"/>
        <v>1.743765625</v>
      </c>
      <c r="U326" s="23">
        <f t="shared" si="126"/>
        <v>0</v>
      </c>
      <c r="V326" s="18"/>
      <c r="W326" s="23">
        <f t="shared" si="127"/>
        <v>35.6265</v>
      </c>
      <c r="X326" s="30" t="str">
        <f>IFERROR(VLOOKUP($I326,Trabajadores!$C$2:$AS$1684,42,FALSE)," ")</f>
        <v>ALGADI</v>
      </c>
      <c r="Y326" s="30">
        <f>IFERROR(VLOOKUP($I326,Trabajadores!$C$2:$AS$1684,40,FALSE)," ")</f>
        <v>110034</v>
      </c>
      <c r="Z326" s="30" t="str">
        <f>IFERROR(VLOOKUP(Y326,Centros!$X$2:$Y$228,2,FALSE)," ")</f>
        <v>COLEGIO  CLARET SEVILLA</v>
      </c>
      <c r="AA326" s="6" t="s">
        <v>10834</v>
      </c>
      <c r="AB326" s="5" t="s">
        <v>10841</v>
      </c>
      <c r="AC326" s="41">
        <f>IFERROR(VLOOKUP(H326,Centros!$AI$2:$AN$10,6,FALSE),0)</f>
        <v>73</v>
      </c>
      <c r="AD326" s="42">
        <f t="shared" si="128"/>
        <v>0</v>
      </c>
      <c r="AE326" s="42">
        <f t="shared" si="129"/>
        <v>0</v>
      </c>
      <c r="AF326" s="42">
        <f t="shared" si="130"/>
        <v>27</v>
      </c>
      <c r="AG326" s="42">
        <f t="shared" si="131"/>
        <v>0</v>
      </c>
      <c r="AH326" s="43">
        <f>IFERROR(VLOOKUP($I326,Trabajadores!$C$3:$AT$1684,44,FALSE),0)</f>
        <v>19241</v>
      </c>
      <c r="AI326" s="43">
        <f>IFERROR(VLOOKUP($I326,Trabajadores!$C$3:$AT$1684,2,FALSE),0)</f>
        <v>46</v>
      </c>
      <c r="AJ326" s="43" t="str">
        <f>IFERROR(VLOOKUP($I326,Trabajadores!$C$3:$AY$1270,21,FALSE),0)</f>
        <v>5</v>
      </c>
      <c r="AK326" s="42">
        <f>IFERROR(VLOOKUP($I326,Trabajadores!$C$3:$AN$1684,38,FALSE),0)</f>
        <v>9.1300000000000008</v>
      </c>
      <c r="AL326" s="42" t="str">
        <f>IFERROR(VLOOKUP($I326,Trabajadores!$C$3:$AN$1684,28,FALSE),0)</f>
        <v>99100165012016</v>
      </c>
      <c r="AM326" s="21" t="str">
        <f>IFERROR(VLOOKUP($I326,Trabajadores!$C$3:$AN$1684,19,FALSE),0)</f>
        <v>COCINERO</v>
      </c>
      <c r="AN326" s="21">
        <f>IFERROR(IF($J326="algadi",VLOOKUP($K326,Centros!$AB$2:$AD$142,2,FALSE),VLOOKUP($K326,Centros!$AB$143:$AD$282,2,FALSE)),0)</f>
        <v>0</v>
      </c>
      <c r="AO326" s="44">
        <f>IFERROR(IF($J326="algadi",VLOOKUP($K326,Centros!$AB$2:$AD$142,3,FALSE),VLOOKUP($K326,Centros!$AB$143:$AD$222,3,FALSE)),0)</f>
        <v>0</v>
      </c>
      <c r="AP326" s="54"/>
      <c r="AQ326" s="55">
        <f>IFERROR(VLOOKUP($AM326,Centros!$AR$2:$AS$405,2,FALSE),0)</f>
        <v>1.743765625</v>
      </c>
      <c r="AR326" s="78">
        <f>IFERROR(VLOOKUP($AM326,Centros!$AZ$2:$BA$6,2,FALSE),0)</f>
        <v>0</v>
      </c>
      <c r="AS326" s="76">
        <f>IFERROR(VLOOKUP($AM326,Centros!$BE$2:$BF$6,2,FALSE),0)</f>
        <v>0</v>
      </c>
      <c r="BD326" s="45" t="str">
        <f t="shared" si="132"/>
        <v>ALGADI</v>
      </c>
      <c r="BE326" s="45" t="s">
        <v>852</v>
      </c>
      <c r="BF326" s="123" t="str">
        <f t="shared" si="133"/>
        <v>9-SEPTIEMBRE</v>
      </c>
      <c r="BG326" s="45">
        <f t="shared" si="134"/>
        <v>110034</v>
      </c>
      <c r="BH326" s="45">
        <f>VLOOKUP(Y326,Hoja1!$A$2:$O$599,14,FALSE)</f>
        <v>110034</v>
      </c>
      <c r="BI326" s="45" t="str">
        <f>VLOOKUP(BH326,Hoja1!$A$2:$O$599,2,FALSE)</f>
        <v>COLEGIO  CLARET SEVILLA</v>
      </c>
      <c r="BJ326" s="45" t="str">
        <f t="shared" si="135"/>
        <v>BAENA GELO, MIGUEL</v>
      </c>
      <c r="BK326" s="45">
        <f>VLOOKUP(BJ326,Trabajadores!$C$3:$AN$3285,14,FALSE)</f>
        <v>300</v>
      </c>
      <c r="BL326" s="45" t="str">
        <f>VLOOKUP($BJ326,Trabajadores!$C$3:$AN$3285,19,FALSE)</f>
        <v>COCINERO</v>
      </c>
      <c r="BM326" s="45">
        <f>VLOOKUP($BJ326,Trabajadores!$C$3:$AN$3285,16,FALSE)</f>
        <v>100</v>
      </c>
      <c r="BN326" s="124">
        <f t="shared" si="136"/>
        <v>1</v>
      </c>
      <c r="BO326" s="124">
        <f t="shared" si="137"/>
        <v>0</v>
      </c>
      <c r="BP326" s="125">
        <f t="shared" si="138"/>
        <v>1</v>
      </c>
      <c r="BR326" s="126">
        <f t="shared" si="139"/>
        <v>-35.6265</v>
      </c>
      <c r="BV326" s="45" t="str">
        <f t="shared" si="140"/>
        <v>ALGADI</v>
      </c>
      <c r="BW326" s="45" t="s">
        <v>852</v>
      </c>
      <c r="BX326" s="123" t="str">
        <f t="shared" si="141"/>
        <v>9-SEPTIEMBRE</v>
      </c>
      <c r="BY326" s="45">
        <f t="shared" si="142"/>
        <v>110034</v>
      </c>
      <c r="BZ326" s="45">
        <f>VLOOKUP(BY326,Hoja1!$A$2:$O$599,14,FALSE)</f>
        <v>110034</v>
      </c>
      <c r="CA326" s="45" t="str">
        <f>VLOOKUP(BZ326,Hoja1!$A$2:$O$599,2,FALSE)</f>
        <v>COLEGIO  CLARET SEVILLA</v>
      </c>
      <c r="CB326" s="45" t="str">
        <f t="shared" si="143"/>
        <v>Absentismo</v>
      </c>
      <c r="CC326" s="45">
        <v>888</v>
      </c>
      <c r="CD326" s="45" t="str">
        <f t="shared" si="144"/>
        <v>INCIDENCIA</v>
      </c>
      <c r="CF326" s="124"/>
      <c r="CG326" s="124"/>
      <c r="CH326" s="125"/>
      <c r="CJ326" s="126">
        <f t="shared" si="145"/>
        <v>35.6265</v>
      </c>
    </row>
    <row r="327" spans="1:88" hidden="1" x14ac:dyDescent="0.3">
      <c r="A327" s="116"/>
      <c r="B327" s="116"/>
      <c r="D327" s="31" t="s">
        <v>2764</v>
      </c>
      <c r="E327" s="8" t="s">
        <v>2786</v>
      </c>
      <c r="F327" s="7" t="s">
        <v>726</v>
      </c>
      <c r="G327" s="45" t="s">
        <v>714</v>
      </c>
      <c r="H327" s="45" t="s">
        <v>718</v>
      </c>
      <c r="I327" s="119" t="s">
        <v>9622</v>
      </c>
      <c r="J327" s="18" t="s">
        <v>485</v>
      </c>
      <c r="K327" s="119">
        <v>110034</v>
      </c>
      <c r="L327" s="110" t="str">
        <f t="shared" si="123"/>
        <v>ok</v>
      </c>
      <c r="M327" s="111" t="str">
        <f>IFERROR(VLOOKUP(K327,Centros!$E$2:$G$340,2,FALSE)," ")</f>
        <v>COLEGIO  CLARET SEVILLA</v>
      </c>
      <c r="N327" s="112" t="str">
        <f t="shared" si="124"/>
        <v xml:space="preserve"> </v>
      </c>
      <c r="O327" s="113" t="str">
        <f>IFERROR(VLOOKUP($I327,Trabajadores!$C$3:$AF$1684,19,FALSE)," ")</f>
        <v>AUX COLECT</v>
      </c>
      <c r="P327" s="32">
        <v>10</v>
      </c>
      <c r="Q327" s="33">
        <v>9</v>
      </c>
      <c r="R327" s="24">
        <f t="shared" si="122"/>
        <v>90</v>
      </c>
      <c r="S327" s="18"/>
      <c r="T327" s="23">
        <f t="shared" si="125"/>
        <v>0</v>
      </c>
      <c r="U327" s="23">
        <f t="shared" si="126"/>
        <v>0</v>
      </c>
      <c r="V327" s="18"/>
      <c r="W327" s="23">
        <f t="shared" si="127"/>
        <v>118.755</v>
      </c>
      <c r="X327" s="30" t="str">
        <f>IFERROR(VLOOKUP($I327,Trabajadores!$C$2:$AS$1684,42,FALSE)," ")</f>
        <v>ALGADI</v>
      </c>
      <c r="Y327" s="30">
        <f>IFERROR(VLOOKUP($I327,Trabajadores!$C$2:$AS$1684,40,FALSE)," ")</f>
        <v>110034</v>
      </c>
      <c r="Z327" s="30" t="str">
        <f>IFERROR(VLOOKUP(Y327,Centros!$X$2:$Y$228,2,FALSE)," ")</f>
        <v>COLEGIO  CLARET SEVILLA</v>
      </c>
      <c r="AA327" s="6" t="s">
        <v>10834</v>
      </c>
      <c r="AB327" s="5" t="s">
        <v>10843</v>
      </c>
      <c r="AC327" s="41">
        <f>IFERROR(VLOOKUP(H327,Centros!$AI$2:$AN$10,6,FALSE),0)</f>
        <v>72</v>
      </c>
      <c r="AD327" s="42">
        <f t="shared" si="128"/>
        <v>0</v>
      </c>
      <c r="AE327" s="42">
        <f t="shared" si="129"/>
        <v>90</v>
      </c>
      <c r="AF327" s="42">
        <f t="shared" si="130"/>
        <v>0</v>
      </c>
      <c r="AG327" s="42">
        <f t="shared" si="131"/>
        <v>0</v>
      </c>
      <c r="AH327" s="43">
        <f>IFERROR(VLOOKUP($I327,Trabajadores!$C$3:$AT$1684,44,FALSE),0)</f>
        <v>19241</v>
      </c>
      <c r="AI327" s="43">
        <f>IFERROR(VLOOKUP($I327,Trabajadores!$C$3:$AT$1684,2,FALSE),0)</f>
        <v>49</v>
      </c>
      <c r="AJ327" s="43" t="str">
        <f>IFERROR(VLOOKUP($I327,Trabajadores!$C$3:$AY$1270,21,FALSE),0)</f>
        <v>5</v>
      </c>
      <c r="AK327" s="42">
        <f>IFERROR(VLOOKUP($I327,Trabajadores!$C$3:$AN$1684,38,FALSE),0)</f>
        <v>8.3424999999999994</v>
      </c>
      <c r="AL327" s="42" t="str">
        <f>IFERROR(VLOOKUP($I327,Trabajadores!$C$3:$AN$1684,28,FALSE),0)</f>
        <v>99100165012016</v>
      </c>
      <c r="AM327" s="21" t="str">
        <f>IFERROR(VLOOKUP($I327,Trabajadores!$C$3:$AN$1684,19,FALSE),0)</f>
        <v>AUX COLECT</v>
      </c>
      <c r="AN327" s="21">
        <f>IFERROR(IF($J327="algadi",VLOOKUP($K327,Centros!$AB$2:$AD$142,2,FALSE),VLOOKUP($K327,Centros!$AB$143:$AD$282,2,FALSE)),0)</f>
        <v>0</v>
      </c>
      <c r="AO327" s="44">
        <f>IFERROR(IF($J327="algadi",VLOOKUP($K327,Centros!$AB$2:$AD$142,3,FALSE),VLOOKUP($K327,Centros!$AB$143:$AD$222,3,FALSE)),0)</f>
        <v>0</v>
      </c>
      <c r="AP327" s="54"/>
      <c r="AQ327" s="55">
        <f>IFERROR(VLOOKUP($AM327,Centros!$AR$2:$AS$405,2,FALSE),0)</f>
        <v>0</v>
      </c>
      <c r="AR327" s="78">
        <f>IFERROR(VLOOKUP($AM327,Centros!$AZ$2:$BA$6,2,FALSE),0)</f>
        <v>0</v>
      </c>
      <c r="AS327" s="76">
        <f>IFERROR(VLOOKUP($AM327,Centros!$BE$2:$BF$6,2,FALSE),0)</f>
        <v>0</v>
      </c>
      <c r="BD327" s="45" t="str">
        <f t="shared" si="132"/>
        <v>ALGADI</v>
      </c>
      <c r="BE327" s="45" t="s">
        <v>852</v>
      </c>
      <c r="BF327" s="123" t="str">
        <f t="shared" si="133"/>
        <v>9-SEPTIEMBRE</v>
      </c>
      <c r="BG327" s="45">
        <f t="shared" si="134"/>
        <v>110034</v>
      </c>
      <c r="BH327" s="45">
        <f>VLOOKUP(Y327,Hoja1!$A$2:$O$599,14,FALSE)</f>
        <v>110034</v>
      </c>
      <c r="BI327" s="45" t="str">
        <f>VLOOKUP(BH327,Hoja1!$A$2:$O$599,2,FALSE)</f>
        <v>COLEGIO  CLARET SEVILLA</v>
      </c>
      <c r="BJ327" s="45" t="str">
        <f t="shared" si="135"/>
        <v>OLMO GAVILAN, MONICA</v>
      </c>
      <c r="BK327" s="45">
        <f>VLOOKUP(BJ327,Trabajadores!$C$3:$AN$3285,14,FALSE)</f>
        <v>300</v>
      </c>
      <c r="BL327" s="45" t="str">
        <f>VLOOKUP($BJ327,Trabajadores!$C$3:$AN$3285,19,FALSE)</f>
        <v>AUX COLECT</v>
      </c>
      <c r="BM327" s="45">
        <f>VLOOKUP($BJ327,Trabajadores!$C$3:$AN$3285,16,FALSE)</f>
        <v>50</v>
      </c>
      <c r="BN327" s="124">
        <f t="shared" si="136"/>
        <v>1</v>
      </c>
      <c r="BO327" s="124">
        <f t="shared" si="137"/>
        <v>0</v>
      </c>
      <c r="BP327" s="125">
        <f t="shared" si="138"/>
        <v>1</v>
      </c>
      <c r="BR327" s="126">
        <f t="shared" si="139"/>
        <v>-118.755</v>
      </c>
      <c r="BV327" s="45" t="str">
        <f t="shared" si="140"/>
        <v>ALGADI</v>
      </c>
      <c r="BW327" s="45" t="s">
        <v>852</v>
      </c>
      <c r="BX327" s="123" t="str">
        <f t="shared" si="141"/>
        <v>9-SEPTIEMBRE</v>
      </c>
      <c r="BY327" s="45">
        <f t="shared" si="142"/>
        <v>110034</v>
      </c>
      <c r="BZ327" s="45">
        <f>VLOOKUP(BY327,Hoja1!$A$2:$O$599,14,FALSE)</f>
        <v>110034</v>
      </c>
      <c r="CA327" s="45" t="str">
        <f>VLOOKUP(BZ327,Hoja1!$A$2:$O$599,2,FALSE)</f>
        <v>COLEGIO  CLARET SEVILLA</v>
      </c>
      <c r="CB327" s="45" t="str">
        <f t="shared" si="143"/>
        <v>Refuerzo</v>
      </c>
      <c r="CC327" s="45">
        <v>888</v>
      </c>
      <c r="CD327" s="45" t="str">
        <f t="shared" si="144"/>
        <v>INCIDENCIA</v>
      </c>
      <c r="CF327" s="124"/>
      <c r="CG327" s="124"/>
      <c r="CH327" s="125"/>
      <c r="CJ327" s="126">
        <f t="shared" si="145"/>
        <v>118.755</v>
      </c>
    </row>
    <row r="328" spans="1:88" hidden="1" x14ac:dyDescent="0.3">
      <c r="A328" s="116"/>
      <c r="B328" s="116"/>
      <c r="D328" s="31" t="s">
        <v>2764</v>
      </c>
      <c r="E328" s="8" t="s">
        <v>2786</v>
      </c>
      <c r="F328" s="7" t="s">
        <v>726</v>
      </c>
      <c r="G328" s="45" t="s">
        <v>714</v>
      </c>
      <c r="H328" s="45" t="s">
        <v>717</v>
      </c>
      <c r="I328" s="119" t="s">
        <v>3993</v>
      </c>
      <c r="J328" s="18" t="s">
        <v>485</v>
      </c>
      <c r="K328" s="119">
        <v>110034</v>
      </c>
      <c r="L328" s="110" t="str">
        <f t="shared" si="123"/>
        <v>ok</v>
      </c>
      <c r="M328" s="111" t="str">
        <f>IFERROR(VLOOKUP(K328,Centros!$E$2:$G$340,2,FALSE)," ")</f>
        <v>COLEGIO  CLARET SEVILLA</v>
      </c>
      <c r="N328" s="112" t="str">
        <f t="shared" si="124"/>
        <v xml:space="preserve"> </v>
      </c>
      <c r="O328" s="113" t="str">
        <f>IFERROR(VLOOKUP($I328,Trabajadores!$C$3:$AF$1684,19,FALSE)," ")</f>
        <v>COCINERO</v>
      </c>
      <c r="P328" s="32">
        <v>4</v>
      </c>
      <c r="Q328" s="33">
        <v>9</v>
      </c>
      <c r="R328" s="24">
        <f t="shared" si="122"/>
        <v>36</v>
      </c>
      <c r="S328" s="18"/>
      <c r="T328" s="23">
        <f t="shared" si="125"/>
        <v>1.743765625</v>
      </c>
      <c r="U328" s="23">
        <f t="shared" si="126"/>
        <v>0</v>
      </c>
      <c r="V328" s="18"/>
      <c r="W328" s="23">
        <f t="shared" si="127"/>
        <v>47.501999999999995</v>
      </c>
      <c r="X328" s="30" t="str">
        <f>IFERROR(VLOOKUP($I328,Trabajadores!$C$2:$AS$1684,42,FALSE)," ")</f>
        <v>ALGADI</v>
      </c>
      <c r="Y328" s="30">
        <f>IFERROR(VLOOKUP($I328,Trabajadores!$C$2:$AS$1684,40,FALSE)," ")</f>
        <v>330003</v>
      </c>
      <c r="Z328" s="30" t="str">
        <f>IFERROR(VLOOKUP(Y328,Centros!$X$2:$Y$228,2,FALSE)," ")</f>
        <v>RESIDENCIA CLARET SEVILLA</v>
      </c>
      <c r="AA328" s="6" t="s">
        <v>10834</v>
      </c>
      <c r="AB328" s="5" t="s">
        <v>10841</v>
      </c>
      <c r="AC328" s="41">
        <f>IFERROR(VLOOKUP(H328,Centros!$AI$2:$AN$10,6,FALSE),0)</f>
        <v>73</v>
      </c>
      <c r="AD328" s="42">
        <f t="shared" si="128"/>
        <v>0</v>
      </c>
      <c r="AE328" s="42">
        <f t="shared" si="129"/>
        <v>0</v>
      </c>
      <c r="AF328" s="42">
        <f t="shared" si="130"/>
        <v>36</v>
      </c>
      <c r="AG328" s="42">
        <f t="shared" si="131"/>
        <v>0</v>
      </c>
      <c r="AH328" s="43">
        <f>IFERROR(VLOOKUP($I328,Trabajadores!$C$3:$AT$1684,44,FALSE),0)</f>
        <v>19241</v>
      </c>
      <c r="AI328" s="43">
        <f>IFERROR(VLOOKUP($I328,Trabajadores!$C$3:$AT$1684,2,FALSE),0)</f>
        <v>76</v>
      </c>
      <c r="AJ328" s="43" t="str">
        <f>IFERROR(VLOOKUP($I328,Trabajadores!$C$3:$AY$1270,21,FALSE),0)</f>
        <v>6</v>
      </c>
      <c r="AK328" s="42">
        <f>IFERROR(VLOOKUP($I328,Trabajadores!$C$3:$AN$1684,38,FALSE),0)</f>
        <v>8.8787500000000001</v>
      </c>
      <c r="AL328" s="42" t="str">
        <f>IFERROR(VLOOKUP($I328,Trabajadores!$C$3:$AN$1684,28,FALSE),0)</f>
        <v>99100165012016</v>
      </c>
      <c r="AM328" s="21" t="str">
        <f>IFERROR(VLOOKUP($I328,Trabajadores!$C$3:$AN$1684,19,FALSE),0)</f>
        <v>COCINERO</v>
      </c>
      <c r="AN328" s="21">
        <f>IFERROR(IF($J328="algadi",VLOOKUP($K328,Centros!$AB$2:$AD$142,2,FALSE),VLOOKUP($K328,Centros!$AB$143:$AD$282,2,FALSE)),0)</f>
        <v>0</v>
      </c>
      <c r="AO328" s="44">
        <f>IFERROR(IF($J328="algadi",VLOOKUP($K328,Centros!$AB$2:$AD$142,3,FALSE),VLOOKUP($K328,Centros!$AB$143:$AD$222,3,FALSE)),0)</f>
        <v>0</v>
      </c>
      <c r="AP328" s="54"/>
      <c r="AQ328" s="55">
        <f>IFERROR(VLOOKUP($AM328,Centros!$AR$2:$AS$405,2,FALSE),0)</f>
        <v>1.743765625</v>
      </c>
      <c r="AR328" s="78">
        <f>IFERROR(VLOOKUP($AM328,Centros!$AZ$2:$BA$6,2,FALSE),0)</f>
        <v>0</v>
      </c>
      <c r="AS328" s="76">
        <f>IFERROR(VLOOKUP($AM328,Centros!$BE$2:$BF$6,2,FALSE),0)</f>
        <v>0</v>
      </c>
      <c r="BD328" s="45" t="str">
        <f t="shared" si="132"/>
        <v>ALGADI</v>
      </c>
      <c r="BE328" s="45" t="s">
        <v>852</v>
      </c>
      <c r="BF328" s="123" t="str">
        <f t="shared" si="133"/>
        <v>9-SEPTIEMBRE</v>
      </c>
      <c r="BG328" s="45">
        <f t="shared" si="134"/>
        <v>330003</v>
      </c>
      <c r="BH328" s="45">
        <f>VLOOKUP(Y328,Hoja1!$A$2:$O$599,14,FALSE)</f>
        <v>110034</v>
      </c>
      <c r="BI328" s="45" t="str">
        <f>VLOOKUP(BH328,Hoja1!$A$2:$O$599,2,FALSE)</f>
        <v>COLEGIO  CLARET SEVILLA</v>
      </c>
      <c r="BJ328" s="45" t="str">
        <f t="shared" si="135"/>
        <v>INCOGNITO SUERO, ROCIO</v>
      </c>
      <c r="BK328" s="45">
        <f>VLOOKUP(BJ328,Trabajadores!$C$3:$AN$3285,14,FALSE)</f>
        <v>100</v>
      </c>
      <c r="BL328" s="45" t="str">
        <f>VLOOKUP($BJ328,Trabajadores!$C$3:$AN$3285,19,FALSE)</f>
        <v>COCINERO</v>
      </c>
      <c r="BM328" s="45">
        <f>VLOOKUP($BJ328,Trabajadores!$C$3:$AN$3285,16,FALSE)</f>
        <v>100</v>
      </c>
      <c r="BN328" s="124">
        <f t="shared" si="136"/>
        <v>1</v>
      </c>
      <c r="BO328" s="124">
        <f t="shared" si="137"/>
        <v>0</v>
      </c>
      <c r="BP328" s="125">
        <f t="shared" si="138"/>
        <v>1</v>
      </c>
      <c r="BR328" s="126">
        <f t="shared" si="139"/>
        <v>-47.501999999999995</v>
      </c>
      <c r="BV328" s="45" t="str">
        <f t="shared" si="140"/>
        <v>ALGADI</v>
      </c>
      <c r="BW328" s="45" t="s">
        <v>852</v>
      </c>
      <c r="BX328" s="123" t="str">
        <f t="shared" si="141"/>
        <v>9-SEPTIEMBRE</v>
      </c>
      <c r="BY328" s="45">
        <f t="shared" si="142"/>
        <v>110034</v>
      </c>
      <c r="BZ328" s="45">
        <f>VLOOKUP(BY328,Hoja1!$A$2:$O$599,14,FALSE)</f>
        <v>110034</v>
      </c>
      <c r="CA328" s="45" t="str">
        <f>VLOOKUP(BZ328,Hoja1!$A$2:$O$599,2,FALSE)</f>
        <v>COLEGIO  CLARET SEVILLA</v>
      </c>
      <c r="CB328" s="45" t="str">
        <f t="shared" si="143"/>
        <v>Absentismo</v>
      </c>
      <c r="CC328" s="45">
        <v>888</v>
      </c>
      <c r="CD328" s="45" t="str">
        <f t="shared" si="144"/>
        <v>INCIDENCIA</v>
      </c>
      <c r="CF328" s="124"/>
      <c r="CG328" s="124"/>
      <c r="CH328" s="125"/>
      <c r="CJ328" s="126">
        <f t="shared" si="145"/>
        <v>47.501999999999995</v>
      </c>
    </row>
    <row r="329" spans="1:88" hidden="1" x14ac:dyDescent="0.3">
      <c r="A329" s="116"/>
      <c r="B329" s="116"/>
      <c r="D329" s="31" t="s">
        <v>2764</v>
      </c>
      <c r="E329" s="8" t="s">
        <v>2786</v>
      </c>
      <c r="F329" s="7" t="s">
        <v>726</v>
      </c>
      <c r="G329" s="45" t="s">
        <v>714</v>
      </c>
      <c r="H329" s="45" t="s">
        <v>718</v>
      </c>
      <c r="I329" s="119" t="s">
        <v>6082</v>
      </c>
      <c r="J329" s="18" t="s">
        <v>485</v>
      </c>
      <c r="K329" s="119">
        <v>110034</v>
      </c>
      <c r="L329" s="110" t="str">
        <f t="shared" si="123"/>
        <v>ok</v>
      </c>
      <c r="M329" s="111" t="str">
        <f>IFERROR(VLOOKUP(K329,Centros!$E$2:$G$340,2,FALSE)," ")</f>
        <v>COLEGIO  CLARET SEVILLA</v>
      </c>
      <c r="N329" s="112" t="str">
        <f t="shared" si="124"/>
        <v xml:space="preserve"> </v>
      </c>
      <c r="O329" s="113" t="str">
        <f>IFERROR(VLOOKUP($I329,Trabajadores!$C$3:$AF$1684,19,FALSE)," ")</f>
        <v>AUX COLECT</v>
      </c>
      <c r="P329" s="32">
        <v>4</v>
      </c>
      <c r="Q329" s="33">
        <v>9</v>
      </c>
      <c r="R329" s="24">
        <f t="shared" si="122"/>
        <v>36</v>
      </c>
      <c r="S329" s="18"/>
      <c r="T329" s="23">
        <f t="shared" si="125"/>
        <v>0</v>
      </c>
      <c r="U329" s="23">
        <f t="shared" si="126"/>
        <v>0</v>
      </c>
      <c r="V329" s="18"/>
      <c r="W329" s="23">
        <f t="shared" si="127"/>
        <v>47.501999999999995</v>
      </c>
      <c r="X329" s="30" t="str">
        <f>IFERROR(VLOOKUP($I329,Trabajadores!$C$2:$AS$1684,42,FALSE)," ")</f>
        <v>ALGADI</v>
      </c>
      <c r="Y329" s="30">
        <f>IFERROR(VLOOKUP($I329,Trabajadores!$C$2:$AS$1684,40,FALSE)," ")</f>
        <v>110034</v>
      </c>
      <c r="Z329" s="30" t="str">
        <f>IFERROR(VLOOKUP(Y329,Centros!$X$2:$Y$228,2,FALSE)," ")</f>
        <v>COLEGIO  CLARET SEVILLA</v>
      </c>
      <c r="AA329" s="6" t="s">
        <v>10820</v>
      </c>
      <c r="AB329" s="5" t="s">
        <v>10844</v>
      </c>
      <c r="AC329" s="41">
        <f>IFERROR(VLOOKUP(H329,Centros!$AI$2:$AN$10,6,FALSE),0)</f>
        <v>72</v>
      </c>
      <c r="AD329" s="42">
        <f t="shared" si="128"/>
        <v>0</v>
      </c>
      <c r="AE329" s="42">
        <f t="shared" si="129"/>
        <v>36</v>
      </c>
      <c r="AF329" s="42">
        <f t="shared" si="130"/>
        <v>0</v>
      </c>
      <c r="AG329" s="42">
        <f t="shared" si="131"/>
        <v>0</v>
      </c>
      <c r="AH329" s="43">
        <f>IFERROR(VLOOKUP($I329,Trabajadores!$C$3:$AT$1684,44,FALSE),0)</f>
        <v>19241</v>
      </c>
      <c r="AI329" s="43">
        <f>IFERROR(VLOOKUP($I329,Trabajadores!$C$3:$AT$1684,2,FALSE),0)</f>
        <v>48</v>
      </c>
      <c r="AJ329" s="43" t="str">
        <f>IFERROR(VLOOKUP($I329,Trabajadores!$C$3:$AY$1270,21,FALSE),0)</f>
        <v>5</v>
      </c>
      <c r="AK329" s="42">
        <f>IFERROR(VLOOKUP($I329,Trabajadores!$C$3:$AN$1684,38,FALSE),0)</f>
        <v>8.3424999999999994</v>
      </c>
      <c r="AL329" s="42" t="str">
        <f>IFERROR(VLOOKUP($I329,Trabajadores!$C$3:$AN$1684,28,FALSE),0)</f>
        <v>99100165012016</v>
      </c>
      <c r="AM329" s="21" t="str">
        <f>IFERROR(VLOOKUP($I329,Trabajadores!$C$3:$AN$1684,19,FALSE),0)</f>
        <v>AUX COLECT</v>
      </c>
      <c r="AN329" s="21">
        <f>IFERROR(IF($J329="algadi",VLOOKUP($K329,Centros!$AB$2:$AD$142,2,FALSE),VLOOKUP($K329,Centros!$AB$143:$AD$282,2,FALSE)),0)</f>
        <v>0</v>
      </c>
      <c r="AO329" s="44">
        <f>IFERROR(IF($J329="algadi",VLOOKUP($K329,Centros!$AB$2:$AD$142,3,FALSE),VLOOKUP($K329,Centros!$AB$143:$AD$222,3,FALSE)),0)</f>
        <v>0</v>
      </c>
      <c r="AP329" s="54"/>
      <c r="AQ329" s="55">
        <f>IFERROR(VLOOKUP($AM329,Centros!$AR$2:$AS$405,2,FALSE),0)</f>
        <v>0</v>
      </c>
      <c r="AR329" s="78">
        <f>IFERROR(VLOOKUP($AM329,Centros!$AZ$2:$BA$6,2,FALSE),0)</f>
        <v>0</v>
      </c>
      <c r="AS329" s="76">
        <f>IFERROR(VLOOKUP($AM329,Centros!$BE$2:$BF$6,2,FALSE),0)</f>
        <v>0</v>
      </c>
      <c r="BD329" s="45" t="str">
        <f t="shared" si="132"/>
        <v>ALGADI</v>
      </c>
      <c r="BE329" s="45" t="s">
        <v>852</v>
      </c>
      <c r="BF329" s="123" t="str">
        <f t="shared" si="133"/>
        <v>9-SEPTIEMBRE</v>
      </c>
      <c r="BG329" s="45">
        <f t="shared" si="134"/>
        <v>110034</v>
      </c>
      <c r="BH329" s="45">
        <f>VLOOKUP(Y329,Hoja1!$A$2:$O$599,14,FALSE)</f>
        <v>110034</v>
      </c>
      <c r="BI329" s="45" t="str">
        <f>VLOOKUP(BH329,Hoja1!$A$2:$O$599,2,FALSE)</f>
        <v>COLEGIO  CLARET SEVILLA</v>
      </c>
      <c r="BJ329" s="45" t="str">
        <f t="shared" si="135"/>
        <v>GONZALEZ RUIZ, MONICA</v>
      </c>
      <c r="BK329" s="45">
        <f>VLOOKUP(BJ329,Trabajadores!$C$3:$AN$3285,14,FALSE)</f>
        <v>300</v>
      </c>
      <c r="BL329" s="45" t="str">
        <f>VLOOKUP($BJ329,Trabajadores!$C$3:$AN$3285,19,FALSE)</f>
        <v>AUX COLECT</v>
      </c>
      <c r="BM329" s="45">
        <f>VLOOKUP($BJ329,Trabajadores!$C$3:$AN$3285,16,FALSE)</f>
        <v>50</v>
      </c>
      <c r="BN329" s="124">
        <f t="shared" si="136"/>
        <v>1</v>
      </c>
      <c r="BO329" s="124">
        <f t="shared" si="137"/>
        <v>0</v>
      </c>
      <c r="BP329" s="125">
        <f t="shared" si="138"/>
        <v>1</v>
      </c>
      <c r="BR329" s="126">
        <f t="shared" si="139"/>
        <v>-47.501999999999995</v>
      </c>
      <c r="BV329" s="45" t="str">
        <f t="shared" si="140"/>
        <v>ALGADI</v>
      </c>
      <c r="BW329" s="45" t="s">
        <v>852</v>
      </c>
      <c r="BX329" s="123" t="str">
        <f t="shared" si="141"/>
        <v>9-SEPTIEMBRE</v>
      </c>
      <c r="BY329" s="45">
        <f t="shared" si="142"/>
        <v>110034</v>
      </c>
      <c r="BZ329" s="45">
        <f>VLOOKUP(BY329,Hoja1!$A$2:$O$599,14,FALSE)</f>
        <v>110034</v>
      </c>
      <c r="CA329" s="45" t="str">
        <f>VLOOKUP(BZ329,Hoja1!$A$2:$O$599,2,FALSE)</f>
        <v>COLEGIO  CLARET SEVILLA</v>
      </c>
      <c r="CB329" s="45" t="str">
        <f t="shared" si="143"/>
        <v>Refuerzo</v>
      </c>
      <c r="CC329" s="45">
        <v>888</v>
      </c>
      <c r="CD329" s="45" t="str">
        <f t="shared" si="144"/>
        <v>INCIDENCIA</v>
      </c>
      <c r="CF329" s="124"/>
      <c r="CG329" s="124"/>
      <c r="CH329" s="125"/>
      <c r="CJ329" s="126">
        <f t="shared" si="145"/>
        <v>47.501999999999995</v>
      </c>
    </row>
    <row r="330" spans="1:88" hidden="1" x14ac:dyDescent="0.3">
      <c r="A330" s="116"/>
      <c r="B330" s="116"/>
      <c r="D330" s="31" t="s">
        <v>2764</v>
      </c>
      <c r="E330" s="8" t="s">
        <v>2786</v>
      </c>
      <c r="F330" s="7" t="s">
        <v>726</v>
      </c>
      <c r="G330" s="45" t="s">
        <v>714</v>
      </c>
      <c r="H330" s="45" t="s">
        <v>717</v>
      </c>
      <c r="I330" s="119" t="s">
        <v>5227</v>
      </c>
      <c r="J330" s="18" t="s">
        <v>485</v>
      </c>
      <c r="K330" s="119">
        <v>110034</v>
      </c>
      <c r="L330" s="110" t="str">
        <f t="shared" si="123"/>
        <v>ok</v>
      </c>
      <c r="M330" s="111" t="str">
        <f>IFERROR(VLOOKUP(K330,Centros!$E$2:$G$340,2,FALSE)," ")</f>
        <v>COLEGIO  CLARET SEVILLA</v>
      </c>
      <c r="N330" s="112" t="str">
        <f t="shared" si="124"/>
        <v xml:space="preserve"> </v>
      </c>
      <c r="O330" s="113" t="str">
        <f>IFERROR(VLOOKUP($I330,Trabajadores!$C$3:$AF$1684,19,FALSE)," ")</f>
        <v>AUX COLECT</v>
      </c>
      <c r="P330" s="32">
        <v>4</v>
      </c>
      <c r="Q330" s="33">
        <v>9</v>
      </c>
      <c r="R330" s="24">
        <f t="shared" si="122"/>
        <v>36</v>
      </c>
      <c r="S330" s="18"/>
      <c r="T330" s="23">
        <f t="shared" si="125"/>
        <v>0</v>
      </c>
      <c r="U330" s="23">
        <f t="shared" si="126"/>
        <v>0</v>
      </c>
      <c r="V330" s="18"/>
      <c r="W330" s="23">
        <f t="shared" si="127"/>
        <v>47.501999999999995</v>
      </c>
      <c r="X330" s="30" t="str">
        <f>IFERROR(VLOOKUP($I330,Trabajadores!$C$2:$AS$1684,42,FALSE)," ")</f>
        <v>ALGADI</v>
      </c>
      <c r="Y330" s="30">
        <f>IFERROR(VLOOKUP($I330,Trabajadores!$C$2:$AS$1684,40,FALSE)," ")</f>
        <v>330003</v>
      </c>
      <c r="Z330" s="30" t="str">
        <f>IFERROR(VLOOKUP(Y330,Centros!$X$2:$Y$228,2,FALSE)," ")</f>
        <v>RESIDENCIA CLARET SEVILLA</v>
      </c>
      <c r="AA330" s="6" t="s">
        <v>10820</v>
      </c>
      <c r="AB330" s="5" t="s">
        <v>10845</v>
      </c>
      <c r="AC330" s="41">
        <f>IFERROR(VLOOKUP(H330,Centros!$AI$2:$AN$10,6,FALSE),0)</f>
        <v>73</v>
      </c>
      <c r="AD330" s="42">
        <f t="shared" si="128"/>
        <v>0</v>
      </c>
      <c r="AE330" s="42">
        <f t="shared" si="129"/>
        <v>0</v>
      </c>
      <c r="AF330" s="42">
        <f t="shared" si="130"/>
        <v>36</v>
      </c>
      <c r="AG330" s="42">
        <f t="shared" si="131"/>
        <v>0</v>
      </c>
      <c r="AH330" s="43">
        <f>IFERROR(VLOOKUP($I330,Trabajadores!$C$3:$AT$1684,44,FALSE),0)</f>
        <v>19241</v>
      </c>
      <c r="AI330" s="43">
        <f>IFERROR(VLOOKUP($I330,Trabajadores!$C$3:$AT$1684,2,FALSE),0)</f>
        <v>50</v>
      </c>
      <c r="AJ330" s="43" t="str">
        <f>IFERROR(VLOOKUP($I330,Trabajadores!$C$3:$AY$1270,21,FALSE),0)</f>
        <v>6</v>
      </c>
      <c r="AK330" s="42">
        <f>IFERROR(VLOOKUP($I330,Trabajadores!$C$3:$AN$1684,38,FALSE),0)</f>
        <v>8.5571428571428569</v>
      </c>
      <c r="AL330" s="42" t="str">
        <f>IFERROR(VLOOKUP($I330,Trabajadores!$C$3:$AN$1684,28,FALSE),0)</f>
        <v>99100165012016</v>
      </c>
      <c r="AM330" s="21" t="str">
        <f>IFERROR(VLOOKUP($I330,Trabajadores!$C$3:$AN$1684,19,FALSE),0)</f>
        <v>AUX COLECT</v>
      </c>
      <c r="AN330" s="21">
        <f>IFERROR(IF($J330="algadi",VLOOKUP($K330,Centros!$AB$2:$AD$142,2,FALSE),VLOOKUP($K330,Centros!$AB$143:$AD$282,2,FALSE)),0)</f>
        <v>0</v>
      </c>
      <c r="AO330" s="44">
        <f>IFERROR(IF($J330="algadi",VLOOKUP($K330,Centros!$AB$2:$AD$142,3,FALSE),VLOOKUP($K330,Centros!$AB$143:$AD$222,3,FALSE)),0)</f>
        <v>0</v>
      </c>
      <c r="AP330" s="54"/>
      <c r="AQ330" s="55">
        <f>IFERROR(VLOOKUP($AM330,Centros!$AR$2:$AS$405,2,FALSE),0)</f>
        <v>0</v>
      </c>
      <c r="AR330" s="78">
        <f>IFERROR(VLOOKUP($AM330,Centros!$AZ$2:$BA$6,2,FALSE),0)</f>
        <v>0</v>
      </c>
      <c r="AS330" s="76">
        <f>IFERROR(VLOOKUP($AM330,Centros!$BE$2:$BF$6,2,FALSE),0)</f>
        <v>0</v>
      </c>
      <c r="BD330" s="45" t="str">
        <f t="shared" si="132"/>
        <v>ALGADI</v>
      </c>
      <c r="BE330" s="45" t="s">
        <v>852</v>
      </c>
      <c r="BF330" s="123" t="str">
        <f t="shared" si="133"/>
        <v>9-SEPTIEMBRE</v>
      </c>
      <c r="BG330" s="45">
        <f t="shared" si="134"/>
        <v>330003</v>
      </c>
      <c r="BH330" s="45">
        <f>VLOOKUP(Y330,Hoja1!$A$2:$O$599,14,FALSE)</f>
        <v>110034</v>
      </c>
      <c r="BI330" s="45" t="str">
        <f>VLOOKUP(BH330,Hoja1!$A$2:$O$599,2,FALSE)</f>
        <v>COLEGIO  CLARET SEVILLA</v>
      </c>
      <c r="BJ330" s="45" t="str">
        <f t="shared" si="135"/>
        <v>ZANDUQELI, RUSUDAN</v>
      </c>
      <c r="BK330" s="45">
        <f>VLOOKUP(BJ330,Trabajadores!$C$3:$AN$3285,14,FALSE)</f>
        <v>200</v>
      </c>
      <c r="BL330" s="45" t="str">
        <f>VLOOKUP($BJ330,Trabajadores!$C$3:$AN$3285,19,FALSE)</f>
        <v>AUX COLECT</v>
      </c>
      <c r="BM330" s="45">
        <f>VLOOKUP($BJ330,Trabajadores!$C$3:$AN$3285,16,FALSE)</f>
        <v>87.5</v>
      </c>
      <c r="BN330" s="124">
        <f t="shared" si="136"/>
        <v>1</v>
      </c>
      <c r="BO330" s="124">
        <f t="shared" si="137"/>
        <v>0</v>
      </c>
      <c r="BP330" s="125">
        <f t="shared" si="138"/>
        <v>1</v>
      </c>
      <c r="BR330" s="126">
        <f t="shared" si="139"/>
        <v>-47.501999999999995</v>
      </c>
      <c r="BV330" s="45" t="str">
        <f t="shared" si="140"/>
        <v>ALGADI</v>
      </c>
      <c r="BW330" s="45" t="s">
        <v>852</v>
      </c>
      <c r="BX330" s="123" t="str">
        <f t="shared" si="141"/>
        <v>9-SEPTIEMBRE</v>
      </c>
      <c r="BY330" s="45">
        <f t="shared" si="142"/>
        <v>110034</v>
      </c>
      <c r="BZ330" s="45">
        <f>VLOOKUP(BY330,Hoja1!$A$2:$O$599,14,FALSE)</f>
        <v>110034</v>
      </c>
      <c r="CA330" s="45" t="str">
        <f>VLOOKUP(BZ330,Hoja1!$A$2:$O$599,2,FALSE)</f>
        <v>COLEGIO  CLARET SEVILLA</v>
      </c>
      <c r="CB330" s="45" t="str">
        <f t="shared" si="143"/>
        <v>Absentismo</v>
      </c>
      <c r="CC330" s="45">
        <v>888</v>
      </c>
      <c r="CD330" s="45" t="str">
        <f t="shared" si="144"/>
        <v>INCIDENCIA</v>
      </c>
      <c r="CF330" s="124"/>
      <c r="CG330" s="124"/>
      <c r="CH330" s="125"/>
      <c r="CJ330" s="126">
        <f t="shared" si="145"/>
        <v>47.501999999999995</v>
      </c>
    </row>
    <row r="331" spans="1:88" hidden="1" x14ac:dyDescent="0.3">
      <c r="A331" s="116"/>
      <c r="B331" s="116"/>
      <c r="D331" s="31" t="s">
        <v>2764</v>
      </c>
      <c r="E331" s="8" t="s">
        <v>2786</v>
      </c>
      <c r="F331" s="7" t="s">
        <v>726</v>
      </c>
      <c r="G331" s="45" t="s">
        <v>714</v>
      </c>
      <c r="H331" s="45" t="s">
        <v>717</v>
      </c>
      <c r="I331" s="119" t="s">
        <v>7543</v>
      </c>
      <c r="J331" s="18" t="s">
        <v>485</v>
      </c>
      <c r="K331" s="119">
        <v>110034</v>
      </c>
      <c r="L331" s="110" t="str">
        <f t="shared" si="123"/>
        <v>ok</v>
      </c>
      <c r="M331" s="111" t="str">
        <f>IFERROR(VLOOKUP(K331,Centros!$E$2:$G$340,2,FALSE)," ")</f>
        <v>COLEGIO  CLARET SEVILLA</v>
      </c>
      <c r="N331" s="112" t="str">
        <f t="shared" si="124"/>
        <v xml:space="preserve"> </v>
      </c>
      <c r="O331" s="113" t="str">
        <f>IFERROR(VLOOKUP($I331,Trabajadores!$C$3:$AF$1684,19,FALSE)," ")</f>
        <v>COCINERO</v>
      </c>
      <c r="P331" s="32">
        <v>16</v>
      </c>
      <c r="Q331" s="33">
        <v>9</v>
      </c>
      <c r="R331" s="24">
        <f t="shared" si="122"/>
        <v>144</v>
      </c>
      <c r="S331" s="18"/>
      <c r="T331" s="23">
        <f t="shared" si="125"/>
        <v>1.743765625</v>
      </c>
      <c r="U331" s="23">
        <f t="shared" si="126"/>
        <v>0</v>
      </c>
      <c r="V331" s="18"/>
      <c r="W331" s="23">
        <f t="shared" si="127"/>
        <v>190.00799999999998</v>
      </c>
      <c r="X331" s="30" t="str">
        <f>IFERROR(VLOOKUP($I331,Trabajadores!$C$2:$AS$1684,42,FALSE)," ")</f>
        <v>ALGADI</v>
      </c>
      <c r="Y331" s="30">
        <f>IFERROR(VLOOKUP($I331,Trabajadores!$C$2:$AS$1684,40,FALSE)," ")</f>
        <v>110034</v>
      </c>
      <c r="Z331" s="30" t="str">
        <f>IFERROR(VLOOKUP(Y331,Centros!$X$2:$Y$228,2,FALSE)," ")</f>
        <v>COLEGIO  CLARET SEVILLA</v>
      </c>
      <c r="AA331" s="6" t="s">
        <v>10834</v>
      </c>
      <c r="AB331" s="5" t="s">
        <v>10841</v>
      </c>
      <c r="AC331" s="41">
        <f>IFERROR(VLOOKUP(H331,Centros!$AI$2:$AN$10,6,FALSE),0)</f>
        <v>73</v>
      </c>
      <c r="AD331" s="42">
        <f t="shared" si="128"/>
        <v>0</v>
      </c>
      <c r="AE331" s="42">
        <f t="shared" si="129"/>
        <v>0</v>
      </c>
      <c r="AF331" s="42">
        <f t="shared" si="130"/>
        <v>144</v>
      </c>
      <c r="AG331" s="42">
        <f t="shared" si="131"/>
        <v>0</v>
      </c>
      <c r="AH331" s="43">
        <f>IFERROR(VLOOKUP($I331,Trabajadores!$C$3:$AT$1684,44,FALSE),0)</f>
        <v>19241</v>
      </c>
      <c r="AI331" s="43">
        <f>IFERROR(VLOOKUP($I331,Trabajadores!$C$3:$AT$1684,2,FALSE),0)</f>
        <v>85</v>
      </c>
      <c r="AJ331" s="43" t="str">
        <f>IFERROR(VLOOKUP($I331,Trabajadores!$C$3:$AY$1270,21,FALSE),0)</f>
        <v>5</v>
      </c>
      <c r="AK331" s="42">
        <f>IFERROR(VLOOKUP($I331,Trabajadores!$C$3:$AN$1684,38,FALSE),0)</f>
        <v>8.8800000000000008</v>
      </c>
      <c r="AL331" s="42" t="str">
        <f>IFERROR(VLOOKUP($I331,Trabajadores!$C$3:$AN$1684,28,FALSE),0)</f>
        <v>99100165012016</v>
      </c>
      <c r="AM331" s="21" t="str">
        <f>IFERROR(VLOOKUP($I331,Trabajadores!$C$3:$AN$1684,19,FALSE),0)</f>
        <v>COCINERO</v>
      </c>
      <c r="AN331" s="21">
        <f>IFERROR(IF($J331="algadi",VLOOKUP($K331,Centros!$AB$2:$AD$142,2,FALSE),VLOOKUP($K331,Centros!$AB$143:$AD$282,2,FALSE)),0)</f>
        <v>0</v>
      </c>
      <c r="AO331" s="44">
        <f>IFERROR(IF($J331="algadi",VLOOKUP($K331,Centros!$AB$2:$AD$142,3,FALSE),VLOOKUP($K331,Centros!$AB$143:$AD$222,3,FALSE)),0)</f>
        <v>0</v>
      </c>
      <c r="AP331" s="54"/>
      <c r="AQ331" s="55">
        <f>IFERROR(VLOOKUP($AM331,Centros!$AR$2:$AS$405,2,FALSE),0)</f>
        <v>1.743765625</v>
      </c>
      <c r="AR331" s="78">
        <f>IFERROR(VLOOKUP($AM331,Centros!$AZ$2:$BA$6,2,FALSE),0)</f>
        <v>0</v>
      </c>
      <c r="AS331" s="76">
        <f>IFERROR(VLOOKUP($AM331,Centros!$BE$2:$BF$6,2,FALSE),0)</f>
        <v>0</v>
      </c>
      <c r="BD331" s="45" t="str">
        <f t="shared" si="132"/>
        <v>ALGADI</v>
      </c>
      <c r="BE331" s="45" t="s">
        <v>852</v>
      </c>
      <c r="BF331" s="123" t="str">
        <f t="shared" si="133"/>
        <v>9-SEPTIEMBRE</v>
      </c>
      <c r="BG331" s="45">
        <f t="shared" si="134"/>
        <v>110034</v>
      </c>
      <c r="BH331" s="45">
        <f>VLOOKUP(Y331,Hoja1!$A$2:$O$599,14,FALSE)</f>
        <v>110034</v>
      </c>
      <c r="BI331" s="45" t="str">
        <f>VLOOKUP(BH331,Hoja1!$A$2:$O$599,2,FALSE)</f>
        <v>COLEGIO  CLARET SEVILLA</v>
      </c>
      <c r="BJ331" s="45" t="str">
        <f t="shared" si="135"/>
        <v>ATIENZA GONZALEZ, GLORIA</v>
      </c>
      <c r="BK331" s="45">
        <f>VLOOKUP(BJ331,Trabajadores!$C$3:$AN$3285,14,FALSE)</f>
        <v>300</v>
      </c>
      <c r="BL331" s="45" t="str">
        <f>VLOOKUP($BJ331,Trabajadores!$C$3:$AN$3285,19,FALSE)</f>
        <v>COCINERO</v>
      </c>
      <c r="BM331" s="45">
        <f>VLOOKUP($BJ331,Trabajadores!$C$3:$AN$3285,16,FALSE)</f>
        <v>75</v>
      </c>
      <c r="BN331" s="124">
        <f t="shared" si="136"/>
        <v>1</v>
      </c>
      <c r="BO331" s="124">
        <f t="shared" si="137"/>
        <v>0</v>
      </c>
      <c r="BP331" s="125">
        <f t="shared" si="138"/>
        <v>1</v>
      </c>
      <c r="BR331" s="126">
        <f t="shared" si="139"/>
        <v>-190.00799999999998</v>
      </c>
      <c r="BV331" s="45" t="str">
        <f t="shared" si="140"/>
        <v>ALGADI</v>
      </c>
      <c r="BW331" s="45" t="s">
        <v>852</v>
      </c>
      <c r="BX331" s="123" t="str">
        <f t="shared" si="141"/>
        <v>9-SEPTIEMBRE</v>
      </c>
      <c r="BY331" s="45">
        <f t="shared" si="142"/>
        <v>110034</v>
      </c>
      <c r="BZ331" s="45">
        <f>VLOOKUP(BY331,Hoja1!$A$2:$O$599,14,FALSE)</f>
        <v>110034</v>
      </c>
      <c r="CA331" s="45" t="str">
        <f>VLOOKUP(BZ331,Hoja1!$A$2:$O$599,2,FALSE)</f>
        <v>COLEGIO  CLARET SEVILLA</v>
      </c>
      <c r="CB331" s="45" t="str">
        <f t="shared" si="143"/>
        <v>Absentismo</v>
      </c>
      <c r="CC331" s="45">
        <v>888</v>
      </c>
      <c r="CD331" s="45" t="str">
        <f t="shared" si="144"/>
        <v>INCIDENCIA</v>
      </c>
      <c r="CF331" s="124"/>
      <c r="CG331" s="124"/>
      <c r="CH331" s="125"/>
      <c r="CJ331" s="126">
        <f t="shared" si="145"/>
        <v>190.00799999999998</v>
      </c>
    </row>
    <row r="332" spans="1:88" hidden="1" x14ac:dyDescent="0.3">
      <c r="A332" s="116"/>
      <c r="B332" s="116"/>
      <c r="D332" s="31" t="s">
        <v>2764</v>
      </c>
      <c r="E332" s="8" t="s">
        <v>2786</v>
      </c>
      <c r="F332" s="7" t="s">
        <v>726</v>
      </c>
      <c r="G332" s="45" t="s">
        <v>714</v>
      </c>
      <c r="H332" s="45" t="s">
        <v>718</v>
      </c>
      <c r="I332" s="119" t="s">
        <v>10133</v>
      </c>
      <c r="J332" s="18" t="s">
        <v>485</v>
      </c>
      <c r="K332" s="119">
        <v>110034</v>
      </c>
      <c r="L332" s="110" t="str">
        <f t="shared" si="123"/>
        <v>ok</v>
      </c>
      <c r="M332" s="111" t="str">
        <f>IFERROR(VLOOKUP(K332,Centros!$E$2:$G$340,2,FALSE)," ")</f>
        <v>COLEGIO  CLARET SEVILLA</v>
      </c>
      <c r="N332" s="112" t="str">
        <f t="shared" si="124"/>
        <v xml:space="preserve"> </v>
      </c>
      <c r="O332" s="113" t="str">
        <f>IFERROR(VLOOKUP($I332,Trabajadores!$C$3:$AF$1684,19,FALSE)," ")</f>
        <v>COCINERO</v>
      </c>
      <c r="P332" s="32">
        <v>1</v>
      </c>
      <c r="Q332" s="33">
        <v>100</v>
      </c>
      <c r="R332" s="24">
        <f t="shared" si="122"/>
        <v>100</v>
      </c>
      <c r="S332" s="18"/>
      <c r="T332" s="23">
        <f t="shared" si="125"/>
        <v>1.743765625</v>
      </c>
      <c r="U332" s="23">
        <f t="shared" si="126"/>
        <v>0</v>
      </c>
      <c r="V332" s="18"/>
      <c r="W332" s="23">
        <f t="shared" si="127"/>
        <v>131.94999999999999</v>
      </c>
      <c r="X332" s="30" t="str">
        <f>IFERROR(VLOOKUP($I332,Trabajadores!$C$2:$AS$1684,42,FALSE)," ")</f>
        <v>ALGADI</v>
      </c>
      <c r="Y332" s="30">
        <f>IFERROR(VLOOKUP($I332,Trabajadores!$C$2:$AS$1684,40,FALSE)," ")</f>
        <v>110034</v>
      </c>
      <c r="Z332" s="30" t="str">
        <f>IFERROR(VLOOKUP(Y332,Centros!$X$2:$Y$228,2,FALSE)," ")</f>
        <v>COLEGIO  CLARET SEVILLA</v>
      </c>
      <c r="AA332" s="6" t="s">
        <v>10834</v>
      </c>
      <c r="AB332" s="5" t="s">
        <v>10821</v>
      </c>
      <c r="AC332" s="41">
        <f>IFERROR(VLOOKUP(H332,Centros!$AI$2:$AN$10,6,FALSE),0)</f>
        <v>72</v>
      </c>
      <c r="AD332" s="42">
        <f t="shared" si="128"/>
        <v>0</v>
      </c>
      <c r="AE332" s="42">
        <f t="shared" si="129"/>
        <v>100</v>
      </c>
      <c r="AF332" s="42">
        <f t="shared" si="130"/>
        <v>0</v>
      </c>
      <c r="AG332" s="42">
        <f t="shared" si="131"/>
        <v>0</v>
      </c>
      <c r="AH332" s="43">
        <f>IFERROR(VLOOKUP($I332,Trabajadores!$C$3:$AT$1684,44,FALSE),0)</f>
        <v>19241</v>
      </c>
      <c r="AI332" s="43">
        <f>IFERROR(VLOOKUP($I332,Trabajadores!$C$3:$AT$1684,2,FALSE),0)</f>
        <v>44</v>
      </c>
      <c r="AJ332" s="43" t="str">
        <f>IFERROR(VLOOKUP($I332,Trabajadores!$C$3:$AY$1270,21,FALSE),0)</f>
        <v>5</v>
      </c>
      <c r="AK332" s="42">
        <f>IFERROR(VLOOKUP($I332,Trabajadores!$C$3:$AN$1684,38,FALSE),0)</f>
        <v>9.1212499999999999</v>
      </c>
      <c r="AL332" s="42" t="str">
        <f>IFERROR(VLOOKUP($I332,Trabajadores!$C$3:$AN$1684,28,FALSE),0)</f>
        <v>99100165012016</v>
      </c>
      <c r="AM332" s="21" t="str">
        <f>IFERROR(VLOOKUP($I332,Trabajadores!$C$3:$AN$1684,19,FALSE),0)</f>
        <v>COCINERO</v>
      </c>
      <c r="AN332" s="21">
        <f>IFERROR(IF($J332="algadi",VLOOKUP($K332,Centros!$AB$2:$AD$142,2,FALSE),VLOOKUP($K332,Centros!$AB$143:$AD$282,2,FALSE)),0)</f>
        <v>0</v>
      </c>
      <c r="AO332" s="44">
        <f>IFERROR(IF($J332="algadi",VLOOKUP($K332,Centros!$AB$2:$AD$142,3,FALSE),VLOOKUP($K332,Centros!$AB$143:$AD$222,3,FALSE)),0)</f>
        <v>0</v>
      </c>
      <c r="AP332" s="54"/>
      <c r="AQ332" s="55">
        <f>IFERROR(VLOOKUP($AM332,Centros!$AR$2:$AS$405,2,FALSE),0)</f>
        <v>1.743765625</v>
      </c>
      <c r="AR332" s="78">
        <f>IFERROR(VLOOKUP($AM332,Centros!$AZ$2:$BA$6,2,FALSE),0)</f>
        <v>0</v>
      </c>
      <c r="AS332" s="76">
        <f>IFERROR(VLOOKUP($AM332,Centros!$BE$2:$BF$6,2,FALSE),0)</f>
        <v>0</v>
      </c>
      <c r="BD332" s="45" t="str">
        <f t="shared" si="132"/>
        <v>ALGADI</v>
      </c>
      <c r="BE332" s="45" t="s">
        <v>852</v>
      </c>
      <c r="BF332" s="123" t="str">
        <f t="shared" si="133"/>
        <v>9-SEPTIEMBRE</v>
      </c>
      <c r="BG332" s="45">
        <f t="shared" si="134"/>
        <v>110034</v>
      </c>
      <c r="BH332" s="45">
        <f>VLOOKUP(Y332,Hoja1!$A$2:$O$599,14,FALSE)</f>
        <v>110034</v>
      </c>
      <c r="BI332" s="45" t="str">
        <f>VLOOKUP(BH332,Hoja1!$A$2:$O$599,2,FALSE)</f>
        <v>COLEGIO  CLARET SEVILLA</v>
      </c>
      <c r="BJ332" s="45" t="str">
        <f t="shared" si="135"/>
        <v>RUIZ MEDINA, Mª ROCIO</v>
      </c>
      <c r="BK332" s="45">
        <f>VLOOKUP(BJ332,Trabajadores!$C$3:$AN$3285,14,FALSE)</f>
        <v>300</v>
      </c>
      <c r="BL332" s="45" t="str">
        <f>VLOOKUP($BJ332,Trabajadores!$C$3:$AN$3285,19,FALSE)</f>
        <v>COCINERO</v>
      </c>
      <c r="BM332" s="45">
        <f>VLOOKUP($BJ332,Trabajadores!$C$3:$AN$3285,16,FALSE)</f>
        <v>100</v>
      </c>
      <c r="BN332" s="124">
        <f t="shared" si="136"/>
        <v>1</v>
      </c>
      <c r="BO332" s="124">
        <f t="shared" si="137"/>
        <v>0</v>
      </c>
      <c r="BP332" s="125">
        <f t="shared" si="138"/>
        <v>1</v>
      </c>
      <c r="BR332" s="126">
        <f t="shared" si="139"/>
        <v>-131.94999999999999</v>
      </c>
      <c r="BV332" s="45" t="str">
        <f t="shared" si="140"/>
        <v>ALGADI</v>
      </c>
      <c r="BW332" s="45" t="s">
        <v>852</v>
      </c>
      <c r="BX332" s="123" t="str">
        <f t="shared" si="141"/>
        <v>9-SEPTIEMBRE</v>
      </c>
      <c r="BY332" s="45">
        <f t="shared" si="142"/>
        <v>110034</v>
      </c>
      <c r="BZ332" s="45">
        <f>VLOOKUP(BY332,Hoja1!$A$2:$O$599,14,FALSE)</f>
        <v>110034</v>
      </c>
      <c r="CA332" s="45" t="str">
        <f>VLOOKUP(BZ332,Hoja1!$A$2:$O$599,2,FALSE)</f>
        <v>COLEGIO  CLARET SEVILLA</v>
      </c>
      <c r="CB332" s="45" t="str">
        <f t="shared" si="143"/>
        <v>Refuerzo</v>
      </c>
      <c r="CC332" s="45">
        <v>888</v>
      </c>
      <c r="CD332" s="45" t="str">
        <f t="shared" si="144"/>
        <v>INCIDENCIA</v>
      </c>
      <c r="CF332" s="124"/>
      <c r="CG332" s="124"/>
      <c r="CH332" s="125"/>
      <c r="CJ332" s="126">
        <f t="shared" si="145"/>
        <v>131.94999999999999</v>
      </c>
    </row>
    <row r="333" spans="1:88" hidden="1" x14ac:dyDescent="0.3">
      <c r="A333" s="116"/>
      <c r="B333" s="116"/>
      <c r="D333" s="31" t="s">
        <v>2768</v>
      </c>
      <c r="E333" s="8" t="s">
        <v>2786</v>
      </c>
      <c r="F333" s="7" t="s">
        <v>726</v>
      </c>
      <c r="G333" s="45" t="s">
        <v>714</v>
      </c>
      <c r="H333" s="45" t="s">
        <v>721</v>
      </c>
      <c r="I333" s="119" t="s">
        <v>9419</v>
      </c>
      <c r="J333" s="18" t="s">
        <v>485</v>
      </c>
      <c r="K333" s="119">
        <v>110039</v>
      </c>
      <c r="L333" s="110" t="str">
        <f t="shared" si="123"/>
        <v>ok</v>
      </c>
      <c r="M333" s="111" t="str">
        <f>IFERROR(VLOOKUP(K333,Centros!$E$2:$G$340,2,FALSE)," ")</f>
        <v>COLEGIO MM. CONCEPCIONISTAS BURGOS</v>
      </c>
      <c r="N333" s="112" t="str">
        <f t="shared" si="124"/>
        <v xml:space="preserve"> </v>
      </c>
      <c r="O333" s="113" t="str">
        <f>IFERROR(VLOOKUP($I333,Trabajadores!$C$3:$AF$1684,19,FALSE)," ")</f>
        <v>Ay Cocina</v>
      </c>
      <c r="P333" s="32">
        <v>8</v>
      </c>
      <c r="Q333" s="33">
        <v>10</v>
      </c>
      <c r="R333" s="24">
        <f t="shared" si="122"/>
        <v>80</v>
      </c>
      <c r="S333" s="18"/>
      <c r="T333" s="23">
        <f t="shared" si="125"/>
        <v>0</v>
      </c>
      <c r="U333" s="23">
        <f t="shared" si="126"/>
        <v>0</v>
      </c>
      <c r="V333" s="18"/>
      <c r="W333" s="23">
        <f t="shared" si="127"/>
        <v>105.55999999999999</v>
      </c>
      <c r="X333" s="30" t="str">
        <f>IFERROR(VLOOKUP($I333,Trabajadores!$C$2:$AS$1684,42,FALSE)," ")</f>
        <v>ALGADI</v>
      </c>
      <c r="Y333" s="30">
        <f>IFERROR(VLOOKUP($I333,Trabajadores!$C$2:$AS$1684,40,FALSE)," ")</f>
        <v>110039</v>
      </c>
      <c r="Z333" s="30" t="str">
        <f>IFERROR(VLOOKUP(Y333,Centros!$X$2:$Y$228,2,FALSE)," ")</f>
        <v>COLEGIO MM. CONCEPCIONISTAS BURGOS</v>
      </c>
      <c r="AA333" s="6" t="s">
        <v>10846</v>
      </c>
      <c r="AB333" s="5" t="s">
        <v>10847</v>
      </c>
      <c r="AC333" s="41">
        <f>IFERROR(VLOOKUP(H333,Centros!$AI$2:$AN$10,6,FALSE),0)</f>
        <v>72</v>
      </c>
      <c r="AD333" s="42">
        <f t="shared" si="128"/>
        <v>0</v>
      </c>
      <c r="AE333" s="42">
        <f t="shared" si="129"/>
        <v>80</v>
      </c>
      <c r="AF333" s="42">
        <f t="shared" si="130"/>
        <v>0</v>
      </c>
      <c r="AG333" s="42">
        <f t="shared" si="131"/>
        <v>0</v>
      </c>
      <c r="AH333" s="43">
        <f>IFERROR(VLOOKUP($I333,Trabajadores!$C$3:$AT$1684,44,FALSE),0)</f>
        <v>19209</v>
      </c>
      <c r="AI333" s="43">
        <f>IFERROR(VLOOKUP($I333,Trabajadores!$C$3:$AT$1684,2,FALSE),0)</f>
        <v>9</v>
      </c>
      <c r="AJ333" s="43" t="str">
        <f>IFERROR(VLOOKUP($I333,Trabajadores!$C$3:$AY$1270,21,FALSE),0)</f>
        <v>3</v>
      </c>
      <c r="AK333" s="42">
        <f>IFERROR(VLOOKUP($I333,Trabajadores!$C$3:$AN$1684,38,FALSE),0)</f>
        <v>9.516</v>
      </c>
      <c r="AL333" s="42" t="str">
        <f>IFERROR(VLOOKUP($I333,Trabajadores!$C$3:$AN$1684,28,FALSE),0)</f>
        <v>99100165012016</v>
      </c>
      <c r="AM333" s="21" t="str">
        <f>IFERROR(VLOOKUP($I333,Trabajadores!$C$3:$AN$1684,19,FALSE),0)</f>
        <v>Ay Cocina</v>
      </c>
      <c r="AN333" s="21">
        <f>IFERROR(IF($J333="algadi",VLOOKUP($K333,Centros!$AB$2:$AD$142,2,FALSE),VLOOKUP($K333,Centros!$AB$143:$AD$282,2,FALSE)),0)</f>
        <v>19209</v>
      </c>
      <c r="AO333" s="44" t="str">
        <f>IFERROR(IF($J333="algadi",VLOOKUP($K333,Centros!$AB$2:$AD$142,3,FALSE),VLOOKUP($K333,Centros!$AB$143:$AD$222,3,FALSE)),0)</f>
        <v>3</v>
      </c>
      <c r="AP333" s="54"/>
      <c r="AQ333" s="55">
        <f>IFERROR(VLOOKUP($AM333,Centros!$AR$2:$AS$405,2,FALSE),0)</f>
        <v>0</v>
      </c>
      <c r="AR333" s="78">
        <f>IFERROR(VLOOKUP($AM333,Centros!$AZ$2:$BA$6,2,FALSE),0)</f>
        <v>0</v>
      </c>
      <c r="AS333" s="76">
        <f>IFERROR(VLOOKUP($AM333,Centros!$BE$2:$BF$6,2,FALSE),0)</f>
        <v>0</v>
      </c>
      <c r="BD333" s="45" t="str">
        <f t="shared" si="132"/>
        <v>ALGADI</v>
      </c>
      <c r="BE333" s="45" t="s">
        <v>852</v>
      </c>
      <c r="BF333" s="123" t="str">
        <f t="shared" si="133"/>
        <v>9-SEPTIEMBRE</v>
      </c>
      <c r="BG333" s="45">
        <f t="shared" si="134"/>
        <v>110039</v>
      </c>
      <c r="BH333" s="45">
        <f>VLOOKUP(Y333,Hoja1!$A$2:$O$599,14,FALSE)</f>
        <v>110039</v>
      </c>
      <c r="BI333" s="45" t="str">
        <f>VLOOKUP(BH333,Hoja1!$A$2:$O$599,2,FALSE)</f>
        <v>COLEGIO MM. CONCEPCIONISTAS BURGOS</v>
      </c>
      <c r="BJ333" s="45" t="str">
        <f t="shared" si="135"/>
        <v>MIGUEL ESTEBAN, Mª TERESA</v>
      </c>
      <c r="BK333" s="45">
        <f>VLOOKUP(BJ333,Trabajadores!$C$3:$AN$3285,14,FALSE)</f>
        <v>300</v>
      </c>
      <c r="BL333" s="45" t="str">
        <f>VLOOKUP($BJ333,Trabajadores!$C$3:$AN$3285,19,FALSE)</f>
        <v>Ay Cocina</v>
      </c>
      <c r="BM333" s="45">
        <f>VLOOKUP($BJ333,Trabajadores!$C$3:$AN$3285,16,FALSE)</f>
        <v>62.5</v>
      </c>
      <c r="BN333" s="124">
        <f t="shared" si="136"/>
        <v>1</v>
      </c>
      <c r="BO333" s="124">
        <f t="shared" si="137"/>
        <v>0</v>
      </c>
      <c r="BP333" s="125">
        <f t="shared" si="138"/>
        <v>1</v>
      </c>
      <c r="BR333" s="126">
        <f t="shared" si="139"/>
        <v>-105.55999999999999</v>
      </c>
      <c r="BV333" s="45" t="str">
        <f t="shared" si="140"/>
        <v>ALGADI</v>
      </c>
      <c r="BW333" s="45" t="s">
        <v>852</v>
      </c>
      <c r="BX333" s="123" t="str">
        <f t="shared" si="141"/>
        <v>9-SEPTIEMBRE</v>
      </c>
      <c r="BY333" s="45">
        <f t="shared" si="142"/>
        <v>110039</v>
      </c>
      <c r="BZ333" s="45">
        <f>VLOOKUP(BY333,Hoja1!$A$2:$O$599,14,FALSE)</f>
        <v>110039</v>
      </c>
      <c r="CA333" s="45" t="str">
        <f>VLOOKUP(BZ333,Hoja1!$A$2:$O$599,2,FALSE)</f>
        <v>COLEGIO MM. CONCEPCIONISTAS BURGOS</v>
      </c>
      <c r="CB333" s="45" t="str">
        <f t="shared" si="143"/>
        <v>Permiso retribuido</v>
      </c>
      <c r="CC333" s="45">
        <v>888</v>
      </c>
      <c r="CD333" s="45" t="str">
        <f t="shared" si="144"/>
        <v>INCIDENCIA</v>
      </c>
      <c r="CF333" s="124"/>
      <c r="CG333" s="124"/>
      <c r="CH333" s="125"/>
      <c r="CJ333" s="126">
        <f t="shared" si="145"/>
        <v>105.55999999999999</v>
      </c>
    </row>
    <row r="334" spans="1:88" hidden="1" x14ac:dyDescent="0.3">
      <c r="A334" s="116"/>
      <c r="B334" s="116"/>
      <c r="D334" s="31" t="s">
        <v>2768</v>
      </c>
      <c r="E334" s="8" t="s">
        <v>2786</v>
      </c>
      <c r="F334" s="7" t="s">
        <v>726</v>
      </c>
      <c r="G334" s="45" t="s">
        <v>714</v>
      </c>
      <c r="H334" s="45" t="s">
        <v>721</v>
      </c>
      <c r="I334" s="119" t="s">
        <v>3734</v>
      </c>
      <c r="J334" s="18" t="s">
        <v>485</v>
      </c>
      <c r="K334" s="119">
        <v>110039</v>
      </c>
      <c r="L334" s="110" t="str">
        <f t="shared" si="123"/>
        <v>ok</v>
      </c>
      <c r="M334" s="111" t="str">
        <f>IFERROR(VLOOKUP(K334,Centros!$E$2:$G$340,2,FALSE)," ")</f>
        <v>COLEGIO MM. CONCEPCIONISTAS BURGOS</v>
      </c>
      <c r="N334" s="112" t="str">
        <f t="shared" si="124"/>
        <v xml:space="preserve"> </v>
      </c>
      <c r="O334" s="113" t="str">
        <f>IFERROR(VLOOKUP($I334,Trabajadores!$C$3:$AF$1684,19,FALSE)," ")</f>
        <v>Cociner@</v>
      </c>
      <c r="P334" s="32">
        <v>1.5</v>
      </c>
      <c r="Q334" s="33">
        <v>11</v>
      </c>
      <c r="R334" s="24">
        <f t="shared" si="122"/>
        <v>16.5</v>
      </c>
      <c r="S334" s="18"/>
      <c r="T334" s="23">
        <f t="shared" si="125"/>
        <v>1.743765625</v>
      </c>
      <c r="U334" s="23">
        <f t="shared" si="126"/>
        <v>0</v>
      </c>
      <c r="V334" s="18"/>
      <c r="W334" s="23">
        <f t="shared" si="127"/>
        <v>21.771749999999997</v>
      </c>
      <c r="X334" s="30" t="str">
        <f>IFERROR(VLOOKUP($I334,Trabajadores!$C$2:$AS$1684,42,FALSE)," ")</f>
        <v>ALGADI</v>
      </c>
      <c r="Y334" s="30">
        <f>IFERROR(VLOOKUP($I334,Trabajadores!$C$2:$AS$1684,40,FALSE)," ")</f>
        <v>110039</v>
      </c>
      <c r="Z334" s="30" t="str">
        <f>IFERROR(VLOOKUP(Y334,Centros!$X$2:$Y$228,2,FALSE)," ")</f>
        <v>COLEGIO MM. CONCEPCIONISTAS BURGOS</v>
      </c>
      <c r="AA334" s="6">
        <v>45912</v>
      </c>
      <c r="AB334" s="5" t="s">
        <v>10848</v>
      </c>
      <c r="AC334" s="41">
        <f>IFERROR(VLOOKUP(H334,Centros!$AI$2:$AN$10,6,FALSE),0)</f>
        <v>72</v>
      </c>
      <c r="AD334" s="42">
        <f t="shared" si="128"/>
        <v>0</v>
      </c>
      <c r="AE334" s="42">
        <f t="shared" si="129"/>
        <v>16.5</v>
      </c>
      <c r="AF334" s="42">
        <f t="shared" si="130"/>
        <v>0</v>
      </c>
      <c r="AG334" s="42">
        <f t="shared" si="131"/>
        <v>0</v>
      </c>
      <c r="AH334" s="43">
        <f>IFERROR(VLOOKUP($I334,Trabajadores!$C$3:$AT$1684,44,FALSE),0)</f>
        <v>19209</v>
      </c>
      <c r="AI334" s="43">
        <f>IFERROR(VLOOKUP($I334,Trabajadores!$C$3:$AT$1684,2,FALSE),0)</f>
        <v>4</v>
      </c>
      <c r="AJ334" s="43" t="str">
        <f>IFERROR(VLOOKUP($I334,Trabajadores!$C$3:$AY$1270,21,FALSE),0)</f>
        <v>3</v>
      </c>
      <c r="AK334" s="42">
        <f>IFERROR(VLOOKUP($I334,Trabajadores!$C$3:$AN$1684,38,FALSE),0)</f>
        <v>9.0222222222222204</v>
      </c>
      <c r="AL334" s="42" t="str">
        <f>IFERROR(VLOOKUP($I334,Trabajadores!$C$3:$AN$1684,28,FALSE),0)</f>
        <v>99100165012016</v>
      </c>
      <c r="AM334" s="21" t="str">
        <f>IFERROR(VLOOKUP($I334,Trabajadores!$C$3:$AN$1684,19,FALSE),0)</f>
        <v>Cociner@</v>
      </c>
      <c r="AN334" s="21">
        <f>IFERROR(IF($J334="algadi",VLOOKUP($K334,Centros!$AB$2:$AD$142,2,FALSE),VLOOKUP($K334,Centros!$AB$143:$AD$282,2,FALSE)),0)</f>
        <v>19209</v>
      </c>
      <c r="AO334" s="44" t="str">
        <f>IFERROR(IF($J334="algadi",VLOOKUP($K334,Centros!$AB$2:$AD$142,3,FALSE),VLOOKUP($K334,Centros!$AB$143:$AD$222,3,FALSE)),0)</f>
        <v>3</v>
      </c>
      <c r="AP334" s="54"/>
      <c r="AQ334" s="55">
        <f>IFERROR(VLOOKUP($AM334,Centros!$AR$2:$AS$405,2,FALSE),0)</f>
        <v>1.743765625</v>
      </c>
      <c r="AR334" s="78">
        <f>IFERROR(VLOOKUP($AM334,Centros!$AZ$2:$BA$6,2,FALSE),0)</f>
        <v>2.3222499999999999</v>
      </c>
      <c r="AS334" s="76">
        <f>IFERROR(VLOOKUP($AM334,Centros!$BE$2:$BF$6,2,FALSE),0)</f>
        <v>0</v>
      </c>
      <c r="BD334" s="45" t="str">
        <f t="shared" si="132"/>
        <v>ALGADI</v>
      </c>
      <c r="BE334" s="45" t="s">
        <v>852</v>
      </c>
      <c r="BF334" s="123" t="str">
        <f t="shared" si="133"/>
        <v>9-SEPTIEMBRE</v>
      </c>
      <c r="BG334" s="45">
        <f t="shared" si="134"/>
        <v>110039</v>
      </c>
      <c r="BH334" s="45">
        <f>VLOOKUP(Y334,Hoja1!$A$2:$O$599,14,FALSE)</f>
        <v>110039</v>
      </c>
      <c r="BI334" s="45" t="str">
        <f>VLOOKUP(BH334,Hoja1!$A$2:$O$599,2,FALSE)</f>
        <v>COLEGIO MM. CONCEPCIONISTAS BURGOS</v>
      </c>
      <c r="BJ334" s="45" t="str">
        <f t="shared" si="135"/>
        <v>GARCIA GONZALEZ, Mª ESTHER</v>
      </c>
      <c r="BK334" s="45">
        <f>VLOOKUP(BJ334,Trabajadores!$C$3:$AN$3285,14,FALSE)</f>
        <v>200</v>
      </c>
      <c r="BL334" s="45" t="str">
        <f>VLOOKUP($BJ334,Trabajadores!$C$3:$AN$3285,19,FALSE)</f>
        <v>Cociner@</v>
      </c>
      <c r="BM334" s="45">
        <f>VLOOKUP($BJ334,Trabajadores!$C$3:$AN$3285,16,FALSE)</f>
        <v>90</v>
      </c>
      <c r="BN334" s="124">
        <f t="shared" si="136"/>
        <v>1</v>
      </c>
      <c r="BO334" s="124">
        <f t="shared" si="137"/>
        <v>0</v>
      </c>
      <c r="BP334" s="125">
        <f t="shared" si="138"/>
        <v>1</v>
      </c>
      <c r="BR334" s="126">
        <f t="shared" si="139"/>
        <v>-21.771749999999997</v>
      </c>
      <c r="BV334" s="45" t="str">
        <f t="shared" si="140"/>
        <v>ALGADI</v>
      </c>
      <c r="BW334" s="45" t="s">
        <v>852</v>
      </c>
      <c r="BX334" s="123" t="str">
        <f t="shared" si="141"/>
        <v>9-SEPTIEMBRE</v>
      </c>
      <c r="BY334" s="45">
        <f t="shared" si="142"/>
        <v>110039</v>
      </c>
      <c r="BZ334" s="45">
        <f>VLOOKUP(BY334,Hoja1!$A$2:$O$599,14,FALSE)</f>
        <v>110039</v>
      </c>
      <c r="CA334" s="45" t="str">
        <f>VLOOKUP(BZ334,Hoja1!$A$2:$O$599,2,FALSE)</f>
        <v>COLEGIO MM. CONCEPCIONISTAS BURGOS</v>
      </c>
      <c r="CB334" s="45" t="str">
        <f t="shared" si="143"/>
        <v>Permiso retribuido</v>
      </c>
      <c r="CC334" s="45">
        <v>888</v>
      </c>
      <c r="CD334" s="45" t="str">
        <f t="shared" si="144"/>
        <v>INCIDENCIA</v>
      </c>
      <c r="CF334" s="124"/>
      <c r="CG334" s="124"/>
      <c r="CH334" s="125"/>
      <c r="CJ334" s="126">
        <f t="shared" si="145"/>
        <v>21.771749999999997</v>
      </c>
    </row>
    <row r="335" spans="1:88" hidden="1" x14ac:dyDescent="0.3">
      <c r="A335" s="116"/>
      <c r="B335" s="116"/>
      <c r="D335" s="31" t="s">
        <v>2768</v>
      </c>
      <c r="E335" s="8" t="s">
        <v>2786</v>
      </c>
      <c r="F335" s="7" t="s">
        <v>726</v>
      </c>
      <c r="G335" s="45" t="s">
        <v>714</v>
      </c>
      <c r="H335" s="45" t="s">
        <v>718</v>
      </c>
      <c r="I335" s="119" t="s">
        <v>7807</v>
      </c>
      <c r="J335" s="18" t="s">
        <v>485</v>
      </c>
      <c r="K335" s="119">
        <v>110039</v>
      </c>
      <c r="L335" s="110" t="str">
        <f t="shared" si="123"/>
        <v>ok</v>
      </c>
      <c r="M335" s="111" t="str">
        <f>IFERROR(VLOOKUP(K335,Centros!$E$2:$G$340,2,FALSE)," ")</f>
        <v>COLEGIO MM. CONCEPCIONISTAS BURGOS</v>
      </c>
      <c r="N335" s="112" t="str">
        <f t="shared" si="124"/>
        <v xml:space="preserve"> </v>
      </c>
      <c r="O335" s="113" t="str">
        <f>IFERROR(VLOOKUP($I335,Trabajadores!$C$3:$AF$1684,19,FALSE)," ")</f>
        <v>ASL</v>
      </c>
      <c r="P335" s="32">
        <v>6</v>
      </c>
      <c r="Q335" s="33">
        <v>10</v>
      </c>
      <c r="R335" s="24">
        <f t="shared" si="122"/>
        <v>60</v>
      </c>
      <c r="S335" s="18"/>
      <c r="T335" s="23">
        <f t="shared" si="125"/>
        <v>1.6367812499999999</v>
      </c>
      <c r="U335" s="23">
        <f t="shared" si="126"/>
        <v>0</v>
      </c>
      <c r="V335" s="18"/>
      <c r="W335" s="23">
        <f t="shared" si="127"/>
        <v>79.169999999999987</v>
      </c>
      <c r="X335" s="30" t="str">
        <f>IFERROR(VLOOKUP($I335,Trabajadores!$C$2:$AS$1684,42,FALSE)," ")</f>
        <v>ALGADI</v>
      </c>
      <c r="Y335" s="30">
        <f>IFERROR(VLOOKUP($I335,Trabajadores!$C$2:$AS$1684,40,FALSE)," ")</f>
        <v>110039</v>
      </c>
      <c r="Z335" s="30" t="str">
        <f>IFERROR(VLOOKUP(Y335,Centros!$X$2:$Y$228,2,FALSE)," ")</f>
        <v>COLEGIO MM. CONCEPCIONISTAS BURGOS</v>
      </c>
      <c r="AA335" s="6">
        <v>45930</v>
      </c>
      <c r="AB335" s="5" t="s">
        <v>10849</v>
      </c>
      <c r="AC335" s="41">
        <f>IFERROR(VLOOKUP(H335,Centros!$AI$2:$AN$10,6,FALSE),0)</f>
        <v>72</v>
      </c>
      <c r="AD335" s="42">
        <f t="shared" si="128"/>
        <v>0</v>
      </c>
      <c r="AE335" s="42">
        <f t="shared" si="129"/>
        <v>60</v>
      </c>
      <c r="AF335" s="42">
        <f t="shared" si="130"/>
        <v>0</v>
      </c>
      <c r="AG335" s="42">
        <f t="shared" si="131"/>
        <v>0</v>
      </c>
      <c r="AH335" s="43">
        <f>IFERROR(VLOOKUP($I335,Trabajadores!$C$3:$AT$1684,44,FALSE),0)</f>
        <v>19209</v>
      </c>
      <c r="AI335" s="43">
        <f>IFERROR(VLOOKUP($I335,Trabajadores!$C$3:$AT$1684,2,FALSE),0)</f>
        <v>106</v>
      </c>
      <c r="AJ335" s="43" t="str">
        <f>IFERROR(VLOOKUP($I335,Trabajadores!$C$3:$AY$1270,21,FALSE),0)</f>
        <v>3</v>
      </c>
      <c r="AK335" s="42">
        <f>IFERROR(VLOOKUP($I335,Trabajadores!$C$3:$AN$1684,38,FALSE),0)</f>
        <v>8.14</v>
      </c>
      <c r="AL335" s="42" t="str">
        <f>IFERROR(VLOOKUP($I335,Trabajadores!$C$3:$AN$1684,28,FALSE),0)</f>
        <v>99100165012016</v>
      </c>
      <c r="AM335" s="21" t="str">
        <f>IFERROR(VLOOKUP($I335,Trabajadores!$C$3:$AN$1684,19,FALSE),0)</f>
        <v>ASL</v>
      </c>
      <c r="AN335" s="21">
        <f>IFERROR(IF($J335="algadi",VLOOKUP($K335,Centros!$AB$2:$AD$142,2,FALSE),VLOOKUP($K335,Centros!$AB$143:$AD$282,2,FALSE)),0)</f>
        <v>19209</v>
      </c>
      <c r="AO335" s="44" t="str">
        <f>IFERROR(IF($J335="algadi",VLOOKUP($K335,Centros!$AB$2:$AD$142,3,FALSE),VLOOKUP($K335,Centros!$AB$143:$AD$222,3,FALSE)),0)</f>
        <v>3</v>
      </c>
      <c r="AP335" s="54"/>
      <c r="AQ335" s="55">
        <f>IFERROR(VLOOKUP($AM335,Centros!$AR$2:$AS$405,2,FALSE),0)</f>
        <v>1.6367812499999999</v>
      </c>
      <c r="AR335" s="78">
        <f>IFERROR(VLOOKUP($AM335,Centros!$AZ$2:$BA$6,2,FALSE),0)</f>
        <v>0</v>
      </c>
      <c r="AS335" s="76">
        <f>IFERROR(VLOOKUP($AM335,Centros!$BE$2:$BF$6,2,FALSE),0)</f>
        <v>2.0499999999999998</v>
      </c>
      <c r="BD335" s="45" t="str">
        <f t="shared" si="132"/>
        <v>ALGADI</v>
      </c>
      <c r="BE335" s="45" t="s">
        <v>852</v>
      </c>
      <c r="BF335" s="123" t="str">
        <f t="shared" si="133"/>
        <v>9-SEPTIEMBRE</v>
      </c>
      <c r="BG335" s="45">
        <f t="shared" si="134"/>
        <v>110039</v>
      </c>
      <c r="BH335" s="45">
        <f>VLOOKUP(Y335,Hoja1!$A$2:$O$599,14,FALSE)</f>
        <v>110039</v>
      </c>
      <c r="BI335" s="45" t="str">
        <f>VLOOKUP(BH335,Hoja1!$A$2:$O$599,2,FALSE)</f>
        <v>COLEGIO MM. CONCEPCIONISTAS BURGOS</v>
      </c>
      <c r="BJ335" s="45" t="str">
        <f t="shared" si="135"/>
        <v>CAMARA REY, Mª AZUCENA</v>
      </c>
      <c r="BK335" s="45">
        <f>VLOOKUP(BJ335,Trabajadores!$C$3:$AN$3285,14,FALSE)</f>
        <v>300</v>
      </c>
      <c r="BL335" s="45" t="str">
        <f>VLOOKUP($BJ335,Trabajadores!$C$3:$AN$3285,19,FALSE)</f>
        <v>ASL</v>
      </c>
      <c r="BM335" s="45">
        <f>VLOOKUP($BJ335,Trabajadores!$C$3:$AN$3285,16,FALSE)</f>
        <v>37.5</v>
      </c>
      <c r="BN335" s="124">
        <f t="shared" si="136"/>
        <v>1</v>
      </c>
      <c r="BO335" s="124">
        <f t="shared" si="137"/>
        <v>0</v>
      </c>
      <c r="BP335" s="125">
        <f t="shared" si="138"/>
        <v>1</v>
      </c>
      <c r="BR335" s="126">
        <f t="shared" si="139"/>
        <v>-79.169999999999987</v>
      </c>
      <c r="BV335" s="45" t="str">
        <f t="shared" si="140"/>
        <v>ALGADI</v>
      </c>
      <c r="BW335" s="45" t="s">
        <v>852</v>
      </c>
      <c r="BX335" s="123" t="str">
        <f t="shared" si="141"/>
        <v>9-SEPTIEMBRE</v>
      </c>
      <c r="BY335" s="45">
        <f t="shared" si="142"/>
        <v>110039</v>
      </c>
      <c r="BZ335" s="45">
        <f>VLOOKUP(BY335,Hoja1!$A$2:$O$599,14,FALSE)</f>
        <v>110039</v>
      </c>
      <c r="CA335" s="45" t="str">
        <f>VLOOKUP(BZ335,Hoja1!$A$2:$O$599,2,FALSE)</f>
        <v>COLEGIO MM. CONCEPCIONISTAS BURGOS</v>
      </c>
      <c r="CB335" s="45" t="str">
        <f t="shared" si="143"/>
        <v>Refuerzo</v>
      </c>
      <c r="CC335" s="45">
        <v>888</v>
      </c>
      <c r="CD335" s="45" t="str">
        <f t="shared" si="144"/>
        <v>INCIDENCIA</v>
      </c>
      <c r="CF335" s="124"/>
      <c r="CG335" s="124"/>
      <c r="CH335" s="125"/>
      <c r="CJ335" s="126">
        <f t="shared" si="145"/>
        <v>79.169999999999987</v>
      </c>
    </row>
    <row r="336" spans="1:88" hidden="1" x14ac:dyDescent="0.3">
      <c r="A336" s="116"/>
      <c r="B336" s="116"/>
      <c r="D336" s="31" t="s">
        <v>2768</v>
      </c>
      <c r="E336" s="8" t="s">
        <v>2786</v>
      </c>
      <c r="F336" s="7" t="s">
        <v>726</v>
      </c>
      <c r="G336" s="45" t="s">
        <v>714</v>
      </c>
      <c r="H336" s="45" t="s">
        <v>721</v>
      </c>
      <c r="I336" s="119" t="s">
        <v>9608</v>
      </c>
      <c r="J336" s="18" t="s">
        <v>651</v>
      </c>
      <c r="K336" s="119">
        <v>110039</v>
      </c>
      <c r="L336" s="110" t="str">
        <f t="shared" si="123"/>
        <v>ok</v>
      </c>
      <c r="M336" s="111" t="str">
        <f>IFERROR(VLOOKUP(K336,Centros!$E$2:$G$340,2,FALSE)," ")</f>
        <v>COLEGIO MM. CONCEPCIONISTAS BURGOS</v>
      </c>
      <c r="N336" s="112" t="str">
        <f t="shared" si="124"/>
        <v xml:space="preserve"> </v>
      </c>
      <c r="O336" s="113" t="str">
        <f>IFERROR(VLOOKUP($I336,Trabajadores!$C$3:$AF$1684,19,FALSE)," ")</f>
        <v>MONITOR@</v>
      </c>
      <c r="P336" s="32">
        <v>2.5</v>
      </c>
      <c r="Q336" s="33">
        <v>9</v>
      </c>
      <c r="R336" s="24">
        <f t="shared" si="122"/>
        <v>22.5</v>
      </c>
      <c r="S336" s="18"/>
      <c r="T336" s="23">
        <f t="shared" si="125"/>
        <v>1.6367812499999999</v>
      </c>
      <c r="U336" s="23">
        <f t="shared" si="126"/>
        <v>0</v>
      </c>
      <c r="V336" s="18"/>
      <c r="W336" s="23">
        <f t="shared" si="127"/>
        <v>29.688749999999999</v>
      </c>
      <c r="X336" s="30" t="str">
        <f>IFERROR(VLOOKUP($I336,Trabajadores!$C$2:$AS$1684,42,FALSE)," ")</f>
        <v>SMI</v>
      </c>
      <c r="Y336" s="30">
        <f>IFERROR(VLOOKUP($I336,Trabajadores!$C$2:$AS$1684,40,FALSE)," ")</f>
        <v>110039</v>
      </c>
      <c r="Z336" s="30" t="str">
        <f>IFERROR(VLOOKUP(Y336,Centros!$X$2:$Y$228,2,FALSE)," ")</f>
        <v>COLEGIO MM. CONCEPCIONISTAS BURGOS</v>
      </c>
      <c r="AA336" s="6" t="s">
        <v>10850</v>
      </c>
      <c r="AB336" s="5" t="s">
        <v>10851</v>
      </c>
      <c r="AC336" s="41">
        <f>IFERROR(VLOOKUP(H336,Centros!$AI$2:$AN$10,6,FALSE),0)</f>
        <v>72</v>
      </c>
      <c r="AD336" s="42">
        <f t="shared" si="128"/>
        <v>0</v>
      </c>
      <c r="AE336" s="42">
        <f t="shared" si="129"/>
        <v>22.5</v>
      </c>
      <c r="AF336" s="42">
        <f t="shared" si="130"/>
        <v>0</v>
      </c>
      <c r="AG336" s="42">
        <f t="shared" si="131"/>
        <v>0</v>
      </c>
      <c r="AH336" s="43">
        <f>IFERROR(VLOOKUP($I336,Trabajadores!$C$3:$AT$1684,44,FALSE),0)</f>
        <v>20009</v>
      </c>
      <c r="AI336" s="43">
        <f>IFERROR(VLOOKUP($I336,Trabajadores!$C$3:$AT$1684,2,FALSE),0)</f>
        <v>14</v>
      </c>
      <c r="AJ336" s="43" t="str">
        <f>IFERROR(VLOOKUP($I336,Trabajadores!$C$3:$AY$1270,21,FALSE),0)</f>
        <v>1</v>
      </c>
      <c r="AK336" s="42">
        <f>IFERROR(VLOOKUP($I336,Trabajadores!$C$3:$AN$1684,38,FALSE),0)</f>
        <v>8.14</v>
      </c>
      <c r="AL336" s="42" t="str">
        <f>IFERROR(VLOOKUP($I336,Trabajadores!$C$3:$AN$1684,28,FALSE),0)</f>
        <v>99100165012016</v>
      </c>
      <c r="AM336" s="21" t="str">
        <f>IFERROR(VLOOKUP($I336,Trabajadores!$C$3:$AN$1684,19,FALSE),0)</f>
        <v>MONITOR@</v>
      </c>
      <c r="AN336" s="21">
        <f>IFERROR(IF($J336="algadi",VLOOKUP($K336,Centros!$AB$2:$AD$142,2,FALSE),VLOOKUP($K336,Centros!$AB$143:$AD$282,2,FALSE)),0)</f>
        <v>20009</v>
      </c>
      <c r="AO336" s="44">
        <f>IFERROR(IF($J336="algadi",VLOOKUP($K336,Centros!$AB$2:$AD$142,3,FALSE),VLOOKUP($K336,Centros!$AB$143:$AD$222,3,FALSE)),0)</f>
        <v>0</v>
      </c>
      <c r="AP336" s="54"/>
      <c r="AQ336" s="55">
        <f>IFERROR(VLOOKUP($AM336,Centros!$AR$2:$AS$405,2,FALSE),0)</f>
        <v>1.6367812499999999</v>
      </c>
      <c r="AR336" s="78">
        <f>IFERROR(VLOOKUP($AM336,Centros!$AZ$2:$BA$6,2,FALSE),0)</f>
        <v>0</v>
      </c>
      <c r="AS336" s="76">
        <f>IFERROR(VLOOKUP($AM336,Centros!$BE$2:$BF$6,2,FALSE),0)</f>
        <v>0</v>
      </c>
      <c r="BD336" s="45" t="str">
        <f t="shared" si="132"/>
        <v>SMI</v>
      </c>
      <c r="BE336" s="45" t="s">
        <v>852</v>
      </c>
      <c r="BF336" s="123" t="str">
        <f t="shared" si="133"/>
        <v>9-SEPTIEMBRE</v>
      </c>
      <c r="BG336" s="45">
        <f t="shared" si="134"/>
        <v>110039</v>
      </c>
      <c r="BH336" s="45">
        <f>VLOOKUP(Y336,Hoja1!$A$2:$O$599,14,FALSE)</f>
        <v>110039</v>
      </c>
      <c r="BI336" s="45" t="str">
        <f>VLOOKUP(BH336,Hoja1!$A$2:$O$599,2,FALSE)</f>
        <v>COLEGIO MM. CONCEPCIONISTAS BURGOS</v>
      </c>
      <c r="BJ336" s="45" t="str">
        <f t="shared" si="135"/>
        <v>NUÑO PEREZ, SANDRA</v>
      </c>
      <c r="BK336" s="45">
        <f>VLOOKUP(BJ336,Trabajadores!$C$3:$AN$3285,14,FALSE)</f>
        <v>300</v>
      </c>
      <c r="BL336" s="45" t="str">
        <f>VLOOKUP($BJ336,Trabajadores!$C$3:$AN$3285,19,FALSE)</f>
        <v>MONITOR@</v>
      </c>
      <c r="BM336" s="45">
        <f>VLOOKUP($BJ336,Trabajadores!$C$3:$AN$3285,16,FALSE)</f>
        <v>37.5</v>
      </c>
      <c r="BN336" s="124">
        <f t="shared" si="136"/>
        <v>1</v>
      </c>
      <c r="BO336" s="124">
        <f t="shared" si="137"/>
        <v>0</v>
      </c>
      <c r="BP336" s="125">
        <f t="shared" si="138"/>
        <v>1</v>
      </c>
      <c r="BR336" s="126">
        <f t="shared" si="139"/>
        <v>-29.688749999999999</v>
      </c>
      <c r="BV336" s="45" t="str">
        <f t="shared" si="140"/>
        <v>SMI</v>
      </c>
      <c r="BW336" s="45" t="s">
        <v>852</v>
      </c>
      <c r="BX336" s="123" t="str">
        <f t="shared" si="141"/>
        <v>9-SEPTIEMBRE</v>
      </c>
      <c r="BY336" s="45">
        <f t="shared" si="142"/>
        <v>110039</v>
      </c>
      <c r="BZ336" s="45">
        <f>VLOOKUP(BY336,Hoja1!$A$2:$O$599,14,FALSE)</f>
        <v>110039</v>
      </c>
      <c r="CA336" s="45" t="str">
        <f>VLOOKUP(BZ336,Hoja1!$A$2:$O$599,2,FALSE)</f>
        <v>COLEGIO MM. CONCEPCIONISTAS BURGOS</v>
      </c>
      <c r="CB336" s="45" t="str">
        <f t="shared" si="143"/>
        <v>Permiso retribuido</v>
      </c>
      <c r="CC336" s="45">
        <v>888</v>
      </c>
      <c r="CD336" s="45" t="str">
        <f t="shared" si="144"/>
        <v>INCIDENCIA</v>
      </c>
      <c r="CF336" s="124"/>
      <c r="CG336" s="124"/>
      <c r="CH336" s="125"/>
      <c r="CJ336" s="126">
        <f t="shared" si="145"/>
        <v>29.688749999999999</v>
      </c>
    </row>
    <row r="337" spans="1:88" hidden="1" x14ac:dyDescent="0.3">
      <c r="A337" s="116"/>
      <c r="B337" s="116"/>
      <c r="D337" s="31" t="s">
        <v>2768</v>
      </c>
      <c r="E337" s="8" t="s">
        <v>2786</v>
      </c>
      <c r="F337" s="7" t="s">
        <v>726</v>
      </c>
      <c r="G337" s="45" t="s">
        <v>714</v>
      </c>
      <c r="H337" s="45" t="s">
        <v>721</v>
      </c>
      <c r="I337" s="119" t="s">
        <v>8033</v>
      </c>
      <c r="J337" s="18" t="s">
        <v>485</v>
      </c>
      <c r="K337" s="119">
        <v>110039</v>
      </c>
      <c r="L337" s="110" t="str">
        <f t="shared" si="123"/>
        <v>ok</v>
      </c>
      <c r="M337" s="111" t="str">
        <f>IFERROR(VLOOKUP(K337,Centros!$E$2:$G$340,2,FALSE)," ")</f>
        <v>COLEGIO MM. CONCEPCIONISTAS BURGOS</v>
      </c>
      <c r="N337" s="112" t="str">
        <f t="shared" si="124"/>
        <v xml:space="preserve"> </v>
      </c>
      <c r="O337" s="113" t="str">
        <f>IFERROR(VLOOKUP($I337,Trabajadores!$C$3:$AF$1684,19,FALSE)," ")</f>
        <v>ASL</v>
      </c>
      <c r="P337" s="32">
        <v>2</v>
      </c>
      <c r="Q337" s="33">
        <v>10</v>
      </c>
      <c r="R337" s="24">
        <f t="shared" si="122"/>
        <v>20</v>
      </c>
      <c r="S337" s="18"/>
      <c r="T337" s="23">
        <f t="shared" si="125"/>
        <v>1.6367812499999999</v>
      </c>
      <c r="U337" s="23">
        <f t="shared" si="126"/>
        <v>0</v>
      </c>
      <c r="V337" s="18"/>
      <c r="W337" s="23">
        <f t="shared" si="127"/>
        <v>26.389999999999997</v>
      </c>
      <c r="X337" s="30" t="str">
        <f>IFERROR(VLOOKUP($I337,Trabajadores!$C$2:$AS$1684,42,FALSE)," ")</f>
        <v>ALGADI</v>
      </c>
      <c r="Y337" s="30">
        <f>IFERROR(VLOOKUP($I337,Trabajadores!$C$2:$AS$1684,40,FALSE)," ")</f>
        <v>110147</v>
      </c>
      <c r="Z337" s="30" t="str">
        <f>IFERROR(VLOOKUP(Y337,Centros!$X$2:$Y$228,2,FALSE)," ")</f>
        <v>COL. SAGRADA FAMILIA BURGOS</v>
      </c>
      <c r="AA337" s="6">
        <v>45918</v>
      </c>
      <c r="AB337" s="5" t="s">
        <v>10852</v>
      </c>
      <c r="AC337" s="41">
        <f>IFERROR(VLOOKUP(H337,Centros!$AI$2:$AN$10,6,FALSE),0)</f>
        <v>72</v>
      </c>
      <c r="AD337" s="42">
        <f t="shared" si="128"/>
        <v>0</v>
      </c>
      <c r="AE337" s="42">
        <f t="shared" si="129"/>
        <v>20</v>
      </c>
      <c r="AF337" s="42">
        <f t="shared" si="130"/>
        <v>0</v>
      </c>
      <c r="AG337" s="42">
        <f t="shared" si="131"/>
        <v>0</v>
      </c>
      <c r="AH337" s="43">
        <f>IFERROR(VLOOKUP($I337,Trabajadores!$C$3:$AT$1684,44,FALSE),0)</f>
        <v>19209</v>
      </c>
      <c r="AI337" s="43">
        <f>IFERROR(VLOOKUP($I337,Trabajadores!$C$3:$AT$1684,2,FALSE),0)</f>
        <v>128</v>
      </c>
      <c r="AJ337" s="43" t="str">
        <f>IFERROR(VLOOKUP($I337,Trabajadores!$C$3:$AY$1270,21,FALSE),0)</f>
        <v>1</v>
      </c>
      <c r="AK337" s="42">
        <f>IFERROR(VLOOKUP($I337,Trabajadores!$C$3:$AN$1684,38,FALSE),0)</f>
        <v>8.1434782608695659</v>
      </c>
      <c r="AL337" s="42" t="str">
        <f>IFERROR(VLOOKUP($I337,Trabajadores!$C$3:$AN$1684,28,FALSE),0)</f>
        <v>99100165012016</v>
      </c>
      <c r="AM337" s="21" t="str">
        <f>IFERROR(VLOOKUP($I337,Trabajadores!$C$3:$AN$1684,19,FALSE),0)</f>
        <v>ASL</v>
      </c>
      <c r="AN337" s="21">
        <f>IFERROR(IF($J337="algadi",VLOOKUP($K337,Centros!$AB$2:$AD$142,2,FALSE),VLOOKUP($K337,Centros!$AB$143:$AD$282,2,FALSE)),0)</f>
        <v>19209</v>
      </c>
      <c r="AO337" s="44" t="str">
        <f>IFERROR(IF($J337="algadi",VLOOKUP($K337,Centros!$AB$2:$AD$142,3,FALSE),VLOOKUP($K337,Centros!$AB$143:$AD$222,3,FALSE)),0)</f>
        <v>3</v>
      </c>
      <c r="AP337" s="54"/>
      <c r="AQ337" s="55">
        <f>IFERROR(VLOOKUP($AM337,Centros!$AR$2:$AS$405,2,FALSE),0)</f>
        <v>1.6367812499999999</v>
      </c>
      <c r="AR337" s="78">
        <f>IFERROR(VLOOKUP($AM337,Centros!$AZ$2:$BA$6,2,FALSE),0)</f>
        <v>0</v>
      </c>
      <c r="AS337" s="76">
        <f>IFERROR(VLOOKUP($AM337,Centros!$BE$2:$BF$6,2,FALSE),0)</f>
        <v>2.0499999999999998</v>
      </c>
      <c r="BD337" s="45" t="str">
        <f t="shared" si="132"/>
        <v>ALGADI</v>
      </c>
      <c r="BE337" s="45" t="s">
        <v>852</v>
      </c>
      <c r="BF337" s="123" t="str">
        <f t="shared" si="133"/>
        <v>9-SEPTIEMBRE</v>
      </c>
      <c r="BG337" s="45">
        <f t="shared" si="134"/>
        <v>110147</v>
      </c>
      <c r="BH337" s="45">
        <f>VLOOKUP(Y337,Hoja1!$A$2:$O$599,14,FALSE)</f>
        <v>110147</v>
      </c>
      <c r="BI337" s="45" t="str">
        <f>VLOOKUP(BH337,Hoja1!$A$2:$O$599,2,FALSE)</f>
        <v>COL. SAGRADA FAMILIA BURGOS</v>
      </c>
      <c r="BJ337" s="45" t="str">
        <f t="shared" si="135"/>
        <v>CITTADINI DISALVO, CINTIA GAB</v>
      </c>
      <c r="BK337" s="45">
        <f>VLOOKUP(BJ337,Trabajadores!$C$3:$AN$3285,14,FALSE)</f>
        <v>300</v>
      </c>
      <c r="BL337" s="45" t="str">
        <f>VLOOKUP($BJ337,Trabajadores!$C$3:$AN$3285,19,FALSE)</f>
        <v>ASL</v>
      </c>
      <c r="BM337" s="45">
        <f>VLOOKUP($BJ337,Trabajadores!$C$3:$AN$3285,16,FALSE)</f>
        <v>57.5</v>
      </c>
      <c r="BN337" s="124">
        <f t="shared" si="136"/>
        <v>1</v>
      </c>
      <c r="BO337" s="124">
        <f t="shared" si="137"/>
        <v>0</v>
      </c>
      <c r="BP337" s="125">
        <f t="shared" si="138"/>
        <v>1</v>
      </c>
      <c r="BR337" s="126">
        <f t="shared" si="139"/>
        <v>-26.389999999999997</v>
      </c>
      <c r="BV337" s="45" t="str">
        <f t="shared" si="140"/>
        <v>ALGADI</v>
      </c>
      <c r="BW337" s="45" t="s">
        <v>852</v>
      </c>
      <c r="BX337" s="123" t="str">
        <f t="shared" si="141"/>
        <v>9-SEPTIEMBRE</v>
      </c>
      <c r="BY337" s="45">
        <f t="shared" si="142"/>
        <v>110039</v>
      </c>
      <c r="BZ337" s="45">
        <f>VLOOKUP(BY337,Hoja1!$A$2:$O$599,14,FALSE)</f>
        <v>110039</v>
      </c>
      <c r="CA337" s="45" t="str">
        <f>VLOOKUP(BZ337,Hoja1!$A$2:$O$599,2,FALSE)</f>
        <v>COLEGIO MM. CONCEPCIONISTAS BURGOS</v>
      </c>
      <c r="CB337" s="45" t="str">
        <f t="shared" si="143"/>
        <v>Permiso retribuido</v>
      </c>
      <c r="CC337" s="45">
        <v>888</v>
      </c>
      <c r="CD337" s="45" t="str">
        <f t="shared" si="144"/>
        <v>INCIDENCIA</v>
      </c>
      <c r="CF337" s="124"/>
      <c r="CG337" s="124"/>
      <c r="CH337" s="125"/>
      <c r="CJ337" s="126">
        <f t="shared" si="145"/>
        <v>26.389999999999997</v>
      </c>
    </row>
    <row r="338" spans="1:88" hidden="1" x14ac:dyDescent="0.3">
      <c r="A338" s="116"/>
      <c r="B338" s="116"/>
      <c r="D338" s="31" t="s">
        <v>2768</v>
      </c>
      <c r="E338" s="8" t="s">
        <v>2786</v>
      </c>
      <c r="F338" s="7" t="s">
        <v>726</v>
      </c>
      <c r="G338" s="45" t="s">
        <v>714</v>
      </c>
      <c r="H338" s="45" t="s">
        <v>718</v>
      </c>
      <c r="I338" s="119" t="s">
        <v>8033</v>
      </c>
      <c r="J338" s="18" t="s">
        <v>485</v>
      </c>
      <c r="K338" s="119">
        <v>110039</v>
      </c>
      <c r="L338" s="110" t="str">
        <f t="shared" si="123"/>
        <v>ok</v>
      </c>
      <c r="M338" s="111" t="str">
        <f>IFERROR(VLOOKUP(K338,Centros!$E$2:$G$340,2,FALSE)," ")</f>
        <v>COLEGIO MM. CONCEPCIONISTAS BURGOS</v>
      </c>
      <c r="N338" s="112" t="str">
        <f t="shared" si="124"/>
        <v xml:space="preserve"> </v>
      </c>
      <c r="O338" s="113" t="str">
        <f>IFERROR(VLOOKUP($I338,Trabajadores!$C$3:$AF$1684,19,FALSE)," ")</f>
        <v>ASL</v>
      </c>
      <c r="P338" s="32">
        <v>15</v>
      </c>
      <c r="Q338" s="33">
        <v>10</v>
      </c>
      <c r="R338" s="24">
        <f t="shared" si="122"/>
        <v>150</v>
      </c>
      <c r="S338" s="18"/>
      <c r="T338" s="23">
        <f t="shared" si="125"/>
        <v>1.6367812499999999</v>
      </c>
      <c r="U338" s="23">
        <f t="shared" si="126"/>
        <v>0</v>
      </c>
      <c r="V338" s="18"/>
      <c r="W338" s="23">
        <f t="shared" si="127"/>
        <v>197.92499999999998</v>
      </c>
      <c r="X338" s="30" t="str">
        <f>IFERROR(VLOOKUP($I338,Trabajadores!$C$2:$AS$1684,42,FALSE)," ")</f>
        <v>ALGADI</v>
      </c>
      <c r="Y338" s="30">
        <f>IFERROR(VLOOKUP($I338,Trabajadores!$C$2:$AS$1684,40,FALSE)," ")</f>
        <v>110147</v>
      </c>
      <c r="Z338" s="30" t="str">
        <f>IFERROR(VLOOKUP(Y338,Centros!$X$2:$Y$228,2,FALSE)," ")</f>
        <v>COL. SAGRADA FAMILIA BURGOS</v>
      </c>
      <c r="AA338" s="6" t="s">
        <v>10853</v>
      </c>
      <c r="AB338" s="5" t="s">
        <v>10854</v>
      </c>
      <c r="AC338" s="41">
        <f>IFERROR(VLOOKUP(H338,Centros!$AI$2:$AN$10,6,FALSE),0)</f>
        <v>72</v>
      </c>
      <c r="AD338" s="42">
        <f t="shared" si="128"/>
        <v>0</v>
      </c>
      <c r="AE338" s="42">
        <f t="shared" si="129"/>
        <v>150</v>
      </c>
      <c r="AF338" s="42">
        <f t="shared" si="130"/>
        <v>0</v>
      </c>
      <c r="AG338" s="42">
        <f t="shared" si="131"/>
        <v>0</v>
      </c>
      <c r="AH338" s="43">
        <f>IFERROR(VLOOKUP($I338,Trabajadores!$C$3:$AT$1684,44,FALSE),0)</f>
        <v>19209</v>
      </c>
      <c r="AI338" s="43">
        <f>IFERROR(VLOOKUP($I338,Trabajadores!$C$3:$AT$1684,2,FALSE),0)</f>
        <v>128</v>
      </c>
      <c r="AJ338" s="43" t="str">
        <f>IFERROR(VLOOKUP($I338,Trabajadores!$C$3:$AY$1270,21,FALSE),0)</f>
        <v>1</v>
      </c>
      <c r="AK338" s="42">
        <f>IFERROR(VLOOKUP($I338,Trabajadores!$C$3:$AN$1684,38,FALSE),0)</f>
        <v>8.1434782608695659</v>
      </c>
      <c r="AL338" s="42" t="str">
        <f>IFERROR(VLOOKUP($I338,Trabajadores!$C$3:$AN$1684,28,FALSE),0)</f>
        <v>99100165012016</v>
      </c>
      <c r="AM338" s="21" t="str">
        <f>IFERROR(VLOOKUP($I338,Trabajadores!$C$3:$AN$1684,19,FALSE),0)</f>
        <v>ASL</v>
      </c>
      <c r="AN338" s="21">
        <f>IFERROR(IF($J338="algadi",VLOOKUP($K338,Centros!$AB$2:$AD$142,2,FALSE),VLOOKUP($K338,Centros!$AB$143:$AD$282,2,FALSE)),0)</f>
        <v>19209</v>
      </c>
      <c r="AO338" s="44" t="str">
        <f>IFERROR(IF($J338="algadi",VLOOKUP($K338,Centros!$AB$2:$AD$142,3,FALSE),VLOOKUP($K338,Centros!$AB$143:$AD$222,3,FALSE)),0)</f>
        <v>3</v>
      </c>
      <c r="AP338" s="54"/>
      <c r="AQ338" s="55">
        <f>IFERROR(VLOOKUP($AM338,Centros!$AR$2:$AS$405,2,FALSE),0)</f>
        <v>1.6367812499999999</v>
      </c>
      <c r="AR338" s="78">
        <f>IFERROR(VLOOKUP($AM338,Centros!$AZ$2:$BA$6,2,FALSE),0)</f>
        <v>0</v>
      </c>
      <c r="AS338" s="76">
        <f>IFERROR(VLOOKUP($AM338,Centros!$BE$2:$BF$6,2,FALSE),0)</f>
        <v>2.0499999999999998</v>
      </c>
      <c r="BD338" s="45" t="str">
        <f t="shared" si="132"/>
        <v>ALGADI</v>
      </c>
      <c r="BE338" s="45" t="s">
        <v>852</v>
      </c>
      <c r="BF338" s="123" t="str">
        <f t="shared" si="133"/>
        <v>9-SEPTIEMBRE</v>
      </c>
      <c r="BG338" s="45">
        <f t="shared" si="134"/>
        <v>110147</v>
      </c>
      <c r="BH338" s="45">
        <f>VLOOKUP(Y338,Hoja1!$A$2:$O$599,14,FALSE)</f>
        <v>110147</v>
      </c>
      <c r="BI338" s="45" t="str">
        <f>VLOOKUP(BH338,Hoja1!$A$2:$O$599,2,FALSE)</f>
        <v>COL. SAGRADA FAMILIA BURGOS</v>
      </c>
      <c r="BJ338" s="45" t="str">
        <f t="shared" si="135"/>
        <v>CITTADINI DISALVO, CINTIA GAB</v>
      </c>
      <c r="BK338" s="45">
        <f>VLOOKUP(BJ338,Trabajadores!$C$3:$AN$3285,14,FALSE)</f>
        <v>300</v>
      </c>
      <c r="BL338" s="45" t="str">
        <f>VLOOKUP($BJ338,Trabajadores!$C$3:$AN$3285,19,FALSE)</f>
        <v>ASL</v>
      </c>
      <c r="BM338" s="45">
        <f>VLOOKUP($BJ338,Trabajadores!$C$3:$AN$3285,16,FALSE)</f>
        <v>57.5</v>
      </c>
      <c r="BN338" s="124">
        <f t="shared" si="136"/>
        <v>1</v>
      </c>
      <c r="BO338" s="124">
        <f t="shared" si="137"/>
        <v>0</v>
      </c>
      <c r="BP338" s="125">
        <f t="shared" si="138"/>
        <v>1</v>
      </c>
      <c r="BR338" s="126">
        <f t="shared" si="139"/>
        <v>-197.92499999999998</v>
      </c>
      <c r="BV338" s="45" t="str">
        <f t="shared" si="140"/>
        <v>ALGADI</v>
      </c>
      <c r="BW338" s="45" t="s">
        <v>852</v>
      </c>
      <c r="BX338" s="123" t="str">
        <f t="shared" si="141"/>
        <v>9-SEPTIEMBRE</v>
      </c>
      <c r="BY338" s="45">
        <f t="shared" si="142"/>
        <v>110039</v>
      </c>
      <c r="BZ338" s="45">
        <f>VLOOKUP(BY338,Hoja1!$A$2:$O$599,14,FALSE)</f>
        <v>110039</v>
      </c>
      <c r="CA338" s="45" t="str">
        <f>VLOOKUP(BZ338,Hoja1!$A$2:$O$599,2,FALSE)</f>
        <v>COLEGIO MM. CONCEPCIONISTAS BURGOS</v>
      </c>
      <c r="CB338" s="45" t="str">
        <f t="shared" si="143"/>
        <v>Refuerzo</v>
      </c>
      <c r="CC338" s="45">
        <v>888</v>
      </c>
      <c r="CD338" s="45" t="str">
        <f t="shared" si="144"/>
        <v>INCIDENCIA</v>
      </c>
      <c r="CF338" s="124"/>
      <c r="CG338" s="124"/>
      <c r="CH338" s="125"/>
      <c r="CJ338" s="126">
        <f t="shared" si="145"/>
        <v>197.92499999999998</v>
      </c>
    </row>
    <row r="339" spans="1:88" hidden="1" x14ac:dyDescent="0.3">
      <c r="A339" s="116"/>
      <c r="B339" s="116"/>
      <c r="D339" s="31" t="s">
        <v>2768</v>
      </c>
      <c r="E339" s="8" t="s">
        <v>2786</v>
      </c>
      <c r="F339" s="7" t="s">
        <v>725</v>
      </c>
      <c r="G339" s="45" t="s">
        <v>714</v>
      </c>
      <c r="H339" s="45" t="s">
        <v>719</v>
      </c>
      <c r="I339" s="119" t="s">
        <v>3792</v>
      </c>
      <c r="J339" s="18" t="s">
        <v>485</v>
      </c>
      <c r="K339" s="119">
        <v>350005</v>
      </c>
      <c r="L339" s="110" t="str">
        <f t="shared" si="123"/>
        <v>ok</v>
      </c>
      <c r="M339" s="111" t="str">
        <f>IFERROR(VLOOKUP(K339,Centros!$E$2:$G$340,2,FALSE)," ")</f>
        <v xml:space="preserve">CONVENTO DE LOS AGUSTINOS FILIPINOS </v>
      </c>
      <c r="N339" s="112" t="str">
        <f t="shared" si="124"/>
        <v xml:space="preserve"> </v>
      </c>
      <c r="O339" s="113" t="str">
        <f>IFERROR(VLOOKUP($I339,Trabajadores!$C$3:$AF$1684,19,FALSE)," ")</f>
        <v>LIMPIADOR</v>
      </c>
      <c r="P339" s="32">
        <v>1</v>
      </c>
      <c r="Q339" s="33">
        <v>100</v>
      </c>
      <c r="R339" s="24">
        <f t="shared" si="122"/>
        <v>100</v>
      </c>
      <c r="S339" s="18"/>
      <c r="T339" s="23" t="b">
        <f t="shared" si="125"/>
        <v>0</v>
      </c>
      <c r="U339" s="23">
        <f t="shared" si="126"/>
        <v>0</v>
      </c>
      <c r="V339" s="18"/>
      <c r="W339" s="23">
        <f t="shared" si="127"/>
        <v>131.94999999999999</v>
      </c>
      <c r="X339" s="30" t="str">
        <f>IFERROR(VLOOKUP($I339,Trabajadores!$C$2:$AS$1684,42,FALSE)," ")</f>
        <v>ALGADI</v>
      </c>
      <c r="Y339" s="30">
        <f>IFERROR(VLOOKUP($I339,Trabajadores!$C$2:$AS$1684,40,FALSE)," ")</f>
        <v>350005</v>
      </c>
      <c r="Z339" s="30" t="str">
        <f>IFERROR(VLOOKUP(Y339,Centros!$X$2:$Y$228,2,FALSE)," ")</f>
        <v xml:space="preserve">CONVENTO DE LOS AGUSTINOS FILIPINOS </v>
      </c>
      <c r="AA339" s="6">
        <v>45897</v>
      </c>
      <c r="AB339" s="5" t="s">
        <v>10855</v>
      </c>
      <c r="AC339" s="41">
        <f>IFERROR(VLOOKUP(H339,Centros!$AI$2:$AN$10,6,FALSE),0)</f>
        <v>72</v>
      </c>
      <c r="AD339" s="42">
        <f t="shared" si="128"/>
        <v>0</v>
      </c>
      <c r="AE339" s="42">
        <f t="shared" si="129"/>
        <v>100</v>
      </c>
      <c r="AF339" s="42">
        <f t="shared" si="130"/>
        <v>0</v>
      </c>
      <c r="AG339" s="42">
        <f t="shared" si="131"/>
        <v>0</v>
      </c>
      <c r="AH339" s="43">
        <f>IFERROR(VLOOKUP($I339,Trabajadores!$C$3:$AT$1684,44,FALSE),0)</f>
        <v>19247</v>
      </c>
      <c r="AI339" s="43">
        <f>IFERROR(VLOOKUP($I339,Trabajadores!$C$3:$AT$1684,2,FALSE),0)</f>
        <v>10</v>
      </c>
      <c r="AJ339" s="43" t="str">
        <f>IFERROR(VLOOKUP($I339,Trabajadores!$C$3:$AY$1270,21,FALSE),0)</f>
        <v>1</v>
      </c>
      <c r="AK339" s="42">
        <f>IFERROR(VLOOKUP($I339,Trabajadores!$C$3:$AN$1684,38,FALSE),0)</f>
        <v>7.5975000000000001</v>
      </c>
      <c r="AL339" s="42" t="str">
        <f>IFERROR(VLOOKUP($I339,Trabajadores!$C$3:$AN$1684,28,FALSE),0)</f>
        <v>47000235011982</v>
      </c>
      <c r="AM339" s="21" t="str">
        <f>IFERROR(VLOOKUP($I339,Trabajadores!$C$3:$AN$1684,19,FALSE),0)</f>
        <v>LIMPIADOR</v>
      </c>
      <c r="AN339" s="21">
        <f>IFERROR(IF($J339="algadi",VLOOKUP($K339,Centros!$AB$2:$AD$142,2,FALSE),VLOOKUP($K339,Centros!$AB$143:$AD$282,2,FALSE)),0)</f>
        <v>0</v>
      </c>
      <c r="AO339" s="44">
        <f>IFERROR(IF($J339="algadi",VLOOKUP($K339,Centros!$AB$2:$AD$142,3,FALSE),VLOOKUP($K339,Centros!$AB$143:$AD$222,3,FALSE)),0)</f>
        <v>0</v>
      </c>
      <c r="AP339" s="54"/>
      <c r="AQ339" s="55">
        <f>IFERROR(VLOOKUP($AM339,Centros!$AR$2:$AS$405,2,FALSE),0)</f>
        <v>0</v>
      </c>
      <c r="AR339" s="78">
        <f>IFERROR(VLOOKUP($AM339,Centros!$AZ$2:$BA$6,2,FALSE),0)</f>
        <v>0</v>
      </c>
      <c r="AS339" s="76">
        <f>IFERROR(VLOOKUP($AM339,Centros!$BE$2:$BF$6,2,FALSE),0)</f>
        <v>2.0499999999999998</v>
      </c>
      <c r="BD339" s="45" t="str">
        <f t="shared" si="132"/>
        <v>ALGADI</v>
      </c>
      <c r="BE339" s="45" t="s">
        <v>852</v>
      </c>
      <c r="BF339" s="123" t="str">
        <f t="shared" si="133"/>
        <v>9-SEPTIEMBRE</v>
      </c>
      <c r="BG339" s="45">
        <f t="shared" si="134"/>
        <v>350005</v>
      </c>
      <c r="BH339" s="45">
        <f>VLOOKUP(Y339,Hoja1!$A$2:$O$599,14,FALSE)</f>
        <v>350005</v>
      </c>
      <c r="BI339" s="45" t="str">
        <f>VLOOKUP(BH339,Hoja1!$A$2:$O$599,2,FALSE)</f>
        <v xml:space="preserve">CONVENTO DE LOS AGUSTINOS FILIPINOS </v>
      </c>
      <c r="BJ339" s="45" t="str">
        <f t="shared" si="135"/>
        <v>GOITIA RODRIGUEZ, SUSANA</v>
      </c>
      <c r="BK339" s="45">
        <f>VLOOKUP(BJ339,Trabajadores!$C$3:$AN$3285,14,FALSE)</f>
        <v>189</v>
      </c>
      <c r="BL339" s="45" t="str">
        <f>VLOOKUP($BJ339,Trabajadores!$C$3:$AN$3285,19,FALSE)</f>
        <v>LIMPIADOR</v>
      </c>
      <c r="BM339" s="45">
        <f>VLOOKUP($BJ339,Trabajadores!$C$3:$AN$3285,16,FALSE)</f>
        <v>100</v>
      </c>
      <c r="BN339" s="124">
        <f t="shared" si="136"/>
        <v>1</v>
      </c>
      <c r="BO339" s="124">
        <f t="shared" si="137"/>
        <v>0</v>
      </c>
      <c r="BP339" s="125">
        <f t="shared" si="138"/>
        <v>1</v>
      </c>
      <c r="BR339" s="126">
        <f t="shared" si="139"/>
        <v>-131.94999999999999</v>
      </c>
      <c r="BV339" s="45" t="str">
        <f t="shared" si="140"/>
        <v>ALGADI</v>
      </c>
      <c r="BW339" s="45" t="s">
        <v>852</v>
      </c>
      <c r="BX339" s="123" t="str">
        <f t="shared" si="141"/>
        <v>9-SEPTIEMBRE</v>
      </c>
      <c r="BY339" s="45">
        <f t="shared" si="142"/>
        <v>350005</v>
      </c>
      <c r="BZ339" s="45">
        <f>VLOOKUP(BY339,Hoja1!$A$2:$O$599,14,FALSE)</f>
        <v>350005</v>
      </c>
      <c r="CA339" s="45" t="str">
        <f>VLOOKUP(BZ339,Hoja1!$A$2:$O$599,2,FALSE)</f>
        <v xml:space="preserve">CONVENTO DE LOS AGUSTINOS FILIPINOS </v>
      </c>
      <c r="CB339" s="45" t="str">
        <f t="shared" si="143"/>
        <v>Eventos</v>
      </c>
      <c r="CC339" s="45">
        <v>888</v>
      </c>
      <c r="CD339" s="45" t="str">
        <f t="shared" si="144"/>
        <v>INCIDENCIA</v>
      </c>
      <c r="CF339" s="124"/>
      <c r="CG339" s="124"/>
      <c r="CH339" s="125"/>
      <c r="CJ339" s="126">
        <f t="shared" si="145"/>
        <v>131.94999999999999</v>
      </c>
    </row>
    <row r="340" spans="1:88" hidden="1" x14ac:dyDescent="0.3">
      <c r="A340" s="116"/>
      <c r="B340" s="116"/>
      <c r="D340" s="31" t="s">
        <v>2768</v>
      </c>
      <c r="E340" s="8" t="s">
        <v>2786</v>
      </c>
      <c r="F340" s="7" t="s">
        <v>726</v>
      </c>
      <c r="G340" s="45" t="s">
        <v>714</v>
      </c>
      <c r="H340" s="45" t="s">
        <v>717</v>
      </c>
      <c r="I340" s="119" t="s">
        <v>8722</v>
      </c>
      <c r="J340" s="18" t="s">
        <v>485</v>
      </c>
      <c r="K340" s="119">
        <v>110147</v>
      </c>
      <c r="L340" s="110" t="str">
        <f t="shared" si="123"/>
        <v>ok</v>
      </c>
      <c r="M340" s="111" t="str">
        <f>IFERROR(VLOOKUP(K340,Centros!$E$2:$G$340,2,FALSE)," ")</f>
        <v>COL. SAGRADA FAMILIA BURGOS</v>
      </c>
      <c r="N340" s="112" t="str">
        <f t="shared" si="124"/>
        <v xml:space="preserve"> </v>
      </c>
      <c r="O340" s="113" t="str">
        <f>IFERROR(VLOOKUP($I340,Trabajadores!$C$3:$AF$1684,19,FALSE)," ")</f>
        <v>ASL</v>
      </c>
      <c r="P340" s="32">
        <v>15</v>
      </c>
      <c r="Q340" s="33">
        <v>9</v>
      </c>
      <c r="R340" s="24">
        <f t="shared" si="122"/>
        <v>135</v>
      </c>
      <c r="S340" s="18"/>
      <c r="T340" s="23">
        <f t="shared" si="125"/>
        <v>1.6367812499999999</v>
      </c>
      <c r="U340" s="23">
        <f t="shared" si="126"/>
        <v>0</v>
      </c>
      <c r="V340" s="18"/>
      <c r="W340" s="23">
        <f t="shared" si="127"/>
        <v>178.13249999999999</v>
      </c>
      <c r="X340" s="30" t="str">
        <f>IFERROR(VLOOKUP($I340,Trabajadores!$C$2:$AS$1684,42,FALSE)," ")</f>
        <v>ALGADI</v>
      </c>
      <c r="Y340" s="30">
        <f>IFERROR(VLOOKUP($I340,Trabajadores!$C$2:$AS$1684,40,FALSE)," ")</f>
        <v>110147</v>
      </c>
      <c r="Z340" s="30" t="str">
        <f>IFERROR(VLOOKUP(Y340,Centros!$X$2:$Y$228,2,FALSE)," ")</f>
        <v>COL. SAGRADA FAMILIA BURGOS</v>
      </c>
      <c r="AA340" s="6" t="s">
        <v>10856</v>
      </c>
      <c r="AB340" s="5" t="s">
        <v>10857</v>
      </c>
      <c r="AC340" s="41">
        <f>IFERROR(VLOOKUP(H340,Centros!$AI$2:$AN$10,6,FALSE),0)</f>
        <v>73</v>
      </c>
      <c r="AD340" s="42">
        <f t="shared" si="128"/>
        <v>0</v>
      </c>
      <c r="AE340" s="42">
        <f t="shared" si="129"/>
        <v>0</v>
      </c>
      <c r="AF340" s="42">
        <f t="shared" si="130"/>
        <v>135</v>
      </c>
      <c r="AG340" s="42">
        <f t="shared" si="131"/>
        <v>0</v>
      </c>
      <c r="AH340" s="43">
        <f>IFERROR(VLOOKUP($I340,Trabajadores!$C$3:$AT$1684,44,FALSE),0)</f>
        <v>19209</v>
      </c>
      <c r="AI340" s="43">
        <f>IFERROR(VLOOKUP($I340,Trabajadores!$C$3:$AT$1684,2,FALSE),0)</f>
        <v>73</v>
      </c>
      <c r="AJ340" s="43" t="str">
        <f>IFERROR(VLOOKUP($I340,Trabajadores!$C$3:$AY$1270,21,FALSE),0)</f>
        <v>1</v>
      </c>
      <c r="AK340" s="42">
        <f>IFERROR(VLOOKUP($I340,Trabajadores!$C$3:$AN$1684,38,FALSE),0)</f>
        <v>8.14</v>
      </c>
      <c r="AL340" s="42" t="str">
        <f>IFERROR(VLOOKUP($I340,Trabajadores!$C$3:$AN$1684,28,FALSE),0)</f>
        <v>99100165012016</v>
      </c>
      <c r="AM340" s="21" t="str">
        <f>IFERROR(VLOOKUP($I340,Trabajadores!$C$3:$AN$1684,19,FALSE),0)</f>
        <v>ASL</v>
      </c>
      <c r="AN340" s="21">
        <f>IFERROR(IF($J340="algadi",VLOOKUP($K340,Centros!$AB$2:$AD$142,2,FALSE),VLOOKUP($K340,Centros!$AB$143:$AD$282,2,FALSE)),0)</f>
        <v>5027</v>
      </c>
      <c r="AO340" s="44" t="str">
        <f>IFERROR(IF($J340="algadi",VLOOKUP($K340,Centros!$AB$2:$AD$142,3,FALSE),VLOOKUP($K340,Centros!$AB$143:$AD$222,3,FALSE)),0)</f>
        <v>144</v>
      </c>
      <c r="AP340" s="54"/>
      <c r="AQ340" s="55">
        <f>IFERROR(VLOOKUP($AM340,Centros!$AR$2:$AS$405,2,FALSE),0)</f>
        <v>1.6367812499999999</v>
      </c>
      <c r="AR340" s="78">
        <f>IFERROR(VLOOKUP($AM340,Centros!$AZ$2:$BA$6,2,FALSE),0)</f>
        <v>0</v>
      </c>
      <c r="AS340" s="76">
        <f>IFERROR(VLOOKUP($AM340,Centros!$BE$2:$BF$6,2,FALSE),0)</f>
        <v>2.0499999999999998</v>
      </c>
      <c r="BD340" s="45" t="str">
        <f t="shared" si="132"/>
        <v>ALGADI</v>
      </c>
      <c r="BE340" s="45" t="s">
        <v>852</v>
      </c>
      <c r="BF340" s="123" t="str">
        <f t="shared" si="133"/>
        <v>9-SEPTIEMBRE</v>
      </c>
      <c r="BG340" s="45">
        <f t="shared" si="134"/>
        <v>110147</v>
      </c>
      <c r="BH340" s="45">
        <f>VLOOKUP(Y340,Hoja1!$A$2:$O$599,14,FALSE)</f>
        <v>110147</v>
      </c>
      <c r="BI340" s="45" t="str">
        <f>VLOOKUP(BH340,Hoja1!$A$2:$O$599,2,FALSE)</f>
        <v>COL. SAGRADA FAMILIA BURGOS</v>
      </c>
      <c r="BJ340" s="45" t="str">
        <f t="shared" si="135"/>
        <v>GONZALEZ ALVAREZ, NURIA</v>
      </c>
      <c r="BK340" s="45">
        <f>VLOOKUP(BJ340,Trabajadores!$C$3:$AN$3285,14,FALSE)</f>
        <v>300</v>
      </c>
      <c r="BL340" s="45" t="str">
        <f>VLOOKUP($BJ340,Trabajadores!$C$3:$AN$3285,19,FALSE)</f>
        <v>ASL</v>
      </c>
      <c r="BM340" s="45">
        <f>VLOOKUP($BJ340,Trabajadores!$C$3:$AN$3285,16,FALSE)</f>
        <v>50</v>
      </c>
      <c r="BN340" s="124">
        <f t="shared" si="136"/>
        <v>1</v>
      </c>
      <c r="BO340" s="124">
        <f t="shared" si="137"/>
        <v>0</v>
      </c>
      <c r="BP340" s="125">
        <f t="shared" si="138"/>
        <v>1</v>
      </c>
      <c r="BR340" s="126">
        <f t="shared" si="139"/>
        <v>-178.13249999999999</v>
      </c>
      <c r="BV340" s="45" t="str">
        <f t="shared" si="140"/>
        <v>ALGADI</v>
      </c>
      <c r="BW340" s="45" t="s">
        <v>852</v>
      </c>
      <c r="BX340" s="123" t="str">
        <f t="shared" si="141"/>
        <v>9-SEPTIEMBRE</v>
      </c>
      <c r="BY340" s="45">
        <f t="shared" si="142"/>
        <v>110147</v>
      </c>
      <c r="BZ340" s="45">
        <f>VLOOKUP(BY340,Hoja1!$A$2:$O$599,14,FALSE)</f>
        <v>110147</v>
      </c>
      <c r="CA340" s="45" t="str">
        <f>VLOOKUP(BZ340,Hoja1!$A$2:$O$599,2,FALSE)</f>
        <v>COL. SAGRADA FAMILIA BURGOS</v>
      </c>
      <c r="CB340" s="45" t="str">
        <f t="shared" si="143"/>
        <v>Absentismo</v>
      </c>
      <c r="CC340" s="45">
        <v>888</v>
      </c>
      <c r="CD340" s="45" t="str">
        <f t="shared" si="144"/>
        <v>INCIDENCIA</v>
      </c>
      <c r="CF340" s="124"/>
      <c r="CG340" s="124"/>
      <c r="CH340" s="125"/>
      <c r="CJ340" s="126">
        <f t="shared" si="145"/>
        <v>178.13249999999999</v>
      </c>
    </row>
    <row r="341" spans="1:88" hidden="1" x14ac:dyDescent="0.3">
      <c r="A341" s="116"/>
      <c r="B341" s="116"/>
      <c r="D341" s="31" t="s">
        <v>2768</v>
      </c>
      <c r="E341" s="8" t="s">
        <v>2786</v>
      </c>
      <c r="F341" s="7" t="s">
        <v>726</v>
      </c>
      <c r="G341" s="45" t="s">
        <v>714</v>
      </c>
      <c r="H341" s="45" t="s">
        <v>717</v>
      </c>
      <c r="I341" s="119" t="s">
        <v>7554</v>
      </c>
      <c r="J341" s="18" t="s">
        <v>485</v>
      </c>
      <c r="K341" s="119">
        <v>110147</v>
      </c>
      <c r="L341" s="110" t="str">
        <f t="shared" si="123"/>
        <v>ok</v>
      </c>
      <c r="M341" s="111" t="str">
        <f>IFERROR(VLOOKUP(K341,Centros!$E$2:$G$340,2,FALSE)," ")</f>
        <v>COL. SAGRADA FAMILIA BURGOS</v>
      </c>
      <c r="N341" s="112" t="str">
        <f t="shared" si="124"/>
        <v xml:space="preserve"> </v>
      </c>
      <c r="O341" s="113" t="str">
        <f>IFERROR(VLOOKUP($I341,Trabajadores!$C$3:$AF$1684,19,FALSE)," ")</f>
        <v>ASL</v>
      </c>
      <c r="P341" s="32">
        <v>15</v>
      </c>
      <c r="Q341" s="33">
        <v>9</v>
      </c>
      <c r="R341" s="24">
        <f t="shared" si="122"/>
        <v>135</v>
      </c>
      <c r="S341" s="18"/>
      <c r="T341" s="23">
        <f t="shared" si="125"/>
        <v>1.6367812499999999</v>
      </c>
      <c r="U341" s="23">
        <f t="shared" si="126"/>
        <v>0</v>
      </c>
      <c r="V341" s="18"/>
      <c r="W341" s="23">
        <f t="shared" si="127"/>
        <v>178.13249999999999</v>
      </c>
      <c r="X341" s="30" t="str">
        <f>IFERROR(VLOOKUP($I341,Trabajadores!$C$2:$AS$1684,42,FALSE)," ")</f>
        <v>ALGADI</v>
      </c>
      <c r="Y341" s="30">
        <f>IFERROR(VLOOKUP($I341,Trabajadores!$C$2:$AS$1684,40,FALSE)," ")</f>
        <v>110147</v>
      </c>
      <c r="Z341" s="30" t="str">
        <f>IFERROR(VLOOKUP(Y341,Centros!$X$2:$Y$228,2,FALSE)," ")</f>
        <v>COL. SAGRADA FAMILIA BURGOS</v>
      </c>
      <c r="AA341" s="6" t="s">
        <v>10856</v>
      </c>
      <c r="AB341" s="5" t="s">
        <v>10857</v>
      </c>
      <c r="AC341" s="41">
        <f>IFERROR(VLOOKUP(H341,Centros!$AI$2:$AN$10,6,FALSE),0)</f>
        <v>73</v>
      </c>
      <c r="AD341" s="42">
        <f t="shared" si="128"/>
        <v>0</v>
      </c>
      <c r="AE341" s="42">
        <f t="shared" si="129"/>
        <v>0</v>
      </c>
      <c r="AF341" s="42">
        <f t="shared" si="130"/>
        <v>135</v>
      </c>
      <c r="AG341" s="42">
        <f t="shared" si="131"/>
        <v>0</v>
      </c>
      <c r="AH341" s="43">
        <f>IFERROR(VLOOKUP($I341,Trabajadores!$C$3:$AT$1684,44,FALSE),0)</f>
        <v>19209</v>
      </c>
      <c r="AI341" s="43">
        <f>IFERROR(VLOOKUP($I341,Trabajadores!$C$3:$AT$1684,2,FALSE),0)</f>
        <v>105</v>
      </c>
      <c r="AJ341" s="43" t="str">
        <f>IFERROR(VLOOKUP($I341,Trabajadores!$C$3:$AY$1270,21,FALSE),0)</f>
        <v>1</v>
      </c>
      <c r="AK341" s="42">
        <f>IFERROR(VLOOKUP($I341,Trabajadores!$C$3:$AN$1684,38,FALSE),0)</f>
        <v>8.14</v>
      </c>
      <c r="AL341" s="42" t="str">
        <f>IFERROR(VLOOKUP($I341,Trabajadores!$C$3:$AN$1684,28,FALSE),0)</f>
        <v>99100165012016</v>
      </c>
      <c r="AM341" s="21" t="str">
        <f>IFERROR(VLOOKUP($I341,Trabajadores!$C$3:$AN$1684,19,FALSE),0)</f>
        <v>ASL</v>
      </c>
      <c r="AN341" s="21">
        <f>IFERROR(IF($J341="algadi",VLOOKUP($K341,Centros!$AB$2:$AD$142,2,FALSE),VLOOKUP($K341,Centros!$AB$143:$AD$282,2,FALSE)),0)</f>
        <v>5027</v>
      </c>
      <c r="AO341" s="44" t="str">
        <f>IFERROR(IF($J341="algadi",VLOOKUP($K341,Centros!$AB$2:$AD$142,3,FALSE),VLOOKUP($K341,Centros!$AB$143:$AD$222,3,FALSE)),0)</f>
        <v>144</v>
      </c>
      <c r="AP341" s="54"/>
      <c r="AQ341" s="55">
        <f>IFERROR(VLOOKUP($AM341,Centros!$AR$2:$AS$405,2,FALSE),0)</f>
        <v>1.6367812499999999</v>
      </c>
      <c r="AR341" s="78">
        <f>IFERROR(VLOOKUP($AM341,Centros!$AZ$2:$BA$6,2,FALSE),0)</f>
        <v>0</v>
      </c>
      <c r="AS341" s="76">
        <f>IFERROR(VLOOKUP($AM341,Centros!$BE$2:$BF$6,2,FALSE),0)</f>
        <v>2.0499999999999998</v>
      </c>
      <c r="BD341" s="45" t="str">
        <f t="shared" si="132"/>
        <v>ALGADI</v>
      </c>
      <c r="BE341" s="45" t="s">
        <v>852</v>
      </c>
      <c r="BF341" s="123" t="str">
        <f t="shared" si="133"/>
        <v>9-SEPTIEMBRE</v>
      </c>
      <c r="BG341" s="45">
        <f t="shared" si="134"/>
        <v>110147</v>
      </c>
      <c r="BH341" s="45">
        <f>VLOOKUP(Y341,Hoja1!$A$2:$O$599,14,FALSE)</f>
        <v>110147</v>
      </c>
      <c r="BI341" s="45" t="str">
        <f>VLOOKUP(BH341,Hoja1!$A$2:$O$599,2,FALSE)</f>
        <v>COL. SAGRADA FAMILIA BURGOS</v>
      </c>
      <c r="BJ341" s="45" t="str">
        <f t="shared" si="135"/>
        <v>AYALA HERREÑO, Mª YOLANDA</v>
      </c>
      <c r="BK341" s="45">
        <f>VLOOKUP(BJ341,Trabajadores!$C$3:$AN$3285,14,FALSE)</f>
        <v>300</v>
      </c>
      <c r="BL341" s="45" t="str">
        <f>VLOOKUP($BJ341,Trabajadores!$C$3:$AN$3285,19,FALSE)</f>
        <v>ASL</v>
      </c>
      <c r="BM341" s="45">
        <f>VLOOKUP($BJ341,Trabajadores!$C$3:$AN$3285,16,FALSE)</f>
        <v>50</v>
      </c>
      <c r="BN341" s="124">
        <f t="shared" si="136"/>
        <v>1</v>
      </c>
      <c r="BO341" s="124">
        <f t="shared" si="137"/>
        <v>0</v>
      </c>
      <c r="BP341" s="125">
        <f t="shared" si="138"/>
        <v>1</v>
      </c>
      <c r="BR341" s="126">
        <f t="shared" si="139"/>
        <v>-178.13249999999999</v>
      </c>
      <c r="BV341" s="45" t="str">
        <f t="shared" si="140"/>
        <v>ALGADI</v>
      </c>
      <c r="BW341" s="45" t="s">
        <v>852</v>
      </c>
      <c r="BX341" s="123" t="str">
        <f t="shared" si="141"/>
        <v>9-SEPTIEMBRE</v>
      </c>
      <c r="BY341" s="45">
        <f t="shared" si="142"/>
        <v>110147</v>
      </c>
      <c r="BZ341" s="45">
        <f>VLOOKUP(BY341,Hoja1!$A$2:$O$599,14,FALSE)</f>
        <v>110147</v>
      </c>
      <c r="CA341" s="45" t="str">
        <f>VLOOKUP(BZ341,Hoja1!$A$2:$O$599,2,FALSE)</f>
        <v>COL. SAGRADA FAMILIA BURGOS</v>
      </c>
      <c r="CB341" s="45" t="str">
        <f t="shared" si="143"/>
        <v>Absentismo</v>
      </c>
      <c r="CC341" s="45">
        <v>888</v>
      </c>
      <c r="CD341" s="45" t="str">
        <f t="shared" si="144"/>
        <v>INCIDENCIA</v>
      </c>
      <c r="CF341" s="124"/>
      <c r="CG341" s="124"/>
      <c r="CH341" s="125"/>
      <c r="CJ341" s="126">
        <f t="shared" si="145"/>
        <v>178.13249999999999</v>
      </c>
    </row>
    <row r="342" spans="1:88" hidden="1" x14ac:dyDescent="0.3">
      <c r="A342" s="116"/>
      <c r="B342" s="116"/>
      <c r="D342" s="31" t="s">
        <v>2768</v>
      </c>
      <c r="E342" s="8" t="s">
        <v>2786</v>
      </c>
      <c r="F342" s="7" t="s">
        <v>726</v>
      </c>
      <c r="G342" s="45" t="s">
        <v>714</v>
      </c>
      <c r="H342" s="45" t="s">
        <v>816</v>
      </c>
      <c r="I342" s="119" t="s">
        <v>4924</v>
      </c>
      <c r="J342" s="18" t="s">
        <v>485</v>
      </c>
      <c r="K342" s="119">
        <v>110147</v>
      </c>
      <c r="L342" s="110" t="str">
        <f t="shared" si="123"/>
        <v>ok</v>
      </c>
      <c r="M342" s="111" t="str">
        <f>IFERROR(VLOOKUP(K342,Centros!$E$2:$G$340,2,FALSE)," ")</f>
        <v>COL. SAGRADA FAMILIA BURGOS</v>
      </c>
      <c r="N342" s="112" t="str">
        <f t="shared" si="124"/>
        <v xml:space="preserve"> </v>
      </c>
      <c r="O342" s="113" t="str">
        <f>IFERROR(VLOOKUP($I342,Trabajadores!$C$3:$AF$1684,19,FALSE)," ")</f>
        <v>COCINER@</v>
      </c>
      <c r="P342" s="32">
        <v>18</v>
      </c>
      <c r="Q342" s="33">
        <v>11</v>
      </c>
      <c r="R342" s="24">
        <f t="shared" si="122"/>
        <v>198</v>
      </c>
      <c r="S342" s="18"/>
      <c r="T342" s="23" t="b">
        <f t="shared" si="125"/>
        <v>0</v>
      </c>
      <c r="U342" s="23">
        <f t="shared" si="126"/>
        <v>0</v>
      </c>
      <c r="V342" s="18"/>
      <c r="W342" s="23">
        <f t="shared" si="127"/>
        <v>261.26099999999997</v>
      </c>
      <c r="X342" s="30" t="str">
        <f>IFERROR(VLOOKUP($I342,Trabajadores!$C$2:$AS$1684,42,FALSE)," ")</f>
        <v>ALGADI</v>
      </c>
      <c r="Y342" s="30">
        <f>IFERROR(VLOOKUP($I342,Trabajadores!$C$2:$AS$1684,40,FALSE)," ")</f>
        <v>110147</v>
      </c>
      <c r="Z342" s="30" t="str">
        <f>IFERROR(VLOOKUP(Y342,Centros!$X$2:$Y$228,2,FALSE)," ")</f>
        <v>COL. SAGRADA FAMILIA BURGOS</v>
      </c>
      <c r="AA342" s="6">
        <v>45930</v>
      </c>
      <c r="AB342" s="5" t="s">
        <v>10858</v>
      </c>
      <c r="AC342" s="41">
        <f>IFERROR(VLOOKUP(H342,Centros!$AI$2:$AN$10,6,FALSE),0)</f>
        <v>72</v>
      </c>
      <c r="AD342" s="42">
        <f t="shared" si="128"/>
        <v>0</v>
      </c>
      <c r="AE342" s="42">
        <f t="shared" si="129"/>
        <v>198</v>
      </c>
      <c r="AF342" s="42">
        <f t="shared" si="130"/>
        <v>0</v>
      </c>
      <c r="AG342" s="42">
        <f t="shared" si="131"/>
        <v>0</v>
      </c>
      <c r="AH342" s="43">
        <f>IFERROR(VLOOKUP($I342,Trabajadores!$C$3:$AT$1684,44,FALSE),0)</f>
        <v>19209</v>
      </c>
      <c r="AI342" s="43">
        <f>IFERROR(VLOOKUP($I342,Trabajadores!$C$3:$AT$1684,2,FALSE),0)</f>
        <v>1</v>
      </c>
      <c r="AJ342" s="43" t="str">
        <f>IFERROR(VLOOKUP($I342,Trabajadores!$C$3:$AY$1270,21,FALSE),0)</f>
        <v>1</v>
      </c>
      <c r="AK342" s="42">
        <f>IFERROR(VLOOKUP($I342,Trabajadores!$C$3:$AN$1684,38,FALSE),0)</f>
        <v>9.5912500000000005</v>
      </c>
      <c r="AL342" s="42" t="str">
        <f>IFERROR(VLOOKUP($I342,Trabajadores!$C$3:$AN$1684,28,FALSE),0)</f>
        <v>99008725011994</v>
      </c>
      <c r="AM342" s="21" t="str">
        <f>IFERROR(VLOOKUP($I342,Trabajadores!$C$3:$AN$1684,19,FALSE),0)</f>
        <v>COCINER@</v>
      </c>
      <c r="AN342" s="21">
        <f>IFERROR(IF($J342="algadi",VLOOKUP($K342,Centros!$AB$2:$AD$142,2,FALSE),VLOOKUP($K342,Centros!$AB$143:$AD$282,2,FALSE)),0)</f>
        <v>5027</v>
      </c>
      <c r="AO342" s="44" t="str">
        <f>IFERROR(IF($J342="algadi",VLOOKUP($K342,Centros!$AB$2:$AD$142,3,FALSE),VLOOKUP($K342,Centros!$AB$143:$AD$222,3,FALSE)),0)</f>
        <v>144</v>
      </c>
      <c r="AP342" s="54"/>
      <c r="AQ342" s="55">
        <f>IFERROR(VLOOKUP($AM342,Centros!$AR$2:$AS$405,2,FALSE),0)</f>
        <v>1.743765625</v>
      </c>
      <c r="AR342" s="78">
        <f>IFERROR(VLOOKUP($AM342,Centros!$AZ$2:$BA$6,2,FALSE),0)</f>
        <v>2.3222499999999999</v>
      </c>
      <c r="AS342" s="76">
        <f>IFERROR(VLOOKUP($AM342,Centros!$BE$2:$BF$6,2,FALSE),0)</f>
        <v>0</v>
      </c>
      <c r="BD342" s="45" t="str">
        <f t="shared" si="132"/>
        <v>ALGADI</v>
      </c>
      <c r="BE342" s="45" t="s">
        <v>852</v>
      </c>
      <c r="BF342" s="123" t="str">
        <f t="shared" si="133"/>
        <v>9-SEPTIEMBRE</v>
      </c>
      <c r="BG342" s="45">
        <f t="shared" si="134"/>
        <v>110147</v>
      </c>
      <c r="BH342" s="45">
        <f>VLOOKUP(Y342,Hoja1!$A$2:$O$599,14,FALSE)</f>
        <v>110147</v>
      </c>
      <c r="BI342" s="45" t="str">
        <f>VLOOKUP(BH342,Hoja1!$A$2:$O$599,2,FALSE)</f>
        <v>COL. SAGRADA FAMILIA BURGOS</v>
      </c>
      <c r="BJ342" s="45" t="str">
        <f t="shared" si="135"/>
        <v>SANTAMARIA PEREZ, M ALMUDENA</v>
      </c>
      <c r="BK342" s="45">
        <f>VLOOKUP(BJ342,Trabajadores!$C$3:$AN$3285,14,FALSE)</f>
        <v>100</v>
      </c>
      <c r="BL342" s="45" t="str">
        <f>VLOOKUP($BJ342,Trabajadores!$C$3:$AN$3285,19,FALSE)</f>
        <v>COCINER@</v>
      </c>
      <c r="BM342" s="45">
        <f>VLOOKUP($BJ342,Trabajadores!$C$3:$AN$3285,16,FALSE)</f>
        <v>100</v>
      </c>
      <c r="BN342" s="124">
        <f t="shared" si="136"/>
        <v>1</v>
      </c>
      <c r="BO342" s="124">
        <f t="shared" si="137"/>
        <v>0</v>
      </c>
      <c r="BP342" s="125">
        <f t="shared" si="138"/>
        <v>1</v>
      </c>
      <c r="BR342" s="126">
        <f t="shared" si="139"/>
        <v>-261.26099999999997</v>
      </c>
      <c r="BV342" s="45" t="str">
        <f t="shared" si="140"/>
        <v>ALGADI</v>
      </c>
      <c r="BW342" s="45" t="s">
        <v>852</v>
      </c>
      <c r="BX342" s="123" t="str">
        <f t="shared" si="141"/>
        <v>9-SEPTIEMBRE</v>
      </c>
      <c r="BY342" s="45">
        <f t="shared" si="142"/>
        <v>110147</v>
      </c>
      <c r="BZ342" s="45">
        <f>VLOOKUP(BY342,Hoja1!$A$2:$O$599,14,FALSE)</f>
        <v>110147</v>
      </c>
      <c r="CA342" s="45" t="str">
        <f>VLOOKUP(BZ342,Hoja1!$A$2:$O$599,2,FALSE)</f>
        <v>COL. SAGRADA FAMILIA BURGOS</v>
      </c>
      <c r="CB342" s="45" t="str">
        <f t="shared" si="143"/>
        <v>Otros</v>
      </c>
      <c r="CC342" s="45">
        <v>888</v>
      </c>
      <c r="CD342" s="45" t="str">
        <f t="shared" si="144"/>
        <v>INCIDENCIA</v>
      </c>
      <c r="CF342" s="124"/>
      <c r="CG342" s="124"/>
      <c r="CH342" s="125"/>
      <c r="CJ342" s="126">
        <f t="shared" si="145"/>
        <v>261.26099999999997</v>
      </c>
    </row>
    <row r="343" spans="1:88" hidden="1" x14ac:dyDescent="0.3">
      <c r="A343" s="116"/>
      <c r="B343" s="116"/>
      <c r="D343" s="31" t="s">
        <v>2768</v>
      </c>
      <c r="E343" s="8" t="s">
        <v>2786</v>
      </c>
      <c r="F343" s="7" t="s">
        <v>725</v>
      </c>
      <c r="G343" s="45" t="s">
        <v>714</v>
      </c>
      <c r="H343" s="45" t="s">
        <v>718</v>
      </c>
      <c r="I343" s="119" t="s">
        <v>10438</v>
      </c>
      <c r="J343" s="18" t="s">
        <v>485</v>
      </c>
      <c r="K343" s="119">
        <v>110147</v>
      </c>
      <c r="L343" s="110" t="str">
        <f t="shared" si="123"/>
        <v>ok</v>
      </c>
      <c r="M343" s="111" t="str">
        <f>IFERROR(VLOOKUP(K343,Centros!$E$2:$G$340,2,FALSE)," ")</f>
        <v>COL. SAGRADA FAMILIA BURGOS</v>
      </c>
      <c r="N343" s="112" t="str">
        <f t="shared" si="124"/>
        <v xml:space="preserve"> </v>
      </c>
      <c r="O343" s="113" t="str">
        <f>IFERROR(VLOOKUP($I343,Trabajadores!$C$3:$AF$1684,19,FALSE)," ")</f>
        <v>ASL</v>
      </c>
      <c r="P343" s="32">
        <v>4.5</v>
      </c>
      <c r="Q343" s="33">
        <v>9</v>
      </c>
      <c r="R343" s="24">
        <f t="shared" si="122"/>
        <v>40.5</v>
      </c>
      <c r="S343" s="18"/>
      <c r="T343" s="23">
        <f t="shared" si="125"/>
        <v>1.6367812499999999</v>
      </c>
      <c r="U343" s="23">
        <f t="shared" si="126"/>
        <v>0</v>
      </c>
      <c r="V343" s="18"/>
      <c r="W343" s="23">
        <f t="shared" si="127"/>
        <v>53.439749999999997</v>
      </c>
      <c r="X343" s="30" t="str">
        <f>IFERROR(VLOOKUP($I343,Trabajadores!$C$2:$AS$1684,42,FALSE)," ")</f>
        <v>ALGADI</v>
      </c>
      <c r="Y343" s="30">
        <f>IFERROR(VLOOKUP($I343,Trabajadores!$C$2:$AS$1684,40,FALSE)," ")</f>
        <v>110147</v>
      </c>
      <c r="Z343" s="30" t="str">
        <f>IFERROR(VLOOKUP(Y343,Centros!$X$2:$Y$228,2,FALSE)," ")</f>
        <v>COL. SAGRADA FAMILIA BURGOS</v>
      </c>
      <c r="AA343" s="6">
        <v>45930</v>
      </c>
      <c r="AB343" s="5" t="s">
        <v>10859</v>
      </c>
      <c r="AC343" s="41">
        <f>IFERROR(VLOOKUP(H343,Centros!$AI$2:$AN$10,6,FALSE),0)</f>
        <v>72</v>
      </c>
      <c r="AD343" s="42">
        <f t="shared" si="128"/>
        <v>0</v>
      </c>
      <c r="AE343" s="42">
        <f t="shared" si="129"/>
        <v>40.5</v>
      </c>
      <c r="AF343" s="42">
        <f t="shared" si="130"/>
        <v>0</v>
      </c>
      <c r="AG343" s="42">
        <f t="shared" si="131"/>
        <v>0</v>
      </c>
      <c r="AH343" s="43">
        <f>IFERROR(VLOOKUP($I343,Trabajadores!$C$3:$AT$1684,44,FALSE),0)</f>
        <v>19209</v>
      </c>
      <c r="AI343" s="43">
        <f>IFERROR(VLOOKUP($I343,Trabajadores!$C$3:$AT$1684,2,FALSE),0)</f>
        <v>62</v>
      </c>
      <c r="AJ343" s="43" t="str">
        <f>IFERROR(VLOOKUP($I343,Trabajadores!$C$3:$AY$1270,21,FALSE),0)</f>
        <v>1</v>
      </c>
      <c r="AK343" s="42">
        <f>IFERROR(VLOOKUP($I343,Trabajadores!$C$3:$AN$1684,38,FALSE),0)</f>
        <v>8.14</v>
      </c>
      <c r="AL343" s="42" t="str">
        <f>IFERROR(VLOOKUP($I343,Trabajadores!$C$3:$AN$1684,28,FALSE),0)</f>
        <v>99100165012016</v>
      </c>
      <c r="AM343" s="21" t="str">
        <f>IFERROR(VLOOKUP($I343,Trabajadores!$C$3:$AN$1684,19,FALSE),0)</f>
        <v>ASL</v>
      </c>
      <c r="AN343" s="21">
        <f>IFERROR(IF($J343="algadi",VLOOKUP($K343,Centros!$AB$2:$AD$142,2,FALSE),VLOOKUP($K343,Centros!$AB$143:$AD$282,2,FALSE)),0)</f>
        <v>5027</v>
      </c>
      <c r="AO343" s="44" t="str">
        <f>IFERROR(IF($J343="algadi",VLOOKUP($K343,Centros!$AB$2:$AD$142,3,FALSE),VLOOKUP($K343,Centros!$AB$143:$AD$222,3,FALSE)),0)</f>
        <v>144</v>
      </c>
      <c r="AP343" s="54"/>
      <c r="AQ343" s="55">
        <f>IFERROR(VLOOKUP($AM343,Centros!$AR$2:$AS$405,2,FALSE),0)</f>
        <v>1.6367812499999999</v>
      </c>
      <c r="AR343" s="78">
        <f>IFERROR(VLOOKUP($AM343,Centros!$AZ$2:$BA$6,2,FALSE),0)</f>
        <v>0</v>
      </c>
      <c r="AS343" s="76">
        <f>IFERROR(VLOOKUP($AM343,Centros!$BE$2:$BF$6,2,FALSE),0)</f>
        <v>2.0499999999999998</v>
      </c>
      <c r="BD343" s="45" t="str">
        <f t="shared" si="132"/>
        <v>ALGADI</v>
      </c>
      <c r="BE343" s="45" t="s">
        <v>852</v>
      </c>
      <c r="BF343" s="123" t="str">
        <f t="shared" si="133"/>
        <v>9-SEPTIEMBRE</v>
      </c>
      <c r="BG343" s="45">
        <f t="shared" si="134"/>
        <v>110147</v>
      </c>
      <c r="BH343" s="45">
        <f>VLOOKUP(Y343,Hoja1!$A$2:$O$599,14,FALSE)</f>
        <v>110147</v>
      </c>
      <c r="BI343" s="45" t="str">
        <f>VLOOKUP(BH343,Hoja1!$A$2:$O$599,2,FALSE)</f>
        <v>COL. SAGRADA FAMILIA BURGOS</v>
      </c>
      <c r="BJ343" s="45" t="str">
        <f t="shared" si="135"/>
        <v>VERONICA DRAGOS, MONICA</v>
      </c>
      <c r="BK343" s="45">
        <f>VLOOKUP(BJ343,Trabajadores!$C$3:$AN$3285,14,FALSE)</f>
        <v>200</v>
      </c>
      <c r="BL343" s="45" t="str">
        <f>VLOOKUP($BJ343,Trabajadores!$C$3:$AN$3285,19,FALSE)</f>
        <v>ASL</v>
      </c>
      <c r="BM343" s="45">
        <f>VLOOKUP($BJ343,Trabajadores!$C$3:$AN$3285,16,FALSE)</f>
        <v>50</v>
      </c>
      <c r="BN343" s="124">
        <f t="shared" si="136"/>
        <v>1</v>
      </c>
      <c r="BO343" s="124">
        <f t="shared" si="137"/>
        <v>0</v>
      </c>
      <c r="BP343" s="125">
        <f t="shared" si="138"/>
        <v>1</v>
      </c>
      <c r="BR343" s="126">
        <f t="shared" si="139"/>
        <v>-53.439749999999997</v>
      </c>
      <c r="BV343" s="45" t="str">
        <f t="shared" si="140"/>
        <v>ALGADI</v>
      </c>
      <c r="BW343" s="45" t="s">
        <v>852</v>
      </c>
      <c r="BX343" s="123" t="str">
        <f t="shared" si="141"/>
        <v>9-SEPTIEMBRE</v>
      </c>
      <c r="BY343" s="45">
        <f t="shared" si="142"/>
        <v>110147</v>
      </c>
      <c r="BZ343" s="45">
        <f>VLOOKUP(BY343,Hoja1!$A$2:$O$599,14,FALSE)</f>
        <v>110147</v>
      </c>
      <c r="CA343" s="45" t="str">
        <f>VLOOKUP(BZ343,Hoja1!$A$2:$O$599,2,FALSE)</f>
        <v>COL. SAGRADA FAMILIA BURGOS</v>
      </c>
      <c r="CB343" s="45" t="str">
        <f t="shared" si="143"/>
        <v>Refuerzo</v>
      </c>
      <c r="CC343" s="45">
        <v>888</v>
      </c>
      <c r="CD343" s="45" t="str">
        <f t="shared" si="144"/>
        <v>INCIDENCIA</v>
      </c>
      <c r="CF343" s="124"/>
      <c r="CG343" s="124"/>
      <c r="CH343" s="125"/>
      <c r="CJ343" s="126">
        <f t="shared" si="145"/>
        <v>53.439749999999997</v>
      </c>
    </row>
    <row r="344" spans="1:88" hidden="1" x14ac:dyDescent="0.3">
      <c r="A344" s="116"/>
      <c r="B344" s="116"/>
      <c r="D344" s="31" t="s">
        <v>2768</v>
      </c>
      <c r="E344" s="8" t="s">
        <v>2786</v>
      </c>
      <c r="F344" s="7" t="s">
        <v>725</v>
      </c>
      <c r="G344" s="45" t="s">
        <v>714</v>
      </c>
      <c r="H344" s="45" t="s">
        <v>718</v>
      </c>
      <c r="I344" s="119" t="s">
        <v>8780</v>
      </c>
      <c r="J344" s="18" t="s">
        <v>651</v>
      </c>
      <c r="K344" s="119">
        <v>110147</v>
      </c>
      <c r="L344" s="110" t="str">
        <f t="shared" si="123"/>
        <v>ok</v>
      </c>
      <c r="M344" s="111" t="str">
        <f>IFERROR(VLOOKUP(K344,Centros!$E$2:$G$340,2,FALSE)," ")</f>
        <v>COL. SAGRADA FAMILIA BURGOS</v>
      </c>
      <c r="N344" s="112" t="str">
        <f t="shared" si="124"/>
        <v xml:space="preserve"> </v>
      </c>
      <c r="O344" s="113" t="str">
        <f>IFERROR(VLOOKUP($I344,Trabajadores!$C$3:$AF$1684,19,FALSE)," ")</f>
        <v>MONITOR@</v>
      </c>
      <c r="P344" s="32">
        <v>8</v>
      </c>
      <c r="Q344" s="33">
        <v>9</v>
      </c>
      <c r="R344" s="24">
        <f t="shared" si="122"/>
        <v>72</v>
      </c>
      <c r="S344" s="18"/>
      <c r="T344" s="23">
        <f t="shared" si="125"/>
        <v>1.6367812499999999</v>
      </c>
      <c r="U344" s="23">
        <f t="shared" si="126"/>
        <v>0</v>
      </c>
      <c r="V344" s="18"/>
      <c r="W344" s="23">
        <f t="shared" si="127"/>
        <v>95.003999999999991</v>
      </c>
      <c r="X344" s="30" t="str">
        <f>IFERROR(VLOOKUP($I344,Trabajadores!$C$2:$AS$1684,42,FALSE)," ")</f>
        <v>SMI</v>
      </c>
      <c r="Y344" s="30">
        <f>IFERROR(VLOOKUP($I344,Trabajadores!$C$2:$AS$1684,40,FALSE)," ")</f>
        <v>110147</v>
      </c>
      <c r="Z344" s="30" t="str">
        <f>IFERROR(VLOOKUP(Y344,Centros!$X$2:$Y$228,2,FALSE)," ")</f>
        <v>COL. SAGRADA FAMILIA BURGOS</v>
      </c>
      <c r="AA344" s="6">
        <v>45930</v>
      </c>
      <c r="AB344" s="5" t="s">
        <v>10859</v>
      </c>
      <c r="AC344" s="41">
        <f>IFERROR(VLOOKUP(H344,Centros!$AI$2:$AN$10,6,FALSE),0)</f>
        <v>72</v>
      </c>
      <c r="AD344" s="42">
        <f t="shared" si="128"/>
        <v>0</v>
      </c>
      <c r="AE344" s="42">
        <f t="shared" si="129"/>
        <v>72</v>
      </c>
      <c r="AF344" s="42">
        <f t="shared" si="130"/>
        <v>0</v>
      </c>
      <c r="AG344" s="42">
        <f t="shared" si="131"/>
        <v>0</v>
      </c>
      <c r="AH344" s="43">
        <f>IFERROR(VLOOKUP($I344,Trabajadores!$C$3:$AT$1684,44,FALSE),0)</f>
        <v>20009</v>
      </c>
      <c r="AI344" s="43">
        <f>IFERROR(VLOOKUP($I344,Trabajadores!$C$3:$AT$1684,2,FALSE),0)</f>
        <v>11</v>
      </c>
      <c r="AJ344" s="43" t="str">
        <f>IFERROR(VLOOKUP($I344,Trabajadores!$C$3:$AY$1270,21,FALSE),0)</f>
        <v>2</v>
      </c>
      <c r="AK344" s="42">
        <f>IFERROR(VLOOKUP($I344,Trabajadores!$C$3:$AN$1684,38,FALSE),0)</f>
        <v>8.14</v>
      </c>
      <c r="AL344" s="42" t="str">
        <f>IFERROR(VLOOKUP($I344,Trabajadores!$C$3:$AN$1684,28,FALSE),0)</f>
        <v>99100165012016</v>
      </c>
      <c r="AM344" s="21" t="str">
        <f>IFERROR(VLOOKUP($I344,Trabajadores!$C$3:$AN$1684,19,FALSE),0)</f>
        <v>MONITOR@</v>
      </c>
      <c r="AN344" s="21">
        <f>IFERROR(IF($J344="algadi",VLOOKUP($K344,Centros!$AB$2:$AD$142,2,FALSE),VLOOKUP($K344,Centros!$AB$143:$AD$282,2,FALSE)),0)</f>
        <v>20009</v>
      </c>
      <c r="AO344" s="44">
        <f>IFERROR(IF($J344="algadi",VLOOKUP($K344,Centros!$AB$2:$AD$142,3,FALSE),VLOOKUP($K344,Centros!$AB$143:$AD$222,3,FALSE)),0)</f>
        <v>0</v>
      </c>
      <c r="AP344" s="54"/>
      <c r="AQ344" s="55">
        <f>IFERROR(VLOOKUP($AM344,Centros!$AR$2:$AS$405,2,FALSE),0)</f>
        <v>1.6367812499999999</v>
      </c>
      <c r="AR344" s="78">
        <f>IFERROR(VLOOKUP($AM344,Centros!$AZ$2:$BA$6,2,FALSE),0)</f>
        <v>0</v>
      </c>
      <c r="AS344" s="76">
        <f>IFERROR(VLOOKUP($AM344,Centros!$BE$2:$BF$6,2,FALSE),0)</f>
        <v>0</v>
      </c>
      <c r="BD344" s="45" t="str">
        <f t="shared" si="132"/>
        <v>SMI</v>
      </c>
      <c r="BE344" s="45" t="s">
        <v>852</v>
      </c>
      <c r="BF344" s="123" t="str">
        <f t="shared" si="133"/>
        <v>9-SEPTIEMBRE</v>
      </c>
      <c r="BG344" s="45">
        <f t="shared" si="134"/>
        <v>110147</v>
      </c>
      <c r="BH344" s="45">
        <f>VLOOKUP(Y344,Hoja1!$A$2:$O$599,14,FALSE)</f>
        <v>110147</v>
      </c>
      <c r="BI344" s="45" t="str">
        <f>VLOOKUP(BH344,Hoja1!$A$2:$O$599,2,FALSE)</f>
        <v>COL. SAGRADA FAMILIA BURGOS</v>
      </c>
      <c r="BJ344" s="45" t="str">
        <f t="shared" si="135"/>
        <v>GONZALEZ SANTAMARIA, ANDREA</v>
      </c>
      <c r="BK344" s="45">
        <f>VLOOKUP(BJ344,Trabajadores!$C$3:$AN$3285,14,FALSE)</f>
        <v>300</v>
      </c>
      <c r="BL344" s="45" t="str">
        <f>VLOOKUP($BJ344,Trabajadores!$C$3:$AN$3285,19,FALSE)</f>
        <v>MONITOR@</v>
      </c>
      <c r="BM344" s="45">
        <f>VLOOKUP($BJ344,Trabajadores!$C$3:$AN$3285,16,FALSE)</f>
        <v>25</v>
      </c>
      <c r="BN344" s="124">
        <f t="shared" si="136"/>
        <v>1</v>
      </c>
      <c r="BO344" s="124">
        <f t="shared" si="137"/>
        <v>0</v>
      </c>
      <c r="BP344" s="125">
        <f t="shared" si="138"/>
        <v>1</v>
      </c>
      <c r="BR344" s="126">
        <f t="shared" si="139"/>
        <v>-95.003999999999991</v>
      </c>
      <c r="BV344" s="45" t="str">
        <f t="shared" si="140"/>
        <v>SMI</v>
      </c>
      <c r="BW344" s="45" t="s">
        <v>852</v>
      </c>
      <c r="BX344" s="123" t="str">
        <f t="shared" si="141"/>
        <v>9-SEPTIEMBRE</v>
      </c>
      <c r="BY344" s="45">
        <f t="shared" si="142"/>
        <v>110147</v>
      </c>
      <c r="BZ344" s="45">
        <f>VLOOKUP(BY344,Hoja1!$A$2:$O$599,14,FALSE)</f>
        <v>110147</v>
      </c>
      <c r="CA344" s="45" t="str">
        <f>VLOOKUP(BZ344,Hoja1!$A$2:$O$599,2,FALSE)</f>
        <v>COL. SAGRADA FAMILIA BURGOS</v>
      </c>
      <c r="CB344" s="45" t="str">
        <f t="shared" si="143"/>
        <v>Refuerzo</v>
      </c>
      <c r="CC344" s="45">
        <v>888</v>
      </c>
      <c r="CD344" s="45" t="str">
        <f t="shared" si="144"/>
        <v>INCIDENCIA</v>
      </c>
      <c r="CF344" s="124"/>
      <c r="CG344" s="124"/>
      <c r="CH344" s="125"/>
      <c r="CJ344" s="126">
        <f t="shared" si="145"/>
        <v>95.003999999999991</v>
      </c>
    </row>
    <row r="345" spans="1:88" hidden="1" x14ac:dyDescent="0.3">
      <c r="A345" s="116"/>
      <c r="B345" s="116"/>
      <c r="D345" s="31" t="s">
        <v>2768</v>
      </c>
      <c r="E345" s="8" t="s">
        <v>2786</v>
      </c>
      <c r="F345" s="7" t="s">
        <v>725</v>
      </c>
      <c r="G345" s="45" t="s">
        <v>714</v>
      </c>
      <c r="H345" s="45" t="s">
        <v>718</v>
      </c>
      <c r="I345" s="119" t="s">
        <v>7599</v>
      </c>
      <c r="J345" s="18" t="s">
        <v>651</v>
      </c>
      <c r="K345" s="119">
        <v>110147</v>
      </c>
      <c r="L345" s="110" t="str">
        <f t="shared" si="123"/>
        <v>ok</v>
      </c>
      <c r="M345" s="111" t="str">
        <f>IFERROR(VLOOKUP(K345,Centros!$E$2:$G$340,2,FALSE)," ")</f>
        <v>COL. SAGRADA FAMILIA BURGOS</v>
      </c>
      <c r="N345" s="112" t="str">
        <f t="shared" si="124"/>
        <v xml:space="preserve"> </v>
      </c>
      <c r="O345" s="113" t="str">
        <f>IFERROR(VLOOKUP($I345,Trabajadores!$C$3:$AF$1684,19,FALSE)," ")</f>
        <v>MONITOR@</v>
      </c>
      <c r="P345" s="32">
        <v>8</v>
      </c>
      <c r="Q345" s="33">
        <v>9</v>
      </c>
      <c r="R345" s="24">
        <f t="shared" si="122"/>
        <v>72</v>
      </c>
      <c r="S345" s="18"/>
      <c r="T345" s="23">
        <f t="shared" si="125"/>
        <v>1.6367812499999999</v>
      </c>
      <c r="U345" s="23">
        <f t="shared" si="126"/>
        <v>0</v>
      </c>
      <c r="V345" s="18"/>
      <c r="W345" s="23">
        <f t="shared" si="127"/>
        <v>95.003999999999991</v>
      </c>
      <c r="X345" s="30" t="str">
        <f>IFERROR(VLOOKUP($I345,Trabajadores!$C$2:$AS$1684,42,FALSE)," ")</f>
        <v>SMI</v>
      </c>
      <c r="Y345" s="30">
        <f>IFERROR(VLOOKUP($I345,Trabajadores!$C$2:$AS$1684,40,FALSE)," ")</f>
        <v>110147</v>
      </c>
      <c r="Z345" s="30" t="str">
        <f>IFERROR(VLOOKUP(Y345,Centros!$X$2:$Y$228,2,FALSE)," ")</f>
        <v>COL. SAGRADA FAMILIA BURGOS</v>
      </c>
      <c r="AA345" s="6">
        <v>45930</v>
      </c>
      <c r="AB345" s="5" t="s">
        <v>10859</v>
      </c>
      <c r="AC345" s="41">
        <f>IFERROR(VLOOKUP(H345,Centros!$AI$2:$AN$10,6,FALSE),0)</f>
        <v>72</v>
      </c>
      <c r="AD345" s="42">
        <f t="shared" si="128"/>
        <v>0</v>
      </c>
      <c r="AE345" s="42">
        <f t="shared" si="129"/>
        <v>72</v>
      </c>
      <c r="AF345" s="42">
        <f t="shared" si="130"/>
        <v>0</v>
      </c>
      <c r="AG345" s="42">
        <f t="shared" si="131"/>
        <v>0</v>
      </c>
      <c r="AH345" s="43">
        <f>IFERROR(VLOOKUP($I345,Trabajadores!$C$3:$AT$1684,44,FALSE),0)</f>
        <v>20009</v>
      </c>
      <c r="AI345" s="43">
        <f>IFERROR(VLOOKUP($I345,Trabajadores!$C$3:$AT$1684,2,FALSE),0)</f>
        <v>21</v>
      </c>
      <c r="AJ345" s="43" t="str">
        <f>IFERROR(VLOOKUP($I345,Trabajadores!$C$3:$AY$1270,21,FALSE),0)</f>
        <v>2</v>
      </c>
      <c r="AK345" s="42">
        <f>IFERROR(VLOOKUP($I345,Trabajadores!$C$3:$AN$1684,38,FALSE),0)</f>
        <v>8.1396158129175937</v>
      </c>
      <c r="AL345" s="42" t="str">
        <f>IFERROR(VLOOKUP($I345,Trabajadores!$C$3:$AN$1684,28,FALSE),0)</f>
        <v>99100165012016</v>
      </c>
      <c r="AM345" s="21" t="str">
        <f>IFERROR(VLOOKUP($I345,Trabajadores!$C$3:$AN$1684,19,FALSE),0)</f>
        <v>MONITOR@</v>
      </c>
      <c r="AN345" s="21">
        <f>IFERROR(IF($J345="algadi",VLOOKUP($K345,Centros!$AB$2:$AD$142,2,FALSE),VLOOKUP($K345,Centros!$AB$143:$AD$282,2,FALSE)),0)</f>
        <v>20009</v>
      </c>
      <c r="AO345" s="44">
        <f>IFERROR(IF($J345="algadi",VLOOKUP($K345,Centros!$AB$2:$AD$142,3,FALSE),VLOOKUP($K345,Centros!$AB$143:$AD$222,3,FALSE)),0)</f>
        <v>0</v>
      </c>
      <c r="AP345" s="54"/>
      <c r="AQ345" s="55">
        <f>IFERROR(VLOOKUP($AM345,Centros!$AR$2:$AS$405,2,FALSE),0)</f>
        <v>1.6367812499999999</v>
      </c>
      <c r="AR345" s="78">
        <f>IFERROR(VLOOKUP($AM345,Centros!$AZ$2:$BA$6,2,FALSE),0)</f>
        <v>0</v>
      </c>
      <c r="AS345" s="76">
        <f>IFERROR(VLOOKUP($AM345,Centros!$BE$2:$BF$6,2,FALSE),0)</f>
        <v>0</v>
      </c>
      <c r="BD345" s="45" t="str">
        <f t="shared" si="132"/>
        <v>SMI</v>
      </c>
      <c r="BE345" s="45" t="s">
        <v>852</v>
      </c>
      <c r="BF345" s="123" t="str">
        <f t="shared" si="133"/>
        <v>9-SEPTIEMBRE</v>
      </c>
      <c r="BG345" s="45">
        <f t="shared" si="134"/>
        <v>110147</v>
      </c>
      <c r="BH345" s="45">
        <f>VLOOKUP(Y345,Hoja1!$A$2:$O$599,14,FALSE)</f>
        <v>110147</v>
      </c>
      <c r="BI345" s="45" t="str">
        <f>VLOOKUP(BH345,Hoja1!$A$2:$O$599,2,FALSE)</f>
        <v>COL. SAGRADA FAMILIA BURGOS</v>
      </c>
      <c r="BJ345" s="45" t="str">
        <f t="shared" si="135"/>
        <v>BARGA URIGOITIA, NEIKE</v>
      </c>
      <c r="BK345" s="45">
        <f>VLOOKUP(BJ345,Trabajadores!$C$3:$AN$3285,14,FALSE)</f>
        <v>510</v>
      </c>
      <c r="BL345" s="45" t="str">
        <f>VLOOKUP($BJ345,Trabajadores!$C$3:$AN$3285,19,FALSE)</f>
        <v>MONITOR@</v>
      </c>
      <c r="BM345" s="45">
        <f>VLOOKUP($BJ345,Trabajadores!$C$3:$AN$3285,16,FALSE)</f>
        <v>35.92</v>
      </c>
      <c r="BN345" s="124">
        <f t="shared" si="136"/>
        <v>1</v>
      </c>
      <c r="BO345" s="124">
        <f t="shared" si="137"/>
        <v>0</v>
      </c>
      <c r="BP345" s="125">
        <f t="shared" si="138"/>
        <v>1</v>
      </c>
      <c r="BR345" s="126">
        <f t="shared" si="139"/>
        <v>-95.003999999999991</v>
      </c>
      <c r="BV345" s="45" t="str">
        <f t="shared" si="140"/>
        <v>SMI</v>
      </c>
      <c r="BW345" s="45" t="s">
        <v>852</v>
      </c>
      <c r="BX345" s="123" t="str">
        <f t="shared" si="141"/>
        <v>9-SEPTIEMBRE</v>
      </c>
      <c r="BY345" s="45">
        <f t="shared" si="142"/>
        <v>110147</v>
      </c>
      <c r="BZ345" s="45">
        <f>VLOOKUP(BY345,Hoja1!$A$2:$O$599,14,FALSE)</f>
        <v>110147</v>
      </c>
      <c r="CA345" s="45" t="str">
        <f>VLOOKUP(BZ345,Hoja1!$A$2:$O$599,2,FALSE)</f>
        <v>COL. SAGRADA FAMILIA BURGOS</v>
      </c>
      <c r="CB345" s="45" t="str">
        <f t="shared" si="143"/>
        <v>Refuerzo</v>
      </c>
      <c r="CC345" s="45">
        <v>888</v>
      </c>
      <c r="CD345" s="45" t="str">
        <f t="shared" si="144"/>
        <v>INCIDENCIA</v>
      </c>
      <c r="CF345" s="124"/>
      <c r="CG345" s="124"/>
      <c r="CH345" s="125"/>
      <c r="CJ345" s="126">
        <f t="shared" si="145"/>
        <v>95.003999999999991</v>
      </c>
    </row>
    <row r="346" spans="1:88" hidden="1" x14ac:dyDescent="0.3">
      <c r="A346" s="116"/>
      <c r="B346" s="116"/>
      <c r="D346" s="31" t="s">
        <v>2768</v>
      </c>
      <c r="E346" s="8" t="s">
        <v>2786</v>
      </c>
      <c r="F346" s="7" t="s">
        <v>726</v>
      </c>
      <c r="G346" s="45" t="s">
        <v>714</v>
      </c>
      <c r="H346" s="45" t="s">
        <v>718</v>
      </c>
      <c r="I346" s="119" t="s">
        <v>6676</v>
      </c>
      <c r="J346" s="18" t="s">
        <v>485</v>
      </c>
      <c r="K346" s="119">
        <v>110010</v>
      </c>
      <c r="L346" s="110" t="str">
        <f t="shared" si="123"/>
        <v>ok</v>
      </c>
      <c r="M346" s="111" t="str">
        <f>IFERROR(VLOOKUP(K346,Centros!$E$2:$G$340,2,FALSE)," ")</f>
        <v>COLEGIO CLARET ARANDA</v>
      </c>
      <c r="N346" s="112" t="str">
        <f t="shared" si="124"/>
        <v xml:space="preserve"> </v>
      </c>
      <c r="O346" s="113" t="str">
        <f>IFERROR(VLOOKUP($I346,Trabajadores!$C$3:$AF$1684,19,FALSE)," ")</f>
        <v>Ay Cocina</v>
      </c>
      <c r="P346" s="32">
        <v>20</v>
      </c>
      <c r="Q346" s="33">
        <v>9</v>
      </c>
      <c r="R346" s="24">
        <f t="shared" si="122"/>
        <v>180</v>
      </c>
      <c r="S346" s="18"/>
      <c r="T346" s="23">
        <f t="shared" si="125"/>
        <v>0</v>
      </c>
      <c r="U346" s="23">
        <f t="shared" si="126"/>
        <v>0</v>
      </c>
      <c r="V346" s="18"/>
      <c r="W346" s="23">
        <f t="shared" si="127"/>
        <v>237.51</v>
      </c>
      <c r="X346" s="30" t="str">
        <f>IFERROR(VLOOKUP($I346,Trabajadores!$C$2:$AS$1684,42,FALSE)," ")</f>
        <v>ALGADI</v>
      </c>
      <c r="Y346" s="30">
        <f>IFERROR(VLOOKUP($I346,Trabajadores!$C$2:$AS$1684,40,FALSE)," ")</f>
        <v>110010</v>
      </c>
      <c r="Z346" s="30" t="str">
        <f>IFERROR(VLOOKUP(Y346,Centros!$X$2:$Y$228,2,FALSE)," ")</f>
        <v>COLEGIO CLARET ARANDA</v>
      </c>
      <c r="AA346" s="6">
        <v>45930</v>
      </c>
      <c r="AB346" s="5" t="s">
        <v>10860</v>
      </c>
      <c r="AC346" s="41">
        <f>IFERROR(VLOOKUP(H346,Centros!$AI$2:$AN$10,6,FALSE),0)</f>
        <v>72</v>
      </c>
      <c r="AD346" s="42">
        <f t="shared" si="128"/>
        <v>0</v>
      </c>
      <c r="AE346" s="42">
        <f t="shared" si="129"/>
        <v>180</v>
      </c>
      <c r="AF346" s="42">
        <f t="shared" si="130"/>
        <v>0</v>
      </c>
      <c r="AG346" s="42">
        <f t="shared" si="131"/>
        <v>0</v>
      </c>
      <c r="AH346" s="43">
        <f>IFERROR(VLOOKUP($I346,Trabajadores!$C$3:$AT$1684,44,FALSE),0)</f>
        <v>19209</v>
      </c>
      <c r="AI346" s="43">
        <f>IFERROR(VLOOKUP($I346,Trabajadores!$C$3:$AT$1684,2,FALSE),0)</f>
        <v>126</v>
      </c>
      <c r="AJ346" s="43" t="str">
        <f>IFERROR(VLOOKUP($I346,Trabajadores!$C$3:$AY$1270,21,FALSE),0)</f>
        <v>6</v>
      </c>
      <c r="AK346" s="42">
        <f>IFERROR(VLOOKUP($I346,Trabajadores!$C$3:$AN$1684,38,FALSE),0)</f>
        <v>8.14</v>
      </c>
      <c r="AL346" s="42" t="str">
        <f>IFERROR(VLOOKUP($I346,Trabajadores!$C$3:$AN$1684,28,FALSE),0)</f>
        <v>99100165012016</v>
      </c>
      <c r="AM346" s="21" t="str">
        <f>IFERROR(VLOOKUP($I346,Trabajadores!$C$3:$AN$1684,19,FALSE),0)</f>
        <v>Ay Cocina</v>
      </c>
      <c r="AN346" s="21">
        <f>IFERROR(IF($J346="algadi",VLOOKUP($K346,Centros!$AB$2:$AD$142,2,FALSE),VLOOKUP($K346,Centros!$AB$143:$AD$282,2,FALSE)),0)</f>
        <v>19209</v>
      </c>
      <c r="AO346" s="44" t="str">
        <f>IFERROR(IF($J346="algadi",VLOOKUP($K346,Centros!$AB$2:$AD$142,3,FALSE),VLOOKUP($K346,Centros!$AB$143:$AD$222,3,FALSE)),0)</f>
        <v>6</v>
      </c>
      <c r="AP346" s="54"/>
      <c r="AQ346" s="55">
        <f>IFERROR(VLOOKUP($AM346,Centros!$AR$2:$AS$405,2,FALSE),0)</f>
        <v>0</v>
      </c>
      <c r="AR346" s="78">
        <f>IFERROR(VLOOKUP($AM346,Centros!$AZ$2:$BA$6,2,FALSE),0)</f>
        <v>0</v>
      </c>
      <c r="AS346" s="76">
        <f>IFERROR(VLOOKUP($AM346,Centros!$BE$2:$BF$6,2,FALSE),0)</f>
        <v>0</v>
      </c>
      <c r="BD346" s="45" t="str">
        <f t="shared" si="132"/>
        <v>ALGADI</v>
      </c>
      <c r="BE346" s="45" t="s">
        <v>852</v>
      </c>
      <c r="BF346" s="123" t="str">
        <f t="shared" si="133"/>
        <v>9-SEPTIEMBRE</v>
      </c>
      <c r="BG346" s="45">
        <f t="shared" si="134"/>
        <v>110010</v>
      </c>
      <c r="BH346" s="45">
        <f>VLOOKUP(Y346,Hoja1!$A$2:$O$599,14,FALSE)</f>
        <v>110010</v>
      </c>
      <c r="BI346" s="45" t="str">
        <f>VLOOKUP(BH346,Hoja1!$A$2:$O$599,2,FALSE)</f>
        <v>COLEGIO CLARET ARANDA</v>
      </c>
      <c r="BJ346" s="45" t="str">
        <f t="shared" si="135"/>
        <v>OLALLA BENGOECHEA, NOELIA</v>
      </c>
      <c r="BK346" s="45">
        <f>VLOOKUP(BJ346,Trabajadores!$C$3:$AN$3285,14,FALSE)</f>
        <v>510</v>
      </c>
      <c r="BL346" s="45" t="str">
        <f>VLOOKUP($BJ346,Trabajadores!$C$3:$AN$3285,19,FALSE)</f>
        <v>Ay Cocina</v>
      </c>
      <c r="BM346" s="45">
        <f>VLOOKUP($BJ346,Trabajadores!$C$3:$AN$3285,16,FALSE)</f>
        <v>75</v>
      </c>
      <c r="BN346" s="124">
        <f t="shared" si="136"/>
        <v>1</v>
      </c>
      <c r="BO346" s="124">
        <f t="shared" si="137"/>
        <v>0</v>
      </c>
      <c r="BP346" s="125">
        <f t="shared" si="138"/>
        <v>1</v>
      </c>
      <c r="BR346" s="126">
        <f t="shared" si="139"/>
        <v>-237.51</v>
      </c>
      <c r="BV346" s="45" t="str">
        <f t="shared" si="140"/>
        <v>ALGADI</v>
      </c>
      <c r="BW346" s="45" t="s">
        <v>852</v>
      </c>
      <c r="BX346" s="123" t="str">
        <f t="shared" si="141"/>
        <v>9-SEPTIEMBRE</v>
      </c>
      <c r="BY346" s="45">
        <f t="shared" si="142"/>
        <v>110010</v>
      </c>
      <c r="BZ346" s="45">
        <f>VLOOKUP(BY346,Hoja1!$A$2:$O$599,14,FALSE)</f>
        <v>110010</v>
      </c>
      <c r="CA346" s="45" t="str">
        <f>VLOOKUP(BZ346,Hoja1!$A$2:$O$599,2,FALSE)</f>
        <v>COLEGIO CLARET ARANDA</v>
      </c>
      <c r="CB346" s="45" t="str">
        <f t="shared" si="143"/>
        <v>Refuerzo</v>
      </c>
      <c r="CC346" s="45">
        <v>888</v>
      </c>
      <c r="CD346" s="45" t="str">
        <f t="shared" si="144"/>
        <v>INCIDENCIA</v>
      </c>
      <c r="CF346" s="124"/>
      <c r="CG346" s="124"/>
      <c r="CH346" s="125"/>
      <c r="CJ346" s="126">
        <f t="shared" si="145"/>
        <v>237.51</v>
      </c>
    </row>
    <row r="347" spans="1:88" hidden="1" x14ac:dyDescent="0.3">
      <c r="A347" s="116"/>
      <c r="B347" s="116"/>
      <c r="D347" s="31" t="s">
        <v>2768</v>
      </c>
      <c r="E347" s="8" t="s">
        <v>2786</v>
      </c>
      <c r="F347" s="7" t="s">
        <v>726</v>
      </c>
      <c r="G347" s="45" t="s">
        <v>714</v>
      </c>
      <c r="H347" s="45" t="s">
        <v>718</v>
      </c>
      <c r="I347" s="119" t="s">
        <v>9985</v>
      </c>
      <c r="J347" s="18" t="s">
        <v>485</v>
      </c>
      <c r="K347" s="119">
        <v>110010</v>
      </c>
      <c r="L347" s="110" t="str">
        <f t="shared" si="123"/>
        <v>ok</v>
      </c>
      <c r="M347" s="111" t="str">
        <f>IFERROR(VLOOKUP(K347,Centros!$E$2:$G$340,2,FALSE)," ")</f>
        <v>COLEGIO CLARET ARANDA</v>
      </c>
      <c r="N347" s="112" t="str">
        <f t="shared" si="124"/>
        <v xml:space="preserve"> </v>
      </c>
      <c r="O347" s="113" t="str">
        <f>IFERROR(VLOOKUP($I347,Trabajadores!$C$3:$AF$1684,19,FALSE)," ")</f>
        <v>ASL</v>
      </c>
      <c r="P347" s="32">
        <v>13</v>
      </c>
      <c r="Q347" s="33">
        <v>9</v>
      </c>
      <c r="R347" s="24">
        <f t="shared" si="122"/>
        <v>117</v>
      </c>
      <c r="S347" s="18"/>
      <c r="T347" s="23">
        <f t="shared" si="125"/>
        <v>1.6367812499999999</v>
      </c>
      <c r="U347" s="23">
        <f t="shared" si="126"/>
        <v>0</v>
      </c>
      <c r="V347" s="18"/>
      <c r="W347" s="23">
        <f t="shared" si="127"/>
        <v>154.38149999999999</v>
      </c>
      <c r="X347" s="30" t="str">
        <f>IFERROR(VLOOKUP($I347,Trabajadores!$C$2:$AS$1684,42,FALSE)," ")</f>
        <v>ALGADI</v>
      </c>
      <c r="Y347" s="30">
        <f>IFERROR(VLOOKUP($I347,Trabajadores!$C$2:$AS$1684,40,FALSE)," ")</f>
        <v>110010</v>
      </c>
      <c r="Z347" s="30" t="str">
        <f>IFERROR(VLOOKUP(Y347,Centros!$X$2:$Y$228,2,FALSE)," ")</f>
        <v>COLEGIO CLARET ARANDA</v>
      </c>
      <c r="AA347" s="6">
        <v>45930</v>
      </c>
      <c r="AB347" s="5" t="s">
        <v>10861</v>
      </c>
      <c r="AC347" s="41">
        <f>IFERROR(VLOOKUP(H347,Centros!$AI$2:$AN$10,6,FALSE),0)</f>
        <v>72</v>
      </c>
      <c r="AD347" s="42">
        <f t="shared" si="128"/>
        <v>0</v>
      </c>
      <c r="AE347" s="42">
        <f t="shared" si="129"/>
        <v>117</v>
      </c>
      <c r="AF347" s="42">
        <f t="shared" si="130"/>
        <v>0</v>
      </c>
      <c r="AG347" s="42">
        <f t="shared" si="131"/>
        <v>0</v>
      </c>
      <c r="AH347" s="43">
        <f>IFERROR(VLOOKUP($I347,Trabajadores!$C$3:$AT$1684,44,FALSE),0)</f>
        <v>19209</v>
      </c>
      <c r="AI347" s="43">
        <f>IFERROR(VLOOKUP($I347,Trabajadores!$C$3:$AT$1684,2,FALSE),0)</f>
        <v>94</v>
      </c>
      <c r="AJ347" s="43" t="str">
        <f>IFERROR(VLOOKUP($I347,Trabajadores!$C$3:$AY$1270,21,FALSE),0)</f>
        <v>6</v>
      </c>
      <c r="AK347" s="42">
        <f>IFERROR(VLOOKUP($I347,Trabajadores!$C$3:$AN$1684,38,FALSE),0)</f>
        <v>10.44</v>
      </c>
      <c r="AL347" s="42" t="str">
        <f>IFERROR(VLOOKUP($I347,Trabajadores!$C$3:$AN$1684,28,FALSE),0)</f>
        <v>99100165012016</v>
      </c>
      <c r="AM347" s="21" t="str">
        <f>IFERROR(VLOOKUP($I347,Trabajadores!$C$3:$AN$1684,19,FALSE),0)</f>
        <v>ASL</v>
      </c>
      <c r="AN347" s="21">
        <f>IFERROR(IF($J347="algadi",VLOOKUP($K347,Centros!$AB$2:$AD$142,2,FALSE),VLOOKUP($K347,Centros!$AB$143:$AD$282,2,FALSE)),0)</f>
        <v>19209</v>
      </c>
      <c r="AO347" s="44" t="str">
        <f>IFERROR(IF($J347="algadi",VLOOKUP($K347,Centros!$AB$2:$AD$142,3,FALSE),VLOOKUP($K347,Centros!$AB$143:$AD$222,3,FALSE)),0)</f>
        <v>6</v>
      </c>
      <c r="AP347" s="54"/>
      <c r="AQ347" s="55">
        <f>IFERROR(VLOOKUP($AM347,Centros!$AR$2:$AS$405,2,FALSE),0)</f>
        <v>1.6367812499999999</v>
      </c>
      <c r="AR347" s="78">
        <f>IFERROR(VLOOKUP($AM347,Centros!$AZ$2:$BA$6,2,FALSE),0)</f>
        <v>0</v>
      </c>
      <c r="AS347" s="76">
        <f>IFERROR(VLOOKUP($AM347,Centros!$BE$2:$BF$6,2,FALSE),0)</f>
        <v>2.0499999999999998</v>
      </c>
      <c r="BD347" s="45" t="str">
        <f t="shared" si="132"/>
        <v>ALGADI</v>
      </c>
      <c r="BE347" s="45" t="s">
        <v>852</v>
      </c>
      <c r="BF347" s="123" t="str">
        <f t="shared" si="133"/>
        <v>9-SEPTIEMBRE</v>
      </c>
      <c r="BG347" s="45">
        <f t="shared" si="134"/>
        <v>110010</v>
      </c>
      <c r="BH347" s="45">
        <f>VLOOKUP(Y347,Hoja1!$A$2:$O$599,14,FALSE)</f>
        <v>110010</v>
      </c>
      <c r="BI347" s="45" t="str">
        <f>VLOOKUP(BH347,Hoja1!$A$2:$O$599,2,FALSE)</f>
        <v>COLEGIO CLARET ARANDA</v>
      </c>
      <c r="BJ347" s="45" t="str">
        <f t="shared" si="135"/>
        <v>RIVERA GOMEZ, YURI ASTR</v>
      </c>
      <c r="BK347" s="45">
        <f>VLOOKUP(BJ347,Trabajadores!$C$3:$AN$3285,14,FALSE)</f>
        <v>389</v>
      </c>
      <c r="BL347" s="45" t="str">
        <f>VLOOKUP($BJ347,Trabajadores!$C$3:$AN$3285,19,FALSE)</f>
        <v>ASL</v>
      </c>
      <c r="BM347" s="45">
        <f>VLOOKUP($BJ347,Trabajadores!$C$3:$AN$3285,16,FALSE)</f>
        <v>43.75</v>
      </c>
      <c r="BN347" s="124">
        <f t="shared" si="136"/>
        <v>1</v>
      </c>
      <c r="BO347" s="124">
        <f t="shared" si="137"/>
        <v>0</v>
      </c>
      <c r="BP347" s="125">
        <f t="shared" si="138"/>
        <v>1</v>
      </c>
      <c r="BR347" s="126">
        <f t="shared" si="139"/>
        <v>-154.38149999999999</v>
      </c>
      <c r="BV347" s="45" t="str">
        <f t="shared" si="140"/>
        <v>ALGADI</v>
      </c>
      <c r="BW347" s="45" t="s">
        <v>852</v>
      </c>
      <c r="BX347" s="123" t="str">
        <f t="shared" si="141"/>
        <v>9-SEPTIEMBRE</v>
      </c>
      <c r="BY347" s="45">
        <f t="shared" si="142"/>
        <v>110010</v>
      </c>
      <c r="BZ347" s="45">
        <f>VLOOKUP(BY347,Hoja1!$A$2:$O$599,14,FALSE)</f>
        <v>110010</v>
      </c>
      <c r="CA347" s="45" t="str">
        <f>VLOOKUP(BZ347,Hoja1!$A$2:$O$599,2,FALSE)</f>
        <v>COLEGIO CLARET ARANDA</v>
      </c>
      <c r="CB347" s="45" t="str">
        <f t="shared" si="143"/>
        <v>Refuerzo</v>
      </c>
      <c r="CC347" s="45">
        <v>888</v>
      </c>
      <c r="CD347" s="45" t="str">
        <f t="shared" si="144"/>
        <v>INCIDENCIA</v>
      </c>
      <c r="CF347" s="124"/>
      <c r="CG347" s="124"/>
      <c r="CH347" s="125"/>
      <c r="CJ347" s="126">
        <f t="shared" si="145"/>
        <v>154.38149999999999</v>
      </c>
    </row>
    <row r="348" spans="1:88" hidden="1" x14ac:dyDescent="0.3">
      <c r="A348" s="116"/>
      <c r="B348" s="116"/>
      <c r="D348" s="31" t="s">
        <v>2769</v>
      </c>
      <c r="E348" s="8" t="s">
        <v>2786</v>
      </c>
      <c r="F348" s="7" t="s">
        <v>726</v>
      </c>
      <c r="G348" s="45" t="s">
        <v>716</v>
      </c>
      <c r="H348" s="45" t="s">
        <v>717</v>
      </c>
      <c r="I348" s="119" t="s">
        <v>6457</v>
      </c>
      <c r="J348" s="18" t="s">
        <v>485</v>
      </c>
      <c r="K348" s="119">
        <v>110050</v>
      </c>
      <c r="L348" s="110" t="str">
        <f t="shared" si="123"/>
        <v>ok</v>
      </c>
      <c r="M348" s="111" t="str">
        <f>IFERROR(VLOOKUP(K348,Centros!$E$2:$G$340,2,FALSE)," ")</f>
        <v>PADRE DEHON</v>
      </c>
      <c r="N348" s="112" t="str">
        <f t="shared" si="124"/>
        <v xml:space="preserve"> </v>
      </c>
      <c r="O348" s="113" t="str">
        <f>IFERROR(VLOOKUP($I348,Trabajadores!$C$3:$AF$1684,19,FALSE)," ")</f>
        <v>ASL</v>
      </c>
      <c r="P348" s="32">
        <v>1</v>
      </c>
      <c r="Q348" s="33">
        <v>9</v>
      </c>
      <c r="R348" s="24">
        <f t="shared" si="122"/>
        <v>9</v>
      </c>
      <c r="S348" s="18"/>
      <c r="T348" s="23">
        <f t="shared" si="125"/>
        <v>1.6367812499999999</v>
      </c>
      <c r="U348" s="23">
        <f t="shared" si="126"/>
        <v>0</v>
      </c>
      <c r="V348" s="18"/>
      <c r="W348" s="23">
        <f t="shared" si="127"/>
        <v>11.875499999999999</v>
      </c>
      <c r="X348" s="30" t="str">
        <f>IFERROR(VLOOKUP($I348,Trabajadores!$C$2:$AS$1684,42,FALSE)," ")</f>
        <v>ALGADI</v>
      </c>
      <c r="Y348" s="30">
        <f>IFERROR(VLOOKUP($I348,Trabajadores!$C$2:$AS$1684,40,FALSE)," ")</f>
        <v>110050</v>
      </c>
      <c r="Z348" s="30" t="str">
        <f>IFERROR(VLOOKUP(Y348,Centros!$X$2:$Y$228,2,FALSE)," ")</f>
        <v>PADRE DEHON</v>
      </c>
      <c r="AA348" s="6" t="s">
        <v>10862</v>
      </c>
      <c r="AB348" s="5" t="s">
        <v>10863</v>
      </c>
      <c r="AC348" s="41">
        <f>IFERROR(VLOOKUP(H348,Centros!$AI$2:$AN$10,6,FALSE),0)</f>
        <v>73</v>
      </c>
      <c r="AD348" s="42">
        <f t="shared" si="128"/>
        <v>0</v>
      </c>
      <c r="AE348" s="42">
        <f t="shared" si="129"/>
        <v>0</v>
      </c>
      <c r="AF348" s="42">
        <f t="shared" si="130"/>
        <v>9</v>
      </c>
      <c r="AG348" s="42">
        <f t="shared" si="131"/>
        <v>0</v>
      </c>
      <c r="AH348" s="43">
        <f>IFERROR(VLOOKUP($I348,Trabajadores!$C$3:$AT$1684,44,FALSE),0)</f>
        <v>19203</v>
      </c>
      <c r="AI348" s="43">
        <f>IFERROR(VLOOKUP($I348,Trabajadores!$C$3:$AT$1684,2,FALSE),0)</f>
        <v>19</v>
      </c>
      <c r="AJ348" s="43" t="str">
        <f>IFERROR(VLOOKUP($I348,Trabajadores!$C$3:$AY$1270,21,FALSE),0)</f>
        <v>1</v>
      </c>
      <c r="AK348" s="42">
        <f>IFERROR(VLOOKUP($I348,Trabajadores!$C$3:$AN$1684,38,FALSE),0)</f>
        <v>8.4400000000000013</v>
      </c>
      <c r="AL348" s="42" t="str">
        <f>IFERROR(VLOOKUP($I348,Trabajadores!$C$3:$AN$1684,28,FALSE),0)</f>
        <v>99100165012016</v>
      </c>
      <c r="AM348" s="21" t="str">
        <f>IFERROR(VLOOKUP($I348,Trabajadores!$C$3:$AN$1684,19,FALSE),0)</f>
        <v>ASL</v>
      </c>
      <c r="AN348" s="21">
        <f>IFERROR(IF($J348="algadi",VLOOKUP($K348,Centros!$AB$2:$AD$142,2,FALSE),VLOOKUP($K348,Centros!$AB$143:$AD$282,2,FALSE)),0)</f>
        <v>5027</v>
      </c>
      <c r="AO348" s="44">
        <f>IFERROR(IF($J348="algadi",VLOOKUP($K348,Centros!$AB$2:$AD$142,3,FALSE),VLOOKUP($K348,Centros!$AB$143:$AD$222,3,FALSE)),0)</f>
        <v>73</v>
      </c>
      <c r="AP348" s="54"/>
      <c r="AQ348" s="55">
        <f>IFERROR(VLOOKUP($AM348,Centros!$AR$2:$AS$405,2,FALSE),0)</f>
        <v>1.6367812499999999</v>
      </c>
      <c r="AR348" s="78">
        <f>IFERROR(VLOOKUP($AM348,Centros!$AZ$2:$BA$6,2,FALSE),0)</f>
        <v>0</v>
      </c>
      <c r="AS348" s="76">
        <f>IFERROR(VLOOKUP($AM348,Centros!$BE$2:$BF$6,2,FALSE),0)</f>
        <v>2.0499999999999998</v>
      </c>
      <c r="BD348" s="45" t="str">
        <f t="shared" si="132"/>
        <v>ALGADI</v>
      </c>
      <c r="BE348" s="45" t="s">
        <v>852</v>
      </c>
      <c r="BF348" s="123" t="str">
        <f t="shared" si="133"/>
        <v>9-SEPTIEMBRE</v>
      </c>
      <c r="BG348" s="45">
        <f t="shared" si="134"/>
        <v>110050</v>
      </c>
      <c r="BH348" s="45">
        <f>VLOOKUP(Y348,Hoja1!$A$2:$O$599,14,FALSE)</f>
        <v>110050</v>
      </c>
      <c r="BI348" s="45" t="str">
        <f>VLOOKUP(BH348,Hoja1!$A$2:$O$599,2,FALSE)</f>
        <v>COLEGIO PADRE DEHON</v>
      </c>
      <c r="BJ348" s="45" t="str">
        <f t="shared" si="135"/>
        <v>MARTINEZ ESCANDELL, MARIA M</v>
      </c>
      <c r="BK348" s="45">
        <f>VLOOKUP(BJ348,Trabajadores!$C$3:$AN$3285,14,FALSE)</f>
        <v>300</v>
      </c>
      <c r="BL348" s="45" t="str">
        <f>VLOOKUP($BJ348,Trabajadores!$C$3:$AN$3285,19,FALSE)</f>
        <v>ASL</v>
      </c>
      <c r="BM348" s="45">
        <f>VLOOKUP($BJ348,Trabajadores!$C$3:$AN$3285,16,FALSE)</f>
        <v>62.5</v>
      </c>
      <c r="BN348" s="124">
        <f t="shared" si="136"/>
        <v>0</v>
      </c>
      <c r="BO348" s="124">
        <f t="shared" si="137"/>
        <v>1</v>
      </c>
      <c r="BP348" s="125">
        <f t="shared" si="138"/>
        <v>1</v>
      </c>
      <c r="BR348" s="126">
        <f t="shared" si="139"/>
        <v>-11.875499999999999</v>
      </c>
      <c r="BV348" s="45" t="str">
        <f t="shared" si="140"/>
        <v>ALGADI</v>
      </c>
      <c r="BW348" s="45" t="s">
        <v>852</v>
      </c>
      <c r="BX348" s="123" t="str">
        <f t="shared" si="141"/>
        <v>9-SEPTIEMBRE</v>
      </c>
      <c r="BY348" s="45">
        <f t="shared" si="142"/>
        <v>110050</v>
      </c>
      <c r="BZ348" s="45">
        <f>VLOOKUP(BY348,Hoja1!$A$2:$O$599,14,FALSE)</f>
        <v>110050</v>
      </c>
      <c r="CA348" s="45" t="str">
        <f>VLOOKUP(BZ348,Hoja1!$A$2:$O$599,2,FALSE)</f>
        <v>COLEGIO PADRE DEHON</v>
      </c>
      <c r="CB348" s="45" t="str">
        <f t="shared" si="143"/>
        <v>Absentismo</v>
      </c>
      <c r="CC348" s="45">
        <v>888</v>
      </c>
      <c r="CD348" s="45" t="str">
        <f t="shared" si="144"/>
        <v>INCIDENCIA</v>
      </c>
      <c r="CF348" s="124"/>
      <c r="CG348" s="124"/>
      <c r="CH348" s="125"/>
      <c r="CJ348" s="126">
        <f t="shared" si="145"/>
        <v>11.875499999999999</v>
      </c>
    </row>
    <row r="349" spans="1:88" hidden="1" x14ac:dyDescent="0.3">
      <c r="A349" s="116"/>
      <c r="B349" s="116"/>
      <c r="D349" s="31" t="s">
        <v>2769</v>
      </c>
      <c r="E349" s="8" t="s">
        <v>2786</v>
      </c>
      <c r="F349" s="7" t="s">
        <v>726</v>
      </c>
      <c r="G349" s="45" t="s">
        <v>716</v>
      </c>
      <c r="H349" s="45" t="s">
        <v>721</v>
      </c>
      <c r="I349" s="119" t="s">
        <v>6457</v>
      </c>
      <c r="J349" s="18" t="s">
        <v>485</v>
      </c>
      <c r="K349" s="119">
        <v>110050</v>
      </c>
      <c r="L349" s="110" t="str">
        <f t="shared" si="123"/>
        <v>ok</v>
      </c>
      <c r="M349" s="111" t="str">
        <f>IFERROR(VLOOKUP(K349,Centros!$E$2:$G$340,2,FALSE)," ")</f>
        <v>PADRE DEHON</v>
      </c>
      <c r="N349" s="112" t="str">
        <f t="shared" si="124"/>
        <v xml:space="preserve"> </v>
      </c>
      <c r="O349" s="113" t="str">
        <f>IFERROR(VLOOKUP($I349,Trabajadores!$C$3:$AF$1684,19,FALSE)," ")</f>
        <v>ASL</v>
      </c>
      <c r="P349" s="32">
        <v>6</v>
      </c>
      <c r="Q349" s="33">
        <v>9</v>
      </c>
      <c r="R349" s="24">
        <f t="shared" si="122"/>
        <v>54</v>
      </c>
      <c r="S349" s="18"/>
      <c r="T349" s="23">
        <f t="shared" si="125"/>
        <v>1.6367812499999999</v>
      </c>
      <c r="U349" s="23">
        <f t="shared" si="126"/>
        <v>0</v>
      </c>
      <c r="V349" s="18"/>
      <c r="W349" s="23">
        <f t="shared" si="127"/>
        <v>71.253</v>
      </c>
      <c r="X349" s="30" t="str">
        <f>IFERROR(VLOOKUP($I349,Trabajadores!$C$2:$AS$1684,42,FALSE)," ")</f>
        <v>ALGADI</v>
      </c>
      <c r="Y349" s="30">
        <f>IFERROR(VLOOKUP($I349,Trabajadores!$C$2:$AS$1684,40,FALSE)," ")</f>
        <v>110050</v>
      </c>
      <c r="Z349" s="30" t="str">
        <f>IFERROR(VLOOKUP(Y349,Centros!$X$2:$Y$228,2,FALSE)," ")</f>
        <v>PADRE DEHON</v>
      </c>
      <c r="AA349" s="6" t="s">
        <v>10864</v>
      </c>
      <c r="AB349" s="5" t="s">
        <v>10865</v>
      </c>
      <c r="AC349" s="41">
        <f>IFERROR(VLOOKUP(H349,Centros!$AI$2:$AN$10,6,FALSE),0)</f>
        <v>72</v>
      </c>
      <c r="AD349" s="42">
        <f t="shared" si="128"/>
        <v>0</v>
      </c>
      <c r="AE349" s="42">
        <f t="shared" si="129"/>
        <v>54</v>
      </c>
      <c r="AF349" s="42">
        <f t="shared" si="130"/>
        <v>0</v>
      </c>
      <c r="AG349" s="42">
        <f t="shared" si="131"/>
        <v>0</v>
      </c>
      <c r="AH349" s="43">
        <f>IFERROR(VLOOKUP($I349,Trabajadores!$C$3:$AT$1684,44,FALSE),0)</f>
        <v>19203</v>
      </c>
      <c r="AI349" s="43">
        <f>IFERROR(VLOOKUP($I349,Trabajadores!$C$3:$AT$1684,2,FALSE),0)</f>
        <v>19</v>
      </c>
      <c r="AJ349" s="43" t="str">
        <f>IFERROR(VLOOKUP($I349,Trabajadores!$C$3:$AY$1270,21,FALSE),0)</f>
        <v>1</v>
      </c>
      <c r="AK349" s="42">
        <f>IFERROR(VLOOKUP($I349,Trabajadores!$C$3:$AN$1684,38,FALSE),0)</f>
        <v>8.4400000000000013</v>
      </c>
      <c r="AL349" s="42" t="str">
        <f>IFERROR(VLOOKUP($I349,Trabajadores!$C$3:$AN$1684,28,FALSE),0)</f>
        <v>99100165012016</v>
      </c>
      <c r="AM349" s="21" t="str">
        <f>IFERROR(VLOOKUP($I349,Trabajadores!$C$3:$AN$1684,19,FALSE),0)</f>
        <v>ASL</v>
      </c>
      <c r="AN349" s="21">
        <f>IFERROR(IF($J349="algadi",VLOOKUP($K349,Centros!$AB$2:$AD$142,2,FALSE),VLOOKUP($K349,Centros!$AB$143:$AD$282,2,FALSE)),0)</f>
        <v>5027</v>
      </c>
      <c r="AO349" s="44">
        <f>IFERROR(IF($J349="algadi",VLOOKUP($K349,Centros!$AB$2:$AD$142,3,FALSE),VLOOKUP($K349,Centros!$AB$143:$AD$222,3,FALSE)),0)</f>
        <v>73</v>
      </c>
      <c r="AP349" s="54"/>
      <c r="AQ349" s="55">
        <f>IFERROR(VLOOKUP($AM349,Centros!$AR$2:$AS$405,2,FALSE),0)</f>
        <v>1.6367812499999999</v>
      </c>
      <c r="AR349" s="78">
        <f>IFERROR(VLOOKUP($AM349,Centros!$AZ$2:$BA$6,2,FALSE),0)</f>
        <v>0</v>
      </c>
      <c r="AS349" s="76">
        <f>IFERROR(VLOOKUP($AM349,Centros!$BE$2:$BF$6,2,FALSE),0)</f>
        <v>2.0499999999999998</v>
      </c>
      <c r="BD349" s="45" t="str">
        <f t="shared" si="132"/>
        <v>ALGADI</v>
      </c>
      <c r="BE349" s="45" t="s">
        <v>852</v>
      </c>
      <c r="BF349" s="123" t="str">
        <f t="shared" si="133"/>
        <v>9-SEPTIEMBRE</v>
      </c>
      <c r="BG349" s="45">
        <f t="shared" si="134"/>
        <v>110050</v>
      </c>
      <c r="BH349" s="45">
        <f>VLOOKUP(Y349,Hoja1!$A$2:$O$599,14,FALSE)</f>
        <v>110050</v>
      </c>
      <c r="BI349" s="45" t="str">
        <f>VLOOKUP(BH349,Hoja1!$A$2:$O$599,2,FALSE)</f>
        <v>COLEGIO PADRE DEHON</v>
      </c>
      <c r="BJ349" s="45" t="str">
        <f t="shared" si="135"/>
        <v>MARTINEZ ESCANDELL, MARIA M</v>
      </c>
      <c r="BK349" s="45">
        <f>VLOOKUP(BJ349,Trabajadores!$C$3:$AN$3285,14,FALSE)</f>
        <v>300</v>
      </c>
      <c r="BL349" s="45" t="str">
        <f>VLOOKUP($BJ349,Trabajadores!$C$3:$AN$3285,19,FALSE)</f>
        <v>ASL</v>
      </c>
      <c r="BM349" s="45">
        <f>VLOOKUP($BJ349,Trabajadores!$C$3:$AN$3285,16,FALSE)</f>
        <v>62.5</v>
      </c>
      <c r="BN349" s="124">
        <f t="shared" si="136"/>
        <v>0</v>
      </c>
      <c r="BO349" s="124">
        <f t="shared" si="137"/>
        <v>1</v>
      </c>
      <c r="BP349" s="125">
        <f t="shared" si="138"/>
        <v>1</v>
      </c>
      <c r="BR349" s="126">
        <f t="shared" si="139"/>
        <v>-71.253</v>
      </c>
      <c r="BV349" s="45" t="str">
        <f t="shared" si="140"/>
        <v>ALGADI</v>
      </c>
      <c r="BW349" s="45" t="s">
        <v>852</v>
      </c>
      <c r="BX349" s="123" t="str">
        <f t="shared" si="141"/>
        <v>9-SEPTIEMBRE</v>
      </c>
      <c r="BY349" s="45">
        <f t="shared" si="142"/>
        <v>110050</v>
      </c>
      <c r="BZ349" s="45">
        <f>VLOOKUP(BY349,Hoja1!$A$2:$O$599,14,FALSE)</f>
        <v>110050</v>
      </c>
      <c r="CA349" s="45" t="str">
        <f>VLOOKUP(BZ349,Hoja1!$A$2:$O$599,2,FALSE)</f>
        <v>COLEGIO PADRE DEHON</v>
      </c>
      <c r="CB349" s="45" t="str">
        <f t="shared" si="143"/>
        <v>Permiso retribuido</v>
      </c>
      <c r="CC349" s="45">
        <v>888</v>
      </c>
      <c r="CD349" s="45" t="str">
        <f t="shared" si="144"/>
        <v>INCIDENCIA</v>
      </c>
      <c r="CF349" s="124"/>
      <c r="CG349" s="124"/>
      <c r="CH349" s="125"/>
      <c r="CJ349" s="126">
        <f t="shared" si="145"/>
        <v>71.253</v>
      </c>
    </row>
    <row r="350" spans="1:88" hidden="1" x14ac:dyDescent="0.3">
      <c r="A350" s="116"/>
      <c r="B350" s="116"/>
      <c r="D350" s="31" t="s">
        <v>2769</v>
      </c>
      <c r="E350" s="8" t="s">
        <v>2786</v>
      </c>
      <c r="F350" s="7" t="s">
        <v>726</v>
      </c>
      <c r="G350" s="45" t="s">
        <v>716</v>
      </c>
      <c r="H350" s="45" t="s">
        <v>718</v>
      </c>
      <c r="I350" s="119" t="s">
        <v>6457</v>
      </c>
      <c r="J350" s="18" t="s">
        <v>485</v>
      </c>
      <c r="K350" s="119">
        <v>110050</v>
      </c>
      <c r="L350" s="110" t="str">
        <f t="shared" si="123"/>
        <v>ok</v>
      </c>
      <c r="M350" s="111" t="str">
        <f>IFERROR(VLOOKUP(K350,Centros!$E$2:$G$340,2,FALSE)," ")</f>
        <v>PADRE DEHON</v>
      </c>
      <c r="N350" s="112" t="str">
        <f t="shared" si="124"/>
        <v xml:space="preserve"> </v>
      </c>
      <c r="O350" s="113" t="str">
        <f>IFERROR(VLOOKUP($I350,Trabajadores!$C$3:$AF$1684,19,FALSE)," ")</f>
        <v>ASL</v>
      </c>
      <c r="P350" s="32">
        <v>15</v>
      </c>
      <c r="Q350" s="33">
        <v>6.2</v>
      </c>
      <c r="R350" s="24">
        <f t="shared" si="122"/>
        <v>93</v>
      </c>
      <c r="S350" s="18"/>
      <c r="T350" s="23">
        <f t="shared" si="125"/>
        <v>1.6367812499999999</v>
      </c>
      <c r="U350" s="23">
        <f t="shared" si="126"/>
        <v>0</v>
      </c>
      <c r="V350" s="18"/>
      <c r="W350" s="23">
        <f t="shared" si="127"/>
        <v>122.7135</v>
      </c>
      <c r="X350" s="30" t="str">
        <f>IFERROR(VLOOKUP($I350,Trabajadores!$C$2:$AS$1684,42,FALSE)," ")</f>
        <v>ALGADI</v>
      </c>
      <c r="Y350" s="30">
        <f>IFERROR(VLOOKUP($I350,Trabajadores!$C$2:$AS$1684,40,FALSE)," ")</f>
        <v>110050</v>
      </c>
      <c r="Z350" s="30" t="str">
        <f>IFERROR(VLOOKUP(Y350,Centros!$X$2:$Y$228,2,FALSE)," ")</f>
        <v>PADRE DEHON</v>
      </c>
      <c r="AA350" s="6" t="s">
        <v>10866</v>
      </c>
      <c r="AB350" s="5" t="s">
        <v>10867</v>
      </c>
      <c r="AC350" s="41">
        <f>IFERROR(VLOOKUP(H350,Centros!$AI$2:$AN$10,6,FALSE),0)</f>
        <v>72</v>
      </c>
      <c r="AD350" s="42">
        <f t="shared" si="128"/>
        <v>0</v>
      </c>
      <c r="AE350" s="42">
        <f t="shared" si="129"/>
        <v>93</v>
      </c>
      <c r="AF350" s="42">
        <f t="shared" si="130"/>
        <v>0</v>
      </c>
      <c r="AG350" s="42">
        <f t="shared" si="131"/>
        <v>0</v>
      </c>
      <c r="AH350" s="43">
        <f>IFERROR(VLOOKUP($I350,Trabajadores!$C$3:$AT$1684,44,FALSE),0)</f>
        <v>19203</v>
      </c>
      <c r="AI350" s="43">
        <f>IFERROR(VLOOKUP($I350,Trabajadores!$C$3:$AT$1684,2,FALSE),0)</f>
        <v>19</v>
      </c>
      <c r="AJ350" s="43" t="str">
        <f>IFERROR(VLOOKUP($I350,Trabajadores!$C$3:$AY$1270,21,FALSE),0)</f>
        <v>1</v>
      </c>
      <c r="AK350" s="42">
        <f>IFERROR(VLOOKUP($I350,Trabajadores!$C$3:$AN$1684,38,FALSE),0)</f>
        <v>8.4400000000000013</v>
      </c>
      <c r="AL350" s="42" t="str">
        <f>IFERROR(VLOOKUP($I350,Trabajadores!$C$3:$AN$1684,28,FALSE),0)</f>
        <v>99100165012016</v>
      </c>
      <c r="AM350" s="21" t="str">
        <f>IFERROR(VLOOKUP($I350,Trabajadores!$C$3:$AN$1684,19,FALSE),0)</f>
        <v>ASL</v>
      </c>
      <c r="AN350" s="21">
        <f>IFERROR(IF($J350="algadi",VLOOKUP($K350,Centros!$AB$2:$AD$142,2,FALSE),VLOOKUP($K350,Centros!$AB$143:$AD$282,2,FALSE)),0)</f>
        <v>5027</v>
      </c>
      <c r="AO350" s="44">
        <f>IFERROR(IF($J350="algadi",VLOOKUP($K350,Centros!$AB$2:$AD$142,3,FALSE),VLOOKUP($K350,Centros!$AB$143:$AD$222,3,FALSE)),0)</f>
        <v>73</v>
      </c>
      <c r="AP350" s="54"/>
      <c r="AQ350" s="55">
        <f>IFERROR(VLOOKUP($AM350,Centros!$AR$2:$AS$405,2,FALSE),0)</f>
        <v>1.6367812499999999</v>
      </c>
      <c r="AR350" s="78">
        <f>IFERROR(VLOOKUP($AM350,Centros!$AZ$2:$BA$6,2,FALSE),0)</f>
        <v>0</v>
      </c>
      <c r="AS350" s="76">
        <f>IFERROR(VLOOKUP($AM350,Centros!$BE$2:$BF$6,2,FALSE),0)</f>
        <v>2.0499999999999998</v>
      </c>
      <c r="BD350" s="45" t="str">
        <f t="shared" si="132"/>
        <v>ALGADI</v>
      </c>
      <c r="BE350" s="45" t="s">
        <v>852</v>
      </c>
      <c r="BF350" s="123" t="str">
        <f t="shared" si="133"/>
        <v>9-SEPTIEMBRE</v>
      </c>
      <c r="BG350" s="45">
        <f t="shared" si="134"/>
        <v>110050</v>
      </c>
      <c r="BH350" s="45">
        <f>VLOOKUP(Y350,Hoja1!$A$2:$O$599,14,FALSE)</f>
        <v>110050</v>
      </c>
      <c r="BI350" s="45" t="str">
        <f>VLOOKUP(BH350,Hoja1!$A$2:$O$599,2,FALSE)</f>
        <v>COLEGIO PADRE DEHON</v>
      </c>
      <c r="BJ350" s="45" t="str">
        <f t="shared" si="135"/>
        <v>MARTINEZ ESCANDELL, MARIA M</v>
      </c>
      <c r="BK350" s="45">
        <f>VLOOKUP(BJ350,Trabajadores!$C$3:$AN$3285,14,FALSE)</f>
        <v>300</v>
      </c>
      <c r="BL350" s="45" t="str">
        <f>VLOOKUP($BJ350,Trabajadores!$C$3:$AN$3285,19,FALSE)</f>
        <v>ASL</v>
      </c>
      <c r="BM350" s="45">
        <f>VLOOKUP($BJ350,Trabajadores!$C$3:$AN$3285,16,FALSE)</f>
        <v>62.5</v>
      </c>
      <c r="BN350" s="124">
        <f t="shared" si="136"/>
        <v>0</v>
      </c>
      <c r="BO350" s="124">
        <f t="shared" si="137"/>
        <v>1</v>
      </c>
      <c r="BP350" s="125">
        <f t="shared" si="138"/>
        <v>1</v>
      </c>
      <c r="BR350" s="126">
        <f t="shared" si="139"/>
        <v>-122.7135</v>
      </c>
      <c r="BV350" s="45" t="str">
        <f t="shared" si="140"/>
        <v>ALGADI</v>
      </c>
      <c r="BW350" s="45" t="s">
        <v>852</v>
      </c>
      <c r="BX350" s="123" t="str">
        <f t="shared" si="141"/>
        <v>9-SEPTIEMBRE</v>
      </c>
      <c r="BY350" s="45">
        <f t="shared" si="142"/>
        <v>110050</v>
      </c>
      <c r="BZ350" s="45">
        <f>VLOOKUP(BY350,Hoja1!$A$2:$O$599,14,FALSE)</f>
        <v>110050</v>
      </c>
      <c r="CA350" s="45" t="str">
        <f>VLOOKUP(BZ350,Hoja1!$A$2:$O$599,2,FALSE)</f>
        <v>COLEGIO PADRE DEHON</v>
      </c>
      <c r="CB350" s="45" t="str">
        <f t="shared" si="143"/>
        <v>Refuerzo</v>
      </c>
      <c r="CC350" s="45">
        <v>888</v>
      </c>
      <c r="CD350" s="45" t="str">
        <f t="shared" si="144"/>
        <v>INCIDENCIA</v>
      </c>
      <c r="CF350" s="124"/>
      <c r="CG350" s="124"/>
      <c r="CH350" s="125"/>
      <c r="CJ350" s="126">
        <f t="shared" si="145"/>
        <v>122.7135</v>
      </c>
    </row>
    <row r="351" spans="1:88" hidden="1" x14ac:dyDescent="0.3">
      <c r="A351" s="116"/>
      <c r="B351" s="116"/>
      <c r="D351" s="31" t="s">
        <v>2769</v>
      </c>
      <c r="E351" s="8" t="s">
        <v>2786</v>
      </c>
      <c r="F351" s="7" t="s">
        <v>726</v>
      </c>
      <c r="G351" s="45" t="s">
        <v>716</v>
      </c>
      <c r="H351" s="45" t="s">
        <v>717</v>
      </c>
      <c r="I351" s="119" t="s">
        <v>6411</v>
      </c>
      <c r="J351" s="18" t="s">
        <v>485</v>
      </c>
      <c r="K351" s="119">
        <v>110050</v>
      </c>
      <c r="L351" s="110" t="str">
        <f t="shared" si="123"/>
        <v>ok</v>
      </c>
      <c r="M351" s="111" t="str">
        <f>IFERROR(VLOOKUP(K351,Centros!$E$2:$G$340,2,FALSE)," ")</f>
        <v>PADRE DEHON</v>
      </c>
      <c r="N351" s="112" t="str">
        <f t="shared" si="124"/>
        <v xml:space="preserve"> </v>
      </c>
      <c r="O351" s="113" t="str">
        <f>IFERROR(VLOOKUP($I351,Trabajadores!$C$3:$AF$1684,19,FALSE)," ")</f>
        <v>Limpiador@</v>
      </c>
      <c r="P351" s="32">
        <v>2</v>
      </c>
      <c r="Q351" s="33">
        <v>9</v>
      </c>
      <c r="R351" s="24">
        <f t="shared" si="122"/>
        <v>18</v>
      </c>
      <c r="S351" s="18"/>
      <c r="T351" s="23" t="b">
        <f t="shared" si="125"/>
        <v>0</v>
      </c>
      <c r="U351" s="23">
        <f t="shared" si="126"/>
        <v>0</v>
      </c>
      <c r="V351" s="18"/>
      <c r="W351" s="23">
        <f t="shared" si="127"/>
        <v>23.750999999999998</v>
      </c>
      <c r="X351" s="30" t="str">
        <f>IFERROR(VLOOKUP($I351,Trabajadores!$C$2:$AS$1684,42,FALSE)," ")</f>
        <v>ALGADI</v>
      </c>
      <c r="Y351" s="30">
        <f>IFERROR(VLOOKUP($I351,Trabajadores!$C$2:$AS$1684,40,FALSE)," ")</f>
        <v>110050</v>
      </c>
      <c r="Z351" s="30" t="str">
        <f>IFERROR(VLOOKUP(Y351,Centros!$X$2:$Y$228,2,FALSE)," ")</f>
        <v>PADRE DEHON</v>
      </c>
      <c r="AA351" s="6" t="s">
        <v>10862</v>
      </c>
      <c r="AB351" s="5" t="s">
        <v>10868</v>
      </c>
      <c r="AC351" s="41">
        <f>IFERROR(VLOOKUP(H351,Centros!$AI$2:$AN$10,6,FALSE),0)</f>
        <v>73</v>
      </c>
      <c r="AD351" s="42">
        <f t="shared" si="128"/>
        <v>0</v>
      </c>
      <c r="AE351" s="42">
        <f t="shared" si="129"/>
        <v>0</v>
      </c>
      <c r="AF351" s="42">
        <f t="shared" si="130"/>
        <v>18</v>
      </c>
      <c r="AG351" s="42">
        <f t="shared" si="131"/>
        <v>0</v>
      </c>
      <c r="AH351" s="43">
        <f>IFERROR(VLOOKUP($I351,Trabajadores!$C$3:$AT$1684,44,FALSE),0)</f>
        <v>19203</v>
      </c>
      <c r="AI351" s="43">
        <f>IFERROR(VLOOKUP($I351,Trabajadores!$C$3:$AT$1684,2,FALSE),0)</f>
        <v>18</v>
      </c>
      <c r="AJ351" s="43" t="str">
        <f>IFERROR(VLOOKUP($I351,Trabajadores!$C$3:$AY$1270,21,FALSE),0)</f>
        <v>1</v>
      </c>
      <c r="AK351" s="42">
        <f>IFERROR(VLOOKUP($I351,Trabajadores!$C$3:$AN$1684,38,FALSE),0)</f>
        <v>9.3571242849713983</v>
      </c>
      <c r="AL351" s="42" t="str">
        <f>IFERROR(VLOOKUP($I351,Trabajadores!$C$3:$AN$1684,28,FALSE),0)</f>
        <v>03000145011982</v>
      </c>
      <c r="AM351" s="21" t="str">
        <f>IFERROR(VLOOKUP($I351,Trabajadores!$C$3:$AN$1684,19,FALSE),0)</f>
        <v>Limpiador@</v>
      </c>
      <c r="AN351" s="21">
        <f>IFERROR(IF($J351="algadi",VLOOKUP($K351,Centros!$AB$2:$AD$142,2,FALSE),VLOOKUP($K351,Centros!$AB$143:$AD$282,2,FALSE)),0)</f>
        <v>5027</v>
      </c>
      <c r="AO351" s="44">
        <f>IFERROR(IF($J351="algadi",VLOOKUP($K351,Centros!$AB$2:$AD$142,3,FALSE),VLOOKUP($K351,Centros!$AB$143:$AD$222,3,FALSE)),0)</f>
        <v>73</v>
      </c>
      <c r="AP351" s="54"/>
      <c r="AQ351" s="55">
        <f>IFERROR(VLOOKUP($AM351,Centros!$AR$2:$AS$405,2,FALSE),0)</f>
        <v>1.6367812499999999</v>
      </c>
      <c r="AR351" s="78">
        <f>IFERROR(VLOOKUP($AM351,Centros!$AZ$2:$BA$6,2,FALSE),0)</f>
        <v>0</v>
      </c>
      <c r="AS351" s="76">
        <f>IFERROR(VLOOKUP($AM351,Centros!$BE$2:$BF$6,2,FALSE),0)</f>
        <v>0</v>
      </c>
      <c r="BD351" s="45" t="str">
        <f t="shared" si="132"/>
        <v>ALGADI</v>
      </c>
      <c r="BE351" s="45" t="s">
        <v>852</v>
      </c>
      <c r="BF351" s="123" t="str">
        <f t="shared" si="133"/>
        <v>9-SEPTIEMBRE</v>
      </c>
      <c r="BG351" s="45">
        <f t="shared" si="134"/>
        <v>110050</v>
      </c>
      <c r="BH351" s="45">
        <f>VLOOKUP(Y351,Hoja1!$A$2:$O$599,14,FALSE)</f>
        <v>110050</v>
      </c>
      <c r="BI351" s="45" t="str">
        <f>VLOOKUP(BH351,Hoja1!$A$2:$O$599,2,FALSE)</f>
        <v>COLEGIO PADRE DEHON</v>
      </c>
      <c r="BJ351" s="45" t="str">
        <f t="shared" si="135"/>
        <v>MARCO JIMENEZ, M DOLORES</v>
      </c>
      <c r="BK351" s="45">
        <f>VLOOKUP(BJ351,Trabajadores!$C$3:$AN$3285,14,FALSE)</f>
        <v>300</v>
      </c>
      <c r="BL351" s="45" t="str">
        <f>VLOOKUP($BJ351,Trabajadores!$C$3:$AN$3285,19,FALSE)</f>
        <v>Limpiador@</v>
      </c>
      <c r="BM351" s="45">
        <f>VLOOKUP($BJ351,Trabajadores!$C$3:$AN$3285,16,FALSE)</f>
        <v>38.46</v>
      </c>
      <c r="BN351" s="124">
        <f t="shared" si="136"/>
        <v>0</v>
      </c>
      <c r="BO351" s="124">
        <f t="shared" si="137"/>
        <v>1</v>
      </c>
      <c r="BP351" s="125">
        <f t="shared" si="138"/>
        <v>1</v>
      </c>
      <c r="BR351" s="126">
        <f t="shared" si="139"/>
        <v>-23.750999999999998</v>
      </c>
      <c r="BV351" s="45" t="str">
        <f t="shared" si="140"/>
        <v>ALGADI</v>
      </c>
      <c r="BW351" s="45" t="s">
        <v>852</v>
      </c>
      <c r="BX351" s="123" t="str">
        <f t="shared" si="141"/>
        <v>9-SEPTIEMBRE</v>
      </c>
      <c r="BY351" s="45">
        <f t="shared" si="142"/>
        <v>110050</v>
      </c>
      <c r="BZ351" s="45">
        <f>VLOOKUP(BY351,Hoja1!$A$2:$O$599,14,FALSE)</f>
        <v>110050</v>
      </c>
      <c r="CA351" s="45" t="str">
        <f>VLOOKUP(BZ351,Hoja1!$A$2:$O$599,2,FALSE)</f>
        <v>COLEGIO PADRE DEHON</v>
      </c>
      <c r="CB351" s="45" t="str">
        <f t="shared" si="143"/>
        <v>Absentismo</v>
      </c>
      <c r="CC351" s="45">
        <v>888</v>
      </c>
      <c r="CD351" s="45" t="str">
        <f t="shared" si="144"/>
        <v>INCIDENCIA</v>
      </c>
      <c r="CF351" s="124"/>
      <c r="CG351" s="124"/>
      <c r="CH351" s="125"/>
      <c r="CJ351" s="126">
        <f t="shared" si="145"/>
        <v>23.750999999999998</v>
      </c>
    </row>
    <row r="352" spans="1:88" hidden="1" x14ac:dyDescent="0.3">
      <c r="A352" s="116"/>
      <c r="B352" s="116"/>
      <c r="D352" s="31" t="s">
        <v>2769</v>
      </c>
      <c r="E352" s="8" t="s">
        <v>2786</v>
      </c>
      <c r="F352" s="7" t="s">
        <v>726</v>
      </c>
      <c r="G352" s="45" t="s">
        <v>716</v>
      </c>
      <c r="H352" s="45" t="s">
        <v>721</v>
      </c>
      <c r="I352" s="119" t="s">
        <v>6411</v>
      </c>
      <c r="J352" s="18" t="s">
        <v>485</v>
      </c>
      <c r="K352" s="119">
        <v>110050</v>
      </c>
      <c r="L352" s="110" t="str">
        <f t="shared" si="123"/>
        <v>ok</v>
      </c>
      <c r="M352" s="111" t="str">
        <f>IFERROR(VLOOKUP(K352,Centros!$E$2:$G$340,2,FALSE)," ")</f>
        <v>PADRE DEHON</v>
      </c>
      <c r="N352" s="112" t="str">
        <f t="shared" si="124"/>
        <v xml:space="preserve"> </v>
      </c>
      <c r="O352" s="113" t="str">
        <f>IFERROR(VLOOKUP($I352,Trabajadores!$C$3:$AF$1684,19,FALSE)," ")</f>
        <v>Limpiador@</v>
      </c>
      <c r="P352" s="32">
        <v>3.5</v>
      </c>
      <c r="Q352" s="33">
        <v>9</v>
      </c>
      <c r="R352" s="24">
        <f t="shared" si="122"/>
        <v>31.5</v>
      </c>
      <c r="S352" s="18"/>
      <c r="T352" s="23" t="b">
        <f t="shared" si="125"/>
        <v>0</v>
      </c>
      <c r="U352" s="23">
        <f t="shared" si="126"/>
        <v>0</v>
      </c>
      <c r="V352" s="18"/>
      <c r="W352" s="23">
        <f t="shared" si="127"/>
        <v>41.564249999999994</v>
      </c>
      <c r="X352" s="30" t="str">
        <f>IFERROR(VLOOKUP($I352,Trabajadores!$C$2:$AS$1684,42,FALSE)," ")</f>
        <v>ALGADI</v>
      </c>
      <c r="Y352" s="30">
        <f>IFERROR(VLOOKUP($I352,Trabajadores!$C$2:$AS$1684,40,FALSE)," ")</f>
        <v>110050</v>
      </c>
      <c r="Z352" s="30" t="str">
        <f>IFERROR(VLOOKUP(Y352,Centros!$X$2:$Y$228,2,FALSE)," ")</f>
        <v>PADRE DEHON</v>
      </c>
      <c r="AA352" s="6" t="s">
        <v>10869</v>
      </c>
      <c r="AB352" s="5" t="s">
        <v>10865</v>
      </c>
      <c r="AC352" s="41">
        <f>IFERROR(VLOOKUP(H352,Centros!$AI$2:$AN$10,6,FALSE),0)</f>
        <v>72</v>
      </c>
      <c r="AD352" s="42">
        <f t="shared" si="128"/>
        <v>0</v>
      </c>
      <c r="AE352" s="42">
        <f t="shared" si="129"/>
        <v>31.5</v>
      </c>
      <c r="AF352" s="42">
        <f t="shared" si="130"/>
        <v>0</v>
      </c>
      <c r="AG352" s="42">
        <f t="shared" si="131"/>
        <v>0</v>
      </c>
      <c r="AH352" s="43">
        <f>IFERROR(VLOOKUP($I352,Trabajadores!$C$3:$AT$1684,44,FALSE),0)</f>
        <v>19203</v>
      </c>
      <c r="AI352" s="43">
        <f>IFERROR(VLOOKUP($I352,Trabajadores!$C$3:$AT$1684,2,FALSE),0)</f>
        <v>18</v>
      </c>
      <c r="AJ352" s="43" t="str">
        <f>IFERROR(VLOOKUP($I352,Trabajadores!$C$3:$AY$1270,21,FALSE),0)</f>
        <v>1</v>
      </c>
      <c r="AK352" s="42">
        <f>IFERROR(VLOOKUP($I352,Trabajadores!$C$3:$AN$1684,38,FALSE),0)</f>
        <v>9.3571242849713983</v>
      </c>
      <c r="AL352" s="42" t="str">
        <f>IFERROR(VLOOKUP($I352,Trabajadores!$C$3:$AN$1684,28,FALSE),0)</f>
        <v>03000145011982</v>
      </c>
      <c r="AM352" s="21" t="str">
        <f>IFERROR(VLOOKUP($I352,Trabajadores!$C$3:$AN$1684,19,FALSE),0)</f>
        <v>Limpiador@</v>
      </c>
      <c r="AN352" s="21">
        <f>IFERROR(IF($J352="algadi",VLOOKUP($K352,Centros!$AB$2:$AD$142,2,FALSE),VLOOKUP($K352,Centros!$AB$143:$AD$282,2,FALSE)),0)</f>
        <v>5027</v>
      </c>
      <c r="AO352" s="44">
        <f>IFERROR(IF($J352="algadi",VLOOKUP($K352,Centros!$AB$2:$AD$142,3,FALSE),VLOOKUP($K352,Centros!$AB$143:$AD$222,3,FALSE)),0)</f>
        <v>73</v>
      </c>
      <c r="AP352" s="54"/>
      <c r="AQ352" s="55">
        <f>IFERROR(VLOOKUP($AM352,Centros!$AR$2:$AS$405,2,FALSE),0)</f>
        <v>1.6367812499999999</v>
      </c>
      <c r="AR352" s="78">
        <f>IFERROR(VLOOKUP($AM352,Centros!$AZ$2:$BA$6,2,FALSE),0)</f>
        <v>0</v>
      </c>
      <c r="AS352" s="76">
        <f>IFERROR(VLOOKUP($AM352,Centros!$BE$2:$BF$6,2,FALSE),0)</f>
        <v>0</v>
      </c>
      <c r="BD352" s="45" t="str">
        <f t="shared" si="132"/>
        <v>ALGADI</v>
      </c>
      <c r="BE352" s="45" t="s">
        <v>852</v>
      </c>
      <c r="BF352" s="123" t="str">
        <f t="shared" si="133"/>
        <v>9-SEPTIEMBRE</v>
      </c>
      <c r="BG352" s="45">
        <f t="shared" si="134"/>
        <v>110050</v>
      </c>
      <c r="BH352" s="45">
        <f>VLOOKUP(Y352,Hoja1!$A$2:$O$599,14,FALSE)</f>
        <v>110050</v>
      </c>
      <c r="BI352" s="45" t="str">
        <f>VLOOKUP(BH352,Hoja1!$A$2:$O$599,2,FALSE)</f>
        <v>COLEGIO PADRE DEHON</v>
      </c>
      <c r="BJ352" s="45" t="str">
        <f t="shared" si="135"/>
        <v>MARCO JIMENEZ, M DOLORES</v>
      </c>
      <c r="BK352" s="45">
        <f>VLOOKUP(BJ352,Trabajadores!$C$3:$AN$3285,14,FALSE)</f>
        <v>300</v>
      </c>
      <c r="BL352" s="45" t="str">
        <f>VLOOKUP($BJ352,Trabajadores!$C$3:$AN$3285,19,FALSE)</f>
        <v>Limpiador@</v>
      </c>
      <c r="BM352" s="45">
        <f>VLOOKUP($BJ352,Trabajadores!$C$3:$AN$3285,16,FALSE)</f>
        <v>38.46</v>
      </c>
      <c r="BN352" s="124">
        <f t="shared" si="136"/>
        <v>0</v>
      </c>
      <c r="BO352" s="124">
        <f t="shared" si="137"/>
        <v>1</v>
      </c>
      <c r="BP352" s="125">
        <f t="shared" si="138"/>
        <v>1</v>
      </c>
      <c r="BR352" s="126">
        <f t="shared" si="139"/>
        <v>-41.564249999999994</v>
      </c>
      <c r="BV352" s="45" t="str">
        <f t="shared" si="140"/>
        <v>ALGADI</v>
      </c>
      <c r="BW352" s="45" t="s">
        <v>852</v>
      </c>
      <c r="BX352" s="123" t="str">
        <f t="shared" si="141"/>
        <v>9-SEPTIEMBRE</v>
      </c>
      <c r="BY352" s="45">
        <f t="shared" si="142"/>
        <v>110050</v>
      </c>
      <c r="BZ352" s="45">
        <f>VLOOKUP(BY352,Hoja1!$A$2:$O$599,14,FALSE)</f>
        <v>110050</v>
      </c>
      <c r="CA352" s="45" t="str">
        <f>VLOOKUP(BZ352,Hoja1!$A$2:$O$599,2,FALSE)</f>
        <v>COLEGIO PADRE DEHON</v>
      </c>
      <c r="CB352" s="45" t="str">
        <f t="shared" si="143"/>
        <v>Permiso retribuido</v>
      </c>
      <c r="CC352" s="45">
        <v>888</v>
      </c>
      <c r="CD352" s="45" t="str">
        <f t="shared" si="144"/>
        <v>INCIDENCIA</v>
      </c>
      <c r="CF352" s="124"/>
      <c r="CG352" s="124"/>
      <c r="CH352" s="125"/>
      <c r="CJ352" s="126">
        <f t="shared" si="145"/>
        <v>41.564249999999994</v>
      </c>
    </row>
    <row r="353" spans="1:88" hidden="1" x14ac:dyDescent="0.3">
      <c r="A353" s="116"/>
      <c r="B353" s="116"/>
      <c r="D353" s="31" t="s">
        <v>2769</v>
      </c>
      <c r="E353" s="8" t="s">
        <v>2786</v>
      </c>
      <c r="F353" s="7" t="s">
        <v>726</v>
      </c>
      <c r="G353" s="45" t="s">
        <v>716</v>
      </c>
      <c r="H353" s="45" t="s">
        <v>721</v>
      </c>
      <c r="I353" s="119" t="s">
        <v>9764</v>
      </c>
      <c r="J353" s="18" t="s">
        <v>485</v>
      </c>
      <c r="K353" s="119">
        <v>110050</v>
      </c>
      <c r="L353" s="110" t="str">
        <f t="shared" si="123"/>
        <v>ok</v>
      </c>
      <c r="M353" s="111" t="str">
        <f>IFERROR(VLOOKUP(K353,Centros!$E$2:$G$340,2,FALSE)," ")</f>
        <v>PADRE DEHON</v>
      </c>
      <c r="N353" s="112" t="str">
        <f t="shared" si="124"/>
        <v xml:space="preserve"> </v>
      </c>
      <c r="O353" s="113" t="str">
        <f>IFERROR(VLOOKUP($I353,Trabajadores!$C$3:$AF$1684,19,FALSE)," ")</f>
        <v>ASL</v>
      </c>
      <c r="P353" s="32">
        <v>4</v>
      </c>
      <c r="Q353" s="33">
        <v>9</v>
      </c>
      <c r="R353" s="24">
        <f t="shared" si="122"/>
        <v>36</v>
      </c>
      <c r="S353" s="18"/>
      <c r="T353" s="23">
        <f t="shared" si="125"/>
        <v>1.6367812499999999</v>
      </c>
      <c r="U353" s="23">
        <f t="shared" si="126"/>
        <v>0</v>
      </c>
      <c r="V353" s="18"/>
      <c r="W353" s="23">
        <f t="shared" si="127"/>
        <v>47.501999999999995</v>
      </c>
      <c r="X353" s="30" t="str">
        <f>IFERROR(VLOOKUP($I353,Trabajadores!$C$2:$AS$1684,42,FALSE)," ")</f>
        <v>ALGADI</v>
      </c>
      <c r="Y353" s="30">
        <f>IFERROR(VLOOKUP($I353,Trabajadores!$C$2:$AS$1684,40,FALSE)," ")</f>
        <v>110050</v>
      </c>
      <c r="Z353" s="30" t="str">
        <f>IFERROR(VLOOKUP(Y353,Centros!$X$2:$Y$228,2,FALSE)," ")</f>
        <v>PADRE DEHON</v>
      </c>
      <c r="AA353" s="6" t="s">
        <v>10870</v>
      </c>
      <c r="AB353" s="5" t="s">
        <v>10871</v>
      </c>
      <c r="AC353" s="41">
        <f>IFERROR(VLOOKUP(H353,Centros!$AI$2:$AN$10,6,FALSE),0)</f>
        <v>72</v>
      </c>
      <c r="AD353" s="42">
        <f t="shared" si="128"/>
        <v>0</v>
      </c>
      <c r="AE353" s="42">
        <f t="shared" si="129"/>
        <v>36</v>
      </c>
      <c r="AF353" s="42">
        <f t="shared" si="130"/>
        <v>0</v>
      </c>
      <c r="AG353" s="42">
        <f t="shared" si="131"/>
        <v>0</v>
      </c>
      <c r="AH353" s="43">
        <f>IFERROR(VLOOKUP($I353,Trabajadores!$C$3:$AT$1684,44,FALSE),0)</f>
        <v>19203</v>
      </c>
      <c r="AI353" s="43">
        <f>IFERROR(VLOOKUP($I353,Trabajadores!$C$3:$AT$1684,2,FALSE),0)</f>
        <v>63</v>
      </c>
      <c r="AJ353" s="43" t="str">
        <f>IFERROR(VLOOKUP($I353,Trabajadores!$C$3:$AY$1270,21,FALSE),0)</f>
        <v>1</v>
      </c>
      <c r="AK353" s="42">
        <f>IFERROR(VLOOKUP($I353,Trabajadores!$C$3:$AN$1684,38,FALSE),0)</f>
        <v>8.64</v>
      </c>
      <c r="AL353" s="42" t="str">
        <f>IFERROR(VLOOKUP($I353,Trabajadores!$C$3:$AN$1684,28,FALSE),0)</f>
        <v>99100165012016</v>
      </c>
      <c r="AM353" s="21" t="str">
        <f>IFERROR(VLOOKUP($I353,Trabajadores!$C$3:$AN$1684,19,FALSE),0)</f>
        <v>ASL</v>
      </c>
      <c r="AN353" s="21">
        <f>IFERROR(IF($J353="algadi",VLOOKUP($K353,Centros!$AB$2:$AD$142,2,FALSE),VLOOKUP($K353,Centros!$AB$143:$AD$282,2,FALSE)),0)</f>
        <v>5027</v>
      </c>
      <c r="AO353" s="44">
        <f>IFERROR(IF($J353="algadi",VLOOKUP($K353,Centros!$AB$2:$AD$142,3,FALSE),VLOOKUP($K353,Centros!$AB$143:$AD$222,3,FALSE)),0)</f>
        <v>73</v>
      </c>
      <c r="AP353" s="54"/>
      <c r="AQ353" s="55">
        <f>IFERROR(VLOOKUP($AM353,Centros!$AR$2:$AS$405,2,FALSE),0)</f>
        <v>1.6367812499999999</v>
      </c>
      <c r="AR353" s="78">
        <f>IFERROR(VLOOKUP($AM353,Centros!$AZ$2:$BA$6,2,FALSE),0)</f>
        <v>0</v>
      </c>
      <c r="AS353" s="76">
        <f>IFERROR(VLOOKUP($AM353,Centros!$BE$2:$BF$6,2,FALSE),0)</f>
        <v>2.0499999999999998</v>
      </c>
      <c r="BD353" s="45" t="str">
        <f t="shared" si="132"/>
        <v>ALGADI</v>
      </c>
      <c r="BE353" s="45" t="s">
        <v>852</v>
      </c>
      <c r="BF353" s="123" t="str">
        <f t="shared" si="133"/>
        <v>9-SEPTIEMBRE</v>
      </c>
      <c r="BG353" s="45">
        <f t="shared" si="134"/>
        <v>110050</v>
      </c>
      <c r="BH353" s="45">
        <f>VLOOKUP(Y353,Hoja1!$A$2:$O$599,14,FALSE)</f>
        <v>110050</v>
      </c>
      <c r="BI353" s="45" t="str">
        <f>VLOOKUP(BH353,Hoja1!$A$2:$O$599,2,FALSE)</f>
        <v>COLEGIO PADRE DEHON</v>
      </c>
      <c r="BJ353" s="45" t="str">
        <f t="shared" si="135"/>
        <v>PICO PALOMARES, MANUELA</v>
      </c>
      <c r="BK353" s="45">
        <f>VLOOKUP(BJ353,Trabajadores!$C$3:$AN$3285,14,FALSE)</f>
        <v>300</v>
      </c>
      <c r="BL353" s="45" t="str">
        <f>VLOOKUP($BJ353,Trabajadores!$C$3:$AN$3285,19,FALSE)</f>
        <v>ASL</v>
      </c>
      <c r="BM353" s="45">
        <f>VLOOKUP($BJ353,Trabajadores!$C$3:$AN$3285,16,FALSE)</f>
        <v>50</v>
      </c>
      <c r="BN353" s="124">
        <f t="shared" si="136"/>
        <v>0</v>
      </c>
      <c r="BO353" s="124">
        <f t="shared" si="137"/>
        <v>1</v>
      </c>
      <c r="BP353" s="125">
        <f t="shared" si="138"/>
        <v>1</v>
      </c>
      <c r="BR353" s="126">
        <f t="shared" si="139"/>
        <v>-47.501999999999995</v>
      </c>
      <c r="BV353" s="45" t="str">
        <f t="shared" si="140"/>
        <v>ALGADI</v>
      </c>
      <c r="BW353" s="45" t="s">
        <v>852</v>
      </c>
      <c r="BX353" s="123" t="str">
        <f t="shared" si="141"/>
        <v>9-SEPTIEMBRE</v>
      </c>
      <c r="BY353" s="45">
        <f t="shared" si="142"/>
        <v>110050</v>
      </c>
      <c r="BZ353" s="45">
        <f>VLOOKUP(BY353,Hoja1!$A$2:$O$599,14,FALSE)</f>
        <v>110050</v>
      </c>
      <c r="CA353" s="45" t="str">
        <f>VLOOKUP(BZ353,Hoja1!$A$2:$O$599,2,FALSE)</f>
        <v>COLEGIO PADRE DEHON</v>
      </c>
      <c r="CB353" s="45" t="str">
        <f t="shared" si="143"/>
        <v>Permiso retribuido</v>
      </c>
      <c r="CC353" s="45">
        <v>888</v>
      </c>
      <c r="CD353" s="45" t="str">
        <f t="shared" si="144"/>
        <v>INCIDENCIA</v>
      </c>
      <c r="CF353" s="124"/>
      <c r="CG353" s="124"/>
      <c r="CH353" s="125"/>
      <c r="CJ353" s="126">
        <f t="shared" si="145"/>
        <v>47.501999999999995</v>
      </c>
    </row>
    <row r="354" spans="1:88" hidden="1" x14ac:dyDescent="0.3">
      <c r="A354" s="116"/>
      <c r="B354" s="116"/>
      <c r="D354" s="31" t="s">
        <v>2769</v>
      </c>
      <c r="E354" s="8" t="s">
        <v>2786</v>
      </c>
      <c r="F354" s="7" t="s">
        <v>726</v>
      </c>
      <c r="G354" s="45" t="s">
        <v>716</v>
      </c>
      <c r="H354" s="45" t="s">
        <v>721</v>
      </c>
      <c r="I354" s="119" t="s">
        <v>9306</v>
      </c>
      <c r="J354" s="18" t="s">
        <v>485</v>
      </c>
      <c r="K354" s="119">
        <v>110050</v>
      </c>
      <c r="L354" s="110" t="str">
        <f t="shared" si="123"/>
        <v>ok</v>
      </c>
      <c r="M354" s="111" t="str">
        <f>IFERROR(VLOOKUP(K354,Centros!$E$2:$G$340,2,FALSE)," ")</f>
        <v>PADRE DEHON</v>
      </c>
      <c r="N354" s="112" t="str">
        <f t="shared" si="124"/>
        <v xml:space="preserve"> </v>
      </c>
      <c r="O354" s="113" t="str">
        <f>IFERROR(VLOOKUP($I354,Trabajadores!$C$3:$AF$1684,19,FALSE)," ")</f>
        <v>ASL</v>
      </c>
      <c r="P354" s="32">
        <v>6</v>
      </c>
      <c r="Q354" s="33">
        <v>9</v>
      </c>
      <c r="R354" s="24">
        <f t="shared" si="122"/>
        <v>54</v>
      </c>
      <c r="S354" s="18"/>
      <c r="T354" s="23">
        <f t="shared" si="125"/>
        <v>1.6367812499999999</v>
      </c>
      <c r="U354" s="23">
        <f t="shared" si="126"/>
        <v>0</v>
      </c>
      <c r="V354" s="18"/>
      <c r="W354" s="23">
        <f t="shared" si="127"/>
        <v>71.253</v>
      </c>
      <c r="X354" s="30" t="str">
        <f>IFERROR(VLOOKUP($I354,Trabajadores!$C$2:$AS$1684,42,FALSE)," ")</f>
        <v>ALGADI</v>
      </c>
      <c r="Y354" s="30">
        <f>IFERROR(VLOOKUP($I354,Trabajadores!$C$2:$AS$1684,40,FALSE)," ")</f>
        <v>110050</v>
      </c>
      <c r="Z354" s="30" t="str">
        <f>IFERROR(VLOOKUP(Y354,Centros!$X$2:$Y$228,2,FALSE)," ")</f>
        <v>PADRE DEHON</v>
      </c>
      <c r="AA354" s="6">
        <v>38596</v>
      </c>
      <c r="AB354" s="5" t="s">
        <v>10872</v>
      </c>
      <c r="AC354" s="41">
        <f>IFERROR(VLOOKUP(H354,Centros!$AI$2:$AN$10,6,FALSE),0)</f>
        <v>72</v>
      </c>
      <c r="AD354" s="42">
        <f t="shared" si="128"/>
        <v>0</v>
      </c>
      <c r="AE354" s="42">
        <f t="shared" si="129"/>
        <v>54</v>
      </c>
      <c r="AF354" s="42">
        <f t="shared" si="130"/>
        <v>0</v>
      </c>
      <c r="AG354" s="42">
        <f t="shared" si="131"/>
        <v>0</v>
      </c>
      <c r="AH354" s="43">
        <f>IFERROR(VLOOKUP($I354,Trabajadores!$C$3:$AT$1684,44,FALSE),0)</f>
        <v>19203</v>
      </c>
      <c r="AI354" s="43">
        <f>IFERROR(VLOOKUP($I354,Trabajadores!$C$3:$AT$1684,2,FALSE),0)</f>
        <v>59</v>
      </c>
      <c r="AJ354" s="43" t="str">
        <f>IFERROR(VLOOKUP($I354,Trabajadores!$C$3:$AY$1270,21,FALSE),0)</f>
        <v>1</v>
      </c>
      <c r="AK354" s="42">
        <f>IFERROR(VLOOKUP($I354,Trabajadores!$C$3:$AN$1684,38,FALSE),0)</f>
        <v>9.61</v>
      </c>
      <c r="AL354" s="42" t="str">
        <f>IFERROR(VLOOKUP($I354,Trabajadores!$C$3:$AN$1684,28,FALSE),0)</f>
        <v>99100165012016</v>
      </c>
      <c r="AM354" s="21" t="str">
        <f>IFERROR(VLOOKUP($I354,Trabajadores!$C$3:$AN$1684,19,FALSE),0)</f>
        <v>ASL</v>
      </c>
      <c r="AN354" s="21">
        <f>IFERROR(IF($J354="algadi",VLOOKUP($K354,Centros!$AB$2:$AD$142,2,FALSE),VLOOKUP($K354,Centros!$AB$143:$AD$282,2,FALSE)),0)</f>
        <v>5027</v>
      </c>
      <c r="AO354" s="44">
        <f>IFERROR(IF($J354="algadi",VLOOKUP($K354,Centros!$AB$2:$AD$142,3,FALSE),VLOOKUP($K354,Centros!$AB$143:$AD$222,3,FALSE)),0)</f>
        <v>73</v>
      </c>
      <c r="AP354" s="54"/>
      <c r="AQ354" s="55">
        <f>IFERROR(VLOOKUP($AM354,Centros!$AR$2:$AS$405,2,FALSE),0)</f>
        <v>1.6367812499999999</v>
      </c>
      <c r="AR354" s="78">
        <f>IFERROR(VLOOKUP($AM354,Centros!$AZ$2:$BA$6,2,FALSE),0)</f>
        <v>0</v>
      </c>
      <c r="AS354" s="76">
        <f>IFERROR(VLOOKUP($AM354,Centros!$BE$2:$BF$6,2,FALSE),0)</f>
        <v>2.0499999999999998</v>
      </c>
      <c r="BD354" s="45" t="str">
        <f t="shared" si="132"/>
        <v>ALGADI</v>
      </c>
      <c r="BE354" s="45" t="s">
        <v>852</v>
      </c>
      <c r="BF354" s="123" t="str">
        <f t="shared" si="133"/>
        <v>9-SEPTIEMBRE</v>
      </c>
      <c r="BG354" s="45">
        <f t="shared" si="134"/>
        <v>110050</v>
      </c>
      <c r="BH354" s="45">
        <f>VLOOKUP(Y354,Hoja1!$A$2:$O$599,14,FALSE)</f>
        <v>110050</v>
      </c>
      <c r="BI354" s="45" t="str">
        <f>VLOOKUP(BH354,Hoja1!$A$2:$O$599,2,FALSE)</f>
        <v>COLEGIO PADRE DEHON</v>
      </c>
      <c r="BJ354" s="45" t="str">
        <f t="shared" si="135"/>
        <v>MARTINEZ MIRALLES, MAGDALENA</v>
      </c>
      <c r="BK354" s="45">
        <f>VLOOKUP(BJ354,Trabajadores!$C$3:$AN$3285,14,FALSE)</f>
        <v>510</v>
      </c>
      <c r="BL354" s="45" t="str">
        <f>VLOOKUP($BJ354,Trabajadores!$C$3:$AN$3285,19,FALSE)</f>
        <v>ASL</v>
      </c>
      <c r="BM354" s="45">
        <f>VLOOKUP($BJ354,Trabajadores!$C$3:$AN$3285,16,FALSE)</f>
        <v>50</v>
      </c>
      <c r="BN354" s="124">
        <f t="shared" si="136"/>
        <v>0</v>
      </c>
      <c r="BO354" s="124">
        <f t="shared" si="137"/>
        <v>1</v>
      </c>
      <c r="BP354" s="125">
        <f t="shared" si="138"/>
        <v>1</v>
      </c>
      <c r="BR354" s="126">
        <f t="shared" si="139"/>
        <v>-71.253</v>
      </c>
      <c r="BV354" s="45" t="str">
        <f t="shared" si="140"/>
        <v>ALGADI</v>
      </c>
      <c r="BW354" s="45" t="s">
        <v>852</v>
      </c>
      <c r="BX354" s="123" t="str">
        <f t="shared" si="141"/>
        <v>9-SEPTIEMBRE</v>
      </c>
      <c r="BY354" s="45">
        <f t="shared" si="142"/>
        <v>110050</v>
      </c>
      <c r="BZ354" s="45">
        <f>VLOOKUP(BY354,Hoja1!$A$2:$O$599,14,FALSE)</f>
        <v>110050</v>
      </c>
      <c r="CA354" s="45" t="str">
        <f>VLOOKUP(BZ354,Hoja1!$A$2:$O$599,2,FALSE)</f>
        <v>COLEGIO PADRE DEHON</v>
      </c>
      <c r="CB354" s="45" t="str">
        <f t="shared" si="143"/>
        <v>Permiso retribuido</v>
      </c>
      <c r="CC354" s="45">
        <v>888</v>
      </c>
      <c r="CD354" s="45" t="str">
        <f t="shared" si="144"/>
        <v>INCIDENCIA</v>
      </c>
      <c r="CF354" s="124"/>
      <c r="CG354" s="124"/>
      <c r="CH354" s="125"/>
      <c r="CJ354" s="126">
        <f t="shared" si="145"/>
        <v>71.253</v>
      </c>
    </row>
    <row r="355" spans="1:88" hidden="1" x14ac:dyDescent="0.3">
      <c r="A355" s="116"/>
      <c r="B355" s="116"/>
      <c r="D355" s="31" t="s">
        <v>2769</v>
      </c>
      <c r="E355" s="8" t="s">
        <v>2786</v>
      </c>
      <c r="F355" s="7" t="s">
        <v>726</v>
      </c>
      <c r="G355" s="45" t="s">
        <v>716</v>
      </c>
      <c r="H355" s="45" t="s">
        <v>717</v>
      </c>
      <c r="I355" s="119" t="s">
        <v>6519</v>
      </c>
      <c r="J355" s="18" t="s">
        <v>485</v>
      </c>
      <c r="K355" s="119">
        <v>110050</v>
      </c>
      <c r="L355" s="110" t="str">
        <f t="shared" si="123"/>
        <v>ok</v>
      </c>
      <c r="M355" s="111" t="str">
        <f>IFERROR(VLOOKUP(K355,Centros!$E$2:$G$340,2,FALSE)," ")</f>
        <v>PADRE DEHON</v>
      </c>
      <c r="N355" s="112" t="str">
        <f t="shared" si="124"/>
        <v xml:space="preserve"> </v>
      </c>
      <c r="O355" s="113" t="str">
        <f>IFERROR(VLOOKUP($I355,Trabajadores!$C$3:$AF$1684,19,FALSE)," ")</f>
        <v>ASL</v>
      </c>
      <c r="P355" s="32">
        <v>2</v>
      </c>
      <c r="Q355" s="33">
        <v>9</v>
      </c>
      <c r="R355" s="24">
        <f t="shared" si="122"/>
        <v>18</v>
      </c>
      <c r="S355" s="18"/>
      <c r="T355" s="23">
        <f t="shared" si="125"/>
        <v>1.6367812499999999</v>
      </c>
      <c r="U355" s="23">
        <f t="shared" si="126"/>
        <v>0</v>
      </c>
      <c r="V355" s="18"/>
      <c r="W355" s="23">
        <f t="shared" si="127"/>
        <v>23.750999999999998</v>
      </c>
      <c r="X355" s="30" t="str">
        <f>IFERROR(VLOOKUP($I355,Trabajadores!$C$2:$AS$1684,42,FALSE)," ")</f>
        <v>ALGADI</v>
      </c>
      <c r="Y355" s="30">
        <f>IFERROR(VLOOKUP($I355,Trabajadores!$C$2:$AS$1684,40,FALSE)," ")</f>
        <v>110050</v>
      </c>
      <c r="Z355" s="30" t="str">
        <f>IFERROR(VLOOKUP(Y355,Centros!$X$2:$Y$228,2,FALSE)," ")</f>
        <v>PADRE DEHON</v>
      </c>
      <c r="AA355" s="6" t="s">
        <v>10873</v>
      </c>
      <c r="AB355" s="5" t="s">
        <v>10863</v>
      </c>
      <c r="AC355" s="41">
        <f>IFERROR(VLOOKUP(H355,Centros!$AI$2:$AN$10,6,FALSE),0)</f>
        <v>73</v>
      </c>
      <c r="AD355" s="42">
        <f t="shared" si="128"/>
        <v>0</v>
      </c>
      <c r="AE355" s="42">
        <f t="shared" si="129"/>
        <v>0</v>
      </c>
      <c r="AF355" s="42">
        <f t="shared" si="130"/>
        <v>18</v>
      </c>
      <c r="AG355" s="42">
        <f t="shared" si="131"/>
        <v>0</v>
      </c>
      <c r="AH355" s="43">
        <f>IFERROR(VLOOKUP($I355,Trabajadores!$C$3:$AT$1684,44,FALSE),0)</f>
        <v>19203</v>
      </c>
      <c r="AI355" s="43">
        <f>IFERROR(VLOOKUP($I355,Trabajadores!$C$3:$AT$1684,2,FALSE),0)</f>
        <v>50</v>
      </c>
      <c r="AJ355" s="43" t="str">
        <f>IFERROR(VLOOKUP($I355,Trabajadores!$C$3:$AY$1270,21,FALSE),0)</f>
        <v>1</v>
      </c>
      <c r="AK355" s="42">
        <f>IFERROR(VLOOKUP($I355,Trabajadores!$C$3:$AN$1684,38,FALSE),0)</f>
        <v>8.64</v>
      </c>
      <c r="AL355" s="42" t="str">
        <f>IFERROR(VLOOKUP($I355,Trabajadores!$C$3:$AN$1684,28,FALSE),0)</f>
        <v>99100165012016</v>
      </c>
      <c r="AM355" s="21" t="str">
        <f>IFERROR(VLOOKUP($I355,Trabajadores!$C$3:$AN$1684,19,FALSE),0)</f>
        <v>ASL</v>
      </c>
      <c r="AN355" s="21">
        <f>IFERROR(IF($J355="algadi",VLOOKUP($K355,Centros!$AB$2:$AD$142,2,FALSE),VLOOKUP($K355,Centros!$AB$143:$AD$282,2,FALSE)),0)</f>
        <v>5027</v>
      </c>
      <c r="AO355" s="44">
        <f>IFERROR(IF($J355="algadi",VLOOKUP($K355,Centros!$AB$2:$AD$142,3,FALSE),VLOOKUP($K355,Centros!$AB$143:$AD$222,3,FALSE)),0)</f>
        <v>73</v>
      </c>
      <c r="AP355" s="54"/>
      <c r="AQ355" s="55">
        <f>IFERROR(VLOOKUP($AM355,Centros!$AR$2:$AS$405,2,FALSE),0)</f>
        <v>1.6367812499999999</v>
      </c>
      <c r="AR355" s="78">
        <f>IFERROR(VLOOKUP($AM355,Centros!$AZ$2:$BA$6,2,FALSE),0)</f>
        <v>0</v>
      </c>
      <c r="AS355" s="76">
        <f>IFERROR(VLOOKUP($AM355,Centros!$BE$2:$BF$6,2,FALSE),0)</f>
        <v>2.0499999999999998</v>
      </c>
      <c r="BD355" s="45" t="str">
        <f t="shared" si="132"/>
        <v>ALGADI</v>
      </c>
      <c r="BE355" s="45" t="s">
        <v>852</v>
      </c>
      <c r="BF355" s="123" t="str">
        <f t="shared" si="133"/>
        <v>9-SEPTIEMBRE</v>
      </c>
      <c r="BG355" s="45">
        <f t="shared" si="134"/>
        <v>110050</v>
      </c>
      <c r="BH355" s="45">
        <f>VLOOKUP(Y355,Hoja1!$A$2:$O$599,14,FALSE)</f>
        <v>110050</v>
      </c>
      <c r="BI355" s="45" t="str">
        <f>VLOOKUP(BH355,Hoja1!$A$2:$O$599,2,FALSE)</f>
        <v>COLEGIO PADRE DEHON</v>
      </c>
      <c r="BJ355" s="45" t="str">
        <f t="shared" si="135"/>
        <v>MIRALLES ANTON, SILVIA LUI</v>
      </c>
      <c r="BK355" s="45">
        <f>VLOOKUP(BJ355,Trabajadores!$C$3:$AN$3285,14,FALSE)</f>
        <v>389</v>
      </c>
      <c r="BL355" s="45" t="str">
        <f>VLOOKUP($BJ355,Trabajadores!$C$3:$AN$3285,19,FALSE)</f>
        <v>ASL</v>
      </c>
      <c r="BM355" s="45">
        <f>VLOOKUP($BJ355,Trabajadores!$C$3:$AN$3285,16,FALSE)</f>
        <v>75</v>
      </c>
      <c r="BN355" s="124">
        <f t="shared" si="136"/>
        <v>0</v>
      </c>
      <c r="BO355" s="124">
        <f t="shared" si="137"/>
        <v>1</v>
      </c>
      <c r="BP355" s="125">
        <f t="shared" si="138"/>
        <v>1</v>
      </c>
      <c r="BR355" s="126">
        <f t="shared" si="139"/>
        <v>-23.750999999999998</v>
      </c>
      <c r="BV355" s="45" t="str">
        <f t="shared" si="140"/>
        <v>ALGADI</v>
      </c>
      <c r="BW355" s="45" t="s">
        <v>852</v>
      </c>
      <c r="BX355" s="123" t="str">
        <f t="shared" si="141"/>
        <v>9-SEPTIEMBRE</v>
      </c>
      <c r="BY355" s="45">
        <f t="shared" si="142"/>
        <v>110050</v>
      </c>
      <c r="BZ355" s="45">
        <f>VLOOKUP(BY355,Hoja1!$A$2:$O$599,14,FALSE)</f>
        <v>110050</v>
      </c>
      <c r="CA355" s="45" t="str">
        <f>VLOOKUP(BZ355,Hoja1!$A$2:$O$599,2,FALSE)</f>
        <v>COLEGIO PADRE DEHON</v>
      </c>
      <c r="CB355" s="45" t="str">
        <f t="shared" si="143"/>
        <v>Absentismo</v>
      </c>
      <c r="CC355" s="45">
        <v>888</v>
      </c>
      <c r="CD355" s="45" t="str">
        <f t="shared" si="144"/>
        <v>INCIDENCIA</v>
      </c>
      <c r="CF355" s="124"/>
      <c r="CG355" s="124"/>
      <c r="CH355" s="125"/>
      <c r="CJ355" s="126">
        <f t="shared" si="145"/>
        <v>23.750999999999998</v>
      </c>
    </row>
    <row r="356" spans="1:88" hidden="1" x14ac:dyDescent="0.3">
      <c r="A356" s="116"/>
      <c r="B356" s="116"/>
      <c r="D356" s="31" t="s">
        <v>2769</v>
      </c>
      <c r="E356" s="8" t="s">
        <v>2786</v>
      </c>
      <c r="F356" s="7" t="s">
        <v>726</v>
      </c>
      <c r="G356" s="45" t="s">
        <v>714</v>
      </c>
      <c r="H356" s="45" t="s">
        <v>816</v>
      </c>
      <c r="I356" s="119" t="s">
        <v>10490</v>
      </c>
      <c r="J356" s="18" t="s">
        <v>485</v>
      </c>
      <c r="K356" s="119">
        <v>110503</v>
      </c>
      <c r="L356" s="110" t="str">
        <f t="shared" si="123"/>
        <v>ok</v>
      </c>
      <c r="M356" s="111" t="str">
        <f>IFERROR(VLOOKUP(K356,Centros!$E$2:$G$340,2,FALSE)," ")</f>
        <v>C.STA TERESA DE JESÚS EL VEDAT</v>
      </c>
      <c r="N356" s="112" t="str">
        <f t="shared" si="124"/>
        <v xml:space="preserve"> </v>
      </c>
      <c r="O356" s="113" t="str">
        <f>IFERROR(VLOOKUP($I356,Trabajadores!$C$3:$AF$1684,19,FALSE)," ")</f>
        <v>ASL</v>
      </c>
      <c r="P356" s="32">
        <v>8</v>
      </c>
      <c r="Q356" s="33">
        <v>9</v>
      </c>
      <c r="R356" s="24">
        <f t="shared" si="122"/>
        <v>72</v>
      </c>
      <c r="S356" s="18"/>
      <c r="T356" s="23">
        <f t="shared" si="125"/>
        <v>1.6367812499999999</v>
      </c>
      <c r="U356" s="23">
        <f t="shared" si="126"/>
        <v>0</v>
      </c>
      <c r="V356" s="18"/>
      <c r="W356" s="23">
        <f t="shared" si="127"/>
        <v>95.003999999999991</v>
      </c>
      <c r="X356" s="30" t="str">
        <f>IFERROR(VLOOKUP($I356,Trabajadores!$C$2:$AS$1684,42,FALSE)," ")</f>
        <v>ALGADI</v>
      </c>
      <c r="Y356" s="30">
        <f>IFERROR(VLOOKUP($I356,Trabajadores!$C$2:$AS$1684,40,FALSE)," ")</f>
        <v>110503</v>
      </c>
      <c r="Z356" s="30" t="str">
        <f>IFERROR(VLOOKUP(Y356,Centros!$X$2:$Y$228,2,FALSE)," ")</f>
        <v>C.STA TERESA DE JESÚS EL VEDAT</v>
      </c>
      <c r="AA356" s="6" t="s">
        <v>10874</v>
      </c>
      <c r="AB356" s="5" t="s">
        <v>10875</v>
      </c>
      <c r="AC356" s="41">
        <f>IFERROR(VLOOKUP(H356,Centros!$AI$2:$AN$10,6,FALSE),0)</f>
        <v>72</v>
      </c>
      <c r="AD356" s="42">
        <f t="shared" si="128"/>
        <v>0</v>
      </c>
      <c r="AE356" s="42">
        <f t="shared" si="129"/>
        <v>72</v>
      </c>
      <c r="AF356" s="42">
        <f t="shared" si="130"/>
        <v>0</v>
      </c>
      <c r="AG356" s="42">
        <f t="shared" si="131"/>
        <v>0</v>
      </c>
      <c r="AH356" s="43">
        <f>IFERROR(VLOOKUP($I356,Trabajadores!$C$3:$AT$1684,44,FALSE),0)</f>
        <v>19246</v>
      </c>
      <c r="AI356" s="43">
        <f>IFERROR(VLOOKUP($I356,Trabajadores!$C$3:$AT$1684,2,FALSE),0)</f>
        <v>121</v>
      </c>
      <c r="AJ356" s="43" t="str">
        <f>IFERROR(VLOOKUP($I356,Trabajadores!$C$3:$AY$1270,21,FALSE),0)</f>
        <v>11</v>
      </c>
      <c r="AK356" s="42">
        <f>IFERROR(VLOOKUP($I356,Trabajadores!$C$3:$AN$1684,38,FALSE),0)</f>
        <v>8.4049999999999994</v>
      </c>
      <c r="AL356" s="42" t="str">
        <f>IFERROR(VLOOKUP($I356,Trabajadores!$C$3:$AN$1684,28,FALSE),0)</f>
        <v>99100165012016</v>
      </c>
      <c r="AM356" s="21" t="str">
        <f>IFERROR(VLOOKUP($I356,Trabajadores!$C$3:$AN$1684,19,FALSE),0)</f>
        <v>ASL</v>
      </c>
      <c r="AN356" s="21">
        <f>IFERROR(IF($J356="algadi",VLOOKUP($K356,Centros!$AB$2:$AD$142,2,FALSE),VLOOKUP($K356,Centros!$AB$143:$AD$282,2,FALSE)),0)</f>
        <v>19046</v>
      </c>
      <c r="AO356" s="44" t="str">
        <f>IFERROR(IF($J356="algadi",VLOOKUP($K356,Centros!$AB$2:$AD$142,3,FALSE),VLOOKUP($K356,Centros!$AB$143:$AD$222,3,FALSE)),0)</f>
        <v>1</v>
      </c>
      <c r="AP356" s="54"/>
      <c r="AQ356" s="55">
        <f>IFERROR(VLOOKUP($AM356,Centros!$AR$2:$AS$405,2,FALSE),0)</f>
        <v>1.6367812499999999</v>
      </c>
      <c r="AR356" s="78">
        <f>IFERROR(VLOOKUP($AM356,Centros!$AZ$2:$BA$6,2,FALSE),0)</f>
        <v>0</v>
      </c>
      <c r="AS356" s="76">
        <f>IFERROR(VLOOKUP($AM356,Centros!$BE$2:$BF$6,2,FALSE),0)</f>
        <v>2.0499999999999998</v>
      </c>
      <c r="BD356" s="45" t="str">
        <f t="shared" si="132"/>
        <v>ALGADI</v>
      </c>
      <c r="BE356" s="45" t="s">
        <v>852</v>
      </c>
      <c r="BF356" s="123" t="str">
        <f t="shared" si="133"/>
        <v>9-SEPTIEMBRE</v>
      </c>
      <c r="BG356" s="45">
        <f t="shared" si="134"/>
        <v>110503</v>
      </c>
      <c r="BH356" s="45">
        <f>VLOOKUP(Y356,Hoja1!$A$2:$O$599,14,FALSE)</f>
        <v>110503</v>
      </c>
      <c r="BI356" s="45" t="str">
        <f>VLOOKUP(BH356,Hoja1!$A$2:$O$599,2,FALSE)</f>
        <v>C.STA TERESA DE JESÚS EL VEDAT</v>
      </c>
      <c r="BJ356" s="45" t="str">
        <f t="shared" si="135"/>
        <v>VILLARTA MARCO, CONCEPCION</v>
      </c>
      <c r="BK356" s="45">
        <f>VLOOKUP(BJ356,Trabajadores!$C$3:$AN$3285,14,FALSE)</f>
        <v>300</v>
      </c>
      <c r="BL356" s="45" t="str">
        <f>VLOOKUP($BJ356,Trabajadores!$C$3:$AN$3285,19,FALSE)</f>
        <v>ASL</v>
      </c>
      <c r="BM356" s="45">
        <f>VLOOKUP($BJ356,Trabajadores!$C$3:$AN$3285,16,FALSE)</f>
        <v>25</v>
      </c>
      <c r="BN356" s="124">
        <f t="shared" si="136"/>
        <v>1</v>
      </c>
      <c r="BO356" s="124">
        <f t="shared" si="137"/>
        <v>0</v>
      </c>
      <c r="BP356" s="125">
        <f t="shared" si="138"/>
        <v>1</v>
      </c>
      <c r="BR356" s="126">
        <f t="shared" si="139"/>
        <v>-95.003999999999991</v>
      </c>
      <c r="BV356" s="45" t="str">
        <f t="shared" si="140"/>
        <v>ALGADI</v>
      </c>
      <c r="BW356" s="45" t="s">
        <v>852</v>
      </c>
      <c r="BX356" s="123" t="str">
        <f t="shared" si="141"/>
        <v>9-SEPTIEMBRE</v>
      </c>
      <c r="BY356" s="45">
        <f t="shared" si="142"/>
        <v>110503</v>
      </c>
      <c r="BZ356" s="45">
        <f>VLOOKUP(BY356,Hoja1!$A$2:$O$599,14,FALSE)</f>
        <v>110503</v>
      </c>
      <c r="CA356" s="45" t="str">
        <f>VLOOKUP(BZ356,Hoja1!$A$2:$O$599,2,FALSE)</f>
        <v>C.STA TERESA DE JESÚS EL VEDAT</v>
      </c>
      <c r="CB356" s="45" t="str">
        <f t="shared" si="143"/>
        <v>Otros</v>
      </c>
      <c r="CC356" s="45">
        <v>888</v>
      </c>
      <c r="CD356" s="45" t="str">
        <f t="shared" si="144"/>
        <v>INCIDENCIA</v>
      </c>
      <c r="CF356" s="124"/>
      <c r="CG356" s="124"/>
      <c r="CH356" s="125"/>
      <c r="CJ356" s="126">
        <f t="shared" si="145"/>
        <v>95.003999999999991</v>
      </c>
    </row>
    <row r="357" spans="1:88" hidden="1" x14ac:dyDescent="0.3">
      <c r="A357" s="116"/>
      <c r="B357" s="116"/>
      <c r="D357" s="31" t="s">
        <v>2769</v>
      </c>
      <c r="E357" s="8" t="s">
        <v>2786</v>
      </c>
      <c r="F357" s="7" t="s">
        <v>726</v>
      </c>
      <c r="G357" s="45" t="s">
        <v>714</v>
      </c>
      <c r="H357" s="45" t="s">
        <v>720</v>
      </c>
      <c r="I357" s="119" t="s">
        <v>4742</v>
      </c>
      <c r="J357" s="18" t="s">
        <v>485</v>
      </c>
      <c r="K357" s="119">
        <v>340502</v>
      </c>
      <c r="L357" s="110" t="str">
        <f t="shared" si="123"/>
        <v>ok</v>
      </c>
      <c r="M357" s="111" t="str">
        <f>IFERROR(VLOOKUP(K357,Centros!$E$2:$G$340,2,FALSE)," ")</f>
        <v>C. S.TERESA DE JESUS EL VEDAT (COMUNIDAD)</v>
      </c>
      <c r="N357" s="112" t="str">
        <f t="shared" si="124"/>
        <v xml:space="preserve"> </v>
      </c>
      <c r="O357" s="113" t="str">
        <f>IFERROR(VLOOKUP($I357,Trabajadores!$C$3:$AF$1684,19,FALSE)," ")</f>
        <v>Cociner@</v>
      </c>
      <c r="P357" s="32">
        <v>1</v>
      </c>
      <c r="Q357" s="33">
        <v>75</v>
      </c>
      <c r="R357" s="24">
        <f t="shared" si="122"/>
        <v>75</v>
      </c>
      <c r="S357" s="18"/>
      <c r="T357" s="23">
        <f t="shared" si="125"/>
        <v>1.743765625</v>
      </c>
      <c r="U357" s="23">
        <f t="shared" si="126"/>
        <v>0</v>
      </c>
      <c r="V357" s="18"/>
      <c r="W357" s="23">
        <f t="shared" si="127"/>
        <v>98.962499999999991</v>
      </c>
      <c r="X357" s="30" t="str">
        <f>IFERROR(VLOOKUP($I357,Trabajadores!$C$2:$AS$1684,42,FALSE)," ")</f>
        <v>ALGADI</v>
      </c>
      <c r="Y357" s="30">
        <f>IFERROR(VLOOKUP($I357,Trabajadores!$C$2:$AS$1684,40,FALSE)," ")</f>
        <v>110503</v>
      </c>
      <c r="Z357" s="30" t="str">
        <f>IFERROR(VLOOKUP(Y357,Centros!$X$2:$Y$228,2,FALSE)," ")</f>
        <v>C.STA TERESA DE JESÚS EL VEDAT</v>
      </c>
      <c r="AA357" s="6">
        <v>45868</v>
      </c>
      <c r="AB357" s="5" t="s">
        <v>10876</v>
      </c>
      <c r="AC357" s="41">
        <f>IFERROR(VLOOKUP(H357,Centros!$AI$2:$AN$10,6,FALSE),0)</f>
        <v>70</v>
      </c>
      <c r="AD357" s="42">
        <f t="shared" si="128"/>
        <v>75</v>
      </c>
      <c r="AE357" s="42">
        <f t="shared" si="129"/>
        <v>0</v>
      </c>
      <c r="AF357" s="42">
        <f t="shared" si="130"/>
        <v>0</v>
      </c>
      <c r="AG357" s="42">
        <f t="shared" si="131"/>
        <v>0</v>
      </c>
      <c r="AH357" s="43">
        <f>IFERROR(VLOOKUP($I357,Trabajadores!$C$3:$AT$1684,44,FALSE),0)</f>
        <v>19246</v>
      </c>
      <c r="AI357" s="43">
        <f>IFERROR(VLOOKUP($I357,Trabajadores!$C$3:$AT$1684,2,FALSE),0)</f>
        <v>129</v>
      </c>
      <c r="AJ357" s="43" t="str">
        <f>IFERROR(VLOOKUP($I357,Trabajadores!$C$3:$AY$1270,21,FALSE),0)</f>
        <v>11</v>
      </c>
      <c r="AK357" s="42">
        <f>IFERROR(VLOOKUP($I357,Trabajadores!$C$3:$AN$1684,38,FALSE),0)</f>
        <v>9.4674999999999994</v>
      </c>
      <c r="AL357" s="42" t="str">
        <f>IFERROR(VLOOKUP($I357,Trabajadores!$C$3:$AN$1684,28,FALSE),0)</f>
        <v>99100165012016</v>
      </c>
      <c r="AM357" s="21" t="str">
        <f>IFERROR(VLOOKUP($I357,Trabajadores!$C$3:$AN$1684,19,FALSE),0)</f>
        <v>Cociner@</v>
      </c>
      <c r="AN357" s="21">
        <f>IFERROR(IF($J357="algadi",VLOOKUP($K357,Centros!$AB$2:$AD$142,2,FALSE),VLOOKUP($K357,Centros!$AB$143:$AD$282,2,FALSE)),0)</f>
        <v>5027</v>
      </c>
      <c r="AO357" s="44" t="str">
        <f>IFERROR(IF($J357="algadi",VLOOKUP($K357,Centros!$AB$2:$AD$142,3,FALSE),VLOOKUP($K357,Centros!$AB$143:$AD$222,3,FALSE)),0)</f>
        <v>39</v>
      </c>
      <c r="AP357" s="54"/>
      <c r="AQ357" s="55">
        <f>IFERROR(VLOOKUP($AM357,Centros!$AR$2:$AS$405,2,FALSE),0)</f>
        <v>1.743765625</v>
      </c>
      <c r="AR357" s="78">
        <f>IFERROR(VLOOKUP($AM357,Centros!$AZ$2:$BA$6,2,FALSE),0)</f>
        <v>2.3222499999999999</v>
      </c>
      <c r="AS357" s="76">
        <f>IFERROR(VLOOKUP($AM357,Centros!$BE$2:$BF$6,2,FALSE),0)</f>
        <v>0</v>
      </c>
      <c r="BD357" s="45" t="str">
        <f t="shared" si="132"/>
        <v>ALGADI</v>
      </c>
      <c r="BE357" s="45" t="s">
        <v>852</v>
      </c>
      <c r="BF357" s="123" t="str">
        <f t="shared" si="133"/>
        <v>9-SEPTIEMBRE</v>
      </c>
      <c r="BG357" s="45">
        <f t="shared" si="134"/>
        <v>110503</v>
      </c>
      <c r="BH357" s="45">
        <f>VLOOKUP(Y357,Hoja1!$A$2:$O$599,14,FALSE)</f>
        <v>110503</v>
      </c>
      <c r="BI357" s="45" t="str">
        <f>VLOOKUP(BH357,Hoja1!$A$2:$O$599,2,FALSE)</f>
        <v>C.STA TERESA DE JESÚS EL VEDAT</v>
      </c>
      <c r="BJ357" s="45" t="str">
        <f t="shared" si="135"/>
        <v>RIENTE , SILVANA</v>
      </c>
      <c r="BK357" s="45">
        <f>VLOOKUP(BJ357,Trabajadores!$C$3:$AN$3285,14,FALSE)</f>
        <v>200</v>
      </c>
      <c r="BL357" s="45" t="str">
        <f>VLOOKUP($BJ357,Trabajadores!$C$3:$AN$3285,19,FALSE)</f>
        <v>Cociner@</v>
      </c>
      <c r="BM357" s="45">
        <f>VLOOKUP($BJ357,Trabajadores!$C$3:$AN$3285,16,FALSE)</f>
        <v>50</v>
      </c>
      <c r="BN357" s="124">
        <f t="shared" si="136"/>
        <v>1</v>
      </c>
      <c r="BO357" s="124">
        <f t="shared" si="137"/>
        <v>0</v>
      </c>
      <c r="BP357" s="125">
        <f t="shared" si="138"/>
        <v>1</v>
      </c>
      <c r="BR357" s="126">
        <f t="shared" si="139"/>
        <v>-98.962499999999991</v>
      </c>
      <c r="BV357" s="45" t="str">
        <f t="shared" si="140"/>
        <v>ALGADI</v>
      </c>
      <c r="BW357" s="45" t="s">
        <v>852</v>
      </c>
      <c r="BX357" s="123" t="str">
        <f t="shared" si="141"/>
        <v>9-SEPTIEMBRE</v>
      </c>
      <c r="BY357" s="45">
        <f t="shared" si="142"/>
        <v>340502</v>
      </c>
      <c r="BZ357" s="45">
        <f>VLOOKUP(BY357,Hoja1!$A$2:$O$599,14,FALSE)</f>
        <v>110503</v>
      </c>
      <c r="CA357" s="45" t="str">
        <f>VLOOKUP(BZ357,Hoja1!$A$2:$O$599,2,FALSE)</f>
        <v>C.STA TERESA DE JESÚS EL VEDAT</v>
      </c>
      <c r="CB357" s="45" t="str">
        <f t="shared" si="143"/>
        <v>Festivos y Fines de Semana</v>
      </c>
      <c r="CC357" s="45">
        <v>888</v>
      </c>
      <c r="CD357" s="45" t="str">
        <f t="shared" si="144"/>
        <v>INCIDENCIA</v>
      </c>
      <c r="CF357" s="124"/>
      <c r="CG357" s="124"/>
      <c r="CH357" s="125"/>
      <c r="CJ357" s="126">
        <f t="shared" si="145"/>
        <v>98.962499999999991</v>
      </c>
    </row>
    <row r="358" spans="1:88" hidden="1" x14ac:dyDescent="0.3">
      <c r="A358" s="116"/>
      <c r="B358" s="116"/>
      <c r="D358" s="31" t="s">
        <v>2769</v>
      </c>
      <c r="E358" s="8" t="s">
        <v>2786</v>
      </c>
      <c r="F358" s="7" t="s">
        <v>726</v>
      </c>
      <c r="G358" s="45" t="s">
        <v>714</v>
      </c>
      <c r="H358" s="45" t="s">
        <v>720</v>
      </c>
      <c r="I358" s="119" t="s">
        <v>4742</v>
      </c>
      <c r="J358" s="18" t="s">
        <v>485</v>
      </c>
      <c r="K358" s="119">
        <v>340502</v>
      </c>
      <c r="L358" s="110" t="str">
        <f t="shared" si="123"/>
        <v>ok</v>
      </c>
      <c r="M358" s="111" t="str">
        <f>IFERROR(VLOOKUP(K358,Centros!$E$2:$G$340,2,FALSE)," ")</f>
        <v>C. S.TERESA DE JESUS EL VEDAT (COMUNIDAD)</v>
      </c>
      <c r="N358" s="112" t="str">
        <f t="shared" si="124"/>
        <v xml:space="preserve"> </v>
      </c>
      <c r="O358" s="113" t="str">
        <f>IFERROR(VLOOKUP($I358,Trabajadores!$C$3:$AF$1684,19,FALSE)," ")</f>
        <v>Cociner@</v>
      </c>
      <c r="P358" s="32">
        <v>1</v>
      </c>
      <c r="Q358" s="33">
        <v>75</v>
      </c>
      <c r="R358" s="24">
        <f t="shared" si="122"/>
        <v>75</v>
      </c>
      <c r="S358" s="18"/>
      <c r="T358" s="23">
        <f t="shared" si="125"/>
        <v>1.743765625</v>
      </c>
      <c r="U358" s="23">
        <f t="shared" si="126"/>
        <v>0</v>
      </c>
      <c r="V358" s="18"/>
      <c r="W358" s="23">
        <f t="shared" si="127"/>
        <v>98.962499999999991</v>
      </c>
      <c r="X358" s="30" t="str">
        <f>IFERROR(VLOOKUP($I358,Trabajadores!$C$2:$AS$1684,42,FALSE)," ")</f>
        <v>ALGADI</v>
      </c>
      <c r="Y358" s="30">
        <f>IFERROR(VLOOKUP($I358,Trabajadores!$C$2:$AS$1684,40,FALSE)," ")</f>
        <v>110503</v>
      </c>
      <c r="Z358" s="30" t="str">
        <f>IFERROR(VLOOKUP(Y358,Centros!$X$2:$Y$228,2,FALSE)," ")</f>
        <v>C.STA TERESA DE JESÚS EL VEDAT</v>
      </c>
      <c r="AA358" s="6">
        <v>45884</v>
      </c>
      <c r="AB358" s="5" t="s">
        <v>10876</v>
      </c>
      <c r="AC358" s="41">
        <f>IFERROR(VLOOKUP(H358,Centros!$AI$2:$AN$10,6,FALSE),0)</f>
        <v>70</v>
      </c>
      <c r="AD358" s="42">
        <f t="shared" si="128"/>
        <v>75</v>
      </c>
      <c r="AE358" s="42">
        <f t="shared" si="129"/>
        <v>0</v>
      </c>
      <c r="AF358" s="42">
        <f t="shared" si="130"/>
        <v>0</v>
      </c>
      <c r="AG358" s="42">
        <f t="shared" si="131"/>
        <v>0</v>
      </c>
      <c r="AH358" s="43">
        <f>IFERROR(VLOOKUP($I358,Trabajadores!$C$3:$AT$1684,44,FALSE),0)</f>
        <v>19246</v>
      </c>
      <c r="AI358" s="43">
        <f>IFERROR(VLOOKUP($I358,Trabajadores!$C$3:$AT$1684,2,FALSE),0)</f>
        <v>129</v>
      </c>
      <c r="AJ358" s="43" t="str">
        <f>IFERROR(VLOOKUP($I358,Trabajadores!$C$3:$AY$1270,21,FALSE),0)</f>
        <v>11</v>
      </c>
      <c r="AK358" s="42">
        <f>IFERROR(VLOOKUP($I358,Trabajadores!$C$3:$AN$1684,38,FALSE),0)</f>
        <v>9.4674999999999994</v>
      </c>
      <c r="AL358" s="42" t="str">
        <f>IFERROR(VLOOKUP($I358,Trabajadores!$C$3:$AN$1684,28,FALSE),0)</f>
        <v>99100165012016</v>
      </c>
      <c r="AM358" s="21" t="str">
        <f>IFERROR(VLOOKUP($I358,Trabajadores!$C$3:$AN$1684,19,FALSE),0)</f>
        <v>Cociner@</v>
      </c>
      <c r="AN358" s="21">
        <f>IFERROR(IF($J358="algadi",VLOOKUP($K358,Centros!$AB$2:$AD$142,2,FALSE),VLOOKUP($K358,Centros!$AB$143:$AD$282,2,FALSE)),0)</f>
        <v>5027</v>
      </c>
      <c r="AO358" s="44" t="str">
        <f>IFERROR(IF($J358="algadi",VLOOKUP($K358,Centros!$AB$2:$AD$142,3,FALSE),VLOOKUP($K358,Centros!$AB$143:$AD$222,3,FALSE)),0)</f>
        <v>39</v>
      </c>
      <c r="AP358" s="54"/>
      <c r="AQ358" s="55">
        <f>IFERROR(VLOOKUP($AM358,Centros!$AR$2:$AS$405,2,FALSE),0)</f>
        <v>1.743765625</v>
      </c>
      <c r="AR358" s="78">
        <f>IFERROR(VLOOKUP($AM358,Centros!$AZ$2:$BA$6,2,FALSE),0)</f>
        <v>2.3222499999999999</v>
      </c>
      <c r="AS358" s="76">
        <f>IFERROR(VLOOKUP($AM358,Centros!$BE$2:$BF$6,2,FALSE),0)</f>
        <v>0</v>
      </c>
      <c r="BD358" s="45" t="str">
        <f t="shared" si="132"/>
        <v>ALGADI</v>
      </c>
      <c r="BE358" s="45" t="s">
        <v>852</v>
      </c>
      <c r="BF358" s="123" t="str">
        <f t="shared" si="133"/>
        <v>9-SEPTIEMBRE</v>
      </c>
      <c r="BG358" s="45">
        <f t="shared" si="134"/>
        <v>110503</v>
      </c>
      <c r="BH358" s="45">
        <f>VLOOKUP(Y358,Hoja1!$A$2:$O$599,14,FALSE)</f>
        <v>110503</v>
      </c>
      <c r="BI358" s="45" t="str">
        <f>VLOOKUP(BH358,Hoja1!$A$2:$O$599,2,FALSE)</f>
        <v>C.STA TERESA DE JESÚS EL VEDAT</v>
      </c>
      <c r="BJ358" s="45" t="str">
        <f t="shared" si="135"/>
        <v>RIENTE , SILVANA</v>
      </c>
      <c r="BK358" s="45">
        <f>VLOOKUP(BJ358,Trabajadores!$C$3:$AN$3285,14,FALSE)</f>
        <v>200</v>
      </c>
      <c r="BL358" s="45" t="str">
        <f>VLOOKUP($BJ358,Trabajadores!$C$3:$AN$3285,19,FALSE)</f>
        <v>Cociner@</v>
      </c>
      <c r="BM358" s="45">
        <f>VLOOKUP($BJ358,Trabajadores!$C$3:$AN$3285,16,FALSE)</f>
        <v>50</v>
      </c>
      <c r="BN358" s="124">
        <f t="shared" si="136"/>
        <v>1</v>
      </c>
      <c r="BO358" s="124">
        <f t="shared" si="137"/>
        <v>0</v>
      </c>
      <c r="BP358" s="125">
        <f t="shared" si="138"/>
        <v>1</v>
      </c>
      <c r="BR358" s="126">
        <f t="shared" si="139"/>
        <v>-98.962499999999991</v>
      </c>
      <c r="BV358" s="45" t="str">
        <f t="shared" si="140"/>
        <v>ALGADI</v>
      </c>
      <c r="BW358" s="45" t="s">
        <v>852</v>
      </c>
      <c r="BX358" s="123" t="str">
        <f t="shared" si="141"/>
        <v>9-SEPTIEMBRE</v>
      </c>
      <c r="BY358" s="45">
        <f t="shared" si="142"/>
        <v>340502</v>
      </c>
      <c r="BZ358" s="45">
        <f>VLOOKUP(BY358,Hoja1!$A$2:$O$599,14,FALSE)</f>
        <v>110503</v>
      </c>
      <c r="CA358" s="45" t="str">
        <f>VLOOKUP(BZ358,Hoja1!$A$2:$O$599,2,FALSE)</f>
        <v>C.STA TERESA DE JESÚS EL VEDAT</v>
      </c>
      <c r="CB358" s="45" t="str">
        <f t="shared" si="143"/>
        <v>Festivos y Fines de Semana</v>
      </c>
      <c r="CC358" s="45">
        <v>888</v>
      </c>
      <c r="CD358" s="45" t="str">
        <f t="shared" si="144"/>
        <v>INCIDENCIA</v>
      </c>
      <c r="CF358" s="124"/>
      <c r="CG358" s="124"/>
      <c r="CH358" s="125"/>
      <c r="CJ358" s="126">
        <f t="shared" si="145"/>
        <v>98.962499999999991</v>
      </c>
    </row>
    <row r="359" spans="1:88" hidden="1" x14ac:dyDescent="0.3">
      <c r="A359" s="116"/>
      <c r="B359" s="116"/>
      <c r="D359" s="31" t="s">
        <v>2769</v>
      </c>
      <c r="E359" s="8" t="s">
        <v>2786</v>
      </c>
      <c r="F359" s="7" t="s">
        <v>726</v>
      </c>
      <c r="G359" s="45" t="s">
        <v>714</v>
      </c>
      <c r="H359" s="45" t="s">
        <v>718</v>
      </c>
      <c r="I359" s="119" t="s">
        <v>4742</v>
      </c>
      <c r="J359" s="18" t="s">
        <v>485</v>
      </c>
      <c r="K359" s="119">
        <v>340502</v>
      </c>
      <c r="L359" s="110" t="str">
        <f t="shared" si="123"/>
        <v>ok</v>
      </c>
      <c r="M359" s="111" t="str">
        <f>IFERROR(VLOOKUP(K359,Centros!$E$2:$G$340,2,FALSE)," ")</f>
        <v>C. S.TERESA DE JESUS EL VEDAT (COMUNIDAD)</v>
      </c>
      <c r="N359" s="112" t="str">
        <f t="shared" si="124"/>
        <v xml:space="preserve"> </v>
      </c>
      <c r="O359" s="113" t="str">
        <f>IFERROR(VLOOKUP($I359,Trabajadores!$C$3:$AF$1684,19,FALSE)," ")</f>
        <v>Cociner@</v>
      </c>
      <c r="P359" s="32">
        <v>14</v>
      </c>
      <c r="Q359" s="33">
        <v>11</v>
      </c>
      <c r="R359" s="24">
        <f t="shared" si="122"/>
        <v>154</v>
      </c>
      <c r="S359" s="18"/>
      <c r="T359" s="23">
        <f t="shared" si="125"/>
        <v>1.743765625</v>
      </c>
      <c r="U359" s="23">
        <f t="shared" si="126"/>
        <v>0</v>
      </c>
      <c r="V359" s="18"/>
      <c r="W359" s="23">
        <f t="shared" si="127"/>
        <v>203.20299999999997</v>
      </c>
      <c r="X359" s="30" t="str">
        <f>IFERROR(VLOOKUP($I359,Trabajadores!$C$2:$AS$1684,42,FALSE)," ")</f>
        <v>ALGADI</v>
      </c>
      <c r="Y359" s="30">
        <f>IFERROR(VLOOKUP($I359,Trabajadores!$C$2:$AS$1684,40,FALSE)," ")</f>
        <v>110503</v>
      </c>
      <c r="Z359" s="30" t="str">
        <f>IFERROR(VLOOKUP(Y359,Centros!$X$2:$Y$228,2,FALSE)," ")</f>
        <v>C.STA TERESA DE JESÚS EL VEDAT</v>
      </c>
      <c r="AA359" s="6" t="s">
        <v>10877</v>
      </c>
      <c r="AB359" s="5" t="s">
        <v>10878</v>
      </c>
      <c r="AC359" s="41">
        <f>IFERROR(VLOOKUP(H359,Centros!$AI$2:$AN$10,6,FALSE),0)</f>
        <v>72</v>
      </c>
      <c r="AD359" s="42">
        <f t="shared" si="128"/>
        <v>0</v>
      </c>
      <c r="AE359" s="42">
        <f t="shared" si="129"/>
        <v>154</v>
      </c>
      <c r="AF359" s="42">
        <f t="shared" si="130"/>
        <v>0</v>
      </c>
      <c r="AG359" s="42">
        <f t="shared" si="131"/>
        <v>0</v>
      </c>
      <c r="AH359" s="43">
        <f>IFERROR(VLOOKUP($I359,Trabajadores!$C$3:$AT$1684,44,FALSE),0)</f>
        <v>19246</v>
      </c>
      <c r="AI359" s="43">
        <f>IFERROR(VLOOKUP($I359,Trabajadores!$C$3:$AT$1684,2,FALSE),0)</f>
        <v>129</v>
      </c>
      <c r="AJ359" s="43" t="str">
        <f>IFERROR(VLOOKUP($I359,Trabajadores!$C$3:$AY$1270,21,FALSE),0)</f>
        <v>11</v>
      </c>
      <c r="AK359" s="42">
        <f>IFERROR(VLOOKUP($I359,Trabajadores!$C$3:$AN$1684,38,FALSE),0)</f>
        <v>9.4674999999999994</v>
      </c>
      <c r="AL359" s="42" t="str">
        <f>IFERROR(VLOOKUP($I359,Trabajadores!$C$3:$AN$1684,28,FALSE),0)</f>
        <v>99100165012016</v>
      </c>
      <c r="AM359" s="21" t="str">
        <f>IFERROR(VLOOKUP($I359,Trabajadores!$C$3:$AN$1684,19,FALSE),0)</f>
        <v>Cociner@</v>
      </c>
      <c r="AN359" s="21">
        <f>IFERROR(IF($J359="algadi",VLOOKUP($K359,Centros!$AB$2:$AD$142,2,FALSE),VLOOKUP($K359,Centros!$AB$143:$AD$282,2,FALSE)),0)</f>
        <v>5027</v>
      </c>
      <c r="AO359" s="44" t="str">
        <f>IFERROR(IF($J359="algadi",VLOOKUP($K359,Centros!$AB$2:$AD$142,3,FALSE),VLOOKUP($K359,Centros!$AB$143:$AD$222,3,FALSE)),0)</f>
        <v>39</v>
      </c>
      <c r="AP359" s="54"/>
      <c r="AQ359" s="55">
        <f>IFERROR(VLOOKUP($AM359,Centros!$AR$2:$AS$405,2,FALSE),0)</f>
        <v>1.743765625</v>
      </c>
      <c r="AR359" s="78">
        <f>IFERROR(VLOOKUP($AM359,Centros!$AZ$2:$BA$6,2,FALSE),0)</f>
        <v>2.3222499999999999</v>
      </c>
      <c r="AS359" s="76">
        <f>IFERROR(VLOOKUP($AM359,Centros!$BE$2:$BF$6,2,FALSE),0)</f>
        <v>0</v>
      </c>
      <c r="BD359" s="45" t="str">
        <f t="shared" si="132"/>
        <v>ALGADI</v>
      </c>
      <c r="BE359" s="45" t="s">
        <v>852</v>
      </c>
      <c r="BF359" s="123" t="str">
        <f t="shared" si="133"/>
        <v>9-SEPTIEMBRE</v>
      </c>
      <c r="BG359" s="45">
        <f t="shared" si="134"/>
        <v>110503</v>
      </c>
      <c r="BH359" s="45">
        <f>VLOOKUP(Y359,Hoja1!$A$2:$O$599,14,FALSE)</f>
        <v>110503</v>
      </c>
      <c r="BI359" s="45" t="str">
        <f>VLOOKUP(BH359,Hoja1!$A$2:$O$599,2,FALSE)</f>
        <v>C.STA TERESA DE JESÚS EL VEDAT</v>
      </c>
      <c r="BJ359" s="45" t="str">
        <f t="shared" si="135"/>
        <v>RIENTE , SILVANA</v>
      </c>
      <c r="BK359" s="45">
        <f>VLOOKUP(BJ359,Trabajadores!$C$3:$AN$3285,14,FALSE)</f>
        <v>200</v>
      </c>
      <c r="BL359" s="45" t="str">
        <f>VLOOKUP($BJ359,Trabajadores!$C$3:$AN$3285,19,FALSE)</f>
        <v>Cociner@</v>
      </c>
      <c r="BM359" s="45">
        <f>VLOOKUP($BJ359,Trabajadores!$C$3:$AN$3285,16,FALSE)</f>
        <v>50</v>
      </c>
      <c r="BN359" s="124">
        <f t="shared" si="136"/>
        <v>1</v>
      </c>
      <c r="BO359" s="124">
        <f t="shared" si="137"/>
        <v>0</v>
      </c>
      <c r="BP359" s="125">
        <f t="shared" si="138"/>
        <v>1</v>
      </c>
      <c r="BR359" s="126">
        <f t="shared" si="139"/>
        <v>-203.20299999999997</v>
      </c>
      <c r="BV359" s="45" t="str">
        <f t="shared" si="140"/>
        <v>ALGADI</v>
      </c>
      <c r="BW359" s="45" t="s">
        <v>852</v>
      </c>
      <c r="BX359" s="123" t="str">
        <f t="shared" si="141"/>
        <v>9-SEPTIEMBRE</v>
      </c>
      <c r="BY359" s="45">
        <f t="shared" si="142"/>
        <v>340502</v>
      </c>
      <c r="BZ359" s="45">
        <f>VLOOKUP(BY359,Hoja1!$A$2:$O$599,14,FALSE)</f>
        <v>110503</v>
      </c>
      <c r="CA359" s="45" t="str">
        <f>VLOOKUP(BZ359,Hoja1!$A$2:$O$599,2,FALSE)</f>
        <v>C.STA TERESA DE JESÚS EL VEDAT</v>
      </c>
      <c r="CB359" s="45" t="str">
        <f t="shared" si="143"/>
        <v>Refuerzo</v>
      </c>
      <c r="CC359" s="45">
        <v>888</v>
      </c>
      <c r="CD359" s="45" t="str">
        <f t="shared" si="144"/>
        <v>INCIDENCIA</v>
      </c>
      <c r="CF359" s="124"/>
      <c r="CG359" s="124"/>
      <c r="CH359" s="125"/>
      <c r="CJ359" s="126">
        <f t="shared" si="145"/>
        <v>203.20299999999997</v>
      </c>
    </row>
    <row r="360" spans="1:88" hidden="1" x14ac:dyDescent="0.3">
      <c r="A360" s="116"/>
      <c r="B360" s="116"/>
      <c r="D360" s="31" t="s">
        <v>2769</v>
      </c>
      <c r="E360" s="8" t="s">
        <v>2786</v>
      </c>
      <c r="F360" s="7" t="s">
        <v>726</v>
      </c>
      <c r="G360" s="45" t="s">
        <v>714</v>
      </c>
      <c r="H360" s="45" t="s">
        <v>718</v>
      </c>
      <c r="I360" s="119" t="s">
        <v>9527</v>
      </c>
      <c r="J360" s="18" t="s">
        <v>485</v>
      </c>
      <c r="K360" s="119">
        <v>110503</v>
      </c>
      <c r="L360" s="110" t="str">
        <f t="shared" si="123"/>
        <v>ok</v>
      </c>
      <c r="M360" s="111" t="str">
        <f>IFERROR(VLOOKUP(K360,Centros!$E$2:$G$340,2,FALSE)," ")</f>
        <v>C.STA TERESA DE JESÚS EL VEDAT</v>
      </c>
      <c r="N360" s="112" t="str">
        <f t="shared" si="124"/>
        <v xml:space="preserve"> </v>
      </c>
      <c r="O360" s="113" t="str">
        <f>IFERROR(VLOOKUP($I360,Trabajadores!$C$3:$AF$1684,19,FALSE)," ")</f>
        <v>ASL</v>
      </c>
      <c r="P360" s="32">
        <v>1.5</v>
      </c>
      <c r="Q360" s="33">
        <v>9</v>
      </c>
      <c r="R360" s="24">
        <f t="shared" si="122"/>
        <v>13.5</v>
      </c>
      <c r="S360" s="18"/>
      <c r="T360" s="23">
        <f t="shared" si="125"/>
        <v>1.6367812499999999</v>
      </c>
      <c r="U360" s="23">
        <f t="shared" si="126"/>
        <v>0</v>
      </c>
      <c r="V360" s="18"/>
      <c r="W360" s="23">
        <f t="shared" si="127"/>
        <v>17.81325</v>
      </c>
      <c r="X360" s="30" t="str">
        <f>IFERROR(VLOOKUP($I360,Trabajadores!$C$2:$AS$1684,42,FALSE)," ")</f>
        <v>ALGADI</v>
      </c>
      <c r="Y360" s="30">
        <f>IFERROR(VLOOKUP($I360,Trabajadores!$C$2:$AS$1684,40,FALSE)," ")</f>
        <v>110503</v>
      </c>
      <c r="Z360" s="30" t="str">
        <f>IFERROR(VLOOKUP(Y360,Centros!$X$2:$Y$228,2,FALSE)," ")</f>
        <v>C.STA TERESA DE JESÚS EL VEDAT</v>
      </c>
      <c r="AA360" s="6" t="s">
        <v>10879</v>
      </c>
      <c r="AB360" s="5" t="s">
        <v>10880</v>
      </c>
      <c r="AC360" s="41">
        <f>IFERROR(VLOOKUP(H360,Centros!$AI$2:$AN$10,6,FALSE),0)</f>
        <v>72</v>
      </c>
      <c r="AD360" s="42">
        <f t="shared" si="128"/>
        <v>0</v>
      </c>
      <c r="AE360" s="42">
        <f t="shared" si="129"/>
        <v>13.5</v>
      </c>
      <c r="AF360" s="42">
        <f t="shared" si="130"/>
        <v>0</v>
      </c>
      <c r="AG360" s="42">
        <f t="shared" si="131"/>
        <v>0</v>
      </c>
      <c r="AH360" s="43">
        <f>IFERROR(VLOOKUP($I360,Trabajadores!$C$3:$AT$1684,44,FALSE),0)</f>
        <v>19246</v>
      </c>
      <c r="AI360" s="43">
        <f>IFERROR(VLOOKUP($I360,Trabajadores!$C$3:$AT$1684,2,FALSE),0)</f>
        <v>117</v>
      </c>
      <c r="AJ360" s="43" t="str">
        <f>IFERROR(VLOOKUP($I360,Trabajadores!$C$3:$AY$1270,21,FALSE),0)</f>
        <v>11</v>
      </c>
      <c r="AK360" s="42">
        <f>IFERROR(VLOOKUP($I360,Trabajadores!$C$3:$AN$1684,38,FALSE),0)</f>
        <v>8.4060000000000006</v>
      </c>
      <c r="AL360" s="42" t="str">
        <f>IFERROR(VLOOKUP($I360,Trabajadores!$C$3:$AN$1684,28,FALSE),0)</f>
        <v>99100165012016</v>
      </c>
      <c r="AM360" s="21" t="str">
        <f>IFERROR(VLOOKUP($I360,Trabajadores!$C$3:$AN$1684,19,FALSE),0)</f>
        <v>ASL</v>
      </c>
      <c r="AN360" s="21">
        <f>IFERROR(IF($J360="algadi",VLOOKUP($K360,Centros!$AB$2:$AD$142,2,FALSE),VLOOKUP($K360,Centros!$AB$143:$AD$282,2,FALSE)),0)</f>
        <v>19046</v>
      </c>
      <c r="AO360" s="44" t="str">
        <f>IFERROR(IF($J360="algadi",VLOOKUP($K360,Centros!$AB$2:$AD$142,3,FALSE),VLOOKUP($K360,Centros!$AB$143:$AD$222,3,FALSE)),0)</f>
        <v>1</v>
      </c>
      <c r="AP360" s="54"/>
      <c r="AQ360" s="55">
        <f>IFERROR(VLOOKUP($AM360,Centros!$AR$2:$AS$405,2,FALSE),0)</f>
        <v>1.6367812499999999</v>
      </c>
      <c r="AR360" s="78">
        <f>IFERROR(VLOOKUP($AM360,Centros!$AZ$2:$BA$6,2,FALSE),0)</f>
        <v>0</v>
      </c>
      <c r="AS360" s="76">
        <f>IFERROR(VLOOKUP($AM360,Centros!$BE$2:$BF$6,2,FALSE),0)</f>
        <v>2.0499999999999998</v>
      </c>
      <c r="BD360" s="45" t="str">
        <f t="shared" si="132"/>
        <v>ALGADI</v>
      </c>
      <c r="BE360" s="45" t="s">
        <v>852</v>
      </c>
      <c r="BF360" s="123" t="str">
        <f t="shared" si="133"/>
        <v>9-SEPTIEMBRE</v>
      </c>
      <c r="BG360" s="45">
        <f t="shared" si="134"/>
        <v>110503</v>
      </c>
      <c r="BH360" s="45">
        <f>VLOOKUP(Y360,Hoja1!$A$2:$O$599,14,FALSE)</f>
        <v>110503</v>
      </c>
      <c r="BI360" s="45" t="str">
        <f>VLOOKUP(BH360,Hoja1!$A$2:$O$599,2,FALSE)</f>
        <v>C.STA TERESA DE JESÚS EL VEDAT</v>
      </c>
      <c r="BJ360" s="45" t="str">
        <f t="shared" si="135"/>
        <v>MOYA BENITO, GEMA</v>
      </c>
      <c r="BK360" s="45">
        <f>VLOOKUP(BJ360,Trabajadores!$C$3:$AN$3285,14,FALSE)</f>
        <v>300</v>
      </c>
      <c r="BL360" s="45" t="str">
        <f>VLOOKUP($BJ360,Trabajadores!$C$3:$AN$3285,19,FALSE)</f>
        <v>ASL</v>
      </c>
      <c r="BM360" s="45">
        <f>VLOOKUP($BJ360,Trabajadores!$C$3:$AN$3285,16,FALSE)</f>
        <v>62.5</v>
      </c>
      <c r="BN360" s="124">
        <f t="shared" si="136"/>
        <v>1</v>
      </c>
      <c r="BO360" s="124">
        <f t="shared" si="137"/>
        <v>0</v>
      </c>
      <c r="BP360" s="125">
        <f t="shared" si="138"/>
        <v>1</v>
      </c>
      <c r="BR360" s="126">
        <f t="shared" si="139"/>
        <v>-17.81325</v>
      </c>
      <c r="BV360" s="45" t="str">
        <f t="shared" si="140"/>
        <v>ALGADI</v>
      </c>
      <c r="BW360" s="45" t="s">
        <v>852</v>
      </c>
      <c r="BX360" s="123" t="str">
        <f t="shared" si="141"/>
        <v>9-SEPTIEMBRE</v>
      </c>
      <c r="BY360" s="45">
        <f t="shared" si="142"/>
        <v>110503</v>
      </c>
      <c r="BZ360" s="45">
        <f>VLOOKUP(BY360,Hoja1!$A$2:$O$599,14,FALSE)</f>
        <v>110503</v>
      </c>
      <c r="CA360" s="45" t="str">
        <f>VLOOKUP(BZ360,Hoja1!$A$2:$O$599,2,FALSE)</f>
        <v>C.STA TERESA DE JESÚS EL VEDAT</v>
      </c>
      <c r="CB360" s="45" t="str">
        <f t="shared" si="143"/>
        <v>Refuerzo</v>
      </c>
      <c r="CC360" s="45">
        <v>888</v>
      </c>
      <c r="CD360" s="45" t="str">
        <f t="shared" si="144"/>
        <v>INCIDENCIA</v>
      </c>
      <c r="CF360" s="124"/>
      <c r="CG360" s="124"/>
      <c r="CH360" s="125"/>
      <c r="CJ360" s="126">
        <f t="shared" si="145"/>
        <v>17.81325</v>
      </c>
    </row>
    <row r="361" spans="1:88" hidden="1" x14ac:dyDescent="0.3">
      <c r="A361" s="116"/>
      <c r="B361" s="116"/>
      <c r="D361" s="31" t="s">
        <v>2770</v>
      </c>
      <c r="E361" s="8" t="s">
        <v>2786</v>
      </c>
      <c r="F361" s="7" t="s">
        <v>726</v>
      </c>
      <c r="G361" s="45" t="s">
        <v>714</v>
      </c>
      <c r="H361" s="45" t="s">
        <v>720</v>
      </c>
      <c r="I361" s="119" t="s">
        <v>4274</v>
      </c>
      <c r="J361" s="18" t="s">
        <v>485</v>
      </c>
      <c r="K361" s="119">
        <v>340127</v>
      </c>
      <c r="L361" s="110" t="str">
        <f t="shared" si="123"/>
        <v>ok</v>
      </c>
      <c r="M361" s="111" t="str">
        <f>IFERROR(VLOOKUP(K361,Centros!$E$2:$G$340,2,FALSE)," ")</f>
        <v>COMUNIDAD C. E. SAN JOSE</v>
      </c>
      <c r="N361" s="112" t="str">
        <f t="shared" si="124"/>
        <v xml:space="preserve"> </v>
      </c>
      <c r="O361" s="113" t="str">
        <f>IFERROR(VLOOKUP($I361,Trabajadores!$C$3:$AF$1684,19,FALSE)," ")</f>
        <v>ASL</v>
      </c>
      <c r="P361" s="32">
        <v>1</v>
      </c>
      <c r="Q361" s="33">
        <v>80</v>
      </c>
      <c r="R361" s="24">
        <f t="shared" si="122"/>
        <v>80</v>
      </c>
      <c r="S361" s="18"/>
      <c r="T361" s="23">
        <f t="shared" si="125"/>
        <v>1.6367812499999999</v>
      </c>
      <c r="U361" s="23">
        <f t="shared" si="126"/>
        <v>0</v>
      </c>
      <c r="V361" s="18"/>
      <c r="W361" s="23">
        <f t="shared" si="127"/>
        <v>105.55999999999999</v>
      </c>
      <c r="X361" s="30" t="str">
        <f>IFERROR(VLOOKUP($I361,Trabajadores!$C$2:$AS$1684,42,FALSE)," ")</f>
        <v>ALGADI</v>
      </c>
      <c r="Y361" s="30">
        <f>IFERROR(VLOOKUP($I361,Trabajadores!$C$2:$AS$1684,40,FALSE)," ")</f>
        <v>340127</v>
      </c>
      <c r="Z361" s="30" t="str">
        <f>IFERROR(VLOOKUP(Y361,Centros!$X$2:$Y$228,2,FALSE)," ")</f>
        <v>COMUNIDAD C. E. SAN JOSE</v>
      </c>
      <c r="AA361" s="6">
        <v>45908</v>
      </c>
      <c r="AB361" s="155" t="s">
        <v>10881</v>
      </c>
      <c r="AC361" s="41">
        <f>IFERROR(VLOOKUP(H361,Centros!$AI$2:$AN$10,6,FALSE),0)</f>
        <v>70</v>
      </c>
      <c r="AD361" s="42">
        <f t="shared" si="128"/>
        <v>80</v>
      </c>
      <c r="AE361" s="42">
        <f t="shared" si="129"/>
        <v>0</v>
      </c>
      <c r="AF361" s="42">
        <f t="shared" si="130"/>
        <v>0</v>
      </c>
      <c r="AG361" s="42">
        <f t="shared" si="131"/>
        <v>0</v>
      </c>
      <c r="AH361" s="43">
        <f>IFERROR(VLOOKUP($I361,Trabajadores!$C$3:$AT$1684,44,FALSE),0)</f>
        <v>19228</v>
      </c>
      <c r="AI361" s="43">
        <f>IFERROR(VLOOKUP($I361,Trabajadores!$C$3:$AT$1684,2,FALSE),0)</f>
        <v>446</v>
      </c>
      <c r="AJ361" s="43" t="str">
        <f>IFERROR(VLOOKUP($I361,Trabajadores!$C$3:$AY$1270,21,FALSE),0)</f>
        <v>84</v>
      </c>
      <c r="AK361" s="42">
        <f>IFERROR(VLOOKUP($I361,Trabajadores!$C$3:$AN$1684,38,FALSE),0)</f>
        <v>7.6012500000000003</v>
      </c>
      <c r="AL361" s="42" t="str">
        <f>IFERROR(VLOOKUP($I361,Trabajadores!$C$3:$AN$1684,28,FALSE),0)</f>
        <v>99100165012016</v>
      </c>
      <c r="AM361" s="21" t="str">
        <f>IFERROR(VLOOKUP($I361,Trabajadores!$C$3:$AN$1684,19,FALSE),0)</f>
        <v>ASL</v>
      </c>
      <c r="AN361" s="21">
        <f>IFERROR(IF($J361="algadi",VLOOKUP($K361,Centros!$AB$2:$AD$142,2,FALSE),VLOOKUP($K361,Centros!$AB$143:$AD$282,2,FALSE)),0)</f>
        <v>0</v>
      </c>
      <c r="AO361" s="44">
        <f>IFERROR(IF($J361="algadi",VLOOKUP($K361,Centros!$AB$2:$AD$142,3,FALSE),VLOOKUP($K361,Centros!$AB$143:$AD$222,3,FALSE)),0)</f>
        <v>0</v>
      </c>
      <c r="AP361" s="54"/>
      <c r="AQ361" s="55">
        <f>IFERROR(VLOOKUP($AM361,Centros!$AR$2:$AS$405,2,FALSE),0)</f>
        <v>1.6367812499999999</v>
      </c>
      <c r="AR361" s="78">
        <f>IFERROR(VLOOKUP($AM361,Centros!$AZ$2:$BA$6,2,FALSE),0)</f>
        <v>0</v>
      </c>
      <c r="AS361" s="76">
        <f>IFERROR(VLOOKUP($AM361,Centros!$BE$2:$BF$6,2,FALSE),0)</f>
        <v>2.0499999999999998</v>
      </c>
      <c r="BD361" s="45" t="str">
        <f t="shared" si="132"/>
        <v>ALGADI</v>
      </c>
      <c r="BE361" s="45" t="s">
        <v>852</v>
      </c>
      <c r="BF361" s="123" t="str">
        <f t="shared" si="133"/>
        <v>9-SEPTIEMBRE</v>
      </c>
      <c r="BG361" s="45">
        <f t="shared" si="134"/>
        <v>340127</v>
      </c>
      <c r="BH361" s="45">
        <f>VLOOKUP(Y361,Hoja1!$A$2:$O$599,14,FALSE)</f>
        <v>340127</v>
      </c>
      <c r="BI361" s="45" t="str">
        <f>VLOOKUP(BH361,Hoja1!$A$2:$O$599,2,FALSE)</f>
        <v>COMUNIDAD C. E. SAN JOSE</v>
      </c>
      <c r="BJ361" s="45" t="str">
        <f t="shared" si="135"/>
        <v xml:space="preserve">MARTINEZ ZAPATA, M CARMEN </v>
      </c>
      <c r="BK361" s="45">
        <f>VLOOKUP(BJ361,Trabajadores!$C$3:$AN$3285,14,FALSE)</f>
        <v>100</v>
      </c>
      <c r="BL361" s="45" t="str">
        <f>VLOOKUP($BJ361,Trabajadores!$C$3:$AN$3285,19,FALSE)</f>
        <v>ASL</v>
      </c>
      <c r="BM361" s="45">
        <f>VLOOKUP($BJ361,Trabajadores!$C$3:$AN$3285,16,FALSE)</f>
        <v>100</v>
      </c>
      <c r="BN361" s="124">
        <f t="shared" si="136"/>
        <v>1</v>
      </c>
      <c r="BO361" s="124">
        <f t="shared" si="137"/>
        <v>0</v>
      </c>
      <c r="BP361" s="125">
        <f t="shared" si="138"/>
        <v>1</v>
      </c>
      <c r="BR361" s="126">
        <f t="shared" si="139"/>
        <v>-105.55999999999999</v>
      </c>
      <c r="BV361" s="45" t="str">
        <f t="shared" si="140"/>
        <v>ALGADI</v>
      </c>
      <c r="BW361" s="45" t="s">
        <v>852</v>
      </c>
      <c r="BX361" s="123" t="str">
        <f t="shared" si="141"/>
        <v>9-SEPTIEMBRE</v>
      </c>
      <c r="BY361" s="45">
        <f t="shared" si="142"/>
        <v>340127</v>
      </c>
      <c r="BZ361" s="45">
        <f>VLOOKUP(BY361,Hoja1!$A$2:$O$599,14,FALSE)</f>
        <v>340127</v>
      </c>
      <c r="CA361" s="45" t="str">
        <f>VLOOKUP(BZ361,Hoja1!$A$2:$O$599,2,FALSE)</f>
        <v>COMUNIDAD C. E. SAN JOSE</v>
      </c>
      <c r="CB361" s="45" t="str">
        <f t="shared" si="143"/>
        <v>Festivos y Fines de Semana</v>
      </c>
      <c r="CC361" s="45">
        <v>888</v>
      </c>
      <c r="CD361" s="45" t="str">
        <f t="shared" si="144"/>
        <v>INCIDENCIA</v>
      </c>
      <c r="CF361" s="124"/>
      <c r="CG361" s="124"/>
      <c r="CH361" s="125"/>
      <c r="CJ361" s="126">
        <f t="shared" si="145"/>
        <v>105.55999999999999</v>
      </c>
    </row>
    <row r="362" spans="1:88" hidden="1" x14ac:dyDescent="0.3">
      <c r="A362" s="116"/>
      <c r="B362" s="116"/>
      <c r="D362" s="31" t="s">
        <v>2770</v>
      </c>
      <c r="E362" s="8" t="s">
        <v>2786</v>
      </c>
      <c r="F362" s="7" t="s">
        <v>726</v>
      </c>
      <c r="G362" s="45" t="s">
        <v>714</v>
      </c>
      <c r="H362" s="45" t="s">
        <v>720</v>
      </c>
      <c r="I362" s="119" t="s">
        <v>3397</v>
      </c>
      <c r="J362" s="18" t="s">
        <v>485</v>
      </c>
      <c r="K362" s="119">
        <v>110060</v>
      </c>
      <c r="L362" s="110" t="str">
        <f t="shared" si="123"/>
        <v>ok</v>
      </c>
      <c r="M362" s="111" t="str">
        <f>IFERROR(VLOOKUP(K362,Centros!$E$2:$G$340,2,FALSE)," ")</f>
        <v>COL. SAN BUENAVENTURA</v>
      </c>
      <c r="N362" s="112" t="str">
        <f t="shared" si="124"/>
        <v xml:space="preserve"> </v>
      </c>
      <c r="O362" s="113" t="str">
        <f>IFERROR(VLOOKUP($I362,Trabajadores!$C$3:$AF$1684,19,FALSE)," ")</f>
        <v>ASL</v>
      </c>
      <c r="P362" s="32">
        <v>8</v>
      </c>
      <c r="Q362" s="33">
        <v>75</v>
      </c>
      <c r="R362" s="24">
        <f t="shared" si="122"/>
        <v>600</v>
      </c>
      <c r="S362" s="18"/>
      <c r="T362" s="23">
        <f t="shared" si="125"/>
        <v>1.6367812499999999</v>
      </c>
      <c r="U362" s="23">
        <f t="shared" si="126"/>
        <v>0</v>
      </c>
      <c r="V362" s="18"/>
      <c r="W362" s="23">
        <f t="shared" si="127"/>
        <v>791.69999999999993</v>
      </c>
      <c r="X362" s="30" t="str">
        <f>IFERROR(VLOOKUP($I362,Trabajadores!$C$2:$AS$1684,42,FALSE)," ")</f>
        <v>ALGADI</v>
      </c>
      <c r="Y362" s="30">
        <f>IFERROR(VLOOKUP($I362,Trabajadores!$C$2:$AS$1684,40,FALSE)," ")</f>
        <v>110060</v>
      </c>
      <c r="Z362" s="30" t="str">
        <f>IFERROR(VLOOKUP(Y362,Centros!$X$2:$Y$228,2,FALSE)," ")</f>
        <v>COL. SAN BUENAVENTURA</v>
      </c>
      <c r="AA362" s="6" t="s">
        <v>10882</v>
      </c>
      <c r="AB362" s="155" t="s">
        <v>10883</v>
      </c>
      <c r="AC362" s="41">
        <f>IFERROR(VLOOKUP(H362,Centros!$AI$2:$AN$10,6,FALSE),0)</f>
        <v>70</v>
      </c>
      <c r="AD362" s="42">
        <f t="shared" si="128"/>
        <v>600</v>
      </c>
      <c r="AE362" s="42">
        <f t="shared" si="129"/>
        <v>0</v>
      </c>
      <c r="AF362" s="42">
        <f t="shared" si="130"/>
        <v>0</v>
      </c>
      <c r="AG362" s="42">
        <f t="shared" si="131"/>
        <v>0</v>
      </c>
      <c r="AH362" s="43">
        <f>IFERROR(VLOOKUP($I362,Trabajadores!$C$3:$AT$1684,44,FALSE),0)</f>
        <v>19228</v>
      </c>
      <c r="AI362" s="43">
        <f>IFERROR(VLOOKUP($I362,Trabajadores!$C$3:$AT$1684,2,FALSE),0)</f>
        <v>1382</v>
      </c>
      <c r="AJ362" s="43" t="str">
        <f>IFERROR(VLOOKUP($I362,Trabajadores!$C$3:$AY$1270,21,FALSE),0)</f>
        <v>40</v>
      </c>
      <c r="AK362" s="42">
        <f>IFERROR(VLOOKUP($I362,Trabajadores!$C$3:$AN$1684,38,FALSE),0)</f>
        <v>7.6012500000000003</v>
      </c>
      <c r="AL362" s="42" t="str">
        <f>IFERROR(VLOOKUP($I362,Trabajadores!$C$3:$AN$1684,28,FALSE),0)</f>
        <v>99100165012016</v>
      </c>
      <c r="AM362" s="21" t="str">
        <f>IFERROR(VLOOKUP($I362,Trabajadores!$C$3:$AN$1684,19,FALSE),0)</f>
        <v>ASL</v>
      </c>
      <c r="AN362" s="21">
        <f>IFERROR(IF($J362="algadi",VLOOKUP($K362,Centros!$AB$2:$AD$142,2,FALSE),VLOOKUP($K362,Centros!$AB$143:$AD$282,2,FALSE)),0)</f>
        <v>19228</v>
      </c>
      <c r="AO362" s="44" t="str">
        <f>IFERROR(IF($J362="algadi",VLOOKUP($K362,Centros!$AB$2:$AD$142,3,FALSE),VLOOKUP($K362,Centros!$AB$143:$AD$222,3,FALSE)),0)</f>
        <v>40</v>
      </c>
      <c r="AP362" s="54"/>
      <c r="AQ362" s="55">
        <f>IFERROR(VLOOKUP($AM362,Centros!$AR$2:$AS$405,2,FALSE),0)</f>
        <v>1.6367812499999999</v>
      </c>
      <c r="AR362" s="78">
        <f>IFERROR(VLOOKUP($AM362,Centros!$AZ$2:$BA$6,2,FALSE),0)</f>
        <v>0</v>
      </c>
      <c r="AS362" s="76">
        <f>IFERROR(VLOOKUP($AM362,Centros!$BE$2:$BF$6,2,FALSE),0)</f>
        <v>2.0499999999999998</v>
      </c>
      <c r="BD362" s="45" t="str">
        <f t="shared" si="132"/>
        <v>ALGADI</v>
      </c>
      <c r="BE362" s="45" t="s">
        <v>852</v>
      </c>
      <c r="BF362" s="123" t="str">
        <f t="shared" si="133"/>
        <v>9-SEPTIEMBRE</v>
      </c>
      <c r="BG362" s="45">
        <f t="shared" si="134"/>
        <v>110060</v>
      </c>
      <c r="BH362" s="45">
        <f>VLOOKUP(Y362,Hoja1!$A$2:$O$599,14,FALSE)</f>
        <v>110060</v>
      </c>
      <c r="BI362" s="45" t="str">
        <f>VLOOKUP(BH362,Hoja1!$A$2:$O$599,2,FALSE)</f>
        <v>COL. SAN BUENAVENTURA</v>
      </c>
      <c r="BJ362" s="45" t="str">
        <f t="shared" si="135"/>
        <v>CLAROS AVILES, NORMA</v>
      </c>
      <c r="BK362" s="45">
        <f>VLOOKUP(BJ362,Trabajadores!$C$3:$AN$3285,14,FALSE)</f>
        <v>100</v>
      </c>
      <c r="BL362" s="45" t="str">
        <f>VLOOKUP($BJ362,Trabajadores!$C$3:$AN$3285,19,FALSE)</f>
        <v>ASL</v>
      </c>
      <c r="BM362" s="45">
        <f>VLOOKUP($BJ362,Trabajadores!$C$3:$AN$3285,16,FALSE)</f>
        <v>100</v>
      </c>
      <c r="BN362" s="124">
        <f t="shared" si="136"/>
        <v>1</v>
      </c>
      <c r="BO362" s="124">
        <f t="shared" si="137"/>
        <v>0</v>
      </c>
      <c r="BP362" s="125">
        <f t="shared" si="138"/>
        <v>1</v>
      </c>
      <c r="BR362" s="126">
        <f t="shared" si="139"/>
        <v>-791.69999999999993</v>
      </c>
      <c r="BV362" s="45" t="str">
        <f t="shared" si="140"/>
        <v>ALGADI</v>
      </c>
      <c r="BW362" s="45" t="s">
        <v>852</v>
      </c>
      <c r="BX362" s="123" t="str">
        <f t="shared" si="141"/>
        <v>9-SEPTIEMBRE</v>
      </c>
      <c r="BY362" s="45">
        <f t="shared" si="142"/>
        <v>110060</v>
      </c>
      <c r="BZ362" s="45">
        <f>VLOOKUP(BY362,Hoja1!$A$2:$O$599,14,FALSE)</f>
        <v>110060</v>
      </c>
      <c r="CA362" s="45" t="str">
        <f>VLOOKUP(BZ362,Hoja1!$A$2:$O$599,2,FALSE)</f>
        <v>COL. SAN BUENAVENTURA</v>
      </c>
      <c r="CB362" s="45" t="str">
        <f t="shared" si="143"/>
        <v>Festivos y Fines de Semana</v>
      </c>
      <c r="CC362" s="45">
        <v>888</v>
      </c>
      <c r="CD362" s="45" t="str">
        <f t="shared" si="144"/>
        <v>INCIDENCIA</v>
      </c>
      <c r="CF362" s="124"/>
      <c r="CG362" s="124"/>
      <c r="CH362" s="125"/>
      <c r="CJ362" s="126">
        <f t="shared" si="145"/>
        <v>791.69999999999993</v>
      </c>
    </row>
    <row r="363" spans="1:88" hidden="1" x14ac:dyDescent="0.3">
      <c r="A363" s="116"/>
      <c r="B363" s="116"/>
      <c r="D363" s="31" t="s">
        <v>2770</v>
      </c>
      <c r="E363" s="8" t="s">
        <v>2786</v>
      </c>
      <c r="F363" s="7" t="s">
        <v>726</v>
      </c>
      <c r="G363" s="45" t="s">
        <v>714</v>
      </c>
      <c r="H363" s="45" t="s">
        <v>720</v>
      </c>
      <c r="I363" s="119" t="s">
        <v>3934</v>
      </c>
      <c r="J363" s="18" t="s">
        <v>485</v>
      </c>
      <c r="K363" s="119">
        <v>110060</v>
      </c>
      <c r="L363" s="110" t="str">
        <f t="shared" si="123"/>
        <v>ok</v>
      </c>
      <c r="M363" s="111" t="str">
        <f>IFERROR(VLOOKUP(K363,Centros!$E$2:$G$340,2,FALSE)," ")</f>
        <v>COL. SAN BUENAVENTURA</v>
      </c>
      <c r="N363" s="112" t="str">
        <f t="shared" si="124"/>
        <v xml:space="preserve"> </v>
      </c>
      <c r="O363" s="113" t="str">
        <f>IFERROR(VLOOKUP($I363,Trabajadores!$C$3:$AF$1684,19,FALSE)," ")</f>
        <v>Cociner@</v>
      </c>
      <c r="P363" s="32">
        <v>2</v>
      </c>
      <c r="Q363" s="33">
        <v>75</v>
      </c>
      <c r="R363" s="24">
        <f t="shared" si="122"/>
        <v>150</v>
      </c>
      <c r="S363" s="18"/>
      <c r="T363" s="23">
        <f t="shared" si="125"/>
        <v>1.743765625</v>
      </c>
      <c r="U363" s="23">
        <f t="shared" si="126"/>
        <v>0</v>
      </c>
      <c r="V363" s="18"/>
      <c r="W363" s="23">
        <f t="shared" si="127"/>
        <v>197.92499999999998</v>
      </c>
      <c r="X363" s="30" t="str">
        <f>IFERROR(VLOOKUP($I363,Trabajadores!$C$2:$AS$1684,42,FALSE)," ")</f>
        <v>ALGADI</v>
      </c>
      <c r="Y363" s="30">
        <f>IFERROR(VLOOKUP($I363,Trabajadores!$C$2:$AS$1684,40,FALSE)," ")</f>
        <v>340011</v>
      </c>
      <c r="Z363" s="30" t="str">
        <f>IFERROR(VLOOKUP(Y363,Centros!$X$2:$Y$228,2,FALSE)," ")</f>
        <v>CLARETIANOS CORAZON DE MARIA</v>
      </c>
      <c r="AA363" s="6" t="s">
        <v>10884</v>
      </c>
      <c r="AB363" s="155" t="s">
        <v>10883</v>
      </c>
      <c r="AC363" s="41">
        <f>IFERROR(VLOOKUP(H363,Centros!$AI$2:$AN$10,6,FALSE),0)</f>
        <v>70</v>
      </c>
      <c r="AD363" s="42">
        <f t="shared" si="128"/>
        <v>150</v>
      </c>
      <c r="AE363" s="42">
        <f t="shared" si="129"/>
        <v>0</v>
      </c>
      <c r="AF363" s="42">
        <f t="shared" si="130"/>
        <v>0</v>
      </c>
      <c r="AG363" s="42">
        <f t="shared" si="131"/>
        <v>0</v>
      </c>
      <c r="AH363" s="43">
        <f>IFERROR(VLOOKUP($I363,Trabajadores!$C$3:$AT$1684,44,FALSE),0)</f>
        <v>19228</v>
      </c>
      <c r="AI363" s="43">
        <f>IFERROR(VLOOKUP($I363,Trabajadores!$C$3:$AT$1684,2,FALSE),0)</f>
        <v>1657</v>
      </c>
      <c r="AJ363" s="43" t="str">
        <f>IFERROR(VLOOKUP($I363,Trabajadores!$C$3:$AY$1270,21,FALSE),0)</f>
        <v>59</v>
      </c>
      <c r="AK363" s="42">
        <f>IFERROR(VLOOKUP($I363,Trabajadores!$C$3:$AN$1684,38,FALSE),0)</f>
        <v>7.8014285714285716</v>
      </c>
      <c r="AL363" s="42" t="str">
        <f>IFERROR(VLOOKUP($I363,Trabajadores!$C$3:$AN$1684,28,FALSE),0)</f>
        <v>99100165012016</v>
      </c>
      <c r="AM363" s="21" t="str">
        <f>IFERROR(VLOOKUP($I363,Trabajadores!$C$3:$AN$1684,19,FALSE),0)</f>
        <v>Cociner@</v>
      </c>
      <c r="AN363" s="21">
        <f>IFERROR(IF($J363="algadi",VLOOKUP($K363,Centros!$AB$2:$AD$142,2,FALSE),VLOOKUP($K363,Centros!$AB$143:$AD$282,2,FALSE)),0)</f>
        <v>19228</v>
      </c>
      <c r="AO363" s="44" t="str">
        <f>IFERROR(IF($J363="algadi",VLOOKUP($K363,Centros!$AB$2:$AD$142,3,FALSE),VLOOKUP($K363,Centros!$AB$143:$AD$222,3,FALSE)),0)</f>
        <v>40</v>
      </c>
      <c r="AP363" s="54"/>
      <c r="AQ363" s="55">
        <f>IFERROR(VLOOKUP($AM363,Centros!$AR$2:$AS$405,2,FALSE),0)</f>
        <v>1.743765625</v>
      </c>
      <c r="AR363" s="78">
        <f>IFERROR(VLOOKUP($AM363,Centros!$AZ$2:$BA$6,2,FALSE),0)</f>
        <v>2.3222499999999999</v>
      </c>
      <c r="AS363" s="76">
        <f>IFERROR(VLOOKUP($AM363,Centros!$BE$2:$BF$6,2,FALSE),0)</f>
        <v>0</v>
      </c>
      <c r="BD363" s="45" t="str">
        <f t="shared" si="132"/>
        <v>ALGADI</v>
      </c>
      <c r="BE363" s="45" t="s">
        <v>852</v>
      </c>
      <c r="BF363" s="123" t="str">
        <f t="shared" si="133"/>
        <v>9-SEPTIEMBRE</v>
      </c>
      <c r="BG363" s="45">
        <f t="shared" si="134"/>
        <v>340011</v>
      </c>
      <c r="BH363" s="45">
        <f>VLOOKUP(Y363,Hoja1!$A$2:$O$599,14,FALSE)</f>
        <v>340011</v>
      </c>
      <c r="BI363" s="45" t="str">
        <f>VLOOKUP(BH363,Hoja1!$A$2:$O$599,2,FALSE)</f>
        <v>CLARETIANOS CORAZON DE MARIA</v>
      </c>
      <c r="BJ363" s="45" t="str">
        <f t="shared" si="135"/>
        <v>HERNANDEZ ALEJOS, HILDA Mª</v>
      </c>
      <c r="BK363" s="45">
        <f>VLOOKUP(BJ363,Trabajadores!$C$3:$AN$3285,14,FALSE)</f>
        <v>200</v>
      </c>
      <c r="BL363" s="45" t="str">
        <f>VLOOKUP($BJ363,Trabajadores!$C$3:$AN$3285,19,FALSE)</f>
        <v>Cociner@</v>
      </c>
      <c r="BM363" s="45">
        <f>VLOOKUP($BJ363,Trabajadores!$C$3:$AN$3285,16,FALSE)</f>
        <v>87.5</v>
      </c>
      <c r="BN363" s="124">
        <f t="shared" si="136"/>
        <v>1</v>
      </c>
      <c r="BO363" s="124">
        <f t="shared" si="137"/>
        <v>0</v>
      </c>
      <c r="BP363" s="125">
        <f t="shared" si="138"/>
        <v>1</v>
      </c>
      <c r="BR363" s="126">
        <f t="shared" si="139"/>
        <v>-197.92499999999998</v>
      </c>
      <c r="BV363" s="45" t="str">
        <f t="shared" si="140"/>
        <v>ALGADI</v>
      </c>
      <c r="BW363" s="45" t="s">
        <v>852</v>
      </c>
      <c r="BX363" s="123" t="str">
        <f t="shared" si="141"/>
        <v>9-SEPTIEMBRE</v>
      </c>
      <c r="BY363" s="45">
        <f t="shared" si="142"/>
        <v>110060</v>
      </c>
      <c r="BZ363" s="45">
        <f>VLOOKUP(BY363,Hoja1!$A$2:$O$599,14,FALSE)</f>
        <v>110060</v>
      </c>
      <c r="CA363" s="45" t="str">
        <f>VLOOKUP(BZ363,Hoja1!$A$2:$O$599,2,FALSE)</f>
        <v>COL. SAN BUENAVENTURA</v>
      </c>
      <c r="CB363" s="45" t="str">
        <f t="shared" si="143"/>
        <v>Festivos y Fines de Semana</v>
      </c>
      <c r="CC363" s="45">
        <v>888</v>
      </c>
      <c r="CD363" s="45" t="str">
        <f t="shared" si="144"/>
        <v>INCIDENCIA</v>
      </c>
      <c r="CF363" s="124"/>
      <c r="CG363" s="124"/>
      <c r="CH363" s="125"/>
      <c r="CJ363" s="126">
        <f t="shared" si="145"/>
        <v>197.92499999999998</v>
      </c>
    </row>
    <row r="364" spans="1:88" hidden="1" x14ac:dyDescent="0.3">
      <c r="A364" s="116"/>
      <c r="B364" s="116"/>
      <c r="D364" s="31" t="s">
        <v>2770</v>
      </c>
      <c r="E364" s="8" t="s">
        <v>2786</v>
      </c>
      <c r="F364" s="7" t="s">
        <v>726</v>
      </c>
      <c r="G364" s="45" t="s">
        <v>714</v>
      </c>
      <c r="H364" s="45" t="s">
        <v>720</v>
      </c>
      <c r="I364" s="119" t="s">
        <v>4713</v>
      </c>
      <c r="J364" s="18" t="s">
        <v>485</v>
      </c>
      <c r="K364" s="119">
        <v>110060</v>
      </c>
      <c r="L364" s="110" t="str">
        <f t="shared" si="123"/>
        <v>ok</v>
      </c>
      <c r="M364" s="111" t="str">
        <f>IFERROR(VLOOKUP(K364,Centros!$E$2:$G$340,2,FALSE)," ")</f>
        <v>COL. SAN BUENAVENTURA</v>
      </c>
      <c r="N364" s="112" t="str">
        <f t="shared" si="124"/>
        <v xml:space="preserve"> </v>
      </c>
      <c r="O364" s="113" t="str">
        <f>IFERROR(VLOOKUP($I364,Trabajadores!$C$3:$AF$1684,19,FALSE)," ")</f>
        <v>h Cociner@</v>
      </c>
      <c r="P364" s="32">
        <v>2</v>
      </c>
      <c r="Q364" s="33">
        <v>75</v>
      </c>
      <c r="R364" s="24">
        <f t="shared" si="122"/>
        <v>150</v>
      </c>
      <c r="S364" s="18"/>
      <c r="T364" s="23">
        <f t="shared" si="125"/>
        <v>1.743765625</v>
      </c>
      <c r="U364" s="23">
        <f t="shared" si="126"/>
        <v>0</v>
      </c>
      <c r="V364" s="18"/>
      <c r="W364" s="23">
        <f t="shared" si="127"/>
        <v>197.92499999999998</v>
      </c>
      <c r="X364" s="30" t="str">
        <f>IFERROR(VLOOKUP($I364,Trabajadores!$C$2:$AS$1684,42,FALSE)," ")</f>
        <v>ALGADI</v>
      </c>
      <c r="Y364" s="30">
        <f>IFERROR(VLOOKUP($I364,Trabajadores!$C$2:$AS$1684,40,FALSE)," ")</f>
        <v>120100</v>
      </c>
      <c r="Z364" s="30" t="str">
        <f>IFERROR(VLOOKUP(Y364,Centros!$X$2:$Y$228,2,FALSE)," ")</f>
        <v>DOMINICAS DE LA ANUNCIATA -RESIDENCIA</v>
      </c>
      <c r="AA364" s="6" t="s">
        <v>10885</v>
      </c>
      <c r="AB364" s="155" t="s">
        <v>10883</v>
      </c>
      <c r="AC364" s="41">
        <f>IFERROR(VLOOKUP(H364,Centros!$AI$2:$AN$10,6,FALSE),0)</f>
        <v>70</v>
      </c>
      <c r="AD364" s="42">
        <f t="shared" si="128"/>
        <v>150</v>
      </c>
      <c r="AE364" s="42">
        <f t="shared" si="129"/>
        <v>0</v>
      </c>
      <c r="AF364" s="42">
        <f t="shared" si="130"/>
        <v>0</v>
      </c>
      <c r="AG364" s="42">
        <f t="shared" si="131"/>
        <v>0</v>
      </c>
      <c r="AH364" s="43">
        <f>IFERROR(VLOOKUP($I364,Trabajadores!$C$3:$AT$1684,44,FALSE),0)</f>
        <v>19028</v>
      </c>
      <c r="AI364" s="43">
        <f>IFERROR(VLOOKUP($I364,Trabajadores!$C$3:$AT$1684,2,FALSE),0)</f>
        <v>46</v>
      </c>
      <c r="AJ364" s="43" t="str">
        <f>IFERROR(VLOOKUP($I364,Trabajadores!$C$3:$AY$1270,21,FALSE),0)</f>
        <v>10</v>
      </c>
      <c r="AK364" s="42">
        <f>IFERROR(VLOOKUP($I364,Trabajadores!$C$3:$AN$1684,38,FALSE),0)</f>
        <v>9.6462500000000002</v>
      </c>
      <c r="AL364" s="42" t="str">
        <f>IFERROR(VLOOKUP($I364,Trabajadores!$C$3:$AN$1684,28,FALSE),0)</f>
        <v>99100165012016</v>
      </c>
      <c r="AM364" s="21" t="str">
        <f>IFERROR(VLOOKUP($I364,Trabajadores!$C$3:$AN$1684,19,FALSE),0)</f>
        <v>h Cociner@</v>
      </c>
      <c r="AN364" s="21">
        <f>IFERROR(IF($J364="algadi",VLOOKUP($K364,Centros!$AB$2:$AD$142,2,FALSE),VLOOKUP($K364,Centros!$AB$143:$AD$282,2,FALSE)),0)</f>
        <v>19228</v>
      </c>
      <c r="AO364" s="44" t="str">
        <f>IFERROR(IF($J364="algadi",VLOOKUP($K364,Centros!$AB$2:$AD$142,3,FALSE),VLOOKUP($K364,Centros!$AB$143:$AD$222,3,FALSE)),0)</f>
        <v>40</v>
      </c>
      <c r="AP364" s="54"/>
      <c r="AQ364" s="55">
        <f>IFERROR(VLOOKUP($AM364,Centros!$AR$2:$AS$405,2,FALSE),0)</f>
        <v>1.743765625</v>
      </c>
      <c r="AR364" s="78">
        <f>IFERROR(VLOOKUP($AM364,Centros!$AZ$2:$BA$6,2,FALSE),0)</f>
        <v>0</v>
      </c>
      <c r="AS364" s="76">
        <f>IFERROR(VLOOKUP($AM364,Centros!$BE$2:$BF$6,2,FALSE),0)</f>
        <v>0</v>
      </c>
      <c r="BD364" s="45" t="str">
        <f t="shared" si="132"/>
        <v>ALGADI</v>
      </c>
      <c r="BE364" s="45" t="s">
        <v>852</v>
      </c>
      <c r="BF364" s="123" t="str">
        <f t="shared" si="133"/>
        <v>9-SEPTIEMBRE</v>
      </c>
      <c r="BG364" s="45">
        <f t="shared" si="134"/>
        <v>120100</v>
      </c>
      <c r="BH364" s="45">
        <f>VLOOKUP(Y364,Hoja1!$A$2:$O$599,14,FALSE)</f>
        <v>120100</v>
      </c>
      <c r="BI364" s="45" t="str">
        <f>VLOOKUP(BH364,Hoja1!$A$2:$O$599,2,FALSE)</f>
        <v>DOMINICAS ANUNCIATA-RESIDENCIA</v>
      </c>
      <c r="BJ364" s="45" t="str">
        <f t="shared" si="135"/>
        <v>RAMOS SALGADO, D JANNETTE</v>
      </c>
      <c r="BK364" s="45">
        <f>VLOOKUP(BJ364,Trabajadores!$C$3:$AN$3285,14,FALSE)</f>
        <v>100</v>
      </c>
      <c r="BL364" s="45" t="str">
        <f>VLOOKUP($BJ364,Trabajadores!$C$3:$AN$3285,19,FALSE)</f>
        <v>h Cociner@</v>
      </c>
      <c r="BM364" s="45">
        <f>VLOOKUP($BJ364,Trabajadores!$C$3:$AN$3285,16,FALSE)</f>
        <v>100</v>
      </c>
      <c r="BN364" s="124">
        <f t="shared" si="136"/>
        <v>1</v>
      </c>
      <c r="BO364" s="124">
        <f t="shared" si="137"/>
        <v>0</v>
      </c>
      <c r="BP364" s="125">
        <f t="shared" si="138"/>
        <v>1</v>
      </c>
      <c r="BR364" s="126">
        <f t="shared" si="139"/>
        <v>-197.92499999999998</v>
      </c>
      <c r="BV364" s="45" t="str">
        <f t="shared" si="140"/>
        <v>ALGADI</v>
      </c>
      <c r="BW364" s="45" t="s">
        <v>852</v>
      </c>
      <c r="BX364" s="123" t="str">
        <f t="shared" si="141"/>
        <v>9-SEPTIEMBRE</v>
      </c>
      <c r="BY364" s="45">
        <f t="shared" si="142"/>
        <v>110060</v>
      </c>
      <c r="BZ364" s="45">
        <f>VLOOKUP(BY364,Hoja1!$A$2:$O$599,14,FALSE)</f>
        <v>110060</v>
      </c>
      <c r="CA364" s="45" t="str">
        <f>VLOOKUP(BZ364,Hoja1!$A$2:$O$599,2,FALSE)</f>
        <v>COL. SAN BUENAVENTURA</v>
      </c>
      <c r="CB364" s="45" t="str">
        <f t="shared" si="143"/>
        <v>Festivos y Fines de Semana</v>
      </c>
      <c r="CC364" s="45">
        <v>888</v>
      </c>
      <c r="CD364" s="45" t="str">
        <f t="shared" si="144"/>
        <v>INCIDENCIA</v>
      </c>
      <c r="CF364" s="124"/>
      <c r="CG364" s="124"/>
      <c r="CH364" s="125"/>
      <c r="CJ364" s="126">
        <f t="shared" si="145"/>
        <v>197.92499999999998</v>
      </c>
    </row>
    <row r="365" spans="1:88" hidden="1" x14ac:dyDescent="0.3">
      <c r="A365" s="116"/>
      <c r="B365" s="116"/>
      <c r="D365" s="31" t="s">
        <v>2770</v>
      </c>
      <c r="E365" s="8" t="s">
        <v>2786</v>
      </c>
      <c r="F365" s="7" t="s">
        <v>726</v>
      </c>
      <c r="G365" s="45" t="s">
        <v>714</v>
      </c>
      <c r="H365" s="45" t="s">
        <v>719</v>
      </c>
      <c r="I365" s="119" t="s">
        <v>9097</v>
      </c>
      <c r="J365" s="18" t="s">
        <v>485</v>
      </c>
      <c r="K365" s="119">
        <v>110060</v>
      </c>
      <c r="L365" s="110" t="str">
        <f t="shared" si="123"/>
        <v>ok</v>
      </c>
      <c r="M365" s="111" t="str">
        <f>IFERROR(VLOOKUP(K365,Centros!$E$2:$G$340,2,FALSE)," ")</f>
        <v>COL. SAN BUENAVENTURA</v>
      </c>
      <c r="N365" s="112" t="str">
        <f t="shared" si="124"/>
        <v xml:space="preserve"> </v>
      </c>
      <c r="O365" s="113" t="str">
        <f>IFERROR(VLOOKUP($I365,Trabajadores!$C$3:$AF$1684,19,FALSE)," ")</f>
        <v>ASL</v>
      </c>
      <c r="P365" s="32">
        <v>3</v>
      </c>
      <c r="Q365" s="33">
        <v>9</v>
      </c>
      <c r="R365" s="24">
        <f t="shared" si="122"/>
        <v>27</v>
      </c>
      <c r="S365" s="18"/>
      <c r="T365" s="23">
        <f t="shared" si="125"/>
        <v>1.6367812499999999</v>
      </c>
      <c r="U365" s="23">
        <f t="shared" si="126"/>
        <v>0</v>
      </c>
      <c r="V365" s="18"/>
      <c r="W365" s="23">
        <f t="shared" si="127"/>
        <v>35.6265</v>
      </c>
      <c r="X365" s="30" t="str">
        <f>IFERROR(VLOOKUP($I365,Trabajadores!$C$2:$AS$1684,42,FALSE)," ")</f>
        <v>ALGADI</v>
      </c>
      <c r="Y365" s="30">
        <f>IFERROR(VLOOKUP($I365,Trabajadores!$C$2:$AS$1684,40,FALSE)," ")</f>
        <v>110060</v>
      </c>
      <c r="Z365" s="30" t="str">
        <f>IFERROR(VLOOKUP(Y365,Centros!$X$2:$Y$228,2,FALSE)," ")</f>
        <v>COL. SAN BUENAVENTURA</v>
      </c>
      <c r="AA365" s="6">
        <v>45920</v>
      </c>
      <c r="AB365" s="155" t="s">
        <v>10886</v>
      </c>
      <c r="AC365" s="41">
        <f>IFERROR(VLOOKUP(H365,Centros!$AI$2:$AN$10,6,FALSE),0)</f>
        <v>72</v>
      </c>
      <c r="AD365" s="42">
        <f t="shared" si="128"/>
        <v>0</v>
      </c>
      <c r="AE365" s="42">
        <f t="shared" si="129"/>
        <v>27</v>
      </c>
      <c r="AF365" s="42">
        <f t="shared" si="130"/>
        <v>0</v>
      </c>
      <c r="AG365" s="42">
        <f t="shared" si="131"/>
        <v>0</v>
      </c>
      <c r="AH365" s="43">
        <f>IFERROR(VLOOKUP($I365,Trabajadores!$C$3:$AT$1684,44,FALSE),0)</f>
        <v>19228</v>
      </c>
      <c r="AI365" s="43">
        <f>IFERROR(VLOOKUP($I365,Trabajadores!$C$3:$AT$1684,2,FALSE),0)</f>
        <v>292</v>
      </c>
      <c r="AJ365" s="43" t="str">
        <f>IFERROR(VLOOKUP($I365,Trabajadores!$C$3:$AY$1270,21,FALSE),0)</f>
        <v>40</v>
      </c>
      <c r="AK365" s="42">
        <f>IFERROR(VLOOKUP($I365,Trabajadores!$C$3:$AN$1684,38,FALSE),0)</f>
        <v>8.5175000000000001</v>
      </c>
      <c r="AL365" s="42" t="str">
        <f>IFERROR(VLOOKUP($I365,Trabajadores!$C$3:$AN$1684,28,FALSE),0)</f>
        <v>99100165012016</v>
      </c>
      <c r="AM365" s="21" t="str">
        <f>IFERROR(VLOOKUP($I365,Trabajadores!$C$3:$AN$1684,19,FALSE),0)</f>
        <v>ASL</v>
      </c>
      <c r="AN365" s="21">
        <f>IFERROR(IF($J365="algadi",VLOOKUP($K365,Centros!$AB$2:$AD$142,2,FALSE),VLOOKUP($K365,Centros!$AB$143:$AD$282,2,FALSE)),0)</f>
        <v>19228</v>
      </c>
      <c r="AO365" s="44" t="str">
        <f>IFERROR(IF($J365="algadi",VLOOKUP($K365,Centros!$AB$2:$AD$142,3,FALSE),VLOOKUP($K365,Centros!$AB$143:$AD$222,3,FALSE)),0)</f>
        <v>40</v>
      </c>
      <c r="AP365" s="54"/>
      <c r="AQ365" s="55">
        <f>IFERROR(VLOOKUP($AM365,Centros!$AR$2:$AS$405,2,FALSE),0)</f>
        <v>1.6367812499999999</v>
      </c>
      <c r="AR365" s="78">
        <f>IFERROR(VLOOKUP($AM365,Centros!$AZ$2:$BA$6,2,FALSE),0)</f>
        <v>0</v>
      </c>
      <c r="AS365" s="76">
        <f>IFERROR(VLOOKUP($AM365,Centros!$BE$2:$BF$6,2,FALSE),0)</f>
        <v>2.0499999999999998</v>
      </c>
      <c r="BD365" s="45" t="str">
        <f t="shared" si="132"/>
        <v>ALGADI</v>
      </c>
      <c r="BE365" s="45" t="s">
        <v>852</v>
      </c>
      <c r="BF365" s="123" t="str">
        <f t="shared" si="133"/>
        <v>9-SEPTIEMBRE</v>
      </c>
      <c r="BG365" s="45">
        <f t="shared" si="134"/>
        <v>110060</v>
      </c>
      <c r="BH365" s="45">
        <f>VLOOKUP(Y365,Hoja1!$A$2:$O$599,14,FALSE)</f>
        <v>110060</v>
      </c>
      <c r="BI365" s="45" t="str">
        <f>VLOOKUP(BH365,Hoja1!$A$2:$O$599,2,FALSE)</f>
        <v>COL. SAN BUENAVENTURA</v>
      </c>
      <c r="BJ365" s="45" t="str">
        <f t="shared" si="135"/>
        <v>LOPEZ FERNANDEZ, MILAGROS</v>
      </c>
      <c r="BK365" s="45">
        <f>VLOOKUP(BJ365,Trabajadores!$C$3:$AN$3285,14,FALSE)</f>
        <v>300</v>
      </c>
      <c r="BL365" s="45" t="str">
        <f>VLOOKUP($BJ365,Trabajadores!$C$3:$AN$3285,19,FALSE)</f>
        <v>ASL</v>
      </c>
      <c r="BM365" s="45">
        <f>VLOOKUP($BJ365,Trabajadores!$C$3:$AN$3285,16,FALSE)</f>
        <v>100</v>
      </c>
      <c r="BN365" s="124">
        <f t="shared" si="136"/>
        <v>1</v>
      </c>
      <c r="BO365" s="124">
        <f t="shared" si="137"/>
        <v>0</v>
      </c>
      <c r="BP365" s="125">
        <f t="shared" si="138"/>
        <v>1</v>
      </c>
      <c r="BR365" s="126">
        <f t="shared" si="139"/>
        <v>-35.6265</v>
      </c>
      <c r="BV365" s="45" t="str">
        <f t="shared" si="140"/>
        <v>ALGADI</v>
      </c>
      <c r="BW365" s="45" t="s">
        <v>852</v>
      </c>
      <c r="BX365" s="123" t="str">
        <f t="shared" si="141"/>
        <v>9-SEPTIEMBRE</v>
      </c>
      <c r="BY365" s="45">
        <f t="shared" si="142"/>
        <v>110060</v>
      </c>
      <c r="BZ365" s="45">
        <f>VLOOKUP(BY365,Hoja1!$A$2:$O$599,14,FALSE)</f>
        <v>110060</v>
      </c>
      <c r="CA365" s="45" t="str">
        <f>VLOOKUP(BZ365,Hoja1!$A$2:$O$599,2,FALSE)</f>
        <v>COL. SAN BUENAVENTURA</v>
      </c>
      <c r="CB365" s="45" t="str">
        <f t="shared" si="143"/>
        <v>Eventos</v>
      </c>
      <c r="CC365" s="45">
        <v>888</v>
      </c>
      <c r="CD365" s="45" t="str">
        <f t="shared" si="144"/>
        <v>INCIDENCIA</v>
      </c>
      <c r="CF365" s="124"/>
      <c r="CG365" s="124"/>
      <c r="CH365" s="125"/>
      <c r="CJ365" s="126">
        <f t="shared" si="145"/>
        <v>35.6265</v>
      </c>
    </row>
    <row r="366" spans="1:88" hidden="1" x14ac:dyDescent="0.3">
      <c r="A366" s="116"/>
      <c r="B366" s="116"/>
      <c r="D366" s="31" t="s">
        <v>2770</v>
      </c>
      <c r="E366" s="8" t="s">
        <v>2786</v>
      </c>
      <c r="F366" s="7" t="s">
        <v>726</v>
      </c>
      <c r="G366" s="45" t="s">
        <v>716</v>
      </c>
      <c r="H366" s="45" t="s">
        <v>721</v>
      </c>
      <c r="I366" s="119" t="s">
        <v>10395</v>
      </c>
      <c r="J366" s="18" t="s">
        <v>485</v>
      </c>
      <c r="K366" s="119">
        <v>110060</v>
      </c>
      <c r="L366" s="110" t="str">
        <f t="shared" si="123"/>
        <v>ok</v>
      </c>
      <c r="M366" s="111" t="str">
        <f>IFERROR(VLOOKUP(K366,Centros!$E$2:$G$340,2,FALSE)," ")</f>
        <v>COL. SAN BUENAVENTURA</v>
      </c>
      <c r="N366" s="112" t="str">
        <f t="shared" si="124"/>
        <v xml:space="preserve"> </v>
      </c>
      <c r="O366" s="113" t="str">
        <f>IFERROR(VLOOKUP($I366,Trabajadores!$C$3:$AF$1684,19,FALSE)," ")</f>
        <v>ASL</v>
      </c>
      <c r="P366" s="32">
        <v>5</v>
      </c>
      <c r="Q366" s="33">
        <v>9</v>
      </c>
      <c r="R366" s="24">
        <f t="shared" si="122"/>
        <v>45</v>
      </c>
      <c r="S366" s="18"/>
      <c r="T366" s="23">
        <f t="shared" si="125"/>
        <v>1.6367812499999999</v>
      </c>
      <c r="U366" s="23">
        <f t="shared" si="126"/>
        <v>0</v>
      </c>
      <c r="V366" s="18"/>
      <c r="W366" s="23">
        <f t="shared" si="127"/>
        <v>59.377499999999998</v>
      </c>
      <c r="X366" s="30" t="str">
        <f>IFERROR(VLOOKUP($I366,Trabajadores!$C$2:$AS$1684,42,FALSE)," ")</f>
        <v>ALGADI</v>
      </c>
      <c r="Y366" s="30">
        <f>IFERROR(VLOOKUP($I366,Trabajadores!$C$2:$AS$1684,40,FALSE)," ")</f>
        <v>110060</v>
      </c>
      <c r="Z366" s="30" t="str">
        <f>IFERROR(VLOOKUP(Y366,Centros!$X$2:$Y$228,2,FALSE)," ")</f>
        <v>COL. SAN BUENAVENTURA</v>
      </c>
      <c r="AA366" s="6" t="s">
        <v>10887</v>
      </c>
      <c r="AB366" s="155" t="s">
        <v>10888</v>
      </c>
      <c r="AC366" s="41">
        <f>IFERROR(VLOOKUP(H366,Centros!$AI$2:$AN$10,6,FALSE),0)</f>
        <v>72</v>
      </c>
      <c r="AD366" s="42">
        <f t="shared" si="128"/>
        <v>0</v>
      </c>
      <c r="AE366" s="42">
        <f t="shared" si="129"/>
        <v>45</v>
      </c>
      <c r="AF366" s="42">
        <f t="shared" si="130"/>
        <v>0</v>
      </c>
      <c r="AG366" s="42">
        <f t="shared" si="131"/>
        <v>0</v>
      </c>
      <c r="AH366" s="43">
        <f>IFERROR(VLOOKUP($I366,Trabajadores!$C$3:$AT$1684,44,FALSE),0)</f>
        <v>19228</v>
      </c>
      <c r="AI366" s="43">
        <f>IFERROR(VLOOKUP($I366,Trabajadores!$C$3:$AT$1684,2,FALSE),0)</f>
        <v>419</v>
      </c>
      <c r="AJ366" s="43" t="str">
        <f>IFERROR(VLOOKUP($I366,Trabajadores!$C$3:$AY$1270,21,FALSE),0)</f>
        <v>40</v>
      </c>
      <c r="AK366" s="42">
        <f>IFERROR(VLOOKUP($I366,Trabajadores!$C$3:$AN$1684,38,FALSE),0)</f>
        <v>7.8</v>
      </c>
      <c r="AL366" s="42" t="str">
        <f>IFERROR(VLOOKUP($I366,Trabajadores!$C$3:$AN$1684,28,FALSE),0)</f>
        <v>99100165012016</v>
      </c>
      <c r="AM366" s="21" t="str">
        <f>IFERROR(VLOOKUP($I366,Trabajadores!$C$3:$AN$1684,19,FALSE),0)</f>
        <v>ASL</v>
      </c>
      <c r="AN366" s="21">
        <f>IFERROR(IF($J366="algadi",VLOOKUP($K366,Centros!$AB$2:$AD$142,2,FALSE),VLOOKUP($K366,Centros!$AB$143:$AD$282,2,FALSE)),0)</f>
        <v>19228</v>
      </c>
      <c r="AO366" s="44" t="str">
        <f>IFERROR(IF($J366="algadi",VLOOKUP($K366,Centros!$AB$2:$AD$142,3,FALSE),VLOOKUP($K366,Centros!$AB$143:$AD$222,3,FALSE)),0)</f>
        <v>40</v>
      </c>
      <c r="AP366" s="54"/>
      <c r="AQ366" s="55">
        <f>IFERROR(VLOOKUP($AM366,Centros!$AR$2:$AS$405,2,FALSE),0)</f>
        <v>1.6367812499999999</v>
      </c>
      <c r="AR366" s="78">
        <f>IFERROR(VLOOKUP($AM366,Centros!$AZ$2:$BA$6,2,FALSE),0)</f>
        <v>0</v>
      </c>
      <c r="AS366" s="76">
        <f>IFERROR(VLOOKUP($AM366,Centros!$BE$2:$BF$6,2,FALSE),0)</f>
        <v>2.0499999999999998</v>
      </c>
      <c r="BD366" s="45" t="str">
        <f t="shared" si="132"/>
        <v>ALGADI</v>
      </c>
      <c r="BE366" s="45" t="s">
        <v>852</v>
      </c>
      <c r="BF366" s="123" t="str">
        <f t="shared" si="133"/>
        <v>9-SEPTIEMBRE</v>
      </c>
      <c r="BG366" s="45">
        <f t="shared" si="134"/>
        <v>110060</v>
      </c>
      <c r="BH366" s="45">
        <f>VLOOKUP(Y366,Hoja1!$A$2:$O$599,14,FALSE)</f>
        <v>110060</v>
      </c>
      <c r="BI366" s="45" t="str">
        <f>VLOOKUP(BH366,Hoja1!$A$2:$O$599,2,FALSE)</f>
        <v>COL. SAN BUENAVENTURA</v>
      </c>
      <c r="BJ366" s="45" t="str">
        <f t="shared" si="135"/>
        <v>VACAS DE LA VIUDA, MARIA AZUL</v>
      </c>
      <c r="BK366" s="45">
        <f>VLOOKUP(BJ366,Trabajadores!$C$3:$AN$3285,14,FALSE)</f>
        <v>300</v>
      </c>
      <c r="BL366" s="45" t="str">
        <f>VLOOKUP($BJ366,Trabajadores!$C$3:$AN$3285,19,FALSE)</f>
        <v>ASL</v>
      </c>
      <c r="BM366" s="45">
        <f>VLOOKUP($BJ366,Trabajadores!$C$3:$AN$3285,16,FALSE)</f>
        <v>50</v>
      </c>
      <c r="BN366" s="124">
        <f t="shared" si="136"/>
        <v>0</v>
      </c>
      <c r="BO366" s="124">
        <f t="shared" si="137"/>
        <v>1</v>
      </c>
      <c r="BP366" s="125">
        <f t="shared" si="138"/>
        <v>1</v>
      </c>
      <c r="BR366" s="126">
        <f t="shared" si="139"/>
        <v>-59.377499999999998</v>
      </c>
      <c r="BV366" s="45" t="str">
        <f t="shared" si="140"/>
        <v>ALGADI</v>
      </c>
      <c r="BW366" s="45" t="s">
        <v>852</v>
      </c>
      <c r="BX366" s="123" t="str">
        <f t="shared" si="141"/>
        <v>9-SEPTIEMBRE</v>
      </c>
      <c r="BY366" s="45">
        <f t="shared" si="142"/>
        <v>110060</v>
      </c>
      <c r="BZ366" s="45">
        <f>VLOOKUP(BY366,Hoja1!$A$2:$O$599,14,FALSE)</f>
        <v>110060</v>
      </c>
      <c r="CA366" s="45" t="str">
        <f>VLOOKUP(BZ366,Hoja1!$A$2:$O$599,2,FALSE)</f>
        <v>COL. SAN BUENAVENTURA</v>
      </c>
      <c r="CB366" s="45" t="str">
        <f t="shared" si="143"/>
        <v>Permiso retribuido</v>
      </c>
      <c r="CC366" s="45">
        <v>888</v>
      </c>
      <c r="CD366" s="45" t="str">
        <f t="shared" si="144"/>
        <v>INCIDENCIA</v>
      </c>
      <c r="CF366" s="124"/>
      <c r="CG366" s="124"/>
      <c r="CH366" s="125"/>
      <c r="CJ366" s="126">
        <f t="shared" si="145"/>
        <v>59.377499999999998</v>
      </c>
    </row>
    <row r="367" spans="1:88" hidden="1" x14ac:dyDescent="0.3">
      <c r="A367" s="116"/>
      <c r="B367" s="116"/>
      <c r="D367" s="31" t="s">
        <v>2770</v>
      </c>
      <c r="E367" s="8" t="s">
        <v>2786</v>
      </c>
      <c r="F367" s="7" t="s">
        <v>726</v>
      </c>
      <c r="G367" s="45" t="s">
        <v>716</v>
      </c>
      <c r="H367" s="45" t="s">
        <v>721</v>
      </c>
      <c r="I367" s="119" t="s">
        <v>8604</v>
      </c>
      <c r="J367" s="18" t="s">
        <v>485</v>
      </c>
      <c r="K367" s="119">
        <v>110060</v>
      </c>
      <c r="L367" s="110" t="str">
        <f t="shared" si="123"/>
        <v>ok</v>
      </c>
      <c r="M367" s="111" t="str">
        <f>IFERROR(VLOOKUP(K367,Centros!$E$2:$G$340,2,FALSE)," ")</f>
        <v>COL. SAN BUENAVENTURA</v>
      </c>
      <c r="N367" s="112" t="str">
        <f t="shared" si="124"/>
        <v xml:space="preserve"> </v>
      </c>
      <c r="O367" s="113" t="str">
        <f>IFERROR(VLOOKUP($I367,Trabajadores!$C$3:$AF$1684,19,FALSE)," ")</f>
        <v>ASL</v>
      </c>
      <c r="P367" s="32">
        <v>5</v>
      </c>
      <c r="Q367" s="33">
        <v>9</v>
      </c>
      <c r="R367" s="24">
        <f t="shared" si="122"/>
        <v>45</v>
      </c>
      <c r="S367" s="18"/>
      <c r="T367" s="23">
        <f t="shared" si="125"/>
        <v>1.6367812499999999</v>
      </c>
      <c r="U367" s="23">
        <f t="shared" si="126"/>
        <v>0</v>
      </c>
      <c r="V367" s="18"/>
      <c r="W367" s="23">
        <f t="shared" si="127"/>
        <v>59.377499999999998</v>
      </c>
      <c r="X367" s="30" t="str">
        <f>IFERROR(VLOOKUP($I367,Trabajadores!$C$2:$AS$1684,42,FALSE)," ")</f>
        <v>ALGADI</v>
      </c>
      <c r="Y367" s="30">
        <f>IFERROR(VLOOKUP($I367,Trabajadores!$C$2:$AS$1684,40,FALSE)," ")</f>
        <v>110060</v>
      </c>
      <c r="Z367" s="30" t="str">
        <f>IFERROR(VLOOKUP(Y367,Centros!$X$2:$Y$228,2,FALSE)," ")</f>
        <v>COL. SAN BUENAVENTURA</v>
      </c>
      <c r="AA367" s="6" t="s">
        <v>10887</v>
      </c>
      <c r="AB367" s="155" t="s">
        <v>10888</v>
      </c>
      <c r="AC367" s="41">
        <f>IFERROR(VLOOKUP(H367,Centros!$AI$2:$AN$10,6,FALSE),0)</f>
        <v>72</v>
      </c>
      <c r="AD367" s="42">
        <f t="shared" si="128"/>
        <v>0</v>
      </c>
      <c r="AE367" s="42">
        <f t="shared" si="129"/>
        <v>45</v>
      </c>
      <c r="AF367" s="42">
        <f t="shared" si="130"/>
        <v>0</v>
      </c>
      <c r="AG367" s="42">
        <f t="shared" si="131"/>
        <v>0</v>
      </c>
      <c r="AH367" s="43">
        <f>IFERROR(VLOOKUP($I367,Trabajadores!$C$3:$AT$1684,44,FALSE),0)</f>
        <v>19228</v>
      </c>
      <c r="AI367" s="43">
        <f>IFERROR(VLOOKUP($I367,Trabajadores!$C$3:$AT$1684,2,FALSE),0)</f>
        <v>1397</v>
      </c>
      <c r="AJ367" s="43" t="str">
        <f>IFERROR(VLOOKUP($I367,Trabajadores!$C$3:$AY$1270,21,FALSE),0)</f>
        <v>40</v>
      </c>
      <c r="AK367" s="42">
        <f>IFERROR(VLOOKUP($I367,Trabajadores!$C$3:$AN$1684,38,FALSE),0)</f>
        <v>9.6875</v>
      </c>
      <c r="AL367" s="42" t="str">
        <f>IFERROR(VLOOKUP($I367,Trabajadores!$C$3:$AN$1684,28,FALSE),0)</f>
        <v>99100165012016</v>
      </c>
      <c r="AM367" s="21" t="str">
        <f>IFERROR(VLOOKUP($I367,Trabajadores!$C$3:$AN$1684,19,FALSE),0)</f>
        <v>ASL</v>
      </c>
      <c r="AN367" s="21">
        <f>IFERROR(IF($J367="algadi",VLOOKUP($K367,Centros!$AB$2:$AD$142,2,FALSE),VLOOKUP($K367,Centros!$AB$143:$AD$282,2,FALSE)),0)</f>
        <v>19228</v>
      </c>
      <c r="AO367" s="44" t="str">
        <f>IFERROR(IF($J367="algadi",VLOOKUP($K367,Centros!$AB$2:$AD$142,3,FALSE),VLOOKUP($K367,Centros!$AB$143:$AD$222,3,FALSE)),0)</f>
        <v>40</v>
      </c>
      <c r="AP367" s="54"/>
      <c r="AQ367" s="55">
        <f>IFERROR(VLOOKUP($AM367,Centros!$AR$2:$AS$405,2,FALSE),0)</f>
        <v>1.6367812499999999</v>
      </c>
      <c r="AR367" s="78">
        <f>IFERROR(VLOOKUP($AM367,Centros!$AZ$2:$BA$6,2,FALSE),0)</f>
        <v>0</v>
      </c>
      <c r="AS367" s="76">
        <f>IFERROR(VLOOKUP($AM367,Centros!$BE$2:$BF$6,2,FALSE),0)</f>
        <v>2.0499999999999998</v>
      </c>
      <c r="BD367" s="45" t="str">
        <f t="shared" si="132"/>
        <v>ALGADI</v>
      </c>
      <c r="BE367" s="45" t="s">
        <v>852</v>
      </c>
      <c r="BF367" s="123" t="str">
        <f t="shared" si="133"/>
        <v>9-SEPTIEMBRE</v>
      </c>
      <c r="BG367" s="45">
        <f t="shared" si="134"/>
        <v>110060</v>
      </c>
      <c r="BH367" s="45">
        <f>VLOOKUP(Y367,Hoja1!$A$2:$O$599,14,FALSE)</f>
        <v>110060</v>
      </c>
      <c r="BI367" s="45" t="str">
        <f>VLOOKUP(BH367,Hoja1!$A$2:$O$599,2,FALSE)</f>
        <v>COL. SAN BUENAVENTURA</v>
      </c>
      <c r="BJ367" s="45" t="str">
        <f t="shared" si="135"/>
        <v>GARCIA REYES, IRMA ERME</v>
      </c>
      <c r="BK367" s="45">
        <f>VLOOKUP(BJ367,Trabajadores!$C$3:$AN$3285,14,FALSE)</f>
        <v>300</v>
      </c>
      <c r="BL367" s="45" t="str">
        <f>VLOOKUP($BJ367,Trabajadores!$C$3:$AN$3285,19,FALSE)</f>
        <v>ASL</v>
      </c>
      <c r="BM367" s="45">
        <f>VLOOKUP($BJ367,Trabajadores!$C$3:$AN$3285,16,FALSE)</f>
        <v>50</v>
      </c>
      <c r="BN367" s="124">
        <f t="shared" si="136"/>
        <v>0</v>
      </c>
      <c r="BO367" s="124">
        <f t="shared" si="137"/>
        <v>1</v>
      </c>
      <c r="BP367" s="125">
        <f t="shared" si="138"/>
        <v>1</v>
      </c>
      <c r="BR367" s="126">
        <f t="shared" si="139"/>
        <v>-59.377499999999998</v>
      </c>
      <c r="BV367" s="45" t="str">
        <f t="shared" si="140"/>
        <v>ALGADI</v>
      </c>
      <c r="BW367" s="45" t="s">
        <v>852</v>
      </c>
      <c r="BX367" s="123" t="str">
        <f t="shared" si="141"/>
        <v>9-SEPTIEMBRE</v>
      </c>
      <c r="BY367" s="45">
        <f t="shared" si="142"/>
        <v>110060</v>
      </c>
      <c r="BZ367" s="45">
        <f>VLOOKUP(BY367,Hoja1!$A$2:$O$599,14,FALSE)</f>
        <v>110060</v>
      </c>
      <c r="CA367" s="45" t="str">
        <f>VLOOKUP(BZ367,Hoja1!$A$2:$O$599,2,FALSE)</f>
        <v>COL. SAN BUENAVENTURA</v>
      </c>
      <c r="CB367" s="45" t="str">
        <f t="shared" si="143"/>
        <v>Permiso retribuido</v>
      </c>
      <c r="CC367" s="45">
        <v>888</v>
      </c>
      <c r="CD367" s="45" t="str">
        <f t="shared" si="144"/>
        <v>INCIDENCIA</v>
      </c>
      <c r="CF367" s="124"/>
      <c r="CG367" s="124"/>
      <c r="CH367" s="125"/>
      <c r="CJ367" s="126">
        <f t="shared" si="145"/>
        <v>59.377499999999998</v>
      </c>
    </row>
    <row r="368" spans="1:88" hidden="1" x14ac:dyDescent="0.3">
      <c r="A368" s="116"/>
      <c r="B368" s="116"/>
      <c r="D368" s="31" t="s">
        <v>2770</v>
      </c>
      <c r="E368" s="8" t="s">
        <v>2786</v>
      </c>
      <c r="F368" s="7" t="s">
        <v>726</v>
      </c>
      <c r="G368" s="45" t="s">
        <v>716</v>
      </c>
      <c r="H368" s="45" t="s">
        <v>721</v>
      </c>
      <c r="I368" s="119" t="s">
        <v>10318</v>
      </c>
      <c r="J368" s="18" t="s">
        <v>485</v>
      </c>
      <c r="K368" s="119">
        <v>110060</v>
      </c>
      <c r="L368" s="110" t="str">
        <f t="shared" si="123"/>
        <v>ok</v>
      </c>
      <c r="M368" s="111" t="str">
        <f>IFERROR(VLOOKUP(K368,Centros!$E$2:$G$340,2,FALSE)," ")</f>
        <v>COL. SAN BUENAVENTURA</v>
      </c>
      <c r="N368" s="112" t="str">
        <f t="shared" si="124"/>
        <v xml:space="preserve"> </v>
      </c>
      <c r="O368" s="113" t="str">
        <f>IFERROR(VLOOKUP($I368,Trabajadores!$C$3:$AF$1684,19,FALSE)," ")</f>
        <v>ENCARGADA</v>
      </c>
      <c r="P368" s="32">
        <v>5</v>
      </c>
      <c r="Q368" s="33">
        <v>9</v>
      </c>
      <c r="R368" s="24">
        <f t="shared" si="122"/>
        <v>45</v>
      </c>
      <c r="S368" s="18"/>
      <c r="T368" s="23" t="b">
        <f t="shared" si="125"/>
        <v>0</v>
      </c>
      <c r="U368" s="23">
        <f t="shared" si="126"/>
        <v>0</v>
      </c>
      <c r="V368" s="18"/>
      <c r="W368" s="23">
        <f t="shared" si="127"/>
        <v>59.377499999999998</v>
      </c>
      <c r="X368" s="30" t="str">
        <f>IFERROR(VLOOKUP($I368,Trabajadores!$C$2:$AS$1684,42,FALSE)," ")</f>
        <v>ALGADI</v>
      </c>
      <c r="Y368" s="30">
        <f>IFERROR(VLOOKUP($I368,Trabajadores!$C$2:$AS$1684,40,FALSE)," ")</f>
        <v>110060</v>
      </c>
      <c r="Z368" s="30" t="str">
        <f>IFERROR(VLOOKUP(Y368,Centros!$X$2:$Y$228,2,FALSE)," ")</f>
        <v>COL. SAN BUENAVENTURA</v>
      </c>
      <c r="AA368" s="6" t="s">
        <v>10887</v>
      </c>
      <c r="AB368" s="155" t="s">
        <v>10888</v>
      </c>
      <c r="AC368" s="41">
        <f>IFERROR(VLOOKUP(H368,Centros!$AI$2:$AN$10,6,FALSE),0)</f>
        <v>72</v>
      </c>
      <c r="AD368" s="42">
        <f t="shared" si="128"/>
        <v>0</v>
      </c>
      <c r="AE368" s="42">
        <f t="shared" si="129"/>
        <v>45</v>
      </c>
      <c r="AF368" s="42">
        <f t="shared" si="130"/>
        <v>0</v>
      </c>
      <c r="AG368" s="42">
        <f t="shared" si="131"/>
        <v>0</v>
      </c>
      <c r="AH368" s="43">
        <f>IFERROR(VLOOKUP($I368,Trabajadores!$C$3:$AT$1684,44,FALSE),0)</f>
        <v>19228</v>
      </c>
      <c r="AI368" s="43">
        <f>IFERROR(VLOOKUP($I368,Trabajadores!$C$3:$AT$1684,2,FALSE),0)</f>
        <v>628</v>
      </c>
      <c r="AJ368" s="43" t="str">
        <f>IFERROR(VLOOKUP($I368,Trabajadores!$C$3:$AY$1270,21,FALSE),0)</f>
        <v>40</v>
      </c>
      <c r="AK368" s="42">
        <f>IFERROR(VLOOKUP($I368,Trabajadores!$C$3:$AN$1684,38,FALSE),0)</f>
        <v>10.1425</v>
      </c>
      <c r="AL368" s="42" t="str">
        <f>IFERROR(VLOOKUP($I368,Trabajadores!$C$3:$AN$1684,28,FALSE),0)</f>
        <v>28002585011981</v>
      </c>
      <c r="AM368" s="21" t="str">
        <f>IFERROR(VLOOKUP($I368,Trabajadores!$C$3:$AN$1684,19,FALSE),0)</f>
        <v>ENCARGADA</v>
      </c>
      <c r="AN368" s="21">
        <f>IFERROR(IF($J368="algadi",VLOOKUP($K368,Centros!$AB$2:$AD$142,2,FALSE),VLOOKUP($K368,Centros!$AB$143:$AD$282,2,FALSE)),0)</f>
        <v>19228</v>
      </c>
      <c r="AO368" s="44" t="str">
        <f>IFERROR(IF($J368="algadi",VLOOKUP($K368,Centros!$AB$2:$AD$142,3,FALSE),VLOOKUP($K368,Centros!$AB$143:$AD$222,3,FALSE)),0)</f>
        <v>40</v>
      </c>
      <c r="AP368" s="54"/>
      <c r="AQ368" s="55">
        <f>IFERROR(VLOOKUP($AM368,Centros!$AR$2:$AS$405,2,FALSE),0)</f>
        <v>1.7971718750000001</v>
      </c>
      <c r="AR368" s="78">
        <f>IFERROR(VLOOKUP($AM368,Centros!$AZ$2:$BA$6,2,FALSE),0)</f>
        <v>0</v>
      </c>
      <c r="AS368" s="76">
        <f>IFERROR(VLOOKUP($AM368,Centros!$BE$2:$BF$6,2,FALSE),0)</f>
        <v>0</v>
      </c>
      <c r="BD368" s="45" t="str">
        <f t="shared" si="132"/>
        <v>ALGADI</v>
      </c>
      <c r="BE368" s="45" t="s">
        <v>852</v>
      </c>
      <c r="BF368" s="123" t="str">
        <f t="shared" si="133"/>
        <v>9-SEPTIEMBRE</v>
      </c>
      <c r="BG368" s="45">
        <f t="shared" si="134"/>
        <v>110060</v>
      </c>
      <c r="BH368" s="45">
        <f>VLOOKUP(Y368,Hoja1!$A$2:$O$599,14,FALSE)</f>
        <v>110060</v>
      </c>
      <c r="BI368" s="45" t="str">
        <f>VLOOKUP(BH368,Hoja1!$A$2:$O$599,2,FALSE)</f>
        <v>COL. SAN BUENAVENTURA</v>
      </c>
      <c r="BJ368" s="45" t="str">
        <f t="shared" si="135"/>
        <v>TABARES CAPITAN, MARIA LUIS</v>
      </c>
      <c r="BK368" s="45">
        <f>VLOOKUP(BJ368,Trabajadores!$C$3:$AN$3285,14,FALSE)</f>
        <v>300</v>
      </c>
      <c r="BL368" s="45" t="str">
        <f>VLOOKUP($BJ368,Trabajadores!$C$3:$AN$3285,19,FALSE)</f>
        <v>ENCARGADA</v>
      </c>
      <c r="BM368" s="45">
        <f>VLOOKUP($BJ368,Trabajadores!$C$3:$AN$3285,16,FALSE)</f>
        <v>100</v>
      </c>
      <c r="BN368" s="124">
        <f t="shared" si="136"/>
        <v>0</v>
      </c>
      <c r="BO368" s="124">
        <f t="shared" si="137"/>
        <v>1</v>
      </c>
      <c r="BP368" s="125">
        <f t="shared" si="138"/>
        <v>1</v>
      </c>
      <c r="BR368" s="126">
        <f t="shared" si="139"/>
        <v>-59.377499999999998</v>
      </c>
      <c r="BV368" s="45" t="str">
        <f t="shared" si="140"/>
        <v>ALGADI</v>
      </c>
      <c r="BW368" s="45" t="s">
        <v>852</v>
      </c>
      <c r="BX368" s="123" t="str">
        <f t="shared" si="141"/>
        <v>9-SEPTIEMBRE</v>
      </c>
      <c r="BY368" s="45">
        <f t="shared" si="142"/>
        <v>110060</v>
      </c>
      <c r="BZ368" s="45">
        <f>VLOOKUP(BY368,Hoja1!$A$2:$O$599,14,FALSE)</f>
        <v>110060</v>
      </c>
      <c r="CA368" s="45" t="str">
        <f>VLOOKUP(BZ368,Hoja1!$A$2:$O$599,2,FALSE)</f>
        <v>COL. SAN BUENAVENTURA</v>
      </c>
      <c r="CB368" s="45" t="str">
        <f t="shared" si="143"/>
        <v>Permiso retribuido</v>
      </c>
      <c r="CC368" s="45">
        <v>888</v>
      </c>
      <c r="CD368" s="45" t="str">
        <f t="shared" si="144"/>
        <v>INCIDENCIA</v>
      </c>
      <c r="CF368" s="124"/>
      <c r="CG368" s="124"/>
      <c r="CH368" s="125"/>
      <c r="CJ368" s="126">
        <f t="shared" si="145"/>
        <v>59.377499999999998</v>
      </c>
    </row>
    <row r="369" spans="1:88" hidden="1" x14ac:dyDescent="0.3">
      <c r="A369" s="116"/>
      <c r="B369" s="116"/>
      <c r="D369" s="31" t="s">
        <v>2770</v>
      </c>
      <c r="E369" s="8" t="s">
        <v>2786</v>
      </c>
      <c r="F369" s="7" t="s">
        <v>726</v>
      </c>
      <c r="G369" s="45" t="s">
        <v>716</v>
      </c>
      <c r="H369" s="45" t="s">
        <v>721</v>
      </c>
      <c r="I369" s="119" t="s">
        <v>4982</v>
      </c>
      <c r="J369" s="18" t="s">
        <v>485</v>
      </c>
      <c r="K369" s="119">
        <v>110060</v>
      </c>
      <c r="L369" s="110" t="str">
        <f t="shared" si="123"/>
        <v>ok</v>
      </c>
      <c r="M369" s="111" t="str">
        <f>IFERROR(VLOOKUP(K369,Centros!$E$2:$G$340,2,FALSE)," ")</f>
        <v>COL. SAN BUENAVENTURA</v>
      </c>
      <c r="N369" s="112" t="str">
        <f t="shared" si="124"/>
        <v xml:space="preserve"> </v>
      </c>
      <c r="O369" s="113" t="str">
        <f>IFERROR(VLOOKUP($I369,Trabajadores!$C$3:$AF$1684,19,FALSE)," ")</f>
        <v>Limpiador@</v>
      </c>
      <c r="P369" s="32">
        <v>2</v>
      </c>
      <c r="Q369" s="33">
        <v>9</v>
      </c>
      <c r="R369" s="24">
        <f t="shared" si="122"/>
        <v>18</v>
      </c>
      <c r="S369" s="18"/>
      <c r="T369" s="23" t="b">
        <f t="shared" si="125"/>
        <v>0</v>
      </c>
      <c r="U369" s="23">
        <f t="shared" si="126"/>
        <v>0</v>
      </c>
      <c r="V369" s="18"/>
      <c r="W369" s="23">
        <f t="shared" si="127"/>
        <v>23.750999999999998</v>
      </c>
      <c r="X369" s="30" t="str">
        <f>IFERROR(VLOOKUP($I369,Trabajadores!$C$2:$AS$1684,42,FALSE)," ")</f>
        <v>ALGADI</v>
      </c>
      <c r="Y369" s="30">
        <f>IFERROR(VLOOKUP($I369,Trabajadores!$C$2:$AS$1684,40,FALSE)," ")</f>
        <v>110060</v>
      </c>
      <c r="Z369" s="30" t="str">
        <f>IFERROR(VLOOKUP(Y369,Centros!$X$2:$Y$228,2,FALSE)," ")</f>
        <v>COL. SAN BUENAVENTURA</v>
      </c>
      <c r="AA369" s="6" t="s">
        <v>10889</v>
      </c>
      <c r="AB369" s="155" t="s">
        <v>10888</v>
      </c>
      <c r="AC369" s="41">
        <f>IFERROR(VLOOKUP(H369,Centros!$AI$2:$AN$10,6,FALSE),0)</f>
        <v>72</v>
      </c>
      <c r="AD369" s="42">
        <f t="shared" si="128"/>
        <v>0</v>
      </c>
      <c r="AE369" s="42">
        <f t="shared" si="129"/>
        <v>18</v>
      </c>
      <c r="AF369" s="42">
        <f t="shared" si="130"/>
        <v>0</v>
      </c>
      <c r="AG369" s="42">
        <f t="shared" si="131"/>
        <v>0</v>
      </c>
      <c r="AH369" s="43">
        <f>IFERROR(VLOOKUP($I369,Trabajadores!$C$3:$AT$1684,44,FALSE),0)</f>
        <v>19228</v>
      </c>
      <c r="AI369" s="43">
        <f>IFERROR(VLOOKUP($I369,Trabajadores!$C$3:$AT$1684,2,FALSE),0)</f>
        <v>798</v>
      </c>
      <c r="AJ369" s="43" t="str">
        <f>IFERROR(VLOOKUP($I369,Trabajadores!$C$3:$AY$1270,21,FALSE),0)</f>
        <v>40</v>
      </c>
      <c r="AK369" s="42">
        <f>IFERROR(VLOOKUP($I369,Trabajadores!$C$3:$AN$1684,38,FALSE),0)</f>
        <v>10.301287051482058</v>
      </c>
      <c r="AL369" s="42" t="str">
        <f>IFERROR(VLOOKUP($I369,Trabajadores!$C$3:$AN$1684,28,FALSE),0)</f>
        <v>28002585011981</v>
      </c>
      <c r="AM369" s="21" t="str">
        <f>IFERROR(VLOOKUP($I369,Trabajadores!$C$3:$AN$1684,19,FALSE),0)</f>
        <v>Limpiador@</v>
      </c>
      <c r="AN369" s="21">
        <f>IFERROR(IF($J369="algadi",VLOOKUP($K369,Centros!$AB$2:$AD$142,2,FALSE),VLOOKUP($K369,Centros!$AB$143:$AD$282,2,FALSE)),0)</f>
        <v>19228</v>
      </c>
      <c r="AO369" s="44" t="str">
        <f>IFERROR(IF($J369="algadi",VLOOKUP($K369,Centros!$AB$2:$AD$142,3,FALSE),VLOOKUP($K369,Centros!$AB$143:$AD$222,3,FALSE)),0)</f>
        <v>40</v>
      </c>
      <c r="AP369" s="54"/>
      <c r="AQ369" s="55">
        <f>IFERROR(VLOOKUP($AM369,Centros!$AR$2:$AS$405,2,FALSE),0)</f>
        <v>1.6367812499999999</v>
      </c>
      <c r="AR369" s="78">
        <f>IFERROR(VLOOKUP($AM369,Centros!$AZ$2:$BA$6,2,FALSE),0)</f>
        <v>0</v>
      </c>
      <c r="AS369" s="76">
        <f>IFERROR(VLOOKUP($AM369,Centros!$BE$2:$BF$6,2,FALSE),0)</f>
        <v>0</v>
      </c>
      <c r="BD369" s="45" t="str">
        <f t="shared" si="132"/>
        <v>ALGADI</v>
      </c>
      <c r="BE369" s="45" t="s">
        <v>852</v>
      </c>
      <c r="BF369" s="123" t="str">
        <f t="shared" si="133"/>
        <v>9-SEPTIEMBRE</v>
      </c>
      <c r="BG369" s="45">
        <f t="shared" si="134"/>
        <v>110060</v>
      </c>
      <c r="BH369" s="45">
        <f>VLOOKUP(Y369,Hoja1!$A$2:$O$599,14,FALSE)</f>
        <v>110060</v>
      </c>
      <c r="BI369" s="45" t="str">
        <f>VLOOKUP(BH369,Hoja1!$A$2:$O$599,2,FALSE)</f>
        <v>COL. SAN BUENAVENTURA</v>
      </c>
      <c r="BJ369" s="45" t="str">
        <f t="shared" si="135"/>
        <v>SERRANO MEDINA, JOSEFA</v>
      </c>
      <c r="BK369" s="45">
        <f>VLOOKUP(BJ369,Trabajadores!$C$3:$AN$3285,14,FALSE)</f>
        <v>200</v>
      </c>
      <c r="BL369" s="45" t="str">
        <f>VLOOKUP($BJ369,Trabajadores!$C$3:$AN$3285,19,FALSE)</f>
        <v>Limpiador@</v>
      </c>
      <c r="BM369" s="45">
        <f>VLOOKUP($BJ369,Trabajadores!$C$3:$AN$3285,16,FALSE)</f>
        <v>51.28</v>
      </c>
      <c r="BN369" s="124">
        <f t="shared" si="136"/>
        <v>0</v>
      </c>
      <c r="BO369" s="124">
        <f t="shared" si="137"/>
        <v>1</v>
      </c>
      <c r="BP369" s="125">
        <f t="shared" si="138"/>
        <v>1</v>
      </c>
      <c r="BR369" s="126">
        <f t="shared" si="139"/>
        <v>-23.750999999999998</v>
      </c>
      <c r="BV369" s="45" t="str">
        <f t="shared" si="140"/>
        <v>ALGADI</v>
      </c>
      <c r="BW369" s="45" t="s">
        <v>852</v>
      </c>
      <c r="BX369" s="123" t="str">
        <f t="shared" si="141"/>
        <v>9-SEPTIEMBRE</v>
      </c>
      <c r="BY369" s="45">
        <f t="shared" si="142"/>
        <v>110060</v>
      </c>
      <c r="BZ369" s="45">
        <f>VLOOKUP(BY369,Hoja1!$A$2:$O$599,14,FALSE)</f>
        <v>110060</v>
      </c>
      <c r="CA369" s="45" t="str">
        <f>VLOOKUP(BZ369,Hoja1!$A$2:$O$599,2,FALSE)</f>
        <v>COL. SAN BUENAVENTURA</v>
      </c>
      <c r="CB369" s="45" t="str">
        <f t="shared" si="143"/>
        <v>Permiso retribuido</v>
      </c>
      <c r="CC369" s="45">
        <v>888</v>
      </c>
      <c r="CD369" s="45" t="str">
        <f t="shared" si="144"/>
        <v>INCIDENCIA</v>
      </c>
      <c r="CF369" s="124"/>
      <c r="CG369" s="124"/>
      <c r="CH369" s="125"/>
      <c r="CJ369" s="126">
        <f t="shared" si="145"/>
        <v>23.750999999999998</v>
      </c>
    </row>
    <row r="370" spans="1:88" hidden="1" x14ac:dyDescent="0.3">
      <c r="A370" s="116"/>
      <c r="B370" s="116"/>
      <c r="D370" s="31" t="s">
        <v>2770</v>
      </c>
      <c r="E370" s="8" t="s">
        <v>2786</v>
      </c>
      <c r="F370" s="7" t="s">
        <v>726</v>
      </c>
      <c r="G370" s="45" t="s">
        <v>716</v>
      </c>
      <c r="H370" s="45" t="s">
        <v>721</v>
      </c>
      <c r="I370" s="119" t="s">
        <v>7592</v>
      </c>
      <c r="J370" s="18" t="s">
        <v>485</v>
      </c>
      <c r="K370" s="119">
        <v>110060</v>
      </c>
      <c r="L370" s="110" t="str">
        <f t="shared" si="123"/>
        <v>ok</v>
      </c>
      <c r="M370" s="111" t="str">
        <f>IFERROR(VLOOKUP(K370,Centros!$E$2:$G$340,2,FALSE)," ")</f>
        <v>COL. SAN BUENAVENTURA</v>
      </c>
      <c r="N370" s="112" t="str">
        <f t="shared" si="124"/>
        <v xml:space="preserve"> </v>
      </c>
      <c r="O370" s="113" t="str">
        <f>IFERROR(VLOOKUP($I370,Trabajadores!$C$3:$AF$1684,19,FALSE)," ")</f>
        <v>ASL</v>
      </c>
      <c r="P370" s="32">
        <v>3</v>
      </c>
      <c r="Q370" s="33">
        <v>9</v>
      </c>
      <c r="R370" s="24">
        <f t="shared" si="122"/>
        <v>27</v>
      </c>
      <c r="S370" s="18"/>
      <c r="T370" s="23">
        <f t="shared" si="125"/>
        <v>1.6367812499999999</v>
      </c>
      <c r="U370" s="23">
        <f t="shared" si="126"/>
        <v>0</v>
      </c>
      <c r="V370" s="18"/>
      <c r="W370" s="23">
        <f t="shared" si="127"/>
        <v>35.6265</v>
      </c>
      <c r="X370" s="30" t="str">
        <f>IFERROR(VLOOKUP($I370,Trabajadores!$C$2:$AS$1684,42,FALSE)," ")</f>
        <v>ALGADI</v>
      </c>
      <c r="Y370" s="30">
        <f>IFERROR(VLOOKUP($I370,Trabajadores!$C$2:$AS$1684,40,FALSE)," ")</f>
        <v>110060</v>
      </c>
      <c r="Z370" s="30" t="str">
        <f>IFERROR(VLOOKUP(Y370,Centros!$X$2:$Y$228,2,FALSE)," ")</f>
        <v>COL. SAN BUENAVENTURA</v>
      </c>
      <c r="AA370" s="6" t="s">
        <v>10890</v>
      </c>
      <c r="AB370" s="155" t="s">
        <v>10888</v>
      </c>
      <c r="AC370" s="41">
        <f>IFERROR(VLOOKUP(H370,Centros!$AI$2:$AN$10,6,FALSE),0)</f>
        <v>72</v>
      </c>
      <c r="AD370" s="42">
        <f t="shared" si="128"/>
        <v>0</v>
      </c>
      <c r="AE370" s="42">
        <f t="shared" si="129"/>
        <v>27</v>
      </c>
      <c r="AF370" s="42">
        <f t="shared" si="130"/>
        <v>0</v>
      </c>
      <c r="AG370" s="42">
        <f t="shared" si="131"/>
        <v>0</v>
      </c>
      <c r="AH370" s="43">
        <f>IFERROR(VLOOKUP($I370,Trabajadores!$C$3:$AT$1684,44,FALSE),0)</f>
        <v>19228</v>
      </c>
      <c r="AI370" s="43">
        <f>IFERROR(VLOOKUP($I370,Trabajadores!$C$3:$AT$1684,2,FALSE),0)</f>
        <v>1877</v>
      </c>
      <c r="AJ370" s="43" t="str">
        <f>IFERROR(VLOOKUP($I370,Trabajadores!$C$3:$AY$1270,21,FALSE),0)</f>
        <v>40</v>
      </c>
      <c r="AK370" s="42">
        <f>IFERROR(VLOOKUP($I370,Trabajadores!$C$3:$AN$1684,38,FALSE),0)</f>
        <v>7.8775000000000004</v>
      </c>
      <c r="AL370" s="42" t="str">
        <f>IFERROR(VLOOKUP($I370,Trabajadores!$C$3:$AN$1684,28,FALSE),0)</f>
        <v>99100165012016</v>
      </c>
      <c r="AM370" s="21" t="str">
        <f>IFERROR(VLOOKUP($I370,Trabajadores!$C$3:$AN$1684,19,FALSE),0)</f>
        <v>ASL</v>
      </c>
      <c r="AN370" s="21">
        <f>IFERROR(IF($J370="algadi",VLOOKUP($K370,Centros!$AB$2:$AD$142,2,FALSE),VLOOKUP($K370,Centros!$AB$143:$AD$282,2,FALSE)),0)</f>
        <v>19228</v>
      </c>
      <c r="AO370" s="44" t="str">
        <f>IFERROR(IF($J370="algadi",VLOOKUP($K370,Centros!$AB$2:$AD$142,3,FALSE),VLOOKUP($K370,Centros!$AB$143:$AD$222,3,FALSE)),0)</f>
        <v>40</v>
      </c>
      <c r="AP370" s="54"/>
      <c r="AQ370" s="55">
        <f>IFERROR(VLOOKUP($AM370,Centros!$AR$2:$AS$405,2,FALSE),0)</f>
        <v>1.6367812499999999</v>
      </c>
      <c r="AR370" s="78">
        <f>IFERROR(VLOOKUP($AM370,Centros!$AZ$2:$BA$6,2,FALSE),0)</f>
        <v>0</v>
      </c>
      <c r="AS370" s="76">
        <f>IFERROR(VLOOKUP($AM370,Centros!$BE$2:$BF$6,2,FALSE),0)</f>
        <v>2.0499999999999998</v>
      </c>
      <c r="BD370" s="45" t="str">
        <f t="shared" si="132"/>
        <v>ALGADI</v>
      </c>
      <c r="BE370" s="45" t="s">
        <v>852</v>
      </c>
      <c r="BF370" s="123" t="str">
        <f t="shared" si="133"/>
        <v>9-SEPTIEMBRE</v>
      </c>
      <c r="BG370" s="45">
        <f t="shared" si="134"/>
        <v>110060</v>
      </c>
      <c r="BH370" s="45">
        <f>VLOOKUP(Y370,Hoja1!$A$2:$O$599,14,FALSE)</f>
        <v>110060</v>
      </c>
      <c r="BI370" s="45" t="str">
        <f>VLOOKUP(BH370,Hoja1!$A$2:$O$599,2,FALSE)</f>
        <v>COL. SAN BUENAVENTURA</v>
      </c>
      <c r="BJ370" s="45" t="str">
        <f t="shared" si="135"/>
        <v>BARBERO SANCHEZ, FRANCISCA</v>
      </c>
      <c r="BK370" s="45">
        <f>VLOOKUP(BJ370,Trabajadores!$C$3:$AN$3285,14,FALSE)</f>
        <v>502</v>
      </c>
      <c r="BL370" s="45" t="str">
        <f>VLOOKUP($BJ370,Trabajadores!$C$3:$AN$3285,19,FALSE)</f>
        <v>ASL</v>
      </c>
      <c r="BM370" s="45">
        <f>VLOOKUP($BJ370,Trabajadores!$C$3:$AN$3285,16,FALSE)</f>
        <v>50</v>
      </c>
      <c r="BN370" s="124">
        <f t="shared" si="136"/>
        <v>0</v>
      </c>
      <c r="BO370" s="124">
        <f t="shared" si="137"/>
        <v>1</v>
      </c>
      <c r="BP370" s="125">
        <f t="shared" si="138"/>
        <v>1</v>
      </c>
      <c r="BR370" s="126">
        <f t="shared" si="139"/>
        <v>-35.6265</v>
      </c>
      <c r="BV370" s="45" t="str">
        <f t="shared" si="140"/>
        <v>ALGADI</v>
      </c>
      <c r="BW370" s="45" t="s">
        <v>852</v>
      </c>
      <c r="BX370" s="123" t="str">
        <f t="shared" si="141"/>
        <v>9-SEPTIEMBRE</v>
      </c>
      <c r="BY370" s="45">
        <f t="shared" si="142"/>
        <v>110060</v>
      </c>
      <c r="BZ370" s="45">
        <f>VLOOKUP(BY370,Hoja1!$A$2:$O$599,14,FALSE)</f>
        <v>110060</v>
      </c>
      <c r="CA370" s="45" t="str">
        <f>VLOOKUP(BZ370,Hoja1!$A$2:$O$599,2,FALSE)</f>
        <v>COL. SAN BUENAVENTURA</v>
      </c>
      <c r="CB370" s="45" t="str">
        <f t="shared" si="143"/>
        <v>Permiso retribuido</v>
      </c>
      <c r="CC370" s="45">
        <v>888</v>
      </c>
      <c r="CD370" s="45" t="str">
        <f t="shared" si="144"/>
        <v>INCIDENCIA</v>
      </c>
      <c r="CF370" s="124"/>
      <c r="CG370" s="124"/>
      <c r="CH370" s="125"/>
      <c r="CJ370" s="126">
        <f t="shared" si="145"/>
        <v>35.6265</v>
      </c>
    </row>
    <row r="371" spans="1:88" hidden="1" x14ac:dyDescent="0.3">
      <c r="A371" s="116"/>
      <c r="B371" s="116"/>
      <c r="D371" s="31" t="s">
        <v>2770</v>
      </c>
      <c r="E371" s="8" t="s">
        <v>2786</v>
      </c>
      <c r="F371" s="7" t="s">
        <v>725</v>
      </c>
      <c r="G371" s="45" t="s">
        <v>714</v>
      </c>
      <c r="H371" s="45" t="s">
        <v>719</v>
      </c>
      <c r="I371" s="119" t="s">
        <v>4993</v>
      </c>
      <c r="J371" s="18" t="s">
        <v>485</v>
      </c>
      <c r="K371" s="119">
        <v>510014</v>
      </c>
      <c r="L371" s="110" t="str">
        <f t="shared" si="123"/>
        <v>ok</v>
      </c>
      <c r="M371" s="111" t="str">
        <f>IFERROR(VLOOKUP(K371,Centros!$E$2:$G$340,2,FALSE)," ")</f>
        <v>CURIA PROVINCIAL AGUSTINOS</v>
      </c>
      <c r="N371" s="112" t="str">
        <f t="shared" si="124"/>
        <v xml:space="preserve"> </v>
      </c>
      <c r="O371" s="113" t="str">
        <f>IFERROR(VLOOKUP($I371,Trabajadores!$C$3:$AF$1684,19,FALSE)," ")</f>
        <v>Cociner@</v>
      </c>
      <c r="P371" s="32">
        <v>1</v>
      </c>
      <c r="Q371" s="33">
        <v>120</v>
      </c>
      <c r="R371" s="24">
        <f t="shared" si="122"/>
        <v>120</v>
      </c>
      <c r="S371" s="18"/>
      <c r="T371" s="23">
        <f t="shared" si="125"/>
        <v>1.743765625</v>
      </c>
      <c r="U371" s="23">
        <f t="shared" si="126"/>
        <v>0</v>
      </c>
      <c r="V371" s="18"/>
      <c r="W371" s="23">
        <f t="shared" si="127"/>
        <v>158.33999999999997</v>
      </c>
      <c r="X371" s="30" t="str">
        <f>IFERROR(VLOOKUP($I371,Trabajadores!$C$2:$AS$1684,42,FALSE)," ")</f>
        <v>ALGADI</v>
      </c>
      <c r="Y371" s="30">
        <f>IFERROR(VLOOKUP($I371,Trabajadores!$C$2:$AS$1684,40,FALSE)," ")</f>
        <v>200006</v>
      </c>
      <c r="Z371" s="30" t="str">
        <f>IFERROR(VLOOKUP(Y371,Centros!$X$2:$Y$228,2,FALSE)," ")</f>
        <v>Polaris</v>
      </c>
      <c r="AA371" s="6">
        <v>45837</v>
      </c>
      <c r="AB371" s="155" t="s">
        <v>10891</v>
      </c>
      <c r="AC371" s="41">
        <f>IFERROR(VLOOKUP(H371,Centros!$AI$2:$AN$10,6,FALSE),0)</f>
        <v>72</v>
      </c>
      <c r="AD371" s="42">
        <f t="shared" si="128"/>
        <v>0</v>
      </c>
      <c r="AE371" s="42">
        <f t="shared" si="129"/>
        <v>120</v>
      </c>
      <c r="AF371" s="42">
        <f t="shared" si="130"/>
        <v>0</v>
      </c>
      <c r="AG371" s="42">
        <f t="shared" si="131"/>
        <v>0</v>
      </c>
      <c r="AH371" s="43">
        <f>IFERROR(VLOOKUP($I371,Trabajadores!$C$3:$AT$1684,44,FALSE),0)</f>
        <v>19228</v>
      </c>
      <c r="AI371" s="43">
        <f>IFERROR(VLOOKUP($I371,Trabajadores!$C$3:$AT$1684,2,FALSE),0)</f>
        <v>2099</v>
      </c>
      <c r="AJ371" s="43" t="str">
        <f>IFERROR(VLOOKUP($I371,Trabajadores!$C$3:$AY$1270,21,FALSE),0)</f>
        <v>132</v>
      </c>
      <c r="AK371" s="42">
        <f>IFERROR(VLOOKUP($I371,Trabajadores!$C$3:$AN$1684,38,FALSE),0)</f>
        <v>10.91375</v>
      </c>
      <c r="AL371" s="42" t="str">
        <f>IFERROR(VLOOKUP($I371,Trabajadores!$C$3:$AN$1684,28,FALSE),0)</f>
        <v>99100165012016</v>
      </c>
      <c r="AM371" s="21" t="str">
        <f>IFERROR(VLOOKUP($I371,Trabajadores!$C$3:$AN$1684,19,FALSE),0)</f>
        <v>Cociner@</v>
      </c>
      <c r="AN371" s="21">
        <f>IFERROR(IF($J371="algadi",VLOOKUP($K371,Centros!$AB$2:$AD$142,2,FALSE),VLOOKUP($K371,Centros!$AB$143:$AD$282,2,FALSE)),0)</f>
        <v>5027</v>
      </c>
      <c r="AO371" s="44">
        <f>IFERROR(IF($J371="algadi",VLOOKUP($K371,Centros!$AB$2:$AD$142,3,FALSE),VLOOKUP($K371,Centros!$AB$143:$AD$222,3,FALSE)),0)</f>
        <v>79</v>
      </c>
      <c r="AP371" s="54"/>
      <c r="AQ371" s="55">
        <f>IFERROR(VLOOKUP($AM371,Centros!$AR$2:$AS$405,2,FALSE),0)</f>
        <v>1.743765625</v>
      </c>
      <c r="AR371" s="78">
        <f>IFERROR(VLOOKUP($AM371,Centros!$AZ$2:$BA$6,2,FALSE),0)</f>
        <v>2.3222499999999999</v>
      </c>
      <c r="AS371" s="76">
        <f>IFERROR(VLOOKUP($AM371,Centros!$BE$2:$BF$6,2,FALSE),0)</f>
        <v>0</v>
      </c>
      <c r="BD371" s="45" t="str">
        <f t="shared" si="132"/>
        <v>ALGADI</v>
      </c>
      <c r="BE371" s="45" t="s">
        <v>852</v>
      </c>
      <c r="BF371" s="123" t="str">
        <f t="shared" si="133"/>
        <v>9-SEPTIEMBRE</v>
      </c>
      <c r="BG371" s="45">
        <f t="shared" si="134"/>
        <v>200006</v>
      </c>
      <c r="BH371" s="45">
        <f>VLOOKUP(Y371,Hoja1!$A$2:$O$599,14,FALSE)</f>
        <v>200006</v>
      </c>
      <c r="BI371" s="45" t="str">
        <f>VLOOKUP(BH371,Hoja1!$A$2:$O$599,2,FALSE)</f>
        <v>VEMARE, S.L</v>
      </c>
      <c r="BJ371" s="45" t="str">
        <f t="shared" si="135"/>
        <v>SILVA AMORIM, DOUGLAS</v>
      </c>
      <c r="BK371" s="45">
        <f>VLOOKUP(BJ371,Trabajadores!$C$3:$AN$3285,14,FALSE)</f>
        <v>100</v>
      </c>
      <c r="BL371" s="45" t="str">
        <f>VLOOKUP($BJ371,Trabajadores!$C$3:$AN$3285,19,FALSE)</f>
        <v>Cociner@</v>
      </c>
      <c r="BM371" s="45">
        <f>VLOOKUP($BJ371,Trabajadores!$C$3:$AN$3285,16,FALSE)</f>
        <v>100</v>
      </c>
      <c r="BN371" s="124">
        <f t="shared" si="136"/>
        <v>1</v>
      </c>
      <c r="BO371" s="124">
        <f t="shared" si="137"/>
        <v>0</v>
      </c>
      <c r="BP371" s="125">
        <f t="shared" si="138"/>
        <v>1</v>
      </c>
      <c r="BR371" s="126">
        <f t="shared" si="139"/>
        <v>-158.33999999999997</v>
      </c>
      <c r="BV371" s="45" t="str">
        <f t="shared" si="140"/>
        <v>ALGADI</v>
      </c>
      <c r="BW371" s="45" t="s">
        <v>852</v>
      </c>
      <c r="BX371" s="123" t="str">
        <f t="shared" si="141"/>
        <v>9-SEPTIEMBRE</v>
      </c>
      <c r="BY371" s="45">
        <f t="shared" si="142"/>
        <v>510014</v>
      </c>
      <c r="BZ371" s="45">
        <f>VLOOKUP(BY371,Hoja1!$A$2:$O$599,14,FALSE)</f>
        <v>510014</v>
      </c>
      <c r="CA371" s="45" t="str">
        <f>VLOOKUP(BZ371,Hoja1!$A$2:$O$599,2,FALSE)</f>
        <v>C.P. PP. AGUSTINOS "PROV. S. JUAN SAHAGUN"</v>
      </c>
      <c r="CB371" s="45" t="str">
        <f t="shared" si="143"/>
        <v>Eventos</v>
      </c>
      <c r="CC371" s="45">
        <v>888</v>
      </c>
      <c r="CD371" s="45" t="str">
        <f t="shared" si="144"/>
        <v>INCIDENCIA</v>
      </c>
      <c r="CF371" s="124"/>
      <c r="CG371" s="124"/>
      <c r="CH371" s="125"/>
      <c r="CJ371" s="126">
        <f t="shared" si="145"/>
        <v>158.33999999999997</v>
      </c>
    </row>
    <row r="372" spans="1:88" hidden="1" x14ac:dyDescent="0.3">
      <c r="A372" s="116"/>
      <c r="B372" s="116"/>
      <c r="D372" s="31" t="s">
        <v>2770</v>
      </c>
      <c r="E372" s="8" t="s">
        <v>2786</v>
      </c>
      <c r="F372" s="7" t="s">
        <v>726</v>
      </c>
      <c r="G372" s="45" t="s">
        <v>714</v>
      </c>
      <c r="H372" s="45" t="s">
        <v>720</v>
      </c>
      <c r="I372" s="119" t="s">
        <v>8990</v>
      </c>
      <c r="J372" s="18" t="s">
        <v>485</v>
      </c>
      <c r="K372" s="119">
        <v>110183</v>
      </c>
      <c r="L372" s="110" t="str">
        <f t="shared" si="123"/>
        <v>ok</v>
      </c>
      <c r="M372" s="111" t="str">
        <f>IFERROR(VLOOKUP(K372,Centros!$E$2:$G$340,2,FALSE)," ")</f>
        <v>REAL COLEGIO ALFONSO XII</v>
      </c>
      <c r="N372" s="112" t="str">
        <f t="shared" si="124"/>
        <v xml:space="preserve"> </v>
      </c>
      <c r="O372" s="113" t="str">
        <f>IFERROR(VLOOKUP($I372,Trabajadores!$C$3:$AF$1684,19,FALSE)," ")</f>
        <v>J Cocina</v>
      </c>
      <c r="P372" s="32">
        <v>1</v>
      </c>
      <c r="Q372" s="33">
        <v>80</v>
      </c>
      <c r="R372" s="24">
        <f t="shared" si="122"/>
        <v>80</v>
      </c>
      <c r="S372" s="18"/>
      <c r="T372" s="23">
        <f t="shared" si="125"/>
        <v>1.7971718750000001</v>
      </c>
      <c r="U372" s="23">
        <f t="shared" si="126"/>
        <v>0</v>
      </c>
      <c r="V372" s="18"/>
      <c r="W372" s="23">
        <f t="shared" si="127"/>
        <v>105.55999999999999</v>
      </c>
      <c r="X372" s="30" t="str">
        <f>IFERROR(VLOOKUP($I372,Trabajadores!$C$2:$AS$1684,42,FALSE)," ")</f>
        <v>ALGADI</v>
      </c>
      <c r="Y372" s="30">
        <f>IFERROR(VLOOKUP($I372,Trabajadores!$C$2:$AS$1684,40,FALSE)," ")</f>
        <v>110183</v>
      </c>
      <c r="Z372" s="30" t="str">
        <f>IFERROR(VLOOKUP(Y372,Centros!$X$2:$Y$228,2,FALSE)," ")</f>
        <v>REAL COLEGIO ALFONSO XII</v>
      </c>
      <c r="AA372" s="6">
        <v>45915</v>
      </c>
      <c r="AB372" s="155" t="s">
        <v>10892</v>
      </c>
      <c r="AC372" s="41">
        <f>IFERROR(VLOOKUP(H372,Centros!$AI$2:$AN$10,6,FALSE),0)</f>
        <v>70</v>
      </c>
      <c r="AD372" s="42">
        <f t="shared" si="128"/>
        <v>80</v>
      </c>
      <c r="AE372" s="42">
        <f t="shared" si="129"/>
        <v>0</v>
      </c>
      <c r="AF372" s="42">
        <f t="shared" si="130"/>
        <v>0</v>
      </c>
      <c r="AG372" s="42">
        <f t="shared" si="131"/>
        <v>0</v>
      </c>
      <c r="AH372" s="43">
        <f>IFERROR(VLOOKUP($I372,Trabajadores!$C$3:$AT$1684,44,FALSE),0)</f>
        <v>19228</v>
      </c>
      <c r="AI372" s="43">
        <f>IFERROR(VLOOKUP($I372,Trabajadores!$C$3:$AT$1684,2,FALSE),0)</f>
        <v>199</v>
      </c>
      <c r="AJ372" s="43" t="str">
        <f>IFERROR(VLOOKUP($I372,Trabajadores!$C$3:$AY$1270,21,FALSE),0)</f>
        <v>26</v>
      </c>
      <c r="AK372" s="42">
        <f>IFERROR(VLOOKUP($I372,Trabajadores!$C$3:$AN$1684,38,FALSE),0)</f>
        <v>9.4049999999999994</v>
      </c>
      <c r="AL372" s="42" t="str">
        <f>IFERROR(VLOOKUP($I372,Trabajadores!$C$3:$AN$1684,28,FALSE),0)</f>
        <v>99100165012016</v>
      </c>
      <c r="AM372" s="21" t="str">
        <f>IFERROR(VLOOKUP($I372,Trabajadores!$C$3:$AN$1684,19,FALSE),0)</f>
        <v>J Cocina</v>
      </c>
      <c r="AN372" s="21">
        <f>IFERROR(IF($J372="algadi",VLOOKUP($K372,Centros!$AB$2:$AD$142,2,FALSE),VLOOKUP($K372,Centros!$AB$143:$AD$282,2,FALSE)),0)</f>
        <v>19228</v>
      </c>
      <c r="AO372" s="44" t="str">
        <f>IFERROR(IF($J372="algadi",VLOOKUP($K372,Centros!$AB$2:$AD$142,3,FALSE),VLOOKUP($K372,Centros!$AB$143:$AD$222,3,FALSE)),0)</f>
        <v>26</v>
      </c>
      <c r="AP372" s="54"/>
      <c r="AQ372" s="55">
        <f>IFERROR(VLOOKUP($AM372,Centros!$AR$2:$AS$405,2,FALSE),0)</f>
        <v>1.7971718750000001</v>
      </c>
      <c r="AR372" s="78">
        <f>IFERROR(VLOOKUP($AM372,Centros!$AZ$2:$BA$6,2,FALSE),0)</f>
        <v>0</v>
      </c>
      <c r="AS372" s="76">
        <f>IFERROR(VLOOKUP($AM372,Centros!$BE$2:$BF$6,2,FALSE),0)</f>
        <v>0</v>
      </c>
      <c r="BD372" s="45" t="str">
        <f t="shared" si="132"/>
        <v>ALGADI</v>
      </c>
      <c r="BE372" s="45" t="s">
        <v>852</v>
      </c>
      <c r="BF372" s="123" t="str">
        <f t="shared" si="133"/>
        <v>9-SEPTIEMBRE</v>
      </c>
      <c r="BG372" s="45">
        <f t="shared" si="134"/>
        <v>110183</v>
      </c>
      <c r="BH372" s="45">
        <f>VLOOKUP(Y372,Hoja1!$A$2:$O$599,14,FALSE)</f>
        <v>110183</v>
      </c>
      <c r="BI372" s="45" t="str">
        <f>VLOOKUP(BH372,Hoja1!$A$2:$O$599,2,FALSE)</f>
        <v>REAL COLEGIO ALFONSO XII</v>
      </c>
      <c r="BJ372" s="45" t="str">
        <f t="shared" si="135"/>
        <v>KALUSKA, JAGNA</v>
      </c>
      <c r="BK372" s="45">
        <f>VLOOKUP(BJ372,Trabajadores!$C$3:$AN$3285,14,FALSE)</f>
        <v>300</v>
      </c>
      <c r="BL372" s="45" t="str">
        <f>VLOOKUP($BJ372,Trabajadores!$C$3:$AN$3285,19,FALSE)</f>
        <v>J Cocina</v>
      </c>
      <c r="BM372" s="45">
        <f>VLOOKUP($BJ372,Trabajadores!$C$3:$AN$3285,16,FALSE)</f>
        <v>100</v>
      </c>
      <c r="BN372" s="124">
        <f t="shared" si="136"/>
        <v>1</v>
      </c>
      <c r="BO372" s="124">
        <f t="shared" si="137"/>
        <v>0</v>
      </c>
      <c r="BP372" s="125">
        <f t="shared" si="138"/>
        <v>1</v>
      </c>
      <c r="BR372" s="126">
        <f t="shared" si="139"/>
        <v>-105.55999999999999</v>
      </c>
      <c r="BV372" s="45" t="str">
        <f t="shared" si="140"/>
        <v>ALGADI</v>
      </c>
      <c r="BW372" s="45" t="s">
        <v>852</v>
      </c>
      <c r="BX372" s="123" t="str">
        <f t="shared" si="141"/>
        <v>9-SEPTIEMBRE</v>
      </c>
      <c r="BY372" s="45">
        <f t="shared" si="142"/>
        <v>110183</v>
      </c>
      <c r="BZ372" s="45">
        <f>VLOOKUP(BY372,Hoja1!$A$2:$O$599,14,FALSE)</f>
        <v>110183</v>
      </c>
      <c r="CA372" s="45" t="str">
        <f>VLOOKUP(BZ372,Hoja1!$A$2:$O$599,2,FALSE)</f>
        <v>REAL COLEGIO ALFONSO XII</v>
      </c>
      <c r="CB372" s="45" t="str">
        <f t="shared" si="143"/>
        <v>Festivos y Fines de Semana</v>
      </c>
      <c r="CC372" s="45">
        <v>888</v>
      </c>
      <c r="CD372" s="45" t="str">
        <f t="shared" si="144"/>
        <v>INCIDENCIA</v>
      </c>
      <c r="CF372" s="124"/>
      <c r="CG372" s="124"/>
      <c r="CH372" s="125"/>
      <c r="CJ372" s="126">
        <f t="shared" si="145"/>
        <v>105.55999999999999</v>
      </c>
    </row>
    <row r="373" spans="1:88" hidden="1" x14ac:dyDescent="0.3">
      <c r="A373" s="116"/>
      <c r="B373" s="116"/>
      <c r="D373" s="31" t="s">
        <v>2770</v>
      </c>
      <c r="E373" s="8" t="s">
        <v>2786</v>
      </c>
      <c r="F373" s="7" t="s">
        <v>725</v>
      </c>
      <c r="G373" s="45" t="s">
        <v>714</v>
      </c>
      <c r="H373" s="45" t="s">
        <v>718</v>
      </c>
      <c r="I373" s="119" t="s">
        <v>8990</v>
      </c>
      <c r="J373" s="18" t="s">
        <v>485</v>
      </c>
      <c r="K373" s="119">
        <v>110183</v>
      </c>
      <c r="L373" s="110" t="str">
        <f t="shared" si="123"/>
        <v>ok</v>
      </c>
      <c r="M373" s="111" t="str">
        <f>IFERROR(VLOOKUP(K373,Centros!$E$2:$G$340,2,FALSE)," ")</f>
        <v>REAL COLEGIO ALFONSO XII</v>
      </c>
      <c r="N373" s="112" t="str">
        <f t="shared" si="124"/>
        <v xml:space="preserve"> </v>
      </c>
      <c r="O373" s="113" t="str">
        <f>IFERROR(VLOOKUP($I373,Trabajadores!$C$3:$AF$1684,19,FALSE)," ")</f>
        <v>J Cocina</v>
      </c>
      <c r="P373" s="32">
        <v>2</v>
      </c>
      <c r="Q373" s="33">
        <v>11</v>
      </c>
      <c r="R373" s="24">
        <f t="shared" si="122"/>
        <v>22</v>
      </c>
      <c r="S373" s="18"/>
      <c r="T373" s="23">
        <f t="shared" si="125"/>
        <v>1.7971718750000001</v>
      </c>
      <c r="U373" s="23">
        <f t="shared" si="126"/>
        <v>0</v>
      </c>
      <c r="V373" s="18"/>
      <c r="W373" s="23">
        <f t="shared" si="127"/>
        <v>29.028999999999996</v>
      </c>
      <c r="X373" s="30" t="str">
        <f>IFERROR(VLOOKUP($I373,Trabajadores!$C$2:$AS$1684,42,FALSE)," ")</f>
        <v>ALGADI</v>
      </c>
      <c r="Y373" s="30">
        <f>IFERROR(VLOOKUP($I373,Trabajadores!$C$2:$AS$1684,40,FALSE)," ")</f>
        <v>110183</v>
      </c>
      <c r="Z373" s="30" t="str">
        <f>IFERROR(VLOOKUP(Y373,Centros!$X$2:$Y$228,2,FALSE)," ")</f>
        <v>REAL COLEGIO ALFONSO XII</v>
      </c>
      <c r="AA373" s="6" t="s">
        <v>10893</v>
      </c>
      <c r="AB373" s="155" t="s">
        <v>10894</v>
      </c>
      <c r="AC373" s="41">
        <f>IFERROR(VLOOKUP(H373,Centros!$AI$2:$AN$10,6,FALSE),0)</f>
        <v>72</v>
      </c>
      <c r="AD373" s="42">
        <f t="shared" si="128"/>
        <v>0</v>
      </c>
      <c r="AE373" s="42">
        <f t="shared" si="129"/>
        <v>22</v>
      </c>
      <c r="AF373" s="42">
        <f t="shared" si="130"/>
        <v>0</v>
      </c>
      <c r="AG373" s="42">
        <f t="shared" si="131"/>
        <v>0</v>
      </c>
      <c r="AH373" s="43">
        <f>IFERROR(VLOOKUP($I373,Trabajadores!$C$3:$AT$1684,44,FALSE),0)</f>
        <v>19228</v>
      </c>
      <c r="AI373" s="43">
        <f>IFERROR(VLOOKUP($I373,Trabajadores!$C$3:$AT$1684,2,FALSE),0)</f>
        <v>199</v>
      </c>
      <c r="AJ373" s="43" t="str">
        <f>IFERROR(VLOOKUP($I373,Trabajadores!$C$3:$AY$1270,21,FALSE),0)</f>
        <v>26</v>
      </c>
      <c r="AK373" s="42">
        <f>IFERROR(VLOOKUP($I373,Trabajadores!$C$3:$AN$1684,38,FALSE),0)</f>
        <v>9.4049999999999994</v>
      </c>
      <c r="AL373" s="42" t="str">
        <f>IFERROR(VLOOKUP($I373,Trabajadores!$C$3:$AN$1684,28,FALSE),0)</f>
        <v>99100165012016</v>
      </c>
      <c r="AM373" s="21" t="str">
        <f>IFERROR(VLOOKUP($I373,Trabajadores!$C$3:$AN$1684,19,FALSE),0)</f>
        <v>J Cocina</v>
      </c>
      <c r="AN373" s="21">
        <f>IFERROR(IF($J373="algadi",VLOOKUP($K373,Centros!$AB$2:$AD$142,2,FALSE),VLOOKUP($K373,Centros!$AB$143:$AD$282,2,FALSE)),0)</f>
        <v>19228</v>
      </c>
      <c r="AO373" s="44" t="str">
        <f>IFERROR(IF($J373="algadi",VLOOKUP($K373,Centros!$AB$2:$AD$142,3,FALSE),VLOOKUP($K373,Centros!$AB$143:$AD$222,3,FALSE)),0)</f>
        <v>26</v>
      </c>
      <c r="AP373" s="54"/>
      <c r="AQ373" s="55">
        <f>IFERROR(VLOOKUP($AM373,Centros!$AR$2:$AS$405,2,FALSE),0)</f>
        <v>1.7971718750000001</v>
      </c>
      <c r="AR373" s="78">
        <f>IFERROR(VLOOKUP($AM373,Centros!$AZ$2:$BA$6,2,FALSE),0)</f>
        <v>0</v>
      </c>
      <c r="AS373" s="76">
        <f>IFERROR(VLOOKUP($AM373,Centros!$BE$2:$BF$6,2,FALSE),0)</f>
        <v>0</v>
      </c>
      <c r="BD373" s="45" t="str">
        <f t="shared" si="132"/>
        <v>ALGADI</v>
      </c>
      <c r="BE373" s="45" t="s">
        <v>852</v>
      </c>
      <c r="BF373" s="123" t="str">
        <f t="shared" si="133"/>
        <v>9-SEPTIEMBRE</v>
      </c>
      <c r="BG373" s="45">
        <f t="shared" si="134"/>
        <v>110183</v>
      </c>
      <c r="BH373" s="45">
        <f>VLOOKUP(Y373,Hoja1!$A$2:$O$599,14,FALSE)</f>
        <v>110183</v>
      </c>
      <c r="BI373" s="45" t="str">
        <f>VLOOKUP(BH373,Hoja1!$A$2:$O$599,2,FALSE)</f>
        <v>REAL COLEGIO ALFONSO XII</v>
      </c>
      <c r="BJ373" s="45" t="str">
        <f t="shared" si="135"/>
        <v>KALUSKA, JAGNA</v>
      </c>
      <c r="BK373" s="45">
        <f>VLOOKUP(BJ373,Trabajadores!$C$3:$AN$3285,14,FALSE)</f>
        <v>300</v>
      </c>
      <c r="BL373" s="45" t="str">
        <f>VLOOKUP($BJ373,Trabajadores!$C$3:$AN$3285,19,FALSE)</f>
        <v>J Cocina</v>
      </c>
      <c r="BM373" s="45">
        <f>VLOOKUP($BJ373,Trabajadores!$C$3:$AN$3285,16,FALSE)</f>
        <v>100</v>
      </c>
      <c r="BN373" s="124">
        <f t="shared" si="136"/>
        <v>1</v>
      </c>
      <c r="BO373" s="124">
        <f t="shared" si="137"/>
        <v>0</v>
      </c>
      <c r="BP373" s="125">
        <f t="shared" si="138"/>
        <v>1</v>
      </c>
      <c r="BR373" s="126">
        <f t="shared" si="139"/>
        <v>-29.028999999999996</v>
      </c>
      <c r="BV373" s="45" t="str">
        <f t="shared" si="140"/>
        <v>ALGADI</v>
      </c>
      <c r="BW373" s="45" t="s">
        <v>852</v>
      </c>
      <c r="BX373" s="123" t="str">
        <f t="shared" si="141"/>
        <v>9-SEPTIEMBRE</v>
      </c>
      <c r="BY373" s="45">
        <f t="shared" si="142"/>
        <v>110183</v>
      </c>
      <c r="BZ373" s="45">
        <f>VLOOKUP(BY373,Hoja1!$A$2:$O$599,14,FALSE)</f>
        <v>110183</v>
      </c>
      <c r="CA373" s="45" t="str">
        <f>VLOOKUP(BZ373,Hoja1!$A$2:$O$599,2,FALSE)</f>
        <v>REAL COLEGIO ALFONSO XII</v>
      </c>
      <c r="CB373" s="45" t="str">
        <f t="shared" si="143"/>
        <v>Refuerzo</v>
      </c>
      <c r="CC373" s="45">
        <v>888</v>
      </c>
      <c r="CD373" s="45" t="str">
        <f t="shared" si="144"/>
        <v>INCIDENCIA</v>
      </c>
      <c r="CF373" s="124"/>
      <c r="CG373" s="124"/>
      <c r="CH373" s="125"/>
      <c r="CJ373" s="126">
        <f t="shared" si="145"/>
        <v>29.028999999999996</v>
      </c>
    </row>
    <row r="374" spans="1:88" hidden="1" x14ac:dyDescent="0.3">
      <c r="A374" s="116"/>
      <c r="B374" s="116"/>
      <c r="D374" s="31" t="s">
        <v>2770</v>
      </c>
      <c r="E374" s="8" t="s">
        <v>2786</v>
      </c>
      <c r="F374" s="7" t="s">
        <v>725</v>
      </c>
      <c r="G374" s="45" t="s">
        <v>714</v>
      </c>
      <c r="H374" s="45" t="s">
        <v>719</v>
      </c>
      <c r="I374" s="119" t="s">
        <v>9058</v>
      </c>
      <c r="J374" s="18" t="s">
        <v>485</v>
      </c>
      <c r="K374" s="119">
        <v>510014</v>
      </c>
      <c r="L374" s="110" t="str">
        <f t="shared" si="123"/>
        <v>ok</v>
      </c>
      <c r="M374" s="111" t="str">
        <f>IFERROR(VLOOKUP(K374,Centros!$E$2:$G$340,2,FALSE)," ")</f>
        <v>CURIA PROVINCIAL AGUSTINOS</v>
      </c>
      <c r="N374" s="112" t="str">
        <f t="shared" si="124"/>
        <v xml:space="preserve"> </v>
      </c>
      <c r="O374" s="113" t="str">
        <f>IFERROR(VLOOKUP($I374,Trabajadores!$C$3:$AF$1684,19,FALSE)," ")</f>
        <v>ASL</v>
      </c>
      <c r="P374" s="32">
        <v>1</v>
      </c>
      <c r="Q374" s="33">
        <v>80</v>
      </c>
      <c r="R374" s="24">
        <f t="shared" si="122"/>
        <v>80</v>
      </c>
      <c r="S374" s="18"/>
      <c r="T374" s="23">
        <f t="shared" si="125"/>
        <v>1.6367812499999999</v>
      </c>
      <c r="U374" s="23">
        <f t="shared" si="126"/>
        <v>0</v>
      </c>
      <c r="V374" s="18"/>
      <c r="W374" s="23">
        <f t="shared" si="127"/>
        <v>105.55999999999999</v>
      </c>
      <c r="X374" s="30" t="str">
        <f>IFERROR(VLOOKUP($I374,Trabajadores!$C$2:$AS$1684,42,FALSE)," ")</f>
        <v>ALGADI</v>
      </c>
      <c r="Y374" s="30">
        <f>IFERROR(VLOOKUP($I374,Trabajadores!$C$2:$AS$1684,40,FALSE)," ")</f>
        <v>110183</v>
      </c>
      <c r="Z374" s="30" t="str">
        <f>IFERROR(VLOOKUP(Y374,Centros!$X$2:$Y$228,2,FALSE)," ")</f>
        <v>REAL COLEGIO ALFONSO XII</v>
      </c>
      <c r="AA374" s="6">
        <v>45837</v>
      </c>
      <c r="AB374" s="155" t="s">
        <v>10895</v>
      </c>
      <c r="AC374" s="41">
        <f>IFERROR(VLOOKUP(H374,Centros!$AI$2:$AN$10,6,FALSE),0)</f>
        <v>72</v>
      </c>
      <c r="AD374" s="42">
        <f t="shared" si="128"/>
        <v>0</v>
      </c>
      <c r="AE374" s="42">
        <f t="shared" si="129"/>
        <v>80</v>
      </c>
      <c r="AF374" s="42">
        <f t="shared" si="130"/>
        <v>0</v>
      </c>
      <c r="AG374" s="42">
        <f t="shared" si="131"/>
        <v>0</v>
      </c>
      <c r="AH374" s="43">
        <f>IFERROR(VLOOKUP($I374,Trabajadores!$C$3:$AT$1684,44,FALSE),0)</f>
        <v>19228</v>
      </c>
      <c r="AI374" s="43">
        <f>IFERROR(VLOOKUP($I374,Trabajadores!$C$3:$AT$1684,2,FALSE),0)</f>
        <v>800</v>
      </c>
      <c r="AJ374" s="43" t="str">
        <f>IFERROR(VLOOKUP($I374,Trabajadores!$C$3:$AY$1270,21,FALSE),0)</f>
        <v>26</v>
      </c>
      <c r="AK374" s="42">
        <f>IFERROR(VLOOKUP($I374,Trabajadores!$C$3:$AN$1684,38,FALSE),0)</f>
        <v>7.65625</v>
      </c>
      <c r="AL374" s="42" t="str">
        <f>IFERROR(VLOOKUP($I374,Trabajadores!$C$3:$AN$1684,28,FALSE),0)</f>
        <v>99100165012016</v>
      </c>
      <c r="AM374" s="21" t="str">
        <f>IFERROR(VLOOKUP($I374,Trabajadores!$C$3:$AN$1684,19,FALSE),0)</f>
        <v>ASL</v>
      </c>
      <c r="AN374" s="21">
        <f>IFERROR(IF($J374="algadi",VLOOKUP($K374,Centros!$AB$2:$AD$142,2,FALSE),VLOOKUP($K374,Centros!$AB$143:$AD$282,2,FALSE)),0)</f>
        <v>5027</v>
      </c>
      <c r="AO374" s="44">
        <f>IFERROR(IF($J374="algadi",VLOOKUP($K374,Centros!$AB$2:$AD$142,3,FALSE),VLOOKUP($K374,Centros!$AB$143:$AD$222,3,FALSE)),0)</f>
        <v>79</v>
      </c>
      <c r="AP374" s="54"/>
      <c r="AQ374" s="55">
        <f>IFERROR(VLOOKUP($AM374,Centros!$AR$2:$AS$405,2,FALSE),0)</f>
        <v>1.6367812499999999</v>
      </c>
      <c r="AR374" s="78">
        <f>IFERROR(VLOOKUP($AM374,Centros!$AZ$2:$BA$6,2,FALSE),0)</f>
        <v>0</v>
      </c>
      <c r="AS374" s="76">
        <f>IFERROR(VLOOKUP($AM374,Centros!$BE$2:$BF$6,2,FALSE),0)</f>
        <v>2.0499999999999998</v>
      </c>
      <c r="BD374" s="45" t="str">
        <f t="shared" si="132"/>
        <v>ALGADI</v>
      </c>
      <c r="BE374" s="45" t="s">
        <v>852</v>
      </c>
      <c r="BF374" s="123" t="str">
        <f t="shared" si="133"/>
        <v>9-SEPTIEMBRE</v>
      </c>
      <c r="BG374" s="45">
        <f t="shared" si="134"/>
        <v>110183</v>
      </c>
      <c r="BH374" s="45">
        <f>VLOOKUP(Y374,Hoja1!$A$2:$O$599,14,FALSE)</f>
        <v>110183</v>
      </c>
      <c r="BI374" s="45" t="str">
        <f>VLOOKUP(BH374,Hoja1!$A$2:$O$599,2,FALSE)</f>
        <v>REAL COLEGIO ALFONSO XII</v>
      </c>
      <c r="BJ374" s="45" t="str">
        <f t="shared" si="135"/>
        <v>LAZARTE RIVEROS, SANDRA ELI</v>
      </c>
      <c r="BK374" s="45">
        <f>VLOOKUP(BJ374,Trabajadores!$C$3:$AN$3285,14,FALSE)</f>
        <v>389</v>
      </c>
      <c r="BL374" s="45" t="str">
        <f>VLOOKUP($BJ374,Trabajadores!$C$3:$AN$3285,19,FALSE)</f>
        <v>ASL</v>
      </c>
      <c r="BM374" s="45">
        <f>VLOOKUP($BJ374,Trabajadores!$C$3:$AN$3285,16,FALSE)</f>
        <v>100</v>
      </c>
      <c r="BN374" s="124">
        <f t="shared" si="136"/>
        <v>1</v>
      </c>
      <c r="BO374" s="124">
        <f t="shared" si="137"/>
        <v>0</v>
      </c>
      <c r="BP374" s="125">
        <f t="shared" si="138"/>
        <v>1</v>
      </c>
      <c r="BR374" s="126">
        <f t="shared" si="139"/>
        <v>-105.55999999999999</v>
      </c>
      <c r="BV374" s="45" t="str">
        <f t="shared" si="140"/>
        <v>ALGADI</v>
      </c>
      <c r="BW374" s="45" t="s">
        <v>852</v>
      </c>
      <c r="BX374" s="123" t="str">
        <f t="shared" si="141"/>
        <v>9-SEPTIEMBRE</v>
      </c>
      <c r="BY374" s="45">
        <f t="shared" si="142"/>
        <v>510014</v>
      </c>
      <c r="BZ374" s="45">
        <f>VLOOKUP(BY374,Hoja1!$A$2:$O$599,14,FALSE)</f>
        <v>510014</v>
      </c>
      <c r="CA374" s="45" t="str">
        <f>VLOOKUP(BZ374,Hoja1!$A$2:$O$599,2,FALSE)</f>
        <v>C.P. PP. AGUSTINOS "PROV. S. JUAN SAHAGUN"</v>
      </c>
      <c r="CB374" s="45" t="str">
        <f t="shared" si="143"/>
        <v>Eventos</v>
      </c>
      <c r="CC374" s="45">
        <v>888</v>
      </c>
      <c r="CD374" s="45" t="str">
        <f t="shared" si="144"/>
        <v>INCIDENCIA</v>
      </c>
      <c r="CF374" s="124"/>
      <c r="CG374" s="124"/>
      <c r="CH374" s="125"/>
      <c r="CJ374" s="126">
        <f t="shared" si="145"/>
        <v>105.55999999999999</v>
      </c>
    </row>
    <row r="375" spans="1:88" hidden="1" x14ac:dyDescent="0.3">
      <c r="A375" s="116"/>
      <c r="B375" s="116"/>
      <c r="D375" s="31" t="s">
        <v>2770</v>
      </c>
      <c r="E375" s="8" t="s">
        <v>2786</v>
      </c>
      <c r="F375" s="7" t="s">
        <v>726</v>
      </c>
      <c r="G375" s="45" t="s">
        <v>714</v>
      </c>
      <c r="H375" s="45" t="s">
        <v>720</v>
      </c>
      <c r="I375" s="119" t="s">
        <v>9058</v>
      </c>
      <c r="J375" s="18" t="s">
        <v>485</v>
      </c>
      <c r="K375" s="119">
        <v>110183</v>
      </c>
      <c r="L375" s="110" t="str">
        <f t="shared" si="123"/>
        <v>ok</v>
      </c>
      <c r="M375" s="111" t="str">
        <f>IFERROR(VLOOKUP(K375,Centros!$E$2:$G$340,2,FALSE)," ")</f>
        <v>REAL COLEGIO ALFONSO XII</v>
      </c>
      <c r="N375" s="112" t="str">
        <f t="shared" si="124"/>
        <v xml:space="preserve"> </v>
      </c>
      <c r="O375" s="113" t="str">
        <f>IFERROR(VLOOKUP($I375,Trabajadores!$C$3:$AF$1684,19,FALSE)," ")</f>
        <v>ASL</v>
      </c>
      <c r="P375" s="32">
        <v>1</v>
      </c>
      <c r="Q375" s="33">
        <v>80</v>
      </c>
      <c r="R375" s="24">
        <f t="shared" si="122"/>
        <v>80</v>
      </c>
      <c r="S375" s="18"/>
      <c r="T375" s="23">
        <f t="shared" si="125"/>
        <v>1.6367812499999999</v>
      </c>
      <c r="U375" s="23">
        <f t="shared" si="126"/>
        <v>0</v>
      </c>
      <c r="V375" s="18"/>
      <c r="W375" s="23">
        <f t="shared" si="127"/>
        <v>105.55999999999999</v>
      </c>
      <c r="X375" s="30" t="str">
        <f>IFERROR(VLOOKUP($I375,Trabajadores!$C$2:$AS$1684,42,FALSE)," ")</f>
        <v>ALGADI</v>
      </c>
      <c r="Y375" s="30">
        <f>IFERROR(VLOOKUP($I375,Trabajadores!$C$2:$AS$1684,40,FALSE)," ")</f>
        <v>110183</v>
      </c>
      <c r="Z375" s="30" t="str">
        <f>IFERROR(VLOOKUP(Y375,Centros!$X$2:$Y$228,2,FALSE)," ")</f>
        <v>REAL COLEGIO ALFONSO XII</v>
      </c>
      <c r="AA375" s="6">
        <v>45915</v>
      </c>
      <c r="AB375" s="155" t="s">
        <v>10896</v>
      </c>
      <c r="AC375" s="41">
        <f>IFERROR(VLOOKUP(H375,Centros!$AI$2:$AN$10,6,FALSE),0)</f>
        <v>70</v>
      </c>
      <c r="AD375" s="42">
        <f t="shared" si="128"/>
        <v>80</v>
      </c>
      <c r="AE375" s="42">
        <f t="shared" si="129"/>
        <v>0</v>
      </c>
      <c r="AF375" s="42">
        <f t="shared" si="130"/>
        <v>0</v>
      </c>
      <c r="AG375" s="42">
        <f t="shared" si="131"/>
        <v>0</v>
      </c>
      <c r="AH375" s="43">
        <f>IFERROR(VLOOKUP($I375,Trabajadores!$C$3:$AT$1684,44,FALSE),0)</f>
        <v>19228</v>
      </c>
      <c r="AI375" s="43">
        <f>IFERROR(VLOOKUP($I375,Trabajadores!$C$3:$AT$1684,2,FALSE),0)</f>
        <v>800</v>
      </c>
      <c r="AJ375" s="43" t="str">
        <f>IFERROR(VLOOKUP($I375,Trabajadores!$C$3:$AY$1270,21,FALSE),0)</f>
        <v>26</v>
      </c>
      <c r="AK375" s="42">
        <f>IFERROR(VLOOKUP($I375,Trabajadores!$C$3:$AN$1684,38,FALSE),0)</f>
        <v>7.65625</v>
      </c>
      <c r="AL375" s="42" t="str">
        <f>IFERROR(VLOOKUP($I375,Trabajadores!$C$3:$AN$1684,28,FALSE),0)</f>
        <v>99100165012016</v>
      </c>
      <c r="AM375" s="21" t="str">
        <f>IFERROR(VLOOKUP($I375,Trabajadores!$C$3:$AN$1684,19,FALSE),0)</f>
        <v>ASL</v>
      </c>
      <c r="AN375" s="21">
        <f>IFERROR(IF($J375="algadi",VLOOKUP($K375,Centros!$AB$2:$AD$142,2,FALSE),VLOOKUP($K375,Centros!$AB$143:$AD$282,2,FALSE)),0)</f>
        <v>19228</v>
      </c>
      <c r="AO375" s="44" t="str">
        <f>IFERROR(IF($J375="algadi",VLOOKUP($K375,Centros!$AB$2:$AD$142,3,FALSE),VLOOKUP($K375,Centros!$AB$143:$AD$222,3,FALSE)),0)</f>
        <v>26</v>
      </c>
      <c r="AP375" s="54"/>
      <c r="AQ375" s="55">
        <f>IFERROR(VLOOKUP($AM375,Centros!$AR$2:$AS$405,2,FALSE),0)</f>
        <v>1.6367812499999999</v>
      </c>
      <c r="AR375" s="78">
        <f>IFERROR(VLOOKUP($AM375,Centros!$AZ$2:$BA$6,2,FALSE),0)</f>
        <v>0</v>
      </c>
      <c r="AS375" s="76">
        <f>IFERROR(VLOOKUP($AM375,Centros!$BE$2:$BF$6,2,FALSE),0)</f>
        <v>2.0499999999999998</v>
      </c>
      <c r="BD375" s="45" t="str">
        <f t="shared" si="132"/>
        <v>ALGADI</v>
      </c>
      <c r="BE375" s="45" t="s">
        <v>852</v>
      </c>
      <c r="BF375" s="123" t="str">
        <f t="shared" si="133"/>
        <v>9-SEPTIEMBRE</v>
      </c>
      <c r="BG375" s="45">
        <f t="shared" si="134"/>
        <v>110183</v>
      </c>
      <c r="BH375" s="45">
        <f>VLOOKUP(Y375,Hoja1!$A$2:$O$599,14,FALSE)</f>
        <v>110183</v>
      </c>
      <c r="BI375" s="45" t="str">
        <f>VLOOKUP(BH375,Hoja1!$A$2:$O$599,2,FALSE)</f>
        <v>REAL COLEGIO ALFONSO XII</v>
      </c>
      <c r="BJ375" s="45" t="str">
        <f t="shared" si="135"/>
        <v>LAZARTE RIVEROS, SANDRA ELI</v>
      </c>
      <c r="BK375" s="45">
        <f>VLOOKUP(BJ375,Trabajadores!$C$3:$AN$3285,14,FALSE)</f>
        <v>389</v>
      </c>
      <c r="BL375" s="45" t="str">
        <f>VLOOKUP($BJ375,Trabajadores!$C$3:$AN$3285,19,FALSE)</f>
        <v>ASL</v>
      </c>
      <c r="BM375" s="45">
        <f>VLOOKUP($BJ375,Trabajadores!$C$3:$AN$3285,16,FALSE)</f>
        <v>100</v>
      </c>
      <c r="BN375" s="124">
        <f t="shared" si="136"/>
        <v>1</v>
      </c>
      <c r="BO375" s="124">
        <f t="shared" si="137"/>
        <v>0</v>
      </c>
      <c r="BP375" s="125">
        <f t="shared" si="138"/>
        <v>1</v>
      </c>
      <c r="BR375" s="126">
        <f t="shared" si="139"/>
        <v>-105.55999999999999</v>
      </c>
      <c r="BV375" s="45" t="str">
        <f t="shared" si="140"/>
        <v>ALGADI</v>
      </c>
      <c r="BW375" s="45" t="s">
        <v>852</v>
      </c>
      <c r="BX375" s="123" t="str">
        <f t="shared" si="141"/>
        <v>9-SEPTIEMBRE</v>
      </c>
      <c r="BY375" s="45">
        <f t="shared" si="142"/>
        <v>110183</v>
      </c>
      <c r="BZ375" s="45">
        <f>VLOOKUP(BY375,Hoja1!$A$2:$O$599,14,FALSE)</f>
        <v>110183</v>
      </c>
      <c r="CA375" s="45" t="str">
        <f>VLOOKUP(BZ375,Hoja1!$A$2:$O$599,2,FALSE)</f>
        <v>REAL COLEGIO ALFONSO XII</v>
      </c>
      <c r="CB375" s="45" t="str">
        <f t="shared" si="143"/>
        <v>Festivos y Fines de Semana</v>
      </c>
      <c r="CC375" s="45">
        <v>888</v>
      </c>
      <c r="CD375" s="45" t="str">
        <f t="shared" si="144"/>
        <v>INCIDENCIA</v>
      </c>
      <c r="CF375" s="124"/>
      <c r="CG375" s="124"/>
      <c r="CH375" s="125"/>
      <c r="CJ375" s="126">
        <f t="shared" si="145"/>
        <v>105.55999999999999</v>
      </c>
    </row>
    <row r="376" spans="1:88" hidden="1" x14ac:dyDescent="0.3">
      <c r="A376" s="116"/>
      <c r="B376" s="116"/>
      <c r="D376" s="31" t="s">
        <v>2770</v>
      </c>
      <c r="E376" s="8" t="s">
        <v>2786</v>
      </c>
      <c r="F376" s="7" t="s">
        <v>725</v>
      </c>
      <c r="G376" s="45" t="s">
        <v>714</v>
      </c>
      <c r="H376" s="45" t="s">
        <v>718</v>
      </c>
      <c r="I376" s="119" t="s">
        <v>9058</v>
      </c>
      <c r="J376" s="18" t="s">
        <v>485</v>
      </c>
      <c r="K376" s="119">
        <v>110183</v>
      </c>
      <c r="L376" s="110" t="str">
        <f t="shared" si="123"/>
        <v>ok</v>
      </c>
      <c r="M376" s="111" t="str">
        <f>IFERROR(VLOOKUP(K376,Centros!$E$2:$G$340,2,FALSE)," ")</f>
        <v>REAL COLEGIO ALFONSO XII</v>
      </c>
      <c r="N376" s="112" t="str">
        <f t="shared" si="124"/>
        <v xml:space="preserve"> </v>
      </c>
      <c r="O376" s="113" t="str">
        <f>IFERROR(VLOOKUP($I376,Trabajadores!$C$3:$AF$1684,19,FALSE)," ")</f>
        <v>ASL</v>
      </c>
      <c r="P376" s="32">
        <v>4</v>
      </c>
      <c r="Q376" s="33">
        <v>9</v>
      </c>
      <c r="R376" s="24">
        <f t="shared" si="122"/>
        <v>36</v>
      </c>
      <c r="S376" s="18"/>
      <c r="T376" s="23">
        <f t="shared" si="125"/>
        <v>1.6367812499999999</v>
      </c>
      <c r="U376" s="23">
        <f t="shared" si="126"/>
        <v>0</v>
      </c>
      <c r="V376" s="18"/>
      <c r="W376" s="23">
        <f t="shared" si="127"/>
        <v>47.501999999999995</v>
      </c>
      <c r="X376" s="30" t="str">
        <f>IFERROR(VLOOKUP($I376,Trabajadores!$C$2:$AS$1684,42,FALSE)," ")</f>
        <v>ALGADI</v>
      </c>
      <c r="Y376" s="30">
        <f>IFERROR(VLOOKUP($I376,Trabajadores!$C$2:$AS$1684,40,FALSE)," ")</f>
        <v>110183</v>
      </c>
      <c r="Z376" s="30" t="str">
        <f>IFERROR(VLOOKUP(Y376,Centros!$X$2:$Y$228,2,FALSE)," ")</f>
        <v>REAL COLEGIO ALFONSO XII</v>
      </c>
      <c r="AA376" s="6" t="s">
        <v>10897</v>
      </c>
      <c r="AB376" s="155" t="s">
        <v>10894</v>
      </c>
      <c r="AC376" s="41">
        <f>IFERROR(VLOOKUP(H376,Centros!$AI$2:$AN$10,6,FALSE),0)</f>
        <v>72</v>
      </c>
      <c r="AD376" s="42">
        <f t="shared" si="128"/>
        <v>0</v>
      </c>
      <c r="AE376" s="42">
        <f t="shared" si="129"/>
        <v>36</v>
      </c>
      <c r="AF376" s="42">
        <f t="shared" si="130"/>
        <v>0</v>
      </c>
      <c r="AG376" s="42">
        <f t="shared" si="131"/>
        <v>0</v>
      </c>
      <c r="AH376" s="43">
        <f>IFERROR(VLOOKUP($I376,Trabajadores!$C$3:$AT$1684,44,FALSE),0)</f>
        <v>19228</v>
      </c>
      <c r="AI376" s="43">
        <f>IFERROR(VLOOKUP($I376,Trabajadores!$C$3:$AT$1684,2,FALSE),0)</f>
        <v>800</v>
      </c>
      <c r="AJ376" s="43" t="str">
        <f>IFERROR(VLOOKUP($I376,Trabajadores!$C$3:$AY$1270,21,FALSE),0)</f>
        <v>26</v>
      </c>
      <c r="AK376" s="42">
        <f>IFERROR(VLOOKUP($I376,Trabajadores!$C$3:$AN$1684,38,FALSE),0)</f>
        <v>7.65625</v>
      </c>
      <c r="AL376" s="42" t="str">
        <f>IFERROR(VLOOKUP($I376,Trabajadores!$C$3:$AN$1684,28,FALSE),0)</f>
        <v>99100165012016</v>
      </c>
      <c r="AM376" s="21" t="str">
        <f>IFERROR(VLOOKUP($I376,Trabajadores!$C$3:$AN$1684,19,FALSE),0)</f>
        <v>ASL</v>
      </c>
      <c r="AN376" s="21">
        <f>IFERROR(IF($J376="algadi",VLOOKUP($K376,Centros!$AB$2:$AD$142,2,FALSE),VLOOKUP($K376,Centros!$AB$143:$AD$282,2,FALSE)),0)</f>
        <v>19228</v>
      </c>
      <c r="AO376" s="44" t="str">
        <f>IFERROR(IF($J376="algadi",VLOOKUP($K376,Centros!$AB$2:$AD$142,3,FALSE),VLOOKUP($K376,Centros!$AB$143:$AD$222,3,FALSE)),0)</f>
        <v>26</v>
      </c>
      <c r="AP376" s="54"/>
      <c r="AQ376" s="55">
        <f>IFERROR(VLOOKUP($AM376,Centros!$AR$2:$AS$405,2,FALSE),0)</f>
        <v>1.6367812499999999</v>
      </c>
      <c r="AR376" s="78">
        <f>IFERROR(VLOOKUP($AM376,Centros!$AZ$2:$BA$6,2,FALSE),0)</f>
        <v>0</v>
      </c>
      <c r="AS376" s="76">
        <f>IFERROR(VLOOKUP($AM376,Centros!$BE$2:$BF$6,2,FALSE),0)</f>
        <v>2.0499999999999998</v>
      </c>
      <c r="BD376" s="45" t="str">
        <f t="shared" si="132"/>
        <v>ALGADI</v>
      </c>
      <c r="BE376" s="45" t="s">
        <v>852</v>
      </c>
      <c r="BF376" s="123" t="str">
        <f t="shared" si="133"/>
        <v>9-SEPTIEMBRE</v>
      </c>
      <c r="BG376" s="45">
        <f t="shared" si="134"/>
        <v>110183</v>
      </c>
      <c r="BH376" s="45">
        <f>VLOOKUP(Y376,Hoja1!$A$2:$O$599,14,FALSE)</f>
        <v>110183</v>
      </c>
      <c r="BI376" s="45" t="str">
        <f>VLOOKUP(BH376,Hoja1!$A$2:$O$599,2,FALSE)</f>
        <v>REAL COLEGIO ALFONSO XII</v>
      </c>
      <c r="BJ376" s="45" t="str">
        <f t="shared" si="135"/>
        <v>LAZARTE RIVEROS, SANDRA ELI</v>
      </c>
      <c r="BK376" s="45">
        <f>VLOOKUP(BJ376,Trabajadores!$C$3:$AN$3285,14,FALSE)</f>
        <v>389</v>
      </c>
      <c r="BL376" s="45" t="str">
        <f>VLOOKUP($BJ376,Trabajadores!$C$3:$AN$3285,19,FALSE)</f>
        <v>ASL</v>
      </c>
      <c r="BM376" s="45">
        <f>VLOOKUP($BJ376,Trabajadores!$C$3:$AN$3285,16,FALSE)</f>
        <v>100</v>
      </c>
      <c r="BN376" s="124">
        <f t="shared" si="136"/>
        <v>1</v>
      </c>
      <c r="BO376" s="124">
        <f t="shared" si="137"/>
        <v>0</v>
      </c>
      <c r="BP376" s="125">
        <f t="shared" si="138"/>
        <v>1</v>
      </c>
      <c r="BR376" s="126">
        <f t="shared" si="139"/>
        <v>-47.501999999999995</v>
      </c>
      <c r="BV376" s="45" t="str">
        <f t="shared" si="140"/>
        <v>ALGADI</v>
      </c>
      <c r="BW376" s="45" t="s">
        <v>852</v>
      </c>
      <c r="BX376" s="123" t="str">
        <f t="shared" si="141"/>
        <v>9-SEPTIEMBRE</v>
      </c>
      <c r="BY376" s="45">
        <f t="shared" si="142"/>
        <v>110183</v>
      </c>
      <c r="BZ376" s="45">
        <f>VLOOKUP(BY376,Hoja1!$A$2:$O$599,14,FALSE)</f>
        <v>110183</v>
      </c>
      <c r="CA376" s="45" t="str">
        <f>VLOOKUP(BZ376,Hoja1!$A$2:$O$599,2,FALSE)</f>
        <v>REAL COLEGIO ALFONSO XII</v>
      </c>
      <c r="CB376" s="45" t="str">
        <f t="shared" si="143"/>
        <v>Refuerzo</v>
      </c>
      <c r="CC376" s="45">
        <v>888</v>
      </c>
      <c r="CD376" s="45" t="str">
        <f t="shared" si="144"/>
        <v>INCIDENCIA</v>
      </c>
      <c r="CF376" s="124"/>
      <c r="CG376" s="124"/>
      <c r="CH376" s="125"/>
      <c r="CJ376" s="126">
        <f t="shared" si="145"/>
        <v>47.501999999999995</v>
      </c>
    </row>
    <row r="377" spans="1:88" hidden="1" x14ac:dyDescent="0.3">
      <c r="A377" s="116"/>
      <c r="B377" s="116"/>
      <c r="D377" s="31" t="s">
        <v>2770</v>
      </c>
      <c r="E377" s="8" t="s">
        <v>2786</v>
      </c>
      <c r="F377" s="7" t="s">
        <v>725</v>
      </c>
      <c r="G377" s="45" t="s">
        <v>714</v>
      </c>
      <c r="H377" s="45" t="s">
        <v>718</v>
      </c>
      <c r="I377" s="119" t="s">
        <v>8179</v>
      </c>
      <c r="J377" s="18" t="s">
        <v>485</v>
      </c>
      <c r="K377" s="119">
        <v>110183</v>
      </c>
      <c r="L377" s="110" t="str">
        <f t="shared" si="123"/>
        <v>ok</v>
      </c>
      <c r="M377" s="111" t="str">
        <f>IFERROR(VLOOKUP(K377,Centros!$E$2:$G$340,2,FALSE)," ")</f>
        <v>REAL COLEGIO ALFONSO XII</v>
      </c>
      <c r="N377" s="112" t="str">
        <f t="shared" si="124"/>
        <v xml:space="preserve"> </v>
      </c>
      <c r="O377" s="113" t="str">
        <f>IFERROR(VLOOKUP($I377,Trabajadores!$C$3:$AF$1684,19,FALSE)," ")</f>
        <v>Encargada</v>
      </c>
      <c r="P377" s="32">
        <v>19</v>
      </c>
      <c r="Q377" s="33">
        <v>9</v>
      </c>
      <c r="R377" s="24">
        <f t="shared" si="122"/>
        <v>171</v>
      </c>
      <c r="S377" s="18"/>
      <c r="T377" s="23">
        <f t="shared" si="125"/>
        <v>1.7971718750000001</v>
      </c>
      <c r="U377" s="23">
        <f t="shared" si="126"/>
        <v>0</v>
      </c>
      <c r="V377" s="18"/>
      <c r="W377" s="23">
        <f t="shared" si="127"/>
        <v>225.63449999999997</v>
      </c>
      <c r="X377" s="30" t="str">
        <f>IFERROR(VLOOKUP($I377,Trabajadores!$C$2:$AS$1684,42,FALSE)," ")</f>
        <v>ALGADI</v>
      </c>
      <c r="Y377" s="30">
        <f>IFERROR(VLOOKUP($I377,Trabajadores!$C$2:$AS$1684,40,FALSE)," ")</f>
        <v>110183</v>
      </c>
      <c r="Z377" s="30" t="str">
        <f>IFERROR(VLOOKUP(Y377,Centros!$X$2:$Y$228,2,FALSE)," ")</f>
        <v>REAL COLEGIO ALFONSO XII</v>
      </c>
      <c r="AA377" s="6" t="s">
        <v>10897</v>
      </c>
      <c r="AB377" s="155" t="s">
        <v>10894</v>
      </c>
      <c r="AC377" s="41">
        <f>IFERROR(VLOOKUP(H377,Centros!$AI$2:$AN$10,6,FALSE),0)</f>
        <v>72</v>
      </c>
      <c r="AD377" s="42">
        <f t="shared" si="128"/>
        <v>0</v>
      </c>
      <c r="AE377" s="42">
        <f t="shared" si="129"/>
        <v>171</v>
      </c>
      <c r="AF377" s="42">
        <f t="shared" si="130"/>
        <v>0</v>
      </c>
      <c r="AG377" s="42">
        <f t="shared" si="131"/>
        <v>0</v>
      </c>
      <c r="AH377" s="43">
        <f>IFERROR(VLOOKUP($I377,Trabajadores!$C$3:$AT$1684,44,FALSE),0)</f>
        <v>19228</v>
      </c>
      <c r="AI377" s="43">
        <f>IFERROR(VLOOKUP($I377,Trabajadores!$C$3:$AT$1684,2,FALSE),0)</f>
        <v>1992</v>
      </c>
      <c r="AJ377" s="43" t="str">
        <f>IFERROR(VLOOKUP($I377,Trabajadores!$C$3:$AY$1270,21,FALSE),0)</f>
        <v>26</v>
      </c>
      <c r="AK377" s="42">
        <f>IFERROR(VLOOKUP($I377,Trabajadores!$C$3:$AN$1684,38,FALSE),0)</f>
        <v>8.0250000000000004</v>
      </c>
      <c r="AL377" s="42" t="str">
        <f>IFERROR(VLOOKUP($I377,Trabajadores!$C$3:$AN$1684,28,FALSE),0)</f>
        <v>99100165012016</v>
      </c>
      <c r="AM377" s="21" t="str">
        <f>IFERROR(VLOOKUP($I377,Trabajadores!$C$3:$AN$1684,19,FALSE),0)</f>
        <v>Encargada</v>
      </c>
      <c r="AN377" s="21">
        <f>IFERROR(IF($J377="algadi",VLOOKUP($K377,Centros!$AB$2:$AD$142,2,FALSE),VLOOKUP($K377,Centros!$AB$143:$AD$282,2,FALSE)),0)</f>
        <v>19228</v>
      </c>
      <c r="AO377" s="44" t="str">
        <f>IFERROR(IF($J377="algadi",VLOOKUP($K377,Centros!$AB$2:$AD$142,3,FALSE),VLOOKUP($K377,Centros!$AB$143:$AD$222,3,FALSE)),0)</f>
        <v>26</v>
      </c>
      <c r="AP377" s="54"/>
      <c r="AQ377" s="55">
        <f>IFERROR(VLOOKUP($AM377,Centros!$AR$2:$AS$405,2,FALSE),0)</f>
        <v>1.7971718750000001</v>
      </c>
      <c r="AR377" s="78">
        <f>IFERROR(VLOOKUP($AM377,Centros!$AZ$2:$BA$6,2,FALSE),0)</f>
        <v>0</v>
      </c>
      <c r="AS377" s="76">
        <f>IFERROR(VLOOKUP($AM377,Centros!$BE$2:$BF$6,2,FALSE),0)</f>
        <v>0</v>
      </c>
      <c r="BD377" s="45" t="str">
        <f t="shared" si="132"/>
        <v>ALGADI</v>
      </c>
      <c r="BE377" s="45" t="s">
        <v>852</v>
      </c>
      <c r="BF377" s="123" t="str">
        <f t="shared" si="133"/>
        <v>9-SEPTIEMBRE</v>
      </c>
      <c r="BG377" s="45">
        <f t="shared" si="134"/>
        <v>110183</v>
      </c>
      <c r="BH377" s="45">
        <f>VLOOKUP(Y377,Hoja1!$A$2:$O$599,14,FALSE)</f>
        <v>110183</v>
      </c>
      <c r="BI377" s="45" t="str">
        <f>VLOOKUP(BH377,Hoja1!$A$2:$O$599,2,FALSE)</f>
        <v>REAL COLEGIO ALFONSO XII</v>
      </c>
      <c r="BJ377" s="45" t="str">
        <f t="shared" si="135"/>
        <v>DI PINTO GARCIA, SARA</v>
      </c>
      <c r="BK377" s="45">
        <f>VLOOKUP(BJ377,Trabajadores!$C$3:$AN$3285,14,FALSE)</f>
        <v>300</v>
      </c>
      <c r="BL377" s="45" t="str">
        <f>VLOOKUP($BJ377,Trabajadores!$C$3:$AN$3285,19,FALSE)</f>
        <v>Encargada</v>
      </c>
      <c r="BM377" s="45">
        <f>VLOOKUP($BJ377,Trabajadores!$C$3:$AN$3285,16,FALSE)</f>
        <v>100</v>
      </c>
      <c r="BN377" s="124">
        <f t="shared" si="136"/>
        <v>1</v>
      </c>
      <c r="BO377" s="124">
        <f t="shared" si="137"/>
        <v>0</v>
      </c>
      <c r="BP377" s="125">
        <f t="shared" si="138"/>
        <v>1</v>
      </c>
      <c r="BR377" s="126">
        <f t="shared" si="139"/>
        <v>-225.63449999999997</v>
      </c>
      <c r="BV377" s="45" t="str">
        <f t="shared" si="140"/>
        <v>ALGADI</v>
      </c>
      <c r="BW377" s="45" t="s">
        <v>852</v>
      </c>
      <c r="BX377" s="123" t="str">
        <f t="shared" si="141"/>
        <v>9-SEPTIEMBRE</v>
      </c>
      <c r="BY377" s="45">
        <f t="shared" si="142"/>
        <v>110183</v>
      </c>
      <c r="BZ377" s="45">
        <f>VLOOKUP(BY377,Hoja1!$A$2:$O$599,14,FALSE)</f>
        <v>110183</v>
      </c>
      <c r="CA377" s="45" t="str">
        <f>VLOOKUP(BZ377,Hoja1!$A$2:$O$599,2,FALSE)</f>
        <v>REAL COLEGIO ALFONSO XII</v>
      </c>
      <c r="CB377" s="45" t="str">
        <f t="shared" si="143"/>
        <v>Refuerzo</v>
      </c>
      <c r="CC377" s="45">
        <v>888</v>
      </c>
      <c r="CD377" s="45" t="str">
        <f t="shared" si="144"/>
        <v>INCIDENCIA</v>
      </c>
      <c r="CF377" s="124"/>
      <c r="CG377" s="124"/>
      <c r="CH377" s="125"/>
      <c r="CJ377" s="126">
        <f t="shared" si="145"/>
        <v>225.63449999999997</v>
      </c>
    </row>
    <row r="378" spans="1:88" hidden="1" x14ac:dyDescent="0.3">
      <c r="A378" s="116"/>
      <c r="B378" s="116"/>
      <c r="D378" s="31" t="s">
        <v>2770</v>
      </c>
      <c r="E378" s="8" t="s">
        <v>2786</v>
      </c>
      <c r="F378" s="7" t="s">
        <v>725</v>
      </c>
      <c r="G378" s="45" t="s">
        <v>714</v>
      </c>
      <c r="H378" s="45" t="s">
        <v>732</v>
      </c>
      <c r="I378" s="119" t="s">
        <v>2966</v>
      </c>
      <c r="J378" s="18" t="s">
        <v>485</v>
      </c>
      <c r="K378" s="119">
        <v>400001</v>
      </c>
      <c r="L378" s="110" t="str">
        <f t="shared" si="123"/>
        <v>ok</v>
      </c>
      <c r="M378" s="111" t="str">
        <f>IFERROR(VLOOKUP(K378,Centros!$E$2:$G$340,2,FALSE)," ")</f>
        <v>CASA DE EJERCICIOS SAN JOSE</v>
      </c>
      <c r="N378" s="112" t="str">
        <f t="shared" si="124"/>
        <v xml:space="preserve"> </v>
      </c>
      <c r="O378" s="113" t="str">
        <f>IFERROR(VLOOKUP($I378,Trabajadores!$C$3:$AF$1684,19,FALSE)," ")</f>
        <v>Camarer@</v>
      </c>
      <c r="P378" s="32"/>
      <c r="Q378" s="33"/>
      <c r="R378" s="24">
        <f t="shared" si="122"/>
        <v>0</v>
      </c>
      <c r="S378" s="18">
        <v>5</v>
      </c>
      <c r="T378" s="23">
        <f t="shared" si="125"/>
        <v>2.3222499999999999</v>
      </c>
      <c r="U378" s="23">
        <f t="shared" si="126"/>
        <v>11.61125</v>
      </c>
      <c r="V378" s="18"/>
      <c r="W378" s="23">
        <f t="shared" si="127"/>
        <v>15.321044375</v>
      </c>
      <c r="X378" s="30" t="str">
        <f>IFERROR(VLOOKUP($I378,Trabajadores!$C$2:$AS$1684,42,FALSE)," ")</f>
        <v>ALGADI</v>
      </c>
      <c r="Y378" s="30">
        <f>IFERROR(VLOOKUP($I378,Trabajadores!$C$2:$AS$1684,40,FALSE)," ")</f>
        <v>400001</v>
      </c>
      <c r="Z378" s="30" t="str">
        <f>IFERROR(VLOOKUP(Y378,Centros!$X$2:$Y$228,2,FALSE)," ")</f>
        <v>CASA DE EJERCICIOS SAN JOSE</v>
      </c>
      <c r="AA378" s="6" t="s">
        <v>10898</v>
      </c>
      <c r="AB378" s="155" t="s">
        <v>10899</v>
      </c>
      <c r="AC378" s="41">
        <f>IFERROR(VLOOKUP(H378,Centros!$AI$2:$AN$10,6,FALSE),0)</f>
        <v>74</v>
      </c>
      <c r="AD378" s="42">
        <f t="shared" si="128"/>
        <v>0</v>
      </c>
      <c r="AE378" s="42">
        <f t="shared" si="129"/>
        <v>0</v>
      </c>
      <c r="AF378" s="42">
        <f t="shared" si="130"/>
        <v>0</v>
      </c>
      <c r="AG378" s="42">
        <f t="shared" si="131"/>
        <v>11.61125</v>
      </c>
      <c r="AH378" s="43">
        <f>IFERROR(VLOOKUP($I378,Trabajadores!$C$3:$AT$1684,44,FALSE),0)</f>
        <v>19228</v>
      </c>
      <c r="AI378" s="43">
        <f>IFERROR(VLOOKUP($I378,Trabajadores!$C$3:$AT$1684,2,FALSE),0)</f>
        <v>774</v>
      </c>
      <c r="AJ378" s="43" t="str">
        <f>IFERROR(VLOOKUP($I378,Trabajadores!$C$3:$AY$1270,21,FALSE),0)</f>
        <v>76</v>
      </c>
      <c r="AK378" s="42">
        <f>IFERROR(VLOOKUP($I378,Trabajadores!$C$3:$AN$1684,38,FALSE),0)</f>
        <v>10.80125</v>
      </c>
      <c r="AL378" s="42" t="str">
        <f>IFERROR(VLOOKUP($I378,Trabajadores!$C$3:$AN$1684,28,FALSE),0)</f>
        <v>28009435011996</v>
      </c>
      <c r="AM378" s="21" t="str">
        <f>IFERROR(VLOOKUP($I378,Trabajadores!$C$3:$AN$1684,19,FALSE),0)</f>
        <v>Camarer@</v>
      </c>
      <c r="AN378" s="21">
        <f>IFERROR(IF($J378="algadi",VLOOKUP($K378,Centros!$AB$2:$AD$142,2,FALSE),VLOOKUP($K378,Centros!$AB$143:$AD$282,2,FALSE)),0)</f>
        <v>5027</v>
      </c>
      <c r="AO378" s="44" t="str">
        <f>IFERROR(IF($J378="algadi",VLOOKUP($K378,Centros!$AB$2:$AD$142,3,FALSE),VLOOKUP($K378,Centros!$AB$143:$AD$222,3,FALSE)),0)</f>
        <v>61</v>
      </c>
      <c r="AP378" s="54"/>
      <c r="AQ378" s="55">
        <f>IFERROR(VLOOKUP($AM378,Centros!$AR$2:$AS$405,2,FALSE),0)</f>
        <v>1.690609375</v>
      </c>
      <c r="AR378" s="78">
        <f>IFERROR(VLOOKUP($AM378,Centros!$AZ$2:$BA$6,2,FALSE),0)</f>
        <v>2.3222499999999999</v>
      </c>
      <c r="AS378" s="76">
        <f>IFERROR(VLOOKUP($AM378,Centros!$BE$2:$BF$6,2,FALSE),0)</f>
        <v>0</v>
      </c>
      <c r="BD378" s="45" t="str">
        <f t="shared" si="132"/>
        <v>ALGADI</v>
      </c>
      <c r="BE378" s="45" t="s">
        <v>852</v>
      </c>
      <c r="BF378" s="123" t="str">
        <f t="shared" si="133"/>
        <v>9-SEPTIEMBRE</v>
      </c>
      <c r="BG378" s="45">
        <f t="shared" si="134"/>
        <v>400001</v>
      </c>
      <c r="BH378" s="45">
        <f>VLOOKUP(Y378,Hoja1!$A$2:$O$599,14,FALSE)</f>
        <v>400001</v>
      </c>
      <c r="BI378" s="45" t="str">
        <f>VLOOKUP(BH378,Hoja1!$A$2:$O$599,2,FALSE)</f>
        <v>CASA DE EJERCICIOS SAN JOSE</v>
      </c>
      <c r="BJ378" s="45" t="str">
        <f t="shared" si="135"/>
        <v>AJATES RODRIGUEZ, SONIA</v>
      </c>
      <c r="BK378" s="45">
        <f>VLOOKUP(BJ378,Trabajadores!$C$3:$AN$3285,14,FALSE)</f>
        <v>100</v>
      </c>
      <c r="BL378" s="45" t="str">
        <f>VLOOKUP($BJ378,Trabajadores!$C$3:$AN$3285,19,FALSE)</f>
        <v>Camarer@</v>
      </c>
      <c r="BM378" s="45">
        <f>VLOOKUP($BJ378,Trabajadores!$C$3:$AN$3285,16,FALSE)</f>
        <v>100</v>
      </c>
      <c r="BN378" s="124">
        <f t="shared" si="136"/>
        <v>1</v>
      </c>
      <c r="BO378" s="124">
        <f t="shared" si="137"/>
        <v>0</v>
      </c>
      <c r="BP378" s="125">
        <f t="shared" si="138"/>
        <v>1</v>
      </c>
      <c r="BR378" s="126">
        <f t="shared" si="139"/>
        <v>-15.321044375</v>
      </c>
      <c r="BV378" s="45" t="str">
        <f t="shared" si="140"/>
        <v>ALGADI</v>
      </c>
      <c r="BW378" s="45" t="s">
        <v>852</v>
      </c>
      <c r="BX378" s="123" t="str">
        <f t="shared" si="141"/>
        <v>9-SEPTIEMBRE</v>
      </c>
      <c r="BY378" s="45">
        <f t="shared" si="142"/>
        <v>400001</v>
      </c>
      <c r="BZ378" s="45">
        <f>VLOOKUP(BY378,Hoja1!$A$2:$O$599,14,FALSE)</f>
        <v>400001</v>
      </c>
      <c r="CA378" s="45" t="str">
        <f>VLOOKUP(BZ378,Hoja1!$A$2:$O$599,2,FALSE)</f>
        <v>CASA DE EJERCICIOS SAN JOSE</v>
      </c>
      <c r="CB378" s="45" t="str">
        <f t="shared" si="143"/>
        <v>Nocturnidad</v>
      </c>
      <c r="CC378" s="45">
        <v>888</v>
      </c>
      <c r="CD378" s="45" t="str">
        <f t="shared" si="144"/>
        <v>INCIDENCIA</v>
      </c>
      <c r="CF378" s="124"/>
      <c r="CG378" s="124"/>
      <c r="CH378" s="125"/>
      <c r="CJ378" s="126">
        <f t="shared" si="145"/>
        <v>15.321044375</v>
      </c>
    </row>
    <row r="379" spans="1:88" hidden="1" x14ac:dyDescent="0.3">
      <c r="A379" s="116"/>
      <c r="B379" s="116"/>
      <c r="D379" s="31" t="s">
        <v>2770</v>
      </c>
      <c r="E379" s="8" t="s">
        <v>2786</v>
      </c>
      <c r="F379" s="7" t="s">
        <v>725</v>
      </c>
      <c r="G379" s="45" t="s">
        <v>714</v>
      </c>
      <c r="H379" s="45" t="s">
        <v>732</v>
      </c>
      <c r="I379" s="119" t="s">
        <v>3146</v>
      </c>
      <c r="J379" s="18" t="s">
        <v>485</v>
      </c>
      <c r="K379" s="119">
        <v>400001</v>
      </c>
      <c r="L379" s="110" t="str">
        <f t="shared" si="123"/>
        <v>ok</v>
      </c>
      <c r="M379" s="111" t="str">
        <f>IFERROR(VLOOKUP(K379,Centros!$E$2:$G$340,2,FALSE)," ")</f>
        <v>CASA DE EJERCICIOS SAN JOSE</v>
      </c>
      <c r="N379" s="112" t="str">
        <f t="shared" si="124"/>
        <v xml:space="preserve"> </v>
      </c>
      <c r="O379" s="113" t="str">
        <f>IFERROR(VLOOKUP($I379,Trabajadores!$C$3:$AF$1684,19,FALSE)," ")</f>
        <v>Camarer@</v>
      </c>
      <c r="P379" s="32"/>
      <c r="Q379" s="33"/>
      <c r="R379" s="24">
        <f t="shared" si="122"/>
        <v>0</v>
      </c>
      <c r="S379" s="18">
        <v>2</v>
      </c>
      <c r="T379" s="23">
        <f t="shared" si="125"/>
        <v>2.3222499999999999</v>
      </c>
      <c r="U379" s="23">
        <f t="shared" si="126"/>
        <v>4.6444999999999999</v>
      </c>
      <c r="V379" s="18"/>
      <c r="W379" s="23">
        <f t="shared" si="127"/>
        <v>6.1284177499999997</v>
      </c>
      <c r="X379" s="30" t="str">
        <f>IFERROR(VLOOKUP($I379,Trabajadores!$C$2:$AS$1684,42,FALSE)," ")</f>
        <v>ALGADI</v>
      </c>
      <c r="Y379" s="30">
        <f>IFERROR(VLOOKUP($I379,Trabajadores!$C$2:$AS$1684,40,FALSE)," ")</f>
        <v>400001</v>
      </c>
      <c r="Z379" s="30" t="str">
        <f>IFERROR(VLOOKUP(Y379,Centros!$X$2:$Y$228,2,FALSE)," ")</f>
        <v>CASA DE EJERCICIOS SAN JOSE</v>
      </c>
      <c r="AA379" s="6" t="s">
        <v>10898</v>
      </c>
      <c r="AB379" s="155" t="s">
        <v>10899</v>
      </c>
      <c r="AC379" s="41">
        <f>IFERROR(VLOOKUP(H379,Centros!$AI$2:$AN$10,6,FALSE),0)</f>
        <v>74</v>
      </c>
      <c r="AD379" s="42">
        <f t="shared" si="128"/>
        <v>0</v>
      </c>
      <c r="AE379" s="42">
        <f t="shared" si="129"/>
        <v>0</v>
      </c>
      <c r="AF379" s="42">
        <f t="shared" si="130"/>
        <v>0</v>
      </c>
      <c r="AG379" s="42">
        <f t="shared" si="131"/>
        <v>4.6444999999999999</v>
      </c>
      <c r="AH379" s="43">
        <f>IFERROR(VLOOKUP($I379,Trabajadores!$C$3:$AT$1684,44,FALSE),0)</f>
        <v>19228</v>
      </c>
      <c r="AI379" s="43">
        <f>IFERROR(VLOOKUP($I379,Trabajadores!$C$3:$AT$1684,2,FALSE),0)</f>
        <v>777</v>
      </c>
      <c r="AJ379" s="43" t="str">
        <f>IFERROR(VLOOKUP($I379,Trabajadores!$C$3:$AY$1270,21,FALSE),0)</f>
        <v>76</v>
      </c>
      <c r="AK379" s="42">
        <f>IFERROR(VLOOKUP($I379,Trabajadores!$C$3:$AN$1684,38,FALSE),0)</f>
        <v>10.80125</v>
      </c>
      <c r="AL379" s="42" t="str">
        <f>IFERROR(VLOOKUP($I379,Trabajadores!$C$3:$AN$1684,28,FALSE),0)</f>
        <v>28009435011996</v>
      </c>
      <c r="AM379" s="21" t="str">
        <f>IFERROR(VLOOKUP($I379,Trabajadores!$C$3:$AN$1684,19,FALSE),0)</f>
        <v>Camarer@</v>
      </c>
      <c r="AN379" s="21">
        <f>IFERROR(IF($J379="algadi",VLOOKUP($K379,Centros!$AB$2:$AD$142,2,FALSE),VLOOKUP($K379,Centros!$AB$143:$AD$282,2,FALSE)),0)</f>
        <v>5027</v>
      </c>
      <c r="AO379" s="44" t="str">
        <f>IFERROR(IF($J379="algadi",VLOOKUP($K379,Centros!$AB$2:$AD$142,3,FALSE),VLOOKUP($K379,Centros!$AB$143:$AD$222,3,FALSE)),0)</f>
        <v>61</v>
      </c>
      <c r="AP379" s="54"/>
      <c r="AQ379" s="55">
        <f>IFERROR(VLOOKUP($AM379,Centros!$AR$2:$AS$405,2,FALSE),0)</f>
        <v>1.690609375</v>
      </c>
      <c r="AR379" s="78">
        <f>IFERROR(VLOOKUP($AM379,Centros!$AZ$2:$BA$6,2,FALSE),0)</f>
        <v>2.3222499999999999</v>
      </c>
      <c r="AS379" s="76">
        <f>IFERROR(VLOOKUP($AM379,Centros!$BE$2:$BF$6,2,FALSE),0)</f>
        <v>0</v>
      </c>
      <c r="BD379" s="45" t="str">
        <f t="shared" si="132"/>
        <v>ALGADI</v>
      </c>
      <c r="BE379" s="45" t="s">
        <v>852</v>
      </c>
      <c r="BF379" s="123" t="str">
        <f t="shared" si="133"/>
        <v>9-SEPTIEMBRE</v>
      </c>
      <c r="BG379" s="45">
        <f t="shared" si="134"/>
        <v>400001</v>
      </c>
      <c r="BH379" s="45">
        <f>VLOOKUP(Y379,Hoja1!$A$2:$O$599,14,FALSE)</f>
        <v>400001</v>
      </c>
      <c r="BI379" s="45" t="str">
        <f>VLOOKUP(BH379,Hoja1!$A$2:$O$599,2,FALSE)</f>
        <v>CASA DE EJERCICIOS SAN JOSE</v>
      </c>
      <c r="BJ379" s="45" t="str">
        <f t="shared" si="135"/>
        <v>BECERRIL CAMARENA, M LUISA</v>
      </c>
      <c r="BK379" s="45">
        <f>VLOOKUP(BJ379,Trabajadores!$C$3:$AN$3285,14,FALSE)</f>
        <v>100</v>
      </c>
      <c r="BL379" s="45" t="str">
        <f>VLOOKUP($BJ379,Trabajadores!$C$3:$AN$3285,19,FALSE)</f>
        <v>Camarer@</v>
      </c>
      <c r="BM379" s="45">
        <f>VLOOKUP($BJ379,Trabajadores!$C$3:$AN$3285,16,FALSE)</f>
        <v>100</v>
      </c>
      <c r="BN379" s="124">
        <f t="shared" si="136"/>
        <v>1</v>
      </c>
      <c r="BO379" s="124">
        <f t="shared" si="137"/>
        <v>0</v>
      </c>
      <c r="BP379" s="125">
        <f t="shared" si="138"/>
        <v>1</v>
      </c>
      <c r="BR379" s="126">
        <f t="shared" si="139"/>
        <v>-6.1284177499999997</v>
      </c>
      <c r="BV379" s="45" t="str">
        <f t="shared" si="140"/>
        <v>ALGADI</v>
      </c>
      <c r="BW379" s="45" t="s">
        <v>852</v>
      </c>
      <c r="BX379" s="123" t="str">
        <f t="shared" si="141"/>
        <v>9-SEPTIEMBRE</v>
      </c>
      <c r="BY379" s="45">
        <f t="shared" si="142"/>
        <v>400001</v>
      </c>
      <c r="BZ379" s="45">
        <f>VLOOKUP(BY379,Hoja1!$A$2:$O$599,14,FALSE)</f>
        <v>400001</v>
      </c>
      <c r="CA379" s="45" t="str">
        <f>VLOOKUP(BZ379,Hoja1!$A$2:$O$599,2,FALSE)</f>
        <v>CASA DE EJERCICIOS SAN JOSE</v>
      </c>
      <c r="CB379" s="45" t="str">
        <f t="shared" si="143"/>
        <v>Nocturnidad</v>
      </c>
      <c r="CC379" s="45">
        <v>888</v>
      </c>
      <c r="CD379" s="45" t="str">
        <f t="shared" si="144"/>
        <v>INCIDENCIA</v>
      </c>
      <c r="CF379" s="124"/>
      <c r="CG379" s="124"/>
      <c r="CH379" s="125"/>
      <c r="CJ379" s="126">
        <f t="shared" si="145"/>
        <v>6.1284177499999997</v>
      </c>
    </row>
    <row r="380" spans="1:88" hidden="1" x14ac:dyDescent="0.3">
      <c r="A380" s="116"/>
      <c r="B380" s="116"/>
      <c r="D380" s="31" t="s">
        <v>2770</v>
      </c>
      <c r="E380" s="8" t="s">
        <v>2786</v>
      </c>
      <c r="F380" s="7" t="s">
        <v>725</v>
      </c>
      <c r="G380" s="45" t="s">
        <v>714</v>
      </c>
      <c r="H380" s="45" t="s">
        <v>732</v>
      </c>
      <c r="I380" s="119" t="s">
        <v>8090</v>
      </c>
      <c r="J380" s="18" t="s">
        <v>485</v>
      </c>
      <c r="K380" s="119">
        <v>400001</v>
      </c>
      <c r="L380" s="110" t="str">
        <f t="shared" si="123"/>
        <v>ok</v>
      </c>
      <c r="M380" s="111" t="str">
        <f>IFERROR(VLOOKUP(K380,Centros!$E$2:$G$340,2,FALSE)," ")</f>
        <v>CASA DE EJERCICIOS SAN JOSE</v>
      </c>
      <c r="N380" s="112" t="str">
        <f t="shared" si="124"/>
        <v xml:space="preserve"> </v>
      </c>
      <c r="O380" s="113" t="str">
        <f>IFERROR(VLOOKUP($I380,Trabajadores!$C$3:$AF$1684,19,FALSE)," ")</f>
        <v>ASL</v>
      </c>
      <c r="P380" s="32"/>
      <c r="Q380" s="33"/>
      <c r="R380" s="24">
        <f t="shared" si="122"/>
        <v>0</v>
      </c>
      <c r="S380" s="18">
        <v>5</v>
      </c>
      <c r="T380" s="23">
        <f t="shared" si="125"/>
        <v>1.6367812499999999</v>
      </c>
      <c r="U380" s="23">
        <f t="shared" si="126"/>
        <v>8.1839062499999997</v>
      </c>
      <c r="V380" s="18"/>
      <c r="W380" s="23">
        <f t="shared" si="127"/>
        <v>10.798664296874998</v>
      </c>
      <c r="X380" s="30" t="str">
        <f>IFERROR(VLOOKUP($I380,Trabajadores!$C$2:$AS$1684,42,FALSE)," ")</f>
        <v>ALGADI</v>
      </c>
      <c r="Y380" s="30">
        <f>IFERROR(VLOOKUP($I380,Trabajadores!$C$2:$AS$1684,40,FALSE)," ")</f>
        <v>400001</v>
      </c>
      <c r="Z380" s="30" t="str">
        <f>IFERROR(VLOOKUP(Y380,Centros!$X$2:$Y$228,2,FALSE)," ")</f>
        <v>CASA DE EJERCICIOS SAN JOSE</v>
      </c>
      <c r="AA380" s="6" t="s">
        <v>10898</v>
      </c>
      <c r="AB380" s="155" t="s">
        <v>10899</v>
      </c>
      <c r="AC380" s="41">
        <f>IFERROR(VLOOKUP(H380,Centros!$AI$2:$AN$10,6,FALSE),0)</f>
        <v>74</v>
      </c>
      <c r="AD380" s="42">
        <f t="shared" si="128"/>
        <v>0</v>
      </c>
      <c r="AE380" s="42">
        <f t="shared" si="129"/>
        <v>0</v>
      </c>
      <c r="AF380" s="42">
        <f t="shared" si="130"/>
        <v>0</v>
      </c>
      <c r="AG380" s="42">
        <f t="shared" si="131"/>
        <v>8.1839062499999997</v>
      </c>
      <c r="AH380" s="43">
        <f>IFERROR(VLOOKUP($I380,Trabajadores!$C$3:$AT$1684,44,FALSE),0)</f>
        <v>19228</v>
      </c>
      <c r="AI380" s="43">
        <f>IFERROR(VLOOKUP($I380,Trabajadores!$C$3:$AT$1684,2,FALSE),0)</f>
        <v>1800</v>
      </c>
      <c r="AJ380" s="43" t="str">
        <f>IFERROR(VLOOKUP($I380,Trabajadores!$C$3:$AY$1270,21,FALSE),0)</f>
        <v>76</v>
      </c>
      <c r="AK380" s="42">
        <f>IFERROR(VLOOKUP($I380,Trabajadores!$C$3:$AN$1684,38,FALSE),0)</f>
        <v>7.8771428571428572</v>
      </c>
      <c r="AL380" s="42" t="str">
        <f>IFERROR(VLOOKUP($I380,Trabajadores!$C$3:$AN$1684,28,FALSE),0)</f>
        <v>99100165012016</v>
      </c>
      <c r="AM380" s="21" t="str">
        <f>IFERROR(VLOOKUP($I380,Trabajadores!$C$3:$AN$1684,19,FALSE),0)</f>
        <v>ASL</v>
      </c>
      <c r="AN380" s="21">
        <f>IFERROR(IF($J380="algadi",VLOOKUP($K380,Centros!$AB$2:$AD$142,2,FALSE),VLOOKUP($K380,Centros!$AB$143:$AD$282,2,FALSE)),0)</f>
        <v>5027</v>
      </c>
      <c r="AO380" s="44" t="str">
        <f>IFERROR(IF($J380="algadi",VLOOKUP($K380,Centros!$AB$2:$AD$142,3,FALSE),VLOOKUP($K380,Centros!$AB$143:$AD$222,3,FALSE)),0)</f>
        <v>61</v>
      </c>
      <c r="AP380" s="54"/>
      <c r="AQ380" s="55">
        <f>IFERROR(VLOOKUP($AM380,Centros!$AR$2:$AS$405,2,FALSE),0)</f>
        <v>1.6367812499999999</v>
      </c>
      <c r="AR380" s="78">
        <f>IFERROR(VLOOKUP($AM380,Centros!$AZ$2:$BA$6,2,FALSE),0)</f>
        <v>0</v>
      </c>
      <c r="AS380" s="76">
        <f>IFERROR(VLOOKUP($AM380,Centros!$BE$2:$BF$6,2,FALSE),0)</f>
        <v>2.0499999999999998</v>
      </c>
      <c r="BD380" s="45" t="str">
        <f t="shared" si="132"/>
        <v>ALGADI</v>
      </c>
      <c r="BE380" s="45" t="s">
        <v>852</v>
      </c>
      <c r="BF380" s="123" t="str">
        <f t="shared" si="133"/>
        <v>9-SEPTIEMBRE</v>
      </c>
      <c r="BG380" s="45">
        <f t="shared" si="134"/>
        <v>400001</v>
      </c>
      <c r="BH380" s="45">
        <f>VLOOKUP(Y380,Hoja1!$A$2:$O$599,14,FALSE)</f>
        <v>400001</v>
      </c>
      <c r="BI380" s="45" t="str">
        <f>VLOOKUP(BH380,Hoja1!$A$2:$O$599,2,FALSE)</f>
        <v>CASA DE EJERCICIOS SAN JOSE</v>
      </c>
      <c r="BJ380" s="45" t="str">
        <f t="shared" si="135"/>
        <v>CORONEL DIALINO, ANA FE</v>
      </c>
      <c r="BK380" s="45">
        <f>VLOOKUP(BJ380,Trabajadores!$C$3:$AN$3285,14,FALSE)</f>
        <v>502</v>
      </c>
      <c r="BL380" s="45" t="str">
        <f>VLOOKUP($BJ380,Trabajadores!$C$3:$AN$3285,19,FALSE)</f>
        <v>ASL</v>
      </c>
      <c r="BM380" s="45">
        <f>VLOOKUP($BJ380,Trabajadores!$C$3:$AN$3285,16,FALSE)</f>
        <v>87.5</v>
      </c>
      <c r="BN380" s="124">
        <f t="shared" si="136"/>
        <v>1</v>
      </c>
      <c r="BO380" s="124">
        <f t="shared" si="137"/>
        <v>0</v>
      </c>
      <c r="BP380" s="125">
        <f t="shared" si="138"/>
        <v>1</v>
      </c>
      <c r="BR380" s="126">
        <f t="shared" si="139"/>
        <v>-10.798664296874998</v>
      </c>
      <c r="BV380" s="45" t="str">
        <f t="shared" si="140"/>
        <v>ALGADI</v>
      </c>
      <c r="BW380" s="45" t="s">
        <v>852</v>
      </c>
      <c r="BX380" s="123" t="str">
        <f t="shared" si="141"/>
        <v>9-SEPTIEMBRE</v>
      </c>
      <c r="BY380" s="45">
        <f t="shared" si="142"/>
        <v>400001</v>
      </c>
      <c r="BZ380" s="45">
        <f>VLOOKUP(BY380,Hoja1!$A$2:$O$599,14,FALSE)</f>
        <v>400001</v>
      </c>
      <c r="CA380" s="45" t="str">
        <f>VLOOKUP(BZ380,Hoja1!$A$2:$O$599,2,FALSE)</f>
        <v>CASA DE EJERCICIOS SAN JOSE</v>
      </c>
      <c r="CB380" s="45" t="str">
        <f t="shared" si="143"/>
        <v>Nocturnidad</v>
      </c>
      <c r="CC380" s="45">
        <v>888</v>
      </c>
      <c r="CD380" s="45" t="str">
        <f t="shared" si="144"/>
        <v>INCIDENCIA</v>
      </c>
      <c r="CF380" s="124"/>
      <c r="CG380" s="124"/>
      <c r="CH380" s="125"/>
      <c r="CJ380" s="126">
        <f t="shared" si="145"/>
        <v>10.798664296874998</v>
      </c>
    </row>
    <row r="381" spans="1:88" hidden="1" x14ac:dyDescent="0.3">
      <c r="A381" s="116"/>
      <c r="B381" s="116"/>
      <c r="D381" s="31" t="s">
        <v>2770</v>
      </c>
      <c r="E381" s="8" t="s">
        <v>2786</v>
      </c>
      <c r="F381" s="7" t="s">
        <v>725</v>
      </c>
      <c r="G381" s="45" t="s">
        <v>714</v>
      </c>
      <c r="H381" s="45" t="s">
        <v>732</v>
      </c>
      <c r="I381" s="119" t="s">
        <v>4850</v>
      </c>
      <c r="J381" s="18" t="s">
        <v>485</v>
      </c>
      <c r="K381" s="119">
        <v>400001</v>
      </c>
      <c r="L381" s="110" t="str">
        <f t="shared" si="123"/>
        <v>ok</v>
      </c>
      <c r="M381" s="111" t="str">
        <f>IFERROR(VLOOKUP(K381,Centros!$E$2:$G$340,2,FALSE)," ")</f>
        <v>CASA DE EJERCICIOS SAN JOSE</v>
      </c>
      <c r="N381" s="112" t="str">
        <f t="shared" si="124"/>
        <v xml:space="preserve"> </v>
      </c>
      <c r="O381" s="113" t="str">
        <f>IFERROR(VLOOKUP($I381,Trabajadores!$C$3:$AF$1684,19,FALSE)," ")</f>
        <v>ASL</v>
      </c>
      <c r="P381" s="32"/>
      <c r="Q381" s="33"/>
      <c r="R381" s="24">
        <f t="shared" si="122"/>
        <v>0</v>
      </c>
      <c r="S381" s="18">
        <v>6</v>
      </c>
      <c r="T381" s="23">
        <f t="shared" si="125"/>
        <v>1.6367812499999999</v>
      </c>
      <c r="U381" s="23">
        <f t="shared" si="126"/>
        <v>9.8206874999999982</v>
      </c>
      <c r="V381" s="18"/>
      <c r="W381" s="23">
        <f t="shared" si="127"/>
        <v>12.958397156249996</v>
      </c>
      <c r="X381" s="30" t="str">
        <f>IFERROR(VLOOKUP($I381,Trabajadores!$C$2:$AS$1684,42,FALSE)," ")</f>
        <v>ALGADI</v>
      </c>
      <c r="Y381" s="30">
        <f>IFERROR(VLOOKUP($I381,Trabajadores!$C$2:$AS$1684,40,FALSE)," ")</f>
        <v>400001</v>
      </c>
      <c r="Z381" s="30" t="str">
        <f>IFERROR(VLOOKUP(Y381,Centros!$X$2:$Y$228,2,FALSE)," ")</f>
        <v>CASA DE EJERCICIOS SAN JOSE</v>
      </c>
      <c r="AA381" s="6" t="s">
        <v>10898</v>
      </c>
      <c r="AB381" s="155" t="s">
        <v>10899</v>
      </c>
      <c r="AC381" s="41">
        <f>IFERROR(VLOOKUP(H381,Centros!$AI$2:$AN$10,6,FALSE),0)</f>
        <v>74</v>
      </c>
      <c r="AD381" s="42">
        <f t="shared" si="128"/>
        <v>0</v>
      </c>
      <c r="AE381" s="42">
        <f t="shared" si="129"/>
        <v>0</v>
      </c>
      <c r="AF381" s="42">
        <f t="shared" si="130"/>
        <v>0</v>
      </c>
      <c r="AG381" s="42">
        <f t="shared" si="131"/>
        <v>9.8206874999999982</v>
      </c>
      <c r="AH381" s="43">
        <f>IFERROR(VLOOKUP($I381,Trabajadores!$C$3:$AT$1684,44,FALSE),0)</f>
        <v>19228</v>
      </c>
      <c r="AI381" s="43">
        <f>IFERROR(VLOOKUP($I381,Trabajadores!$C$3:$AT$1684,2,FALSE),0)</f>
        <v>2013</v>
      </c>
      <c r="AJ381" s="43" t="str">
        <f>IFERROR(VLOOKUP($I381,Trabajadores!$C$3:$AY$1270,21,FALSE),0)</f>
        <v>76</v>
      </c>
      <c r="AK381" s="42">
        <f>IFERROR(VLOOKUP($I381,Trabajadores!$C$3:$AN$1684,38,FALSE),0)</f>
        <v>7.8014285714285716</v>
      </c>
      <c r="AL381" s="42" t="str">
        <f>IFERROR(VLOOKUP($I381,Trabajadores!$C$3:$AN$1684,28,FALSE),0)</f>
        <v>99100165012016</v>
      </c>
      <c r="AM381" s="21" t="str">
        <f>IFERROR(VLOOKUP($I381,Trabajadores!$C$3:$AN$1684,19,FALSE),0)</f>
        <v>ASL</v>
      </c>
      <c r="AN381" s="21">
        <f>IFERROR(IF($J381="algadi",VLOOKUP($K381,Centros!$AB$2:$AD$142,2,FALSE),VLOOKUP($K381,Centros!$AB$143:$AD$282,2,FALSE)),0)</f>
        <v>5027</v>
      </c>
      <c r="AO381" s="44" t="str">
        <f>IFERROR(IF($J381="algadi",VLOOKUP($K381,Centros!$AB$2:$AD$142,3,FALSE),VLOOKUP($K381,Centros!$AB$143:$AD$222,3,FALSE)),0)</f>
        <v>61</v>
      </c>
      <c r="AP381" s="54"/>
      <c r="AQ381" s="55">
        <f>IFERROR(VLOOKUP($AM381,Centros!$AR$2:$AS$405,2,FALSE),0)</f>
        <v>1.6367812499999999</v>
      </c>
      <c r="AR381" s="78">
        <f>IFERROR(VLOOKUP($AM381,Centros!$AZ$2:$BA$6,2,FALSE),0)</f>
        <v>0</v>
      </c>
      <c r="AS381" s="76">
        <f>IFERROR(VLOOKUP($AM381,Centros!$BE$2:$BF$6,2,FALSE),0)</f>
        <v>2.0499999999999998</v>
      </c>
      <c r="BD381" s="45" t="str">
        <f t="shared" si="132"/>
        <v>ALGADI</v>
      </c>
      <c r="BE381" s="45" t="s">
        <v>852</v>
      </c>
      <c r="BF381" s="123" t="str">
        <f t="shared" si="133"/>
        <v>9-SEPTIEMBRE</v>
      </c>
      <c r="BG381" s="45">
        <f t="shared" si="134"/>
        <v>400001</v>
      </c>
      <c r="BH381" s="45">
        <f>VLOOKUP(Y381,Hoja1!$A$2:$O$599,14,FALSE)</f>
        <v>400001</v>
      </c>
      <c r="BI381" s="45" t="str">
        <f>VLOOKUP(BH381,Hoja1!$A$2:$O$599,2,FALSE)</f>
        <v>CASA DE EJERCICIOS SAN JOSE</v>
      </c>
      <c r="BJ381" s="45" t="str">
        <f t="shared" si="135"/>
        <v>SAAVEDRA ALBA, PAUL JOSUE</v>
      </c>
      <c r="BK381" s="45">
        <f>VLOOKUP(BJ381,Trabajadores!$C$3:$AN$3285,14,FALSE)</f>
        <v>200</v>
      </c>
      <c r="BL381" s="45" t="str">
        <f>VLOOKUP($BJ381,Trabajadores!$C$3:$AN$3285,19,FALSE)</f>
        <v>ASL</v>
      </c>
      <c r="BM381" s="45">
        <f>VLOOKUP($BJ381,Trabajadores!$C$3:$AN$3285,16,FALSE)</f>
        <v>87.5</v>
      </c>
      <c r="BN381" s="124">
        <f t="shared" si="136"/>
        <v>1</v>
      </c>
      <c r="BO381" s="124">
        <f t="shared" si="137"/>
        <v>0</v>
      </c>
      <c r="BP381" s="125">
        <f t="shared" si="138"/>
        <v>1</v>
      </c>
      <c r="BR381" s="126">
        <f t="shared" si="139"/>
        <v>-12.958397156249996</v>
      </c>
      <c r="BV381" s="45" t="str">
        <f t="shared" si="140"/>
        <v>ALGADI</v>
      </c>
      <c r="BW381" s="45" t="s">
        <v>852</v>
      </c>
      <c r="BX381" s="123" t="str">
        <f t="shared" si="141"/>
        <v>9-SEPTIEMBRE</v>
      </c>
      <c r="BY381" s="45">
        <f t="shared" si="142"/>
        <v>400001</v>
      </c>
      <c r="BZ381" s="45">
        <f>VLOOKUP(BY381,Hoja1!$A$2:$O$599,14,FALSE)</f>
        <v>400001</v>
      </c>
      <c r="CA381" s="45" t="str">
        <f>VLOOKUP(BZ381,Hoja1!$A$2:$O$599,2,FALSE)</f>
        <v>CASA DE EJERCICIOS SAN JOSE</v>
      </c>
      <c r="CB381" s="45" t="str">
        <f t="shared" si="143"/>
        <v>Nocturnidad</v>
      </c>
      <c r="CC381" s="45">
        <v>888</v>
      </c>
      <c r="CD381" s="45" t="str">
        <f t="shared" si="144"/>
        <v>INCIDENCIA</v>
      </c>
      <c r="CF381" s="124"/>
      <c r="CG381" s="124"/>
      <c r="CH381" s="125"/>
      <c r="CJ381" s="126">
        <f t="shared" si="145"/>
        <v>12.958397156249996</v>
      </c>
    </row>
    <row r="382" spans="1:88" hidden="1" x14ac:dyDescent="0.3">
      <c r="A382" s="116"/>
      <c r="B382" s="116"/>
      <c r="D382" s="31" t="s">
        <v>2770</v>
      </c>
      <c r="E382" s="8" t="s">
        <v>2786</v>
      </c>
      <c r="F382" s="7" t="s">
        <v>725</v>
      </c>
      <c r="G382" s="45" t="s">
        <v>714</v>
      </c>
      <c r="H382" s="45" t="s">
        <v>732</v>
      </c>
      <c r="I382" s="119" t="s">
        <v>2987</v>
      </c>
      <c r="J382" s="18" t="s">
        <v>485</v>
      </c>
      <c r="K382" s="119">
        <v>400001</v>
      </c>
      <c r="L382" s="110" t="str">
        <f t="shared" si="123"/>
        <v>ok</v>
      </c>
      <c r="M382" s="111" t="str">
        <f>IFERROR(VLOOKUP(K382,Centros!$E$2:$G$340,2,FALSE)," ")</f>
        <v>CASA DE EJERCICIOS SAN JOSE</v>
      </c>
      <c r="N382" s="112" t="str">
        <f t="shared" si="124"/>
        <v xml:space="preserve"> </v>
      </c>
      <c r="O382" s="113" t="str">
        <f>IFERROR(VLOOKUP($I382,Trabajadores!$C$3:$AF$1684,19,FALSE)," ")</f>
        <v>Gobernant@</v>
      </c>
      <c r="P382" s="32"/>
      <c r="Q382" s="33"/>
      <c r="R382" s="24">
        <f t="shared" si="122"/>
        <v>0</v>
      </c>
      <c r="S382" s="18">
        <v>4</v>
      </c>
      <c r="T382" s="23">
        <f t="shared" si="125"/>
        <v>2.7445300000000001</v>
      </c>
      <c r="U382" s="23">
        <f t="shared" si="126"/>
        <v>10.978120000000001</v>
      </c>
      <c r="V382" s="18"/>
      <c r="W382" s="23">
        <f t="shared" si="127"/>
        <v>14.485629339999999</v>
      </c>
      <c r="X382" s="30" t="str">
        <f>IFERROR(VLOOKUP($I382,Trabajadores!$C$2:$AS$1684,42,FALSE)," ")</f>
        <v>ALGADI</v>
      </c>
      <c r="Y382" s="30">
        <f>IFERROR(VLOOKUP($I382,Trabajadores!$C$2:$AS$1684,40,FALSE)," ")</f>
        <v>400001</v>
      </c>
      <c r="Z382" s="30" t="str">
        <f>IFERROR(VLOOKUP(Y382,Centros!$X$2:$Y$228,2,FALSE)," ")</f>
        <v>CASA DE EJERCICIOS SAN JOSE</v>
      </c>
      <c r="AA382" s="6" t="s">
        <v>10898</v>
      </c>
      <c r="AB382" s="155" t="s">
        <v>10899</v>
      </c>
      <c r="AC382" s="41">
        <f>IFERROR(VLOOKUP(H382,Centros!$AI$2:$AN$10,6,FALSE),0)</f>
        <v>74</v>
      </c>
      <c r="AD382" s="42">
        <f t="shared" si="128"/>
        <v>0</v>
      </c>
      <c r="AE382" s="42">
        <f t="shared" si="129"/>
        <v>0</v>
      </c>
      <c r="AF382" s="42">
        <f t="shared" si="130"/>
        <v>0</v>
      </c>
      <c r="AG382" s="42">
        <f t="shared" si="131"/>
        <v>10.978120000000001</v>
      </c>
      <c r="AH382" s="43">
        <f>IFERROR(VLOOKUP($I382,Trabajadores!$C$3:$AT$1684,44,FALSE),0)</f>
        <v>19228</v>
      </c>
      <c r="AI382" s="43">
        <f>IFERROR(VLOOKUP($I382,Trabajadores!$C$3:$AT$1684,2,FALSE),0)</f>
        <v>775</v>
      </c>
      <c r="AJ382" s="43" t="str">
        <f>IFERROR(VLOOKUP($I382,Trabajadores!$C$3:$AY$1270,21,FALSE),0)</f>
        <v>76</v>
      </c>
      <c r="AK382" s="42">
        <f>IFERROR(VLOOKUP($I382,Trabajadores!$C$3:$AN$1684,38,FALSE),0)</f>
        <v>12.536250000000001</v>
      </c>
      <c r="AL382" s="42" t="str">
        <f>IFERROR(VLOOKUP($I382,Trabajadores!$C$3:$AN$1684,28,FALSE),0)</f>
        <v>28009435011996</v>
      </c>
      <c r="AM382" s="21" t="str">
        <f>IFERROR(VLOOKUP($I382,Trabajadores!$C$3:$AN$1684,19,FALSE),0)</f>
        <v>Gobernant@</v>
      </c>
      <c r="AN382" s="21">
        <f>IFERROR(IF($J382="algadi",VLOOKUP($K382,Centros!$AB$2:$AD$142,2,FALSE),VLOOKUP($K382,Centros!$AB$143:$AD$282,2,FALSE)),0)</f>
        <v>5027</v>
      </c>
      <c r="AO382" s="44" t="str">
        <f>IFERROR(IF($J382="algadi",VLOOKUP($K382,Centros!$AB$2:$AD$142,3,FALSE),VLOOKUP($K382,Centros!$AB$143:$AD$222,3,FALSE)),0)</f>
        <v>61</v>
      </c>
      <c r="AP382" s="54"/>
      <c r="AQ382" s="55">
        <f>IFERROR(VLOOKUP($AM382,Centros!$AR$2:$AS$405,2,FALSE),0)</f>
        <v>0</v>
      </c>
      <c r="AR382" s="78">
        <f>IFERROR(VLOOKUP($AM382,Centros!$AZ$2:$BA$6,2,FALSE),0)</f>
        <v>2.7445300000000001</v>
      </c>
      <c r="AS382" s="76">
        <f>IFERROR(VLOOKUP($AM382,Centros!$BE$2:$BF$6,2,FALSE),0)</f>
        <v>0</v>
      </c>
      <c r="BD382" s="45" t="str">
        <f t="shared" si="132"/>
        <v>ALGADI</v>
      </c>
      <c r="BE382" s="45" t="s">
        <v>852</v>
      </c>
      <c r="BF382" s="123" t="str">
        <f t="shared" si="133"/>
        <v>9-SEPTIEMBRE</v>
      </c>
      <c r="BG382" s="45">
        <f t="shared" si="134"/>
        <v>400001</v>
      </c>
      <c r="BH382" s="45">
        <f>VLOOKUP(Y382,Hoja1!$A$2:$O$599,14,FALSE)</f>
        <v>400001</v>
      </c>
      <c r="BI382" s="45" t="str">
        <f>VLOOKUP(BH382,Hoja1!$A$2:$O$599,2,FALSE)</f>
        <v>CASA DE EJERCICIOS SAN JOSE</v>
      </c>
      <c r="BJ382" s="45" t="str">
        <f t="shared" si="135"/>
        <v>ALCAIDE SANCHEZ, ANA MARIA</v>
      </c>
      <c r="BK382" s="45">
        <f>VLOOKUP(BJ382,Trabajadores!$C$3:$AN$3285,14,FALSE)</f>
        <v>100</v>
      </c>
      <c r="BL382" s="45" t="str">
        <f>VLOOKUP($BJ382,Trabajadores!$C$3:$AN$3285,19,FALSE)</f>
        <v>Gobernant@</v>
      </c>
      <c r="BM382" s="45">
        <f>VLOOKUP($BJ382,Trabajadores!$C$3:$AN$3285,16,FALSE)</f>
        <v>100</v>
      </c>
      <c r="BN382" s="124">
        <f t="shared" si="136"/>
        <v>1</v>
      </c>
      <c r="BO382" s="124">
        <f t="shared" si="137"/>
        <v>0</v>
      </c>
      <c r="BP382" s="125">
        <f t="shared" si="138"/>
        <v>1</v>
      </c>
      <c r="BR382" s="126">
        <f t="shared" si="139"/>
        <v>-14.485629339999999</v>
      </c>
      <c r="BV382" s="45" t="str">
        <f t="shared" si="140"/>
        <v>ALGADI</v>
      </c>
      <c r="BW382" s="45" t="s">
        <v>852</v>
      </c>
      <c r="BX382" s="123" t="str">
        <f t="shared" si="141"/>
        <v>9-SEPTIEMBRE</v>
      </c>
      <c r="BY382" s="45">
        <f t="shared" si="142"/>
        <v>400001</v>
      </c>
      <c r="BZ382" s="45">
        <f>VLOOKUP(BY382,Hoja1!$A$2:$O$599,14,FALSE)</f>
        <v>400001</v>
      </c>
      <c r="CA382" s="45" t="str">
        <f>VLOOKUP(BZ382,Hoja1!$A$2:$O$599,2,FALSE)</f>
        <v>CASA DE EJERCICIOS SAN JOSE</v>
      </c>
      <c r="CB382" s="45" t="str">
        <f t="shared" si="143"/>
        <v>Nocturnidad</v>
      </c>
      <c r="CC382" s="45">
        <v>888</v>
      </c>
      <c r="CD382" s="45" t="str">
        <f t="shared" si="144"/>
        <v>INCIDENCIA</v>
      </c>
      <c r="CF382" s="124"/>
      <c r="CG382" s="124"/>
      <c r="CH382" s="125"/>
      <c r="CJ382" s="126">
        <f t="shared" si="145"/>
        <v>14.485629339999999</v>
      </c>
    </row>
    <row r="383" spans="1:88" hidden="1" x14ac:dyDescent="0.3">
      <c r="A383" s="116"/>
      <c r="B383" s="116"/>
      <c r="D383" s="31" t="s">
        <v>2770</v>
      </c>
      <c r="E383" s="8" t="s">
        <v>2786</v>
      </c>
      <c r="F383" s="7" t="s">
        <v>725</v>
      </c>
      <c r="G383" s="45" t="s">
        <v>714</v>
      </c>
      <c r="H383" s="45" t="s">
        <v>732</v>
      </c>
      <c r="I383" s="119" t="s">
        <v>4623</v>
      </c>
      <c r="J383" s="18" t="s">
        <v>485</v>
      </c>
      <c r="K383" s="119">
        <v>400001</v>
      </c>
      <c r="L383" s="110" t="str">
        <f t="shared" si="123"/>
        <v>ok</v>
      </c>
      <c r="M383" s="111" t="str">
        <f>IFERROR(VLOOKUP(K383,Centros!$E$2:$G$340,2,FALSE)," ")</f>
        <v>CASA DE EJERCICIOS SAN JOSE</v>
      </c>
      <c r="N383" s="112" t="str">
        <f t="shared" si="124"/>
        <v xml:space="preserve"> </v>
      </c>
      <c r="O383" s="113" t="str">
        <f>IFERROR(VLOOKUP($I383,Trabajadores!$C$3:$AF$1684,19,FALSE)," ")</f>
        <v>Porter@ sv</v>
      </c>
      <c r="P383" s="32"/>
      <c r="Q383" s="33"/>
      <c r="R383" s="24">
        <f t="shared" si="122"/>
        <v>0</v>
      </c>
      <c r="S383" s="18">
        <v>16</v>
      </c>
      <c r="T383" s="23">
        <f t="shared" si="125"/>
        <v>2.1303999999999998</v>
      </c>
      <c r="U383" s="23">
        <f t="shared" si="126"/>
        <v>34.086399999999998</v>
      </c>
      <c r="V383" s="18"/>
      <c r="W383" s="23">
        <f t="shared" si="127"/>
        <v>44.977004799999996</v>
      </c>
      <c r="X383" s="30" t="str">
        <f>IFERROR(VLOOKUP($I383,Trabajadores!$C$2:$AS$1684,42,FALSE)," ")</f>
        <v>ALGADI</v>
      </c>
      <c r="Y383" s="30">
        <f>IFERROR(VLOOKUP($I383,Trabajadores!$C$2:$AS$1684,40,FALSE)," ")</f>
        <v>400001</v>
      </c>
      <c r="Z383" s="30" t="str">
        <f>IFERROR(VLOOKUP(Y383,Centros!$X$2:$Y$228,2,FALSE)," ")</f>
        <v>CASA DE EJERCICIOS SAN JOSE</v>
      </c>
      <c r="AA383" s="6" t="s">
        <v>10898</v>
      </c>
      <c r="AB383" s="155" t="s">
        <v>10899</v>
      </c>
      <c r="AC383" s="41">
        <f>IFERROR(VLOOKUP(H383,Centros!$AI$2:$AN$10,6,FALSE),0)</f>
        <v>74</v>
      </c>
      <c r="AD383" s="42">
        <f t="shared" si="128"/>
        <v>0</v>
      </c>
      <c r="AE383" s="42">
        <f t="shared" si="129"/>
        <v>0</v>
      </c>
      <c r="AF383" s="42">
        <f t="shared" si="130"/>
        <v>0</v>
      </c>
      <c r="AG383" s="42">
        <f t="shared" si="131"/>
        <v>34.086399999999998</v>
      </c>
      <c r="AH383" s="43">
        <f>IFERROR(VLOOKUP($I383,Trabajadores!$C$3:$AT$1684,44,FALSE),0)</f>
        <v>19228</v>
      </c>
      <c r="AI383" s="43">
        <f>IFERROR(VLOOKUP($I383,Trabajadores!$C$3:$AT$1684,2,FALSE),0)</f>
        <v>789</v>
      </c>
      <c r="AJ383" s="43" t="str">
        <f>IFERROR(VLOOKUP($I383,Trabajadores!$C$3:$AY$1270,21,FALSE),0)</f>
        <v>76</v>
      </c>
      <c r="AK383" s="42">
        <f>IFERROR(VLOOKUP($I383,Trabajadores!$C$3:$AN$1684,38,FALSE),0)</f>
        <v>10.01375</v>
      </c>
      <c r="AL383" s="42" t="str">
        <f>IFERROR(VLOOKUP($I383,Trabajadores!$C$3:$AN$1684,28,FALSE),0)</f>
        <v>28009435011996</v>
      </c>
      <c r="AM383" s="21" t="str">
        <f>IFERROR(VLOOKUP($I383,Trabajadores!$C$3:$AN$1684,19,FALSE),0)</f>
        <v>Porter@ sv</v>
      </c>
      <c r="AN383" s="21">
        <f>IFERROR(IF($J383="algadi",VLOOKUP($K383,Centros!$AB$2:$AD$142,2,FALSE),VLOOKUP($K383,Centros!$AB$143:$AD$282,2,FALSE)),0)</f>
        <v>5027</v>
      </c>
      <c r="AO383" s="44" t="str">
        <f>IFERROR(IF($J383="algadi",VLOOKUP($K383,Centros!$AB$2:$AD$142,3,FALSE),VLOOKUP($K383,Centros!$AB$143:$AD$222,3,FALSE)),0)</f>
        <v>61</v>
      </c>
      <c r="AP383" s="54"/>
      <c r="AQ383" s="55">
        <f>IFERROR(VLOOKUP($AM383,Centros!$AR$2:$AS$405,2,FALSE),0)</f>
        <v>0</v>
      </c>
      <c r="AR383" s="78">
        <f>IFERROR(VLOOKUP($AM383,Centros!$AZ$2:$BA$6,2,FALSE),0)</f>
        <v>2.1303999999999998</v>
      </c>
      <c r="AS383" s="76">
        <f>IFERROR(VLOOKUP($AM383,Centros!$BE$2:$BF$6,2,FALSE),0)</f>
        <v>0</v>
      </c>
      <c r="BD383" s="45" t="str">
        <f t="shared" si="132"/>
        <v>ALGADI</v>
      </c>
      <c r="BE383" s="45" t="s">
        <v>852</v>
      </c>
      <c r="BF383" s="123" t="str">
        <f t="shared" si="133"/>
        <v>9-SEPTIEMBRE</v>
      </c>
      <c r="BG383" s="45">
        <f t="shared" si="134"/>
        <v>400001</v>
      </c>
      <c r="BH383" s="45">
        <f>VLOOKUP(Y383,Hoja1!$A$2:$O$599,14,FALSE)</f>
        <v>400001</v>
      </c>
      <c r="BI383" s="45" t="str">
        <f>VLOOKUP(BH383,Hoja1!$A$2:$O$599,2,FALSE)</f>
        <v>CASA DE EJERCICIOS SAN JOSE</v>
      </c>
      <c r="BJ383" s="45" t="str">
        <f t="shared" si="135"/>
        <v>PIZARRO PASTOR, EVA</v>
      </c>
      <c r="BK383" s="45">
        <f>VLOOKUP(BJ383,Trabajadores!$C$3:$AN$3285,14,FALSE)</f>
        <v>100</v>
      </c>
      <c r="BL383" s="45" t="str">
        <f>VLOOKUP($BJ383,Trabajadores!$C$3:$AN$3285,19,FALSE)</f>
        <v>Porter@ sv</v>
      </c>
      <c r="BM383" s="45">
        <f>VLOOKUP($BJ383,Trabajadores!$C$3:$AN$3285,16,FALSE)</f>
        <v>100</v>
      </c>
      <c r="BN383" s="124">
        <f t="shared" si="136"/>
        <v>1</v>
      </c>
      <c r="BO383" s="124">
        <f t="shared" si="137"/>
        <v>0</v>
      </c>
      <c r="BP383" s="125">
        <f t="shared" si="138"/>
        <v>1</v>
      </c>
      <c r="BR383" s="126">
        <f t="shared" si="139"/>
        <v>-44.977004799999996</v>
      </c>
      <c r="BV383" s="45" t="str">
        <f t="shared" si="140"/>
        <v>ALGADI</v>
      </c>
      <c r="BW383" s="45" t="s">
        <v>852</v>
      </c>
      <c r="BX383" s="123" t="str">
        <f t="shared" si="141"/>
        <v>9-SEPTIEMBRE</v>
      </c>
      <c r="BY383" s="45">
        <f t="shared" si="142"/>
        <v>400001</v>
      </c>
      <c r="BZ383" s="45">
        <f>VLOOKUP(BY383,Hoja1!$A$2:$O$599,14,FALSE)</f>
        <v>400001</v>
      </c>
      <c r="CA383" s="45" t="str">
        <f>VLOOKUP(BZ383,Hoja1!$A$2:$O$599,2,FALSE)</f>
        <v>CASA DE EJERCICIOS SAN JOSE</v>
      </c>
      <c r="CB383" s="45" t="str">
        <f t="shared" si="143"/>
        <v>Nocturnidad</v>
      </c>
      <c r="CC383" s="45">
        <v>888</v>
      </c>
      <c r="CD383" s="45" t="str">
        <f t="shared" si="144"/>
        <v>INCIDENCIA</v>
      </c>
      <c r="CF383" s="124"/>
      <c r="CG383" s="124"/>
      <c r="CH383" s="125"/>
      <c r="CJ383" s="126">
        <f t="shared" si="145"/>
        <v>44.977004799999996</v>
      </c>
    </row>
    <row r="384" spans="1:88" hidden="1" x14ac:dyDescent="0.3">
      <c r="A384" s="116"/>
      <c r="B384" s="116"/>
      <c r="D384" s="31" t="s">
        <v>2770</v>
      </c>
      <c r="E384" s="8" t="s">
        <v>2786</v>
      </c>
      <c r="F384" s="7" t="s">
        <v>725</v>
      </c>
      <c r="G384" s="45" t="s">
        <v>714</v>
      </c>
      <c r="H384" s="45" t="s">
        <v>732</v>
      </c>
      <c r="I384" s="119" t="s">
        <v>2873</v>
      </c>
      <c r="J384" s="18" t="s">
        <v>485</v>
      </c>
      <c r="K384" s="119">
        <v>400001</v>
      </c>
      <c r="L384" s="110" t="str">
        <f t="shared" si="123"/>
        <v>ok</v>
      </c>
      <c r="M384" s="111" t="str">
        <f>IFERROR(VLOOKUP(K384,Centros!$E$2:$G$340,2,FALSE)," ")</f>
        <v>CASA DE EJERCICIOS SAN JOSE</v>
      </c>
      <c r="N384" s="112" t="str">
        <f t="shared" si="124"/>
        <v xml:space="preserve"> </v>
      </c>
      <c r="O384" s="113" t="str">
        <f>IFERROR(VLOOKUP($I384,Trabajadores!$C$3:$AF$1684,19,FALSE)," ")</f>
        <v>Portero Sv</v>
      </c>
      <c r="P384" s="32"/>
      <c r="Q384" s="33"/>
      <c r="R384" s="24">
        <f t="shared" si="122"/>
        <v>0</v>
      </c>
      <c r="S384" s="18">
        <v>11</v>
      </c>
      <c r="T384" s="23">
        <f t="shared" si="125"/>
        <v>1.6367812499999999</v>
      </c>
      <c r="U384" s="23">
        <f t="shared" si="126"/>
        <v>18.004593749999998</v>
      </c>
      <c r="V384" s="18"/>
      <c r="W384" s="23">
        <f t="shared" si="127"/>
        <v>23.757061453124994</v>
      </c>
      <c r="X384" s="30" t="str">
        <f>IFERROR(VLOOKUP($I384,Trabajadores!$C$2:$AS$1684,42,FALSE)," ")</f>
        <v>ALGADI</v>
      </c>
      <c r="Y384" s="30">
        <f>IFERROR(VLOOKUP($I384,Trabajadores!$C$2:$AS$1684,40,FALSE)," ")</f>
        <v>400001</v>
      </c>
      <c r="Z384" s="30" t="str">
        <f>IFERROR(VLOOKUP(Y384,Centros!$X$2:$Y$228,2,FALSE)," ")</f>
        <v>CASA DE EJERCICIOS SAN JOSE</v>
      </c>
      <c r="AA384" s="6" t="s">
        <v>10898</v>
      </c>
      <c r="AB384" s="155" t="s">
        <v>10899</v>
      </c>
      <c r="AC384" s="41">
        <f>IFERROR(VLOOKUP(H384,Centros!$AI$2:$AN$10,6,FALSE),0)</f>
        <v>74</v>
      </c>
      <c r="AD384" s="42">
        <f t="shared" si="128"/>
        <v>0</v>
      </c>
      <c r="AE384" s="42">
        <f t="shared" si="129"/>
        <v>0</v>
      </c>
      <c r="AF384" s="42">
        <f t="shared" si="130"/>
        <v>0</v>
      </c>
      <c r="AG384" s="42">
        <f t="shared" si="131"/>
        <v>18.004593749999998</v>
      </c>
      <c r="AH384" s="43">
        <f>IFERROR(VLOOKUP($I384,Trabajadores!$C$3:$AT$1684,44,FALSE),0)</f>
        <v>19228</v>
      </c>
      <c r="AI384" s="43">
        <f>IFERROR(VLOOKUP($I384,Trabajadores!$C$3:$AT$1684,2,FALSE),0)</f>
        <v>2078</v>
      </c>
      <c r="AJ384" s="43" t="str">
        <f>IFERROR(VLOOKUP($I384,Trabajadores!$C$3:$AY$1270,21,FALSE),0)</f>
        <v>76</v>
      </c>
      <c r="AK384" s="42">
        <f>IFERROR(VLOOKUP($I384,Trabajadores!$C$3:$AN$1684,38,FALSE),0)</f>
        <v>8.3462499999999995</v>
      </c>
      <c r="AL384" s="42" t="str">
        <f>IFERROR(VLOOKUP($I384,Trabajadores!$C$3:$AN$1684,28,FALSE),0)</f>
        <v>99100165012016</v>
      </c>
      <c r="AM384" s="21" t="str">
        <f>IFERROR(VLOOKUP($I384,Trabajadores!$C$3:$AN$1684,19,FALSE),0)</f>
        <v>Portero Sv</v>
      </c>
      <c r="AN384" s="21">
        <f>IFERROR(IF($J384="algadi",VLOOKUP($K384,Centros!$AB$2:$AD$142,2,FALSE),VLOOKUP($K384,Centros!$AB$143:$AD$282,2,FALSE)),0)</f>
        <v>5027</v>
      </c>
      <c r="AO384" s="44" t="str">
        <f>IFERROR(IF($J384="algadi",VLOOKUP($K384,Centros!$AB$2:$AD$142,3,FALSE),VLOOKUP($K384,Centros!$AB$143:$AD$222,3,FALSE)),0)</f>
        <v>61</v>
      </c>
      <c r="AP384" s="54"/>
      <c r="AQ384" s="55">
        <f>IFERROR(VLOOKUP($AM384,Centros!$AR$2:$AS$405,2,FALSE),0)</f>
        <v>1.6367812499999999</v>
      </c>
      <c r="AR384" s="78">
        <f>IFERROR(VLOOKUP($AM384,Centros!$AZ$2:$BA$6,2,FALSE),0)</f>
        <v>0</v>
      </c>
      <c r="AS384" s="76">
        <f>IFERROR(VLOOKUP($AM384,Centros!$BE$2:$BF$6,2,FALSE),0)</f>
        <v>0</v>
      </c>
      <c r="BD384" s="45" t="str">
        <f t="shared" si="132"/>
        <v>ALGADI</v>
      </c>
      <c r="BE384" s="45" t="s">
        <v>852</v>
      </c>
      <c r="BF384" s="123" t="str">
        <f t="shared" si="133"/>
        <v>9-SEPTIEMBRE</v>
      </c>
      <c r="BG384" s="45">
        <f t="shared" si="134"/>
        <v>400001</v>
      </c>
      <c r="BH384" s="45">
        <f>VLOOKUP(Y384,Hoja1!$A$2:$O$599,14,FALSE)</f>
        <v>400001</v>
      </c>
      <c r="BI384" s="45" t="str">
        <f>VLOOKUP(BH384,Hoja1!$A$2:$O$599,2,FALSE)</f>
        <v>CASA DE EJERCICIOS SAN JOSE</v>
      </c>
      <c r="BJ384" s="45" t="str">
        <f t="shared" si="135"/>
        <v>DORADO CAÑAS, ROSA</v>
      </c>
      <c r="BK384" s="45">
        <f>VLOOKUP(BJ384,Trabajadores!$C$3:$AN$3285,14,FALSE)</f>
        <v>410</v>
      </c>
      <c r="BL384" s="45" t="str">
        <f>VLOOKUP($BJ384,Trabajadores!$C$3:$AN$3285,19,FALSE)</f>
        <v>Portero Sv</v>
      </c>
      <c r="BM384" s="45">
        <f>VLOOKUP($BJ384,Trabajadores!$C$3:$AN$3285,16,FALSE)</f>
        <v>100</v>
      </c>
      <c r="BN384" s="124">
        <f t="shared" si="136"/>
        <v>1</v>
      </c>
      <c r="BO384" s="124">
        <f t="shared" si="137"/>
        <v>0</v>
      </c>
      <c r="BP384" s="125">
        <f t="shared" si="138"/>
        <v>1</v>
      </c>
      <c r="BR384" s="126">
        <f t="shared" si="139"/>
        <v>-23.757061453124994</v>
      </c>
      <c r="BV384" s="45" t="str">
        <f t="shared" si="140"/>
        <v>ALGADI</v>
      </c>
      <c r="BW384" s="45" t="s">
        <v>852</v>
      </c>
      <c r="BX384" s="123" t="str">
        <f t="shared" si="141"/>
        <v>9-SEPTIEMBRE</v>
      </c>
      <c r="BY384" s="45">
        <f t="shared" si="142"/>
        <v>400001</v>
      </c>
      <c r="BZ384" s="45">
        <f>VLOOKUP(BY384,Hoja1!$A$2:$O$599,14,FALSE)</f>
        <v>400001</v>
      </c>
      <c r="CA384" s="45" t="str">
        <f>VLOOKUP(BZ384,Hoja1!$A$2:$O$599,2,FALSE)</f>
        <v>CASA DE EJERCICIOS SAN JOSE</v>
      </c>
      <c r="CB384" s="45" t="str">
        <f t="shared" si="143"/>
        <v>Nocturnidad</v>
      </c>
      <c r="CC384" s="45">
        <v>888</v>
      </c>
      <c r="CD384" s="45" t="str">
        <f t="shared" si="144"/>
        <v>INCIDENCIA</v>
      </c>
      <c r="CF384" s="124"/>
      <c r="CG384" s="124"/>
      <c r="CH384" s="125"/>
      <c r="CJ384" s="126">
        <f t="shared" si="145"/>
        <v>23.757061453124994</v>
      </c>
    </row>
    <row r="385" spans="1:88" hidden="1" x14ac:dyDescent="0.3">
      <c r="A385" s="116"/>
      <c r="B385" s="116"/>
      <c r="D385" s="31" t="s">
        <v>2770</v>
      </c>
      <c r="E385" s="8" t="s">
        <v>2786</v>
      </c>
      <c r="F385" s="7" t="s">
        <v>726</v>
      </c>
      <c r="G385" s="45" t="s">
        <v>716</v>
      </c>
      <c r="H385" s="45" t="s">
        <v>816</v>
      </c>
      <c r="I385" s="119" t="s">
        <v>8604</v>
      </c>
      <c r="J385" s="18" t="s">
        <v>485</v>
      </c>
      <c r="K385" s="119">
        <v>110123</v>
      </c>
      <c r="L385" s="110" t="str">
        <f t="shared" si="123"/>
        <v>ok</v>
      </c>
      <c r="M385" s="111" t="str">
        <f>IFERROR(VLOOKUP(K385,Centros!$E$2:$G$340,2,FALSE)," ")</f>
        <v>BREWSTER MADRID</v>
      </c>
      <c r="N385" s="112" t="str">
        <f t="shared" si="124"/>
        <v xml:space="preserve"> </v>
      </c>
      <c r="O385" s="113" t="str">
        <f>IFERROR(VLOOKUP($I385,Trabajadores!$C$3:$AF$1684,19,FALSE)," ")</f>
        <v>ASL</v>
      </c>
      <c r="P385" s="32"/>
      <c r="Q385" s="33"/>
      <c r="R385" s="24">
        <f t="shared" si="122"/>
        <v>0</v>
      </c>
      <c r="S385" s="18"/>
      <c r="T385" s="23">
        <f t="shared" si="125"/>
        <v>1.6367812499999999</v>
      </c>
      <c r="U385" s="23">
        <f t="shared" si="126"/>
        <v>0</v>
      </c>
      <c r="V385" s="18">
        <v>120</v>
      </c>
      <c r="W385" s="23">
        <f t="shared" si="127"/>
        <v>1162.5</v>
      </c>
      <c r="X385" s="30" t="str">
        <f>IFERROR(VLOOKUP($I385,Trabajadores!$C$2:$AS$1684,42,FALSE)," ")</f>
        <v>ALGADI</v>
      </c>
      <c r="Y385" s="30">
        <f>IFERROR(VLOOKUP($I385,Trabajadores!$C$2:$AS$1684,40,FALSE)," ")</f>
        <v>110060</v>
      </c>
      <c r="Z385" s="30" t="str">
        <f>IFERROR(VLOOKUP(Y385,Centros!$X$2:$Y$228,2,FALSE)," ")</f>
        <v>COL. SAN BUENAVENTURA</v>
      </c>
      <c r="AA385" s="6" t="s">
        <v>10900</v>
      </c>
      <c r="AB385" s="155" t="s">
        <v>10901</v>
      </c>
      <c r="AC385" s="41">
        <f>IFERROR(VLOOKUP(H385,Centros!$AI$2:$AN$10,6,FALSE),0)</f>
        <v>72</v>
      </c>
      <c r="AD385" s="42">
        <f t="shared" si="128"/>
        <v>0</v>
      </c>
      <c r="AE385" s="42">
        <f t="shared" si="129"/>
        <v>0</v>
      </c>
      <c r="AF385" s="42">
        <f t="shared" si="130"/>
        <v>0</v>
      </c>
      <c r="AG385" s="42">
        <f t="shared" si="131"/>
        <v>0</v>
      </c>
      <c r="AH385" s="43">
        <f>IFERROR(VLOOKUP($I385,Trabajadores!$C$3:$AT$1684,44,FALSE),0)</f>
        <v>19228</v>
      </c>
      <c r="AI385" s="43">
        <f>IFERROR(VLOOKUP($I385,Trabajadores!$C$3:$AT$1684,2,FALSE),0)</f>
        <v>1397</v>
      </c>
      <c r="AJ385" s="43" t="str">
        <f>IFERROR(VLOOKUP($I385,Trabajadores!$C$3:$AY$1270,21,FALSE),0)</f>
        <v>40</v>
      </c>
      <c r="AK385" s="42">
        <f>IFERROR(VLOOKUP($I385,Trabajadores!$C$3:$AN$1684,38,FALSE),0)</f>
        <v>9.6875</v>
      </c>
      <c r="AL385" s="42" t="str">
        <f>IFERROR(VLOOKUP($I385,Trabajadores!$C$3:$AN$1684,28,FALSE),0)</f>
        <v>99100165012016</v>
      </c>
      <c r="AM385" s="21" t="str">
        <f>IFERROR(VLOOKUP($I385,Trabajadores!$C$3:$AN$1684,19,FALSE),0)</f>
        <v>ASL</v>
      </c>
      <c r="AN385" s="21">
        <f>IFERROR(IF($J385="algadi",VLOOKUP($K385,Centros!$AB$2:$AD$142,2,FALSE),VLOOKUP($K385,Centros!$AB$143:$AD$282,2,FALSE)),0)</f>
        <v>0</v>
      </c>
      <c r="AO385" s="44">
        <f>IFERROR(IF($J385="algadi",VLOOKUP($K385,Centros!$AB$2:$AD$142,3,FALSE),VLOOKUP($K385,Centros!$AB$143:$AD$222,3,FALSE)),0)</f>
        <v>0</v>
      </c>
      <c r="AP385" s="54"/>
      <c r="AQ385" s="55">
        <f>IFERROR(VLOOKUP($AM385,Centros!$AR$2:$AS$405,2,FALSE),0)</f>
        <v>1.6367812499999999</v>
      </c>
      <c r="AR385" s="78">
        <f>IFERROR(VLOOKUP($AM385,Centros!$AZ$2:$BA$6,2,FALSE),0)</f>
        <v>0</v>
      </c>
      <c r="AS385" s="76">
        <f>IFERROR(VLOOKUP($AM385,Centros!$BE$2:$BF$6,2,FALSE),0)</f>
        <v>2.0499999999999998</v>
      </c>
      <c r="BD385" s="45" t="str">
        <f t="shared" si="132"/>
        <v>ALGADI</v>
      </c>
      <c r="BE385" s="45" t="s">
        <v>852</v>
      </c>
      <c r="BF385" s="123" t="str">
        <f t="shared" si="133"/>
        <v>9-SEPTIEMBRE</v>
      </c>
      <c r="BG385" s="45">
        <f t="shared" si="134"/>
        <v>110060</v>
      </c>
      <c r="BH385" s="45">
        <f>VLOOKUP(Y385,Hoja1!$A$2:$O$599,14,FALSE)</f>
        <v>110060</v>
      </c>
      <c r="BI385" s="45" t="str">
        <f>VLOOKUP(BH385,Hoja1!$A$2:$O$599,2,FALSE)</f>
        <v>COL. SAN BUENAVENTURA</v>
      </c>
      <c r="BJ385" s="45" t="str">
        <f t="shared" si="135"/>
        <v>GARCIA REYES, IRMA ERME</v>
      </c>
      <c r="BK385" s="45">
        <f>VLOOKUP(BJ385,Trabajadores!$C$3:$AN$3285,14,FALSE)</f>
        <v>300</v>
      </c>
      <c r="BL385" s="45" t="str">
        <f>VLOOKUP($BJ385,Trabajadores!$C$3:$AN$3285,19,FALSE)</f>
        <v>ASL</v>
      </c>
      <c r="BM385" s="45">
        <f>VLOOKUP($BJ385,Trabajadores!$C$3:$AN$3285,16,FALSE)</f>
        <v>50</v>
      </c>
      <c r="BN385" s="124">
        <f t="shared" si="136"/>
        <v>0</v>
      </c>
      <c r="BO385" s="124">
        <f t="shared" si="137"/>
        <v>1</v>
      </c>
      <c r="BP385" s="125">
        <f t="shared" si="138"/>
        <v>1</v>
      </c>
      <c r="BR385" s="126">
        <f t="shared" si="139"/>
        <v>-1162.5</v>
      </c>
      <c r="BV385" s="45" t="str">
        <f t="shared" si="140"/>
        <v>ALGADI</v>
      </c>
      <c r="BW385" s="45" t="s">
        <v>852</v>
      </c>
      <c r="BX385" s="123" t="str">
        <f t="shared" si="141"/>
        <v>9-SEPTIEMBRE</v>
      </c>
      <c r="BY385" s="45">
        <f t="shared" si="142"/>
        <v>110123</v>
      </c>
      <c r="BZ385" s="45">
        <f>VLOOKUP(BY385,Hoja1!$A$2:$O$599,14,FALSE)</f>
        <v>110123</v>
      </c>
      <c r="CA385" s="45" t="str">
        <f>VLOOKUP(BZ385,Hoja1!$A$2:$O$599,2,FALSE)</f>
        <v>BREWSTER MADRID</v>
      </c>
      <c r="CB385" s="45" t="str">
        <f t="shared" si="143"/>
        <v>Otros</v>
      </c>
      <c r="CC385" s="45">
        <v>888</v>
      </c>
      <c r="CD385" s="45" t="str">
        <f t="shared" si="144"/>
        <v>INCIDENCIA</v>
      </c>
      <c r="CF385" s="124"/>
      <c r="CG385" s="124"/>
      <c r="CH385" s="125"/>
      <c r="CJ385" s="126">
        <f t="shared" si="145"/>
        <v>1162.5</v>
      </c>
    </row>
    <row r="386" spans="1:88" hidden="1" x14ac:dyDescent="0.3">
      <c r="A386" s="116"/>
      <c r="B386" s="116"/>
      <c r="D386" s="31" t="s">
        <v>2770</v>
      </c>
      <c r="E386" s="8" t="s">
        <v>2786</v>
      </c>
      <c r="F386" s="7" t="s">
        <v>726</v>
      </c>
      <c r="G386" s="45" t="s">
        <v>714</v>
      </c>
      <c r="H386" s="45" t="s">
        <v>721</v>
      </c>
      <c r="I386" s="119" t="s">
        <v>3669</v>
      </c>
      <c r="J386" s="18" t="s">
        <v>485</v>
      </c>
      <c r="K386" s="119">
        <v>200005</v>
      </c>
      <c r="L386" s="110" t="str">
        <f t="shared" si="123"/>
        <v>ok</v>
      </c>
      <c r="M386" s="111" t="str">
        <f>IFERROR(VLOOKUP(K386,Centros!$E$2:$G$340,2,FALSE)," ")</f>
        <v>DANOSA</v>
      </c>
      <c r="N386" s="112" t="str">
        <f t="shared" si="124"/>
        <v xml:space="preserve"> </v>
      </c>
      <c r="O386" s="113" t="str">
        <f>IFERROR(VLOOKUP($I386,Trabajadores!$C$3:$AF$1684,19,FALSE)," ")</f>
        <v>Cociner@</v>
      </c>
      <c r="P386" s="32">
        <v>725</v>
      </c>
      <c r="Q386" s="33">
        <v>0.19</v>
      </c>
      <c r="R386" s="24">
        <f t="shared" si="122"/>
        <v>137.75</v>
      </c>
      <c r="S386" s="18"/>
      <c r="T386" s="23">
        <f t="shared" si="125"/>
        <v>1.743765625</v>
      </c>
      <c r="U386" s="23">
        <f t="shared" si="126"/>
        <v>0</v>
      </c>
      <c r="V386" s="18"/>
      <c r="W386" s="23">
        <f t="shared" si="127"/>
        <v>181.76112499999999</v>
      </c>
      <c r="X386" s="30" t="str">
        <f>IFERROR(VLOOKUP($I386,Trabajadores!$C$2:$AS$1684,42,FALSE)," ")</f>
        <v>ALGADI</v>
      </c>
      <c r="Y386" s="30">
        <f>IFERROR(VLOOKUP($I386,Trabajadores!$C$2:$AS$1684,40,FALSE)," ")</f>
        <v>888888</v>
      </c>
      <c r="Z386" s="30" t="str">
        <f>IFERROR(VLOOKUP(Y386,Centros!$X$2:$Y$228,2,FALSE)," ")</f>
        <v>CORRETURNOS/RAPPELS</v>
      </c>
      <c r="AA386" s="6" t="s">
        <v>10902</v>
      </c>
      <c r="AB386" s="155" t="s">
        <v>10903</v>
      </c>
      <c r="AC386" s="41">
        <f>IFERROR(VLOOKUP(H386,Centros!$AI$2:$AN$10,6,FALSE),0)</f>
        <v>72</v>
      </c>
      <c r="AD386" s="42">
        <f t="shared" si="128"/>
        <v>0</v>
      </c>
      <c r="AE386" s="42">
        <f t="shared" si="129"/>
        <v>137.75</v>
      </c>
      <c r="AF386" s="42">
        <f t="shared" si="130"/>
        <v>0</v>
      </c>
      <c r="AG386" s="42">
        <f t="shared" si="131"/>
        <v>0</v>
      </c>
      <c r="AH386" s="43">
        <f>IFERROR(VLOOKUP($I386,Trabajadores!$C$3:$AT$1684,44,FALSE),0)</f>
        <v>19228</v>
      </c>
      <c r="AI386" s="43">
        <f>IFERROR(VLOOKUP($I386,Trabajadores!$C$3:$AT$1684,2,FALSE),0)</f>
        <v>1570</v>
      </c>
      <c r="AJ386" s="43" t="str">
        <f>IFERROR(VLOOKUP($I386,Trabajadores!$C$3:$AY$1270,21,FALSE),0)</f>
        <v>55</v>
      </c>
      <c r="AK386" s="42">
        <f>IFERROR(VLOOKUP($I386,Trabajadores!$C$3:$AN$1684,38,FALSE),0)</f>
        <v>11.518750000000001</v>
      </c>
      <c r="AL386" s="42" t="str">
        <f>IFERROR(VLOOKUP($I386,Trabajadores!$C$3:$AN$1684,28,FALSE),0)</f>
        <v>99100165012016</v>
      </c>
      <c r="AM386" s="21" t="str">
        <f>IFERROR(VLOOKUP($I386,Trabajadores!$C$3:$AN$1684,19,FALSE),0)</f>
        <v>Cociner@</v>
      </c>
      <c r="AN386" s="21">
        <f>IFERROR(IF($J386="algadi",VLOOKUP($K386,Centros!$AB$2:$AD$142,2,FALSE),VLOOKUP($K386,Centros!$AB$143:$AD$282,2,FALSE)),0)</f>
        <v>19219</v>
      </c>
      <c r="AO386" s="44" t="str">
        <f>IFERROR(IF($J386="algadi",VLOOKUP($K386,Centros!$AB$2:$AD$142,3,FALSE),VLOOKUP($K386,Centros!$AB$143:$AD$222,3,FALSE)),0)</f>
        <v>1</v>
      </c>
      <c r="AP386" s="54"/>
      <c r="AQ386" s="55">
        <f>IFERROR(VLOOKUP($AM386,Centros!$AR$2:$AS$405,2,FALSE),0)</f>
        <v>1.743765625</v>
      </c>
      <c r="AR386" s="78">
        <f>IFERROR(VLOOKUP($AM386,Centros!$AZ$2:$BA$6,2,FALSE),0)</f>
        <v>2.3222499999999999</v>
      </c>
      <c r="AS386" s="76">
        <f>IFERROR(VLOOKUP($AM386,Centros!$BE$2:$BF$6,2,FALSE),0)</f>
        <v>0</v>
      </c>
      <c r="BD386" s="45" t="str">
        <f t="shared" si="132"/>
        <v>ALGADI</v>
      </c>
      <c r="BE386" s="45" t="s">
        <v>852</v>
      </c>
      <c r="BF386" s="123" t="str">
        <f t="shared" si="133"/>
        <v>9-SEPTIEMBRE</v>
      </c>
      <c r="BG386" s="45">
        <f t="shared" si="134"/>
        <v>888888</v>
      </c>
      <c r="BH386" s="45">
        <f>VLOOKUP(Y386,Hoja1!$A$2:$O$599,14,FALSE)</f>
        <v>888888</v>
      </c>
      <c r="BI386" s="45" t="str">
        <f>VLOOKUP(BH386,Hoja1!$A$2:$O$599,2,FALSE)</f>
        <v>CORRETURNOS/RAPPELS</v>
      </c>
      <c r="BJ386" s="45" t="str">
        <f t="shared" si="135"/>
        <v>GALINDO CERVERA, DANIEL</v>
      </c>
      <c r="BK386" s="45">
        <f>VLOOKUP(BJ386,Trabajadores!$C$3:$AN$3285,14,FALSE)</f>
        <v>100</v>
      </c>
      <c r="BL386" s="45" t="str">
        <f>VLOOKUP($BJ386,Trabajadores!$C$3:$AN$3285,19,FALSE)</f>
        <v>Cociner@</v>
      </c>
      <c r="BM386" s="45">
        <f>VLOOKUP($BJ386,Trabajadores!$C$3:$AN$3285,16,FALSE)</f>
        <v>100</v>
      </c>
      <c r="BN386" s="124">
        <f t="shared" si="136"/>
        <v>1</v>
      </c>
      <c r="BO386" s="124">
        <f t="shared" si="137"/>
        <v>0</v>
      </c>
      <c r="BP386" s="125">
        <f t="shared" si="138"/>
        <v>1</v>
      </c>
      <c r="BR386" s="126">
        <f t="shared" si="139"/>
        <v>-181.76112499999999</v>
      </c>
      <c r="BV386" s="45" t="str">
        <f t="shared" si="140"/>
        <v>ALGADI</v>
      </c>
      <c r="BW386" s="45" t="s">
        <v>852</v>
      </c>
      <c r="BX386" s="123" t="str">
        <f t="shared" si="141"/>
        <v>9-SEPTIEMBRE</v>
      </c>
      <c r="BY386" s="45">
        <f t="shared" si="142"/>
        <v>200005</v>
      </c>
      <c r="BZ386" s="45">
        <f>VLOOKUP(BY386,Hoja1!$A$2:$O$599,14,FALSE)</f>
        <v>200005</v>
      </c>
      <c r="CA386" s="45" t="str">
        <f>VLOOKUP(BZ386,Hoja1!$A$2:$O$599,2,FALSE)</f>
        <v>DANOSA</v>
      </c>
      <c r="CB386" s="45" t="str">
        <f t="shared" si="143"/>
        <v>Permiso retribuido</v>
      </c>
      <c r="CC386" s="45">
        <v>888</v>
      </c>
      <c r="CD386" s="45" t="str">
        <f t="shared" si="144"/>
        <v>INCIDENCIA</v>
      </c>
      <c r="CF386" s="124"/>
      <c r="CG386" s="124"/>
      <c r="CH386" s="125"/>
      <c r="CJ386" s="126">
        <f t="shared" si="145"/>
        <v>181.76112499999999</v>
      </c>
    </row>
    <row r="387" spans="1:88" hidden="1" x14ac:dyDescent="0.3">
      <c r="A387" s="116"/>
      <c r="B387" s="116"/>
      <c r="D387" s="31" t="s">
        <v>2770</v>
      </c>
      <c r="E387" s="8" t="s">
        <v>2786</v>
      </c>
      <c r="F387" s="7" t="s">
        <v>726</v>
      </c>
      <c r="G387" s="45" t="s">
        <v>714</v>
      </c>
      <c r="H387" s="45" t="s">
        <v>732</v>
      </c>
      <c r="I387" s="119" t="s">
        <v>9272</v>
      </c>
      <c r="J387" s="18" t="s">
        <v>485</v>
      </c>
      <c r="K387" s="119">
        <v>120029</v>
      </c>
      <c r="L387" s="110" t="str">
        <f t="shared" si="123"/>
        <v>ok</v>
      </c>
      <c r="M387" s="111" t="str">
        <f>IFERROR(VLOOKUP(K387,Centros!$E$2:$G$340,2,FALSE)," ")</f>
        <v>BELIVE RESIDENCIA SAGRADO CORAZON</v>
      </c>
      <c r="N387" s="112" t="str">
        <f t="shared" si="124"/>
        <v xml:space="preserve"> </v>
      </c>
      <c r="O387" s="113" t="str">
        <f>IFERROR(VLOOKUP($I387,Trabajadores!$C$3:$AF$1684,19,FALSE)," ")</f>
        <v>Encargada</v>
      </c>
      <c r="P387" s="32"/>
      <c r="Q387" s="33"/>
      <c r="R387" s="24">
        <f t="shared" ref="R387:R450" si="146">+P387*Q387</f>
        <v>0</v>
      </c>
      <c r="S387" s="18">
        <v>32.5</v>
      </c>
      <c r="T387" s="23">
        <f t="shared" si="125"/>
        <v>1.7971718750000001</v>
      </c>
      <c r="U387" s="23">
        <f t="shared" si="126"/>
        <v>58.408085937500005</v>
      </c>
      <c r="V387" s="18"/>
      <c r="W387" s="23">
        <f t="shared" si="127"/>
        <v>77.069469394531254</v>
      </c>
      <c r="X387" s="30" t="str">
        <f>IFERROR(VLOOKUP($I387,Trabajadores!$C$2:$AS$1684,42,FALSE)," ")</f>
        <v>ALGADI</v>
      </c>
      <c r="Y387" s="30">
        <f>IFERROR(VLOOKUP($I387,Trabajadores!$C$2:$AS$1684,40,FALSE)," ")</f>
        <v>120029</v>
      </c>
      <c r="Z387" s="30" t="str">
        <f>IFERROR(VLOOKUP(Y387,Centros!$X$2:$Y$228,2,FALSE)," ")</f>
        <v>BELIVE RESIDENCIA SAGRADO CORAZON</v>
      </c>
      <c r="AA387" s="6" t="s">
        <v>10897</v>
      </c>
      <c r="AB387" s="155" t="s">
        <v>10904</v>
      </c>
      <c r="AC387" s="41">
        <f>IFERROR(VLOOKUP(H387,Centros!$AI$2:$AN$10,6,FALSE),0)</f>
        <v>74</v>
      </c>
      <c r="AD387" s="42">
        <f t="shared" si="128"/>
        <v>0</v>
      </c>
      <c r="AE387" s="42">
        <f t="shared" si="129"/>
        <v>0</v>
      </c>
      <c r="AF387" s="42">
        <f t="shared" si="130"/>
        <v>0</v>
      </c>
      <c r="AG387" s="42">
        <f t="shared" si="131"/>
        <v>58.408085937500005</v>
      </c>
      <c r="AH387" s="43">
        <f>IFERROR(VLOOKUP($I387,Trabajadores!$C$3:$AT$1684,44,FALSE),0)</f>
        <v>19228</v>
      </c>
      <c r="AI387" s="43">
        <f>IFERROR(VLOOKUP($I387,Trabajadores!$C$3:$AT$1684,2,FALSE),0)</f>
        <v>1675</v>
      </c>
      <c r="AJ387" s="43" t="str">
        <f>IFERROR(VLOOKUP($I387,Trabajadores!$C$3:$AY$1270,21,FALSE),0)</f>
        <v>93</v>
      </c>
      <c r="AK387" s="42">
        <f>IFERROR(VLOOKUP($I387,Trabajadores!$C$3:$AN$1684,38,FALSE),0)</f>
        <v>7.7575000000000003</v>
      </c>
      <c r="AL387" s="42" t="str">
        <f>IFERROR(VLOOKUP($I387,Trabajadores!$C$3:$AN$1684,28,FALSE),0)</f>
        <v>99100165012016</v>
      </c>
      <c r="AM387" s="21" t="str">
        <f>IFERROR(VLOOKUP($I387,Trabajadores!$C$3:$AN$1684,19,FALSE),0)</f>
        <v>Encargada</v>
      </c>
      <c r="AN387" s="21">
        <f>IFERROR(IF($J387="algadi",VLOOKUP($K387,Centros!$AB$2:$AD$142,2,FALSE),VLOOKUP($K387,Centros!$AB$143:$AD$282,2,FALSE)),0)</f>
        <v>0</v>
      </c>
      <c r="AO387" s="44">
        <f>IFERROR(IF($J387="algadi",VLOOKUP($K387,Centros!$AB$2:$AD$142,3,FALSE),VLOOKUP($K387,Centros!$AB$143:$AD$222,3,FALSE)),0)</f>
        <v>0</v>
      </c>
      <c r="AP387" s="54"/>
      <c r="AQ387" s="55">
        <f>IFERROR(VLOOKUP($AM387,Centros!$AR$2:$AS$405,2,FALSE),0)</f>
        <v>1.7971718750000001</v>
      </c>
      <c r="AR387" s="78">
        <f>IFERROR(VLOOKUP($AM387,Centros!$AZ$2:$BA$6,2,FALSE),0)</f>
        <v>0</v>
      </c>
      <c r="AS387" s="76">
        <f>IFERROR(VLOOKUP($AM387,Centros!$BE$2:$BF$6,2,FALSE),0)</f>
        <v>0</v>
      </c>
      <c r="BD387" s="45" t="str">
        <f t="shared" si="132"/>
        <v>ALGADI</v>
      </c>
      <c r="BE387" s="45" t="s">
        <v>852</v>
      </c>
      <c r="BF387" s="123" t="str">
        <f t="shared" si="133"/>
        <v>9-SEPTIEMBRE</v>
      </c>
      <c r="BG387" s="45">
        <f t="shared" si="134"/>
        <v>120029</v>
      </c>
      <c r="BH387" s="45">
        <f>VLOOKUP(Y387,Hoja1!$A$2:$O$599,14,FALSE)</f>
        <v>120029</v>
      </c>
      <c r="BI387" s="45" t="str">
        <f>VLOOKUP(BH387,Hoja1!$A$2:$O$599,2,FALSE)</f>
        <v>BELIVE RESIDENCIA SAGRADO CORAZON</v>
      </c>
      <c r="BJ387" s="45" t="str">
        <f t="shared" si="135"/>
        <v>MARTIN DE ANDRES, RAQUEL</v>
      </c>
      <c r="BK387" s="45">
        <f>VLOOKUP(BJ387,Trabajadores!$C$3:$AN$3285,14,FALSE)</f>
        <v>300</v>
      </c>
      <c r="BL387" s="45" t="str">
        <f>VLOOKUP($BJ387,Trabajadores!$C$3:$AN$3285,19,FALSE)</f>
        <v>Encargada</v>
      </c>
      <c r="BM387" s="45">
        <f>VLOOKUP($BJ387,Trabajadores!$C$3:$AN$3285,16,FALSE)</f>
        <v>100</v>
      </c>
      <c r="BN387" s="124">
        <f t="shared" si="136"/>
        <v>1</v>
      </c>
      <c r="BO387" s="124">
        <f t="shared" si="137"/>
        <v>0</v>
      </c>
      <c r="BP387" s="125">
        <f t="shared" si="138"/>
        <v>1</v>
      </c>
      <c r="BR387" s="126">
        <f t="shared" si="139"/>
        <v>-77.069469394531254</v>
      </c>
      <c r="BV387" s="45" t="str">
        <f t="shared" si="140"/>
        <v>ALGADI</v>
      </c>
      <c r="BW387" s="45" t="s">
        <v>852</v>
      </c>
      <c r="BX387" s="123" t="str">
        <f t="shared" si="141"/>
        <v>9-SEPTIEMBRE</v>
      </c>
      <c r="BY387" s="45">
        <f t="shared" si="142"/>
        <v>120029</v>
      </c>
      <c r="BZ387" s="45">
        <f>VLOOKUP(BY387,Hoja1!$A$2:$O$599,14,FALSE)</f>
        <v>120029</v>
      </c>
      <c r="CA387" s="45" t="str">
        <f>VLOOKUP(BZ387,Hoja1!$A$2:$O$599,2,FALSE)</f>
        <v>BELIVE RESIDENCIA SAGRADO CORAZON</v>
      </c>
      <c r="CB387" s="45" t="str">
        <f t="shared" si="143"/>
        <v>Nocturnidad</v>
      </c>
      <c r="CC387" s="45">
        <v>888</v>
      </c>
      <c r="CD387" s="45" t="str">
        <f t="shared" si="144"/>
        <v>INCIDENCIA</v>
      </c>
      <c r="CF387" s="124"/>
      <c r="CG387" s="124"/>
      <c r="CH387" s="125"/>
      <c r="CJ387" s="126">
        <f t="shared" si="145"/>
        <v>77.069469394531254</v>
      </c>
    </row>
    <row r="388" spans="1:88" hidden="1" x14ac:dyDescent="0.3">
      <c r="A388" s="116"/>
      <c r="B388" s="116"/>
      <c r="D388" s="31" t="s">
        <v>2770</v>
      </c>
      <c r="E388" s="8" t="s">
        <v>2786</v>
      </c>
      <c r="F388" s="7" t="s">
        <v>726</v>
      </c>
      <c r="G388" s="45" t="s">
        <v>714</v>
      </c>
      <c r="H388" s="45" t="s">
        <v>732</v>
      </c>
      <c r="I388" s="119" t="s">
        <v>9451</v>
      </c>
      <c r="J388" s="18" t="s">
        <v>485</v>
      </c>
      <c r="K388" s="119">
        <v>120029</v>
      </c>
      <c r="L388" s="110" t="str">
        <f t="shared" ref="L388:L451" si="147">IF(W388&gt;0,IF(OR(E388="",F388="",G388="",H388="",I388="",J388="",K388=""),"faltan datos","ok")," ")</f>
        <v>ok</v>
      </c>
      <c r="M388" s="111" t="str">
        <f>IFERROR(VLOOKUP(K388,Centros!$E$2:$G$340,2,FALSE)," ")</f>
        <v>BELIVE RESIDENCIA SAGRADO CORAZON</v>
      </c>
      <c r="N388" s="112" t="str">
        <f t="shared" ref="N388:N451" si="148">IF(J388=" "," ",IF(J388=X388," ","Emp Orig/dest. Distinta"))</f>
        <v xml:space="preserve"> </v>
      </c>
      <c r="O388" s="113" t="str">
        <f>IFERROR(VLOOKUP($I388,Trabajadores!$C$3:$AF$1684,19,FALSE)," ")</f>
        <v>ASL</v>
      </c>
      <c r="P388" s="32"/>
      <c r="Q388" s="33"/>
      <c r="R388" s="24">
        <f t="shared" si="146"/>
        <v>0</v>
      </c>
      <c r="S388" s="18">
        <v>14</v>
      </c>
      <c r="T388" s="23">
        <f t="shared" ref="T388:T451" si="149">IF(AL388="99100165012016",AQ388,IF(AL388="28009435011996",AR388,IF(AL388="99010825011997",AS388)))</f>
        <v>1.6367812499999999</v>
      </c>
      <c r="U388" s="23">
        <f t="shared" ref="U388:U451" si="150">IF(T388="no corresponde",0,+S388*T388)</f>
        <v>22.914937499999997</v>
      </c>
      <c r="V388" s="18"/>
      <c r="W388" s="23">
        <f t="shared" ref="W388:W451" si="151">+V388*AK388+((+R388+U388)*1.3195)</f>
        <v>30.236260031249994</v>
      </c>
      <c r="X388" s="30" t="str">
        <f>IFERROR(VLOOKUP($I388,Trabajadores!$C$2:$AS$1684,42,FALSE)," ")</f>
        <v>ALGADI</v>
      </c>
      <c r="Y388" s="30">
        <f>IFERROR(VLOOKUP($I388,Trabajadores!$C$2:$AS$1684,40,FALSE)," ")</f>
        <v>120029</v>
      </c>
      <c r="Z388" s="30" t="str">
        <f>IFERROR(VLOOKUP(Y388,Centros!$X$2:$Y$228,2,FALSE)," ")</f>
        <v>BELIVE RESIDENCIA SAGRADO CORAZON</v>
      </c>
      <c r="AA388" s="6" t="s">
        <v>10897</v>
      </c>
      <c r="AB388" s="155" t="s">
        <v>10904</v>
      </c>
      <c r="AC388" s="41">
        <f>IFERROR(VLOOKUP(H388,Centros!$AI$2:$AN$10,6,FALSE),0)</f>
        <v>74</v>
      </c>
      <c r="AD388" s="42">
        <f t="shared" ref="AD388:AD451" si="152">IF(AC388=70,R388,0)</f>
        <v>0</v>
      </c>
      <c r="AE388" s="42">
        <f t="shared" ref="AE388:AE451" si="153">IF(AC388=72,R388,0)</f>
        <v>0</v>
      </c>
      <c r="AF388" s="42">
        <f t="shared" ref="AF388:AF451" si="154">IF(AC388=73,+R388,0)</f>
        <v>0</v>
      </c>
      <c r="AG388" s="42">
        <f t="shared" ref="AG388:AG451" si="155">+U388</f>
        <v>22.914937499999997</v>
      </c>
      <c r="AH388" s="43">
        <f>IFERROR(VLOOKUP($I388,Trabajadores!$C$3:$AT$1684,44,FALSE),0)</f>
        <v>19228</v>
      </c>
      <c r="AI388" s="43">
        <f>IFERROR(VLOOKUP($I388,Trabajadores!$C$3:$AT$1684,2,FALSE),0)</f>
        <v>1380</v>
      </c>
      <c r="AJ388" s="43" t="str">
        <f>IFERROR(VLOOKUP($I388,Trabajadores!$C$3:$AY$1270,21,FALSE),0)</f>
        <v>93</v>
      </c>
      <c r="AK388" s="42">
        <f>IFERROR(VLOOKUP($I388,Trabajadores!$C$3:$AN$1684,38,FALSE),0)</f>
        <v>7.8014285714285716</v>
      </c>
      <c r="AL388" s="42" t="str">
        <f>IFERROR(VLOOKUP($I388,Trabajadores!$C$3:$AN$1684,28,FALSE),0)</f>
        <v>99100165012016</v>
      </c>
      <c r="AM388" s="21" t="str">
        <f>IFERROR(VLOOKUP($I388,Trabajadores!$C$3:$AN$1684,19,FALSE),0)</f>
        <v>ASL</v>
      </c>
      <c r="AN388" s="21">
        <f>IFERROR(IF($J388="algadi",VLOOKUP($K388,Centros!$AB$2:$AD$142,2,FALSE),VLOOKUP($K388,Centros!$AB$143:$AD$282,2,FALSE)),0)</f>
        <v>0</v>
      </c>
      <c r="AO388" s="44">
        <f>IFERROR(IF($J388="algadi",VLOOKUP($K388,Centros!$AB$2:$AD$142,3,FALSE),VLOOKUP($K388,Centros!$AB$143:$AD$222,3,FALSE)),0)</f>
        <v>0</v>
      </c>
      <c r="AP388" s="54"/>
      <c r="AQ388" s="55">
        <f>IFERROR(VLOOKUP($AM388,Centros!$AR$2:$AS$405,2,FALSE),0)</f>
        <v>1.6367812499999999</v>
      </c>
      <c r="AR388" s="78">
        <f>IFERROR(VLOOKUP($AM388,Centros!$AZ$2:$BA$6,2,FALSE),0)</f>
        <v>0</v>
      </c>
      <c r="AS388" s="76">
        <f>IFERROR(VLOOKUP($AM388,Centros!$BE$2:$BF$6,2,FALSE),0)</f>
        <v>2.0499999999999998</v>
      </c>
      <c r="BD388" s="45" t="str">
        <f t="shared" ref="BD388:BD451" si="156">+X388</f>
        <v>ALGADI</v>
      </c>
      <c r="BE388" s="45" t="s">
        <v>852</v>
      </c>
      <c r="BF388" s="123" t="str">
        <f t="shared" ref="BF388:BF451" si="157">+E388</f>
        <v>9-SEPTIEMBRE</v>
      </c>
      <c r="BG388" s="45">
        <f t="shared" ref="BG388:BG451" si="158">+Y388</f>
        <v>120029</v>
      </c>
      <c r="BH388" s="45">
        <f>VLOOKUP(Y388,Hoja1!$A$2:$O$599,14,FALSE)</f>
        <v>120029</v>
      </c>
      <c r="BI388" s="45" t="str">
        <f>VLOOKUP(BH388,Hoja1!$A$2:$O$599,2,FALSE)</f>
        <v>BELIVE RESIDENCIA SAGRADO CORAZON</v>
      </c>
      <c r="BJ388" s="45" t="str">
        <f t="shared" ref="BJ388:BJ451" si="159">+I388</f>
        <v>MONDRAGON MEDINA, CINTIHA WA</v>
      </c>
      <c r="BK388" s="45">
        <f>VLOOKUP(BJ388,Trabajadores!$C$3:$AN$3285,14,FALSE)</f>
        <v>300</v>
      </c>
      <c r="BL388" s="45" t="str">
        <f>VLOOKUP($BJ388,Trabajadores!$C$3:$AN$3285,19,FALSE)</f>
        <v>ASL</v>
      </c>
      <c r="BM388" s="45">
        <f>VLOOKUP($BJ388,Trabajadores!$C$3:$AN$3285,16,FALSE)</f>
        <v>87.5</v>
      </c>
      <c r="BN388" s="124">
        <f t="shared" ref="BN388:BN451" si="160">IF($G388="010 Restauración",100%,0%)</f>
        <v>1</v>
      </c>
      <c r="BO388" s="124">
        <f t="shared" ref="BO388:BO451" si="161">IF($G388="020 Limpieza",100%,0%)</f>
        <v>0</v>
      </c>
      <c r="BP388" s="125">
        <f t="shared" ref="BP388:BP451" si="162">+BN388+BO388</f>
        <v>1</v>
      </c>
      <c r="BR388" s="126">
        <f t="shared" ref="BR388:BR451" si="163">-W388</f>
        <v>-30.236260031249994</v>
      </c>
      <c r="BV388" s="45" t="str">
        <f t="shared" ref="BV388:BV451" si="164">+J388</f>
        <v>ALGADI</v>
      </c>
      <c r="BW388" s="45" t="s">
        <v>852</v>
      </c>
      <c r="BX388" s="123" t="str">
        <f t="shared" ref="BX388:BX451" si="165">+E388</f>
        <v>9-SEPTIEMBRE</v>
      </c>
      <c r="BY388" s="45">
        <f t="shared" ref="BY388:BY451" si="166">+K388</f>
        <v>120029</v>
      </c>
      <c r="BZ388" s="45">
        <f>VLOOKUP(BY388,Hoja1!$A$2:$O$599,14,FALSE)</f>
        <v>120029</v>
      </c>
      <c r="CA388" s="45" t="str">
        <f>VLOOKUP(BZ388,Hoja1!$A$2:$O$599,2,FALSE)</f>
        <v>BELIVE RESIDENCIA SAGRADO CORAZON</v>
      </c>
      <c r="CB388" s="45" t="str">
        <f t="shared" ref="CB388:CB451" si="167">+H388</f>
        <v>Nocturnidad</v>
      </c>
      <c r="CC388" s="45">
        <v>888</v>
      </c>
      <c r="CD388" s="45" t="str">
        <f t="shared" ref="CD388:CD451" si="168">+BW388</f>
        <v>INCIDENCIA</v>
      </c>
      <c r="CF388" s="124"/>
      <c r="CG388" s="124"/>
      <c r="CH388" s="125"/>
      <c r="CJ388" s="126">
        <f t="shared" ref="CJ388:CJ451" si="169">+W388</f>
        <v>30.236260031249994</v>
      </c>
    </row>
    <row r="389" spans="1:88" hidden="1" x14ac:dyDescent="0.3">
      <c r="A389" s="116"/>
      <c r="B389" s="116"/>
      <c r="D389" s="31" t="s">
        <v>2770</v>
      </c>
      <c r="E389" s="8" t="s">
        <v>2786</v>
      </c>
      <c r="F389" s="7" t="s">
        <v>726</v>
      </c>
      <c r="G389" s="45" t="s">
        <v>714</v>
      </c>
      <c r="H389" s="45" t="s">
        <v>732</v>
      </c>
      <c r="I389" s="119" t="s">
        <v>8040</v>
      </c>
      <c r="J389" s="18" t="s">
        <v>485</v>
      </c>
      <c r="K389" s="119">
        <v>120029</v>
      </c>
      <c r="L389" s="110" t="str">
        <f t="shared" si="147"/>
        <v>ok</v>
      </c>
      <c r="M389" s="111" t="str">
        <f>IFERROR(VLOOKUP(K389,Centros!$E$2:$G$340,2,FALSE)," ")</f>
        <v>BELIVE RESIDENCIA SAGRADO CORAZON</v>
      </c>
      <c r="N389" s="112" t="str">
        <f t="shared" si="148"/>
        <v xml:space="preserve"> </v>
      </c>
      <c r="O389" s="113" t="str">
        <f>IFERROR(VLOOKUP($I389,Trabajadores!$C$3:$AF$1684,19,FALSE)," ")</f>
        <v>ASL</v>
      </c>
      <c r="P389" s="32"/>
      <c r="Q389" s="33"/>
      <c r="R389" s="24">
        <f t="shared" si="146"/>
        <v>0</v>
      </c>
      <c r="S389" s="18">
        <v>15</v>
      </c>
      <c r="T389" s="23">
        <f t="shared" si="149"/>
        <v>1.6367812499999999</v>
      </c>
      <c r="U389" s="23">
        <f t="shared" si="150"/>
        <v>24.551718749999999</v>
      </c>
      <c r="V389" s="18"/>
      <c r="W389" s="23">
        <f t="shared" si="151"/>
        <v>32.395992890624996</v>
      </c>
      <c r="X389" s="30" t="str">
        <f>IFERROR(VLOOKUP($I389,Trabajadores!$C$2:$AS$1684,42,FALSE)," ")</f>
        <v>ALGADI</v>
      </c>
      <c r="Y389" s="30">
        <f>IFERROR(VLOOKUP($I389,Trabajadores!$C$2:$AS$1684,40,FALSE)," ")</f>
        <v>120029</v>
      </c>
      <c r="Z389" s="30" t="str">
        <f>IFERROR(VLOOKUP(Y389,Centros!$X$2:$Y$228,2,FALSE)," ")</f>
        <v>BELIVE RESIDENCIA SAGRADO CORAZON</v>
      </c>
      <c r="AA389" s="6" t="s">
        <v>10897</v>
      </c>
      <c r="AB389" s="155" t="s">
        <v>10904</v>
      </c>
      <c r="AC389" s="41">
        <f>IFERROR(VLOOKUP(H389,Centros!$AI$2:$AN$10,6,FALSE),0)</f>
        <v>74</v>
      </c>
      <c r="AD389" s="42">
        <f t="shared" si="152"/>
        <v>0</v>
      </c>
      <c r="AE389" s="42">
        <f t="shared" si="153"/>
        <v>0</v>
      </c>
      <c r="AF389" s="42">
        <f t="shared" si="154"/>
        <v>0</v>
      </c>
      <c r="AG389" s="42">
        <f t="shared" si="155"/>
        <v>24.551718749999999</v>
      </c>
      <c r="AH389" s="43">
        <f>IFERROR(VLOOKUP($I389,Trabajadores!$C$3:$AT$1684,44,FALSE),0)</f>
        <v>19228</v>
      </c>
      <c r="AI389" s="43">
        <f>IFERROR(VLOOKUP($I389,Trabajadores!$C$3:$AT$1684,2,FALSE),0)</f>
        <v>1589</v>
      </c>
      <c r="AJ389" s="43" t="str">
        <f>IFERROR(VLOOKUP($I389,Trabajadores!$C$3:$AY$1270,21,FALSE),0)</f>
        <v>93</v>
      </c>
      <c r="AK389" s="42">
        <f>IFERROR(VLOOKUP($I389,Trabajadores!$C$3:$AN$1684,38,FALSE),0)</f>
        <v>7.8014285714285716</v>
      </c>
      <c r="AL389" s="42" t="str">
        <f>IFERROR(VLOOKUP($I389,Trabajadores!$C$3:$AN$1684,28,FALSE),0)</f>
        <v>99100165012016</v>
      </c>
      <c r="AM389" s="21" t="str">
        <f>IFERROR(VLOOKUP($I389,Trabajadores!$C$3:$AN$1684,19,FALSE),0)</f>
        <v>ASL</v>
      </c>
      <c r="AN389" s="21">
        <f>IFERROR(IF($J389="algadi",VLOOKUP($K389,Centros!$AB$2:$AD$142,2,FALSE),VLOOKUP($K389,Centros!$AB$143:$AD$282,2,FALSE)),0)</f>
        <v>0</v>
      </c>
      <c r="AO389" s="44">
        <f>IFERROR(IF($J389="algadi",VLOOKUP($K389,Centros!$AB$2:$AD$142,3,FALSE),VLOOKUP($K389,Centros!$AB$143:$AD$222,3,FALSE)),0)</f>
        <v>0</v>
      </c>
      <c r="AP389" s="54"/>
      <c r="AQ389" s="55">
        <f>IFERROR(VLOOKUP($AM389,Centros!$AR$2:$AS$405,2,FALSE),0)</f>
        <v>1.6367812499999999</v>
      </c>
      <c r="AR389" s="78">
        <f>IFERROR(VLOOKUP($AM389,Centros!$AZ$2:$BA$6,2,FALSE),0)</f>
        <v>0</v>
      </c>
      <c r="AS389" s="76">
        <f>IFERROR(VLOOKUP($AM389,Centros!$BE$2:$BF$6,2,FALSE),0)</f>
        <v>2.0499999999999998</v>
      </c>
      <c r="BD389" s="45" t="str">
        <f t="shared" si="156"/>
        <v>ALGADI</v>
      </c>
      <c r="BE389" s="45" t="s">
        <v>852</v>
      </c>
      <c r="BF389" s="123" t="str">
        <f t="shared" si="157"/>
        <v>9-SEPTIEMBRE</v>
      </c>
      <c r="BG389" s="45">
        <f t="shared" si="158"/>
        <v>120029</v>
      </c>
      <c r="BH389" s="45">
        <f>VLOOKUP(Y389,Hoja1!$A$2:$O$599,14,FALSE)</f>
        <v>120029</v>
      </c>
      <c r="BI389" s="45" t="str">
        <f>VLOOKUP(BH389,Hoja1!$A$2:$O$599,2,FALSE)</f>
        <v>BELIVE RESIDENCIA SAGRADO CORAZON</v>
      </c>
      <c r="BJ389" s="45" t="str">
        <f t="shared" si="159"/>
        <v>CLEMENTE VARGAS, DANIELA</v>
      </c>
      <c r="BK389" s="45">
        <f>VLOOKUP(BJ389,Trabajadores!$C$3:$AN$3285,14,FALSE)</f>
        <v>300</v>
      </c>
      <c r="BL389" s="45" t="str">
        <f>VLOOKUP($BJ389,Trabajadores!$C$3:$AN$3285,19,FALSE)</f>
        <v>ASL</v>
      </c>
      <c r="BM389" s="45">
        <f>VLOOKUP($BJ389,Trabajadores!$C$3:$AN$3285,16,FALSE)</f>
        <v>87.5</v>
      </c>
      <c r="BN389" s="124">
        <f t="shared" si="160"/>
        <v>1</v>
      </c>
      <c r="BO389" s="124">
        <f t="shared" si="161"/>
        <v>0</v>
      </c>
      <c r="BP389" s="125">
        <f t="shared" si="162"/>
        <v>1</v>
      </c>
      <c r="BR389" s="126">
        <f t="shared" si="163"/>
        <v>-32.395992890624996</v>
      </c>
      <c r="BV389" s="45" t="str">
        <f t="shared" si="164"/>
        <v>ALGADI</v>
      </c>
      <c r="BW389" s="45" t="s">
        <v>852</v>
      </c>
      <c r="BX389" s="123" t="str">
        <f t="shared" si="165"/>
        <v>9-SEPTIEMBRE</v>
      </c>
      <c r="BY389" s="45">
        <f t="shared" si="166"/>
        <v>120029</v>
      </c>
      <c r="BZ389" s="45">
        <f>VLOOKUP(BY389,Hoja1!$A$2:$O$599,14,FALSE)</f>
        <v>120029</v>
      </c>
      <c r="CA389" s="45" t="str">
        <f>VLOOKUP(BZ389,Hoja1!$A$2:$O$599,2,FALSE)</f>
        <v>BELIVE RESIDENCIA SAGRADO CORAZON</v>
      </c>
      <c r="CB389" s="45" t="str">
        <f t="shared" si="167"/>
        <v>Nocturnidad</v>
      </c>
      <c r="CC389" s="45">
        <v>888</v>
      </c>
      <c r="CD389" s="45" t="str">
        <f t="shared" si="168"/>
        <v>INCIDENCIA</v>
      </c>
      <c r="CF389" s="124"/>
      <c r="CG389" s="124"/>
      <c r="CH389" s="125"/>
      <c r="CJ389" s="126">
        <f t="shared" si="169"/>
        <v>32.395992890624996</v>
      </c>
    </row>
    <row r="390" spans="1:88" hidden="1" x14ac:dyDescent="0.3">
      <c r="A390" s="116"/>
      <c r="B390" s="116"/>
      <c r="D390" s="31" t="s">
        <v>2771</v>
      </c>
      <c r="E390" s="8" t="s">
        <v>2786</v>
      </c>
      <c r="F390" s="7" t="s">
        <v>726</v>
      </c>
      <c r="G390" s="45" t="s">
        <v>714</v>
      </c>
      <c r="H390" s="45" t="s">
        <v>719</v>
      </c>
      <c r="I390" s="119" t="s">
        <v>3695</v>
      </c>
      <c r="J390" s="18" t="s">
        <v>485</v>
      </c>
      <c r="K390" s="119">
        <v>310002</v>
      </c>
      <c r="L390" s="110" t="str">
        <f t="shared" si="147"/>
        <v>ok</v>
      </c>
      <c r="M390" s="111" t="str">
        <f>IFERROR(VLOOKUP(K390,Centros!$E$2:$G$340,2,FALSE)," ")</f>
        <v>FUNDACIÓN GIL GAYARRE LA GRANJA-AREA ADULTOS</v>
      </c>
      <c r="N390" s="112" t="str">
        <f t="shared" si="148"/>
        <v xml:space="preserve"> </v>
      </c>
      <c r="O390" s="113" t="str">
        <f>IFERROR(VLOOKUP($I390,Trabajadores!$C$3:$AF$1684,19,FALSE)," ")</f>
        <v>Cociner@</v>
      </c>
      <c r="P390" s="32">
        <v>1</v>
      </c>
      <c r="Q390" s="33">
        <v>100</v>
      </c>
      <c r="R390" s="24">
        <f t="shared" si="146"/>
        <v>100</v>
      </c>
      <c r="S390" s="18"/>
      <c r="T390" s="23">
        <f t="shared" si="149"/>
        <v>1.743765625</v>
      </c>
      <c r="U390" s="23">
        <f t="shared" si="150"/>
        <v>0</v>
      </c>
      <c r="V390" s="18"/>
      <c r="W390" s="23">
        <f t="shared" si="151"/>
        <v>131.94999999999999</v>
      </c>
      <c r="X390" s="30" t="str">
        <f>IFERROR(VLOOKUP($I390,Trabajadores!$C$2:$AS$1684,42,FALSE)," ")</f>
        <v>ALGADI</v>
      </c>
      <c r="Y390" s="30">
        <f>IFERROR(VLOOKUP($I390,Trabajadores!$C$2:$AS$1684,40,FALSE)," ")</f>
        <v>310002</v>
      </c>
      <c r="Z390" s="30" t="str">
        <f>IFERROR(VLOOKUP(Y390,Centros!$X$2:$Y$228,2,FALSE)," ")</f>
        <v>FUNDACIÓN GIL GAYARRE LA GRANJA-AREA ADULTOS</v>
      </c>
      <c r="AA390" s="6">
        <v>45829</v>
      </c>
      <c r="AB390" s="5" t="s">
        <v>10905</v>
      </c>
      <c r="AC390" s="41">
        <f>IFERROR(VLOOKUP(H390,Centros!$AI$2:$AN$10,6,FALSE),0)</f>
        <v>72</v>
      </c>
      <c r="AD390" s="42">
        <f t="shared" si="152"/>
        <v>0</v>
      </c>
      <c r="AE390" s="42">
        <f t="shared" si="153"/>
        <v>100</v>
      </c>
      <c r="AF390" s="42">
        <f t="shared" si="154"/>
        <v>0</v>
      </c>
      <c r="AG390" s="42">
        <f t="shared" si="155"/>
        <v>0</v>
      </c>
      <c r="AH390" s="43">
        <f>IFERROR(VLOOKUP($I390,Trabajadores!$C$3:$AT$1684,44,FALSE),0)</f>
        <v>19228</v>
      </c>
      <c r="AI390" s="43">
        <f>IFERROR(VLOOKUP($I390,Trabajadores!$C$3:$AT$1684,2,FALSE),0)</f>
        <v>1282</v>
      </c>
      <c r="AJ390" s="43" t="str">
        <f>IFERROR(VLOOKUP($I390,Trabajadores!$C$3:$AY$1270,21,FALSE),0)</f>
        <v>101</v>
      </c>
      <c r="AK390" s="42">
        <f>IFERROR(VLOOKUP($I390,Trabajadores!$C$3:$AN$1684,38,FALSE),0)</f>
        <v>9.5525000000000002</v>
      </c>
      <c r="AL390" s="42" t="str">
        <f>IFERROR(VLOOKUP($I390,Trabajadores!$C$3:$AN$1684,28,FALSE),0)</f>
        <v>99100165012016</v>
      </c>
      <c r="AM390" s="21" t="str">
        <f>IFERROR(VLOOKUP($I390,Trabajadores!$C$3:$AN$1684,19,FALSE),0)</f>
        <v>Cociner@</v>
      </c>
      <c r="AN390" s="21">
        <f>IFERROR(IF($J390="algadi",VLOOKUP($K390,Centros!$AB$2:$AD$142,2,FALSE),VLOOKUP($K390,Centros!$AB$143:$AD$282,2,FALSE)),0)</f>
        <v>0</v>
      </c>
      <c r="AO390" s="44">
        <f>IFERROR(IF($J390="algadi",VLOOKUP($K390,Centros!$AB$2:$AD$142,3,FALSE),VLOOKUP($K390,Centros!$AB$143:$AD$222,3,FALSE)),0)</f>
        <v>0</v>
      </c>
      <c r="AP390" s="54"/>
      <c r="AQ390" s="55">
        <f>IFERROR(VLOOKUP($AM390,Centros!$AR$2:$AS$405,2,FALSE),0)</f>
        <v>1.743765625</v>
      </c>
      <c r="AR390" s="78">
        <f>IFERROR(VLOOKUP($AM390,Centros!$AZ$2:$BA$6,2,FALSE),0)</f>
        <v>2.3222499999999999</v>
      </c>
      <c r="AS390" s="76">
        <f>IFERROR(VLOOKUP($AM390,Centros!$BE$2:$BF$6,2,FALSE),0)</f>
        <v>0</v>
      </c>
      <c r="BD390" s="45" t="str">
        <f t="shared" si="156"/>
        <v>ALGADI</v>
      </c>
      <c r="BE390" s="45" t="s">
        <v>852</v>
      </c>
      <c r="BF390" s="123" t="str">
        <f t="shared" si="157"/>
        <v>9-SEPTIEMBRE</v>
      </c>
      <c r="BG390" s="45">
        <f t="shared" si="158"/>
        <v>310002</v>
      </c>
      <c r="BH390" s="45">
        <f>VLOOKUP(Y390,Hoja1!$A$2:$O$599,14,FALSE)</f>
        <v>310002</v>
      </c>
      <c r="BI390" s="45" t="str">
        <f>VLOOKUP(BH390,Hoja1!$A$2:$O$599,2,FALSE)</f>
        <v>FUNDACIÓN GIL GAYARRE LA GRANJA-AREA ADULTOS</v>
      </c>
      <c r="BJ390" s="45" t="str">
        <f t="shared" si="159"/>
        <v>GARCES CAMACHO, NORLEY</v>
      </c>
      <c r="BK390" s="45">
        <f>VLOOKUP(BJ390,Trabajadores!$C$3:$AN$3285,14,FALSE)</f>
        <v>100</v>
      </c>
      <c r="BL390" s="45" t="str">
        <f>VLOOKUP($BJ390,Trabajadores!$C$3:$AN$3285,19,FALSE)</f>
        <v>Cociner@</v>
      </c>
      <c r="BM390" s="45">
        <f>VLOOKUP($BJ390,Trabajadores!$C$3:$AN$3285,16,FALSE)</f>
        <v>100</v>
      </c>
      <c r="BN390" s="124">
        <f t="shared" si="160"/>
        <v>1</v>
      </c>
      <c r="BO390" s="124">
        <f t="shared" si="161"/>
        <v>0</v>
      </c>
      <c r="BP390" s="125">
        <f t="shared" si="162"/>
        <v>1</v>
      </c>
      <c r="BR390" s="126">
        <f t="shared" si="163"/>
        <v>-131.94999999999999</v>
      </c>
      <c r="BV390" s="45" t="str">
        <f t="shared" si="164"/>
        <v>ALGADI</v>
      </c>
      <c r="BW390" s="45" t="s">
        <v>852</v>
      </c>
      <c r="BX390" s="123" t="str">
        <f t="shared" si="165"/>
        <v>9-SEPTIEMBRE</v>
      </c>
      <c r="BY390" s="45">
        <f t="shared" si="166"/>
        <v>310002</v>
      </c>
      <c r="BZ390" s="45">
        <f>VLOOKUP(BY390,Hoja1!$A$2:$O$599,14,FALSE)</f>
        <v>310002</v>
      </c>
      <c r="CA390" s="45" t="str">
        <f>VLOOKUP(BZ390,Hoja1!$A$2:$O$599,2,FALSE)</f>
        <v>FUNDACIÓN GIL GAYARRE LA GRANJA-AREA ADULTOS</v>
      </c>
      <c r="CB390" s="45" t="str">
        <f t="shared" si="167"/>
        <v>Eventos</v>
      </c>
      <c r="CC390" s="45">
        <v>888</v>
      </c>
      <c r="CD390" s="45" t="str">
        <f t="shared" si="168"/>
        <v>INCIDENCIA</v>
      </c>
      <c r="CF390" s="124"/>
      <c r="CG390" s="124"/>
      <c r="CH390" s="125"/>
      <c r="CJ390" s="126">
        <f t="shared" si="169"/>
        <v>131.94999999999999</v>
      </c>
    </row>
    <row r="391" spans="1:88" hidden="1" x14ac:dyDescent="0.3">
      <c r="A391" s="116"/>
      <c r="B391" s="116"/>
      <c r="D391" s="31" t="s">
        <v>2771</v>
      </c>
      <c r="E391" s="8" t="s">
        <v>2786</v>
      </c>
      <c r="F391" s="7" t="s">
        <v>726</v>
      </c>
      <c r="G391" s="45" t="s">
        <v>714</v>
      </c>
      <c r="H391" s="45" t="s">
        <v>720</v>
      </c>
      <c r="I391" s="119" t="s">
        <v>4054</v>
      </c>
      <c r="J391" s="18" t="s">
        <v>485</v>
      </c>
      <c r="K391" s="119">
        <v>110301</v>
      </c>
      <c r="L391" s="110" t="str">
        <f t="shared" si="147"/>
        <v>ok</v>
      </c>
      <c r="M391" s="111" t="str">
        <f>IFERROR(VLOOKUP(K391,Centros!$E$2:$G$340,2,FALSE)," ")</f>
        <v>FUND. ED. MARY WARD (IRL. SOTO)</v>
      </c>
      <c r="N391" s="112" t="str">
        <f t="shared" si="148"/>
        <v xml:space="preserve"> </v>
      </c>
      <c r="O391" s="113" t="str">
        <f>IFERROR(VLOOKUP($I391,Trabajadores!$C$3:$AF$1684,19,FALSE)," ")</f>
        <v>Cociner@</v>
      </c>
      <c r="P391" s="32">
        <v>4</v>
      </c>
      <c r="Q391" s="33">
        <v>100</v>
      </c>
      <c r="R391" s="24">
        <f t="shared" si="146"/>
        <v>400</v>
      </c>
      <c r="S391" s="18"/>
      <c r="T391" s="23">
        <f t="shared" si="149"/>
        <v>1.743765625</v>
      </c>
      <c r="U391" s="23">
        <f t="shared" si="150"/>
        <v>0</v>
      </c>
      <c r="V391" s="18"/>
      <c r="W391" s="23">
        <f t="shared" si="151"/>
        <v>527.79999999999995</v>
      </c>
      <c r="X391" s="30" t="str">
        <f>IFERROR(VLOOKUP($I391,Trabajadores!$C$2:$AS$1684,42,FALSE)," ")</f>
        <v>ALGADI</v>
      </c>
      <c r="Y391" s="30">
        <f>IFERROR(VLOOKUP($I391,Trabajadores!$C$2:$AS$1684,40,FALSE)," ")</f>
        <v>888888</v>
      </c>
      <c r="Z391" s="30" t="str">
        <f>IFERROR(VLOOKUP(Y391,Centros!$X$2:$Y$228,2,FALSE)," ")</f>
        <v>CORRETURNOS/RAPPELS</v>
      </c>
      <c r="AA391" s="6" t="s">
        <v>10906</v>
      </c>
      <c r="AB391" s="5" t="s">
        <v>10907</v>
      </c>
      <c r="AC391" s="41">
        <f>IFERROR(VLOOKUP(H391,Centros!$AI$2:$AN$10,6,FALSE),0)</f>
        <v>70</v>
      </c>
      <c r="AD391" s="42">
        <f t="shared" si="152"/>
        <v>400</v>
      </c>
      <c r="AE391" s="42">
        <f t="shared" si="153"/>
        <v>0</v>
      </c>
      <c r="AF391" s="42">
        <f t="shared" si="154"/>
        <v>0</v>
      </c>
      <c r="AG391" s="42">
        <f t="shared" si="155"/>
        <v>0</v>
      </c>
      <c r="AH391" s="43">
        <f>IFERROR(VLOOKUP($I391,Trabajadores!$C$3:$AT$1684,44,FALSE),0)</f>
        <v>19228</v>
      </c>
      <c r="AI391" s="43">
        <f>IFERROR(VLOOKUP($I391,Trabajadores!$C$3:$AT$1684,2,FALSE),0)</f>
        <v>1579</v>
      </c>
      <c r="AJ391" s="43" t="str">
        <f>IFERROR(VLOOKUP($I391,Trabajadores!$C$3:$AY$1270,21,FALSE),0)</f>
        <v>55</v>
      </c>
      <c r="AK391" s="42">
        <f>IFERROR(VLOOKUP($I391,Trabajadores!$C$3:$AN$1684,38,FALSE),0)</f>
        <v>10.272500000000001</v>
      </c>
      <c r="AL391" s="42" t="str">
        <f>IFERROR(VLOOKUP($I391,Trabajadores!$C$3:$AN$1684,28,FALSE),0)</f>
        <v>99100165012016</v>
      </c>
      <c r="AM391" s="21" t="str">
        <f>IFERROR(VLOOKUP($I391,Trabajadores!$C$3:$AN$1684,19,FALSE),0)</f>
        <v>Cociner@</v>
      </c>
      <c r="AN391" s="21">
        <f>IFERROR(IF($J391="algadi",VLOOKUP($K391,Centros!$AB$2:$AD$142,2,FALSE),VLOOKUP($K391,Centros!$AB$143:$AD$282,2,FALSE)),0)</f>
        <v>19028</v>
      </c>
      <c r="AO391" s="44" t="str">
        <f>IFERROR(IF($J391="algadi",VLOOKUP($K391,Centros!$AB$2:$AD$142,3,FALSE),VLOOKUP($K391,Centros!$AB$143:$AD$222,3,FALSE)),0)</f>
        <v>1</v>
      </c>
      <c r="AP391" s="54"/>
      <c r="AQ391" s="55">
        <f>IFERROR(VLOOKUP($AM391,Centros!$AR$2:$AS$405,2,FALSE),0)</f>
        <v>1.743765625</v>
      </c>
      <c r="AR391" s="78">
        <f>IFERROR(VLOOKUP($AM391,Centros!$AZ$2:$BA$6,2,FALSE),0)</f>
        <v>2.3222499999999999</v>
      </c>
      <c r="AS391" s="76">
        <f>IFERROR(VLOOKUP($AM391,Centros!$BE$2:$BF$6,2,FALSE),0)</f>
        <v>0</v>
      </c>
      <c r="BD391" s="45" t="str">
        <f t="shared" si="156"/>
        <v>ALGADI</v>
      </c>
      <c r="BE391" s="45" t="s">
        <v>852</v>
      </c>
      <c r="BF391" s="123" t="str">
        <f t="shared" si="157"/>
        <v>9-SEPTIEMBRE</v>
      </c>
      <c r="BG391" s="45">
        <f t="shared" si="158"/>
        <v>888888</v>
      </c>
      <c r="BH391" s="45">
        <f>VLOOKUP(Y391,Hoja1!$A$2:$O$599,14,FALSE)</f>
        <v>888888</v>
      </c>
      <c r="BI391" s="45" t="str">
        <f>VLOOKUP(BH391,Hoja1!$A$2:$O$599,2,FALSE)</f>
        <v>CORRETURNOS/RAPPELS</v>
      </c>
      <c r="BJ391" s="45" t="str">
        <f t="shared" si="159"/>
        <v>LAPO CALVA, LUIS ANGEL</v>
      </c>
      <c r="BK391" s="45">
        <f>VLOOKUP(BJ391,Trabajadores!$C$3:$AN$3285,14,FALSE)</f>
        <v>100</v>
      </c>
      <c r="BL391" s="45" t="str">
        <f>VLOOKUP($BJ391,Trabajadores!$C$3:$AN$3285,19,FALSE)</f>
        <v>Cociner@</v>
      </c>
      <c r="BM391" s="45">
        <f>VLOOKUP($BJ391,Trabajadores!$C$3:$AN$3285,16,FALSE)</f>
        <v>100</v>
      </c>
      <c r="BN391" s="124">
        <f t="shared" si="160"/>
        <v>1</v>
      </c>
      <c r="BO391" s="124">
        <f t="shared" si="161"/>
        <v>0</v>
      </c>
      <c r="BP391" s="125">
        <f t="shared" si="162"/>
        <v>1</v>
      </c>
      <c r="BR391" s="126">
        <f t="shared" si="163"/>
        <v>-527.79999999999995</v>
      </c>
      <c r="BV391" s="45" t="str">
        <f t="shared" si="164"/>
        <v>ALGADI</v>
      </c>
      <c r="BW391" s="45" t="s">
        <v>852</v>
      </c>
      <c r="BX391" s="123" t="str">
        <f t="shared" si="165"/>
        <v>9-SEPTIEMBRE</v>
      </c>
      <c r="BY391" s="45">
        <f t="shared" si="166"/>
        <v>110301</v>
      </c>
      <c r="BZ391" s="45">
        <f>VLOOKUP(BY391,Hoja1!$A$2:$O$599,14,FALSE)</f>
        <v>110301</v>
      </c>
      <c r="CA391" s="45" t="str">
        <f>VLOOKUP(BZ391,Hoja1!$A$2:$O$599,2,FALSE)</f>
        <v>FUND. ED. MARY WARD (IRL. SOTO)</v>
      </c>
      <c r="CB391" s="45" t="str">
        <f t="shared" si="167"/>
        <v>Festivos y Fines de Semana</v>
      </c>
      <c r="CC391" s="45">
        <v>888</v>
      </c>
      <c r="CD391" s="45" t="str">
        <f t="shared" si="168"/>
        <v>INCIDENCIA</v>
      </c>
      <c r="CF391" s="124"/>
      <c r="CG391" s="124"/>
      <c r="CH391" s="125"/>
      <c r="CJ391" s="126">
        <f t="shared" si="169"/>
        <v>527.79999999999995</v>
      </c>
    </row>
    <row r="392" spans="1:88" hidden="1" x14ac:dyDescent="0.3">
      <c r="A392" s="116"/>
      <c r="B392" s="116"/>
      <c r="D392" s="31" t="s">
        <v>2771</v>
      </c>
      <c r="E392" s="8" t="s">
        <v>2786</v>
      </c>
      <c r="F392" s="7" t="s">
        <v>726</v>
      </c>
      <c r="G392" s="45" t="s">
        <v>714</v>
      </c>
      <c r="H392" s="45" t="s">
        <v>717</v>
      </c>
      <c r="I392" s="119" t="s">
        <v>4472</v>
      </c>
      <c r="J392" s="18" t="s">
        <v>485</v>
      </c>
      <c r="K392" s="119">
        <v>340701</v>
      </c>
      <c r="L392" s="110" t="str">
        <f t="shared" si="147"/>
        <v>ok</v>
      </c>
      <c r="M392" s="111" t="str">
        <f>IFERROR(VLOOKUP(K392,Centros!$E$2:$G$340,2,FALSE)," ")</f>
        <v>CASA PROVINCIAL S.FAMILIA URGEL</v>
      </c>
      <c r="N392" s="112" t="str">
        <f t="shared" si="148"/>
        <v xml:space="preserve"> </v>
      </c>
      <c r="O392" s="113" t="str">
        <f>IFERROR(VLOOKUP($I392,Trabajadores!$C$3:$AF$1684,19,FALSE)," ")</f>
        <v>ASL</v>
      </c>
      <c r="P392" s="32">
        <v>6</v>
      </c>
      <c r="Q392" s="33">
        <v>11.25</v>
      </c>
      <c r="R392" s="24">
        <f t="shared" si="146"/>
        <v>67.5</v>
      </c>
      <c r="S392" s="18"/>
      <c r="T392" s="23">
        <f t="shared" si="149"/>
        <v>1.6367812499999999</v>
      </c>
      <c r="U392" s="23">
        <f t="shared" si="150"/>
        <v>0</v>
      </c>
      <c r="V392" s="18"/>
      <c r="W392" s="23">
        <f t="shared" si="151"/>
        <v>89.066249999999997</v>
      </c>
      <c r="X392" s="30" t="str">
        <f>IFERROR(VLOOKUP($I392,Trabajadores!$C$2:$AS$1684,42,FALSE)," ")</f>
        <v>ALGADI</v>
      </c>
      <c r="Y392" s="30">
        <f>IFERROR(VLOOKUP($I392,Trabajadores!$C$2:$AS$1684,40,FALSE)," ")</f>
        <v>510002</v>
      </c>
      <c r="Z392" s="30" t="str">
        <f>IFERROR(VLOOKUP(Y392,Centros!$X$2:$Y$228,2,FALSE)," ")</f>
        <v>DOMINICAS MISIONERAS DE LA SAGRADA FAMILIA</v>
      </c>
      <c r="AA392" s="6" t="s">
        <v>10908</v>
      </c>
      <c r="AB392" s="5" t="s">
        <v>10909</v>
      </c>
      <c r="AC392" s="41">
        <f>IFERROR(VLOOKUP(H392,Centros!$AI$2:$AN$10,6,FALSE),0)</f>
        <v>73</v>
      </c>
      <c r="AD392" s="42">
        <f t="shared" si="152"/>
        <v>0</v>
      </c>
      <c r="AE392" s="42">
        <f t="shared" si="153"/>
        <v>0</v>
      </c>
      <c r="AF392" s="42">
        <f t="shared" si="154"/>
        <v>67.5</v>
      </c>
      <c r="AG392" s="42">
        <f t="shared" si="155"/>
        <v>0</v>
      </c>
      <c r="AH392" s="43">
        <f>IFERROR(VLOOKUP($I392,Trabajadores!$C$3:$AT$1684,44,FALSE),0)</f>
        <v>19228</v>
      </c>
      <c r="AI392" s="43">
        <f>IFERROR(VLOOKUP($I392,Trabajadores!$C$3:$AT$1684,2,FALSE),0)</f>
        <v>1351</v>
      </c>
      <c r="AJ392" s="43" t="str">
        <f>IFERROR(VLOOKUP($I392,Trabajadores!$C$3:$AY$1270,21,FALSE),0)</f>
        <v>108</v>
      </c>
      <c r="AK392" s="42">
        <f>IFERROR(VLOOKUP($I392,Trabajadores!$C$3:$AN$1684,38,FALSE),0)</f>
        <v>7.8055555555555554</v>
      </c>
      <c r="AL392" s="42" t="str">
        <f>IFERROR(VLOOKUP($I392,Trabajadores!$C$3:$AN$1684,28,FALSE),0)</f>
        <v>99100165012016</v>
      </c>
      <c r="AM392" s="21" t="str">
        <f>IFERROR(VLOOKUP($I392,Trabajadores!$C$3:$AN$1684,19,FALSE),0)</f>
        <v>ASL</v>
      </c>
      <c r="AN392" s="21">
        <f>IFERROR(IF($J392="algadi",VLOOKUP($K392,Centros!$AB$2:$AD$142,2,FALSE),VLOOKUP($K392,Centros!$AB$143:$AD$282,2,FALSE)),0)</f>
        <v>19028</v>
      </c>
      <c r="AO392" s="44" t="str">
        <f>IFERROR(IF($J392="algadi",VLOOKUP($K392,Centros!$AB$2:$AD$142,3,FALSE),VLOOKUP($K392,Centros!$AB$143:$AD$222,3,FALSE)),0)</f>
        <v>14</v>
      </c>
      <c r="AP392" s="54"/>
      <c r="AQ392" s="55">
        <f>IFERROR(VLOOKUP($AM392,Centros!$AR$2:$AS$405,2,FALSE),0)</f>
        <v>1.6367812499999999</v>
      </c>
      <c r="AR392" s="78">
        <f>IFERROR(VLOOKUP($AM392,Centros!$AZ$2:$BA$6,2,FALSE),0)</f>
        <v>0</v>
      </c>
      <c r="AS392" s="76">
        <f>IFERROR(VLOOKUP($AM392,Centros!$BE$2:$BF$6,2,FALSE),0)</f>
        <v>2.0499999999999998</v>
      </c>
      <c r="BD392" s="45" t="str">
        <f t="shared" si="156"/>
        <v>ALGADI</v>
      </c>
      <c r="BE392" s="45" t="s">
        <v>852</v>
      </c>
      <c r="BF392" s="123" t="str">
        <f t="shared" si="157"/>
        <v>9-SEPTIEMBRE</v>
      </c>
      <c r="BG392" s="45">
        <f t="shared" si="158"/>
        <v>510002</v>
      </c>
      <c r="BH392" s="45">
        <f>VLOOKUP(Y392,Hoja1!$A$2:$O$599,14,FALSE)</f>
        <v>510002</v>
      </c>
      <c r="BI392" s="45" t="str">
        <f>VLOOKUP(BH392,Hoja1!$A$2:$O$599,2,FALSE)</f>
        <v>DOMINICAS MISIONERAS DE LA SAGRADA FAMILIA</v>
      </c>
      <c r="BJ392" s="45" t="str">
        <f t="shared" si="159"/>
        <v>OBANDO OLIVAS, INDRANY</v>
      </c>
      <c r="BK392" s="45">
        <f>VLOOKUP(BJ392,Trabajadores!$C$3:$AN$3285,14,FALSE)</f>
        <v>200</v>
      </c>
      <c r="BL392" s="45" t="str">
        <f>VLOOKUP($BJ392,Trabajadores!$C$3:$AN$3285,19,FALSE)</f>
        <v>ASL</v>
      </c>
      <c r="BM392" s="45">
        <f>VLOOKUP($BJ392,Trabajadores!$C$3:$AN$3285,16,FALSE)</f>
        <v>90</v>
      </c>
      <c r="BN392" s="124">
        <f t="shared" si="160"/>
        <v>1</v>
      </c>
      <c r="BO392" s="124">
        <f t="shared" si="161"/>
        <v>0</v>
      </c>
      <c r="BP392" s="125">
        <f t="shared" si="162"/>
        <v>1</v>
      </c>
      <c r="BR392" s="126">
        <f t="shared" si="163"/>
        <v>-89.066249999999997</v>
      </c>
      <c r="BV392" s="45" t="str">
        <f t="shared" si="164"/>
        <v>ALGADI</v>
      </c>
      <c r="BW392" s="45" t="s">
        <v>852</v>
      </c>
      <c r="BX392" s="123" t="str">
        <f t="shared" si="165"/>
        <v>9-SEPTIEMBRE</v>
      </c>
      <c r="BY392" s="45">
        <f t="shared" si="166"/>
        <v>340701</v>
      </c>
      <c r="BZ392" s="45">
        <f>VLOOKUP(BY392,Hoja1!$A$2:$O$599,14,FALSE)</f>
        <v>340701</v>
      </c>
      <c r="CA392" s="45" t="str">
        <f>VLOOKUP(BZ392,Hoja1!$A$2:$O$599,2,FALSE)</f>
        <v>CASA PROVINCIAL S.FAMILIA URGEL</v>
      </c>
      <c r="CB392" s="45" t="str">
        <f t="shared" si="167"/>
        <v>Absentismo</v>
      </c>
      <c r="CC392" s="45">
        <v>888</v>
      </c>
      <c r="CD392" s="45" t="str">
        <f t="shared" si="168"/>
        <v>INCIDENCIA</v>
      </c>
      <c r="CF392" s="124"/>
      <c r="CG392" s="124"/>
      <c r="CH392" s="125"/>
      <c r="CJ392" s="126">
        <f t="shared" si="169"/>
        <v>89.066249999999997</v>
      </c>
    </row>
    <row r="393" spans="1:88" hidden="1" x14ac:dyDescent="0.3">
      <c r="A393" s="116"/>
      <c r="B393" s="116"/>
      <c r="D393" s="31" t="s">
        <v>2771</v>
      </c>
      <c r="E393" s="8" t="s">
        <v>2786</v>
      </c>
      <c r="F393" s="7" t="s">
        <v>726</v>
      </c>
      <c r="G393" s="45" t="s">
        <v>714</v>
      </c>
      <c r="H393" s="45" t="s">
        <v>717</v>
      </c>
      <c r="I393" s="119" t="s">
        <v>3448</v>
      </c>
      <c r="J393" s="18" t="s">
        <v>485</v>
      </c>
      <c r="K393" s="119">
        <v>340034</v>
      </c>
      <c r="L393" s="110" t="str">
        <f t="shared" si="147"/>
        <v>ok</v>
      </c>
      <c r="M393" s="111" t="str">
        <f>IFERROR(VLOOKUP(K393,Centros!$E$2:$G$340,2,FALSE)," ")</f>
        <v>COMUNIDAD C. SAN AGUSTIN P. DAMIAN</v>
      </c>
      <c r="N393" s="112" t="str">
        <f t="shared" si="148"/>
        <v xml:space="preserve"> </v>
      </c>
      <c r="O393" s="113" t="str">
        <f>IFERROR(VLOOKUP($I393,Trabajadores!$C$3:$AF$1684,19,FALSE)," ")</f>
        <v>Cociner@</v>
      </c>
      <c r="P393" s="32">
        <v>8</v>
      </c>
      <c r="Q393" s="33">
        <v>9</v>
      </c>
      <c r="R393" s="24">
        <f t="shared" si="146"/>
        <v>72</v>
      </c>
      <c r="S393" s="18"/>
      <c r="T393" s="23">
        <f t="shared" si="149"/>
        <v>1.743765625</v>
      </c>
      <c r="U393" s="23">
        <f t="shared" si="150"/>
        <v>0</v>
      </c>
      <c r="V393" s="18"/>
      <c r="W393" s="23">
        <f t="shared" si="151"/>
        <v>95.003999999999991</v>
      </c>
      <c r="X393" s="30" t="str">
        <f>IFERROR(VLOOKUP($I393,Trabajadores!$C$2:$AS$1684,42,FALSE)," ")</f>
        <v>ALGADI</v>
      </c>
      <c r="Y393" s="30">
        <f>IFERROR(VLOOKUP($I393,Trabajadores!$C$2:$AS$1684,40,FALSE)," ")</f>
        <v>340011</v>
      </c>
      <c r="Z393" s="30" t="str">
        <f>IFERROR(VLOOKUP(Y393,Centros!$X$2:$Y$228,2,FALSE)," ")</f>
        <v>CLARETIANOS CORAZON DE MARIA</v>
      </c>
      <c r="AA393" s="6">
        <v>45884</v>
      </c>
      <c r="AB393" s="5" t="s">
        <v>10910</v>
      </c>
      <c r="AC393" s="41">
        <f>IFERROR(VLOOKUP(H393,Centros!$AI$2:$AN$10,6,FALSE),0)</f>
        <v>73</v>
      </c>
      <c r="AD393" s="42">
        <f t="shared" si="152"/>
        <v>0</v>
      </c>
      <c r="AE393" s="42">
        <f t="shared" si="153"/>
        <v>0</v>
      </c>
      <c r="AF393" s="42">
        <f t="shared" si="154"/>
        <v>72</v>
      </c>
      <c r="AG393" s="42">
        <f t="shared" si="155"/>
        <v>0</v>
      </c>
      <c r="AH393" s="43">
        <f>IFERROR(VLOOKUP($I393,Trabajadores!$C$3:$AT$1684,44,FALSE),0)</f>
        <v>19228</v>
      </c>
      <c r="AI393" s="43">
        <f>IFERROR(VLOOKUP($I393,Trabajadores!$C$3:$AT$1684,2,FALSE),0)</f>
        <v>687</v>
      </c>
      <c r="AJ393" s="43" t="str">
        <f>IFERROR(VLOOKUP($I393,Trabajadores!$C$3:$AY$1270,21,FALSE),0)</f>
        <v>59</v>
      </c>
      <c r="AK393" s="42">
        <f>IFERROR(VLOOKUP($I393,Trabajadores!$C$3:$AN$1684,38,FALSE),0)</f>
        <v>7.8181818181818175</v>
      </c>
      <c r="AL393" s="42" t="str">
        <f>IFERROR(VLOOKUP($I393,Trabajadores!$C$3:$AN$1684,28,FALSE),0)</f>
        <v>99100165012016</v>
      </c>
      <c r="AM393" s="21" t="str">
        <f>IFERROR(VLOOKUP($I393,Trabajadores!$C$3:$AN$1684,19,FALSE),0)</f>
        <v>Cociner@</v>
      </c>
      <c r="AN393" s="21">
        <f>IFERROR(IF($J393="algadi",VLOOKUP($K393,Centros!$AB$2:$AD$142,2,FALSE),VLOOKUP($K393,Centros!$AB$143:$AD$282,2,FALSE)),0)</f>
        <v>0</v>
      </c>
      <c r="AO393" s="44">
        <f>IFERROR(IF($J393="algadi",VLOOKUP($K393,Centros!$AB$2:$AD$142,3,FALSE),VLOOKUP($K393,Centros!$AB$143:$AD$222,3,FALSE)),0)</f>
        <v>0</v>
      </c>
      <c r="AP393" s="54"/>
      <c r="AQ393" s="55">
        <f>IFERROR(VLOOKUP($AM393,Centros!$AR$2:$AS$405,2,FALSE),0)</f>
        <v>1.743765625</v>
      </c>
      <c r="AR393" s="78">
        <f>IFERROR(VLOOKUP($AM393,Centros!$AZ$2:$BA$6,2,FALSE),0)</f>
        <v>2.3222499999999999</v>
      </c>
      <c r="AS393" s="76">
        <f>IFERROR(VLOOKUP($AM393,Centros!$BE$2:$BF$6,2,FALSE),0)</f>
        <v>0</v>
      </c>
      <c r="BD393" s="45" t="str">
        <f t="shared" si="156"/>
        <v>ALGADI</v>
      </c>
      <c r="BE393" s="45" t="s">
        <v>852</v>
      </c>
      <c r="BF393" s="123" t="str">
        <f t="shared" si="157"/>
        <v>9-SEPTIEMBRE</v>
      </c>
      <c r="BG393" s="45">
        <f t="shared" si="158"/>
        <v>340011</v>
      </c>
      <c r="BH393" s="45">
        <f>VLOOKUP(Y393,Hoja1!$A$2:$O$599,14,FALSE)</f>
        <v>340011</v>
      </c>
      <c r="BI393" s="45" t="str">
        <f>VLOOKUP(BH393,Hoja1!$A$2:$O$599,2,FALSE)</f>
        <v>CLARETIANOS CORAZON DE MARIA</v>
      </c>
      <c r="BJ393" s="45" t="str">
        <f t="shared" si="159"/>
        <v>CUATIN ZAPATA, ELVIA MARI</v>
      </c>
      <c r="BK393" s="45">
        <f>VLOOKUP(BJ393,Trabajadores!$C$3:$AN$3285,14,FALSE)</f>
        <v>200</v>
      </c>
      <c r="BL393" s="45" t="str">
        <f>VLOOKUP($BJ393,Trabajadores!$C$3:$AN$3285,19,FALSE)</f>
        <v>Cociner@</v>
      </c>
      <c r="BM393" s="45">
        <f>VLOOKUP($BJ393,Trabajadores!$C$3:$AN$3285,16,FALSE)</f>
        <v>27.5</v>
      </c>
      <c r="BN393" s="124">
        <f t="shared" si="160"/>
        <v>1</v>
      </c>
      <c r="BO393" s="124">
        <f t="shared" si="161"/>
        <v>0</v>
      </c>
      <c r="BP393" s="125">
        <f t="shared" si="162"/>
        <v>1</v>
      </c>
      <c r="BR393" s="126">
        <f t="shared" si="163"/>
        <v>-95.003999999999991</v>
      </c>
      <c r="BV393" s="45" t="str">
        <f t="shared" si="164"/>
        <v>ALGADI</v>
      </c>
      <c r="BW393" s="45" t="s">
        <v>852</v>
      </c>
      <c r="BX393" s="123" t="str">
        <f t="shared" si="165"/>
        <v>9-SEPTIEMBRE</v>
      </c>
      <c r="BY393" s="45">
        <f t="shared" si="166"/>
        <v>340034</v>
      </c>
      <c r="BZ393" s="45">
        <f>VLOOKUP(BY393,Hoja1!$A$2:$O$599,14,FALSE)</f>
        <v>340034</v>
      </c>
      <c r="CA393" s="45" t="str">
        <f>VLOOKUP(BZ393,Hoja1!$A$2:$O$599,2,FALSE)</f>
        <v>COMUNIDAD C. SAN AGUSTIN P. DAMIAN</v>
      </c>
      <c r="CB393" s="45" t="str">
        <f t="shared" si="167"/>
        <v>Absentismo</v>
      </c>
      <c r="CC393" s="45">
        <v>888</v>
      </c>
      <c r="CD393" s="45" t="str">
        <f t="shared" si="168"/>
        <v>INCIDENCIA</v>
      </c>
      <c r="CF393" s="124"/>
      <c r="CG393" s="124"/>
      <c r="CH393" s="125"/>
      <c r="CJ393" s="126">
        <f t="shared" si="169"/>
        <v>95.003999999999991</v>
      </c>
    </row>
    <row r="394" spans="1:88" hidden="1" x14ac:dyDescent="0.3">
      <c r="A394" s="116"/>
      <c r="B394" s="116"/>
      <c r="D394" s="31" t="s">
        <v>2771</v>
      </c>
      <c r="E394" s="8" t="s">
        <v>2786</v>
      </c>
      <c r="F394" s="7" t="s">
        <v>726</v>
      </c>
      <c r="G394" s="45" t="s">
        <v>714</v>
      </c>
      <c r="H394" s="45" t="s">
        <v>717</v>
      </c>
      <c r="I394" s="119" t="s">
        <v>3448</v>
      </c>
      <c r="J394" s="18" t="s">
        <v>485</v>
      </c>
      <c r="K394" s="119">
        <v>340701</v>
      </c>
      <c r="L394" s="110" t="str">
        <f t="shared" si="147"/>
        <v>ok</v>
      </c>
      <c r="M394" s="111" t="str">
        <f>IFERROR(VLOOKUP(K394,Centros!$E$2:$G$340,2,FALSE)," ")</f>
        <v>CASA PROVINCIAL S.FAMILIA URGEL</v>
      </c>
      <c r="N394" s="112" t="str">
        <f t="shared" si="148"/>
        <v xml:space="preserve"> </v>
      </c>
      <c r="O394" s="113" t="str">
        <f>IFERROR(VLOOKUP($I394,Trabajadores!$C$3:$AF$1684,19,FALSE)," ")</f>
        <v>Cociner@</v>
      </c>
      <c r="P394" s="32">
        <v>18.5</v>
      </c>
      <c r="Q394" s="33">
        <v>11.25</v>
      </c>
      <c r="R394" s="24">
        <f t="shared" si="146"/>
        <v>208.125</v>
      </c>
      <c r="S394" s="18"/>
      <c r="T394" s="23">
        <f t="shared" si="149"/>
        <v>1.743765625</v>
      </c>
      <c r="U394" s="23">
        <f t="shared" si="150"/>
        <v>0</v>
      </c>
      <c r="V394" s="18"/>
      <c r="W394" s="23">
        <f t="shared" si="151"/>
        <v>274.62093749999997</v>
      </c>
      <c r="X394" s="30" t="str">
        <f>IFERROR(VLOOKUP($I394,Trabajadores!$C$2:$AS$1684,42,FALSE)," ")</f>
        <v>ALGADI</v>
      </c>
      <c r="Y394" s="30">
        <f>IFERROR(VLOOKUP($I394,Trabajadores!$C$2:$AS$1684,40,FALSE)," ")</f>
        <v>340011</v>
      </c>
      <c r="Z394" s="30" t="str">
        <f>IFERROR(VLOOKUP(Y394,Centros!$X$2:$Y$228,2,FALSE)," ")</f>
        <v>CLARETIANOS CORAZON DE MARIA</v>
      </c>
      <c r="AA394" s="6" t="s">
        <v>10911</v>
      </c>
      <c r="AB394" s="5" t="s">
        <v>10912</v>
      </c>
      <c r="AC394" s="41">
        <f>IFERROR(VLOOKUP(H394,Centros!$AI$2:$AN$10,6,FALSE),0)</f>
        <v>73</v>
      </c>
      <c r="AD394" s="42">
        <f t="shared" si="152"/>
        <v>0</v>
      </c>
      <c r="AE394" s="42">
        <f t="shared" si="153"/>
        <v>0</v>
      </c>
      <c r="AF394" s="42">
        <f t="shared" si="154"/>
        <v>208.125</v>
      </c>
      <c r="AG394" s="42">
        <f t="shared" si="155"/>
        <v>0</v>
      </c>
      <c r="AH394" s="43">
        <f>IFERROR(VLOOKUP($I394,Trabajadores!$C$3:$AT$1684,44,FALSE),0)</f>
        <v>19228</v>
      </c>
      <c r="AI394" s="43">
        <f>IFERROR(VLOOKUP($I394,Trabajadores!$C$3:$AT$1684,2,FALSE),0)</f>
        <v>687</v>
      </c>
      <c r="AJ394" s="43" t="str">
        <f>IFERROR(VLOOKUP($I394,Trabajadores!$C$3:$AY$1270,21,FALSE),0)</f>
        <v>59</v>
      </c>
      <c r="AK394" s="42">
        <f>IFERROR(VLOOKUP($I394,Trabajadores!$C$3:$AN$1684,38,FALSE),0)</f>
        <v>7.8181818181818175</v>
      </c>
      <c r="AL394" s="42" t="str">
        <f>IFERROR(VLOOKUP($I394,Trabajadores!$C$3:$AN$1684,28,FALSE),0)</f>
        <v>99100165012016</v>
      </c>
      <c r="AM394" s="21" t="str">
        <f>IFERROR(VLOOKUP($I394,Trabajadores!$C$3:$AN$1684,19,FALSE),0)</f>
        <v>Cociner@</v>
      </c>
      <c r="AN394" s="21">
        <f>IFERROR(IF($J394="algadi",VLOOKUP($K394,Centros!$AB$2:$AD$142,2,FALSE),VLOOKUP($K394,Centros!$AB$143:$AD$282,2,FALSE)),0)</f>
        <v>19028</v>
      </c>
      <c r="AO394" s="44" t="str">
        <f>IFERROR(IF($J394="algadi",VLOOKUP($K394,Centros!$AB$2:$AD$142,3,FALSE),VLOOKUP($K394,Centros!$AB$143:$AD$222,3,FALSE)),0)</f>
        <v>14</v>
      </c>
      <c r="AP394" s="54"/>
      <c r="AQ394" s="55">
        <f>IFERROR(VLOOKUP($AM394,Centros!$AR$2:$AS$405,2,FALSE),0)</f>
        <v>1.743765625</v>
      </c>
      <c r="AR394" s="78">
        <f>IFERROR(VLOOKUP($AM394,Centros!$AZ$2:$BA$6,2,FALSE),0)</f>
        <v>2.3222499999999999</v>
      </c>
      <c r="AS394" s="76">
        <f>IFERROR(VLOOKUP($AM394,Centros!$BE$2:$BF$6,2,FALSE),0)</f>
        <v>0</v>
      </c>
      <c r="BD394" s="45" t="str">
        <f t="shared" si="156"/>
        <v>ALGADI</v>
      </c>
      <c r="BE394" s="45" t="s">
        <v>852</v>
      </c>
      <c r="BF394" s="123" t="str">
        <f t="shared" si="157"/>
        <v>9-SEPTIEMBRE</v>
      </c>
      <c r="BG394" s="45">
        <f t="shared" si="158"/>
        <v>340011</v>
      </c>
      <c r="BH394" s="45">
        <f>VLOOKUP(Y394,Hoja1!$A$2:$O$599,14,FALSE)</f>
        <v>340011</v>
      </c>
      <c r="BI394" s="45" t="str">
        <f>VLOOKUP(BH394,Hoja1!$A$2:$O$599,2,FALSE)</f>
        <v>CLARETIANOS CORAZON DE MARIA</v>
      </c>
      <c r="BJ394" s="45" t="str">
        <f t="shared" si="159"/>
        <v>CUATIN ZAPATA, ELVIA MARI</v>
      </c>
      <c r="BK394" s="45">
        <f>VLOOKUP(BJ394,Trabajadores!$C$3:$AN$3285,14,FALSE)</f>
        <v>200</v>
      </c>
      <c r="BL394" s="45" t="str">
        <f>VLOOKUP($BJ394,Trabajadores!$C$3:$AN$3285,19,FALSE)</f>
        <v>Cociner@</v>
      </c>
      <c r="BM394" s="45">
        <f>VLOOKUP($BJ394,Trabajadores!$C$3:$AN$3285,16,FALSE)</f>
        <v>27.5</v>
      </c>
      <c r="BN394" s="124">
        <f t="shared" si="160"/>
        <v>1</v>
      </c>
      <c r="BO394" s="124">
        <f t="shared" si="161"/>
        <v>0</v>
      </c>
      <c r="BP394" s="125">
        <f t="shared" si="162"/>
        <v>1</v>
      </c>
      <c r="BR394" s="126">
        <f t="shared" si="163"/>
        <v>-274.62093749999997</v>
      </c>
      <c r="BV394" s="45" t="str">
        <f t="shared" si="164"/>
        <v>ALGADI</v>
      </c>
      <c r="BW394" s="45" t="s">
        <v>852</v>
      </c>
      <c r="BX394" s="123" t="str">
        <f t="shared" si="165"/>
        <v>9-SEPTIEMBRE</v>
      </c>
      <c r="BY394" s="45">
        <f t="shared" si="166"/>
        <v>340701</v>
      </c>
      <c r="BZ394" s="45">
        <f>VLOOKUP(BY394,Hoja1!$A$2:$O$599,14,FALSE)</f>
        <v>340701</v>
      </c>
      <c r="CA394" s="45" t="str">
        <f>VLOOKUP(BZ394,Hoja1!$A$2:$O$599,2,FALSE)</f>
        <v>CASA PROVINCIAL S.FAMILIA URGEL</v>
      </c>
      <c r="CB394" s="45" t="str">
        <f t="shared" si="167"/>
        <v>Absentismo</v>
      </c>
      <c r="CC394" s="45">
        <v>888</v>
      </c>
      <c r="CD394" s="45" t="str">
        <f t="shared" si="168"/>
        <v>INCIDENCIA</v>
      </c>
      <c r="CF394" s="124"/>
      <c r="CG394" s="124"/>
      <c r="CH394" s="125"/>
      <c r="CJ394" s="126">
        <f t="shared" si="169"/>
        <v>274.62093749999997</v>
      </c>
    </row>
    <row r="395" spans="1:88" hidden="1" x14ac:dyDescent="0.3">
      <c r="A395" s="116"/>
      <c r="B395" s="116"/>
      <c r="D395" s="31" t="s">
        <v>2771</v>
      </c>
      <c r="E395" s="8" t="s">
        <v>2786</v>
      </c>
      <c r="F395" s="7" t="s">
        <v>726</v>
      </c>
      <c r="G395" s="45" t="s">
        <v>714</v>
      </c>
      <c r="H395" s="45" t="s">
        <v>717</v>
      </c>
      <c r="I395" s="119" t="s">
        <v>3448</v>
      </c>
      <c r="J395" s="18" t="s">
        <v>485</v>
      </c>
      <c r="K395" s="119">
        <v>110061</v>
      </c>
      <c r="L395" s="110" t="str">
        <f t="shared" si="147"/>
        <v>ok</v>
      </c>
      <c r="M395" s="111" t="str">
        <f>IFERROR(VLOOKUP(K395,Centros!$E$2:$G$340,2,FALSE)," ")</f>
        <v>COL. SAN AGUSTIN - MADRID</v>
      </c>
      <c r="N395" s="112" t="str">
        <f t="shared" si="148"/>
        <v xml:space="preserve"> </v>
      </c>
      <c r="O395" s="113" t="str">
        <f>IFERROR(VLOOKUP($I395,Trabajadores!$C$3:$AF$1684,19,FALSE)," ")</f>
        <v>Cociner@</v>
      </c>
      <c r="P395" s="32">
        <v>5</v>
      </c>
      <c r="Q395" s="33">
        <v>9</v>
      </c>
      <c r="R395" s="24">
        <f t="shared" si="146"/>
        <v>45</v>
      </c>
      <c r="S395" s="18"/>
      <c r="T395" s="23">
        <f t="shared" si="149"/>
        <v>1.743765625</v>
      </c>
      <c r="U395" s="23">
        <f t="shared" si="150"/>
        <v>0</v>
      </c>
      <c r="V395" s="18"/>
      <c r="W395" s="23">
        <f t="shared" si="151"/>
        <v>59.377499999999998</v>
      </c>
      <c r="X395" s="30" t="str">
        <f>IFERROR(VLOOKUP($I395,Trabajadores!$C$2:$AS$1684,42,FALSE)," ")</f>
        <v>ALGADI</v>
      </c>
      <c r="Y395" s="30">
        <f>IFERROR(VLOOKUP($I395,Trabajadores!$C$2:$AS$1684,40,FALSE)," ")</f>
        <v>340011</v>
      </c>
      <c r="Z395" s="30" t="str">
        <f>IFERROR(VLOOKUP(Y395,Centros!$X$2:$Y$228,2,FALSE)," ")</f>
        <v>CLARETIANOS CORAZON DE MARIA</v>
      </c>
      <c r="AA395" s="6">
        <v>45915</v>
      </c>
      <c r="AB395" s="5" t="s">
        <v>10913</v>
      </c>
      <c r="AC395" s="41">
        <f>IFERROR(VLOOKUP(H395,Centros!$AI$2:$AN$10,6,FALSE),0)</f>
        <v>73</v>
      </c>
      <c r="AD395" s="42">
        <f t="shared" si="152"/>
        <v>0</v>
      </c>
      <c r="AE395" s="42">
        <f t="shared" si="153"/>
        <v>0</v>
      </c>
      <c r="AF395" s="42">
        <f t="shared" si="154"/>
        <v>45</v>
      </c>
      <c r="AG395" s="42">
        <f t="shared" si="155"/>
        <v>0</v>
      </c>
      <c r="AH395" s="43">
        <f>IFERROR(VLOOKUP($I395,Trabajadores!$C$3:$AT$1684,44,FALSE),0)</f>
        <v>19228</v>
      </c>
      <c r="AI395" s="43">
        <f>IFERROR(VLOOKUP($I395,Trabajadores!$C$3:$AT$1684,2,FALSE),0)</f>
        <v>687</v>
      </c>
      <c r="AJ395" s="43" t="str">
        <f>IFERROR(VLOOKUP($I395,Trabajadores!$C$3:$AY$1270,21,FALSE),0)</f>
        <v>59</v>
      </c>
      <c r="AK395" s="42">
        <f>IFERROR(VLOOKUP($I395,Trabajadores!$C$3:$AN$1684,38,FALSE),0)</f>
        <v>7.8181818181818175</v>
      </c>
      <c r="AL395" s="42" t="str">
        <f>IFERROR(VLOOKUP($I395,Trabajadores!$C$3:$AN$1684,28,FALSE),0)</f>
        <v>99100165012016</v>
      </c>
      <c r="AM395" s="21" t="str">
        <f>IFERROR(VLOOKUP($I395,Trabajadores!$C$3:$AN$1684,19,FALSE),0)</f>
        <v>Cociner@</v>
      </c>
      <c r="AN395" s="21">
        <f>IFERROR(IF($J395="algadi",VLOOKUP($K395,Centros!$AB$2:$AD$142,2,FALSE),VLOOKUP($K395,Centros!$AB$143:$AD$282,2,FALSE)),0)</f>
        <v>19228</v>
      </c>
      <c r="AO395" s="44" t="str">
        <f>IFERROR(IF($J395="algadi",VLOOKUP($K395,Centros!$AB$2:$AD$142,3,FALSE),VLOOKUP($K395,Centros!$AB$143:$AD$222,3,FALSE)),0)</f>
        <v>32</v>
      </c>
      <c r="AP395" s="54"/>
      <c r="AQ395" s="55">
        <f>IFERROR(VLOOKUP($AM395,Centros!$AR$2:$AS$405,2,FALSE),0)</f>
        <v>1.743765625</v>
      </c>
      <c r="AR395" s="78">
        <f>IFERROR(VLOOKUP($AM395,Centros!$AZ$2:$BA$6,2,FALSE),0)</f>
        <v>2.3222499999999999</v>
      </c>
      <c r="AS395" s="76">
        <f>IFERROR(VLOOKUP($AM395,Centros!$BE$2:$BF$6,2,FALSE),0)</f>
        <v>0</v>
      </c>
      <c r="BD395" s="45" t="str">
        <f t="shared" si="156"/>
        <v>ALGADI</v>
      </c>
      <c r="BE395" s="45" t="s">
        <v>852</v>
      </c>
      <c r="BF395" s="123" t="str">
        <f t="shared" si="157"/>
        <v>9-SEPTIEMBRE</v>
      </c>
      <c r="BG395" s="45">
        <f t="shared" si="158"/>
        <v>340011</v>
      </c>
      <c r="BH395" s="45">
        <f>VLOOKUP(Y395,Hoja1!$A$2:$O$599,14,FALSE)</f>
        <v>340011</v>
      </c>
      <c r="BI395" s="45" t="str">
        <f>VLOOKUP(BH395,Hoja1!$A$2:$O$599,2,FALSE)</f>
        <v>CLARETIANOS CORAZON DE MARIA</v>
      </c>
      <c r="BJ395" s="45" t="str">
        <f t="shared" si="159"/>
        <v>CUATIN ZAPATA, ELVIA MARI</v>
      </c>
      <c r="BK395" s="45">
        <f>VLOOKUP(BJ395,Trabajadores!$C$3:$AN$3285,14,FALSE)</f>
        <v>200</v>
      </c>
      <c r="BL395" s="45" t="str">
        <f>VLOOKUP($BJ395,Trabajadores!$C$3:$AN$3285,19,FALSE)</f>
        <v>Cociner@</v>
      </c>
      <c r="BM395" s="45">
        <f>VLOOKUP($BJ395,Trabajadores!$C$3:$AN$3285,16,FALSE)</f>
        <v>27.5</v>
      </c>
      <c r="BN395" s="124">
        <f t="shared" si="160"/>
        <v>1</v>
      </c>
      <c r="BO395" s="124">
        <f t="shared" si="161"/>
        <v>0</v>
      </c>
      <c r="BP395" s="125">
        <f t="shared" si="162"/>
        <v>1</v>
      </c>
      <c r="BR395" s="126">
        <f t="shared" si="163"/>
        <v>-59.377499999999998</v>
      </c>
      <c r="BV395" s="45" t="str">
        <f t="shared" si="164"/>
        <v>ALGADI</v>
      </c>
      <c r="BW395" s="45" t="s">
        <v>852</v>
      </c>
      <c r="BX395" s="123" t="str">
        <f t="shared" si="165"/>
        <v>9-SEPTIEMBRE</v>
      </c>
      <c r="BY395" s="45">
        <f t="shared" si="166"/>
        <v>110061</v>
      </c>
      <c r="BZ395" s="45">
        <f>VLOOKUP(BY395,Hoja1!$A$2:$O$599,14,FALSE)</f>
        <v>110061</v>
      </c>
      <c r="CA395" s="45" t="str">
        <f>VLOOKUP(BZ395,Hoja1!$A$2:$O$599,2,FALSE)</f>
        <v>COL. SAN AGUSTIN - MADRID</v>
      </c>
      <c r="CB395" s="45" t="str">
        <f t="shared" si="167"/>
        <v>Absentismo</v>
      </c>
      <c r="CC395" s="45">
        <v>888</v>
      </c>
      <c r="CD395" s="45" t="str">
        <f t="shared" si="168"/>
        <v>INCIDENCIA</v>
      </c>
      <c r="CF395" s="124"/>
      <c r="CG395" s="124"/>
      <c r="CH395" s="125"/>
      <c r="CJ395" s="126">
        <f t="shared" si="169"/>
        <v>59.377499999999998</v>
      </c>
    </row>
    <row r="396" spans="1:88" hidden="1" x14ac:dyDescent="0.3">
      <c r="A396" s="116"/>
      <c r="B396" s="116"/>
      <c r="D396" s="31" t="s">
        <v>2771</v>
      </c>
      <c r="E396" s="8" t="s">
        <v>2786</v>
      </c>
      <c r="F396" s="7" t="s">
        <v>726</v>
      </c>
      <c r="G396" s="45" t="s">
        <v>714</v>
      </c>
      <c r="H396" s="45" t="s">
        <v>722</v>
      </c>
      <c r="I396" s="119" t="s">
        <v>3448</v>
      </c>
      <c r="J396" s="18" t="s">
        <v>485</v>
      </c>
      <c r="K396" s="119">
        <v>110302</v>
      </c>
      <c r="L396" s="110" t="str">
        <f t="shared" si="147"/>
        <v>ok</v>
      </c>
      <c r="M396" s="111" t="str">
        <f>IFERROR(VLOOKUP(K396,Centros!$E$2:$G$340,2,FALSE)," ")</f>
        <v>FUND. ED. MARY WARD (IRL. MADRID)</v>
      </c>
      <c r="N396" s="112" t="str">
        <f t="shared" si="148"/>
        <v xml:space="preserve"> </v>
      </c>
      <c r="O396" s="113" t="str">
        <f>IFERROR(VLOOKUP($I396,Trabajadores!$C$3:$AF$1684,19,FALSE)," ")</f>
        <v>Cociner@</v>
      </c>
      <c r="P396" s="32">
        <v>5</v>
      </c>
      <c r="Q396" s="33">
        <v>9</v>
      </c>
      <c r="R396" s="24">
        <f t="shared" si="146"/>
        <v>45</v>
      </c>
      <c r="S396" s="18"/>
      <c r="T396" s="23">
        <f t="shared" si="149"/>
        <v>1.743765625</v>
      </c>
      <c r="U396" s="23">
        <f t="shared" si="150"/>
        <v>0</v>
      </c>
      <c r="V396" s="18"/>
      <c r="W396" s="23">
        <f t="shared" si="151"/>
        <v>59.377499999999998</v>
      </c>
      <c r="X396" s="30" t="str">
        <f>IFERROR(VLOOKUP($I396,Trabajadores!$C$2:$AS$1684,42,FALSE)," ")</f>
        <v>ALGADI</v>
      </c>
      <c r="Y396" s="30">
        <f>IFERROR(VLOOKUP($I396,Trabajadores!$C$2:$AS$1684,40,FALSE)," ")</f>
        <v>340011</v>
      </c>
      <c r="Z396" s="30" t="str">
        <f>IFERROR(VLOOKUP(Y396,Centros!$X$2:$Y$228,2,FALSE)," ")</f>
        <v>CLARETIANOS CORAZON DE MARIA</v>
      </c>
      <c r="AA396" s="6" t="s">
        <v>10914</v>
      </c>
      <c r="AB396" s="5" t="s">
        <v>10915</v>
      </c>
      <c r="AC396" s="41">
        <f>IFERROR(VLOOKUP(H396,Centros!$AI$2:$AN$10,6,FALSE),0)</f>
        <v>72</v>
      </c>
      <c r="AD396" s="42">
        <f t="shared" si="152"/>
        <v>0</v>
      </c>
      <c r="AE396" s="42">
        <f t="shared" si="153"/>
        <v>45</v>
      </c>
      <c r="AF396" s="42">
        <f t="shared" si="154"/>
        <v>0</v>
      </c>
      <c r="AG396" s="42">
        <f t="shared" si="155"/>
        <v>0</v>
      </c>
      <c r="AH396" s="43">
        <f>IFERROR(VLOOKUP($I396,Trabajadores!$C$3:$AT$1684,44,FALSE),0)</f>
        <v>19228</v>
      </c>
      <c r="AI396" s="43">
        <f>IFERROR(VLOOKUP($I396,Trabajadores!$C$3:$AT$1684,2,FALSE),0)</f>
        <v>687</v>
      </c>
      <c r="AJ396" s="43" t="str">
        <f>IFERROR(VLOOKUP($I396,Trabajadores!$C$3:$AY$1270,21,FALSE),0)</f>
        <v>59</v>
      </c>
      <c r="AK396" s="42">
        <f>IFERROR(VLOOKUP($I396,Trabajadores!$C$3:$AN$1684,38,FALSE),0)</f>
        <v>7.8181818181818175</v>
      </c>
      <c r="AL396" s="42" t="str">
        <f>IFERROR(VLOOKUP($I396,Trabajadores!$C$3:$AN$1684,28,FALSE),0)</f>
        <v>99100165012016</v>
      </c>
      <c r="AM396" s="21" t="str">
        <f>IFERROR(VLOOKUP($I396,Trabajadores!$C$3:$AN$1684,19,FALSE),0)</f>
        <v>Cociner@</v>
      </c>
      <c r="AN396" s="21">
        <f>IFERROR(IF($J396="algadi",VLOOKUP($K396,Centros!$AB$2:$AD$142,2,FALSE),VLOOKUP($K396,Centros!$AB$143:$AD$282,2,FALSE)),0)</f>
        <v>0</v>
      </c>
      <c r="AO396" s="44">
        <f>IFERROR(IF($J396="algadi",VLOOKUP($K396,Centros!$AB$2:$AD$142,3,FALSE),VLOOKUP($K396,Centros!$AB$143:$AD$222,3,FALSE)),0)</f>
        <v>0</v>
      </c>
      <c r="AP396" s="54"/>
      <c r="AQ396" s="55">
        <f>IFERROR(VLOOKUP($AM396,Centros!$AR$2:$AS$405,2,FALSE),0)</f>
        <v>1.743765625</v>
      </c>
      <c r="AR396" s="78">
        <f>IFERROR(VLOOKUP($AM396,Centros!$AZ$2:$BA$6,2,FALSE),0)</f>
        <v>2.3222499999999999</v>
      </c>
      <c r="AS396" s="76">
        <f>IFERROR(VLOOKUP($AM396,Centros!$BE$2:$BF$6,2,FALSE),0)</f>
        <v>0</v>
      </c>
      <c r="BD396" s="45" t="str">
        <f t="shared" si="156"/>
        <v>ALGADI</v>
      </c>
      <c r="BE396" s="45" t="s">
        <v>852</v>
      </c>
      <c r="BF396" s="123" t="str">
        <f t="shared" si="157"/>
        <v>9-SEPTIEMBRE</v>
      </c>
      <c r="BG396" s="45">
        <f t="shared" si="158"/>
        <v>340011</v>
      </c>
      <c r="BH396" s="45">
        <f>VLOOKUP(Y396,Hoja1!$A$2:$O$599,14,FALSE)</f>
        <v>340011</v>
      </c>
      <c r="BI396" s="45" t="str">
        <f>VLOOKUP(BH396,Hoja1!$A$2:$O$599,2,FALSE)</f>
        <v>CLARETIANOS CORAZON DE MARIA</v>
      </c>
      <c r="BJ396" s="45" t="str">
        <f t="shared" si="159"/>
        <v>CUATIN ZAPATA, ELVIA MARI</v>
      </c>
      <c r="BK396" s="45">
        <f>VLOOKUP(BJ396,Trabajadores!$C$3:$AN$3285,14,FALSE)</f>
        <v>200</v>
      </c>
      <c r="BL396" s="45" t="str">
        <f>VLOOKUP($BJ396,Trabajadores!$C$3:$AN$3285,19,FALSE)</f>
        <v>Cociner@</v>
      </c>
      <c r="BM396" s="45">
        <f>VLOOKUP($BJ396,Trabajadores!$C$3:$AN$3285,16,FALSE)</f>
        <v>27.5</v>
      </c>
      <c r="BN396" s="124">
        <f t="shared" si="160"/>
        <v>1</v>
      </c>
      <c r="BO396" s="124">
        <f t="shared" si="161"/>
        <v>0</v>
      </c>
      <c r="BP396" s="125">
        <f t="shared" si="162"/>
        <v>1</v>
      </c>
      <c r="BR396" s="126">
        <f t="shared" si="163"/>
        <v>-59.377499999999998</v>
      </c>
      <c r="BV396" s="45" t="str">
        <f t="shared" si="164"/>
        <v>ALGADI</v>
      </c>
      <c r="BW396" s="45" t="s">
        <v>852</v>
      </c>
      <c r="BX396" s="123" t="str">
        <f t="shared" si="165"/>
        <v>9-SEPTIEMBRE</v>
      </c>
      <c r="BY396" s="45">
        <f t="shared" si="166"/>
        <v>110302</v>
      </c>
      <c r="BZ396" s="45">
        <f>VLOOKUP(BY396,Hoja1!$A$2:$O$599,14,FALSE)</f>
        <v>110302</v>
      </c>
      <c r="CA396" s="45" t="str">
        <f>VLOOKUP(BZ396,Hoja1!$A$2:$O$599,2,FALSE)</f>
        <v>FUND. ED. MARY WARD (IRL. MADRID)</v>
      </c>
      <c r="CB396" s="45" t="str">
        <f t="shared" si="167"/>
        <v>Puesto pendiente de cubrir</v>
      </c>
      <c r="CC396" s="45">
        <v>888</v>
      </c>
      <c r="CD396" s="45" t="str">
        <f t="shared" si="168"/>
        <v>INCIDENCIA</v>
      </c>
      <c r="CF396" s="124"/>
      <c r="CG396" s="124"/>
      <c r="CH396" s="125"/>
      <c r="CJ396" s="126">
        <f t="shared" si="169"/>
        <v>59.377499999999998</v>
      </c>
    </row>
    <row r="397" spans="1:88" hidden="1" x14ac:dyDescent="0.3">
      <c r="A397" s="116"/>
      <c r="B397" s="116"/>
      <c r="D397" s="31" t="s">
        <v>2771</v>
      </c>
      <c r="E397" s="8" t="s">
        <v>2786</v>
      </c>
      <c r="F397" s="7" t="s">
        <v>726</v>
      </c>
      <c r="G397" s="45" t="s">
        <v>714</v>
      </c>
      <c r="H397" s="45" t="s">
        <v>718</v>
      </c>
      <c r="I397" s="119" t="s">
        <v>4877</v>
      </c>
      <c r="J397" s="18" t="s">
        <v>485</v>
      </c>
      <c r="K397" s="119">
        <v>110803</v>
      </c>
      <c r="L397" s="110" t="str">
        <f t="shared" si="147"/>
        <v>ok</v>
      </c>
      <c r="M397" s="111" t="str">
        <f>IFERROR(VLOOKUP(K397,Centros!$E$2:$G$340,2,FALSE)," ")</f>
        <v>C.VIRGEN DEL CARMEN</v>
      </c>
      <c r="N397" s="112" t="str">
        <f t="shared" si="148"/>
        <v xml:space="preserve"> </v>
      </c>
      <c r="O397" s="113" t="str">
        <f>IFERROR(VLOOKUP($I397,Trabajadores!$C$3:$AF$1684,19,FALSE)," ")</f>
        <v>h J Cocina</v>
      </c>
      <c r="P397" s="32">
        <v>1</v>
      </c>
      <c r="Q397" s="33">
        <v>68.400000000000006</v>
      </c>
      <c r="R397" s="24">
        <f t="shared" si="146"/>
        <v>68.400000000000006</v>
      </c>
      <c r="S397" s="18"/>
      <c r="T397" s="23">
        <f t="shared" si="149"/>
        <v>1.7971718750000001</v>
      </c>
      <c r="U397" s="23">
        <f t="shared" si="150"/>
        <v>0</v>
      </c>
      <c r="V397" s="18"/>
      <c r="W397" s="23">
        <f t="shared" si="151"/>
        <v>90.253799999999998</v>
      </c>
      <c r="X397" s="30" t="str">
        <f>IFERROR(VLOOKUP($I397,Trabajadores!$C$2:$AS$1684,42,FALSE)," ")</f>
        <v>ALGADI</v>
      </c>
      <c r="Y397" s="30">
        <f>IFERROR(VLOOKUP($I397,Trabajadores!$C$2:$AS$1684,40,FALSE)," ")</f>
        <v>110002</v>
      </c>
      <c r="Z397" s="30" t="str">
        <f>IFERROR(VLOOKUP(Y397,Centros!$X$2:$Y$228,2,FALSE)," ")</f>
        <v>CEIIP JOVELLANOS LM</v>
      </c>
      <c r="AA397" s="6" t="s">
        <v>10916</v>
      </c>
      <c r="AB397" s="5" t="s">
        <v>10917</v>
      </c>
      <c r="AC397" s="41">
        <f>IFERROR(VLOOKUP(H397,Centros!$AI$2:$AN$10,6,FALSE),0)</f>
        <v>72</v>
      </c>
      <c r="AD397" s="42">
        <f t="shared" si="152"/>
        <v>0</v>
      </c>
      <c r="AE397" s="42">
        <f t="shared" si="153"/>
        <v>68.400000000000006</v>
      </c>
      <c r="AF397" s="42">
        <f t="shared" si="154"/>
        <v>0</v>
      </c>
      <c r="AG397" s="42">
        <f t="shared" si="155"/>
        <v>0</v>
      </c>
      <c r="AH397" s="43">
        <f>IFERROR(VLOOKUP($I397,Trabajadores!$C$3:$AT$1684,44,FALSE),0)</f>
        <v>19228</v>
      </c>
      <c r="AI397" s="43">
        <f>IFERROR(VLOOKUP($I397,Trabajadores!$C$3:$AT$1684,2,FALSE),0)</f>
        <v>80</v>
      </c>
      <c r="AJ397" s="43" t="str">
        <f>IFERROR(VLOOKUP($I397,Trabajadores!$C$3:$AY$1270,21,FALSE),0)</f>
        <v>92</v>
      </c>
      <c r="AK397" s="42">
        <f>IFERROR(VLOOKUP($I397,Trabajadores!$C$3:$AN$1684,38,FALSE),0)</f>
        <v>11.828749999999999</v>
      </c>
      <c r="AL397" s="42" t="str">
        <f>IFERROR(VLOOKUP($I397,Trabajadores!$C$3:$AN$1684,28,FALSE),0)</f>
        <v>99100165012016</v>
      </c>
      <c r="AM397" s="21" t="str">
        <f>IFERROR(VLOOKUP($I397,Trabajadores!$C$3:$AN$1684,19,FALSE),0)</f>
        <v>h J Cocina</v>
      </c>
      <c r="AN397" s="21">
        <f>IFERROR(IF($J397="algadi",VLOOKUP($K397,Centros!$AB$2:$AD$142,2,FALSE),VLOOKUP($K397,Centros!$AB$143:$AD$282,2,FALSE)),0)</f>
        <v>19045</v>
      </c>
      <c r="AO397" s="44" t="str">
        <f>IFERROR(IF($J397="algadi",VLOOKUP($K397,Centros!$AB$2:$AD$142,3,FALSE),VLOOKUP($K397,Centros!$AB$143:$AD$222,3,FALSE)),0)</f>
        <v>1</v>
      </c>
      <c r="AP397" s="54"/>
      <c r="AQ397" s="55">
        <f>IFERROR(VLOOKUP($AM397,Centros!$AR$2:$AS$405,2,FALSE),0)</f>
        <v>1.7971718750000001</v>
      </c>
      <c r="AR397" s="78">
        <f>IFERROR(VLOOKUP($AM397,Centros!$AZ$2:$BA$6,2,FALSE),0)</f>
        <v>0</v>
      </c>
      <c r="AS397" s="76">
        <f>IFERROR(VLOOKUP($AM397,Centros!$BE$2:$BF$6,2,FALSE),0)</f>
        <v>0</v>
      </c>
      <c r="BD397" s="45" t="str">
        <f t="shared" si="156"/>
        <v>ALGADI</v>
      </c>
      <c r="BE397" s="45" t="s">
        <v>852</v>
      </c>
      <c r="BF397" s="123" t="str">
        <f t="shared" si="157"/>
        <v>9-SEPTIEMBRE</v>
      </c>
      <c r="BG397" s="45">
        <f t="shared" si="158"/>
        <v>110002</v>
      </c>
      <c r="BH397" s="45">
        <f>VLOOKUP(Y397,Hoja1!$A$2:$O$599,14,FALSE)</f>
        <v>110002</v>
      </c>
      <c r="BI397" s="45" t="str">
        <f>VLOOKUP(BH397,Hoja1!$A$2:$O$599,2,FALSE)</f>
        <v>COL. SAGRADA. FAMILIA-PINTO</v>
      </c>
      <c r="BJ397" s="45" t="str">
        <f t="shared" si="159"/>
        <v>SALSO MORENO, ARTURO</v>
      </c>
      <c r="BK397" s="45">
        <f>VLOOKUP(BJ397,Trabajadores!$C$3:$AN$3285,14,FALSE)</f>
        <v>100</v>
      </c>
      <c r="BL397" s="45" t="str">
        <f>VLOOKUP($BJ397,Trabajadores!$C$3:$AN$3285,19,FALSE)</f>
        <v>h J Cocina</v>
      </c>
      <c r="BM397" s="45">
        <f>VLOOKUP($BJ397,Trabajadores!$C$3:$AN$3285,16,FALSE)</f>
        <v>100</v>
      </c>
      <c r="BN397" s="124">
        <f t="shared" si="160"/>
        <v>1</v>
      </c>
      <c r="BO397" s="124">
        <f t="shared" si="161"/>
        <v>0</v>
      </c>
      <c r="BP397" s="125">
        <f t="shared" si="162"/>
        <v>1</v>
      </c>
      <c r="BR397" s="126">
        <f t="shared" si="163"/>
        <v>-90.253799999999998</v>
      </c>
      <c r="BV397" s="45" t="str">
        <f t="shared" si="164"/>
        <v>ALGADI</v>
      </c>
      <c r="BW397" s="45" t="s">
        <v>852</v>
      </c>
      <c r="BX397" s="123" t="str">
        <f t="shared" si="165"/>
        <v>9-SEPTIEMBRE</v>
      </c>
      <c r="BY397" s="45">
        <f t="shared" si="166"/>
        <v>110803</v>
      </c>
      <c r="BZ397" s="45">
        <f>VLOOKUP(BY397,Hoja1!$A$2:$O$599,14,FALSE)</f>
        <v>110803</v>
      </c>
      <c r="CA397" s="45" t="str">
        <f>VLOOKUP(BZ397,Hoja1!$A$2:$O$599,2,FALSE)</f>
        <v>C.VIRGEN DEL CARMEN</v>
      </c>
      <c r="CB397" s="45" t="str">
        <f t="shared" si="167"/>
        <v>Refuerzo</v>
      </c>
      <c r="CC397" s="45">
        <v>888</v>
      </c>
      <c r="CD397" s="45" t="str">
        <f t="shared" si="168"/>
        <v>INCIDENCIA</v>
      </c>
      <c r="CF397" s="124"/>
      <c r="CG397" s="124"/>
      <c r="CH397" s="125"/>
      <c r="CJ397" s="126">
        <f t="shared" si="169"/>
        <v>90.253799999999998</v>
      </c>
    </row>
    <row r="398" spans="1:88" hidden="1" x14ac:dyDescent="0.3">
      <c r="A398" s="116"/>
      <c r="B398" s="116"/>
      <c r="D398" s="31" t="s">
        <v>2771</v>
      </c>
      <c r="E398" s="8" t="s">
        <v>2786</v>
      </c>
      <c r="F398" s="7" t="s">
        <v>726</v>
      </c>
      <c r="G398" s="45" t="s">
        <v>714</v>
      </c>
      <c r="H398" s="45" t="s">
        <v>720</v>
      </c>
      <c r="I398" s="119" t="s">
        <v>3179</v>
      </c>
      <c r="J398" s="18" t="s">
        <v>485</v>
      </c>
      <c r="K398" s="119">
        <v>310001</v>
      </c>
      <c r="L398" s="110" t="str">
        <f t="shared" si="147"/>
        <v>ok</v>
      </c>
      <c r="M398" s="111" t="str">
        <f>IFERROR(VLOOKUP(K398,Centros!$E$2:$G$340,2,FALSE)," ")</f>
        <v>FUNDACIÓN GIL GAYARRE-VIVIENDAS</v>
      </c>
      <c r="N398" s="112" t="str">
        <f t="shared" si="148"/>
        <v xml:space="preserve"> </v>
      </c>
      <c r="O398" s="113" t="str">
        <f>IFERROR(VLOOKUP($I398,Trabajadores!$C$3:$AF$1684,19,FALSE)," ")</f>
        <v>h J Cocina</v>
      </c>
      <c r="P398" s="32">
        <v>6</v>
      </c>
      <c r="Q398" s="33">
        <v>100</v>
      </c>
      <c r="R398" s="24">
        <f t="shared" si="146"/>
        <v>600</v>
      </c>
      <c r="S398" s="18"/>
      <c r="T398" s="23">
        <f t="shared" si="149"/>
        <v>1.7971718750000001</v>
      </c>
      <c r="U398" s="23">
        <f t="shared" si="150"/>
        <v>0</v>
      </c>
      <c r="V398" s="18"/>
      <c r="W398" s="23">
        <f t="shared" si="151"/>
        <v>791.69999999999993</v>
      </c>
      <c r="X398" s="30" t="str">
        <f>IFERROR(VLOOKUP($I398,Trabajadores!$C$2:$AS$1684,42,FALSE)," ")</f>
        <v>ALGADI</v>
      </c>
      <c r="Y398" s="30">
        <f>IFERROR(VLOOKUP($I398,Trabajadores!$C$2:$AS$1684,40,FALSE)," ")</f>
        <v>110084</v>
      </c>
      <c r="Z398" s="30" t="str">
        <f>IFERROR(VLOOKUP(Y398,Centros!$X$2:$Y$228,2,FALSE)," ")</f>
        <v>COL. SAN AGUSTIN -LOS NEGRALES</v>
      </c>
      <c r="AA398" s="6" t="s">
        <v>10918</v>
      </c>
      <c r="AB398" s="5" t="s">
        <v>10919</v>
      </c>
      <c r="AC398" s="41">
        <f>IFERROR(VLOOKUP(H398,Centros!$AI$2:$AN$10,6,FALSE),0)</f>
        <v>70</v>
      </c>
      <c r="AD398" s="42">
        <f t="shared" si="152"/>
        <v>600</v>
      </c>
      <c r="AE398" s="42">
        <f t="shared" si="153"/>
        <v>0</v>
      </c>
      <c r="AF398" s="42">
        <f t="shared" si="154"/>
        <v>0</v>
      </c>
      <c r="AG398" s="42">
        <f t="shared" si="155"/>
        <v>0</v>
      </c>
      <c r="AH398" s="43">
        <f>IFERROR(VLOOKUP($I398,Trabajadores!$C$3:$AT$1684,44,FALSE),0)</f>
        <v>19228</v>
      </c>
      <c r="AI398" s="43">
        <f>IFERROR(VLOOKUP($I398,Trabajadores!$C$3:$AT$1684,2,FALSE),0)</f>
        <v>373</v>
      </c>
      <c r="AJ398" s="43" t="str">
        <f>IFERROR(VLOOKUP($I398,Trabajadores!$C$3:$AY$1270,21,FALSE),0)</f>
        <v>37</v>
      </c>
      <c r="AK398" s="42">
        <f>IFERROR(VLOOKUP($I398,Trabajadores!$C$3:$AN$1684,38,FALSE),0)</f>
        <v>12.057499999999999</v>
      </c>
      <c r="AL398" s="42" t="str">
        <f>IFERROR(VLOOKUP($I398,Trabajadores!$C$3:$AN$1684,28,FALSE),0)</f>
        <v>99100165012016</v>
      </c>
      <c r="AM398" s="21" t="str">
        <f>IFERROR(VLOOKUP($I398,Trabajadores!$C$3:$AN$1684,19,FALSE),0)</f>
        <v>h J Cocina</v>
      </c>
      <c r="AN398" s="21">
        <f>IFERROR(IF($J398="algadi",VLOOKUP($K398,Centros!$AB$2:$AD$142,2,FALSE),VLOOKUP($K398,Centros!$AB$143:$AD$282,2,FALSE)),0)</f>
        <v>0</v>
      </c>
      <c r="AO398" s="44">
        <f>IFERROR(IF($J398="algadi",VLOOKUP($K398,Centros!$AB$2:$AD$142,3,FALSE),VLOOKUP($K398,Centros!$AB$143:$AD$222,3,FALSE)),0)</f>
        <v>0</v>
      </c>
      <c r="AP398" s="54"/>
      <c r="AQ398" s="55">
        <f>IFERROR(VLOOKUP($AM398,Centros!$AR$2:$AS$405,2,FALSE),0)</f>
        <v>1.7971718750000001</v>
      </c>
      <c r="AR398" s="78">
        <f>IFERROR(VLOOKUP($AM398,Centros!$AZ$2:$BA$6,2,FALSE),0)</f>
        <v>0</v>
      </c>
      <c r="AS398" s="76">
        <f>IFERROR(VLOOKUP($AM398,Centros!$BE$2:$BF$6,2,FALSE),0)</f>
        <v>0</v>
      </c>
      <c r="BD398" s="45" t="str">
        <f t="shared" si="156"/>
        <v>ALGADI</v>
      </c>
      <c r="BE398" s="45" t="s">
        <v>852</v>
      </c>
      <c r="BF398" s="123" t="str">
        <f t="shared" si="157"/>
        <v>9-SEPTIEMBRE</v>
      </c>
      <c r="BG398" s="45">
        <f t="shared" si="158"/>
        <v>110084</v>
      </c>
      <c r="BH398" s="45">
        <f>VLOOKUP(Y398,Hoja1!$A$2:$O$599,14,FALSE)</f>
        <v>110084</v>
      </c>
      <c r="BI398" s="45" t="str">
        <f>VLOOKUP(BH398,Hoja1!$A$2:$O$599,2,FALSE)</f>
        <v>COL. SAN AGUSTIN -LOS NEGRALES</v>
      </c>
      <c r="BJ398" s="45" t="str">
        <f t="shared" si="159"/>
        <v>BONILLA DELGADO, JUAN M.</v>
      </c>
      <c r="BK398" s="45">
        <f>VLOOKUP(BJ398,Trabajadores!$C$3:$AN$3285,14,FALSE)</f>
        <v>100</v>
      </c>
      <c r="BL398" s="45" t="str">
        <f>VLOOKUP($BJ398,Trabajadores!$C$3:$AN$3285,19,FALSE)</f>
        <v>h J Cocina</v>
      </c>
      <c r="BM398" s="45">
        <f>VLOOKUP($BJ398,Trabajadores!$C$3:$AN$3285,16,FALSE)</f>
        <v>100</v>
      </c>
      <c r="BN398" s="124">
        <f t="shared" si="160"/>
        <v>1</v>
      </c>
      <c r="BO398" s="124">
        <f t="shared" si="161"/>
        <v>0</v>
      </c>
      <c r="BP398" s="125">
        <f t="shared" si="162"/>
        <v>1</v>
      </c>
      <c r="BR398" s="126">
        <f t="shared" si="163"/>
        <v>-791.69999999999993</v>
      </c>
      <c r="BV398" s="45" t="str">
        <f t="shared" si="164"/>
        <v>ALGADI</v>
      </c>
      <c r="BW398" s="45" t="s">
        <v>852</v>
      </c>
      <c r="BX398" s="123" t="str">
        <f t="shared" si="165"/>
        <v>9-SEPTIEMBRE</v>
      </c>
      <c r="BY398" s="45">
        <f t="shared" si="166"/>
        <v>310001</v>
      </c>
      <c r="BZ398" s="45">
        <f>VLOOKUP(BY398,Hoja1!$A$2:$O$599,14,FALSE)</f>
        <v>310001</v>
      </c>
      <c r="CA398" s="45" t="str">
        <f>VLOOKUP(BZ398,Hoja1!$A$2:$O$599,2,FALSE)</f>
        <v>FUNDACIÓN GIL GAYARRE-VIVIENDAS</v>
      </c>
      <c r="CB398" s="45" t="str">
        <f t="shared" si="167"/>
        <v>Festivos y Fines de Semana</v>
      </c>
      <c r="CC398" s="45">
        <v>888</v>
      </c>
      <c r="CD398" s="45" t="str">
        <f t="shared" si="168"/>
        <v>INCIDENCIA</v>
      </c>
      <c r="CF398" s="124"/>
      <c r="CG398" s="124"/>
      <c r="CH398" s="125"/>
      <c r="CJ398" s="126">
        <f t="shared" si="169"/>
        <v>791.69999999999993</v>
      </c>
    </row>
    <row r="399" spans="1:88" hidden="1" x14ac:dyDescent="0.3">
      <c r="A399" s="116"/>
      <c r="B399" s="116"/>
      <c r="D399" s="31" t="s">
        <v>2771</v>
      </c>
      <c r="E399" s="8" t="s">
        <v>2786</v>
      </c>
      <c r="F399" s="7" t="s">
        <v>726</v>
      </c>
      <c r="G399" s="45" t="s">
        <v>714</v>
      </c>
      <c r="H399" s="45" t="s">
        <v>720</v>
      </c>
      <c r="I399" s="119" t="s">
        <v>4695</v>
      </c>
      <c r="J399" s="18" t="s">
        <v>485</v>
      </c>
      <c r="K399" s="119">
        <v>310001</v>
      </c>
      <c r="L399" s="110" t="str">
        <f t="shared" si="147"/>
        <v>ok</v>
      </c>
      <c r="M399" s="111" t="str">
        <f>IFERROR(VLOOKUP(K399,Centros!$E$2:$G$340,2,FALSE)," ")</f>
        <v>FUNDACIÓN GIL GAYARRE-VIVIENDAS</v>
      </c>
      <c r="N399" s="112" t="str">
        <f t="shared" si="148"/>
        <v xml:space="preserve"> </v>
      </c>
      <c r="O399" s="113" t="str">
        <f>IFERROR(VLOOKUP($I399,Trabajadores!$C$3:$AF$1684,19,FALSE)," ")</f>
        <v>Cociner@</v>
      </c>
      <c r="P399" s="32">
        <v>4</v>
      </c>
      <c r="Q399" s="33">
        <v>100</v>
      </c>
      <c r="R399" s="24">
        <f t="shared" si="146"/>
        <v>400</v>
      </c>
      <c r="S399" s="18"/>
      <c r="T399" s="23">
        <f t="shared" si="149"/>
        <v>1.743765625</v>
      </c>
      <c r="U399" s="23">
        <f t="shared" si="150"/>
        <v>0</v>
      </c>
      <c r="V399" s="18"/>
      <c r="W399" s="23">
        <f t="shared" si="151"/>
        <v>527.79999999999995</v>
      </c>
      <c r="X399" s="30" t="str">
        <f>IFERROR(VLOOKUP($I399,Trabajadores!$C$2:$AS$1684,42,FALSE)," ")</f>
        <v>ALGADI</v>
      </c>
      <c r="Y399" s="30">
        <f>IFERROR(VLOOKUP($I399,Trabajadores!$C$2:$AS$1684,40,FALSE)," ")</f>
        <v>310001</v>
      </c>
      <c r="Z399" s="30" t="str">
        <f>IFERROR(VLOOKUP(Y399,Centros!$X$2:$Y$228,2,FALSE)," ")</f>
        <v>FUNDACIÓN GIL GAYARRE-VIVIENDAS</v>
      </c>
      <c r="AA399" s="6" t="s">
        <v>10920</v>
      </c>
      <c r="AB399" s="5" t="s">
        <v>10907</v>
      </c>
      <c r="AC399" s="41">
        <f>IFERROR(VLOOKUP(H399,Centros!$AI$2:$AN$10,6,FALSE),0)</f>
        <v>70</v>
      </c>
      <c r="AD399" s="42">
        <f t="shared" si="152"/>
        <v>400</v>
      </c>
      <c r="AE399" s="42">
        <f t="shared" si="153"/>
        <v>0</v>
      </c>
      <c r="AF399" s="42">
        <f t="shared" si="154"/>
        <v>0</v>
      </c>
      <c r="AG399" s="42">
        <f t="shared" si="155"/>
        <v>0</v>
      </c>
      <c r="AH399" s="43">
        <f>IFERROR(VLOOKUP($I399,Trabajadores!$C$3:$AT$1684,44,FALSE),0)</f>
        <v>19228</v>
      </c>
      <c r="AI399" s="43">
        <f>IFERROR(VLOOKUP($I399,Trabajadores!$C$3:$AT$1684,2,FALSE),0)</f>
        <v>1135</v>
      </c>
      <c r="AJ399" s="43" t="str">
        <f>IFERROR(VLOOKUP($I399,Trabajadores!$C$3:$AY$1270,21,FALSE),0)</f>
        <v>100</v>
      </c>
      <c r="AK399" s="42">
        <f>IFERROR(VLOOKUP($I399,Trabajadores!$C$3:$AN$1684,38,FALSE),0)</f>
        <v>10.63875</v>
      </c>
      <c r="AL399" s="42" t="str">
        <f>IFERROR(VLOOKUP($I399,Trabajadores!$C$3:$AN$1684,28,FALSE),0)</f>
        <v>99100165012016</v>
      </c>
      <c r="AM399" s="21" t="str">
        <f>IFERROR(VLOOKUP($I399,Trabajadores!$C$3:$AN$1684,19,FALSE),0)</f>
        <v>Cociner@</v>
      </c>
      <c r="AN399" s="21">
        <f>IFERROR(IF($J399="algadi",VLOOKUP($K399,Centros!$AB$2:$AD$142,2,FALSE),VLOOKUP($K399,Centros!$AB$143:$AD$282,2,FALSE)),0)</f>
        <v>0</v>
      </c>
      <c r="AO399" s="44">
        <f>IFERROR(IF($J399="algadi",VLOOKUP($K399,Centros!$AB$2:$AD$142,3,FALSE),VLOOKUP($K399,Centros!$AB$143:$AD$222,3,FALSE)),0)</f>
        <v>0</v>
      </c>
      <c r="AP399" s="54"/>
      <c r="AQ399" s="55">
        <f>IFERROR(VLOOKUP($AM399,Centros!$AR$2:$AS$405,2,FALSE),0)</f>
        <v>1.743765625</v>
      </c>
      <c r="AR399" s="78">
        <f>IFERROR(VLOOKUP($AM399,Centros!$AZ$2:$BA$6,2,FALSE),0)</f>
        <v>2.3222499999999999</v>
      </c>
      <c r="AS399" s="76">
        <f>IFERROR(VLOOKUP($AM399,Centros!$BE$2:$BF$6,2,FALSE),0)</f>
        <v>0</v>
      </c>
      <c r="BD399" s="45" t="str">
        <f t="shared" si="156"/>
        <v>ALGADI</v>
      </c>
      <c r="BE399" s="45" t="s">
        <v>852</v>
      </c>
      <c r="BF399" s="123" t="str">
        <f t="shared" si="157"/>
        <v>9-SEPTIEMBRE</v>
      </c>
      <c r="BG399" s="45">
        <f t="shared" si="158"/>
        <v>310001</v>
      </c>
      <c r="BH399" s="45">
        <f>VLOOKUP(Y399,Hoja1!$A$2:$O$599,14,FALSE)</f>
        <v>310001</v>
      </c>
      <c r="BI399" s="45" t="str">
        <f>VLOOKUP(BH399,Hoja1!$A$2:$O$599,2,FALSE)</f>
        <v>FUNDACIÓN GIL GAYARRE-VIVIENDAS</v>
      </c>
      <c r="BJ399" s="45" t="str">
        <f t="shared" si="159"/>
        <v>RADULIAN , DUMITRU</v>
      </c>
      <c r="BK399" s="45">
        <f>VLOOKUP(BJ399,Trabajadores!$C$3:$AN$3285,14,FALSE)</f>
        <v>100</v>
      </c>
      <c r="BL399" s="45" t="str">
        <f>VLOOKUP($BJ399,Trabajadores!$C$3:$AN$3285,19,FALSE)</f>
        <v>Cociner@</v>
      </c>
      <c r="BM399" s="45">
        <f>VLOOKUP($BJ399,Trabajadores!$C$3:$AN$3285,16,FALSE)</f>
        <v>100</v>
      </c>
      <c r="BN399" s="124">
        <f t="shared" si="160"/>
        <v>1</v>
      </c>
      <c r="BO399" s="124">
        <f t="shared" si="161"/>
        <v>0</v>
      </c>
      <c r="BP399" s="125">
        <f t="shared" si="162"/>
        <v>1</v>
      </c>
      <c r="BR399" s="126">
        <f t="shared" si="163"/>
        <v>-527.79999999999995</v>
      </c>
      <c r="BV399" s="45" t="str">
        <f t="shared" si="164"/>
        <v>ALGADI</v>
      </c>
      <c r="BW399" s="45" t="s">
        <v>852</v>
      </c>
      <c r="BX399" s="123" t="str">
        <f t="shared" si="165"/>
        <v>9-SEPTIEMBRE</v>
      </c>
      <c r="BY399" s="45">
        <f t="shared" si="166"/>
        <v>310001</v>
      </c>
      <c r="BZ399" s="45">
        <f>VLOOKUP(BY399,Hoja1!$A$2:$O$599,14,FALSE)</f>
        <v>310001</v>
      </c>
      <c r="CA399" s="45" t="str">
        <f>VLOOKUP(BZ399,Hoja1!$A$2:$O$599,2,FALSE)</f>
        <v>FUNDACIÓN GIL GAYARRE-VIVIENDAS</v>
      </c>
      <c r="CB399" s="45" t="str">
        <f t="shared" si="167"/>
        <v>Festivos y Fines de Semana</v>
      </c>
      <c r="CC399" s="45">
        <v>888</v>
      </c>
      <c r="CD399" s="45" t="str">
        <f t="shared" si="168"/>
        <v>INCIDENCIA</v>
      </c>
      <c r="CF399" s="124"/>
      <c r="CG399" s="124"/>
      <c r="CH399" s="125"/>
      <c r="CJ399" s="126">
        <f t="shared" si="169"/>
        <v>527.79999999999995</v>
      </c>
    </row>
    <row r="400" spans="1:88" hidden="1" x14ac:dyDescent="0.3">
      <c r="A400" s="116"/>
      <c r="B400" s="116"/>
      <c r="D400" s="31" t="s">
        <v>2771</v>
      </c>
      <c r="E400" s="8" t="s">
        <v>2786</v>
      </c>
      <c r="F400" s="7" t="s">
        <v>726</v>
      </c>
      <c r="G400" s="45" t="s">
        <v>714</v>
      </c>
      <c r="H400" s="45" t="s">
        <v>720</v>
      </c>
      <c r="I400" s="119" t="s">
        <v>3197</v>
      </c>
      <c r="J400" s="18" t="s">
        <v>485</v>
      </c>
      <c r="K400" s="119">
        <v>110301</v>
      </c>
      <c r="L400" s="110" t="str">
        <f t="shared" si="147"/>
        <v>ok</v>
      </c>
      <c r="M400" s="111" t="str">
        <f>IFERROR(VLOOKUP(K400,Centros!$E$2:$G$340,2,FALSE)," ")</f>
        <v>FUND. ED. MARY WARD (IRL. SOTO)</v>
      </c>
      <c r="N400" s="112" t="str">
        <f t="shared" si="148"/>
        <v xml:space="preserve"> </v>
      </c>
      <c r="O400" s="113" t="str">
        <f>IFERROR(VLOOKUP($I400,Trabajadores!$C$3:$AF$1684,19,FALSE)," ")</f>
        <v>h Cociner@</v>
      </c>
      <c r="P400" s="32">
        <v>4</v>
      </c>
      <c r="Q400" s="33">
        <v>100</v>
      </c>
      <c r="R400" s="24">
        <f t="shared" si="146"/>
        <v>400</v>
      </c>
      <c r="S400" s="18"/>
      <c r="T400" s="23">
        <f t="shared" si="149"/>
        <v>1.743765625</v>
      </c>
      <c r="U400" s="23">
        <f t="shared" si="150"/>
        <v>0</v>
      </c>
      <c r="V400" s="18"/>
      <c r="W400" s="23">
        <f t="shared" si="151"/>
        <v>527.79999999999995</v>
      </c>
      <c r="X400" s="30" t="str">
        <f>IFERROR(VLOOKUP($I400,Trabajadores!$C$2:$AS$1684,42,FALSE)," ")</f>
        <v>ALGADI</v>
      </c>
      <c r="Y400" s="30">
        <f>IFERROR(VLOOKUP($I400,Trabajadores!$C$2:$AS$1684,40,FALSE)," ")</f>
        <v>110801</v>
      </c>
      <c r="Z400" s="30" t="str">
        <f>IFERROR(VLOOKUP(Y400,Centros!$X$2:$Y$228,2,FALSE)," ")</f>
        <v>COL. VEDRUNA CARABANCHEL</v>
      </c>
      <c r="AA400" s="6" t="s">
        <v>10921</v>
      </c>
      <c r="AB400" s="5" t="s">
        <v>10907</v>
      </c>
      <c r="AC400" s="41">
        <f>IFERROR(VLOOKUP(H400,Centros!$AI$2:$AN$10,6,FALSE),0)</f>
        <v>70</v>
      </c>
      <c r="AD400" s="42">
        <f t="shared" si="152"/>
        <v>400</v>
      </c>
      <c r="AE400" s="42">
        <f t="shared" si="153"/>
        <v>0</v>
      </c>
      <c r="AF400" s="42">
        <f t="shared" si="154"/>
        <v>0</v>
      </c>
      <c r="AG400" s="42">
        <f t="shared" si="155"/>
        <v>0</v>
      </c>
      <c r="AH400" s="43">
        <f>IFERROR(VLOOKUP($I400,Trabajadores!$C$3:$AT$1684,44,FALSE),0)</f>
        <v>19228</v>
      </c>
      <c r="AI400" s="43">
        <f>IFERROR(VLOOKUP($I400,Trabajadores!$C$3:$AT$1684,2,FALSE),0)</f>
        <v>1919</v>
      </c>
      <c r="AJ400" s="43" t="str">
        <f>IFERROR(VLOOKUP($I400,Trabajadores!$C$3:$AY$1270,21,FALSE),0)</f>
        <v>111</v>
      </c>
      <c r="AK400" s="42">
        <f>IFERROR(VLOOKUP($I400,Trabajadores!$C$3:$AN$1684,38,FALSE),0)</f>
        <v>11.49375</v>
      </c>
      <c r="AL400" s="42" t="str">
        <f>IFERROR(VLOOKUP($I400,Trabajadores!$C$3:$AN$1684,28,FALSE),0)</f>
        <v>99100165012016</v>
      </c>
      <c r="AM400" s="21" t="str">
        <f>IFERROR(VLOOKUP($I400,Trabajadores!$C$3:$AN$1684,19,FALSE),0)</f>
        <v>h Cociner@</v>
      </c>
      <c r="AN400" s="21">
        <f>IFERROR(IF($J400="algadi",VLOOKUP($K400,Centros!$AB$2:$AD$142,2,FALSE),VLOOKUP($K400,Centros!$AB$143:$AD$282,2,FALSE)),0)</f>
        <v>19028</v>
      </c>
      <c r="AO400" s="44" t="str">
        <f>IFERROR(IF($J400="algadi",VLOOKUP($K400,Centros!$AB$2:$AD$142,3,FALSE),VLOOKUP($K400,Centros!$AB$143:$AD$222,3,FALSE)),0)</f>
        <v>1</v>
      </c>
      <c r="AP400" s="54"/>
      <c r="AQ400" s="55">
        <f>IFERROR(VLOOKUP($AM400,Centros!$AR$2:$AS$405,2,FALSE),0)</f>
        <v>1.743765625</v>
      </c>
      <c r="AR400" s="78">
        <f>IFERROR(VLOOKUP($AM400,Centros!$AZ$2:$BA$6,2,FALSE),0)</f>
        <v>0</v>
      </c>
      <c r="AS400" s="76">
        <f>IFERROR(VLOOKUP($AM400,Centros!$BE$2:$BF$6,2,FALSE),0)</f>
        <v>0</v>
      </c>
      <c r="BD400" s="45" t="str">
        <f t="shared" si="156"/>
        <v>ALGADI</v>
      </c>
      <c r="BE400" s="45" t="s">
        <v>852</v>
      </c>
      <c r="BF400" s="123" t="str">
        <f t="shared" si="157"/>
        <v>9-SEPTIEMBRE</v>
      </c>
      <c r="BG400" s="45">
        <f t="shared" si="158"/>
        <v>110801</v>
      </c>
      <c r="BH400" s="45">
        <f>VLOOKUP(Y400,Hoja1!$A$2:$O$599,14,FALSE)</f>
        <v>110801</v>
      </c>
      <c r="BI400" s="45" t="str">
        <f>VLOOKUP(BH400,Hoja1!$A$2:$O$599,2,FALSE)</f>
        <v>COL. VEDRUNA CARABANCHEL</v>
      </c>
      <c r="BJ400" s="45" t="str">
        <f t="shared" si="159"/>
        <v>BRINZAN , IONUT LAU</v>
      </c>
      <c r="BK400" s="45">
        <f>VLOOKUP(BJ400,Trabajadores!$C$3:$AN$3285,14,FALSE)</f>
        <v>100</v>
      </c>
      <c r="BL400" s="45" t="str">
        <f>VLOOKUP($BJ400,Trabajadores!$C$3:$AN$3285,19,FALSE)</f>
        <v>h Cociner@</v>
      </c>
      <c r="BM400" s="45">
        <f>VLOOKUP($BJ400,Trabajadores!$C$3:$AN$3285,16,FALSE)</f>
        <v>100</v>
      </c>
      <c r="BN400" s="124">
        <f t="shared" si="160"/>
        <v>1</v>
      </c>
      <c r="BO400" s="124">
        <f t="shared" si="161"/>
        <v>0</v>
      </c>
      <c r="BP400" s="125">
        <f t="shared" si="162"/>
        <v>1</v>
      </c>
      <c r="BR400" s="126">
        <f t="shared" si="163"/>
        <v>-527.79999999999995</v>
      </c>
      <c r="BV400" s="45" t="str">
        <f t="shared" si="164"/>
        <v>ALGADI</v>
      </c>
      <c r="BW400" s="45" t="s">
        <v>852</v>
      </c>
      <c r="BX400" s="123" t="str">
        <f t="shared" si="165"/>
        <v>9-SEPTIEMBRE</v>
      </c>
      <c r="BY400" s="45">
        <f t="shared" si="166"/>
        <v>110301</v>
      </c>
      <c r="BZ400" s="45">
        <f>VLOOKUP(BY400,Hoja1!$A$2:$O$599,14,FALSE)</f>
        <v>110301</v>
      </c>
      <c r="CA400" s="45" t="str">
        <f>VLOOKUP(BZ400,Hoja1!$A$2:$O$599,2,FALSE)</f>
        <v>FUND. ED. MARY WARD (IRL. SOTO)</v>
      </c>
      <c r="CB400" s="45" t="str">
        <f t="shared" si="167"/>
        <v>Festivos y Fines de Semana</v>
      </c>
      <c r="CC400" s="45">
        <v>888</v>
      </c>
      <c r="CD400" s="45" t="str">
        <f t="shared" si="168"/>
        <v>INCIDENCIA</v>
      </c>
      <c r="CF400" s="124"/>
      <c r="CG400" s="124"/>
      <c r="CH400" s="125"/>
      <c r="CJ400" s="126">
        <f t="shared" si="169"/>
        <v>527.79999999999995</v>
      </c>
    </row>
    <row r="401" spans="1:88" hidden="1" x14ac:dyDescent="0.3">
      <c r="A401" s="116"/>
      <c r="B401" s="116"/>
      <c r="D401" s="31" t="s">
        <v>2771</v>
      </c>
      <c r="E401" s="8" t="s">
        <v>2786</v>
      </c>
      <c r="F401" s="7" t="s">
        <v>726</v>
      </c>
      <c r="G401" s="45" t="s">
        <v>714</v>
      </c>
      <c r="H401" s="45" t="s">
        <v>720</v>
      </c>
      <c r="I401" s="119" t="s">
        <v>5005</v>
      </c>
      <c r="J401" s="18" t="s">
        <v>485</v>
      </c>
      <c r="K401" s="119">
        <v>110301</v>
      </c>
      <c r="L401" s="110" t="str">
        <f t="shared" si="147"/>
        <v>ok</v>
      </c>
      <c r="M401" s="111" t="str">
        <f>IFERROR(VLOOKUP(K401,Centros!$E$2:$G$340,2,FALSE)," ")</f>
        <v>FUND. ED. MARY WARD (IRL. SOTO)</v>
      </c>
      <c r="N401" s="112" t="str">
        <f t="shared" si="148"/>
        <v xml:space="preserve"> </v>
      </c>
      <c r="O401" s="113" t="str">
        <f>IFERROR(VLOOKUP($I401,Trabajadores!$C$3:$AF$1684,19,FALSE)," ")</f>
        <v>h J Cocina</v>
      </c>
      <c r="P401" s="32">
        <v>2</v>
      </c>
      <c r="Q401" s="33">
        <v>100</v>
      </c>
      <c r="R401" s="24">
        <f t="shared" si="146"/>
        <v>200</v>
      </c>
      <c r="S401" s="18"/>
      <c r="T401" s="23">
        <f t="shared" si="149"/>
        <v>1.7971718750000001</v>
      </c>
      <c r="U401" s="23">
        <f t="shared" si="150"/>
        <v>0</v>
      </c>
      <c r="V401" s="18"/>
      <c r="W401" s="23">
        <f t="shared" si="151"/>
        <v>263.89999999999998</v>
      </c>
      <c r="X401" s="30" t="str">
        <f>IFERROR(VLOOKUP($I401,Trabajadores!$C$2:$AS$1684,42,FALSE)," ")</f>
        <v>ALGADI</v>
      </c>
      <c r="Y401" s="30">
        <f>IFERROR(VLOOKUP($I401,Trabajadores!$C$2:$AS$1684,40,FALSE)," ")</f>
        <v>110301</v>
      </c>
      <c r="Z401" s="30" t="str">
        <f>IFERROR(VLOOKUP(Y401,Centros!$X$2:$Y$228,2,FALSE)," ")</f>
        <v>FUND. ED. MARY WARD (IRL. SOTO)</v>
      </c>
      <c r="AA401" s="6" t="s">
        <v>10922</v>
      </c>
      <c r="AB401" s="5" t="s">
        <v>10907</v>
      </c>
      <c r="AC401" s="41">
        <f>IFERROR(VLOOKUP(H401,Centros!$AI$2:$AN$10,6,FALSE),0)</f>
        <v>70</v>
      </c>
      <c r="AD401" s="42">
        <f t="shared" si="152"/>
        <v>200</v>
      </c>
      <c r="AE401" s="42">
        <f t="shared" si="153"/>
        <v>0</v>
      </c>
      <c r="AF401" s="42">
        <f t="shared" si="154"/>
        <v>0</v>
      </c>
      <c r="AG401" s="42">
        <f t="shared" si="155"/>
        <v>0</v>
      </c>
      <c r="AH401" s="43">
        <f>IFERROR(VLOOKUP($I401,Trabajadores!$C$3:$AT$1684,44,FALSE),0)</f>
        <v>19028</v>
      </c>
      <c r="AI401" s="43">
        <f>IFERROR(VLOOKUP($I401,Trabajadores!$C$3:$AT$1684,2,FALSE),0)</f>
        <v>72</v>
      </c>
      <c r="AJ401" s="43" t="str">
        <f>IFERROR(VLOOKUP($I401,Trabajadores!$C$3:$AY$1270,21,FALSE),0)</f>
        <v>1</v>
      </c>
      <c r="AK401" s="42">
        <f>IFERROR(VLOOKUP($I401,Trabajadores!$C$3:$AN$1684,38,FALSE),0)</f>
        <v>11.63875</v>
      </c>
      <c r="AL401" s="42" t="str">
        <f>IFERROR(VLOOKUP($I401,Trabajadores!$C$3:$AN$1684,28,FALSE),0)</f>
        <v>99100165012016</v>
      </c>
      <c r="AM401" s="21" t="str">
        <f>IFERROR(VLOOKUP($I401,Trabajadores!$C$3:$AN$1684,19,FALSE),0)</f>
        <v>h J Cocina</v>
      </c>
      <c r="AN401" s="21">
        <f>IFERROR(IF($J401="algadi",VLOOKUP($K401,Centros!$AB$2:$AD$142,2,FALSE),VLOOKUP($K401,Centros!$AB$143:$AD$282,2,FALSE)),0)</f>
        <v>19028</v>
      </c>
      <c r="AO401" s="44" t="str">
        <f>IFERROR(IF($J401="algadi",VLOOKUP($K401,Centros!$AB$2:$AD$142,3,FALSE),VLOOKUP($K401,Centros!$AB$143:$AD$222,3,FALSE)),0)</f>
        <v>1</v>
      </c>
      <c r="AP401" s="54"/>
      <c r="AQ401" s="55">
        <f>IFERROR(VLOOKUP($AM401,Centros!$AR$2:$AS$405,2,FALSE),0)</f>
        <v>1.7971718750000001</v>
      </c>
      <c r="AR401" s="78">
        <f>IFERROR(VLOOKUP($AM401,Centros!$AZ$2:$BA$6,2,FALSE),0)</f>
        <v>0</v>
      </c>
      <c r="AS401" s="76">
        <f>IFERROR(VLOOKUP($AM401,Centros!$BE$2:$BF$6,2,FALSE),0)</f>
        <v>0</v>
      </c>
      <c r="BD401" s="45" t="str">
        <f t="shared" si="156"/>
        <v>ALGADI</v>
      </c>
      <c r="BE401" s="45" t="s">
        <v>852</v>
      </c>
      <c r="BF401" s="123" t="str">
        <f t="shared" si="157"/>
        <v>9-SEPTIEMBRE</v>
      </c>
      <c r="BG401" s="45">
        <f t="shared" si="158"/>
        <v>110301</v>
      </c>
      <c r="BH401" s="45">
        <f>VLOOKUP(Y401,Hoja1!$A$2:$O$599,14,FALSE)</f>
        <v>110301</v>
      </c>
      <c r="BI401" s="45" t="str">
        <f>VLOOKUP(BH401,Hoja1!$A$2:$O$599,2,FALSE)</f>
        <v>FUND. ED. MARY WARD (IRL. SOTO)</v>
      </c>
      <c r="BJ401" s="45" t="str">
        <f t="shared" si="159"/>
        <v>SILVA PATARRO, JOSE</v>
      </c>
      <c r="BK401" s="45">
        <f>VLOOKUP(BJ401,Trabajadores!$C$3:$AN$3285,14,FALSE)</f>
        <v>100</v>
      </c>
      <c r="BL401" s="45" t="str">
        <f>VLOOKUP($BJ401,Trabajadores!$C$3:$AN$3285,19,FALSE)</f>
        <v>h J Cocina</v>
      </c>
      <c r="BM401" s="45">
        <f>VLOOKUP($BJ401,Trabajadores!$C$3:$AN$3285,16,FALSE)</f>
        <v>100</v>
      </c>
      <c r="BN401" s="124">
        <f t="shared" si="160"/>
        <v>1</v>
      </c>
      <c r="BO401" s="124">
        <f t="shared" si="161"/>
        <v>0</v>
      </c>
      <c r="BP401" s="125">
        <f t="shared" si="162"/>
        <v>1</v>
      </c>
      <c r="BR401" s="126">
        <f t="shared" si="163"/>
        <v>-263.89999999999998</v>
      </c>
      <c r="BV401" s="45" t="str">
        <f t="shared" si="164"/>
        <v>ALGADI</v>
      </c>
      <c r="BW401" s="45" t="s">
        <v>852</v>
      </c>
      <c r="BX401" s="123" t="str">
        <f t="shared" si="165"/>
        <v>9-SEPTIEMBRE</v>
      </c>
      <c r="BY401" s="45">
        <f t="shared" si="166"/>
        <v>110301</v>
      </c>
      <c r="BZ401" s="45">
        <f>VLOOKUP(BY401,Hoja1!$A$2:$O$599,14,FALSE)</f>
        <v>110301</v>
      </c>
      <c r="CA401" s="45" t="str">
        <f>VLOOKUP(BZ401,Hoja1!$A$2:$O$599,2,FALSE)</f>
        <v>FUND. ED. MARY WARD (IRL. SOTO)</v>
      </c>
      <c r="CB401" s="45" t="str">
        <f t="shared" si="167"/>
        <v>Festivos y Fines de Semana</v>
      </c>
      <c r="CC401" s="45">
        <v>888</v>
      </c>
      <c r="CD401" s="45" t="str">
        <f t="shared" si="168"/>
        <v>INCIDENCIA</v>
      </c>
      <c r="CF401" s="124"/>
      <c r="CG401" s="124"/>
      <c r="CH401" s="125"/>
      <c r="CJ401" s="126">
        <f t="shared" si="169"/>
        <v>263.89999999999998</v>
      </c>
    </row>
    <row r="402" spans="1:88" hidden="1" x14ac:dyDescent="0.3">
      <c r="A402" s="116"/>
      <c r="B402" s="116"/>
      <c r="D402" s="31" t="s">
        <v>2771</v>
      </c>
      <c r="E402" s="8" t="s">
        <v>2786</v>
      </c>
      <c r="F402" s="7" t="s">
        <v>726</v>
      </c>
      <c r="G402" s="45" t="s">
        <v>714</v>
      </c>
      <c r="H402" s="45" t="s">
        <v>720</v>
      </c>
      <c r="I402" s="119" t="s">
        <v>6876</v>
      </c>
      <c r="J402" s="18" t="s">
        <v>485</v>
      </c>
      <c r="K402" s="119">
        <v>110301</v>
      </c>
      <c r="L402" s="110" t="str">
        <f t="shared" si="147"/>
        <v>ok</v>
      </c>
      <c r="M402" s="111" t="str">
        <f>IFERROR(VLOOKUP(K402,Centros!$E$2:$G$340,2,FALSE)," ")</f>
        <v>FUND. ED. MARY WARD (IRL. SOTO)</v>
      </c>
      <c r="N402" s="112" t="str">
        <f t="shared" si="148"/>
        <v xml:space="preserve"> </v>
      </c>
      <c r="O402" s="113" t="str">
        <f>IFERROR(VLOOKUP($I402,Trabajadores!$C$3:$AF$1684,19,FALSE)," ")</f>
        <v>h ASL</v>
      </c>
      <c r="P402" s="32">
        <v>2</v>
      </c>
      <c r="Q402" s="33">
        <v>100</v>
      </c>
      <c r="R402" s="24">
        <f t="shared" si="146"/>
        <v>200</v>
      </c>
      <c r="S402" s="18"/>
      <c r="T402" s="23">
        <f t="shared" si="149"/>
        <v>1.6367812499999999</v>
      </c>
      <c r="U402" s="23">
        <f t="shared" si="150"/>
        <v>0</v>
      </c>
      <c r="V402" s="18"/>
      <c r="W402" s="23">
        <f t="shared" si="151"/>
        <v>263.89999999999998</v>
      </c>
      <c r="X402" s="30" t="str">
        <f>IFERROR(VLOOKUP($I402,Trabajadores!$C$2:$AS$1684,42,FALSE)," ")</f>
        <v>ALGADI</v>
      </c>
      <c r="Y402" s="30">
        <f>IFERROR(VLOOKUP($I402,Trabajadores!$C$2:$AS$1684,40,FALSE)," ")</f>
        <v>110301</v>
      </c>
      <c r="Z402" s="30" t="str">
        <f>IFERROR(VLOOKUP(Y402,Centros!$X$2:$Y$228,2,FALSE)," ")</f>
        <v>FUND. ED. MARY WARD (IRL. SOTO)</v>
      </c>
      <c r="AA402" s="6" t="s">
        <v>10923</v>
      </c>
      <c r="AB402" s="5" t="s">
        <v>10907</v>
      </c>
      <c r="AC402" s="41">
        <f>IFERROR(VLOOKUP(H402,Centros!$AI$2:$AN$10,6,FALSE),0)</f>
        <v>70</v>
      </c>
      <c r="AD402" s="42">
        <f t="shared" si="152"/>
        <v>200</v>
      </c>
      <c r="AE402" s="42">
        <f t="shared" si="153"/>
        <v>0</v>
      </c>
      <c r="AF402" s="42">
        <f t="shared" si="154"/>
        <v>0</v>
      </c>
      <c r="AG402" s="42">
        <f t="shared" si="155"/>
        <v>0</v>
      </c>
      <c r="AH402" s="43">
        <f>IFERROR(VLOOKUP($I402,Trabajadores!$C$3:$AT$1684,44,FALSE),0)</f>
        <v>19228</v>
      </c>
      <c r="AI402" s="43">
        <f>IFERROR(VLOOKUP($I402,Trabajadores!$C$3:$AT$1684,2,FALSE),0)</f>
        <v>1742</v>
      </c>
      <c r="AJ402" s="43" t="str">
        <f>IFERROR(VLOOKUP($I402,Trabajadores!$C$3:$AY$1270,21,FALSE),0)</f>
        <v>119</v>
      </c>
      <c r="AK402" s="42">
        <f>IFERROR(VLOOKUP($I402,Trabajadores!$C$3:$AN$1684,38,FALSE),0)</f>
        <v>8.2274999999999991</v>
      </c>
      <c r="AL402" s="42" t="str">
        <f>IFERROR(VLOOKUP($I402,Trabajadores!$C$3:$AN$1684,28,FALSE),0)</f>
        <v>99100165012016</v>
      </c>
      <c r="AM402" s="21" t="str">
        <f>IFERROR(VLOOKUP($I402,Trabajadores!$C$3:$AN$1684,19,FALSE),0)</f>
        <v>h ASL</v>
      </c>
      <c r="AN402" s="21">
        <f>IFERROR(IF($J402="algadi",VLOOKUP($K402,Centros!$AB$2:$AD$142,2,FALSE),VLOOKUP($K402,Centros!$AB$143:$AD$282,2,FALSE)),0)</f>
        <v>19028</v>
      </c>
      <c r="AO402" s="44" t="str">
        <f>IFERROR(IF($J402="algadi",VLOOKUP($K402,Centros!$AB$2:$AD$142,3,FALSE),VLOOKUP($K402,Centros!$AB$143:$AD$222,3,FALSE)),0)</f>
        <v>1</v>
      </c>
      <c r="AP402" s="54"/>
      <c r="AQ402" s="55">
        <f>IFERROR(VLOOKUP($AM402,Centros!$AR$2:$AS$405,2,FALSE),0)</f>
        <v>1.6367812499999999</v>
      </c>
      <c r="AR402" s="78">
        <f>IFERROR(VLOOKUP($AM402,Centros!$AZ$2:$BA$6,2,FALSE),0)</f>
        <v>0</v>
      </c>
      <c r="AS402" s="76">
        <f>IFERROR(VLOOKUP($AM402,Centros!$BE$2:$BF$6,2,FALSE),0)</f>
        <v>0</v>
      </c>
      <c r="BD402" s="45" t="str">
        <f t="shared" si="156"/>
        <v>ALGADI</v>
      </c>
      <c r="BE402" s="45" t="s">
        <v>852</v>
      </c>
      <c r="BF402" s="123" t="str">
        <f t="shared" si="157"/>
        <v>9-SEPTIEMBRE</v>
      </c>
      <c r="BG402" s="45">
        <f t="shared" si="158"/>
        <v>110301</v>
      </c>
      <c r="BH402" s="45">
        <f>VLOOKUP(Y402,Hoja1!$A$2:$O$599,14,FALSE)</f>
        <v>110301</v>
      </c>
      <c r="BI402" s="45" t="str">
        <f>VLOOKUP(BH402,Hoja1!$A$2:$O$599,2,FALSE)</f>
        <v>FUND. ED. MARY WARD (IRL. SOTO)</v>
      </c>
      <c r="BJ402" s="45" t="str">
        <f t="shared" si="159"/>
        <v>REGALADO RANGEL, FELISA</v>
      </c>
      <c r="BK402" s="45">
        <f>VLOOKUP(BJ402,Trabajadores!$C$3:$AN$3285,14,FALSE)</f>
        <v>300</v>
      </c>
      <c r="BL402" s="45" t="str">
        <f>VLOOKUP($BJ402,Trabajadores!$C$3:$AN$3285,19,FALSE)</f>
        <v>h ASL</v>
      </c>
      <c r="BM402" s="45">
        <f>VLOOKUP($BJ402,Trabajadores!$C$3:$AN$3285,16,FALSE)</f>
        <v>100</v>
      </c>
      <c r="BN402" s="124">
        <f t="shared" si="160"/>
        <v>1</v>
      </c>
      <c r="BO402" s="124">
        <f t="shared" si="161"/>
        <v>0</v>
      </c>
      <c r="BP402" s="125">
        <f t="shared" si="162"/>
        <v>1</v>
      </c>
      <c r="BR402" s="126">
        <f t="shared" si="163"/>
        <v>-263.89999999999998</v>
      </c>
      <c r="BV402" s="45" t="str">
        <f t="shared" si="164"/>
        <v>ALGADI</v>
      </c>
      <c r="BW402" s="45" t="s">
        <v>852</v>
      </c>
      <c r="BX402" s="123" t="str">
        <f t="shared" si="165"/>
        <v>9-SEPTIEMBRE</v>
      </c>
      <c r="BY402" s="45">
        <f t="shared" si="166"/>
        <v>110301</v>
      </c>
      <c r="BZ402" s="45">
        <f>VLOOKUP(BY402,Hoja1!$A$2:$O$599,14,FALSE)</f>
        <v>110301</v>
      </c>
      <c r="CA402" s="45" t="str">
        <f>VLOOKUP(BZ402,Hoja1!$A$2:$O$599,2,FALSE)</f>
        <v>FUND. ED. MARY WARD (IRL. SOTO)</v>
      </c>
      <c r="CB402" s="45" t="str">
        <f t="shared" si="167"/>
        <v>Festivos y Fines de Semana</v>
      </c>
      <c r="CC402" s="45">
        <v>888</v>
      </c>
      <c r="CD402" s="45" t="str">
        <f t="shared" si="168"/>
        <v>INCIDENCIA</v>
      </c>
      <c r="CF402" s="124"/>
      <c r="CG402" s="124"/>
      <c r="CH402" s="125"/>
      <c r="CJ402" s="126">
        <f t="shared" si="169"/>
        <v>263.89999999999998</v>
      </c>
    </row>
    <row r="403" spans="1:88" hidden="1" x14ac:dyDescent="0.3">
      <c r="A403" s="116"/>
      <c r="B403" s="116"/>
      <c r="D403" s="31" t="s">
        <v>2771</v>
      </c>
      <c r="E403" s="8" t="s">
        <v>2786</v>
      </c>
      <c r="F403" s="7" t="s">
        <v>726</v>
      </c>
      <c r="G403" s="45" t="s">
        <v>714</v>
      </c>
      <c r="H403" s="45" t="s">
        <v>720</v>
      </c>
      <c r="I403" s="119" t="s">
        <v>3701</v>
      </c>
      <c r="J403" s="18" t="s">
        <v>485</v>
      </c>
      <c r="K403" s="119">
        <v>340034</v>
      </c>
      <c r="L403" s="110" t="str">
        <f t="shared" si="147"/>
        <v>ok</v>
      </c>
      <c r="M403" s="111" t="str">
        <f>IFERROR(VLOOKUP(K403,Centros!$E$2:$G$340,2,FALSE)," ")</f>
        <v>COMUNIDAD C. SAN AGUSTIN P. DAMIAN</v>
      </c>
      <c r="N403" s="112" t="str">
        <f t="shared" si="148"/>
        <v xml:space="preserve"> </v>
      </c>
      <c r="O403" s="113" t="str">
        <f>IFERROR(VLOOKUP($I403,Trabajadores!$C$3:$AF$1684,19,FALSE)," ")</f>
        <v>Cociner@</v>
      </c>
      <c r="P403" s="32">
        <v>8</v>
      </c>
      <c r="Q403" s="33">
        <v>100</v>
      </c>
      <c r="R403" s="24">
        <f t="shared" si="146"/>
        <v>800</v>
      </c>
      <c r="S403" s="18"/>
      <c r="T403" s="23">
        <f t="shared" si="149"/>
        <v>1.743765625</v>
      </c>
      <c r="U403" s="23">
        <f t="shared" si="150"/>
        <v>0</v>
      </c>
      <c r="V403" s="18"/>
      <c r="W403" s="23">
        <f t="shared" si="151"/>
        <v>1055.5999999999999</v>
      </c>
      <c r="X403" s="30" t="str">
        <f>IFERROR(VLOOKUP($I403,Trabajadores!$C$2:$AS$1684,42,FALSE)," ")</f>
        <v>ALGADI</v>
      </c>
      <c r="Y403" s="30">
        <f>IFERROR(VLOOKUP($I403,Trabajadores!$C$2:$AS$1684,40,FALSE)," ")</f>
        <v>340034</v>
      </c>
      <c r="Z403" s="30" t="str">
        <f>IFERROR(VLOOKUP(Y403,Centros!$X$2:$Y$228,2,FALSE)," ")</f>
        <v>COMUNIDAD C. SAN AGUSTIN P. DAMIAN</v>
      </c>
      <c r="AA403" s="6" t="s">
        <v>10924</v>
      </c>
      <c r="AB403" s="5" t="s">
        <v>10907</v>
      </c>
      <c r="AC403" s="41">
        <f>IFERROR(VLOOKUP(H403,Centros!$AI$2:$AN$10,6,FALSE),0)</f>
        <v>70</v>
      </c>
      <c r="AD403" s="42">
        <f t="shared" si="152"/>
        <v>800</v>
      </c>
      <c r="AE403" s="42">
        <f t="shared" si="153"/>
        <v>0</v>
      </c>
      <c r="AF403" s="42">
        <f t="shared" si="154"/>
        <v>0</v>
      </c>
      <c r="AG403" s="42">
        <f t="shared" si="155"/>
        <v>0</v>
      </c>
      <c r="AH403" s="43">
        <f>IFERROR(VLOOKUP($I403,Trabajadores!$C$3:$AT$1684,44,FALSE),0)</f>
        <v>19228</v>
      </c>
      <c r="AI403" s="43">
        <f>IFERROR(VLOOKUP($I403,Trabajadores!$C$3:$AT$1684,2,FALSE),0)</f>
        <v>241</v>
      </c>
      <c r="AJ403" s="43" t="str">
        <f>IFERROR(VLOOKUP($I403,Trabajadores!$C$3:$AY$1270,21,FALSE),0)</f>
        <v xml:space="preserve">104 </v>
      </c>
      <c r="AK403" s="42">
        <f>IFERROR(VLOOKUP($I403,Trabajadores!$C$3:$AN$1684,38,FALSE),0)</f>
        <v>12.5625</v>
      </c>
      <c r="AL403" s="42" t="str">
        <f>IFERROR(VLOOKUP($I403,Trabajadores!$C$3:$AN$1684,28,FALSE),0)</f>
        <v>99100165012016</v>
      </c>
      <c r="AM403" s="21" t="str">
        <f>IFERROR(VLOOKUP($I403,Trabajadores!$C$3:$AN$1684,19,FALSE),0)</f>
        <v>Cociner@</v>
      </c>
      <c r="AN403" s="21">
        <f>IFERROR(IF($J403="algadi",VLOOKUP($K403,Centros!$AB$2:$AD$142,2,FALSE),VLOOKUP($K403,Centros!$AB$143:$AD$282,2,FALSE)),0)</f>
        <v>0</v>
      </c>
      <c r="AO403" s="44">
        <f>IFERROR(IF($J403="algadi",VLOOKUP($K403,Centros!$AB$2:$AD$142,3,FALSE),VLOOKUP($K403,Centros!$AB$143:$AD$222,3,FALSE)),0)</f>
        <v>0</v>
      </c>
      <c r="AP403" s="54"/>
      <c r="AQ403" s="55">
        <f>IFERROR(VLOOKUP($AM403,Centros!$AR$2:$AS$405,2,FALSE),0)</f>
        <v>1.743765625</v>
      </c>
      <c r="AR403" s="78">
        <f>IFERROR(VLOOKUP($AM403,Centros!$AZ$2:$BA$6,2,FALSE),0)</f>
        <v>2.3222499999999999</v>
      </c>
      <c r="AS403" s="76">
        <f>IFERROR(VLOOKUP($AM403,Centros!$BE$2:$BF$6,2,FALSE),0)</f>
        <v>0</v>
      </c>
      <c r="BD403" s="45" t="str">
        <f t="shared" si="156"/>
        <v>ALGADI</v>
      </c>
      <c r="BE403" s="45" t="s">
        <v>852</v>
      </c>
      <c r="BF403" s="123" t="str">
        <f t="shared" si="157"/>
        <v>9-SEPTIEMBRE</v>
      </c>
      <c r="BG403" s="45">
        <f t="shared" si="158"/>
        <v>340034</v>
      </c>
      <c r="BH403" s="45">
        <f>VLOOKUP(Y403,Hoja1!$A$2:$O$599,14,FALSE)</f>
        <v>340034</v>
      </c>
      <c r="BI403" s="45" t="str">
        <f>VLOOKUP(BH403,Hoja1!$A$2:$O$599,2,FALSE)</f>
        <v>COMUNIDAD C. SAN AGUSTIN P. DAMIAN</v>
      </c>
      <c r="BJ403" s="45" t="str">
        <f t="shared" si="159"/>
        <v>GARCIA DE LA NA CAÑIZARES, ALMUDENA</v>
      </c>
      <c r="BK403" s="45">
        <f>VLOOKUP(BJ403,Trabajadores!$C$3:$AN$3285,14,FALSE)</f>
        <v>100</v>
      </c>
      <c r="BL403" s="45" t="str">
        <f>VLOOKUP($BJ403,Trabajadores!$C$3:$AN$3285,19,FALSE)</f>
        <v>Cociner@</v>
      </c>
      <c r="BM403" s="45">
        <f>VLOOKUP($BJ403,Trabajadores!$C$3:$AN$3285,16,FALSE)</f>
        <v>100</v>
      </c>
      <c r="BN403" s="124">
        <f t="shared" si="160"/>
        <v>1</v>
      </c>
      <c r="BO403" s="124">
        <f t="shared" si="161"/>
        <v>0</v>
      </c>
      <c r="BP403" s="125">
        <f t="shared" si="162"/>
        <v>1</v>
      </c>
      <c r="BR403" s="126">
        <f t="shared" si="163"/>
        <v>-1055.5999999999999</v>
      </c>
      <c r="BV403" s="45" t="str">
        <f t="shared" si="164"/>
        <v>ALGADI</v>
      </c>
      <c r="BW403" s="45" t="s">
        <v>852</v>
      </c>
      <c r="BX403" s="123" t="str">
        <f t="shared" si="165"/>
        <v>9-SEPTIEMBRE</v>
      </c>
      <c r="BY403" s="45">
        <f t="shared" si="166"/>
        <v>340034</v>
      </c>
      <c r="BZ403" s="45">
        <f>VLOOKUP(BY403,Hoja1!$A$2:$O$599,14,FALSE)</f>
        <v>340034</v>
      </c>
      <c r="CA403" s="45" t="str">
        <f>VLOOKUP(BZ403,Hoja1!$A$2:$O$599,2,FALSE)</f>
        <v>COMUNIDAD C. SAN AGUSTIN P. DAMIAN</v>
      </c>
      <c r="CB403" s="45" t="str">
        <f t="shared" si="167"/>
        <v>Festivos y Fines de Semana</v>
      </c>
      <c r="CC403" s="45">
        <v>888</v>
      </c>
      <c r="CD403" s="45" t="str">
        <f t="shared" si="168"/>
        <v>INCIDENCIA</v>
      </c>
      <c r="CF403" s="124"/>
      <c r="CG403" s="124"/>
      <c r="CH403" s="125"/>
      <c r="CJ403" s="126">
        <f t="shared" si="169"/>
        <v>1055.5999999999999</v>
      </c>
    </row>
    <row r="404" spans="1:88" hidden="1" x14ac:dyDescent="0.3">
      <c r="A404" s="116"/>
      <c r="B404" s="116"/>
      <c r="D404" s="31" t="s">
        <v>2771</v>
      </c>
      <c r="E404" s="8" t="s">
        <v>2786</v>
      </c>
      <c r="F404" s="7" t="s">
        <v>726</v>
      </c>
      <c r="G404" s="45" t="s">
        <v>714</v>
      </c>
      <c r="H404" s="45" t="s">
        <v>720</v>
      </c>
      <c r="I404" s="119" t="s">
        <v>3530</v>
      </c>
      <c r="J404" s="18" t="s">
        <v>485</v>
      </c>
      <c r="K404" s="119">
        <v>340034</v>
      </c>
      <c r="L404" s="110" t="str">
        <f t="shared" si="147"/>
        <v>ok</v>
      </c>
      <c r="M404" s="111" t="str">
        <f>IFERROR(VLOOKUP(K404,Centros!$E$2:$G$340,2,FALSE)," ")</f>
        <v>COMUNIDAD C. SAN AGUSTIN P. DAMIAN</v>
      </c>
      <c r="N404" s="112" t="str">
        <f t="shared" si="148"/>
        <v xml:space="preserve"> </v>
      </c>
      <c r="O404" s="113" t="str">
        <f>IFERROR(VLOOKUP($I404,Trabajadores!$C$3:$AF$1684,19,FALSE)," ")</f>
        <v>Cociner@</v>
      </c>
      <c r="P404" s="32">
        <v>2</v>
      </c>
      <c r="Q404" s="33">
        <v>100</v>
      </c>
      <c r="R404" s="24">
        <f t="shared" si="146"/>
        <v>200</v>
      </c>
      <c r="S404" s="18"/>
      <c r="T404" s="23">
        <f t="shared" si="149"/>
        <v>1.743765625</v>
      </c>
      <c r="U404" s="23">
        <f t="shared" si="150"/>
        <v>0</v>
      </c>
      <c r="V404" s="18"/>
      <c r="W404" s="23">
        <f t="shared" si="151"/>
        <v>263.89999999999998</v>
      </c>
      <c r="X404" s="30" t="str">
        <f>IFERROR(VLOOKUP($I404,Trabajadores!$C$2:$AS$1684,42,FALSE)," ")</f>
        <v>ALGADI</v>
      </c>
      <c r="Y404" s="30">
        <f>IFERROR(VLOOKUP($I404,Trabajadores!$C$2:$AS$1684,40,FALSE)," ")</f>
        <v>340034</v>
      </c>
      <c r="Z404" s="30" t="str">
        <f>IFERROR(VLOOKUP(Y404,Centros!$X$2:$Y$228,2,FALSE)," ")</f>
        <v>COMUNIDAD C. SAN AGUSTIN P. DAMIAN</v>
      </c>
      <c r="AA404" s="6" t="s">
        <v>10925</v>
      </c>
      <c r="AB404" s="5" t="s">
        <v>10907</v>
      </c>
      <c r="AC404" s="41">
        <f>IFERROR(VLOOKUP(H404,Centros!$AI$2:$AN$10,6,FALSE),0)</f>
        <v>70</v>
      </c>
      <c r="AD404" s="42">
        <f t="shared" si="152"/>
        <v>200</v>
      </c>
      <c r="AE404" s="42">
        <f t="shared" si="153"/>
        <v>0</v>
      </c>
      <c r="AF404" s="42">
        <f t="shared" si="154"/>
        <v>0</v>
      </c>
      <c r="AG404" s="42">
        <f t="shared" si="155"/>
        <v>0</v>
      </c>
      <c r="AH404" s="43">
        <f>IFERROR(VLOOKUP($I404,Trabajadores!$C$3:$AT$1684,44,FALSE),0)</f>
        <v>19228</v>
      </c>
      <c r="AI404" s="43">
        <f>IFERROR(VLOOKUP($I404,Trabajadores!$C$3:$AT$1684,2,FALSE),0)</f>
        <v>240</v>
      </c>
      <c r="AJ404" s="43" t="str">
        <f>IFERROR(VLOOKUP($I404,Trabajadores!$C$3:$AY$1270,21,FALSE),0)</f>
        <v xml:space="preserve">104 </v>
      </c>
      <c r="AK404" s="42">
        <f>IFERROR(VLOOKUP($I404,Trabajadores!$C$3:$AN$1684,38,FALSE),0)</f>
        <v>8.5225000000000009</v>
      </c>
      <c r="AL404" s="42" t="str">
        <f>IFERROR(VLOOKUP($I404,Trabajadores!$C$3:$AN$1684,28,FALSE),0)</f>
        <v>99100165012016</v>
      </c>
      <c r="AM404" s="21" t="str">
        <f>IFERROR(VLOOKUP($I404,Trabajadores!$C$3:$AN$1684,19,FALSE),0)</f>
        <v>Cociner@</v>
      </c>
      <c r="AN404" s="21">
        <f>IFERROR(IF($J404="algadi",VLOOKUP($K404,Centros!$AB$2:$AD$142,2,FALSE),VLOOKUP($K404,Centros!$AB$143:$AD$282,2,FALSE)),0)</f>
        <v>0</v>
      </c>
      <c r="AO404" s="44">
        <f>IFERROR(IF($J404="algadi",VLOOKUP($K404,Centros!$AB$2:$AD$142,3,FALSE),VLOOKUP($K404,Centros!$AB$143:$AD$222,3,FALSE)),0)</f>
        <v>0</v>
      </c>
      <c r="AP404" s="54"/>
      <c r="AQ404" s="55">
        <f>IFERROR(VLOOKUP($AM404,Centros!$AR$2:$AS$405,2,FALSE),0)</f>
        <v>1.743765625</v>
      </c>
      <c r="AR404" s="78">
        <f>IFERROR(VLOOKUP($AM404,Centros!$AZ$2:$BA$6,2,FALSE),0)</f>
        <v>2.3222499999999999</v>
      </c>
      <c r="AS404" s="76">
        <f>IFERROR(VLOOKUP($AM404,Centros!$BE$2:$BF$6,2,FALSE),0)</f>
        <v>0</v>
      </c>
      <c r="BD404" s="45" t="str">
        <f t="shared" si="156"/>
        <v>ALGADI</v>
      </c>
      <c r="BE404" s="45" t="s">
        <v>852</v>
      </c>
      <c r="BF404" s="123" t="str">
        <f t="shared" si="157"/>
        <v>9-SEPTIEMBRE</v>
      </c>
      <c r="BG404" s="45">
        <f t="shared" si="158"/>
        <v>340034</v>
      </c>
      <c r="BH404" s="45">
        <f>VLOOKUP(Y404,Hoja1!$A$2:$O$599,14,FALSE)</f>
        <v>340034</v>
      </c>
      <c r="BI404" s="45" t="str">
        <f>VLOOKUP(BH404,Hoja1!$A$2:$O$599,2,FALSE)</f>
        <v>COMUNIDAD C. SAN AGUSTIN P. DAMIAN</v>
      </c>
      <c r="BJ404" s="45" t="str">
        <f t="shared" si="159"/>
        <v>EXPOSITO CAÑAMERO, FCO JAVIER</v>
      </c>
      <c r="BK404" s="45">
        <f>VLOOKUP(BJ404,Trabajadores!$C$3:$AN$3285,14,FALSE)</f>
        <v>100</v>
      </c>
      <c r="BL404" s="45" t="str">
        <f>VLOOKUP($BJ404,Trabajadores!$C$3:$AN$3285,19,FALSE)</f>
        <v>Cociner@</v>
      </c>
      <c r="BM404" s="45">
        <f>VLOOKUP($BJ404,Trabajadores!$C$3:$AN$3285,16,FALSE)</f>
        <v>100</v>
      </c>
      <c r="BN404" s="124">
        <f t="shared" si="160"/>
        <v>1</v>
      </c>
      <c r="BO404" s="124">
        <f t="shared" si="161"/>
        <v>0</v>
      </c>
      <c r="BP404" s="125">
        <f t="shared" si="162"/>
        <v>1</v>
      </c>
      <c r="BR404" s="126">
        <f t="shared" si="163"/>
        <v>-263.89999999999998</v>
      </c>
      <c r="BV404" s="45" t="str">
        <f t="shared" si="164"/>
        <v>ALGADI</v>
      </c>
      <c r="BW404" s="45" t="s">
        <v>852</v>
      </c>
      <c r="BX404" s="123" t="str">
        <f t="shared" si="165"/>
        <v>9-SEPTIEMBRE</v>
      </c>
      <c r="BY404" s="45">
        <f t="shared" si="166"/>
        <v>340034</v>
      </c>
      <c r="BZ404" s="45">
        <f>VLOOKUP(BY404,Hoja1!$A$2:$O$599,14,FALSE)</f>
        <v>340034</v>
      </c>
      <c r="CA404" s="45" t="str">
        <f>VLOOKUP(BZ404,Hoja1!$A$2:$O$599,2,FALSE)</f>
        <v>COMUNIDAD C. SAN AGUSTIN P. DAMIAN</v>
      </c>
      <c r="CB404" s="45" t="str">
        <f t="shared" si="167"/>
        <v>Festivos y Fines de Semana</v>
      </c>
      <c r="CC404" s="45">
        <v>888</v>
      </c>
      <c r="CD404" s="45" t="str">
        <f t="shared" si="168"/>
        <v>INCIDENCIA</v>
      </c>
      <c r="CF404" s="124"/>
      <c r="CG404" s="124"/>
      <c r="CH404" s="125"/>
      <c r="CJ404" s="126">
        <f t="shared" si="169"/>
        <v>263.89999999999998</v>
      </c>
    </row>
    <row r="405" spans="1:88" hidden="1" x14ac:dyDescent="0.3">
      <c r="A405" s="116"/>
      <c r="B405" s="116"/>
      <c r="D405" s="31" t="s">
        <v>2771</v>
      </c>
      <c r="E405" s="8" t="s">
        <v>2786</v>
      </c>
      <c r="F405" s="7" t="s">
        <v>726</v>
      </c>
      <c r="G405" s="45" t="s">
        <v>714</v>
      </c>
      <c r="H405" s="45" t="s">
        <v>717</v>
      </c>
      <c r="I405" s="119" t="s">
        <v>3530</v>
      </c>
      <c r="J405" s="18" t="s">
        <v>485</v>
      </c>
      <c r="K405" s="119">
        <v>340034</v>
      </c>
      <c r="L405" s="110" t="str">
        <f t="shared" si="147"/>
        <v>ok</v>
      </c>
      <c r="M405" s="111" t="str">
        <f>IFERROR(VLOOKUP(K405,Centros!$E$2:$G$340,2,FALSE)," ")</f>
        <v>COMUNIDAD C. SAN AGUSTIN P. DAMIAN</v>
      </c>
      <c r="N405" s="112" t="str">
        <f t="shared" si="148"/>
        <v xml:space="preserve"> </v>
      </c>
      <c r="O405" s="113" t="str">
        <f>IFERROR(VLOOKUP($I405,Trabajadores!$C$3:$AF$1684,19,FALSE)," ")</f>
        <v>Cociner@</v>
      </c>
      <c r="P405" s="32">
        <v>1</v>
      </c>
      <c r="Q405" s="33">
        <v>112.5</v>
      </c>
      <c r="R405" s="24">
        <f t="shared" si="146"/>
        <v>112.5</v>
      </c>
      <c r="S405" s="18"/>
      <c r="T405" s="23">
        <f t="shared" si="149"/>
        <v>1.743765625</v>
      </c>
      <c r="U405" s="23">
        <f t="shared" si="150"/>
        <v>0</v>
      </c>
      <c r="V405" s="18"/>
      <c r="W405" s="23">
        <f t="shared" si="151"/>
        <v>148.44374999999999</v>
      </c>
      <c r="X405" s="30" t="str">
        <f>IFERROR(VLOOKUP($I405,Trabajadores!$C$2:$AS$1684,42,FALSE)," ")</f>
        <v>ALGADI</v>
      </c>
      <c r="Y405" s="30">
        <f>IFERROR(VLOOKUP($I405,Trabajadores!$C$2:$AS$1684,40,FALSE)," ")</f>
        <v>340034</v>
      </c>
      <c r="Z405" s="30" t="str">
        <f>IFERROR(VLOOKUP(Y405,Centros!$X$2:$Y$228,2,FALSE)," ")</f>
        <v>COMUNIDAD C. SAN AGUSTIN P. DAMIAN</v>
      </c>
      <c r="AA405" s="6" t="s">
        <v>10926</v>
      </c>
      <c r="AB405" s="5" t="s">
        <v>10927</v>
      </c>
      <c r="AC405" s="41">
        <f>IFERROR(VLOOKUP(H405,Centros!$AI$2:$AN$10,6,FALSE),0)</f>
        <v>73</v>
      </c>
      <c r="AD405" s="42">
        <f t="shared" si="152"/>
        <v>0</v>
      </c>
      <c r="AE405" s="42">
        <f t="shared" si="153"/>
        <v>0</v>
      </c>
      <c r="AF405" s="42">
        <f t="shared" si="154"/>
        <v>112.5</v>
      </c>
      <c r="AG405" s="42">
        <f t="shared" si="155"/>
        <v>0</v>
      </c>
      <c r="AH405" s="43">
        <f>IFERROR(VLOOKUP($I405,Trabajadores!$C$3:$AT$1684,44,FALSE),0)</f>
        <v>19228</v>
      </c>
      <c r="AI405" s="43">
        <f>IFERROR(VLOOKUP($I405,Trabajadores!$C$3:$AT$1684,2,FALSE),0)</f>
        <v>240</v>
      </c>
      <c r="AJ405" s="43" t="str">
        <f>IFERROR(VLOOKUP($I405,Trabajadores!$C$3:$AY$1270,21,FALSE),0)</f>
        <v xml:space="preserve">104 </v>
      </c>
      <c r="AK405" s="42">
        <f>IFERROR(VLOOKUP($I405,Trabajadores!$C$3:$AN$1684,38,FALSE),0)</f>
        <v>8.5225000000000009</v>
      </c>
      <c r="AL405" s="42" t="str">
        <f>IFERROR(VLOOKUP($I405,Trabajadores!$C$3:$AN$1684,28,FALSE),0)</f>
        <v>99100165012016</v>
      </c>
      <c r="AM405" s="21" t="str">
        <f>IFERROR(VLOOKUP($I405,Trabajadores!$C$3:$AN$1684,19,FALSE),0)</f>
        <v>Cociner@</v>
      </c>
      <c r="AN405" s="21">
        <f>IFERROR(IF($J405="algadi",VLOOKUP($K405,Centros!$AB$2:$AD$142,2,FALSE),VLOOKUP($K405,Centros!$AB$143:$AD$282,2,FALSE)),0)</f>
        <v>0</v>
      </c>
      <c r="AO405" s="44">
        <f>IFERROR(IF($J405="algadi",VLOOKUP($K405,Centros!$AB$2:$AD$142,3,FALSE),VLOOKUP($K405,Centros!$AB$143:$AD$222,3,FALSE)),0)</f>
        <v>0</v>
      </c>
      <c r="AP405" s="54"/>
      <c r="AQ405" s="55">
        <f>IFERROR(VLOOKUP($AM405,Centros!$AR$2:$AS$405,2,FALSE),0)</f>
        <v>1.743765625</v>
      </c>
      <c r="AR405" s="78">
        <f>IFERROR(VLOOKUP($AM405,Centros!$AZ$2:$BA$6,2,FALSE),0)</f>
        <v>2.3222499999999999</v>
      </c>
      <c r="AS405" s="76">
        <f>IFERROR(VLOOKUP($AM405,Centros!$BE$2:$BF$6,2,FALSE),0)</f>
        <v>0</v>
      </c>
      <c r="BD405" s="45" t="str">
        <f t="shared" si="156"/>
        <v>ALGADI</v>
      </c>
      <c r="BE405" s="45" t="s">
        <v>852</v>
      </c>
      <c r="BF405" s="123" t="str">
        <f t="shared" si="157"/>
        <v>9-SEPTIEMBRE</v>
      </c>
      <c r="BG405" s="45">
        <f t="shared" si="158"/>
        <v>340034</v>
      </c>
      <c r="BH405" s="45">
        <f>VLOOKUP(Y405,Hoja1!$A$2:$O$599,14,FALSE)</f>
        <v>340034</v>
      </c>
      <c r="BI405" s="45" t="str">
        <f>VLOOKUP(BH405,Hoja1!$A$2:$O$599,2,FALSE)</f>
        <v>COMUNIDAD C. SAN AGUSTIN P. DAMIAN</v>
      </c>
      <c r="BJ405" s="45" t="str">
        <f t="shared" si="159"/>
        <v>EXPOSITO CAÑAMERO, FCO JAVIER</v>
      </c>
      <c r="BK405" s="45">
        <f>VLOOKUP(BJ405,Trabajadores!$C$3:$AN$3285,14,FALSE)</f>
        <v>100</v>
      </c>
      <c r="BL405" s="45" t="str">
        <f>VLOOKUP($BJ405,Trabajadores!$C$3:$AN$3285,19,FALSE)</f>
        <v>Cociner@</v>
      </c>
      <c r="BM405" s="45">
        <f>VLOOKUP($BJ405,Trabajadores!$C$3:$AN$3285,16,FALSE)</f>
        <v>100</v>
      </c>
      <c r="BN405" s="124">
        <f t="shared" si="160"/>
        <v>1</v>
      </c>
      <c r="BO405" s="124">
        <f t="shared" si="161"/>
        <v>0</v>
      </c>
      <c r="BP405" s="125">
        <f t="shared" si="162"/>
        <v>1</v>
      </c>
      <c r="BR405" s="126">
        <f t="shared" si="163"/>
        <v>-148.44374999999999</v>
      </c>
      <c r="BV405" s="45" t="str">
        <f t="shared" si="164"/>
        <v>ALGADI</v>
      </c>
      <c r="BW405" s="45" t="s">
        <v>852</v>
      </c>
      <c r="BX405" s="123" t="str">
        <f t="shared" si="165"/>
        <v>9-SEPTIEMBRE</v>
      </c>
      <c r="BY405" s="45">
        <f t="shared" si="166"/>
        <v>340034</v>
      </c>
      <c r="BZ405" s="45">
        <f>VLOOKUP(BY405,Hoja1!$A$2:$O$599,14,FALSE)</f>
        <v>340034</v>
      </c>
      <c r="CA405" s="45" t="str">
        <f>VLOOKUP(BZ405,Hoja1!$A$2:$O$599,2,FALSE)</f>
        <v>COMUNIDAD C. SAN AGUSTIN P. DAMIAN</v>
      </c>
      <c r="CB405" s="45" t="str">
        <f t="shared" si="167"/>
        <v>Absentismo</v>
      </c>
      <c r="CC405" s="45">
        <v>888</v>
      </c>
      <c r="CD405" s="45" t="str">
        <f t="shared" si="168"/>
        <v>INCIDENCIA</v>
      </c>
      <c r="CF405" s="124"/>
      <c r="CG405" s="124"/>
      <c r="CH405" s="125"/>
      <c r="CJ405" s="126">
        <f t="shared" si="169"/>
        <v>148.44374999999999</v>
      </c>
    </row>
    <row r="406" spans="1:88" hidden="1" x14ac:dyDescent="0.3">
      <c r="A406" s="116"/>
      <c r="B406" s="116"/>
      <c r="D406" s="31" t="s">
        <v>2771</v>
      </c>
      <c r="E406" s="8" t="s">
        <v>2786</v>
      </c>
      <c r="F406" s="7" t="s">
        <v>726</v>
      </c>
      <c r="G406" s="45" t="s">
        <v>714</v>
      </c>
      <c r="H406" s="45" t="s">
        <v>719</v>
      </c>
      <c r="I406" s="119" t="s">
        <v>1259</v>
      </c>
      <c r="J406" s="18" t="s">
        <v>485</v>
      </c>
      <c r="K406" s="119">
        <v>110061</v>
      </c>
      <c r="L406" s="110" t="str">
        <f t="shared" si="147"/>
        <v>ok</v>
      </c>
      <c r="M406" s="111" t="str">
        <f>IFERROR(VLOOKUP(K406,Centros!$E$2:$G$340,2,FALSE)," ")</f>
        <v>COL. SAN AGUSTIN - MADRID</v>
      </c>
      <c r="N406" s="112" t="str">
        <f t="shared" si="148"/>
        <v xml:space="preserve"> </v>
      </c>
      <c r="O406" s="113" t="str">
        <f>IFERROR(VLOOKUP($I406,Trabajadores!$C$3:$AF$1684,19,FALSE)," ")</f>
        <v>ASL</v>
      </c>
      <c r="P406" s="32">
        <v>1</v>
      </c>
      <c r="Q406" s="33">
        <v>36</v>
      </c>
      <c r="R406" s="24">
        <f t="shared" si="146"/>
        <v>36</v>
      </c>
      <c r="S406" s="18"/>
      <c r="T406" s="23">
        <f t="shared" si="149"/>
        <v>1.6367812499999999</v>
      </c>
      <c r="U406" s="23">
        <f t="shared" si="150"/>
        <v>0</v>
      </c>
      <c r="V406" s="18"/>
      <c r="W406" s="23">
        <f t="shared" si="151"/>
        <v>47.501999999999995</v>
      </c>
      <c r="X406" s="30" t="str">
        <f>IFERROR(VLOOKUP($I406,Trabajadores!$C$2:$AS$1684,42,FALSE)," ")</f>
        <v>ALGADI</v>
      </c>
      <c r="Y406" s="30">
        <f>IFERROR(VLOOKUP($I406,Trabajadores!$C$2:$AS$1684,40,FALSE)," ")</f>
        <v>340034</v>
      </c>
      <c r="Z406" s="30" t="str">
        <f>IFERROR(VLOOKUP(Y406,Centros!$X$2:$Y$228,2,FALSE)," ")</f>
        <v>COMUNIDAD C. SAN AGUSTIN P. DAMIAN</v>
      </c>
      <c r="AA406" s="6" t="s">
        <v>10928</v>
      </c>
      <c r="AB406" s="5" t="s">
        <v>10929</v>
      </c>
      <c r="AC406" s="41">
        <f>IFERROR(VLOOKUP(H406,Centros!$AI$2:$AN$10,6,FALSE),0)</f>
        <v>72</v>
      </c>
      <c r="AD406" s="42">
        <f t="shared" si="152"/>
        <v>0</v>
      </c>
      <c r="AE406" s="42">
        <f t="shared" si="153"/>
        <v>36</v>
      </c>
      <c r="AF406" s="42">
        <f t="shared" si="154"/>
        <v>0</v>
      </c>
      <c r="AG406" s="42">
        <f t="shared" si="155"/>
        <v>0</v>
      </c>
      <c r="AH406" s="43">
        <f>IFERROR(VLOOKUP($I406,Trabajadores!$C$3:$AT$1684,44,FALSE),0)</f>
        <v>19228</v>
      </c>
      <c r="AI406" s="43">
        <f>IFERROR(VLOOKUP($I406,Trabajadores!$C$3:$AT$1684,2,FALSE),0)</f>
        <v>1836</v>
      </c>
      <c r="AJ406" s="43" t="str">
        <f>IFERROR(VLOOKUP($I406,Trabajadores!$C$3:$AY$1270,21,FALSE),0)</f>
        <v xml:space="preserve">104 </v>
      </c>
      <c r="AK406" s="42">
        <f>IFERROR(VLOOKUP($I406,Trabajadores!$C$3:$AN$1684,38,FALSE),0)</f>
        <v>7.8014285714285716</v>
      </c>
      <c r="AL406" s="42" t="str">
        <f>IFERROR(VLOOKUP($I406,Trabajadores!$C$3:$AN$1684,28,FALSE),0)</f>
        <v>99100165012016</v>
      </c>
      <c r="AM406" s="21" t="str">
        <f>IFERROR(VLOOKUP($I406,Trabajadores!$C$3:$AN$1684,19,FALSE),0)</f>
        <v>ASL</v>
      </c>
      <c r="AN406" s="21">
        <f>IFERROR(IF($J406="algadi",VLOOKUP($K406,Centros!$AB$2:$AD$142,2,FALSE),VLOOKUP($K406,Centros!$AB$143:$AD$282,2,FALSE)),0)</f>
        <v>19228</v>
      </c>
      <c r="AO406" s="44" t="str">
        <f>IFERROR(IF($J406="algadi",VLOOKUP($K406,Centros!$AB$2:$AD$142,3,FALSE),VLOOKUP($K406,Centros!$AB$143:$AD$222,3,FALSE)),0)</f>
        <v>32</v>
      </c>
      <c r="AP406" s="54"/>
      <c r="AQ406" s="55">
        <f>IFERROR(VLOOKUP($AM406,Centros!$AR$2:$AS$405,2,FALSE),0)</f>
        <v>1.6367812499999999</v>
      </c>
      <c r="AR406" s="78">
        <f>IFERROR(VLOOKUP($AM406,Centros!$AZ$2:$BA$6,2,FALSE),0)</f>
        <v>0</v>
      </c>
      <c r="AS406" s="76">
        <f>IFERROR(VLOOKUP($AM406,Centros!$BE$2:$BF$6,2,FALSE),0)</f>
        <v>2.0499999999999998</v>
      </c>
      <c r="BD406" s="45" t="str">
        <f t="shared" si="156"/>
        <v>ALGADI</v>
      </c>
      <c r="BE406" s="45" t="s">
        <v>852</v>
      </c>
      <c r="BF406" s="123" t="str">
        <f t="shared" si="157"/>
        <v>9-SEPTIEMBRE</v>
      </c>
      <c r="BG406" s="45">
        <f t="shared" si="158"/>
        <v>340034</v>
      </c>
      <c r="BH406" s="45">
        <f>VLOOKUP(Y406,Hoja1!$A$2:$O$599,14,FALSE)</f>
        <v>340034</v>
      </c>
      <c r="BI406" s="45" t="str">
        <f>VLOOKUP(BH406,Hoja1!$A$2:$O$599,2,FALSE)</f>
        <v>COMUNIDAD C. SAN AGUSTIN P. DAMIAN</v>
      </c>
      <c r="BJ406" s="45" t="str">
        <f t="shared" si="159"/>
        <v>SAGARA MORANTE, VICTORIA</v>
      </c>
      <c r="BK406" s="45">
        <f>VLOOKUP(BJ406,Trabajadores!$C$3:$AN$3285,14,FALSE)</f>
        <v>200</v>
      </c>
      <c r="BL406" s="45" t="str">
        <f>VLOOKUP($BJ406,Trabajadores!$C$3:$AN$3285,19,FALSE)</f>
        <v>ASL</v>
      </c>
      <c r="BM406" s="45">
        <f>VLOOKUP($BJ406,Trabajadores!$C$3:$AN$3285,16,FALSE)</f>
        <v>87.5</v>
      </c>
      <c r="BN406" s="124">
        <f t="shared" si="160"/>
        <v>1</v>
      </c>
      <c r="BO406" s="124">
        <f t="shared" si="161"/>
        <v>0</v>
      </c>
      <c r="BP406" s="125">
        <f t="shared" si="162"/>
        <v>1</v>
      </c>
      <c r="BR406" s="126">
        <f t="shared" si="163"/>
        <v>-47.501999999999995</v>
      </c>
      <c r="BV406" s="45" t="str">
        <f t="shared" si="164"/>
        <v>ALGADI</v>
      </c>
      <c r="BW406" s="45" t="s">
        <v>852</v>
      </c>
      <c r="BX406" s="123" t="str">
        <f t="shared" si="165"/>
        <v>9-SEPTIEMBRE</v>
      </c>
      <c r="BY406" s="45">
        <f t="shared" si="166"/>
        <v>110061</v>
      </c>
      <c r="BZ406" s="45">
        <f>VLOOKUP(BY406,Hoja1!$A$2:$O$599,14,FALSE)</f>
        <v>110061</v>
      </c>
      <c r="CA406" s="45" t="str">
        <f>VLOOKUP(BZ406,Hoja1!$A$2:$O$599,2,FALSE)</f>
        <v>COL. SAN AGUSTIN - MADRID</v>
      </c>
      <c r="CB406" s="45" t="str">
        <f t="shared" si="167"/>
        <v>Eventos</v>
      </c>
      <c r="CC406" s="45">
        <v>888</v>
      </c>
      <c r="CD406" s="45" t="str">
        <f t="shared" si="168"/>
        <v>INCIDENCIA</v>
      </c>
      <c r="CF406" s="124"/>
      <c r="CG406" s="124"/>
      <c r="CH406" s="125"/>
      <c r="CJ406" s="126">
        <f t="shared" si="169"/>
        <v>47.501999999999995</v>
      </c>
    </row>
    <row r="407" spans="1:88" hidden="1" x14ac:dyDescent="0.3">
      <c r="A407" s="116"/>
      <c r="B407" s="116"/>
      <c r="D407" s="31" t="s">
        <v>2771</v>
      </c>
      <c r="E407" s="8" t="s">
        <v>2786</v>
      </c>
      <c r="F407" s="7" t="s">
        <v>726</v>
      </c>
      <c r="G407" s="45" t="s">
        <v>714</v>
      </c>
      <c r="H407" s="45" t="s">
        <v>722</v>
      </c>
      <c r="I407" s="119" t="s">
        <v>3855</v>
      </c>
      <c r="J407" s="18" t="s">
        <v>485</v>
      </c>
      <c r="K407" s="119">
        <v>340034</v>
      </c>
      <c r="L407" s="110" t="str">
        <f t="shared" si="147"/>
        <v>ok</v>
      </c>
      <c r="M407" s="111" t="str">
        <f>IFERROR(VLOOKUP(K407,Centros!$E$2:$G$340,2,FALSE)," ")</f>
        <v>COMUNIDAD C. SAN AGUSTIN P. DAMIAN</v>
      </c>
      <c r="N407" s="112" t="str">
        <f t="shared" si="148"/>
        <v xml:space="preserve"> </v>
      </c>
      <c r="O407" s="113" t="str">
        <f>IFERROR(VLOOKUP($I407,Trabajadores!$C$3:$AF$1684,19,FALSE)," ")</f>
        <v>h ASL</v>
      </c>
      <c r="P407" s="32">
        <v>14</v>
      </c>
      <c r="Q407" s="33">
        <v>9</v>
      </c>
      <c r="R407" s="24">
        <f t="shared" si="146"/>
        <v>126</v>
      </c>
      <c r="S407" s="18"/>
      <c r="T407" s="23">
        <f t="shared" si="149"/>
        <v>1.6367812499999999</v>
      </c>
      <c r="U407" s="23">
        <f t="shared" si="150"/>
        <v>0</v>
      </c>
      <c r="V407" s="18"/>
      <c r="W407" s="23">
        <f t="shared" si="151"/>
        <v>166.25699999999998</v>
      </c>
      <c r="X407" s="30" t="str">
        <f>IFERROR(VLOOKUP($I407,Trabajadores!$C$2:$AS$1684,42,FALSE)," ")</f>
        <v>ALGADI</v>
      </c>
      <c r="Y407" s="30">
        <f>IFERROR(VLOOKUP($I407,Trabajadores!$C$2:$AS$1684,40,FALSE)," ")</f>
        <v>340034</v>
      </c>
      <c r="Z407" s="30" t="str">
        <f>IFERROR(VLOOKUP(Y407,Centros!$X$2:$Y$228,2,FALSE)," ")</f>
        <v>COMUNIDAD C. SAN AGUSTIN P. DAMIAN</v>
      </c>
      <c r="AA407" s="6" t="s">
        <v>10930</v>
      </c>
      <c r="AB407" s="5" t="s">
        <v>10931</v>
      </c>
      <c r="AC407" s="41">
        <f>IFERROR(VLOOKUP(H407,Centros!$AI$2:$AN$10,6,FALSE),0)</f>
        <v>72</v>
      </c>
      <c r="AD407" s="42">
        <f t="shared" si="152"/>
        <v>0</v>
      </c>
      <c r="AE407" s="42">
        <f t="shared" si="153"/>
        <v>126</v>
      </c>
      <c r="AF407" s="42">
        <f t="shared" si="154"/>
        <v>0</v>
      </c>
      <c r="AG407" s="42">
        <f t="shared" si="155"/>
        <v>0</v>
      </c>
      <c r="AH407" s="43">
        <f>IFERROR(VLOOKUP($I407,Trabajadores!$C$3:$AT$1684,44,FALSE),0)</f>
        <v>19228</v>
      </c>
      <c r="AI407" s="43">
        <f>IFERROR(VLOOKUP($I407,Trabajadores!$C$3:$AT$1684,2,FALSE),0)</f>
        <v>227</v>
      </c>
      <c r="AJ407" s="43" t="str">
        <f>IFERROR(VLOOKUP($I407,Trabajadores!$C$3:$AY$1270,21,FALSE),0)</f>
        <v xml:space="preserve">104 </v>
      </c>
      <c r="AK407" s="42">
        <f>IFERROR(VLOOKUP($I407,Trabajadores!$C$3:$AN$1684,38,FALSE),0)</f>
        <v>8.2274999999999991</v>
      </c>
      <c r="AL407" s="42" t="str">
        <f>IFERROR(VLOOKUP($I407,Trabajadores!$C$3:$AN$1684,28,FALSE),0)</f>
        <v>99100165012016</v>
      </c>
      <c r="AM407" s="21" t="str">
        <f>IFERROR(VLOOKUP($I407,Trabajadores!$C$3:$AN$1684,19,FALSE),0)</f>
        <v>h ASL</v>
      </c>
      <c r="AN407" s="21">
        <f>IFERROR(IF($J407="algadi",VLOOKUP($K407,Centros!$AB$2:$AD$142,2,FALSE),VLOOKUP($K407,Centros!$AB$143:$AD$282,2,FALSE)),0)</f>
        <v>0</v>
      </c>
      <c r="AO407" s="44">
        <f>IFERROR(IF($J407="algadi",VLOOKUP($K407,Centros!$AB$2:$AD$142,3,FALSE),VLOOKUP($K407,Centros!$AB$143:$AD$222,3,FALSE)),0)</f>
        <v>0</v>
      </c>
      <c r="AP407" s="54"/>
      <c r="AQ407" s="55">
        <f>IFERROR(VLOOKUP($AM407,Centros!$AR$2:$AS$405,2,FALSE),0)</f>
        <v>1.6367812499999999</v>
      </c>
      <c r="AR407" s="78">
        <f>IFERROR(VLOOKUP($AM407,Centros!$AZ$2:$BA$6,2,FALSE),0)</f>
        <v>0</v>
      </c>
      <c r="AS407" s="76">
        <f>IFERROR(VLOOKUP($AM407,Centros!$BE$2:$BF$6,2,FALSE),0)</f>
        <v>0</v>
      </c>
      <c r="BD407" s="45" t="str">
        <f t="shared" si="156"/>
        <v>ALGADI</v>
      </c>
      <c r="BE407" s="45" t="s">
        <v>852</v>
      </c>
      <c r="BF407" s="123" t="str">
        <f t="shared" si="157"/>
        <v>9-SEPTIEMBRE</v>
      </c>
      <c r="BG407" s="45">
        <f t="shared" si="158"/>
        <v>340034</v>
      </c>
      <c r="BH407" s="45">
        <f>VLOOKUP(Y407,Hoja1!$A$2:$O$599,14,FALSE)</f>
        <v>340034</v>
      </c>
      <c r="BI407" s="45" t="str">
        <f>VLOOKUP(BH407,Hoja1!$A$2:$O$599,2,FALSE)</f>
        <v>COMUNIDAD C. SAN AGUSTIN P. DAMIAN</v>
      </c>
      <c r="BJ407" s="45" t="str">
        <f t="shared" si="159"/>
        <v>GONZALEZ ALMEIDA, SONIA R.</v>
      </c>
      <c r="BK407" s="45">
        <f>VLOOKUP(BJ407,Trabajadores!$C$3:$AN$3285,14,FALSE)</f>
        <v>100</v>
      </c>
      <c r="BL407" s="45" t="str">
        <f>VLOOKUP($BJ407,Trabajadores!$C$3:$AN$3285,19,FALSE)</f>
        <v>h ASL</v>
      </c>
      <c r="BM407" s="45">
        <f>VLOOKUP($BJ407,Trabajadores!$C$3:$AN$3285,16,FALSE)</f>
        <v>100</v>
      </c>
      <c r="BN407" s="124">
        <f t="shared" si="160"/>
        <v>1</v>
      </c>
      <c r="BO407" s="124">
        <f t="shared" si="161"/>
        <v>0</v>
      </c>
      <c r="BP407" s="125">
        <f t="shared" si="162"/>
        <v>1</v>
      </c>
      <c r="BR407" s="126">
        <f t="shared" si="163"/>
        <v>-166.25699999999998</v>
      </c>
      <c r="BV407" s="45" t="str">
        <f t="shared" si="164"/>
        <v>ALGADI</v>
      </c>
      <c r="BW407" s="45" t="s">
        <v>852</v>
      </c>
      <c r="BX407" s="123" t="str">
        <f t="shared" si="165"/>
        <v>9-SEPTIEMBRE</v>
      </c>
      <c r="BY407" s="45">
        <f t="shared" si="166"/>
        <v>340034</v>
      </c>
      <c r="BZ407" s="45">
        <f>VLOOKUP(BY407,Hoja1!$A$2:$O$599,14,FALSE)</f>
        <v>340034</v>
      </c>
      <c r="CA407" s="45" t="str">
        <f>VLOOKUP(BZ407,Hoja1!$A$2:$O$599,2,FALSE)</f>
        <v>COMUNIDAD C. SAN AGUSTIN P. DAMIAN</v>
      </c>
      <c r="CB407" s="45" t="str">
        <f t="shared" si="167"/>
        <v>Puesto pendiente de cubrir</v>
      </c>
      <c r="CC407" s="45">
        <v>888</v>
      </c>
      <c r="CD407" s="45" t="str">
        <f t="shared" si="168"/>
        <v>INCIDENCIA</v>
      </c>
      <c r="CF407" s="124"/>
      <c r="CG407" s="124"/>
      <c r="CH407" s="125"/>
      <c r="CJ407" s="126">
        <f t="shared" si="169"/>
        <v>166.25699999999998</v>
      </c>
    </row>
    <row r="408" spans="1:88" hidden="1" x14ac:dyDescent="0.3">
      <c r="A408" s="116"/>
      <c r="B408" s="116"/>
      <c r="D408" s="31" t="s">
        <v>2771</v>
      </c>
      <c r="E408" s="8" t="s">
        <v>2786</v>
      </c>
      <c r="F408" s="7" t="s">
        <v>726</v>
      </c>
      <c r="G408" s="45" t="s">
        <v>714</v>
      </c>
      <c r="H408" s="45" t="s">
        <v>722</v>
      </c>
      <c r="I408" s="119" t="s">
        <v>3855</v>
      </c>
      <c r="J408" s="18" t="s">
        <v>485</v>
      </c>
      <c r="K408" s="119">
        <v>340034</v>
      </c>
      <c r="L408" s="110" t="str">
        <f t="shared" si="147"/>
        <v>ok</v>
      </c>
      <c r="M408" s="111" t="str">
        <f>IFERROR(VLOOKUP(K408,Centros!$E$2:$G$340,2,FALSE)," ")</f>
        <v>COMUNIDAD C. SAN AGUSTIN P. DAMIAN</v>
      </c>
      <c r="N408" s="112" t="str">
        <f t="shared" si="148"/>
        <v xml:space="preserve"> </v>
      </c>
      <c r="O408" s="113" t="str">
        <f>IFERROR(VLOOKUP($I408,Trabajadores!$C$3:$AF$1684,19,FALSE)," ")</f>
        <v>h ASL</v>
      </c>
      <c r="P408" s="32">
        <v>10</v>
      </c>
      <c r="Q408" s="33">
        <v>9</v>
      </c>
      <c r="R408" s="24">
        <f t="shared" si="146"/>
        <v>90</v>
      </c>
      <c r="S408" s="18"/>
      <c r="T408" s="23">
        <f t="shared" si="149"/>
        <v>1.6367812499999999</v>
      </c>
      <c r="U408" s="23">
        <f t="shared" si="150"/>
        <v>0</v>
      </c>
      <c r="V408" s="18"/>
      <c r="W408" s="23">
        <f t="shared" si="151"/>
        <v>118.755</v>
      </c>
      <c r="X408" s="30" t="str">
        <f>IFERROR(VLOOKUP($I408,Trabajadores!$C$2:$AS$1684,42,FALSE)," ")</f>
        <v>ALGADI</v>
      </c>
      <c r="Y408" s="30">
        <f>IFERROR(VLOOKUP($I408,Trabajadores!$C$2:$AS$1684,40,FALSE)," ")</f>
        <v>340034</v>
      </c>
      <c r="Z408" s="30" t="str">
        <f>IFERROR(VLOOKUP(Y408,Centros!$X$2:$Y$228,2,FALSE)," ")</f>
        <v>COMUNIDAD C. SAN AGUSTIN P. DAMIAN</v>
      </c>
      <c r="AA408" s="6" t="s">
        <v>10932</v>
      </c>
      <c r="AB408" s="5" t="s">
        <v>10933</v>
      </c>
      <c r="AC408" s="41">
        <f>IFERROR(VLOOKUP(H408,Centros!$AI$2:$AN$10,6,FALSE),0)</f>
        <v>72</v>
      </c>
      <c r="AD408" s="42">
        <f t="shared" si="152"/>
        <v>0</v>
      </c>
      <c r="AE408" s="42">
        <f t="shared" si="153"/>
        <v>90</v>
      </c>
      <c r="AF408" s="42">
        <f t="shared" si="154"/>
        <v>0</v>
      </c>
      <c r="AG408" s="42">
        <f t="shared" si="155"/>
        <v>0</v>
      </c>
      <c r="AH408" s="43">
        <f>IFERROR(VLOOKUP($I408,Trabajadores!$C$3:$AT$1684,44,FALSE),0)</f>
        <v>19228</v>
      </c>
      <c r="AI408" s="43">
        <f>IFERROR(VLOOKUP($I408,Trabajadores!$C$3:$AT$1684,2,FALSE),0)</f>
        <v>227</v>
      </c>
      <c r="AJ408" s="43" t="str">
        <f>IFERROR(VLOOKUP($I408,Trabajadores!$C$3:$AY$1270,21,FALSE),0)</f>
        <v xml:space="preserve">104 </v>
      </c>
      <c r="AK408" s="42">
        <f>IFERROR(VLOOKUP($I408,Trabajadores!$C$3:$AN$1684,38,FALSE),0)</f>
        <v>8.2274999999999991</v>
      </c>
      <c r="AL408" s="42" t="str">
        <f>IFERROR(VLOOKUP($I408,Trabajadores!$C$3:$AN$1684,28,FALSE),0)</f>
        <v>99100165012016</v>
      </c>
      <c r="AM408" s="21" t="str">
        <f>IFERROR(VLOOKUP($I408,Trabajadores!$C$3:$AN$1684,19,FALSE),0)</f>
        <v>h ASL</v>
      </c>
      <c r="AN408" s="21">
        <f>IFERROR(IF($J408="algadi",VLOOKUP($K408,Centros!$AB$2:$AD$142,2,FALSE),VLOOKUP($K408,Centros!$AB$143:$AD$282,2,FALSE)),0)</f>
        <v>0</v>
      </c>
      <c r="AO408" s="44">
        <f>IFERROR(IF($J408="algadi",VLOOKUP($K408,Centros!$AB$2:$AD$142,3,FALSE),VLOOKUP($K408,Centros!$AB$143:$AD$222,3,FALSE)),0)</f>
        <v>0</v>
      </c>
      <c r="AP408" s="54"/>
      <c r="AQ408" s="55">
        <f>IFERROR(VLOOKUP($AM408,Centros!$AR$2:$AS$405,2,FALSE),0)</f>
        <v>1.6367812499999999</v>
      </c>
      <c r="AR408" s="78">
        <f>IFERROR(VLOOKUP($AM408,Centros!$AZ$2:$BA$6,2,FALSE),0)</f>
        <v>0</v>
      </c>
      <c r="AS408" s="76">
        <f>IFERROR(VLOOKUP($AM408,Centros!$BE$2:$BF$6,2,FALSE),0)</f>
        <v>0</v>
      </c>
      <c r="BD408" s="45" t="str">
        <f t="shared" si="156"/>
        <v>ALGADI</v>
      </c>
      <c r="BE408" s="45" t="s">
        <v>852</v>
      </c>
      <c r="BF408" s="123" t="str">
        <f t="shared" si="157"/>
        <v>9-SEPTIEMBRE</v>
      </c>
      <c r="BG408" s="45">
        <f t="shared" si="158"/>
        <v>340034</v>
      </c>
      <c r="BH408" s="45">
        <f>VLOOKUP(Y408,Hoja1!$A$2:$O$599,14,FALSE)</f>
        <v>340034</v>
      </c>
      <c r="BI408" s="45" t="str">
        <f>VLOOKUP(BH408,Hoja1!$A$2:$O$599,2,FALSE)</f>
        <v>COMUNIDAD C. SAN AGUSTIN P. DAMIAN</v>
      </c>
      <c r="BJ408" s="45" t="str">
        <f t="shared" si="159"/>
        <v>GONZALEZ ALMEIDA, SONIA R.</v>
      </c>
      <c r="BK408" s="45">
        <f>VLOOKUP(BJ408,Trabajadores!$C$3:$AN$3285,14,FALSE)</f>
        <v>100</v>
      </c>
      <c r="BL408" s="45" t="str">
        <f>VLOOKUP($BJ408,Trabajadores!$C$3:$AN$3285,19,FALSE)</f>
        <v>h ASL</v>
      </c>
      <c r="BM408" s="45">
        <f>VLOOKUP($BJ408,Trabajadores!$C$3:$AN$3285,16,FALSE)</f>
        <v>100</v>
      </c>
      <c r="BN408" s="124">
        <f t="shared" si="160"/>
        <v>1</v>
      </c>
      <c r="BO408" s="124">
        <f t="shared" si="161"/>
        <v>0</v>
      </c>
      <c r="BP408" s="125">
        <f t="shared" si="162"/>
        <v>1</v>
      </c>
      <c r="BR408" s="126">
        <f t="shared" si="163"/>
        <v>-118.755</v>
      </c>
      <c r="BV408" s="45" t="str">
        <f t="shared" si="164"/>
        <v>ALGADI</v>
      </c>
      <c r="BW408" s="45" t="s">
        <v>852</v>
      </c>
      <c r="BX408" s="123" t="str">
        <f t="shared" si="165"/>
        <v>9-SEPTIEMBRE</v>
      </c>
      <c r="BY408" s="45">
        <f t="shared" si="166"/>
        <v>340034</v>
      </c>
      <c r="BZ408" s="45">
        <f>VLOOKUP(BY408,Hoja1!$A$2:$O$599,14,FALSE)</f>
        <v>340034</v>
      </c>
      <c r="CA408" s="45" t="str">
        <f>VLOOKUP(BZ408,Hoja1!$A$2:$O$599,2,FALSE)</f>
        <v>COMUNIDAD C. SAN AGUSTIN P. DAMIAN</v>
      </c>
      <c r="CB408" s="45" t="str">
        <f t="shared" si="167"/>
        <v>Puesto pendiente de cubrir</v>
      </c>
      <c r="CC408" s="45">
        <v>888</v>
      </c>
      <c r="CD408" s="45" t="str">
        <f t="shared" si="168"/>
        <v>INCIDENCIA</v>
      </c>
      <c r="CF408" s="124"/>
      <c r="CG408" s="124"/>
      <c r="CH408" s="125"/>
      <c r="CJ408" s="126">
        <f t="shared" si="169"/>
        <v>118.755</v>
      </c>
    </row>
    <row r="409" spans="1:88" hidden="1" x14ac:dyDescent="0.3">
      <c r="A409" s="116"/>
      <c r="B409" s="116"/>
      <c r="D409" s="31" t="s">
        <v>2771</v>
      </c>
      <c r="E409" s="8" t="s">
        <v>2786</v>
      </c>
      <c r="F409" s="7" t="s">
        <v>726</v>
      </c>
      <c r="G409" s="45" t="s">
        <v>714</v>
      </c>
      <c r="H409" s="45" t="s">
        <v>720</v>
      </c>
      <c r="I409" s="119" t="s">
        <v>3855</v>
      </c>
      <c r="J409" s="18" t="s">
        <v>485</v>
      </c>
      <c r="K409" s="119">
        <v>340034</v>
      </c>
      <c r="L409" s="110" t="str">
        <f t="shared" si="147"/>
        <v>ok</v>
      </c>
      <c r="M409" s="111" t="str">
        <f>IFERROR(VLOOKUP(K409,Centros!$E$2:$G$340,2,FALSE)," ")</f>
        <v>COMUNIDAD C. SAN AGUSTIN P. DAMIAN</v>
      </c>
      <c r="N409" s="112" t="str">
        <f t="shared" si="148"/>
        <v xml:space="preserve"> </v>
      </c>
      <c r="O409" s="113" t="str">
        <f>IFERROR(VLOOKUP($I409,Trabajadores!$C$3:$AF$1684,19,FALSE)," ")</f>
        <v>h ASL</v>
      </c>
      <c r="P409" s="32">
        <v>2</v>
      </c>
      <c r="Q409" s="33">
        <v>90</v>
      </c>
      <c r="R409" s="24">
        <f t="shared" si="146"/>
        <v>180</v>
      </c>
      <c r="S409" s="18"/>
      <c r="T409" s="23">
        <f t="shared" si="149"/>
        <v>1.6367812499999999</v>
      </c>
      <c r="U409" s="23">
        <f t="shared" si="150"/>
        <v>0</v>
      </c>
      <c r="V409" s="18"/>
      <c r="W409" s="23">
        <f t="shared" si="151"/>
        <v>237.51</v>
      </c>
      <c r="X409" s="30" t="str">
        <f>IFERROR(VLOOKUP($I409,Trabajadores!$C$2:$AS$1684,42,FALSE)," ")</f>
        <v>ALGADI</v>
      </c>
      <c r="Y409" s="30">
        <f>IFERROR(VLOOKUP($I409,Trabajadores!$C$2:$AS$1684,40,FALSE)," ")</f>
        <v>340034</v>
      </c>
      <c r="Z409" s="30" t="str">
        <f>IFERROR(VLOOKUP(Y409,Centros!$X$2:$Y$228,2,FALSE)," ")</f>
        <v>COMUNIDAD C. SAN AGUSTIN P. DAMIAN</v>
      </c>
      <c r="AA409" s="6" t="s">
        <v>10934</v>
      </c>
      <c r="AB409" s="5" t="s">
        <v>10907</v>
      </c>
      <c r="AC409" s="41">
        <f>IFERROR(VLOOKUP(H409,Centros!$AI$2:$AN$10,6,FALSE),0)</f>
        <v>70</v>
      </c>
      <c r="AD409" s="42">
        <f t="shared" si="152"/>
        <v>180</v>
      </c>
      <c r="AE409" s="42">
        <f t="shared" si="153"/>
        <v>0</v>
      </c>
      <c r="AF409" s="42">
        <f t="shared" si="154"/>
        <v>0</v>
      </c>
      <c r="AG409" s="42">
        <f t="shared" si="155"/>
        <v>0</v>
      </c>
      <c r="AH409" s="43">
        <f>IFERROR(VLOOKUP($I409,Trabajadores!$C$3:$AT$1684,44,FALSE),0)</f>
        <v>19228</v>
      </c>
      <c r="AI409" s="43">
        <f>IFERROR(VLOOKUP($I409,Trabajadores!$C$3:$AT$1684,2,FALSE),0)</f>
        <v>227</v>
      </c>
      <c r="AJ409" s="43" t="str">
        <f>IFERROR(VLOOKUP($I409,Trabajadores!$C$3:$AY$1270,21,FALSE),0)</f>
        <v xml:space="preserve">104 </v>
      </c>
      <c r="AK409" s="42">
        <f>IFERROR(VLOOKUP($I409,Trabajadores!$C$3:$AN$1684,38,FALSE),0)</f>
        <v>8.2274999999999991</v>
      </c>
      <c r="AL409" s="42" t="str">
        <f>IFERROR(VLOOKUP($I409,Trabajadores!$C$3:$AN$1684,28,FALSE),0)</f>
        <v>99100165012016</v>
      </c>
      <c r="AM409" s="21" t="str">
        <f>IFERROR(VLOOKUP($I409,Trabajadores!$C$3:$AN$1684,19,FALSE),0)</f>
        <v>h ASL</v>
      </c>
      <c r="AN409" s="21">
        <f>IFERROR(IF($J409="algadi",VLOOKUP($K409,Centros!$AB$2:$AD$142,2,FALSE),VLOOKUP($K409,Centros!$AB$143:$AD$282,2,FALSE)),0)</f>
        <v>0</v>
      </c>
      <c r="AO409" s="44">
        <f>IFERROR(IF($J409="algadi",VLOOKUP($K409,Centros!$AB$2:$AD$142,3,FALSE),VLOOKUP($K409,Centros!$AB$143:$AD$222,3,FALSE)),0)</f>
        <v>0</v>
      </c>
      <c r="AP409" s="54"/>
      <c r="AQ409" s="55">
        <f>IFERROR(VLOOKUP($AM409,Centros!$AR$2:$AS$405,2,FALSE),0)</f>
        <v>1.6367812499999999</v>
      </c>
      <c r="AR409" s="78">
        <f>IFERROR(VLOOKUP($AM409,Centros!$AZ$2:$BA$6,2,FALSE),0)</f>
        <v>0</v>
      </c>
      <c r="AS409" s="76">
        <f>IFERROR(VLOOKUP($AM409,Centros!$BE$2:$BF$6,2,FALSE),0)</f>
        <v>0</v>
      </c>
      <c r="BD409" s="45" t="str">
        <f t="shared" si="156"/>
        <v>ALGADI</v>
      </c>
      <c r="BE409" s="45" t="s">
        <v>852</v>
      </c>
      <c r="BF409" s="123" t="str">
        <f t="shared" si="157"/>
        <v>9-SEPTIEMBRE</v>
      </c>
      <c r="BG409" s="45">
        <f t="shared" si="158"/>
        <v>340034</v>
      </c>
      <c r="BH409" s="45">
        <f>VLOOKUP(Y409,Hoja1!$A$2:$O$599,14,FALSE)</f>
        <v>340034</v>
      </c>
      <c r="BI409" s="45" t="str">
        <f>VLOOKUP(BH409,Hoja1!$A$2:$O$599,2,FALSE)</f>
        <v>COMUNIDAD C. SAN AGUSTIN P. DAMIAN</v>
      </c>
      <c r="BJ409" s="45" t="str">
        <f t="shared" si="159"/>
        <v>GONZALEZ ALMEIDA, SONIA R.</v>
      </c>
      <c r="BK409" s="45">
        <f>VLOOKUP(BJ409,Trabajadores!$C$3:$AN$3285,14,FALSE)</f>
        <v>100</v>
      </c>
      <c r="BL409" s="45" t="str">
        <f>VLOOKUP($BJ409,Trabajadores!$C$3:$AN$3285,19,FALSE)</f>
        <v>h ASL</v>
      </c>
      <c r="BM409" s="45">
        <f>VLOOKUP($BJ409,Trabajadores!$C$3:$AN$3285,16,FALSE)</f>
        <v>100</v>
      </c>
      <c r="BN409" s="124">
        <f t="shared" si="160"/>
        <v>1</v>
      </c>
      <c r="BO409" s="124">
        <f t="shared" si="161"/>
        <v>0</v>
      </c>
      <c r="BP409" s="125">
        <f t="shared" si="162"/>
        <v>1</v>
      </c>
      <c r="BR409" s="126">
        <f t="shared" si="163"/>
        <v>-237.51</v>
      </c>
      <c r="BV409" s="45" t="str">
        <f t="shared" si="164"/>
        <v>ALGADI</v>
      </c>
      <c r="BW409" s="45" t="s">
        <v>852</v>
      </c>
      <c r="BX409" s="123" t="str">
        <f t="shared" si="165"/>
        <v>9-SEPTIEMBRE</v>
      </c>
      <c r="BY409" s="45">
        <f t="shared" si="166"/>
        <v>340034</v>
      </c>
      <c r="BZ409" s="45">
        <f>VLOOKUP(BY409,Hoja1!$A$2:$O$599,14,FALSE)</f>
        <v>340034</v>
      </c>
      <c r="CA409" s="45" t="str">
        <f>VLOOKUP(BZ409,Hoja1!$A$2:$O$599,2,FALSE)</f>
        <v>COMUNIDAD C. SAN AGUSTIN P. DAMIAN</v>
      </c>
      <c r="CB409" s="45" t="str">
        <f t="shared" si="167"/>
        <v>Festivos y Fines de Semana</v>
      </c>
      <c r="CC409" s="45">
        <v>888</v>
      </c>
      <c r="CD409" s="45" t="str">
        <f t="shared" si="168"/>
        <v>INCIDENCIA</v>
      </c>
      <c r="CF409" s="124"/>
      <c r="CG409" s="124"/>
      <c r="CH409" s="125"/>
      <c r="CJ409" s="126">
        <f t="shared" si="169"/>
        <v>237.51</v>
      </c>
    </row>
    <row r="410" spans="1:88" hidden="1" x14ac:dyDescent="0.3">
      <c r="A410" s="116"/>
      <c r="B410" s="116"/>
      <c r="D410" s="31" t="s">
        <v>2771</v>
      </c>
      <c r="E410" s="8" t="s">
        <v>2786</v>
      </c>
      <c r="F410" s="7" t="s">
        <v>726</v>
      </c>
      <c r="G410" s="45" t="s">
        <v>714</v>
      </c>
      <c r="H410" s="45" t="s">
        <v>717</v>
      </c>
      <c r="I410" s="119" t="s">
        <v>3855</v>
      </c>
      <c r="J410" s="18" t="s">
        <v>485</v>
      </c>
      <c r="K410" s="119">
        <v>340034</v>
      </c>
      <c r="L410" s="110" t="str">
        <f t="shared" si="147"/>
        <v>ok</v>
      </c>
      <c r="M410" s="111" t="str">
        <f>IFERROR(VLOOKUP(K410,Centros!$E$2:$G$340,2,FALSE)," ")</f>
        <v>COMUNIDAD C. SAN AGUSTIN P. DAMIAN</v>
      </c>
      <c r="N410" s="112" t="str">
        <f t="shared" si="148"/>
        <v xml:space="preserve"> </v>
      </c>
      <c r="O410" s="113" t="str">
        <f>IFERROR(VLOOKUP($I410,Trabajadores!$C$3:$AF$1684,19,FALSE)," ")</f>
        <v>h ASL</v>
      </c>
      <c r="P410" s="32">
        <v>3</v>
      </c>
      <c r="Q410" s="33">
        <v>90</v>
      </c>
      <c r="R410" s="24">
        <f t="shared" si="146"/>
        <v>270</v>
      </c>
      <c r="S410" s="18"/>
      <c r="T410" s="23">
        <f t="shared" si="149"/>
        <v>1.6367812499999999</v>
      </c>
      <c r="U410" s="23">
        <f t="shared" si="150"/>
        <v>0</v>
      </c>
      <c r="V410" s="18"/>
      <c r="W410" s="23">
        <f t="shared" si="151"/>
        <v>356.26499999999999</v>
      </c>
      <c r="X410" s="30" t="str">
        <f>IFERROR(VLOOKUP($I410,Trabajadores!$C$2:$AS$1684,42,FALSE)," ")</f>
        <v>ALGADI</v>
      </c>
      <c r="Y410" s="30">
        <f>IFERROR(VLOOKUP($I410,Trabajadores!$C$2:$AS$1684,40,FALSE)," ")</f>
        <v>340034</v>
      </c>
      <c r="Z410" s="30" t="str">
        <f>IFERROR(VLOOKUP(Y410,Centros!$X$2:$Y$228,2,FALSE)," ")</f>
        <v>COMUNIDAD C. SAN AGUSTIN P. DAMIAN</v>
      </c>
      <c r="AA410" s="6" t="s">
        <v>10935</v>
      </c>
      <c r="AB410" s="5" t="s">
        <v>10936</v>
      </c>
      <c r="AC410" s="41">
        <f>IFERROR(VLOOKUP(H410,Centros!$AI$2:$AN$10,6,FALSE),0)</f>
        <v>73</v>
      </c>
      <c r="AD410" s="42">
        <f t="shared" si="152"/>
        <v>0</v>
      </c>
      <c r="AE410" s="42">
        <f t="shared" si="153"/>
        <v>0</v>
      </c>
      <c r="AF410" s="42">
        <f t="shared" si="154"/>
        <v>270</v>
      </c>
      <c r="AG410" s="42">
        <f t="shared" si="155"/>
        <v>0</v>
      </c>
      <c r="AH410" s="43">
        <f>IFERROR(VLOOKUP($I410,Trabajadores!$C$3:$AT$1684,44,FALSE),0)</f>
        <v>19228</v>
      </c>
      <c r="AI410" s="43">
        <f>IFERROR(VLOOKUP($I410,Trabajadores!$C$3:$AT$1684,2,FALSE),0)</f>
        <v>227</v>
      </c>
      <c r="AJ410" s="43" t="str">
        <f>IFERROR(VLOOKUP($I410,Trabajadores!$C$3:$AY$1270,21,FALSE),0)</f>
        <v xml:space="preserve">104 </v>
      </c>
      <c r="AK410" s="42">
        <f>IFERROR(VLOOKUP($I410,Trabajadores!$C$3:$AN$1684,38,FALSE),0)</f>
        <v>8.2274999999999991</v>
      </c>
      <c r="AL410" s="42" t="str">
        <f>IFERROR(VLOOKUP($I410,Trabajadores!$C$3:$AN$1684,28,FALSE),0)</f>
        <v>99100165012016</v>
      </c>
      <c r="AM410" s="21" t="str">
        <f>IFERROR(VLOOKUP($I410,Trabajadores!$C$3:$AN$1684,19,FALSE),0)</f>
        <v>h ASL</v>
      </c>
      <c r="AN410" s="21">
        <f>IFERROR(IF($J410="algadi",VLOOKUP($K410,Centros!$AB$2:$AD$142,2,FALSE),VLOOKUP($K410,Centros!$AB$143:$AD$282,2,FALSE)),0)</f>
        <v>0</v>
      </c>
      <c r="AO410" s="44">
        <f>IFERROR(IF($J410="algadi",VLOOKUP($K410,Centros!$AB$2:$AD$142,3,FALSE),VLOOKUP($K410,Centros!$AB$143:$AD$222,3,FALSE)),0)</f>
        <v>0</v>
      </c>
      <c r="AP410" s="54"/>
      <c r="AQ410" s="55">
        <f>IFERROR(VLOOKUP($AM410,Centros!$AR$2:$AS$405,2,FALSE),0)</f>
        <v>1.6367812499999999</v>
      </c>
      <c r="AR410" s="78">
        <f>IFERROR(VLOOKUP($AM410,Centros!$AZ$2:$BA$6,2,FALSE),0)</f>
        <v>0</v>
      </c>
      <c r="AS410" s="76">
        <f>IFERROR(VLOOKUP($AM410,Centros!$BE$2:$BF$6,2,FALSE),0)</f>
        <v>0</v>
      </c>
      <c r="BD410" s="45" t="str">
        <f t="shared" si="156"/>
        <v>ALGADI</v>
      </c>
      <c r="BE410" s="45" t="s">
        <v>852</v>
      </c>
      <c r="BF410" s="123" t="str">
        <f t="shared" si="157"/>
        <v>9-SEPTIEMBRE</v>
      </c>
      <c r="BG410" s="45">
        <f t="shared" si="158"/>
        <v>340034</v>
      </c>
      <c r="BH410" s="45">
        <f>VLOOKUP(Y410,Hoja1!$A$2:$O$599,14,FALSE)</f>
        <v>340034</v>
      </c>
      <c r="BI410" s="45" t="str">
        <f>VLOOKUP(BH410,Hoja1!$A$2:$O$599,2,FALSE)</f>
        <v>COMUNIDAD C. SAN AGUSTIN P. DAMIAN</v>
      </c>
      <c r="BJ410" s="45" t="str">
        <f t="shared" si="159"/>
        <v>GONZALEZ ALMEIDA, SONIA R.</v>
      </c>
      <c r="BK410" s="45">
        <f>VLOOKUP(BJ410,Trabajadores!$C$3:$AN$3285,14,FALSE)</f>
        <v>100</v>
      </c>
      <c r="BL410" s="45" t="str">
        <f>VLOOKUP($BJ410,Trabajadores!$C$3:$AN$3285,19,FALSE)</f>
        <v>h ASL</v>
      </c>
      <c r="BM410" s="45">
        <f>VLOOKUP($BJ410,Trabajadores!$C$3:$AN$3285,16,FALSE)</f>
        <v>100</v>
      </c>
      <c r="BN410" s="124">
        <f t="shared" si="160"/>
        <v>1</v>
      </c>
      <c r="BO410" s="124">
        <f t="shared" si="161"/>
        <v>0</v>
      </c>
      <c r="BP410" s="125">
        <f t="shared" si="162"/>
        <v>1</v>
      </c>
      <c r="BR410" s="126">
        <f t="shared" si="163"/>
        <v>-356.26499999999999</v>
      </c>
      <c r="BV410" s="45" t="str">
        <f t="shared" si="164"/>
        <v>ALGADI</v>
      </c>
      <c r="BW410" s="45" t="s">
        <v>852</v>
      </c>
      <c r="BX410" s="123" t="str">
        <f t="shared" si="165"/>
        <v>9-SEPTIEMBRE</v>
      </c>
      <c r="BY410" s="45">
        <f t="shared" si="166"/>
        <v>340034</v>
      </c>
      <c r="BZ410" s="45">
        <f>VLOOKUP(BY410,Hoja1!$A$2:$O$599,14,FALSE)</f>
        <v>340034</v>
      </c>
      <c r="CA410" s="45" t="str">
        <f>VLOOKUP(BZ410,Hoja1!$A$2:$O$599,2,FALSE)</f>
        <v>COMUNIDAD C. SAN AGUSTIN P. DAMIAN</v>
      </c>
      <c r="CB410" s="45" t="str">
        <f t="shared" si="167"/>
        <v>Absentismo</v>
      </c>
      <c r="CC410" s="45">
        <v>888</v>
      </c>
      <c r="CD410" s="45" t="str">
        <f t="shared" si="168"/>
        <v>INCIDENCIA</v>
      </c>
      <c r="CF410" s="124"/>
      <c r="CG410" s="124"/>
      <c r="CH410" s="125"/>
      <c r="CJ410" s="126">
        <f t="shared" si="169"/>
        <v>356.26499999999999</v>
      </c>
    </row>
    <row r="411" spans="1:88" hidden="1" x14ac:dyDescent="0.3">
      <c r="A411" s="116"/>
      <c r="B411" s="116"/>
      <c r="D411" s="31" t="s">
        <v>2771</v>
      </c>
      <c r="E411" s="8" t="s">
        <v>2786</v>
      </c>
      <c r="F411" s="7" t="s">
        <v>726</v>
      </c>
      <c r="G411" s="45" t="s">
        <v>714</v>
      </c>
      <c r="H411" s="45" t="s">
        <v>717</v>
      </c>
      <c r="I411" s="119" t="s">
        <v>1337</v>
      </c>
      <c r="J411" s="18" t="s">
        <v>485</v>
      </c>
      <c r="K411" s="119">
        <v>340034</v>
      </c>
      <c r="L411" s="110" t="str">
        <f t="shared" si="147"/>
        <v>ok</v>
      </c>
      <c r="M411" s="111" t="str">
        <f>IFERROR(VLOOKUP(K411,Centros!$E$2:$G$340,2,FALSE)," ")</f>
        <v>COMUNIDAD C. SAN AGUSTIN P. DAMIAN</v>
      </c>
      <c r="N411" s="112" t="str">
        <f t="shared" si="148"/>
        <v xml:space="preserve"> </v>
      </c>
      <c r="O411" s="113" t="str">
        <f>IFERROR(VLOOKUP($I411,Trabajadores!$C$3:$AF$1684,19,FALSE)," ")</f>
        <v>ASL</v>
      </c>
      <c r="P411" s="32">
        <v>2</v>
      </c>
      <c r="Q411" s="33">
        <v>90</v>
      </c>
      <c r="R411" s="24">
        <f t="shared" si="146"/>
        <v>180</v>
      </c>
      <c r="S411" s="18"/>
      <c r="T411" s="23">
        <f t="shared" si="149"/>
        <v>1.6367812499999999</v>
      </c>
      <c r="U411" s="23">
        <f t="shared" si="150"/>
        <v>0</v>
      </c>
      <c r="V411" s="18"/>
      <c r="W411" s="23">
        <f t="shared" si="151"/>
        <v>237.51</v>
      </c>
      <c r="X411" s="30" t="str">
        <f>IFERROR(VLOOKUP($I411,Trabajadores!$C$2:$AS$1684,42,FALSE)," ")</f>
        <v>ALGADI</v>
      </c>
      <c r="Y411" s="30">
        <f>IFERROR(VLOOKUP($I411,Trabajadores!$C$2:$AS$1684,40,FALSE)," ")</f>
        <v>110061</v>
      </c>
      <c r="Z411" s="30" t="str">
        <f>IFERROR(VLOOKUP(Y411,Centros!$X$2:$Y$228,2,FALSE)," ")</f>
        <v>COL. SAN AGUSTIN - MADRID</v>
      </c>
      <c r="AA411" s="6" t="s">
        <v>10923</v>
      </c>
      <c r="AB411" s="5" t="s">
        <v>10936</v>
      </c>
      <c r="AC411" s="41">
        <f>IFERROR(VLOOKUP(H411,Centros!$AI$2:$AN$10,6,FALSE),0)</f>
        <v>73</v>
      </c>
      <c r="AD411" s="42">
        <f t="shared" si="152"/>
        <v>0</v>
      </c>
      <c r="AE411" s="42">
        <f t="shared" si="153"/>
        <v>0</v>
      </c>
      <c r="AF411" s="42">
        <f t="shared" si="154"/>
        <v>180</v>
      </c>
      <c r="AG411" s="42">
        <f t="shared" si="155"/>
        <v>0</v>
      </c>
      <c r="AH411" s="43">
        <f>IFERROR(VLOOKUP($I411,Trabajadores!$C$3:$AT$1684,44,FALSE),0)</f>
        <v>19228</v>
      </c>
      <c r="AI411" s="43">
        <f>IFERROR(VLOOKUP($I411,Trabajadores!$C$3:$AT$1684,2,FALSE),0)</f>
        <v>1908</v>
      </c>
      <c r="AJ411" s="43" t="str">
        <f>IFERROR(VLOOKUP($I411,Trabajadores!$C$3:$AY$1270,21,FALSE),0)</f>
        <v>32</v>
      </c>
      <c r="AK411" s="42">
        <f>IFERROR(VLOOKUP($I411,Trabajadores!$C$3:$AN$1684,38,FALSE),0)</f>
        <v>7.8</v>
      </c>
      <c r="AL411" s="42" t="str">
        <f>IFERROR(VLOOKUP($I411,Trabajadores!$C$3:$AN$1684,28,FALSE),0)</f>
        <v>99100165012016</v>
      </c>
      <c r="AM411" s="21" t="str">
        <f>IFERROR(VLOOKUP($I411,Trabajadores!$C$3:$AN$1684,19,FALSE),0)</f>
        <v>ASL</v>
      </c>
      <c r="AN411" s="21">
        <f>IFERROR(IF($J411="algadi",VLOOKUP($K411,Centros!$AB$2:$AD$142,2,FALSE),VLOOKUP($K411,Centros!$AB$143:$AD$282,2,FALSE)),0)</f>
        <v>0</v>
      </c>
      <c r="AO411" s="44">
        <f>IFERROR(IF($J411="algadi",VLOOKUP($K411,Centros!$AB$2:$AD$142,3,FALSE),VLOOKUP($K411,Centros!$AB$143:$AD$222,3,FALSE)),0)</f>
        <v>0</v>
      </c>
      <c r="AP411" s="54"/>
      <c r="AQ411" s="55">
        <f>IFERROR(VLOOKUP($AM411,Centros!$AR$2:$AS$405,2,FALSE),0)</f>
        <v>1.6367812499999999</v>
      </c>
      <c r="AR411" s="78">
        <f>IFERROR(VLOOKUP($AM411,Centros!$AZ$2:$BA$6,2,FALSE),0)</f>
        <v>0</v>
      </c>
      <c r="AS411" s="76">
        <f>IFERROR(VLOOKUP($AM411,Centros!$BE$2:$BF$6,2,FALSE),0)</f>
        <v>2.0499999999999998</v>
      </c>
      <c r="BD411" s="45" t="str">
        <f t="shared" si="156"/>
        <v>ALGADI</v>
      </c>
      <c r="BE411" s="45" t="s">
        <v>852</v>
      </c>
      <c r="BF411" s="123" t="str">
        <f t="shared" si="157"/>
        <v>9-SEPTIEMBRE</v>
      </c>
      <c r="BG411" s="45">
        <f t="shared" si="158"/>
        <v>110061</v>
      </c>
      <c r="BH411" s="45">
        <f>VLOOKUP(Y411,Hoja1!$A$2:$O$599,14,FALSE)</f>
        <v>110061</v>
      </c>
      <c r="BI411" s="45" t="str">
        <f>VLOOKUP(BH411,Hoja1!$A$2:$O$599,2,FALSE)</f>
        <v>COL. SAN AGUSTIN - MADRID</v>
      </c>
      <c r="BJ411" s="45" t="str">
        <f t="shared" si="159"/>
        <v>BOADA, RUTH NOHEM</v>
      </c>
      <c r="BK411" s="45">
        <f>VLOOKUP(BJ411,Trabajadores!$C$3:$AN$3285,14,FALSE)</f>
        <v>300</v>
      </c>
      <c r="BL411" s="45" t="str">
        <f>VLOOKUP($BJ411,Trabajadores!$C$3:$AN$3285,19,FALSE)</f>
        <v>ASL</v>
      </c>
      <c r="BM411" s="45">
        <f>VLOOKUP($BJ411,Trabajadores!$C$3:$AN$3285,16,FALSE)</f>
        <v>50</v>
      </c>
      <c r="BN411" s="124">
        <f t="shared" si="160"/>
        <v>1</v>
      </c>
      <c r="BO411" s="124">
        <f t="shared" si="161"/>
        <v>0</v>
      </c>
      <c r="BP411" s="125">
        <f t="shared" si="162"/>
        <v>1</v>
      </c>
      <c r="BR411" s="126">
        <f t="shared" si="163"/>
        <v>-237.51</v>
      </c>
      <c r="BV411" s="45" t="str">
        <f t="shared" si="164"/>
        <v>ALGADI</v>
      </c>
      <c r="BW411" s="45" t="s">
        <v>852</v>
      </c>
      <c r="BX411" s="123" t="str">
        <f t="shared" si="165"/>
        <v>9-SEPTIEMBRE</v>
      </c>
      <c r="BY411" s="45">
        <f t="shared" si="166"/>
        <v>340034</v>
      </c>
      <c r="BZ411" s="45">
        <f>VLOOKUP(BY411,Hoja1!$A$2:$O$599,14,FALSE)</f>
        <v>340034</v>
      </c>
      <c r="CA411" s="45" t="str">
        <f>VLOOKUP(BZ411,Hoja1!$A$2:$O$599,2,FALSE)</f>
        <v>COMUNIDAD C. SAN AGUSTIN P. DAMIAN</v>
      </c>
      <c r="CB411" s="45" t="str">
        <f t="shared" si="167"/>
        <v>Absentismo</v>
      </c>
      <c r="CC411" s="45">
        <v>888</v>
      </c>
      <c r="CD411" s="45" t="str">
        <f t="shared" si="168"/>
        <v>INCIDENCIA</v>
      </c>
      <c r="CF411" s="124"/>
      <c r="CG411" s="124"/>
      <c r="CH411" s="125"/>
      <c r="CJ411" s="126">
        <f t="shared" si="169"/>
        <v>237.51</v>
      </c>
    </row>
    <row r="412" spans="1:88" hidden="1" x14ac:dyDescent="0.3">
      <c r="A412" s="116"/>
      <c r="B412" s="116"/>
      <c r="D412" s="31" t="s">
        <v>2771</v>
      </c>
      <c r="E412" s="8" t="s">
        <v>2786</v>
      </c>
      <c r="F412" s="7" t="s">
        <v>726</v>
      </c>
      <c r="G412" s="45" t="s">
        <v>714</v>
      </c>
      <c r="H412" s="45" t="s">
        <v>720</v>
      </c>
      <c r="I412" s="119" t="s">
        <v>3862</v>
      </c>
      <c r="J412" s="18" t="s">
        <v>485</v>
      </c>
      <c r="K412" s="119">
        <v>340701</v>
      </c>
      <c r="L412" s="110" t="str">
        <f t="shared" si="147"/>
        <v>ok</v>
      </c>
      <c r="M412" s="111" t="str">
        <f>IFERROR(VLOOKUP(K412,Centros!$E$2:$G$340,2,FALSE)," ")</f>
        <v>CASA PROVINCIAL S.FAMILIA URGEL</v>
      </c>
      <c r="N412" s="112" t="str">
        <f t="shared" si="148"/>
        <v xml:space="preserve"> </v>
      </c>
      <c r="O412" s="113" t="str">
        <f>IFERROR(VLOOKUP($I412,Trabajadores!$C$3:$AF$1684,19,FALSE)," ")</f>
        <v>Cociner@</v>
      </c>
      <c r="P412" s="32">
        <v>1</v>
      </c>
      <c r="Q412" s="33">
        <v>350</v>
      </c>
      <c r="R412" s="24">
        <f t="shared" si="146"/>
        <v>350</v>
      </c>
      <c r="S412" s="18"/>
      <c r="T412" s="23">
        <f t="shared" si="149"/>
        <v>1.743765625</v>
      </c>
      <c r="U412" s="23">
        <f t="shared" si="150"/>
        <v>0</v>
      </c>
      <c r="V412" s="18"/>
      <c r="W412" s="23">
        <f t="shared" si="151"/>
        <v>461.82499999999999</v>
      </c>
      <c r="X412" s="30" t="str">
        <f>IFERROR(VLOOKUP($I412,Trabajadores!$C$2:$AS$1684,42,FALSE)," ")</f>
        <v>ALGADI</v>
      </c>
      <c r="Y412" s="30">
        <f>IFERROR(VLOOKUP($I412,Trabajadores!$C$2:$AS$1684,40,FALSE)," ")</f>
        <v>340701</v>
      </c>
      <c r="Z412" s="30" t="str">
        <f>IFERROR(VLOOKUP(Y412,Centros!$X$2:$Y$228,2,FALSE)," ")</f>
        <v>CASA PROVINCIAL S.FAMILIA URGEL</v>
      </c>
      <c r="AA412" s="6" t="s">
        <v>10937</v>
      </c>
      <c r="AB412" s="5" t="s">
        <v>10907</v>
      </c>
      <c r="AC412" s="41">
        <f>IFERROR(VLOOKUP(H412,Centros!$AI$2:$AN$10,6,FALSE),0)</f>
        <v>70</v>
      </c>
      <c r="AD412" s="42">
        <f t="shared" si="152"/>
        <v>350</v>
      </c>
      <c r="AE412" s="42">
        <f t="shared" si="153"/>
        <v>0</v>
      </c>
      <c r="AF412" s="42">
        <f t="shared" si="154"/>
        <v>0</v>
      </c>
      <c r="AG412" s="42">
        <f t="shared" si="155"/>
        <v>0</v>
      </c>
      <c r="AH412" s="43">
        <f>IFERROR(VLOOKUP($I412,Trabajadores!$C$3:$AT$1684,44,FALSE),0)</f>
        <v>19228</v>
      </c>
      <c r="AI412" s="43">
        <f>IFERROR(VLOOKUP($I412,Trabajadores!$C$3:$AT$1684,2,FALSE),0)</f>
        <v>1911</v>
      </c>
      <c r="AJ412" s="43" t="str">
        <f>IFERROR(VLOOKUP($I412,Trabajadores!$C$3:$AY$1270,21,FALSE),0)</f>
        <v>129</v>
      </c>
      <c r="AK412" s="42">
        <f>IFERROR(VLOOKUP($I412,Trabajadores!$C$3:$AN$1684,38,FALSE),0)</f>
        <v>7.793846153846153</v>
      </c>
      <c r="AL412" s="42" t="str">
        <f>IFERROR(VLOOKUP($I412,Trabajadores!$C$3:$AN$1684,28,FALSE),0)</f>
        <v>99100165012016</v>
      </c>
      <c r="AM412" s="21" t="str">
        <f>IFERROR(VLOOKUP($I412,Trabajadores!$C$3:$AN$1684,19,FALSE),0)</f>
        <v>Cociner@</v>
      </c>
      <c r="AN412" s="21">
        <f>IFERROR(IF($J412="algadi",VLOOKUP($K412,Centros!$AB$2:$AD$142,2,FALSE),VLOOKUP($K412,Centros!$AB$143:$AD$282,2,FALSE)),0)</f>
        <v>19028</v>
      </c>
      <c r="AO412" s="44" t="str">
        <f>IFERROR(IF($J412="algadi",VLOOKUP($K412,Centros!$AB$2:$AD$142,3,FALSE),VLOOKUP($K412,Centros!$AB$143:$AD$222,3,FALSE)),0)</f>
        <v>14</v>
      </c>
      <c r="AP412" s="54"/>
      <c r="AQ412" s="55">
        <f>IFERROR(VLOOKUP($AM412,Centros!$AR$2:$AS$405,2,FALSE),0)</f>
        <v>1.743765625</v>
      </c>
      <c r="AR412" s="78">
        <f>IFERROR(VLOOKUP($AM412,Centros!$AZ$2:$BA$6,2,FALSE),0)</f>
        <v>2.3222499999999999</v>
      </c>
      <c r="AS412" s="76">
        <f>IFERROR(VLOOKUP($AM412,Centros!$BE$2:$BF$6,2,FALSE),0)</f>
        <v>0</v>
      </c>
      <c r="BD412" s="45" t="str">
        <f t="shared" si="156"/>
        <v>ALGADI</v>
      </c>
      <c r="BE412" s="45" t="s">
        <v>852</v>
      </c>
      <c r="BF412" s="123" t="str">
        <f t="shared" si="157"/>
        <v>9-SEPTIEMBRE</v>
      </c>
      <c r="BG412" s="45">
        <f t="shared" si="158"/>
        <v>340701</v>
      </c>
      <c r="BH412" s="45">
        <f>VLOOKUP(Y412,Hoja1!$A$2:$O$599,14,FALSE)</f>
        <v>340701</v>
      </c>
      <c r="BI412" s="45" t="str">
        <f>VLOOKUP(BH412,Hoja1!$A$2:$O$599,2,FALSE)</f>
        <v>CASA PROVINCIAL S.FAMILIA URGEL</v>
      </c>
      <c r="BJ412" s="45" t="str">
        <f t="shared" si="159"/>
        <v>GONZALEZ DAVILA, MARTA CRIS</v>
      </c>
      <c r="BK412" s="45">
        <f>VLOOKUP(BJ412,Trabajadores!$C$3:$AN$3285,14,FALSE)</f>
        <v>200</v>
      </c>
      <c r="BL412" s="45" t="str">
        <f>VLOOKUP($BJ412,Trabajadores!$C$3:$AN$3285,19,FALSE)</f>
        <v>Cociner@</v>
      </c>
      <c r="BM412" s="45">
        <f>VLOOKUP($BJ412,Trabajadores!$C$3:$AN$3285,16,FALSE)</f>
        <v>81.25</v>
      </c>
      <c r="BN412" s="124">
        <f t="shared" si="160"/>
        <v>1</v>
      </c>
      <c r="BO412" s="124">
        <f t="shared" si="161"/>
        <v>0</v>
      </c>
      <c r="BP412" s="125">
        <f t="shared" si="162"/>
        <v>1</v>
      </c>
      <c r="BR412" s="126">
        <f t="shared" si="163"/>
        <v>-461.82499999999999</v>
      </c>
      <c r="BV412" s="45" t="str">
        <f t="shared" si="164"/>
        <v>ALGADI</v>
      </c>
      <c r="BW412" s="45" t="s">
        <v>852</v>
      </c>
      <c r="BX412" s="123" t="str">
        <f t="shared" si="165"/>
        <v>9-SEPTIEMBRE</v>
      </c>
      <c r="BY412" s="45">
        <f t="shared" si="166"/>
        <v>340701</v>
      </c>
      <c r="BZ412" s="45">
        <f>VLOOKUP(BY412,Hoja1!$A$2:$O$599,14,FALSE)</f>
        <v>340701</v>
      </c>
      <c r="CA412" s="45" t="str">
        <f>VLOOKUP(BZ412,Hoja1!$A$2:$O$599,2,FALSE)</f>
        <v>CASA PROVINCIAL S.FAMILIA URGEL</v>
      </c>
      <c r="CB412" s="45" t="str">
        <f t="shared" si="167"/>
        <v>Festivos y Fines de Semana</v>
      </c>
      <c r="CC412" s="45">
        <v>888</v>
      </c>
      <c r="CD412" s="45" t="str">
        <f t="shared" si="168"/>
        <v>INCIDENCIA</v>
      </c>
      <c r="CF412" s="124"/>
      <c r="CG412" s="124"/>
      <c r="CH412" s="125"/>
      <c r="CJ412" s="126">
        <f t="shared" si="169"/>
        <v>461.82499999999999</v>
      </c>
    </row>
    <row r="413" spans="1:88" hidden="1" x14ac:dyDescent="0.3">
      <c r="A413" s="116"/>
      <c r="B413" s="116"/>
      <c r="D413" s="31" t="s">
        <v>2771</v>
      </c>
      <c r="E413" s="8" t="s">
        <v>2786</v>
      </c>
      <c r="F413" s="7" t="s">
        <v>726</v>
      </c>
      <c r="G413" s="45" t="s">
        <v>714</v>
      </c>
      <c r="H413" s="45" t="s">
        <v>722</v>
      </c>
      <c r="I413" s="119" t="s">
        <v>3862</v>
      </c>
      <c r="J413" s="18" t="s">
        <v>485</v>
      </c>
      <c r="K413" s="119">
        <v>340701</v>
      </c>
      <c r="L413" s="110" t="str">
        <f t="shared" si="147"/>
        <v>ok</v>
      </c>
      <c r="M413" s="111" t="str">
        <f>IFERROR(VLOOKUP(K413,Centros!$E$2:$G$340,2,FALSE)," ")</f>
        <v>CASA PROVINCIAL S.FAMILIA URGEL</v>
      </c>
      <c r="N413" s="112" t="str">
        <f t="shared" si="148"/>
        <v xml:space="preserve"> </v>
      </c>
      <c r="O413" s="113" t="str">
        <f>IFERROR(VLOOKUP($I413,Trabajadores!$C$3:$AF$1684,19,FALSE)," ")</f>
        <v>Cociner@</v>
      </c>
      <c r="P413" s="32">
        <v>19.5</v>
      </c>
      <c r="Q413" s="33">
        <v>11.25</v>
      </c>
      <c r="R413" s="24">
        <f t="shared" si="146"/>
        <v>219.375</v>
      </c>
      <c r="S413" s="18"/>
      <c r="T413" s="23">
        <f t="shared" si="149"/>
        <v>1.743765625</v>
      </c>
      <c r="U413" s="23">
        <f t="shared" si="150"/>
        <v>0</v>
      </c>
      <c r="V413" s="18"/>
      <c r="W413" s="23">
        <f t="shared" si="151"/>
        <v>289.46531249999998</v>
      </c>
      <c r="X413" s="30" t="str">
        <f>IFERROR(VLOOKUP($I413,Trabajadores!$C$2:$AS$1684,42,FALSE)," ")</f>
        <v>ALGADI</v>
      </c>
      <c r="Y413" s="30">
        <f>IFERROR(VLOOKUP($I413,Trabajadores!$C$2:$AS$1684,40,FALSE)," ")</f>
        <v>340701</v>
      </c>
      <c r="Z413" s="30" t="str">
        <f>IFERROR(VLOOKUP(Y413,Centros!$X$2:$Y$228,2,FALSE)," ")</f>
        <v>CASA PROVINCIAL S.FAMILIA URGEL</v>
      </c>
      <c r="AA413" s="6" t="s">
        <v>10938</v>
      </c>
      <c r="AB413" s="5" t="s">
        <v>10912</v>
      </c>
      <c r="AC413" s="41">
        <f>IFERROR(VLOOKUP(H413,Centros!$AI$2:$AN$10,6,FALSE),0)</f>
        <v>72</v>
      </c>
      <c r="AD413" s="42">
        <f t="shared" si="152"/>
        <v>0</v>
      </c>
      <c r="AE413" s="42">
        <f t="shared" si="153"/>
        <v>219.375</v>
      </c>
      <c r="AF413" s="42">
        <f t="shared" si="154"/>
        <v>0</v>
      </c>
      <c r="AG413" s="42">
        <f t="shared" si="155"/>
        <v>0</v>
      </c>
      <c r="AH413" s="43">
        <f>IFERROR(VLOOKUP($I413,Trabajadores!$C$3:$AT$1684,44,FALSE),0)</f>
        <v>19228</v>
      </c>
      <c r="AI413" s="43">
        <f>IFERROR(VLOOKUP($I413,Trabajadores!$C$3:$AT$1684,2,FALSE),0)</f>
        <v>1911</v>
      </c>
      <c r="AJ413" s="43" t="str">
        <f>IFERROR(VLOOKUP($I413,Trabajadores!$C$3:$AY$1270,21,FALSE),0)</f>
        <v>129</v>
      </c>
      <c r="AK413" s="42">
        <f>IFERROR(VLOOKUP($I413,Trabajadores!$C$3:$AN$1684,38,FALSE),0)</f>
        <v>7.793846153846153</v>
      </c>
      <c r="AL413" s="42" t="str">
        <f>IFERROR(VLOOKUP($I413,Trabajadores!$C$3:$AN$1684,28,FALSE),0)</f>
        <v>99100165012016</v>
      </c>
      <c r="AM413" s="21" t="str">
        <f>IFERROR(VLOOKUP($I413,Trabajadores!$C$3:$AN$1684,19,FALSE),0)</f>
        <v>Cociner@</v>
      </c>
      <c r="AN413" s="21">
        <f>IFERROR(IF($J413="algadi",VLOOKUP($K413,Centros!$AB$2:$AD$142,2,FALSE),VLOOKUP($K413,Centros!$AB$143:$AD$282,2,FALSE)),0)</f>
        <v>19028</v>
      </c>
      <c r="AO413" s="44" t="str">
        <f>IFERROR(IF($J413="algadi",VLOOKUP($K413,Centros!$AB$2:$AD$142,3,FALSE),VLOOKUP($K413,Centros!$AB$143:$AD$222,3,FALSE)),0)</f>
        <v>14</v>
      </c>
      <c r="AP413" s="54"/>
      <c r="AQ413" s="55">
        <f>IFERROR(VLOOKUP($AM413,Centros!$AR$2:$AS$405,2,FALSE),0)</f>
        <v>1.743765625</v>
      </c>
      <c r="AR413" s="78">
        <f>IFERROR(VLOOKUP($AM413,Centros!$AZ$2:$BA$6,2,FALSE),0)</f>
        <v>2.3222499999999999</v>
      </c>
      <c r="AS413" s="76">
        <f>IFERROR(VLOOKUP($AM413,Centros!$BE$2:$BF$6,2,FALSE),0)</f>
        <v>0</v>
      </c>
      <c r="BD413" s="45" t="str">
        <f t="shared" si="156"/>
        <v>ALGADI</v>
      </c>
      <c r="BE413" s="45" t="s">
        <v>852</v>
      </c>
      <c r="BF413" s="123" t="str">
        <f t="shared" si="157"/>
        <v>9-SEPTIEMBRE</v>
      </c>
      <c r="BG413" s="45">
        <f t="shared" si="158"/>
        <v>340701</v>
      </c>
      <c r="BH413" s="45">
        <f>VLOOKUP(Y413,Hoja1!$A$2:$O$599,14,FALSE)</f>
        <v>340701</v>
      </c>
      <c r="BI413" s="45" t="str">
        <f>VLOOKUP(BH413,Hoja1!$A$2:$O$599,2,FALSE)</f>
        <v>CASA PROVINCIAL S.FAMILIA URGEL</v>
      </c>
      <c r="BJ413" s="45" t="str">
        <f t="shared" si="159"/>
        <v>GONZALEZ DAVILA, MARTA CRIS</v>
      </c>
      <c r="BK413" s="45">
        <f>VLOOKUP(BJ413,Trabajadores!$C$3:$AN$3285,14,FALSE)</f>
        <v>200</v>
      </c>
      <c r="BL413" s="45" t="str">
        <f>VLOOKUP($BJ413,Trabajadores!$C$3:$AN$3285,19,FALSE)</f>
        <v>Cociner@</v>
      </c>
      <c r="BM413" s="45">
        <f>VLOOKUP($BJ413,Trabajadores!$C$3:$AN$3285,16,FALSE)</f>
        <v>81.25</v>
      </c>
      <c r="BN413" s="124">
        <f t="shared" si="160"/>
        <v>1</v>
      </c>
      <c r="BO413" s="124">
        <f t="shared" si="161"/>
        <v>0</v>
      </c>
      <c r="BP413" s="125">
        <f t="shared" si="162"/>
        <v>1</v>
      </c>
      <c r="BR413" s="126">
        <f t="shared" si="163"/>
        <v>-289.46531249999998</v>
      </c>
      <c r="BV413" s="45" t="str">
        <f t="shared" si="164"/>
        <v>ALGADI</v>
      </c>
      <c r="BW413" s="45" t="s">
        <v>852</v>
      </c>
      <c r="BX413" s="123" t="str">
        <f t="shared" si="165"/>
        <v>9-SEPTIEMBRE</v>
      </c>
      <c r="BY413" s="45">
        <f t="shared" si="166"/>
        <v>340701</v>
      </c>
      <c r="BZ413" s="45">
        <f>VLOOKUP(BY413,Hoja1!$A$2:$O$599,14,FALSE)</f>
        <v>340701</v>
      </c>
      <c r="CA413" s="45" t="str">
        <f>VLOOKUP(BZ413,Hoja1!$A$2:$O$599,2,FALSE)</f>
        <v>CASA PROVINCIAL S.FAMILIA URGEL</v>
      </c>
      <c r="CB413" s="45" t="str">
        <f t="shared" si="167"/>
        <v>Puesto pendiente de cubrir</v>
      </c>
      <c r="CC413" s="45">
        <v>888</v>
      </c>
      <c r="CD413" s="45" t="str">
        <f t="shared" si="168"/>
        <v>INCIDENCIA</v>
      </c>
      <c r="CF413" s="124"/>
      <c r="CG413" s="124"/>
      <c r="CH413" s="125"/>
      <c r="CJ413" s="126">
        <f t="shared" si="169"/>
        <v>289.46531249999998</v>
      </c>
    </row>
    <row r="414" spans="1:88" hidden="1" x14ac:dyDescent="0.3">
      <c r="A414" s="116"/>
      <c r="B414" s="116"/>
      <c r="D414" s="31" t="s">
        <v>2771</v>
      </c>
      <c r="E414" s="8" t="s">
        <v>2786</v>
      </c>
      <c r="F414" s="7" t="s">
        <v>726</v>
      </c>
      <c r="G414" s="45" t="s">
        <v>714</v>
      </c>
      <c r="H414" s="45" t="s">
        <v>717</v>
      </c>
      <c r="I414" s="119" t="s">
        <v>4863</v>
      </c>
      <c r="J414" s="18" t="s">
        <v>485</v>
      </c>
      <c r="K414" s="119">
        <v>310002</v>
      </c>
      <c r="L414" s="110" t="str">
        <f t="shared" si="147"/>
        <v>ok</v>
      </c>
      <c r="M414" s="111" t="str">
        <f>IFERROR(VLOOKUP(K414,Centros!$E$2:$G$340,2,FALSE)," ")</f>
        <v>FUNDACIÓN GIL GAYARRE LA GRANJA-AREA ADULTOS</v>
      </c>
      <c r="N414" s="112" t="str">
        <f t="shared" si="148"/>
        <v xml:space="preserve"> </v>
      </c>
      <c r="O414" s="113" t="str">
        <f>IFERROR(VLOOKUP($I414,Trabajadores!$C$3:$AF$1684,19,FALSE)," ")</f>
        <v>Cociner@</v>
      </c>
      <c r="P414" s="32">
        <v>1</v>
      </c>
      <c r="Q414" s="33">
        <v>79.16</v>
      </c>
      <c r="R414" s="24">
        <f t="shared" si="146"/>
        <v>79.16</v>
      </c>
      <c r="S414" s="18"/>
      <c r="T414" s="23">
        <f t="shared" si="149"/>
        <v>1.743765625</v>
      </c>
      <c r="U414" s="23">
        <f t="shared" si="150"/>
        <v>0</v>
      </c>
      <c r="V414" s="18"/>
      <c r="W414" s="23">
        <f t="shared" si="151"/>
        <v>104.45161999999999</v>
      </c>
      <c r="X414" s="30" t="str">
        <f>IFERROR(VLOOKUP($I414,Trabajadores!$C$2:$AS$1684,42,FALSE)," ")</f>
        <v>ALGADI</v>
      </c>
      <c r="Y414" s="30">
        <f>IFERROR(VLOOKUP($I414,Trabajadores!$C$2:$AS$1684,40,FALSE)," ")</f>
        <v>888888</v>
      </c>
      <c r="Z414" s="30" t="str">
        <f>IFERROR(VLOOKUP(Y414,Centros!$X$2:$Y$228,2,FALSE)," ")</f>
        <v>CORRETURNOS/RAPPELS</v>
      </c>
      <c r="AA414" s="6" t="s">
        <v>10939</v>
      </c>
      <c r="AB414" s="5" t="s">
        <v>10940</v>
      </c>
      <c r="AC414" s="41">
        <f>IFERROR(VLOOKUP(H414,Centros!$AI$2:$AN$10,6,FALSE),0)</f>
        <v>73</v>
      </c>
      <c r="AD414" s="42">
        <f t="shared" si="152"/>
        <v>0</v>
      </c>
      <c r="AE414" s="42">
        <f t="shared" si="153"/>
        <v>0</v>
      </c>
      <c r="AF414" s="42">
        <f t="shared" si="154"/>
        <v>79.16</v>
      </c>
      <c r="AG414" s="42">
        <f t="shared" si="155"/>
        <v>0</v>
      </c>
      <c r="AH414" s="43">
        <f>IFERROR(VLOOKUP($I414,Trabajadores!$C$3:$AT$1684,44,FALSE),0)</f>
        <v>19228</v>
      </c>
      <c r="AI414" s="43">
        <f>IFERROR(VLOOKUP($I414,Trabajadores!$C$3:$AT$1684,2,FALSE),0)</f>
        <v>1979</v>
      </c>
      <c r="AJ414" s="43" t="str">
        <f>IFERROR(VLOOKUP($I414,Trabajadores!$C$3:$AY$1270,21,FALSE),0)</f>
        <v>55</v>
      </c>
      <c r="AK414" s="42">
        <f>IFERROR(VLOOKUP($I414,Trabajadores!$C$3:$AN$1684,38,FALSE),0)</f>
        <v>10.272500000000001</v>
      </c>
      <c r="AL414" s="42" t="str">
        <f>IFERROR(VLOOKUP($I414,Trabajadores!$C$3:$AN$1684,28,FALSE),0)</f>
        <v>99100165012016</v>
      </c>
      <c r="AM414" s="21" t="str">
        <f>IFERROR(VLOOKUP($I414,Trabajadores!$C$3:$AN$1684,19,FALSE),0)</f>
        <v>Cociner@</v>
      </c>
      <c r="AN414" s="21">
        <f>IFERROR(IF($J414="algadi",VLOOKUP($K414,Centros!$AB$2:$AD$142,2,FALSE),VLOOKUP($K414,Centros!$AB$143:$AD$282,2,FALSE)),0)</f>
        <v>0</v>
      </c>
      <c r="AO414" s="44">
        <f>IFERROR(IF($J414="algadi",VLOOKUP($K414,Centros!$AB$2:$AD$142,3,FALSE),VLOOKUP($K414,Centros!$AB$143:$AD$222,3,FALSE)),0)</f>
        <v>0</v>
      </c>
      <c r="AP414" s="54"/>
      <c r="AQ414" s="55">
        <f>IFERROR(VLOOKUP($AM414,Centros!$AR$2:$AS$405,2,FALSE),0)</f>
        <v>1.743765625</v>
      </c>
      <c r="AR414" s="78">
        <f>IFERROR(VLOOKUP($AM414,Centros!$AZ$2:$BA$6,2,FALSE),0)</f>
        <v>2.3222499999999999</v>
      </c>
      <c r="AS414" s="76">
        <f>IFERROR(VLOOKUP($AM414,Centros!$BE$2:$BF$6,2,FALSE),0)</f>
        <v>0</v>
      </c>
      <c r="BD414" s="45" t="str">
        <f t="shared" si="156"/>
        <v>ALGADI</v>
      </c>
      <c r="BE414" s="45" t="s">
        <v>852</v>
      </c>
      <c r="BF414" s="123" t="str">
        <f t="shared" si="157"/>
        <v>9-SEPTIEMBRE</v>
      </c>
      <c r="BG414" s="45">
        <f t="shared" si="158"/>
        <v>888888</v>
      </c>
      <c r="BH414" s="45">
        <f>VLOOKUP(Y414,Hoja1!$A$2:$O$599,14,FALSE)</f>
        <v>888888</v>
      </c>
      <c r="BI414" s="45" t="str">
        <f>VLOOKUP(BH414,Hoja1!$A$2:$O$599,2,FALSE)</f>
        <v>CORRETURNOS/RAPPELS</v>
      </c>
      <c r="BJ414" s="45" t="str">
        <f t="shared" si="159"/>
        <v>SALGADO CUELLAR, ANTONIO</v>
      </c>
      <c r="BK414" s="45">
        <f>VLOOKUP(BJ414,Trabajadores!$C$3:$AN$3285,14,FALSE)</f>
        <v>100</v>
      </c>
      <c r="BL414" s="45" t="str">
        <f>VLOOKUP($BJ414,Trabajadores!$C$3:$AN$3285,19,FALSE)</f>
        <v>Cociner@</v>
      </c>
      <c r="BM414" s="45">
        <f>VLOOKUP($BJ414,Trabajadores!$C$3:$AN$3285,16,FALSE)</f>
        <v>100</v>
      </c>
      <c r="BN414" s="124">
        <f t="shared" si="160"/>
        <v>1</v>
      </c>
      <c r="BO414" s="124">
        <f t="shared" si="161"/>
        <v>0</v>
      </c>
      <c r="BP414" s="125">
        <f t="shared" si="162"/>
        <v>1</v>
      </c>
      <c r="BR414" s="126">
        <f t="shared" si="163"/>
        <v>-104.45161999999999</v>
      </c>
      <c r="BV414" s="45" t="str">
        <f t="shared" si="164"/>
        <v>ALGADI</v>
      </c>
      <c r="BW414" s="45" t="s">
        <v>852</v>
      </c>
      <c r="BX414" s="123" t="str">
        <f t="shared" si="165"/>
        <v>9-SEPTIEMBRE</v>
      </c>
      <c r="BY414" s="45">
        <f t="shared" si="166"/>
        <v>310002</v>
      </c>
      <c r="BZ414" s="45">
        <f>VLOOKUP(BY414,Hoja1!$A$2:$O$599,14,FALSE)</f>
        <v>310002</v>
      </c>
      <c r="CA414" s="45" t="str">
        <f>VLOOKUP(BZ414,Hoja1!$A$2:$O$599,2,FALSE)</f>
        <v>FUNDACIÓN GIL GAYARRE LA GRANJA-AREA ADULTOS</v>
      </c>
      <c r="CB414" s="45" t="str">
        <f t="shared" si="167"/>
        <v>Absentismo</v>
      </c>
      <c r="CC414" s="45">
        <v>888</v>
      </c>
      <c r="CD414" s="45" t="str">
        <f t="shared" si="168"/>
        <v>INCIDENCIA</v>
      </c>
      <c r="CF414" s="124"/>
      <c r="CG414" s="124"/>
      <c r="CH414" s="125"/>
      <c r="CJ414" s="126">
        <f t="shared" si="169"/>
        <v>104.45161999999999</v>
      </c>
    </row>
    <row r="415" spans="1:88" hidden="1" x14ac:dyDescent="0.3">
      <c r="A415" s="116"/>
      <c r="B415" s="116"/>
      <c r="D415" s="31" t="s">
        <v>2771</v>
      </c>
      <c r="E415" s="8" t="s">
        <v>2786</v>
      </c>
      <c r="F415" s="7" t="s">
        <v>726</v>
      </c>
      <c r="G415" s="45" t="s">
        <v>714</v>
      </c>
      <c r="H415" s="45" t="s">
        <v>720</v>
      </c>
      <c r="I415" s="119" t="s">
        <v>4944</v>
      </c>
      <c r="J415" s="18" t="s">
        <v>485</v>
      </c>
      <c r="K415" s="119">
        <v>340701</v>
      </c>
      <c r="L415" s="110" t="str">
        <f t="shared" si="147"/>
        <v>ok</v>
      </c>
      <c r="M415" s="111" t="str">
        <f>IFERROR(VLOOKUP(K415,Centros!$E$2:$G$340,2,FALSE)," ")</f>
        <v>CASA PROVINCIAL S.FAMILIA URGEL</v>
      </c>
      <c r="N415" s="112" t="str">
        <f t="shared" si="148"/>
        <v xml:space="preserve"> </v>
      </c>
      <c r="O415" s="113" t="str">
        <f>IFERROR(VLOOKUP($I415,Trabajadores!$C$3:$AF$1684,19,FALSE)," ")</f>
        <v>COC ENCARG</v>
      </c>
      <c r="P415" s="32">
        <v>3</v>
      </c>
      <c r="Q415" s="33">
        <v>25</v>
      </c>
      <c r="R415" s="24">
        <f t="shared" si="146"/>
        <v>75</v>
      </c>
      <c r="S415" s="18"/>
      <c r="T415" s="23">
        <f t="shared" si="149"/>
        <v>1.7971718750000001</v>
      </c>
      <c r="U415" s="23">
        <f t="shared" si="150"/>
        <v>0</v>
      </c>
      <c r="V415" s="18"/>
      <c r="W415" s="23">
        <f t="shared" si="151"/>
        <v>98.962499999999991</v>
      </c>
      <c r="X415" s="30" t="str">
        <f>IFERROR(VLOOKUP($I415,Trabajadores!$C$2:$AS$1684,42,FALSE)," ")</f>
        <v>ALGADI</v>
      </c>
      <c r="Y415" s="30">
        <f>IFERROR(VLOOKUP($I415,Trabajadores!$C$2:$AS$1684,40,FALSE)," ")</f>
        <v>340701</v>
      </c>
      <c r="Z415" s="30" t="str">
        <f>IFERROR(VLOOKUP(Y415,Centros!$X$2:$Y$228,2,FALSE)," ")</f>
        <v>CASA PROVINCIAL S.FAMILIA URGEL</v>
      </c>
      <c r="AA415" s="6" t="s">
        <v>10941</v>
      </c>
      <c r="AB415" s="5" t="s">
        <v>10907</v>
      </c>
      <c r="AC415" s="41">
        <f>IFERROR(VLOOKUP(H415,Centros!$AI$2:$AN$10,6,FALSE),0)</f>
        <v>70</v>
      </c>
      <c r="AD415" s="42">
        <f t="shared" si="152"/>
        <v>75</v>
      </c>
      <c r="AE415" s="42">
        <f t="shared" si="153"/>
        <v>0</v>
      </c>
      <c r="AF415" s="42">
        <f t="shared" si="154"/>
        <v>0</v>
      </c>
      <c r="AG415" s="42">
        <f t="shared" si="155"/>
        <v>0</v>
      </c>
      <c r="AH415" s="43">
        <f>IFERROR(VLOOKUP($I415,Trabajadores!$C$3:$AT$1684,44,FALSE),0)</f>
        <v>19028</v>
      </c>
      <c r="AI415" s="43">
        <f>IFERROR(VLOOKUP($I415,Trabajadores!$C$3:$AT$1684,2,FALSE),0)</f>
        <v>417</v>
      </c>
      <c r="AJ415" s="43" t="str">
        <f>IFERROR(VLOOKUP($I415,Trabajadores!$C$3:$AY$1270,21,FALSE),0)</f>
        <v>14</v>
      </c>
      <c r="AK415" s="42">
        <f>IFERROR(VLOOKUP($I415,Trabajadores!$C$3:$AN$1684,38,FALSE),0)</f>
        <v>9.1237499999999994</v>
      </c>
      <c r="AL415" s="42" t="str">
        <f>IFERROR(VLOOKUP($I415,Trabajadores!$C$3:$AN$1684,28,FALSE),0)</f>
        <v>99100165012016</v>
      </c>
      <c r="AM415" s="21" t="str">
        <f>IFERROR(VLOOKUP($I415,Trabajadores!$C$3:$AN$1684,19,FALSE),0)</f>
        <v>COC ENCARG</v>
      </c>
      <c r="AN415" s="21">
        <f>IFERROR(IF($J415="algadi",VLOOKUP($K415,Centros!$AB$2:$AD$142,2,FALSE),VLOOKUP($K415,Centros!$AB$143:$AD$282,2,FALSE)),0)</f>
        <v>19028</v>
      </c>
      <c r="AO415" s="44" t="str">
        <f>IFERROR(IF($J415="algadi",VLOOKUP($K415,Centros!$AB$2:$AD$142,3,FALSE),VLOOKUP($K415,Centros!$AB$143:$AD$222,3,FALSE)),0)</f>
        <v>14</v>
      </c>
      <c r="AP415" s="54"/>
      <c r="AQ415" s="55">
        <f>IFERROR(VLOOKUP($AM415,Centros!$AR$2:$AS$405,2,FALSE),0)</f>
        <v>1.7971718750000001</v>
      </c>
      <c r="AR415" s="78">
        <f>IFERROR(VLOOKUP($AM415,Centros!$AZ$2:$BA$6,2,FALSE),0)</f>
        <v>0</v>
      </c>
      <c r="AS415" s="76">
        <f>IFERROR(VLOOKUP($AM415,Centros!$BE$2:$BF$6,2,FALSE),0)</f>
        <v>0</v>
      </c>
      <c r="BD415" s="45" t="str">
        <f t="shared" si="156"/>
        <v>ALGADI</v>
      </c>
      <c r="BE415" s="45" t="s">
        <v>852</v>
      </c>
      <c r="BF415" s="123" t="str">
        <f t="shared" si="157"/>
        <v>9-SEPTIEMBRE</v>
      </c>
      <c r="BG415" s="45">
        <f t="shared" si="158"/>
        <v>340701</v>
      </c>
      <c r="BH415" s="45">
        <f>VLOOKUP(Y415,Hoja1!$A$2:$O$599,14,FALSE)</f>
        <v>340701</v>
      </c>
      <c r="BI415" s="45" t="str">
        <f>VLOOKUP(BH415,Hoja1!$A$2:$O$599,2,FALSE)</f>
        <v>CASA PROVINCIAL S.FAMILIA URGEL</v>
      </c>
      <c r="BJ415" s="45" t="str">
        <f t="shared" si="159"/>
        <v>SANTIAGO FERRER, Mª BEGOÑA</v>
      </c>
      <c r="BK415" s="45">
        <f>VLOOKUP(BJ415,Trabajadores!$C$3:$AN$3285,14,FALSE)</f>
        <v>100</v>
      </c>
      <c r="BL415" s="45" t="str">
        <f>VLOOKUP($BJ415,Trabajadores!$C$3:$AN$3285,19,FALSE)</f>
        <v>COC ENCARG</v>
      </c>
      <c r="BM415" s="45">
        <f>VLOOKUP($BJ415,Trabajadores!$C$3:$AN$3285,16,FALSE)</f>
        <v>100</v>
      </c>
      <c r="BN415" s="124">
        <f t="shared" si="160"/>
        <v>1</v>
      </c>
      <c r="BO415" s="124">
        <f t="shared" si="161"/>
        <v>0</v>
      </c>
      <c r="BP415" s="125">
        <f t="shared" si="162"/>
        <v>1</v>
      </c>
      <c r="BR415" s="126">
        <f t="shared" si="163"/>
        <v>-98.962499999999991</v>
      </c>
      <c r="BV415" s="45" t="str">
        <f t="shared" si="164"/>
        <v>ALGADI</v>
      </c>
      <c r="BW415" s="45" t="s">
        <v>852</v>
      </c>
      <c r="BX415" s="123" t="str">
        <f t="shared" si="165"/>
        <v>9-SEPTIEMBRE</v>
      </c>
      <c r="BY415" s="45">
        <f t="shared" si="166"/>
        <v>340701</v>
      </c>
      <c r="BZ415" s="45">
        <f>VLOOKUP(BY415,Hoja1!$A$2:$O$599,14,FALSE)</f>
        <v>340701</v>
      </c>
      <c r="CA415" s="45" t="str">
        <f>VLOOKUP(BZ415,Hoja1!$A$2:$O$599,2,FALSE)</f>
        <v>CASA PROVINCIAL S.FAMILIA URGEL</v>
      </c>
      <c r="CB415" s="45" t="str">
        <f t="shared" si="167"/>
        <v>Festivos y Fines de Semana</v>
      </c>
      <c r="CC415" s="45">
        <v>888</v>
      </c>
      <c r="CD415" s="45" t="str">
        <f t="shared" si="168"/>
        <v>INCIDENCIA</v>
      </c>
      <c r="CF415" s="124"/>
      <c r="CG415" s="124"/>
      <c r="CH415" s="125"/>
      <c r="CJ415" s="126">
        <f t="shared" si="169"/>
        <v>98.962499999999991</v>
      </c>
    </row>
    <row r="416" spans="1:88" hidden="1" x14ac:dyDescent="0.3">
      <c r="A416" s="116"/>
      <c r="B416" s="116"/>
      <c r="D416" s="31" t="s">
        <v>2771</v>
      </c>
      <c r="E416" s="8" t="s">
        <v>2786</v>
      </c>
      <c r="F416" s="7" t="s">
        <v>726</v>
      </c>
      <c r="G416" s="45" t="s">
        <v>714</v>
      </c>
      <c r="H416" s="45" t="s">
        <v>719</v>
      </c>
      <c r="I416" s="119" t="s">
        <v>6154</v>
      </c>
      <c r="J416" s="18" t="s">
        <v>485</v>
      </c>
      <c r="K416" s="119">
        <v>110061</v>
      </c>
      <c r="L416" s="110" t="str">
        <f t="shared" si="147"/>
        <v>ok</v>
      </c>
      <c r="M416" s="111" t="str">
        <f>IFERROR(VLOOKUP(K416,Centros!$E$2:$G$340,2,FALSE)," ")</f>
        <v>COL. SAN AGUSTIN - MADRID</v>
      </c>
      <c r="N416" s="112" t="str">
        <f t="shared" si="148"/>
        <v xml:space="preserve"> </v>
      </c>
      <c r="O416" s="113" t="str">
        <f>IFERROR(VLOOKUP($I416,Trabajadores!$C$3:$AF$1684,19,FALSE)," ")</f>
        <v>Cociner@</v>
      </c>
      <c r="P416" s="32">
        <v>1</v>
      </c>
      <c r="Q416" s="33">
        <v>100</v>
      </c>
      <c r="R416" s="24">
        <f t="shared" si="146"/>
        <v>100</v>
      </c>
      <c r="S416" s="18"/>
      <c r="T416" s="23">
        <f t="shared" si="149"/>
        <v>1.743765625</v>
      </c>
      <c r="U416" s="23">
        <f t="shared" si="150"/>
        <v>0</v>
      </c>
      <c r="V416" s="18"/>
      <c r="W416" s="23">
        <f t="shared" si="151"/>
        <v>131.94999999999999</v>
      </c>
      <c r="X416" s="30" t="str">
        <f>IFERROR(VLOOKUP($I416,Trabajadores!$C$2:$AS$1684,42,FALSE)," ")</f>
        <v>ALGADI</v>
      </c>
      <c r="Y416" s="30">
        <f>IFERROR(VLOOKUP($I416,Trabajadores!$C$2:$AS$1684,40,FALSE)," ")</f>
        <v>110061</v>
      </c>
      <c r="Z416" s="30" t="str">
        <f>IFERROR(VLOOKUP(Y416,Centros!$X$2:$Y$228,2,FALSE)," ")</f>
        <v>COL. SAN AGUSTIN - MADRID</v>
      </c>
      <c r="AA416" s="6" t="s">
        <v>10942</v>
      </c>
      <c r="AB416" s="5" t="s">
        <v>10943</v>
      </c>
      <c r="AC416" s="41">
        <f>IFERROR(VLOOKUP(H416,Centros!$AI$2:$AN$10,6,FALSE),0)</f>
        <v>72</v>
      </c>
      <c r="AD416" s="42">
        <f t="shared" si="152"/>
        <v>0</v>
      </c>
      <c r="AE416" s="42">
        <f t="shared" si="153"/>
        <v>100</v>
      </c>
      <c r="AF416" s="42">
        <f t="shared" si="154"/>
        <v>0</v>
      </c>
      <c r="AG416" s="42">
        <f t="shared" si="155"/>
        <v>0</v>
      </c>
      <c r="AH416" s="43">
        <f>IFERROR(VLOOKUP($I416,Trabajadores!$C$3:$AT$1684,44,FALSE),0)</f>
        <v>19228</v>
      </c>
      <c r="AI416" s="43">
        <f>IFERROR(VLOOKUP($I416,Trabajadores!$C$3:$AT$1684,2,FALSE),0)</f>
        <v>235</v>
      </c>
      <c r="AJ416" s="43" t="str">
        <f>IFERROR(VLOOKUP($I416,Trabajadores!$C$3:$AY$1270,21,FALSE),0)</f>
        <v>32</v>
      </c>
      <c r="AK416" s="42">
        <f>IFERROR(VLOOKUP($I416,Trabajadores!$C$3:$AN$1684,38,FALSE),0)</f>
        <v>7.65625</v>
      </c>
      <c r="AL416" s="42" t="str">
        <f>IFERROR(VLOOKUP($I416,Trabajadores!$C$3:$AN$1684,28,FALSE),0)</f>
        <v>99100165012016</v>
      </c>
      <c r="AM416" s="21" t="str">
        <f>IFERROR(VLOOKUP($I416,Trabajadores!$C$3:$AN$1684,19,FALSE),0)</f>
        <v>Cociner@</v>
      </c>
      <c r="AN416" s="21">
        <f>IFERROR(IF($J416="algadi",VLOOKUP($K416,Centros!$AB$2:$AD$142,2,FALSE),VLOOKUP($K416,Centros!$AB$143:$AD$282,2,FALSE)),0)</f>
        <v>19228</v>
      </c>
      <c r="AO416" s="44" t="str">
        <f>IFERROR(IF($J416="algadi",VLOOKUP($K416,Centros!$AB$2:$AD$142,3,FALSE),VLOOKUP($K416,Centros!$AB$143:$AD$222,3,FALSE)),0)</f>
        <v>32</v>
      </c>
      <c r="AP416" s="54"/>
      <c r="AQ416" s="55">
        <f>IFERROR(VLOOKUP($AM416,Centros!$AR$2:$AS$405,2,FALSE),0)</f>
        <v>1.743765625</v>
      </c>
      <c r="AR416" s="78">
        <f>IFERROR(VLOOKUP($AM416,Centros!$AZ$2:$BA$6,2,FALSE),0)</f>
        <v>2.3222499999999999</v>
      </c>
      <c r="AS416" s="76">
        <f>IFERROR(VLOOKUP($AM416,Centros!$BE$2:$BF$6,2,FALSE),0)</f>
        <v>0</v>
      </c>
      <c r="BD416" s="45" t="str">
        <f t="shared" si="156"/>
        <v>ALGADI</v>
      </c>
      <c r="BE416" s="45" t="s">
        <v>852</v>
      </c>
      <c r="BF416" s="123" t="str">
        <f t="shared" si="157"/>
        <v>9-SEPTIEMBRE</v>
      </c>
      <c r="BG416" s="45">
        <f t="shared" si="158"/>
        <v>110061</v>
      </c>
      <c r="BH416" s="45">
        <f>VLOOKUP(Y416,Hoja1!$A$2:$O$599,14,FALSE)</f>
        <v>110061</v>
      </c>
      <c r="BI416" s="45" t="str">
        <f>VLOOKUP(BH416,Hoja1!$A$2:$O$599,2,FALSE)</f>
        <v>COL. SAN AGUSTIN - MADRID</v>
      </c>
      <c r="BJ416" s="45" t="str">
        <f t="shared" si="159"/>
        <v>HERNANDEZ RODRIGUEZ, ROCIO</v>
      </c>
      <c r="BK416" s="45">
        <f>VLOOKUP(BJ416,Trabajadores!$C$3:$AN$3285,14,FALSE)</f>
        <v>300</v>
      </c>
      <c r="BL416" s="45" t="str">
        <f>VLOOKUP($BJ416,Trabajadores!$C$3:$AN$3285,19,FALSE)</f>
        <v>Cociner@</v>
      </c>
      <c r="BM416" s="45">
        <f>VLOOKUP($BJ416,Trabajadores!$C$3:$AN$3285,16,FALSE)</f>
        <v>100</v>
      </c>
      <c r="BN416" s="124">
        <f t="shared" si="160"/>
        <v>1</v>
      </c>
      <c r="BO416" s="124">
        <f t="shared" si="161"/>
        <v>0</v>
      </c>
      <c r="BP416" s="125">
        <f t="shared" si="162"/>
        <v>1</v>
      </c>
      <c r="BR416" s="126">
        <f t="shared" si="163"/>
        <v>-131.94999999999999</v>
      </c>
      <c r="BV416" s="45" t="str">
        <f t="shared" si="164"/>
        <v>ALGADI</v>
      </c>
      <c r="BW416" s="45" t="s">
        <v>852</v>
      </c>
      <c r="BX416" s="123" t="str">
        <f t="shared" si="165"/>
        <v>9-SEPTIEMBRE</v>
      </c>
      <c r="BY416" s="45">
        <f t="shared" si="166"/>
        <v>110061</v>
      </c>
      <c r="BZ416" s="45">
        <f>VLOOKUP(BY416,Hoja1!$A$2:$O$599,14,FALSE)</f>
        <v>110061</v>
      </c>
      <c r="CA416" s="45" t="str">
        <f>VLOOKUP(BZ416,Hoja1!$A$2:$O$599,2,FALSE)</f>
        <v>COL. SAN AGUSTIN - MADRID</v>
      </c>
      <c r="CB416" s="45" t="str">
        <f t="shared" si="167"/>
        <v>Eventos</v>
      </c>
      <c r="CC416" s="45">
        <v>888</v>
      </c>
      <c r="CD416" s="45" t="str">
        <f t="shared" si="168"/>
        <v>INCIDENCIA</v>
      </c>
      <c r="CF416" s="124"/>
      <c r="CG416" s="124"/>
      <c r="CH416" s="125"/>
      <c r="CJ416" s="126">
        <f t="shared" si="169"/>
        <v>131.94999999999999</v>
      </c>
    </row>
    <row r="417" spans="1:88" hidden="1" x14ac:dyDescent="0.3">
      <c r="A417" s="116"/>
      <c r="B417" s="116"/>
      <c r="D417" s="31" t="s">
        <v>2771</v>
      </c>
      <c r="E417" s="8" t="s">
        <v>2786</v>
      </c>
      <c r="F417" s="7" t="s">
        <v>726</v>
      </c>
      <c r="G417" s="45" t="s">
        <v>714</v>
      </c>
      <c r="H417" s="45" t="s">
        <v>719</v>
      </c>
      <c r="I417" s="119" t="s">
        <v>5429</v>
      </c>
      <c r="J417" s="18" t="s">
        <v>485</v>
      </c>
      <c r="K417" s="119">
        <v>110061</v>
      </c>
      <c r="L417" s="110" t="str">
        <f t="shared" si="147"/>
        <v>ok</v>
      </c>
      <c r="M417" s="111" t="str">
        <f>IFERROR(VLOOKUP(K417,Centros!$E$2:$G$340,2,FALSE)," ")</f>
        <v>COL. SAN AGUSTIN - MADRID</v>
      </c>
      <c r="N417" s="112" t="str">
        <f t="shared" si="148"/>
        <v xml:space="preserve"> </v>
      </c>
      <c r="O417" s="113" t="str">
        <f>IFERROR(VLOOKUP($I417,Trabajadores!$C$3:$AF$1684,19,FALSE)," ")</f>
        <v>Ayte Coc</v>
      </c>
      <c r="P417" s="32">
        <v>1</v>
      </c>
      <c r="Q417" s="33">
        <v>100</v>
      </c>
      <c r="R417" s="24">
        <f t="shared" si="146"/>
        <v>100</v>
      </c>
      <c r="S417" s="18"/>
      <c r="T417" s="23">
        <f t="shared" si="149"/>
        <v>1.690609375</v>
      </c>
      <c r="U417" s="23">
        <f t="shared" si="150"/>
        <v>0</v>
      </c>
      <c r="V417" s="18"/>
      <c r="W417" s="23">
        <f t="shared" si="151"/>
        <v>131.94999999999999</v>
      </c>
      <c r="X417" s="30" t="str">
        <f>IFERROR(VLOOKUP($I417,Trabajadores!$C$2:$AS$1684,42,FALSE)," ")</f>
        <v>ALGADI</v>
      </c>
      <c r="Y417" s="30">
        <f>IFERROR(VLOOKUP($I417,Trabajadores!$C$2:$AS$1684,40,FALSE)," ")</f>
        <v>110061</v>
      </c>
      <c r="Z417" s="30" t="str">
        <f>IFERROR(VLOOKUP(Y417,Centros!$X$2:$Y$228,2,FALSE)," ")</f>
        <v>COL. SAN AGUSTIN - MADRID</v>
      </c>
      <c r="AA417" s="6" t="s">
        <v>10942</v>
      </c>
      <c r="AB417" s="5" t="s">
        <v>10943</v>
      </c>
      <c r="AC417" s="41">
        <f>IFERROR(VLOOKUP(H417,Centros!$AI$2:$AN$10,6,FALSE),0)</f>
        <v>72</v>
      </c>
      <c r="AD417" s="42">
        <f t="shared" si="152"/>
        <v>0</v>
      </c>
      <c r="AE417" s="42">
        <f t="shared" si="153"/>
        <v>100</v>
      </c>
      <c r="AF417" s="42">
        <f t="shared" si="154"/>
        <v>0</v>
      </c>
      <c r="AG417" s="42">
        <f t="shared" si="155"/>
        <v>0</v>
      </c>
      <c r="AH417" s="43">
        <f>IFERROR(VLOOKUP($I417,Trabajadores!$C$3:$AT$1684,44,FALSE),0)</f>
        <v>19228</v>
      </c>
      <c r="AI417" s="43">
        <f>IFERROR(VLOOKUP($I417,Trabajadores!$C$3:$AT$1684,2,FALSE),0)</f>
        <v>244</v>
      </c>
      <c r="AJ417" s="43" t="str">
        <f>IFERROR(VLOOKUP($I417,Trabajadores!$C$3:$AY$1270,21,FALSE),0)</f>
        <v>32</v>
      </c>
      <c r="AK417" s="42">
        <f>IFERROR(VLOOKUP($I417,Trabajadores!$C$3:$AN$1684,38,FALSE),0)</f>
        <v>7.65625</v>
      </c>
      <c r="AL417" s="42" t="str">
        <f>IFERROR(VLOOKUP($I417,Trabajadores!$C$3:$AN$1684,28,FALSE),0)</f>
        <v>99100165012016</v>
      </c>
      <c r="AM417" s="21" t="str">
        <f>IFERROR(VLOOKUP($I417,Trabajadores!$C$3:$AN$1684,19,FALSE),0)</f>
        <v>Ayte Coc</v>
      </c>
      <c r="AN417" s="21">
        <f>IFERROR(IF($J417="algadi",VLOOKUP($K417,Centros!$AB$2:$AD$142,2,FALSE),VLOOKUP($K417,Centros!$AB$143:$AD$282,2,FALSE)),0)</f>
        <v>19228</v>
      </c>
      <c r="AO417" s="44" t="str">
        <f>IFERROR(IF($J417="algadi",VLOOKUP($K417,Centros!$AB$2:$AD$142,3,FALSE),VLOOKUP($K417,Centros!$AB$143:$AD$222,3,FALSE)),0)</f>
        <v>32</v>
      </c>
      <c r="AP417" s="54"/>
      <c r="AQ417" s="55">
        <f>IFERROR(VLOOKUP($AM417,Centros!$AR$2:$AS$405,2,FALSE),0)</f>
        <v>1.690609375</v>
      </c>
      <c r="AR417" s="78">
        <f>IFERROR(VLOOKUP($AM417,Centros!$AZ$2:$BA$6,2,FALSE),0)</f>
        <v>0</v>
      </c>
      <c r="AS417" s="76">
        <f>IFERROR(VLOOKUP($AM417,Centros!$BE$2:$BF$6,2,FALSE),0)</f>
        <v>0</v>
      </c>
      <c r="BD417" s="45" t="str">
        <f t="shared" si="156"/>
        <v>ALGADI</v>
      </c>
      <c r="BE417" s="45" t="s">
        <v>852</v>
      </c>
      <c r="BF417" s="123" t="str">
        <f t="shared" si="157"/>
        <v>9-SEPTIEMBRE</v>
      </c>
      <c r="BG417" s="45">
        <f t="shared" si="158"/>
        <v>110061</v>
      </c>
      <c r="BH417" s="45">
        <f>VLOOKUP(Y417,Hoja1!$A$2:$O$599,14,FALSE)</f>
        <v>110061</v>
      </c>
      <c r="BI417" s="45" t="str">
        <f>VLOOKUP(BH417,Hoja1!$A$2:$O$599,2,FALSE)</f>
        <v>COL. SAN AGUSTIN - MADRID</v>
      </c>
      <c r="BJ417" s="45" t="str">
        <f t="shared" si="159"/>
        <v>BARRENECHEA CANTALAPIEDRA, OLGA</v>
      </c>
      <c r="BK417" s="45">
        <f>VLOOKUP(BJ417,Trabajadores!$C$3:$AN$3285,14,FALSE)</f>
        <v>300</v>
      </c>
      <c r="BL417" s="45" t="str">
        <f>VLOOKUP($BJ417,Trabajadores!$C$3:$AN$3285,19,FALSE)</f>
        <v>Ayte Coc</v>
      </c>
      <c r="BM417" s="45">
        <f>VLOOKUP($BJ417,Trabajadores!$C$3:$AN$3285,16,FALSE)</f>
        <v>100</v>
      </c>
      <c r="BN417" s="124">
        <f t="shared" si="160"/>
        <v>1</v>
      </c>
      <c r="BO417" s="124">
        <f t="shared" si="161"/>
        <v>0</v>
      </c>
      <c r="BP417" s="125">
        <f t="shared" si="162"/>
        <v>1</v>
      </c>
      <c r="BR417" s="126">
        <f t="shared" si="163"/>
        <v>-131.94999999999999</v>
      </c>
      <c r="BV417" s="45" t="str">
        <f t="shared" si="164"/>
        <v>ALGADI</v>
      </c>
      <c r="BW417" s="45" t="s">
        <v>852</v>
      </c>
      <c r="BX417" s="123" t="str">
        <f t="shared" si="165"/>
        <v>9-SEPTIEMBRE</v>
      </c>
      <c r="BY417" s="45">
        <f t="shared" si="166"/>
        <v>110061</v>
      </c>
      <c r="BZ417" s="45">
        <f>VLOOKUP(BY417,Hoja1!$A$2:$O$599,14,FALSE)</f>
        <v>110061</v>
      </c>
      <c r="CA417" s="45" t="str">
        <f>VLOOKUP(BZ417,Hoja1!$A$2:$O$599,2,FALSE)</f>
        <v>COL. SAN AGUSTIN - MADRID</v>
      </c>
      <c r="CB417" s="45" t="str">
        <f t="shared" si="167"/>
        <v>Eventos</v>
      </c>
      <c r="CC417" s="45">
        <v>888</v>
      </c>
      <c r="CD417" s="45" t="str">
        <f t="shared" si="168"/>
        <v>INCIDENCIA</v>
      </c>
      <c r="CF417" s="124"/>
      <c r="CG417" s="124"/>
      <c r="CH417" s="125"/>
      <c r="CJ417" s="126">
        <f t="shared" si="169"/>
        <v>131.94999999999999</v>
      </c>
    </row>
    <row r="418" spans="1:88" hidden="1" x14ac:dyDescent="0.3">
      <c r="A418" s="116"/>
      <c r="B418" s="116"/>
      <c r="D418" s="31" t="s">
        <v>2771</v>
      </c>
      <c r="E418" s="8" t="s">
        <v>2786</v>
      </c>
      <c r="F418" s="7" t="s">
        <v>726</v>
      </c>
      <c r="G418" s="45" t="s">
        <v>714</v>
      </c>
      <c r="H418" s="45" t="s">
        <v>720</v>
      </c>
      <c r="I418" s="119" t="s">
        <v>4352</v>
      </c>
      <c r="J418" s="18" t="s">
        <v>485</v>
      </c>
      <c r="K418" s="119">
        <v>340034</v>
      </c>
      <c r="L418" s="110" t="str">
        <f t="shared" si="147"/>
        <v>ok</v>
      </c>
      <c r="M418" s="111" t="str">
        <f>IFERROR(VLOOKUP(K418,Centros!$E$2:$G$340,2,FALSE)," ")</f>
        <v>COMUNIDAD C. SAN AGUSTIN P. DAMIAN</v>
      </c>
      <c r="N418" s="112" t="str">
        <f t="shared" si="148"/>
        <v xml:space="preserve"> </v>
      </c>
      <c r="O418" s="113" t="str">
        <f>IFERROR(VLOOKUP($I418,Trabajadores!$C$3:$AF$1684,19,FALSE)," ")</f>
        <v>h ASL</v>
      </c>
      <c r="P418" s="32">
        <v>3</v>
      </c>
      <c r="Q418" s="33">
        <v>90</v>
      </c>
      <c r="R418" s="24">
        <f t="shared" si="146"/>
        <v>270</v>
      </c>
      <c r="S418" s="18"/>
      <c r="T418" s="23">
        <f t="shared" si="149"/>
        <v>1.6367812499999999</v>
      </c>
      <c r="U418" s="23">
        <f t="shared" si="150"/>
        <v>0</v>
      </c>
      <c r="V418" s="18"/>
      <c r="W418" s="23">
        <f t="shared" si="151"/>
        <v>356.26499999999999</v>
      </c>
      <c r="X418" s="30" t="str">
        <f>IFERROR(VLOOKUP($I418,Trabajadores!$C$2:$AS$1684,42,FALSE)," ")</f>
        <v>ALGADI</v>
      </c>
      <c r="Y418" s="30">
        <f>IFERROR(VLOOKUP($I418,Trabajadores!$C$2:$AS$1684,40,FALSE)," ")</f>
        <v>110030</v>
      </c>
      <c r="Z418" s="30" t="str">
        <f>IFERROR(VLOOKUP(Y418,Centros!$X$2:$Y$228,2,FALSE)," ")</f>
        <v>COLEGIO INMACULADA</v>
      </c>
      <c r="AA418" s="6" t="s">
        <v>10944</v>
      </c>
      <c r="AB418" s="5" t="s">
        <v>10907</v>
      </c>
      <c r="AC418" s="41">
        <f>IFERROR(VLOOKUP(H418,Centros!$AI$2:$AN$10,6,FALSE),0)</f>
        <v>70</v>
      </c>
      <c r="AD418" s="42">
        <f t="shared" si="152"/>
        <v>270</v>
      </c>
      <c r="AE418" s="42">
        <f t="shared" si="153"/>
        <v>0</v>
      </c>
      <c r="AF418" s="42">
        <f t="shared" si="154"/>
        <v>0</v>
      </c>
      <c r="AG418" s="42">
        <f t="shared" si="155"/>
        <v>0</v>
      </c>
      <c r="AH418" s="43">
        <f>IFERROR(VLOOKUP($I418,Trabajadores!$C$3:$AT$1684,44,FALSE),0)</f>
        <v>19228</v>
      </c>
      <c r="AI418" s="43">
        <f>IFERROR(VLOOKUP($I418,Trabajadores!$C$3:$AT$1684,2,FALSE),0)</f>
        <v>212</v>
      </c>
      <c r="AJ418" s="43" t="str">
        <f>IFERROR(VLOOKUP($I418,Trabajadores!$C$3:$AY$1270,21,FALSE),0)</f>
        <v>36</v>
      </c>
      <c r="AK418" s="42">
        <f>IFERROR(VLOOKUP($I418,Trabajadores!$C$3:$AN$1684,38,FALSE),0)</f>
        <v>1.0885714285714285</v>
      </c>
      <c r="AL418" s="42" t="str">
        <f>IFERROR(VLOOKUP($I418,Trabajadores!$C$3:$AN$1684,28,FALSE),0)</f>
        <v>99100165012016</v>
      </c>
      <c r="AM418" s="21" t="str">
        <f>IFERROR(VLOOKUP($I418,Trabajadores!$C$3:$AN$1684,19,FALSE),0)</f>
        <v>h ASL</v>
      </c>
      <c r="AN418" s="21">
        <f>IFERROR(IF($J418="algadi",VLOOKUP($K418,Centros!$AB$2:$AD$142,2,FALSE),VLOOKUP($K418,Centros!$AB$143:$AD$282,2,FALSE)),0)</f>
        <v>0</v>
      </c>
      <c r="AO418" s="44">
        <f>IFERROR(IF($J418="algadi",VLOOKUP($K418,Centros!$AB$2:$AD$142,3,FALSE),VLOOKUP($K418,Centros!$AB$143:$AD$222,3,FALSE)),0)</f>
        <v>0</v>
      </c>
      <c r="AP418" s="54"/>
      <c r="AQ418" s="55">
        <f>IFERROR(VLOOKUP($AM418,Centros!$AR$2:$AS$405,2,FALSE),0)</f>
        <v>1.6367812499999999</v>
      </c>
      <c r="AR418" s="78">
        <f>IFERROR(VLOOKUP($AM418,Centros!$AZ$2:$BA$6,2,FALSE),0)</f>
        <v>0</v>
      </c>
      <c r="AS418" s="76">
        <f>IFERROR(VLOOKUP($AM418,Centros!$BE$2:$BF$6,2,FALSE),0)</f>
        <v>0</v>
      </c>
      <c r="BD418" s="45" t="str">
        <f t="shared" si="156"/>
        <v>ALGADI</v>
      </c>
      <c r="BE418" s="45" t="s">
        <v>852</v>
      </c>
      <c r="BF418" s="123" t="str">
        <f t="shared" si="157"/>
        <v>9-SEPTIEMBRE</v>
      </c>
      <c r="BG418" s="45">
        <f t="shared" si="158"/>
        <v>110030</v>
      </c>
      <c r="BH418" s="45">
        <f>VLOOKUP(Y418,Hoja1!$A$2:$O$599,14,FALSE)</f>
        <v>110030</v>
      </c>
      <c r="BI418" s="45" t="str">
        <f>VLOOKUP(BH418,Hoja1!$A$2:$O$599,2,FALSE)</f>
        <v>COLEGIO INMACULADA</v>
      </c>
      <c r="BJ418" s="45" t="str">
        <f t="shared" si="159"/>
        <v>MOGOLLON MARTINEZ, MILDRED</v>
      </c>
      <c r="BK418" s="45">
        <f>VLOOKUP(BJ418,Trabajadores!$C$3:$AN$3285,14,FALSE)</f>
        <v>200</v>
      </c>
      <c r="BL418" s="45" t="str">
        <f>VLOOKUP($BJ418,Trabajadores!$C$3:$AN$3285,19,FALSE)</f>
        <v>h ASL</v>
      </c>
      <c r="BM418" s="45">
        <f>VLOOKUP($BJ418,Trabajadores!$C$3:$AN$3285,16,FALSE)</f>
        <v>87.5</v>
      </c>
      <c r="BN418" s="124">
        <f t="shared" si="160"/>
        <v>1</v>
      </c>
      <c r="BO418" s="124">
        <f t="shared" si="161"/>
        <v>0</v>
      </c>
      <c r="BP418" s="125">
        <f t="shared" si="162"/>
        <v>1</v>
      </c>
      <c r="BR418" s="126">
        <f t="shared" si="163"/>
        <v>-356.26499999999999</v>
      </c>
      <c r="BV418" s="45" t="str">
        <f t="shared" si="164"/>
        <v>ALGADI</v>
      </c>
      <c r="BW418" s="45" t="s">
        <v>852</v>
      </c>
      <c r="BX418" s="123" t="str">
        <f t="shared" si="165"/>
        <v>9-SEPTIEMBRE</v>
      </c>
      <c r="BY418" s="45">
        <f t="shared" si="166"/>
        <v>340034</v>
      </c>
      <c r="BZ418" s="45">
        <f>VLOOKUP(BY418,Hoja1!$A$2:$O$599,14,FALSE)</f>
        <v>340034</v>
      </c>
      <c r="CA418" s="45" t="str">
        <f>VLOOKUP(BZ418,Hoja1!$A$2:$O$599,2,FALSE)</f>
        <v>COMUNIDAD C. SAN AGUSTIN P. DAMIAN</v>
      </c>
      <c r="CB418" s="45" t="str">
        <f t="shared" si="167"/>
        <v>Festivos y Fines de Semana</v>
      </c>
      <c r="CC418" s="45">
        <v>888</v>
      </c>
      <c r="CD418" s="45" t="str">
        <f t="shared" si="168"/>
        <v>INCIDENCIA</v>
      </c>
      <c r="CF418" s="124"/>
      <c r="CG418" s="124"/>
      <c r="CH418" s="125"/>
      <c r="CJ418" s="126">
        <f t="shared" si="169"/>
        <v>356.26499999999999</v>
      </c>
    </row>
    <row r="419" spans="1:88" hidden="1" x14ac:dyDescent="0.3">
      <c r="A419" s="116"/>
      <c r="B419" s="116"/>
      <c r="D419" s="31" t="s">
        <v>2771</v>
      </c>
      <c r="E419" s="8" t="s">
        <v>2786</v>
      </c>
      <c r="F419" s="7" t="s">
        <v>726</v>
      </c>
      <c r="G419" s="45" t="s">
        <v>714</v>
      </c>
      <c r="H419" s="45" t="s">
        <v>718</v>
      </c>
      <c r="I419" s="119" t="s">
        <v>3153</v>
      </c>
      <c r="J419" s="18" t="s">
        <v>485</v>
      </c>
      <c r="K419" s="119">
        <v>310001</v>
      </c>
      <c r="L419" s="110" t="str">
        <f t="shared" si="147"/>
        <v>ok</v>
      </c>
      <c r="M419" s="111" t="str">
        <f>IFERROR(VLOOKUP(K419,Centros!$E$2:$G$340,2,FALSE)," ")</f>
        <v>FUNDACIÓN GIL GAYARRE-VIVIENDAS</v>
      </c>
      <c r="N419" s="112" t="str">
        <f t="shared" si="148"/>
        <v xml:space="preserve"> </v>
      </c>
      <c r="O419" s="113" t="str">
        <f>IFERROR(VLOOKUP($I419,Trabajadores!$C$3:$AF$1684,19,FALSE)," ")</f>
        <v>ASL</v>
      </c>
      <c r="P419" s="32">
        <v>2</v>
      </c>
      <c r="Q419" s="33">
        <v>9</v>
      </c>
      <c r="R419" s="24">
        <f t="shared" si="146"/>
        <v>18</v>
      </c>
      <c r="S419" s="18"/>
      <c r="T419" s="23">
        <f t="shared" si="149"/>
        <v>1.6367812499999999</v>
      </c>
      <c r="U419" s="23">
        <f t="shared" si="150"/>
        <v>0</v>
      </c>
      <c r="V419" s="18"/>
      <c r="W419" s="23">
        <f t="shared" si="151"/>
        <v>23.750999999999998</v>
      </c>
      <c r="X419" s="30" t="str">
        <f>IFERROR(VLOOKUP($I419,Trabajadores!$C$2:$AS$1684,42,FALSE)," ")</f>
        <v>ALGADI</v>
      </c>
      <c r="Y419" s="30">
        <f>IFERROR(VLOOKUP($I419,Trabajadores!$C$2:$AS$1684,40,FALSE)," ")</f>
        <v>310002</v>
      </c>
      <c r="Z419" s="30" t="str">
        <f>IFERROR(VLOOKUP(Y419,Centros!$X$2:$Y$228,2,FALSE)," ")</f>
        <v>FUNDACIÓN GIL GAYARRE LA GRANJA-AREA ADULTOS</v>
      </c>
      <c r="AA419" s="6" t="s">
        <v>10945</v>
      </c>
      <c r="AB419" s="5" t="s">
        <v>10917</v>
      </c>
      <c r="AC419" s="41">
        <f>IFERROR(VLOOKUP(H419,Centros!$AI$2:$AN$10,6,FALSE),0)</f>
        <v>72</v>
      </c>
      <c r="AD419" s="42">
        <f t="shared" si="152"/>
        <v>0</v>
      </c>
      <c r="AE419" s="42">
        <f t="shared" si="153"/>
        <v>18</v>
      </c>
      <c r="AF419" s="42">
        <f t="shared" si="154"/>
        <v>0</v>
      </c>
      <c r="AG419" s="42">
        <f t="shared" si="155"/>
        <v>0</v>
      </c>
      <c r="AH419" s="43">
        <f>IFERROR(VLOOKUP($I419,Trabajadores!$C$3:$AT$1684,44,FALSE),0)</f>
        <v>19228</v>
      </c>
      <c r="AI419" s="43">
        <f>IFERROR(VLOOKUP($I419,Trabajadores!$C$3:$AT$1684,2,FALSE),0)</f>
        <v>1142</v>
      </c>
      <c r="AJ419" s="43" t="str">
        <f>IFERROR(VLOOKUP($I419,Trabajadores!$C$3:$AY$1270,21,FALSE),0)</f>
        <v>101</v>
      </c>
      <c r="AK419" s="42">
        <f>IFERROR(VLOOKUP($I419,Trabajadores!$C$3:$AN$1684,38,FALSE),0)</f>
        <v>7.8019999999999996</v>
      </c>
      <c r="AL419" s="42" t="str">
        <f>IFERROR(VLOOKUP($I419,Trabajadores!$C$3:$AN$1684,28,FALSE),0)</f>
        <v>99100165012016</v>
      </c>
      <c r="AM419" s="21" t="str">
        <f>IFERROR(VLOOKUP($I419,Trabajadores!$C$3:$AN$1684,19,FALSE),0)</f>
        <v>ASL</v>
      </c>
      <c r="AN419" s="21">
        <f>IFERROR(IF($J419="algadi",VLOOKUP($K419,Centros!$AB$2:$AD$142,2,FALSE),VLOOKUP($K419,Centros!$AB$143:$AD$282,2,FALSE)),0)</f>
        <v>0</v>
      </c>
      <c r="AO419" s="44">
        <f>IFERROR(IF($J419="algadi",VLOOKUP($K419,Centros!$AB$2:$AD$142,3,FALSE),VLOOKUP($K419,Centros!$AB$143:$AD$222,3,FALSE)),0)</f>
        <v>0</v>
      </c>
      <c r="AP419" s="54"/>
      <c r="AQ419" s="55">
        <f>IFERROR(VLOOKUP($AM419,Centros!$AR$2:$AS$405,2,FALSE),0)</f>
        <v>1.6367812499999999</v>
      </c>
      <c r="AR419" s="78">
        <f>IFERROR(VLOOKUP($AM419,Centros!$AZ$2:$BA$6,2,FALSE),0)</f>
        <v>0</v>
      </c>
      <c r="AS419" s="76">
        <f>IFERROR(VLOOKUP($AM419,Centros!$BE$2:$BF$6,2,FALSE),0)</f>
        <v>2.0499999999999998</v>
      </c>
      <c r="BD419" s="45" t="str">
        <f t="shared" si="156"/>
        <v>ALGADI</v>
      </c>
      <c r="BE419" s="45" t="s">
        <v>852</v>
      </c>
      <c r="BF419" s="123" t="str">
        <f t="shared" si="157"/>
        <v>9-SEPTIEMBRE</v>
      </c>
      <c r="BG419" s="45">
        <f t="shared" si="158"/>
        <v>310002</v>
      </c>
      <c r="BH419" s="45">
        <f>VLOOKUP(Y419,Hoja1!$A$2:$O$599,14,FALSE)</f>
        <v>310002</v>
      </c>
      <c r="BI419" s="45" t="str">
        <f>VLOOKUP(BH419,Hoja1!$A$2:$O$599,2,FALSE)</f>
        <v>FUNDACIÓN GIL GAYARRE LA GRANJA-AREA ADULTOS</v>
      </c>
      <c r="BJ419" s="45" t="str">
        <f t="shared" si="159"/>
        <v>BEJAR ROMERO, SUSANA</v>
      </c>
      <c r="BK419" s="45">
        <f>VLOOKUP(BJ419,Trabajadores!$C$3:$AN$3285,14,FALSE)</f>
        <v>200</v>
      </c>
      <c r="BL419" s="45" t="str">
        <f>VLOOKUP($BJ419,Trabajadores!$C$3:$AN$3285,19,FALSE)</f>
        <v>ASL</v>
      </c>
      <c r="BM419" s="45">
        <f>VLOOKUP($BJ419,Trabajadores!$C$3:$AN$3285,16,FALSE)</f>
        <v>62.5</v>
      </c>
      <c r="BN419" s="124">
        <f t="shared" si="160"/>
        <v>1</v>
      </c>
      <c r="BO419" s="124">
        <f t="shared" si="161"/>
        <v>0</v>
      </c>
      <c r="BP419" s="125">
        <f t="shared" si="162"/>
        <v>1</v>
      </c>
      <c r="BR419" s="126">
        <f t="shared" si="163"/>
        <v>-23.750999999999998</v>
      </c>
      <c r="BV419" s="45" t="str">
        <f t="shared" si="164"/>
        <v>ALGADI</v>
      </c>
      <c r="BW419" s="45" t="s">
        <v>852</v>
      </c>
      <c r="BX419" s="123" t="str">
        <f t="shared" si="165"/>
        <v>9-SEPTIEMBRE</v>
      </c>
      <c r="BY419" s="45">
        <f t="shared" si="166"/>
        <v>310001</v>
      </c>
      <c r="BZ419" s="45">
        <f>VLOOKUP(BY419,Hoja1!$A$2:$O$599,14,FALSE)</f>
        <v>310001</v>
      </c>
      <c r="CA419" s="45" t="str">
        <f>VLOOKUP(BZ419,Hoja1!$A$2:$O$599,2,FALSE)</f>
        <v>FUNDACIÓN GIL GAYARRE-VIVIENDAS</v>
      </c>
      <c r="CB419" s="45" t="str">
        <f t="shared" si="167"/>
        <v>Refuerzo</v>
      </c>
      <c r="CC419" s="45">
        <v>888</v>
      </c>
      <c r="CD419" s="45" t="str">
        <f t="shared" si="168"/>
        <v>INCIDENCIA</v>
      </c>
      <c r="CF419" s="124"/>
      <c r="CG419" s="124"/>
      <c r="CH419" s="125"/>
      <c r="CJ419" s="126">
        <f t="shared" si="169"/>
        <v>23.750999999999998</v>
      </c>
    </row>
    <row r="420" spans="1:88" hidden="1" x14ac:dyDescent="0.3">
      <c r="A420" s="116"/>
      <c r="B420" s="116"/>
      <c r="D420" s="31" t="s">
        <v>2771</v>
      </c>
      <c r="E420" s="8" t="s">
        <v>2786</v>
      </c>
      <c r="F420" s="7" t="s">
        <v>726</v>
      </c>
      <c r="G420" s="45" t="s">
        <v>714</v>
      </c>
      <c r="H420" s="45" t="s">
        <v>719</v>
      </c>
      <c r="I420" s="119" t="s">
        <v>5423</v>
      </c>
      <c r="J420" s="18" t="s">
        <v>485</v>
      </c>
      <c r="K420" s="119">
        <v>110061</v>
      </c>
      <c r="L420" s="110" t="str">
        <f t="shared" si="147"/>
        <v>ok</v>
      </c>
      <c r="M420" s="111" t="str">
        <f>IFERROR(VLOOKUP(K420,Centros!$E$2:$G$340,2,FALSE)," ")</f>
        <v>COL. SAN AGUSTIN - MADRID</v>
      </c>
      <c r="N420" s="112" t="str">
        <f t="shared" si="148"/>
        <v xml:space="preserve"> </v>
      </c>
      <c r="O420" s="113" t="str">
        <f>IFERROR(VLOOKUP($I420,Trabajadores!$C$3:$AF$1684,19,FALSE)," ")</f>
        <v>ASL</v>
      </c>
      <c r="P420" s="32">
        <v>3.5</v>
      </c>
      <c r="Q420" s="33">
        <v>9</v>
      </c>
      <c r="R420" s="24">
        <f t="shared" si="146"/>
        <v>31.5</v>
      </c>
      <c r="S420" s="18"/>
      <c r="T420" s="23">
        <f t="shared" si="149"/>
        <v>1.6367812499999999</v>
      </c>
      <c r="U420" s="23">
        <f t="shared" si="150"/>
        <v>0</v>
      </c>
      <c r="V420" s="18"/>
      <c r="W420" s="23">
        <f t="shared" si="151"/>
        <v>41.564249999999994</v>
      </c>
      <c r="X420" s="30" t="str">
        <f>IFERROR(VLOOKUP($I420,Trabajadores!$C$2:$AS$1684,42,FALSE)," ")</f>
        <v>ALGADI</v>
      </c>
      <c r="Y420" s="30">
        <f>IFERROR(VLOOKUP($I420,Trabajadores!$C$2:$AS$1684,40,FALSE)," ")</f>
        <v>110061</v>
      </c>
      <c r="Z420" s="30" t="str">
        <f>IFERROR(VLOOKUP(Y420,Centros!$X$2:$Y$228,2,FALSE)," ")</f>
        <v>COL. SAN AGUSTIN - MADRID</v>
      </c>
      <c r="AA420" s="6" t="s">
        <v>10946</v>
      </c>
      <c r="AB420" s="5" t="s">
        <v>10947</v>
      </c>
      <c r="AC420" s="41">
        <f>IFERROR(VLOOKUP(H420,Centros!$AI$2:$AN$10,6,FALSE),0)</f>
        <v>72</v>
      </c>
      <c r="AD420" s="42">
        <f t="shared" si="152"/>
        <v>0</v>
      </c>
      <c r="AE420" s="42">
        <f t="shared" si="153"/>
        <v>31.5</v>
      </c>
      <c r="AF420" s="42">
        <f t="shared" si="154"/>
        <v>0</v>
      </c>
      <c r="AG420" s="42">
        <f t="shared" si="155"/>
        <v>0</v>
      </c>
      <c r="AH420" s="43">
        <f>IFERROR(VLOOKUP($I420,Trabajadores!$C$3:$AT$1684,44,FALSE),0)</f>
        <v>19228</v>
      </c>
      <c r="AI420" s="43">
        <f>IFERROR(VLOOKUP($I420,Trabajadores!$C$3:$AT$1684,2,FALSE),0)</f>
        <v>442</v>
      </c>
      <c r="AJ420" s="43" t="str">
        <f>IFERROR(VLOOKUP($I420,Trabajadores!$C$3:$AY$1270,21,FALSE),0)</f>
        <v>32</v>
      </c>
      <c r="AK420" s="42">
        <f>IFERROR(VLOOKUP($I420,Trabajadores!$C$3:$AN$1684,38,FALSE),0)</f>
        <v>7.8</v>
      </c>
      <c r="AL420" s="42" t="str">
        <f>IFERROR(VLOOKUP($I420,Trabajadores!$C$3:$AN$1684,28,FALSE),0)</f>
        <v>99100165012016</v>
      </c>
      <c r="AM420" s="21" t="str">
        <f>IFERROR(VLOOKUP($I420,Trabajadores!$C$3:$AN$1684,19,FALSE),0)</f>
        <v>ASL</v>
      </c>
      <c r="AN420" s="21">
        <f>IFERROR(IF($J420="algadi",VLOOKUP($K420,Centros!$AB$2:$AD$142,2,FALSE),VLOOKUP($K420,Centros!$AB$143:$AD$282,2,FALSE)),0)</f>
        <v>19228</v>
      </c>
      <c r="AO420" s="44" t="str">
        <f>IFERROR(IF($J420="algadi",VLOOKUP($K420,Centros!$AB$2:$AD$142,3,FALSE),VLOOKUP($K420,Centros!$AB$143:$AD$222,3,FALSE)),0)</f>
        <v>32</v>
      </c>
      <c r="AP420" s="54"/>
      <c r="AQ420" s="55">
        <f>IFERROR(VLOOKUP($AM420,Centros!$AR$2:$AS$405,2,FALSE),0)</f>
        <v>1.6367812499999999</v>
      </c>
      <c r="AR420" s="78">
        <f>IFERROR(VLOOKUP($AM420,Centros!$AZ$2:$BA$6,2,FALSE),0)</f>
        <v>0</v>
      </c>
      <c r="AS420" s="76">
        <f>IFERROR(VLOOKUP($AM420,Centros!$BE$2:$BF$6,2,FALSE),0)</f>
        <v>2.0499999999999998</v>
      </c>
      <c r="BD420" s="45" t="str">
        <f t="shared" si="156"/>
        <v>ALGADI</v>
      </c>
      <c r="BE420" s="45" t="s">
        <v>852</v>
      </c>
      <c r="BF420" s="123" t="str">
        <f t="shared" si="157"/>
        <v>9-SEPTIEMBRE</v>
      </c>
      <c r="BG420" s="45">
        <f t="shared" si="158"/>
        <v>110061</v>
      </c>
      <c r="BH420" s="45">
        <f>VLOOKUP(Y420,Hoja1!$A$2:$O$599,14,FALSE)</f>
        <v>110061</v>
      </c>
      <c r="BI420" s="45" t="str">
        <f>VLOOKUP(BH420,Hoja1!$A$2:$O$599,2,FALSE)</f>
        <v>COL. SAN AGUSTIN - MADRID</v>
      </c>
      <c r="BJ420" s="45" t="str">
        <f t="shared" si="159"/>
        <v>BARRENECHEA CANTALAPIEDRA, ELENA</v>
      </c>
      <c r="BK420" s="45">
        <f>VLOOKUP(BJ420,Trabajadores!$C$3:$AN$3285,14,FALSE)</f>
        <v>300</v>
      </c>
      <c r="BL420" s="45" t="str">
        <f>VLOOKUP($BJ420,Trabajadores!$C$3:$AN$3285,19,FALSE)</f>
        <v>ASL</v>
      </c>
      <c r="BM420" s="45">
        <f>VLOOKUP($BJ420,Trabajadores!$C$3:$AN$3285,16,FALSE)</f>
        <v>50</v>
      </c>
      <c r="BN420" s="124">
        <f t="shared" si="160"/>
        <v>1</v>
      </c>
      <c r="BO420" s="124">
        <f t="shared" si="161"/>
        <v>0</v>
      </c>
      <c r="BP420" s="125">
        <f t="shared" si="162"/>
        <v>1</v>
      </c>
      <c r="BR420" s="126">
        <f t="shared" si="163"/>
        <v>-41.564249999999994</v>
      </c>
      <c r="BV420" s="45" t="str">
        <f t="shared" si="164"/>
        <v>ALGADI</v>
      </c>
      <c r="BW420" s="45" t="s">
        <v>852</v>
      </c>
      <c r="BX420" s="123" t="str">
        <f t="shared" si="165"/>
        <v>9-SEPTIEMBRE</v>
      </c>
      <c r="BY420" s="45">
        <f t="shared" si="166"/>
        <v>110061</v>
      </c>
      <c r="BZ420" s="45">
        <f>VLOOKUP(BY420,Hoja1!$A$2:$O$599,14,FALSE)</f>
        <v>110061</v>
      </c>
      <c r="CA420" s="45" t="str">
        <f>VLOOKUP(BZ420,Hoja1!$A$2:$O$599,2,FALSE)</f>
        <v>COL. SAN AGUSTIN - MADRID</v>
      </c>
      <c r="CB420" s="45" t="str">
        <f t="shared" si="167"/>
        <v>Eventos</v>
      </c>
      <c r="CC420" s="45">
        <v>888</v>
      </c>
      <c r="CD420" s="45" t="str">
        <f t="shared" si="168"/>
        <v>INCIDENCIA</v>
      </c>
      <c r="CF420" s="124"/>
      <c r="CG420" s="124"/>
      <c r="CH420" s="125"/>
      <c r="CJ420" s="126">
        <f t="shared" si="169"/>
        <v>41.564249999999994</v>
      </c>
    </row>
    <row r="421" spans="1:88" hidden="1" x14ac:dyDescent="0.3">
      <c r="A421" s="116"/>
      <c r="B421" s="116"/>
      <c r="D421" s="31" t="s">
        <v>2771</v>
      </c>
      <c r="E421" s="8" t="s">
        <v>2786</v>
      </c>
      <c r="F421" s="7" t="s">
        <v>726</v>
      </c>
      <c r="G421" s="45" t="s">
        <v>714</v>
      </c>
      <c r="H421" s="45" t="s">
        <v>719</v>
      </c>
      <c r="I421" s="119" t="s">
        <v>5834</v>
      </c>
      <c r="J421" s="18" t="s">
        <v>485</v>
      </c>
      <c r="K421" s="119">
        <v>110061</v>
      </c>
      <c r="L421" s="110" t="str">
        <f t="shared" si="147"/>
        <v>ok</v>
      </c>
      <c r="M421" s="111" t="str">
        <f>IFERROR(VLOOKUP(K421,Centros!$E$2:$G$340,2,FALSE)," ")</f>
        <v>COL. SAN AGUSTIN - MADRID</v>
      </c>
      <c r="N421" s="112" t="str">
        <f t="shared" si="148"/>
        <v xml:space="preserve"> </v>
      </c>
      <c r="O421" s="113" t="str">
        <f>IFERROR(VLOOKUP($I421,Trabajadores!$C$3:$AF$1684,19,FALSE)," ")</f>
        <v>ASL</v>
      </c>
      <c r="P421" s="32">
        <v>3.5</v>
      </c>
      <c r="Q421" s="33">
        <v>9</v>
      </c>
      <c r="R421" s="24">
        <f t="shared" si="146"/>
        <v>31.5</v>
      </c>
      <c r="S421" s="18"/>
      <c r="T421" s="23">
        <f t="shared" si="149"/>
        <v>1.6367812499999999</v>
      </c>
      <c r="U421" s="23">
        <f t="shared" si="150"/>
        <v>0</v>
      </c>
      <c r="V421" s="18"/>
      <c r="W421" s="23">
        <f t="shared" si="151"/>
        <v>41.564249999999994</v>
      </c>
      <c r="X421" s="30" t="str">
        <f>IFERROR(VLOOKUP($I421,Trabajadores!$C$2:$AS$1684,42,FALSE)," ")</f>
        <v>ALGADI</v>
      </c>
      <c r="Y421" s="30">
        <f>IFERROR(VLOOKUP($I421,Trabajadores!$C$2:$AS$1684,40,FALSE)," ")</f>
        <v>110061</v>
      </c>
      <c r="Z421" s="30" t="str">
        <f>IFERROR(VLOOKUP(Y421,Centros!$X$2:$Y$228,2,FALSE)," ")</f>
        <v>COL. SAN AGUSTIN - MADRID</v>
      </c>
      <c r="AA421" s="6" t="s">
        <v>10946</v>
      </c>
      <c r="AB421" s="5" t="s">
        <v>10947</v>
      </c>
      <c r="AC421" s="41">
        <f>IFERROR(VLOOKUP(H421,Centros!$AI$2:$AN$10,6,FALSE),0)</f>
        <v>72</v>
      </c>
      <c r="AD421" s="42">
        <f t="shared" si="152"/>
        <v>0</v>
      </c>
      <c r="AE421" s="42">
        <f t="shared" si="153"/>
        <v>31.5</v>
      </c>
      <c r="AF421" s="42">
        <f t="shared" si="154"/>
        <v>0</v>
      </c>
      <c r="AG421" s="42">
        <f t="shared" si="155"/>
        <v>0</v>
      </c>
      <c r="AH421" s="43">
        <f>IFERROR(VLOOKUP($I421,Trabajadores!$C$3:$AT$1684,44,FALSE),0)</f>
        <v>19228</v>
      </c>
      <c r="AI421" s="43">
        <f>IFERROR(VLOOKUP($I421,Trabajadores!$C$3:$AT$1684,2,FALSE),0)</f>
        <v>1178</v>
      </c>
      <c r="AJ421" s="43" t="str">
        <f>IFERROR(VLOOKUP($I421,Trabajadores!$C$3:$AY$1270,21,FALSE),0)</f>
        <v>32</v>
      </c>
      <c r="AK421" s="42">
        <f>IFERROR(VLOOKUP($I421,Trabajadores!$C$3:$AN$1684,38,FALSE),0)</f>
        <v>7.8</v>
      </c>
      <c r="AL421" s="42" t="str">
        <f>IFERROR(VLOOKUP($I421,Trabajadores!$C$3:$AN$1684,28,FALSE),0)</f>
        <v>99100165012016</v>
      </c>
      <c r="AM421" s="21" t="str">
        <f>IFERROR(VLOOKUP($I421,Trabajadores!$C$3:$AN$1684,19,FALSE),0)</f>
        <v>ASL</v>
      </c>
      <c r="AN421" s="21">
        <f>IFERROR(IF($J421="algadi",VLOOKUP($K421,Centros!$AB$2:$AD$142,2,FALSE),VLOOKUP($K421,Centros!$AB$143:$AD$282,2,FALSE)),0)</f>
        <v>19228</v>
      </c>
      <c r="AO421" s="44" t="str">
        <f>IFERROR(IF($J421="algadi",VLOOKUP($K421,Centros!$AB$2:$AD$142,3,FALSE),VLOOKUP($K421,Centros!$AB$143:$AD$222,3,FALSE)),0)</f>
        <v>32</v>
      </c>
      <c r="AP421" s="54"/>
      <c r="AQ421" s="55">
        <f>IFERROR(VLOOKUP($AM421,Centros!$AR$2:$AS$405,2,FALSE),0)</f>
        <v>1.6367812499999999</v>
      </c>
      <c r="AR421" s="78">
        <f>IFERROR(VLOOKUP($AM421,Centros!$AZ$2:$BA$6,2,FALSE),0)</f>
        <v>0</v>
      </c>
      <c r="AS421" s="76">
        <f>IFERROR(VLOOKUP($AM421,Centros!$BE$2:$BF$6,2,FALSE),0)</f>
        <v>2.0499999999999998</v>
      </c>
      <c r="BD421" s="45" t="str">
        <f t="shared" si="156"/>
        <v>ALGADI</v>
      </c>
      <c r="BE421" s="45" t="s">
        <v>852</v>
      </c>
      <c r="BF421" s="123" t="str">
        <f t="shared" si="157"/>
        <v>9-SEPTIEMBRE</v>
      </c>
      <c r="BG421" s="45">
        <f t="shared" si="158"/>
        <v>110061</v>
      </c>
      <c r="BH421" s="45">
        <f>VLOOKUP(Y421,Hoja1!$A$2:$O$599,14,FALSE)</f>
        <v>110061</v>
      </c>
      <c r="BI421" s="45" t="str">
        <f>VLOOKUP(BH421,Hoja1!$A$2:$O$599,2,FALSE)</f>
        <v>COL. SAN AGUSTIN - MADRID</v>
      </c>
      <c r="BJ421" s="45" t="str">
        <f t="shared" si="159"/>
        <v>EL FELLAH, AMINA</v>
      </c>
      <c r="BK421" s="45">
        <f>VLOOKUP(BJ421,Trabajadores!$C$3:$AN$3285,14,FALSE)</f>
        <v>300</v>
      </c>
      <c r="BL421" s="45" t="str">
        <f>VLOOKUP($BJ421,Trabajadores!$C$3:$AN$3285,19,FALSE)</f>
        <v>ASL</v>
      </c>
      <c r="BM421" s="45">
        <f>VLOOKUP($BJ421,Trabajadores!$C$3:$AN$3285,16,FALSE)</f>
        <v>50</v>
      </c>
      <c r="BN421" s="124">
        <f t="shared" si="160"/>
        <v>1</v>
      </c>
      <c r="BO421" s="124">
        <f t="shared" si="161"/>
        <v>0</v>
      </c>
      <c r="BP421" s="125">
        <f t="shared" si="162"/>
        <v>1</v>
      </c>
      <c r="BR421" s="126">
        <f t="shared" si="163"/>
        <v>-41.564249999999994</v>
      </c>
      <c r="BV421" s="45" t="str">
        <f t="shared" si="164"/>
        <v>ALGADI</v>
      </c>
      <c r="BW421" s="45" t="s">
        <v>852</v>
      </c>
      <c r="BX421" s="123" t="str">
        <f t="shared" si="165"/>
        <v>9-SEPTIEMBRE</v>
      </c>
      <c r="BY421" s="45">
        <f t="shared" si="166"/>
        <v>110061</v>
      </c>
      <c r="BZ421" s="45">
        <f>VLOOKUP(BY421,Hoja1!$A$2:$O$599,14,FALSE)</f>
        <v>110061</v>
      </c>
      <c r="CA421" s="45" t="str">
        <f>VLOOKUP(BZ421,Hoja1!$A$2:$O$599,2,FALSE)</f>
        <v>COL. SAN AGUSTIN - MADRID</v>
      </c>
      <c r="CB421" s="45" t="str">
        <f t="shared" si="167"/>
        <v>Eventos</v>
      </c>
      <c r="CC421" s="45">
        <v>888</v>
      </c>
      <c r="CD421" s="45" t="str">
        <f t="shared" si="168"/>
        <v>INCIDENCIA</v>
      </c>
      <c r="CF421" s="124"/>
      <c r="CG421" s="124"/>
      <c r="CH421" s="125"/>
      <c r="CJ421" s="126">
        <f t="shared" si="169"/>
        <v>41.564249999999994</v>
      </c>
    </row>
    <row r="422" spans="1:88" hidden="1" x14ac:dyDescent="0.3">
      <c r="A422" s="116"/>
      <c r="B422" s="116"/>
      <c r="D422" s="31" t="s">
        <v>2771</v>
      </c>
      <c r="E422" s="8" t="s">
        <v>2786</v>
      </c>
      <c r="F422" s="7" t="s">
        <v>726</v>
      </c>
      <c r="G422" s="45" t="s">
        <v>714</v>
      </c>
      <c r="H422" s="45" t="s">
        <v>717</v>
      </c>
      <c r="I422" s="119" t="s">
        <v>6531</v>
      </c>
      <c r="J422" s="18" t="s">
        <v>485</v>
      </c>
      <c r="K422" s="119">
        <v>110061</v>
      </c>
      <c r="L422" s="110" t="str">
        <f t="shared" si="147"/>
        <v>ok</v>
      </c>
      <c r="M422" s="111" t="str">
        <f>IFERROR(VLOOKUP(K422,Centros!$E$2:$G$340,2,FALSE)," ")</f>
        <v>COL. SAN AGUSTIN - MADRID</v>
      </c>
      <c r="N422" s="112" t="str">
        <f t="shared" si="148"/>
        <v xml:space="preserve"> </v>
      </c>
      <c r="O422" s="113" t="str">
        <f>IFERROR(VLOOKUP($I422,Trabajadores!$C$3:$AF$1684,19,FALSE)," ")</f>
        <v>Limpiador@</v>
      </c>
      <c r="P422" s="32">
        <v>8.5</v>
      </c>
      <c r="Q422" s="33">
        <v>9</v>
      </c>
      <c r="R422" s="24">
        <f t="shared" si="146"/>
        <v>76.5</v>
      </c>
      <c r="S422" s="18"/>
      <c r="T422" s="23" t="b">
        <f t="shared" si="149"/>
        <v>0</v>
      </c>
      <c r="U422" s="23">
        <f t="shared" si="150"/>
        <v>0</v>
      </c>
      <c r="V422" s="18"/>
      <c r="W422" s="23">
        <f t="shared" si="151"/>
        <v>100.94175</v>
      </c>
      <c r="X422" s="30" t="str">
        <f>IFERROR(VLOOKUP($I422,Trabajadores!$C$2:$AS$1684,42,FALSE)," ")</f>
        <v>ALGADI</v>
      </c>
      <c r="Y422" s="30">
        <f>IFERROR(VLOOKUP($I422,Trabajadores!$C$2:$AS$1684,40,FALSE)," ")</f>
        <v>110061</v>
      </c>
      <c r="Z422" s="30" t="str">
        <f>IFERROR(VLOOKUP(Y422,Centros!$X$2:$Y$228,2,FALSE)," ")</f>
        <v>COL. SAN AGUSTIN - MADRID</v>
      </c>
      <c r="AA422" s="6" t="s">
        <v>10948</v>
      </c>
      <c r="AB422" s="5" t="s">
        <v>10949</v>
      </c>
      <c r="AC422" s="41">
        <f>IFERROR(VLOOKUP(H422,Centros!$AI$2:$AN$10,6,FALSE),0)</f>
        <v>73</v>
      </c>
      <c r="AD422" s="42">
        <f t="shared" si="152"/>
        <v>0</v>
      </c>
      <c r="AE422" s="42">
        <f t="shared" si="153"/>
        <v>0</v>
      </c>
      <c r="AF422" s="42">
        <f t="shared" si="154"/>
        <v>76.5</v>
      </c>
      <c r="AG422" s="42">
        <f t="shared" si="155"/>
        <v>0</v>
      </c>
      <c r="AH422" s="43">
        <f>IFERROR(VLOOKUP($I422,Trabajadores!$C$3:$AT$1684,44,FALSE),0)</f>
        <v>19228</v>
      </c>
      <c r="AI422" s="43">
        <f>IFERROR(VLOOKUP($I422,Trabajadores!$C$3:$AT$1684,2,FALSE),0)</f>
        <v>255</v>
      </c>
      <c r="AJ422" s="43" t="str">
        <f>IFERROR(VLOOKUP($I422,Trabajadores!$C$3:$AY$1270,21,FALSE),0)</f>
        <v>32</v>
      </c>
      <c r="AK422" s="42">
        <f>IFERROR(VLOOKUP($I422,Trabajadores!$C$3:$AN$1684,38,FALSE),0)</f>
        <v>10.64</v>
      </c>
      <c r="AL422" s="42" t="str">
        <f>IFERROR(VLOOKUP($I422,Trabajadores!$C$3:$AN$1684,28,FALSE),0)</f>
        <v>28002585011981</v>
      </c>
      <c r="AM422" s="21" t="str">
        <f>IFERROR(VLOOKUP($I422,Trabajadores!$C$3:$AN$1684,19,FALSE),0)</f>
        <v>Limpiador@</v>
      </c>
      <c r="AN422" s="21">
        <f>IFERROR(IF($J422="algadi",VLOOKUP($K422,Centros!$AB$2:$AD$142,2,FALSE),VLOOKUP($K422,Centros!$AB$143:$AD$282,2,FALSE)),0)</f>
        <v>19228</v>
      </c>
      <c r="AO422" s="44" t="str">
        <f>IFERROR(IF($J422="algadi",VLOOKUP($K422,Centros!$AB$2:$AD$142,3,FALSE),VLOOKUP($K422,Centros!$AB$143:$AD$222,3,FALSE)),0)</f>
        <v>32</v>
      </c>
      <c r="AP422" s="54"/>
      <c r="AQ422" s="55">
        <f>IFERROR(VLOOKUP($AM422,Centros!$AR$2:$AS$405,2,FALSE),0)</f>
        <v>1.6367812499999999</v>
      </c>
      <c r="AR422" s="78">
        <f>IFERROR(VLOOKUP($AM422,Centros!$AZ$2:$BA$6,2,FALSE),0)</f>
        <v>0</v>
      </c>
      <c r="AS422" s="76">
        <f>IFERROR(VLOOKUP($AM422,Centros!$BE$2:$BF$6,2,FALSE),0)</f>
        <v>0</v>
      </c>
      <c r="BD422" s="45" t="str">
        <f t="shared" si="156"/>
        <v>ALGADI</v>
      </c>
      <c r="BE422" s="45" t="s">
        <v>852</v>
      </c>
      <c r="BF422" s="123" t="str">
        <f t="shared" si="157"/>
        <v>9-SEPTIEMBRE</v>
      </c>
      <c r="BG422" s="45">
        <f t="shared" si="158"/>
        <v>110061</v>
      </c>
      <c r="BH422" s="45">
        <f>VLOOKUP(Y422,Hoja1!$A$2:$O$599,14,FALSE)</f>
        <v>110061</v>
      </c>
      <c r="BI422" s="45" t="str">
        <f>VLOOKUP(BH422,Hoja1!$A$2:$O$599,2,FALSE)</f>
        <v>COL. SAN AGUSTIN - MADRID</v>
      </c>
      <c r="BJ422" s="45" t="str">
        <f t="shared" si="159"/>
        <v>MITE APOLINARIO, A CECILIA</v>
      </c>
      <c r="BK422" s="45">
        <f>VLOOKUP(BJ422,Trabajadores!$C$3:$AN$3285,14,FALSE)</f>
        <v>300</v>
      </c>
      <c r="BL422" s="45" t="str">
        <f>VLOOKUP($BJ422,Trabajadores!$C$3:$AN$3285,19,FALSE)</f>
        <v>Limpiador@</v>
      </c>
      <c r="BM422" s="45">
        <f>VLOOKUP($BJ422,Trabajadores!$C$3:$AN$3285,16,FALSE)</f>
        <v>50</v>
      </c>
      <c r="BN422" s="124">
        <f t="shared" si="160"/>
        <v>1</v>
      </c>
      <c r="BO422" s="124">
        <f t="shared" si="161"/>
        <v>0</v>
      </c>
      <c r="BP422" s="125">
        <f t="shared" si="162"/>
        <v>1</v>
      </c>
      <c r="BR422" s="126">
        <f t="shared" si="163"/>
        <v>-100.94175</v>
      </c>
      <c r="BV422" s="45" t="str">
        <f t="shared" si="164"/>
        <v>ALGADI</v>
      </c>
      <c r="BW422" s="45" t="s">
        <v>852</v>
      </c>
      <c r="BX422" s="123" t="str">
        <f t="shared" si="165"/>
        <v>9-SEPTIEMBRE</v>
      </c>
      <c r="BY422" s="45">
        <f t="shared" si="166"/>
        <v>110061</v>
      </c>
      <c r="BZ422" s="45">
        <f>VLOOKUP(BY422,Hoja1!$A$2:$O$599,14,FALSE)</f>
        <v>110061</v>
      </c>
      <c r="CA422" s="45" t="str">
        <f>VLOOKUP(BZ422,Hoja1!$A$2:$O$599,2,FALSE)</f>
        <v>COL. SAN AGUSTIN - MADRID</v>
      </c>
      <c r="CB422" s="45" t="str">
        <f t="shared" si="167"/>
        <v>Absentismo</v>
      </c>
      <c r="CC422" s="45">
        <v>888</v>
      </c>
      <c r="CD422" s="45" t="str">
        <f t="shared" si="168"/>
        <v>INCIDENCIA</v>
      </c>
      <c r="CF422" s="124"/>
      <c r="CG422" s="124"/>
      <c r="CH422" s="125"/>
      <c r="CJ422" s="126">
        <f t="shared" si="169"/>
        <v>100.94175</v>
      </c>
    </row>
    <row r="423" spans="1:88" hidden="1" x14ac:dyDescent="0.3">
      <c r="A423" s="116"/>
      <c r="B423" s="116"/>
      <c r="D423" s="31" t="s">
        <v>2771</v>
      </c>
      <c r="E423" s="8" t="s">
        <v>2786</v>
      </c>
      <c r="F423" s="7" t="s">
        <v>726</v>
      </c>
      <c r="G423" s="45" t="s">
        <v>714</v>
      </c>
      <c r="H423" s="45" t="s">
        <v>719</v>
      </c>
      <c r="I423" s="119" t="s">
        <v>6531</v>
      </c>
      <c r="J423" s="18" t="s">
        <v>485</v>
      </c>
      <c r="K423" s="119">
        <v>110061</v>
      </c>
      <c r="L423" s="110" t="str">
        <f t="shared" si="147"/>
        <v>ok</v>
      </c>
      <c r="M423" s="111" t="str">
        <f>IFERROR(VLOOKUP(K423,Centros!$E$2:$G$340,2,FALSE)," ")</f>
        <v>COL. SAN AGUSTIN - MADRID</v>
      </c>
      <c r="N423" s="112" t="str">
        <f t="shared" si="148"/>
        <v xml:space="preserve"> </v>
      </c>
      <c r="O423" s="113" t="str">
        <f>IFERROR(VLOOKUP($I423,Trabajadores!$C$3:$AF$1684,19,FALSE)," ")</f>
        <v>Limpiador@</v>
      </c>
      <c r="P423" s="32">
        <v>3.5</v>
      </c>
      <c r="Q423" s="33">
        <v>9</v>
      </c>
      <c r="R423" s="24">
        <f t="shared" si="146"/>
        <v>31.5</v>
      </c>
      <c r="S423" s="18"/>
      <c r="T423" s="23" t="b">
        <f t="shared" si="149"/>
        <v>0</v>
      </c>
      <c r="U423" s="23">
        <f t="shared" si="150"/>
        <v>0</v>
      </c>
      <c r="V423" s="18"/>
      <c r="W423" s="23">
        <f t="shared" si="151"/>
        <v>41.564249999999994</v>
      </c>
      <c r="X423" s="30" t="str">
        <f>IFERROR(VLOOKUP($I423,Trabajadores!$C$2:$AS$1684,42,FALSE)," ")</f>
        <v>ALGADI</v>
      </c>
      <c r="Y423" s="30">
        <f>IFERROR(VLOOKUP($I423,Trabajadores!$C$2:$AS$1684,40,FALSE)," ")</f>
        <v>110061</v>
      </c>
      <c r="Z423" s="30" t="str">
        <f>IFERROR(VLOOKUP(Y423,Centros!$X$2:$Y$228,2,FALSE)," ")</f>
        <v>COL. SAN AGUSTIN - MADRID</v>
      </c>
      <c r="AA423" s="6" t="s">
        <v>10946</v>
      </c>
      <c r="AB423" s="5" t="s">
        <v>10947</v>
      </c>
      <c r="AC423" s="41">
        <f>IFERROR(VLOOKUP(H423,Centros!$AI$2:$AN$10,6,FALSE),0)</f>
        <v>72</v>
      </c>
      <c r="AD423" s="42">
        <f t="shared" si="152"/>
        <v>0</v>
      </c>
      <c r="AE423" s="42">
        <f t="shared" si="153"/>
        <v>31.5</v>
      </c>
      <c r="AF423" s="42">
        <f t="shared" si="154"/>
        <v>0</v>
      </c>
      <c r="AG423" s="42">
        <f t="shared" si="155"/>
        <v>0</v>
      </c>
      <c r="AH423" s="43">
        <f>IFERROR(VLOOKUP($I423,Trabajadores!$C$3:$AT$1684,44,FALSE),0)</f>
        <v>19228</v>
      </c>
      <c r="AI423" s="43">
        <f>IFERROR(VLOOKUP($I423,Trabajadores!$C$3:$AT$1684,2,FALSE),0)</f>
        <v>255</v>
      </c>
      <c r="AJ423" s="43" t="str">
        <f>IFERROR(VLOOKUP($I423,Trabajadores!$C$3:$AY$1270,21,FALSE),0)</f>
        <v>32</v>
      </c>
      <c r="AK423" s="42">
        <f>IFERROR(VLOOKUP($I423,Trabajadores!$C$3:$AN$1684,38,FALSE),0)</f>
        <v>10.64</v>
      </c>
      <c r="AL423" s="42" t="str">
        <f>IFERROR(VLOOKUP($I423,Trabajadores!$C$3:$AN$1684,28,FALSE),0)</f>
        <v>28002585011981</v>
      </c>
      <c r="AM423" s="21" t="str">
        <f>IFERROR(VLOOKUP($I423,Trabajadores!$C$3:$AN$1684,19,FALSE),0)</f>
        <v>Limpiador@</v>
      </c>
      <c r="AN423" s="21">
        <f>IFERROR(IF($J423="algadi",VLOOKUP($K423,Centros!$AB$2:$AD$142,2,FALSE),VLOOKUP($K423,Centros!$AB$143:$AD$282,2,FALSE)),0)</f>
        <v>19228</v>
      </c>
      <c r="AO423" s="44" t="str">
        <f>IFERROR(IF($J423="algadi",VLOOKUP($K423,Centros!$AB$2:$AD$142,3,FALSE),VLOOKUP($K423,Centros!$AB$143:$AD$222,3,FALSE)),0)</f>
        <v>32</v>
      </c>
      <c r="AP423" s="54"/>
      <c r="AQ423" s="55">
        <f>IFERROR(VLOOKUP($AM423,Centros!$AR$2:$AS$405,2,FALSE),0)</f>
        <v>1.6367812499999999</v>
      </c>
      <c r="AR423" s="78">
        <f>IFERROR(VLOOKUP($AM423,Centros!$AZ$2:$BA$6,2,FALSE),0)</f>
        <v>0</v>
      </c>
      <c r="AS423" s="76">
        <f>IFERROR(VLOOKUP($AM423,Centros!$BE$2:$BF$6,2,FALSE),0)</f>
        <v>0</v>
      </c>
      <c r="BD423" s="45" t="str">
        <f t="shared" si="156"/>
        <v>ALGADI</v>
      </c>
      <c r="BE423" s="45" t="s">
        <v>852</v>
      </c>
      <c r="BF423" s="123" t="str">
        <f t="shared" si="157"/>
        <v>9-SEPTIEMBRE</v>
      </c>
      <c r="BG423" s="45">
        <f t="shared" si="158"/>
        <v>110061</v>
      </c>
      <c r="BH423" s="45">
        <f>VLOOKUP(Y423,Hoja1!$A$2:$O$599,14,FALSE)</f>
        <v>110061</v>
      </c>
      <c r="BI423" s="45" t="str">
        <f>VLOOKUP(BH423,Hoja1!$A$2:$O$599,2,FALSE)</f>
        <v>COL. SAN AGUSTIN - MADRID</v>
      </c>
      <c r="BJ423" s="45" t="str">
        <f t="shared" si="159"/>
        <v>MITE APOLINARIO, A CECILIA</v>
      </c>
      <c r="BK423" s="45">
        <f>VLOOKUP(BJ423,Trabajadores!$C$3:$AN$3285,14,FALSE)</f>
        <v>300</v>
      </c>
      <c r="BL423" s="45" t="str">
        <f>VLOOKUP($BJ423,Trabajadores!$C$3:$AN$3285,19,FALSE)</f>
        <v>Limpiador@</v>
      </c>
      <c r="BM423" s="45">
        <f>VLOOKUP($BJ423,Trabajadores!$C$3:$AN$3285,16,FALSE)</f>
        <v>50</v>
      </c>
      <c r="BN423" s="124">
        <f t="shared" si="160"/>
        <v>1</v>
      </c>
      <c r="BO423" s="124">
        <f t="shared" si="161"/>
        <v>0</v>
      </c>
      <c r="BP423" s="125">
        <f t="shared" si="162"/>
        <v>1</v>
      </c>
      <c r="BR423" s="126">
        <f t="shared" si="163"/>
        <v>-41.564249999999994</v>
      </c>
      <c r="BV423" s="45" t="str">
        <f t="shared" si="164"/>
        <v>ALGADI</v>
      </c>
      <c r="BW423" s="45" t="s">
        <v>852</v>
      </c>
      <c r="BX423" s="123" t="str">
        <f t="shared" si="165"/>
        <v>9-SEPTIEMBRE</v>
      </c>
      <c r="BY423" s="45">
        <f t="shared" si="166"/>
        <v>110061</v>
      </c>
      <c r="BZ423" s="45">
        <f>VLOOKUP(BY423,Hoja1!$A$2:$O$599,14,FALSE)</f>
        <v>110061</v>
      </c>
      <c r="CA423" s="45" t="str">
        <f>VLOOKUP(BZ423,Hoja1!$A$2:$O$599,2,FALSE)</f>
        <v>COL. SAN AGUSTIN - MADRID</v>
      </c>
      <c r="CB423" s="45" t="str">
        <f t="shared" si="167"/>
        <v>Eventos</v>
      </c>
      <c r="CC423" s="45">
        <v>888</v>
      </c>
      <c r="CD423" s="45" t="str">
        <f t="shared" si="168"/>
        <v>INCIDENCIA</v>
      </c>
      <c r="CF423" s="124"/>
      <c r="CG423" s="124"/>
      <c r="CH423" s="125"/>
      <c r="CJ423" s="126">
        <f t="shared" si="169"/>
        <v>41.564249999999994</v>
      </c>
    </row>
    <row r="424" spans="1:88" hidden="1" x14ac:dyDescent="0.3">
      <c r="A424" s="116"/>
      <c r="B424" s="116"/>
      <c r="D424" s="31" t="s">
        <v>2775</v>
      </c>
      <c r="E424" s="8" t="s">
        <v>2786</v>
      </c>
      <c r="F424" s="7" t="s">
        <v>726</v>
      </c>
      <c r="G424" s="45" t="s">
        <v>714</v>
      </c>
      <c r="H424" s="45" t="s">
        <v>720</v>
      </c>
      <c r="I424" s="119" t="s">
        <v>434</v>
      </c>
      <c r="J424" s="18" t="s">
        <v>485</v>
      </c>
      <c r="K424" s="119">
        <v>110001</v>
      </c>
      <c r="L424" s="110" t="str">
        <f t="shared" si="147"/>
        <v>ok</v>
      </c>
      <c r="M424" s="111" t="str">
        <f>IFERROR(VLOOKUP(K424,Centros!$E$2:$G$340,2,FALSE)," ")</f>
        <v>COLEGIO AGUSTINIANO</v>
      </c>
      <c r="N424" s="112" t="str">
        <f t="shared" si="148"/>
        <v xml:space="preserve"> </v>
      </c>
      <c r="O424" s="113" t="str">
        <f>IFERROR(VLOOKUP($I424,Trabajadores!$C$3:$AF$1684,19,FALSE)," ")</f>
        <v>h R ASL</v>
      </c>
      <c r="P424" s="32">
        <v>1</v>
      </c>
      <c r="Q424" s="33">
        <v>144</v>
      </c>
      <c r="R424" s="24">
        <f t="shared" si="146"/>
        <v>144</v>
      </c>
      <c r="S424" s="18"/>
      <c r="T424" s="23">
        <f t="shared" si="149"/>
        <v>1.743765625</v>
      </c>
      <c r="U424" s="23">
        <f t="shared" si="150"/>
        <v>0</v>
      </c>
      <c r="V424" s="18"/>
      <c r="W424" s="23">
        <f t="shared" si="151"/>
        <v>190.00799999999998</v>
      </c>
      <c r="X424" s="30" t="str">
        <f>IFERROR(VLOOKUP($I424,Trabajadores!$C$2:$AS$1684,42,FALSE)," ")</f>
        <v>ALGADI</v>
      </c>
      <c r="Y424" s="30">
        <f>IFERROR(VLOOKUP($I424,Trabajadores!$C$2:$AS$1684,40,FALSE)," ")</f>
        <v>110001</v>
      </c>
      <c r="Z424" s="30" t="str">
        <f>IFERROR(VLOOKUP(Y424,Centros!$X$2:$Y$228,2,FALSE)," ")</f>
        <v>COLEGIO AGUSTINIANO</v>
      </c>
      <c r="AA424" s="6">
        <v>45863</v>
      </c>
      <c r="AB424" s="5" t="s">
        <v>10950</v>
      </c>
      <c r="AC424" s="41">
        <f>IFERROR(VLOOKUP(H424,Centros!$AI$2:$AN$10,6,FALSE),0)</f>
        <v>70</v>
      </c>
      <c r="AD424" s="42">
        <f t="shared" si="152"/>
        <v>144</v>
      </c>
      <c r="AE424" s="42">
        <f t="shared" si="153"/>
        <v>0</v>
      </c>
      <c r="AF424" s="42">
        <f t="shared" si="154"/>
        <v>0</v>
      </c>
      <c r="AG424" s="42">
        <f t="shared" si="155"/>
        <v>0</v>
      </c>
      <c r="AH424" s="43">
        <f>IFERROR(VLOOKUP($I424,Trabajadores!$C$3:$AT$1684,44,FALSE),0)</f>
        <v>19228</v>
      </c>
      <c r="AI424" s="43">
        <f>IFERROR(VLOOKUP($I424,Trabajadores!$C$3:$AT$1684,2,FALSE),0)</f>
        <v>2</v>
      </c>
      <c r="AJ424" s="43" t="str">
        <f>IFERROR(VLOOKUP($I424,Trabajadores!$C$3:$AY$1270,21,FALSE),0)</f>
        <v>1</v>
      </c>
      <c r="AK424" s="42">
        <f>IFERROR(VLOOKUP($I424,Trabajadores!$C$3:$AN$1684,38,FALSE),0)</f>
        <v>9.6999999999999993</v>
      </c>
      <c r="AL424" s="42" t="str">
        <f>IFERROR(VLOOKUP($I424,Trabajadores!$C$3:$AN$1684,28,FALSE),0)</f>
        <v>99100165012016</v>
      </c>
      <c r="AM424" s="21" t="str">
        <f>IFERROR(VLOOKUP($I424,Trabajadores!$C$3:$AN$1684,19,FALSE),0)</f>
        <v>h R ASL</v>
      </c>
      <c r="AN424" s="21">
        <f>IFERROR(IF($J424="algadi",VLOOKUP($K424,Centros!$AB$2:$AD$142,2,FALSE),VLOOKUP($K424,Centros!$AB$143:$AD$282,2,FALSE)),0)</f>
        <v>19228</v>
      </c>
      <c r="AO424" s="44" t="str">
        <f>IFERROR(IF($J424="algadi",VLOOKUP($K424,Centros!$AB$2:$AD$142,3,FALSE),VLOOKUP($K424,Centros!$AB$143:$AD$222,3,FALSE)),0)</f>
        <v>1</v>
      </c>
      <c r="AP424" s="54"/>
      <c r="AQ424" s="55">
        <f>IFERROR(VLOOKUP($AM424,Centros!$AR$2:$AS$405,2,FALSE),0)</f>
        <v>1.743765625</v>
      </c>
      <c r="AR424" s="78">
        <f>IFERROR(VLOOKUP($AM424,Centros!$AZ$2:$BA$6,2,FALSE),0)</f>
        <v>0</v>
      </c>
      <c r="AS424" s="76">
        <f>IFERROR(VLOOKUP($AM424,Centros!$BE$2:$BF$6,2,FALSE),0)</f>
        <v>0</v>
      </c>
      <c r="BD424" s="45" t="str">
        <f t="shared" si="156"/>
        <v>ALGADI</v>
      </c>
      <c r="BE424" s="45" t="s">
        <v>852</v>
      </c>
      <c r="BF424" s="123" t="str">
        <f t="shared" si="157"/>
        <v>9-SEPTIEMBRE</v>
      </c>
      <c r="BG424" s="45">
        <f t="shared" si="158"/>
        <v>110001</v>
      </c>
      <c r="BH424" s="45">
        <f>VLOOKUP(Y424,Hoja1!$A$2:$O$599,14,FALSE)</f>
        <v>110001</v>
      </c>
      <c r="BI424" s="45" t="str">
        <f>VLOOKUP(BH424,Hoja1!$A$2:$O$599,2,FALSE)</f>
        <v>COLEGIO AGUSTINIANO</v>
      </c>
      <c r="BJ424" s="45" t="str">
        <f t="shared" si="159"/>
        <v>QUINTANA MENCHERO, M JESUS</v>
      </c>
      <c r="BK424" s="45">
        <f>VLOOKUP(BJ424,Trabajadores!$C$3:$AN$3285,14,FALSE)</f>
        <v>300</v>
      </c>
      <c r="BL424" s="45" t="str">
        <f>VLOOKUP($BJ424,Trabajadores!$C$3:$AN$3285,19,FALSE)</f>
        <v>h R ASL</v>
      </c>
      <c r="BM424" s="45">
        <f>VLOOKUP($BJ424,Trabajadores!$C$3:$AN$3285,16,FALSE)</f>
        <v>100</v>
      </c>
      <c r="BN424" s="124">
        <f t="shared" si="160"/>
        <v>1</v>
      </c>
      <c r="BO424" s="124">
        <f t="shared" si="161"/>
        <v>0</v>
      </c>
      <c r="BP424" s="125">
        <f t="shared" si="162"/>
        <v>1</v>
      </c>
      <c r="BR424" s="126">
        <f t="shared" si="163"/>
        <v>-190.00799999999998</v>
      </c>
      <c r="BV424" s="45" t="str">
        <f t="shared" si="164"/>
        <v>ALGADI</v>
      </c>
      <c r="BW424" s="45" t="s">
        <v>852</v>
      </c>
      <c r="BX424" s="123" t="str">
        <f t="shared" si="165"/>
        <v>9-SEPTIEMBRE</v>
      </c>
      <c r="BY424" s="45">
        <f t="shared" si="166"/>
        <v>110001</v>
      </c>
      <c r="BZ424" s="45">
        <f>VLOOKUP(BY424,Hoja1!$A$2:$O$599,14,FALSE)</f>
        <v>110001</v>
      </c>
      <c r="CA424" s="45" t="str">
        <f>VLOOKUP(BZ424,Hoja1!$A$2:$O$599,2,FALSE)</f>
        <v>COLEGIO AGUSTINIANO</v>
      </c>
      <c r="CB424" s="45" t="str">
        <f t="shared" si="167"/>
        <v>Festivos y Fines de Semana</v>
      </c>
      <c r="CC424" s="45">
        <v>888</v>
      </c>
      <c r="CD424" s="45" t="str">
        <f t="shared" si="168"/>
        <v>INCIDENCIA</v>
      </c>
      <c r="CF424" s="124"/>
      <c r="CG424" s="124"/>
      <c r="CH424" s="125"/>
      <c r="CJ424" s="126">
        <f t="shared" si="169"/>
        <v>190.00799999999998</v>
      </c>
    </row>
    <row r="425" spans="1:88" hidden="1" x14ac:dyDescent="0.3">
      <c r="A425" s="116"/>
      <c r="B425" s="116"/>
      <c r="D425" s="31" t="s">
        <v>2775</v>
      </c>
      <c r="E425" s="8" t="s">
        <v>2786</v>
      </c>
      <c r="F425" s="7" t="s">
        <v>726</v>
      </c>
      <c r="G425" s="45" t="s">
        <v>714</v>
      </c>
      <c r="H425" s="45" t="s">
        <v>720</v>
      </c>
      <c r="I425" s="119" t="s">
        <v>4405</v>
      </c>
      <c r="J425" s="18" t="s">
        <v>485</v>
      </c>
      <c r="K425" s="119">
        <v>110001</v>
      </c>
      <c r="L425" s="110" t="str">
        <f t="shared" si="147"/>
        <v>ok</v>
      </c>
      <c r="M425" s="111" t="str">
        <f>IFERROR(VLOOKUP(K425,Centros!$E$2:$G$340,2,FALSE)," ")</f>
        <v>COLEGIO AGUSTINIANO</v>
      </c>
      <c r="N425" s="112" t="str">
        <f t="shared" si="148"/>
        <v xml:space="preserve"> </v>
      </c>
      <c r="O425" s="113" t="str">
        <f>IFERROR(VLOOKUP($I425,Trabajadores!$C$3:$AF$1684,19,FALSE)," ")</f>
        <v>Cociner@</v>
      </c>
      <c r="P425" s="32">
        <v>1</v>
      </c>
      <c r="Q425" s="33">
        <f>176/2</f>
        <v>88</v>
      </c>
      <c r="R425" s="24">
        <f t="shared" si="146"/>
        <v>88</v>
      </c>
      <c r="S425" s="18"/>
      <c r="T425" s="23">
        <f t="shared" si="149"/>
        <v>1.743765625</v>
      </c>
      <c r="U425" s="23">
        <f t="shared" si="150"/>
        <v>0</v>
      </c>
      <c r="V425" s="18"/>
      <c r="W425" s="23">
        <f t="shared" si="151"/>
        <v>116.11599999999999</v>
      </c>
      <c r="X425" s="30" t="str">
        <f>IFERROR(VLOOKUP($I425,Trabajadores!$C$2:$AS$1684,42,FALSE)," ")</f>
        <v>ALGADI</v>
      </c>
      <c r="Y425" s="30">
        <f>IFERROR(VLOOKUP($I425,Trabajadores!$C$2:$AS$1684,40,FALSE)," ")</f>
        <v>110001</v>
      </c>
      <c r="Z425" s="30" t="str">
        <f>IFERROR(VLOOKUP(Y425,Centros!$X$2:$Y$228,2,FALSE)," ")</f>
        <v>COLEGIO AGUSTINIANO</v>
      </c>
      <c r="AA425" s="6">
        <v>45863</v>
      </c>
      <c r="AB425" s="5" t="s">
        <v>10950</v>
      </c>
      <c r="AC425" s="41">
        <f>IFERROR(VLOOKUP(H425,Centros!$AI$2:$AN$10,6,FALSE),0)</f>
        <v>70</v>
      </c>
      <c r="AD425" s="42">
        <f t="shared" si="152"/>
        <v>88</v>
      </c>
      <c r="AE425" s="42">
        <f t="shared" si="153"/>
        <v>0</v>
      </c>
      <c r="AF425" s="42">
        <f t="shared" si="154"/>
        <v>0</v>
      </c>
      <c r="AG425" s="42">
        <f t="shared" si="155"/>
        <v>0</v>
      </c>
      <c r="AH425" s="43">
        <f>IFERROR(VLOOKUP($I425,Trabajadores!$C$3:$AT$1684,44,FALSE),0)</f>
        <v>19228</v>
      </c>
      <c r="AI425" s="43">
        <f>IFERROR(VLOOKUP($I425,Trabajadores!$C$3:$AT$1684,2,FALSE),0)</f>
        <v>86</v>
      </c>
      <c r="AJ425" s="43" t="str">
        <f>IFERROR(VLOOKUP($I425,Trabajadores!$C$3:$AY$1270,21,FALSE),0)</f>
        <v>1</v>
      </c>
      <c r="AK425" s="42">
        <f>IFERROR(VLOOKUP($I425,Trabajadores!$C$3:$AN$1684,38,FALSE),0)</f>
        <v>7.8019999999999996</v>
      </c>
      <c r="AL425" s="42" t="str">
        <f>IFERROR(VLOOKUP($I425,Trabajadores!$C$3:$AN$1684,28,FALSE),0)</f>
        <v>99100165012016</v>
      </c>
      <c r="AM425" s="21" t="str">
        <f>IFERROR(VLOOKUP($I425,Trabajadores!$C$3:$AN$1684,19,FALSE),0)</f>
        <v>Cociner@</v>
      </c>
      <c r="AN425" s="21">
        <f>IFERROR(IF($J425="algadi",VLOOKUP($K425,Centros!$AB$2:$AD$142,2,FALSE),VLOOKUP($K425,Centros!$AB$143:$AD$282,2,FALSE)),0)</f>
        <v>19228</v>
      </c>
      <c r="AO425" s="44" t="str">
        <f>IFERROR(IF($J425="algadi",VLOOKUP($K425,Centros!$AB$2:$AD$142,3,FALSE),VLOOKUP($K425,Centros!$AB$143:$AD$222,3,FALSE)),0)</f>
        <v>1</v>
      </c>
      <c r="AP425" s="54"/>
      <c r="AQ425" s="55">
        <f>IFERROR(VLOOKUP($AM425,Centros!$AR$2:$AS$405,2,FALSE),0)</f>
        <v>1.743765625</v>
      </c>
      <c r="AR425" s="78">
        <f>IFERROR(VLOOKUP($AM425,Centros!$AZ$2:$BA$6,2,FALSE),0)</f>
        <v>2.3222499999999999</v>
      </c>
      <c r="AS425" s="76">
        <f>IFERROR(VLOOKUP($AM425,Centros!$BE$2:$BF$6,2,FALSE),0)</f>
        <v>0</v>
      </c>
      <c r="BD425" s="45" t="str">
        <f t="shared" si="156"/>
        <v>ALGADI</v>
      </c>
      <c r="BE425" s="45" t="s">
        <v>852</v>
      </c>
      <c r="BF425" s="123" t="str">
        <f t="shared" si="157"/>
        <v>9-SEPTIEMBRE</v>
      </c>
      <c r="BG425" s="45">
        <f t="shared" si="158"/>
        <v>110001</v>
      </c>
      <c r="BH425" s="45">
        <f>VLOOKUP(Y425,Hoja1!$A$2:$O$599,14,FALSE)</f>
        <v>110001</v>
      </c>
      <c r="BI425" s="45" t="str">
        <f>VLOOKUP(BH425,Hoja1!$A$2:$O$599,2,FALSE)</f>
        <v>COLEGIO AGUSTINIANO</v>
      </c>
      <c r="BJ425" s="45" t="str">
        <f t="shared" si="159"/>
        <v>MORENO PERSIGUERO, MARIA E</v>
      </c>
      <c r="BK425" s="45">
        <f>VLOOKUP(BJ425,Trabajadores!$C$3:$AN$3285,14,FALSE)</f>
        <v>289</v>
      </c>
      <c r="BL425" s="45" t="str">
        <f>VLOOKUP($BJ425,Trabajadores!$C$3:$AN$3285,19,FALSE)</f>
        <v>Cociner@</v>
      </c>
      <c r="BM425" s="45">
        <f>VLOOKUP($BJ425,Trabajadores!$C$3:$AN$3285,16,FALSE)</f>
        <v>62.5</v>
      </c>
      <c r="BN425" s="124">
        <f t="shared" si="160"/>
        <v>1</v>
      </c>
      <c r="BO425" s="124">
        <f t="shared" si="161"/>
        <v>0</v>
      </c>
      <c r="BP425" s="125">
        <f t="shared" si="162"/>
        <v>1</v>
      </c>
      <c r="BR425" s="126">
        <f t="shared" si="163"/>
        <v>-116.11599999999999</v>
      </c>
      <c r="BV425" s="45" t="str">
        <f t="shared" si="164"/>
        <v>ALGADI</v>
      </c>
      <c r="BW425" s="45" t="s">
        <v>852</v>
      </c>
      <c r="BX425" s="123" t="str">
        <f t="shared" si="165"/>
        <v>9-SEPTIEMBRE</v>
      </c>
      <c r="BY425" s="45">
        <f t="shared" si="166"/>
        <v>110001</v>
      </c>
      <c r="BZ425" s="45">
        <f>VLOOKUP(BY425,Hoja1!$A$2:$O$599,14,FALSE)</f>
        <v>110001</v>
      </c>
      <c r="CA425" s="45" t="str">
        <f>VLOOKUP(BZ425,Hoja1!$A$2:$O$599,2,FALSE)</f>
        <v>COLEGIO AGUSTINIANO</v>
      </c>
      <c r="CB425" s="45" t="str">
        <f t="shared" si="167"/>
        <v>Festivos y Fines de Semana</v>
      </c>
      <c r="CC425" s="45">
        <v>888</v>
      </c>
      <c r="CD425" s="45" t="str">
        <f t="shared" si="168"/>
        <v>INCIDENCIA</v>
      </c>
      <c r="CF425" s="124"/>
      <c r="CG425" s="124"/>
      <c r="CH425" s="125"/>
      <c r="CJ425" s="126">
        <f t="shared" si="169"/>
        <v>116.11599999999999</v>
      </c>
    </row>
    <row r="426" spans="1:88" hidden="1" x14ac:dyDescent="0.3">
      <c r="A426" s="116"/>
      <c r="B426" s="116"/>
      <c r="D426" s="31" t="s">
        <v>2775</v>
      </c>
      <c r="E426" s="8" t="s">
        <v>2786</v>
      </c>
      <c r="F426" s="7" t="s">
        <v>726</v>
      </c>
      <c r="G426" s="45" t="s">
        <v>714</v>
      </c>
      <c r="H426" s="45" t="s">
        <v>816</v>
      </c>
      <c r="I426" s="119" t="s">
        <v>4405</v>
      </c>
      <c r="J426" s="18" t="s">
        <v>485</v>
      </c>
      <c r="K426" s="119">
        <v>110001</v>
      </c>
      <c r="L426" s="110" t="str">
        <f t="shared" si="147"/>
        <v>ok</v>
      </c>
      <c r="M426" s="111" t="str">
        <f>IFERROR(VLOOKUP(K426,Centros!$E$2:$G$340,2,FALSE)," ")</f>
        <v>COLEGIO AGUSTINIANO</v>
      </c>
      <c r="N426" s="112" t="str">
        <f t="shared" si="148"/>
        <v xml:space="preserve"> </v>
      </c>
      <c r="O426" s="113" t="str">
        <f>IFERROR(VLOOKUP($I426,Trabajadores!$C$3:$AF$1684,19,FALSE)," ")</f>
        <v>Cociner@</v>
      </c>
      <c r="P426" s="32">
        <v>48</v>
      </c>
      <c r="Q426" s="33">
        <v>10</v>
      </c>
      <c r="R426" s="24">
        <f t="shared" si="146"/>
        <v>480</v>
      </c>
      <c r="S426" s="18"/>
      <c r="T426" s="23">
        <f t="shared" si="149"/>
        <v>1.743765625</v>
      </c>
      <c r="U426" s="23">
        <f t="shared" si="150"/>
        <v>0</v>
      </c>
      <c r="V426" s="18"/>
      <c r="W426" s="23">
        <f t="shared" si="151"/>
        <v>633.3599999999999</v>
      </c>
      <c r="X426" s="30" t="str">
        <f>IFERROR(VLOOKUP($I426,Trabajadores!$C$2:$AS$1684,42,FALSE)," ")</f>
        <v>ALGADI</v>
      </c>
      <c r="Y426" s="30">
        <f>IFERROR(VLOOKUP($I426,Trabajadores!$C$2:$AS$1684,40,FALSE)," ")</f>
        <v>110001</v>
      </c>
      <c r="Z426" s="30" t="str">
        <f>IFERROR(VLOOKUP(Y426,Centros!$X$2:$Y$228,2,FALSE)," ")</f>
        <v>COLEGIO AGUSTINIANO</v>
      </c>
      <c r="AA426" s="6"/>
      <c r="AB426" s="5" t="s">
        <v>10951</v>
      </c>
      <c r="AC426" s="41">
        <f>IFERROR(VLOOKUP(H426,Centros!$AI$2:$AN$10,6,FALSE),0)</f>
        <v>72</v>
      </c>
      <c r="AD426" s="42">
        <f t="shared" si="152"/>
        <v>0</v>
      </c>
      <c r="AE426" s="42">
        <f t="shared" si="153"/>
        <v>480</v>
      </c>
      <c r="AF426" s="42">
        <f t="shared" si="154"/>
        <v>0</v>
      </c>
      <c r="AG426" s="42">
        <f t="shared" si="155"/>
        <v>0</v>
      </c>
      <c r="AH426" s="43">
        <f>IFERROR(VLOOKUP($I426,Trabajadores!$C$3:$AT$1684,44,FALSE),0)</f>
        <v>19228</v>
      </c>
      <c r="AI426" s="43">
        <f>IFERROR(VLOOKUP($I426,Trabajadores!$C$3:$AT$1684,2,FALSE),0)</f>
        <v>86</v>
      </c>
      <c r="AJ426" s="43" t="str">
        <f>IFERROR(VLOOKUP($I426,Trabajadores!$C$3:$AY$1270,21,FALSE),0)</f>
        <v>1</v>
      </c>
      <c r="AK426" s="42">
        <f>IFERROR(VLOOKUP($I426,Trabajadores!$C$3:$AN$1684,38,FALSE),0)</f>
        <v>7.8019999999999996</v>
      </c>
      <c r="AL426" s="42" t="str">
        <f>IFERROR(VLOOKUP($I426,Trabajadores!$C$3:$AN$1684,28,FALSE),0)</f>
        <v>99100165012016</v>
      </c>
      <c r="AM426" s="21" t="str">
        <f>IFERROR(VLOOKUP($I426,Trabajadores!$C$3:$AN$1684,19,FALSE),0)</f>
        <v>Cociner@</v>
      </c>
      <c r="AN426" s="21">
        <f>IFERROR(IF($J426="algadi",VLOOKUP($K426,Centros!$AB$2:$AD$142,2,FALSE),VLOOKUP($K426,Centros!$AB$143:$AD$282,2,FALSE)),0)</f>
        <v>19228</v>
      </c>
      <c r="AO426" s="44" t="str">
        <f>IFERROR(IF($J426="algadi",VLOOKUP($K426,Centros!$AB$2:$AD$142,3,FALSE),VLOOKUP($K426,Centros!$AB$143:$AD$222,3,FALSE)),0)</f>
        <v>1</v>
      </c>
      <c r="AP426" s="54"/>
      <c r="AQ426" s="55">
        <f>IFERROR(VLOOKUP($AM426,Centros!$AR$2:$AS$405,2,FALSE),0)</f>
        <v>1.743765625</v>
      </c>
      <c r="AR426" s="78">
        <f>IFERROR(VLOOKUP($AM426,Centros!$AZ$2:$BA$6,2,FALSE),0)</f>
        <v>2.3222499999999999</v>
      </c>
      <c r="AS426" s="76">
        <f>IFERROR(VLOOKUP($AM426,Centros!$BE$2:$BF$6,2,FALSE),0)</f>
        <v>0</v>
      </c>
      <c r="BD426" s="45" t="str">
        <f t="shared" si="156"/>
        <v>ALGADI</v>
      </c>
      <c r="BE426" s="45" t="s">
        <v>852</v>
      </c>
      <c r="BF426" s="123" t="str">
        <f t="shared" si="157"/>
        <v>9-SEPTIEMBRE</v>
      </c>
      <c r="BG426" s="45">
        <f t="shared" si="158"/>
        <v>110001</v>
      </c>
      <c r="BH426" s="45">
        <f>VLOOKUP(Y426,Hoja1!$A$2:$O$599,14,FALSE)</f>
        <v>110001</v>
      </c>
      <c r="BI426" s="45" t="str">
        <f>VLOOKUP(BH426,Hoja1!$A$2:$O$599,2,FALSE)</f>
        <v>COLEGIO AGUSTINIANO</v>
      </c>
      <c r="BJ426" s="45" t="str">
        <f t="shared" si="159"/>
        <v>MORENO PERSIGUERO, MARIA E</v>
      </c>
      <c r="BK426" s="45">
        <f>VLOOKUP(BJ426,Trabajadores!$C$3:$AN$3285,14,FALSE)</f>
        <v>289</v>
      </c>
      <c r="BL426" s="45" t="str">
        <f>VLOOKUP($BJ426,Trabajadores!$C$3:$AN$3285,19,FALSE)</f>
        <v>Cociner@</v>
      </c>
      <c r="BM426" s="45">
        <f>VLOOKUP($BJ426,Trabajadores!$C$3:$AN$3285,16,FALSE)</f>
        <v>62.5</v>
      </c>
      <c r="BN426" s="124">
        <f t="shared" si="160"/>
        <v>1</v>
      </c>
      <c r="BO426" s="124">
        <f t="shared" si="161"/>
        <v>0</v>
      </c>
      <c r="BP426" s="125">
        <f t="shared" si="162"/>
        <v>1</v>
      </c>
      <c r="BR426" s="126">
        <f t="shared" si="163"/>
        <v>-633.3599999999999</v>
      </c>
      <c r="BV426" s="45" t="str">
        <f t="shared" si="164"/>
        <v>ALGADI</v>
      </c>
      <c r="BW426" s="45" t="s">
        <v>852</v>
      </c>
      <c r="BX426" s="123" t="str">
        <f t="shared" si="165"/>
        <v>9-SEPTIEMBRE</v>
      </c>
      <c r="BY426" s="45">
        <f t="shared" si="166"/>
        <v>110001</v>
      </c>
      <c r="BZ426" s="45">
        <f>VLOOKUP(BY426,Hoja1!$A$2:$O$599,14,FALSE)</f>
        <v>110001</v>
      </c>
      <c r="CA426" s="45" t="str">
        <f>VLOOKUP(BZ426,Hoja1!$A$2:$O$599,2,FALSE)</f>
        <v>COLEGIO AGUSTINIANO</v>
      </c>
      <c r="CB426" s="45" t="str">
        <f t="shared" si="167"/>
        <v>Otros</v>
      </c>
      <c r="CC426" s="45">
        <v>888</v>
      </c>
      <c r="CD426" s="45" t="str">
        <f t="shared" si="168"/>
        <v>INCIDENCIA</v>
      </c>
      <c r="CF426" s="124"/>
      <c r="CG426" s="124"/>
      <c r="CH426" s="125"/>
      <c r="CJ426" s="126">
        <f t="shared" si="169"/>
        <v>633.3599999999999</v>
      </c>
    </row>
    <row r="427" spans="1:88" hidden="1" x14ac:dyDescent="0.3">
      <c r="A427" s="116"/>
      <c r="B427" s="116"/>
      <c r="D427" s="31" t="s">
        <v>2775</v>
      </c>
      <c r="E427" s="8" t="s">
        <v>2786</v>
      </c>
      <c r="F427" s="7" t="s">
        <v>726</v>
      </c>
      <c r="G427" s="45" t="s">
        <v>714</v>
      </c>
      <c r="H427" s="45" t="s">
        <v>721</v>
      </c>
      <c r="I427" s="119" t="s">
        <v>4606</v>
      </c>
      <c r="J427" s="18" t="s">
        <v>485</v>
      </c>
      <c r="K427" s="119">
        <v>160004</v>
      </c>
      <c r="L427" s="110" t="str">
        <f t="shared" si="147"/>
        <v>ok</v>
      </c>
      <c r="M427" s="111" t="str">
        <f>IFERROR(VLOOKUP(K427,Centros!$E$2:$G$340,2,FALSE)," ")</f>
        <v>FUND. CARLOS MARTIN</v>
      </c>
      <c r="N427" s="112" t="str">
        <f t="shared" si="148"/>
        <v xml:space="preserve"> </v>
      </c>
      <c r="O427" s="113" t="str">
        <f>IFERROR(VLOOKUP($I427,Trabajadores!$C$3:$AF$1684,19,FALSE)," ")</f>
        <v>h Cociner@</v>
      </c>
      <c r="P427" s="32">
        <v>1</v>
      </c>
      <c r="Q427" s="33">
        <v>10</v>
      </c>
      <c r="R427" s="24">
        <f t="shared" si="146"/>
        <v>10</v>
      </c>
      <c r="S427" s="18"/>
      <c r="T427" s="23">
        <f t="shared" si="149"/>
        <v>1.743765625</v>
      </c>
      <c r="U427" s="23">
        <f t="shared" si="150"/>
        <v>0</v>
      </c>
      <c r="V427" s="18"/>
      <c r="W427" s="23">
        <f t="shared" si="151"/>
        <v>13.194999999999999</v>
      </c>
      <c r="X427" s="30" t="str">
        <f>IFERROR(VLOOKUP($I427,Trabajadores!$C$2:$AS$1684,42,FALSE)," ")</f>
        <v>ALGADI</v>
      </c>
      <c r="Y427" s="30">
        <f>IFERROR(VLOOKUP($I427,Trabajadores!$C$2:$AS$1684,40,FALSE)," ")</f>
        <v>160004</v>
      </c>
      <c r="Z427" s="30" t="str">
        <f>IFERROR(VLOOKUP(Y427,Centros!$X$2:$Y$228,2,FALSE)," ")</f>
        <v>FUND. CARLOS MARTIN</v>
      </c>
      <c r="AA427" s="6">
        <v>45902</v>
      </c>
      <c r="AB427" s="5" t="s">
        <v>10952</v>
      </c>
      <c r="AC427" s="41">
        <f>IFERROR(VLOOKUP(H427,Centros!$AI$2:$AN$10,6,FALSE),0)</f>
        <v>72</v>
      </c>
      <c r="AD427" s="42">
        <f t="shared" si="152"/>
        <v>0</v>
      </c>
      <c r="AE427" s="42">
        <f t="shared" si="153"/>
        <v>10</v>
      </c>
      <c r="AF427" s="42">
        <f t="shared" si="154"/>
        <v>0</v>
      </c>
      <c r="AG427" s="42">
        <f t="shared" si="155"/>
        <v>0</v>
      </c>
      <c r="AH427" s="43">
        <f>IFERROR(VLOOKUP($I427,Trabajadores!$C$3:$AT$1684,44,FALSE),0)</f>
        <v>19228</v>
      </c>
      <c r="AI427" s="43">
        <f>IFERROR(VLOOKUP($I427,Trabajadores!$C$3:$AT$1684,2,FALSE),0)</f>
        <v>957</v>
      </c>
      <c r="AJ427" s="43" t="str">
        <f>IFERROR(VLOOKUP($I427,Trabajadores!$C$3:$AY$1270,21,FALSE),0)</f>
        <v>88</v>
      </c>
      <c r="AK427" s="42">
        <f>IFERROR(VLOOKUP($I427,Trabajadores!$C$3:$AN$1684,38,FALSE),0)</f>
        <v>10.25375</v>
      </c>
      <c r="AL427" s="42" t="str">
        <f>IFERROR(VLOOKUP($I427,Trabajadores!$C$3:$AN$1684,28,FALSE),0)</f>
        <v>99100165012016</v>
      </c>
      <c r="AM427" s="21" t="str">
        <f>IFERROR(VLOOKUP($I427,Trabajadores!$C$3:$AN$1684,19,FALSE),0)</f>
        <v>h Cociner@</v>
      </c>
      <c r="AN427" s="21">
        <f>IFERROR(IF($J427="algadi",VLOOKUP($K427,Centros!$AB$2:$AD$142,2,FALSE),VLOOKUP($K427,Centros!$AB$143:$AD$282,2,FALSE)),0)</f>
        <v>5027</v>
      </c>
      <c r="AO427" s="44" t="str">
        <f>IFERROR(IF($J427="algadi",VLOOKUP($K427,Centros!$AB$2:$AD$142,3,FALSE),VLOOKUP($K427,Centros!$AB$143:$AD$222,3,FALSE)),0)</f>
        <v>52</v>
      </c>
      <c r="AP427" s="54"/>
      <c r="AQ427" s="55">
        <f>IFERROR(VLOOKUP($AM427,Centros!$AR$2:$AS$405,2,FALSE),0)</f>
        <v>1.743765625</v>
      </c>
      <c r="AR427" s="78">
        <f>IFERROR(VLOOKUP($AM427,Centros!$AZ$2:$BA$6,2,FALSE),0)</f>
        <v>0</v>
      </c>
      <c r="AS427" s="76">
        <f>IFERROR(VLOOKUP($AM427,Centros!$BE$2:$BF$6,2,FALSE),0)</f>
        <v>0</v>
      </c>
      <c r="BD427" s="45" t="str">
        <f t="shared" si="156"/>
        <v>ALGADI</v>
      </c>
      <c r="BE427" s="45" t="s">
        <v>852</v>
      </c>
      <c r="BF427" s="123" t="str">
        <f t="shared" si="157"/>
        <v>9-SEPTIEMBRE</v>
      </c>
      <c r="BG427" s="45">
        <f t="shared" si="158"/>
        <v>160004</v>
      </c>
      <c r="BH427" s="45">
        <f>VLOOKUP(Y427,Hoja1!$A$2:$O$599,14,FALSE)</f>
        <v>160004</v>
      </c>
      <c r="BI427" s="45" t="str">
        <f>VLOOKUP(BH427,Hoja1!$A$2:$O$599,2,FALSE)</f>
        <v>FUNDACION RAILES</v>
      </c>
      <c r="BJ427" s="45" t="str">
        <f t="shared" si="159"/>
        <v>PINCA , EUGENIA</v>
      </c>
      <c r="BK427" s="45">
        <f>VLOOKUP(BJ427,Trabajadores!$C$3:$AN$3285,14,FALSE)</f>
        <v>100</v>
      </c>
      <c r="BL427" s="45" t="str">
        <f>VLOOKUP($BJ427,Trabajadores!$C$3:$AN$3285,19,FALSE)</f>
        <v>h Cociner@</v>
      </c>
      <c r="BM427" s="45">
        <f>VLOOKUP($BJ427,Trabajadores!$C$3:$AN$3285,16,FALSE)</f>
        <v>100</v>
      </c>
      <c r="BN427" s="124">
        <f t="shared" si="160"/>
        <v>1</v>
      </c>
      <c r="BO427" s="124">
        <f t="shared" si="161"/>
        <v>0</v>
      </c>
      <c r="BP427" s="125">
        <f t="shared" si="162"/>
        <v>1</v>
      </c>
      <c r="BR427" s="126">
        <f t="shared" si="163"/>
        <v>-13.194999999999999</v>
      </c>
      <c r="BV427" s="45" t="str">
        <f t="shared" si="164"/>
        <v>ALGADI</v>
      </c>
      <c r="BW427" s="45" t="s">
        <v>852</v>
      </c>
      <c r="BX427" s="123" t="str">
        <f t="shared" si="165"/>
        <v>9-SEPTIEMBRE</v>
      </c>
      <c r="BY427" s="45">
        <f t="shared" si="166"/>
        <v>160004</v>
      </c>
      <c r="BZ427" s="45">
        <f>VLOOKUP(BY427,Hoja1!$A$2:$O$599,14,FALSE)</f>
        <v>160004</v>
      </c>
      <c r="CA427" s="45" t="str">
        <f>VLOOKUP(BZ427,Hoja1!$A$2:$O$599,2,FALSE)</f>
        <v>FUNDACION RAILES</v>
      </c>
      <c r="CB427" s="45" t="str">
        <f t="shared" si="167"/>
        <v>Permiso retribuido</v>
      </c>
      <c r="CC427" s="45">
        <v>888</v>
      </c>
      <c r="CD427" s="45" t="str">
        <f t="shared" si="168"/>
        <v>INCIDENCIA</v>
      </c>
      <c r="CF427" s="124"/>
      <c r="CG427" s="124"/>
      <c r="CH427" s="125"/>
      <c r="CJ427" s="126">
        <f t="shared" si="169"/>
        <v>13.194999999999999</v>
      </c>
    </row>
    <row r="428" spans="1:88" hidden="1" x14ac:dyDescent="0.3">
      <c r="A428" s="116"/>
      <c r="B428" s="116"/>
      <c r="D428" s="31" t="s">
        <v>2775</v>
      </c>
      <c r="E428" s="8" t="s">
        <v>2786</v>
      </c>
      <c r="F428" s="7" t="s">
        <v>726</v>
      </c>
      <c r="G428" s="45" t="s">
        <v>714</v>
      </c>
      <c r="H428" s="45" t="s">
        <v>721</v>
      </c>
      <c r="I428" s="119" t="s">
        <v>3786</v>
      </c>
      <c r="J428" s="18" t="s">
        <v>485</v>
      </c>
      <c r="K428" s="119">
        <v>160004</v>
      </c>
      <c r="L428" s="110" t="str">
        <f t="shared" si="147"/>
        <v>ok</v>
      </c>
      <c r="M428" s="111" t="str">
        <f>IFERROR(VLOOKUP(K428,Centros!$E$2:$G$340,2,FALSE)," ")</f>
        <v>FUND. CARLOS MARTIN</v>
      </c>
      <c r="N428" s="112" t="str">
        <f t="shared" si="148"/>
        <v xml:space="preserve"> </v>
      </c>
      <c r="O428" s="113" t="str">
        <f>IFERROR(VLOOKUP($I428,Trabajadores!$C$3:$AF$1684,19,FALSE)," ")</f>
        <v>ASL</v>
      </c>
      <c r="P428" s="32">
        <v>2</v>
      </c>
      <c r="Q428" s="33">
        <v>10</v>
      </c>
      <c r="R428" s="24">
        <f t="shared" si="146"/>
        <v>20</v>
      </c>
      <c r="S428" s="18"/>
      <c r="T428" s="23">
        <f t="shared" si="149"/>
        <v>1.6367812499999999</v>
      </c>
      <c r="U428" s="23">
        <f t="shared" si="150"/>
        <v>0</v>
      </c>
      <c r="V428" s="18"/>
      <c r="W428" s="23">
        <f t="shared" si="151"/>
        <v>26.389999999999997</v>
      </c>
      <c r="X428" s="30" t="str">
        <f>IFERROR(VLOOKUP($I428,Trabajadores!$C$2:$AS$1684,42,FALSE)," ")</f>
        <v>ALGADI</v>
      </c>
      <c r="Y428" s="30">
        <f>IFERROR(VLOOKUP($I428,Trabajadores!$C$2:$AS$1684,40,FALSE)," ")</f>
        <v>160004</v>
      </c>
      <c r="Z428" s="30" t="str">
        <f>IFERROR(VLOOKUP(Y428,Centros!$X$2:$Y$228,2,FALSE)," ")</f>
        <v>FUND. CARLOS MARTIN</v>
      </c>
      <c r="AA428" s="6">
        <v>45902</v>
      </c>
      <c r="AB428" s="5" t="s">
        <v>10952</v>
      </c>
      <c r="AC428" s="41">
        <f>IFERROR(VLOOKUP(H428,Centros!$AI$2:$AN$10,6,FALSE),0)</f>
        <v>72</v>
      </c>
      <c r="AD428" s="42">
        <f t="shared" si="152"/>
        <v>0</v>
      </c>
      <c r="AE428" s="42">
        <f t="shared" si="153"/>
        <v>20</v>
      </c>
      <c r="AF428" s="42">
        <f t="shared" si="154"/>
        <v>0</v>
      </c>
      <c r="AG428" s="42">
        <f t="shared" si="155"/>
        <v>0</v>
      </c>
      <c r="AH428" s="43">
        <f>IFERROR(VLOOKUP($I428,Trabajadores!$C$3:$AT$1684,44,FALSE),0)</f>
        <v>19228</v>
      </c>
      <c r="AI428" s="43">
        <f>IFERROR(VLOOKUP($I428,Trabajadores!$C$3:$AT$1684,2,FALSE),0)</f>
        <v>1707</v>
      </c>
      <c r="AJ428" s="43" t="str">
        <f>IFERROR(VLOOKUP($I428,Trabajadores!$C$3:$AY$1270,21,FALSE),0)</f>
        <v>88</v>
      </c>
      <c r="AK428" s="42">
        <f>IFERROR(VLOOKUP($I428,Trabajadores!$C$3:$AN$1684,38,FALSE),0)</f>
        <v>7.6012500000000003</v>
      </c>
      <c r="AL428" s="42" t="str">
        <f>IFERROR(VLOOKUP($I428,Trabajadores!$C$3:$AN$1684,28,FALSE),0)</f>
        <v>99100165012016</v>
      </c>
      <c r="AM428" s="21" t="str">
        <f>IFERROR(VLOOKUP($I428,Trabajadores!$C$3:$AN$1684,19,FALSE),0)</f>
        <v>ASL</v>
      </c>
      <c r="AN428" s="21">
        <f>IFERROR(IF($J428="algadi",VLOOKUP($K428,Centros!$AB$2:$AD$142,2,FALSE),VLOOKUP($K428,Centros!$AB$143:$AD$282,2,FALSE)),0)</f>
        <v>5027</v>
      </c>
      <c r="AO428" s="44" t="str">
        <f>IFERROR(IF($J428="algadi",VLOOKUP($K428,Centros!$AB$2:$AD$142,3,FALSE),VLOOKUP($K428,Centros!$AB$143:$AD$222,3,FALSE)),0)</f>
        <v>52</v>
      </c>
      <c r="AP428" s="54"/>
      <c r="AQ428" s="55">
        <f>IFERROR(VLOOKUP($AM428,Centros!$AR$2:$AS$405,2,FALSE),0)</f>
        <v>1.6367812499999999</v>
      </c>
      <c r="AR428" s="78">
        <f>IFERROR(VLOOKUP($AM428,Centros!$AZ$2:$BA$6,2,FALSE),0)</f>
        <v>0</v>
      </c>
      <c r="AS428" s="76">
        <f>IFERROR(VLOOKUP($AM428,Centros!$BE$2:$BF$6,2,FALSE),0)</f>
        <v>2.0499999999999998</v>
      </c>
      <c r="BD428" s="45" t="str">
        <f t="shared" si="156"/>
        <v>ALGADI</v>
      </c>
      <c r="BE428" s="45" t="s">
        <v>852</v>
      </c>
      <c r="BF428" s="123" t="str">
        <f t="shared" si="157"/>
        <v>9-SEPTIEMBRE</v>
      </c>
      <c r="BG428" s="45">
        <f t="shared" si="158"/>
        <v>160004</v>
      </c>
      <c r="BH428" s="45">
        <f>VLOOKUP(Y428,Hoja1!$A$2:$O$599,14,FALSE)</f>
        <v>160004</v>
      </c>
      <c r="BI428" s="45" t="str">
        <f>VLOOKUP(BH428,Hoja1!$A$2:$O$599,2,FALSE)</f>
        <v>FUNDACION RAILES</v>
      </c>
      <c r="BJ428" s="45" t="str">
        <f t="shared" si="159"/>
        <v>GIRON , Mª LOURDES</v>
      </c>
      <c r="BK428" s="45">
        <f>VLOOKUP(BJ428,Trabajadores!$C$3:$AN$3285,14,FALSE)</f>
        <v>100</v>
      </c>
      <c r="BL428" s="45" t="str">
        <f>VLOOKUP($BJ428,Trabajadores!$C$3:$AN$3285,19,FALSE)</f>
        <v>ASL</v>
      </c>
      <c r="BM428" s="45">
        <f>VLOOKUP($BJ428,Trabajadores!$C$3:$AN$3285,16,FALSE)</f>
        <v>100</v>
      </c>
      <c r="BN428" s="124">
        <f t="shared" si="160"/>
        <v>1</v>
      </c>
      <c r="BO428" s="124">
        <f t="shared" si="161"/>
        <v>0</v>
      </c>
      <c r="BP428" s="125">
        <f t="shared" si="162"/>
        <v>1</v>
      </c>
      <c r="BR428" s="126">
        <f t="shared" si="163"/>
        <v>-26.389999999999997</v>
      </c>
      <c r="BV428" s="45" t="str">
        <f t="shared" si="164"/>
        <v>ALGADI</v>
      </c>
      <c r="BW428" s="45" t="s">
        <v>852</v>
      </c>
      <c r="BX428" s="123" t="str">
        <f t="shared" si="165"/>
        <v>9-SEPTIEMBRE</v>
      </c>
      <c r="BY428" s="45">
        <f t="shared" si="166"/>
        <v>160004</v>
      </c>
      <c r="BZ428" s="45">
        <f>VLOOKUP(BY428,Hoja1!$A$2:$O$599,14,FALSE)</f>
        <v>160004</v>
      </c>
      <c r="CA428" s="45" t="str">
        <f>VLOOKUP(BZ428,Hoja1!$A$2:$O$599,2,FALSE)</f>
        <v>FUNDACION RAILES</v>
      </c>
      <c r="CB428" s="45" t="str">
        <f t="shared" si="167"/>
        <v>Permiso retribuido</v>
      </c>
      <c r="CC428" s="45">
        <v>888</v>
      </c>
      <c r="CD428" s="45" t="str">
        <f t="shared" si="168"/>
        <v>INCIDENCIA</v>
      </c>
      <c r="CF428" s="124"/>
      <c r="CG428" s="124"/>
      <c r="CH428" s="125"/>
      <c r="CJ428" s="126">
        <f t="shared" si="169"/>
        <v>26.389999999999997</v>
      </c>
    </row>
    <row r="429" spans="1:88" hidden="1" x14ac:dyDescent="0.3">
      <c r="A429" s="116"/>
      <c r="B429" s="116"/>
      <c r="D429" s="31" t="s">
        <v>2775</v>
      </c>
      <c r="E429" s="8" t="s">
        <v>2786</v>
      </c>
      <c r="F429" s="7" t="s">
        <v>726</v>
      </c>
      <c r="G429" s="45" t="s">
        <v>714</v>
      </c>
      <c r="H429" s="45" t="s">
        <v>721</v>
      </c>
      <c r="I429" s="119" t="s">
        <v>5158</v>
      </c>
      <c r="J429" s="18" t="s">
        <v>485</v>
      </c>
      <c r="K429" s="119">
        <v>160004</v>
      </c>
      <c r="L429" s="110" t="str">
        <f t="shared" si="147"/>
        <v>ok</v>
      </c>
      <c r="M429" s="111" t="str">
        <f>IFERROR(VLOOKUP(K429,Centros!$E$2:$G$340,2,FALSE)," ")</f>
        <v>FUND. CARLOS MARTIN</v>
      </c>
      <c r="N429" s="112" t="str">
        <f t="shared" si="148"/>
        <v xml:space="preserve"> </v>
      </c>
      <c r="O429" s="113" t="str">
        <f>IFERROR(VLOOKUP($I429,Trabajadores!$C$3:$AF$1684,19,FALSE)," ")</f>
        <v>h Ay Cocin</v>
      </c>
      <c r="P429" s="32">
        <v>1</v>
      </c>
      <c r="Q429" s="33">
        <v>10</v>
      </c>
      <c r="R429" s="24">
        <f t="shared" si="146"/>
        <v>10</v>
      </c>
      <c r="S429" s="18"/>
      <c r="T429" s="23">
        <f t="shared" si="149"/>
        <v>1.690609375</v>
      </c>
      <c r="U429" s="23">
        <f t="shared" si="150"/>
        <v>0</v>
      </c>
      <c r="V429" s="18"/>
      <c r="W429" s="23">
        <f t="shared" si="151"/>
        <v>13.194999999999999</v>
      </c>
      <c r="X429" s="30" t="str">
        <f>IFERROR(VLOOKUP($I429,Trabajadores!$C$2:$AS$1684,42,FALSE)," ")</f>
        <v>ALGADI</v>
      </c>
      <c r="Y429" s="30">
        <f>IFERROR(VLOOKUP($I429,Trabajadores!$C$2:$AS$1684,40,FALSE)," ")</f>
        <v>160004</v>
      </c>
      <c r="Z429" s="30" t="str">
        <f>IFERROR(VLOOKUP(Y429,Centros!$X$2:$Y$228,2,FALSE)," ")</f>
        <v>FUND. CARLOS MARTIN</v>
      </c>
      <c r="AA429" s="6">
        <v>45902</v>
      </c>
      <c r="AB429" s="5" t="s">
        <v>10952</v>
      </c>
      <c r="AC429" s="41">
        <f>IFERROR(VLOOKUP(H429,Centros!$AI$2:$AN$10,6,FALSE),0)</f>
        <v>72</v>
      </c>
      <c r="AD429" s="42">
        <f t="shared" si="152"/>
        <v>0</v>
      </c>
      <c r="AE429" s="42">
        <f t="shared" si="153"/>
        <v>10</v>
      </c>
      <c r="AF429" s="42">
        <f t="shared" si="154"/>
        <v>0</v>
      </c>
      <c r="AG429" s="42">
        <f t="shared" si="155"/>
        <v>0</v>
      </c>
      <c r="AH429" s="43">
        <f>IFERROR(VLOOKUP($I429,Trabajadores!$C$3:$AT$1684,44,FALSE),0)</f>
        <v>19228</v>
      </c>
      <c r="AI429" s="43">
        <f>IFERROR(VLOOKUP($I429,Trabajadores!$C$3:$AT$1684,2,FALSE),0)</f>
        <v>956</v>
      </c>
      <c r="AJ429" s="43" t="str">
        <f>IFERROR(VLOOKUP($I429,Trabajadores!$C$3:$AY$1270,21,FALSE),0)</f>
        <v>88</v>
      </c>
      <c r="AK429" s="42">
        <f>IFERROR(VLOOKUP($I429,Trabajadores!$C$3:$AN$1684,38,FALSE),0)</f>
        <v>8.1624999999999996</v>
      </c>
      <c r="AL429" s="42" t="str">
        <f>IFERROR(VLOOKUP($I429,Trabajadores!$C$3:$AN$1684,28,FALSE),0)</f>
        <v>99100165012016</v>
      </c>
      <c r="AM429" s="21" t="str">
        <f>IFERROR(VLOOKUP($I429,Trabajadores!$C$3:$AN$1684,19,FALSE),0)</f>
        <v>h Ay Cocin</v>
      </c>
      <c r="AN429" s="21">
        <f>IFERROR(IF($J429="algadi",VLOOKUP($K429,Centros!$AB$2:$AD$142,2,FALSE),VLOOKUP($K429,Centros!$AB$143:$AD$282,2,FALSE)),0)</f>
        <v>5027</v>
      </c>
      <c r="AO429" s="44" t="str">
        <f>IFERROR(IF($J429="algadi",VLOOKUP($K429,Centros!$AB$2:$AD$142,3,FALSE),VLOOKUP($K429,Centros!$AB$143:$AD$222,3,FALSE)),0)</f>
        <v>52</v>
      </c>
      <c r="AP429" s="54"/>
      <c r="AQ429" s="55">
        <f>IFERROR(VLOOKUP($AM429,Centros!$AR$2:$AS$405,2,FALSE),0)</f>
        <v>1.690609375</v>
      </c>
      <c r="AR429" s="78">
        <f>IFERROR(VLOOKUP($AM429,Centros!$AZ$2:$BA$6,2,FALSE),0)</f>
        <v>0</v>
      </c>
      <c r="AS429" s="76">
        <f>IFERROR(VLOOKUP($AM429,Centros!$BE$2:$BF$6,2,FALSE),0)</f>
        <v>0</v>
      </c>
      <c r="BD429" s="45" t="str">
        <f t="shared" si="156"/>
        <v>ALGADI</v>
      </c>
      <c r="BE429" s="45" t="s">
        <v>852</v>
      </c>
      <c r="BF429" s="123" t="str">
        <f t="shared" si="157"/>
        <v>9-SEPTIEMBRE</v>
      </c>
      <c r="BG429" s="45">
        <f t="shared" si="158"/>
        <v>160004</v>
      </c>
      <c r="BH429" s="45">
        <f>VLOOKUP(Y429,Hoja1!$A$2:$O$599,14,FALSE)</f>
        <v>160004</v>
      </c>
      <c r="BI429" s="45" t="str">
        <f>VLOOKUP(BH429,Hoja1!$A$2:$O$599,2,FALSE)</f>
        <v>FUNDACION RAILES</v>
      </c>
      <c r="BJ429" s="45" t="str">
        <f t="shared" si="159"/>
        <v>VARGAS GOMEZ, TRINIDAD</v>
      </c>
      <c r="BK429" s="45">
        <f>VLOOKUP(BJ429,Trabajadores!$C$3:$AN$3285,14,FALSE)</f>
        <v>100</v>
      </c>
      <c r="BL429" s="45" t="str">
        <f>VLOOKUP($BJ429,Trabajadores!$C$3:$AN$3285,19,FALSE)</f>
        <v>h Ay Cocin</v>
      </c>
      <c r="BM429" s="45">
        <f>VLOOKUP($BJ429,Trabajadores!$C$3:$AN$3285,16,FALSE)</f>
        <v>100</v>
      </c>
      <c r="BN429" s="124">
        <f t="shared" si="160"/>
        <v>1</v>
      </c>
      <c r="BO429" s="124">
        <f t="shared" si="161"/>
        <v>0</v>
      </c>
      <c r="BP429" s="125">
        <f t="shared" si="162"/>
        <v>1</v>
      </c>
      <c r="BR429" s="126">
        <f t="shared" si="163"/>
        <v>-13.194999999999999</v>
      </c>
      <c r="BV429" s="45" t="str">
        <f t="shared" si="164"/>
        <v>ALGADI</v>
      </c>
      <c r="BW429" s="45" t="s">
        <v>852</v>
      </c>
      <c r="BX429" s="123" t="str">
        <f t="shared" si="165"/>
        <v>9-SEPTIEMBRE</v>
      </c>
      <c r="BY429" s="45">
        <f t="shared" si="166"/>
        <v>160004</v>
      </c>
      <c r="BZ429" s="45">
        <f>VLOOKUP(BY429,Hoja1!$A$2:$O$599,14,FALSE)</f>
        <v>160004</v>
      </c>
      <c r="CA429" s="45" t="str">
        <f>VLOOKUP(BZ429,Hoja1!$A$2:$O$599,2,FALSE)</f>
        <v>FUNDACION RAILES</v>
      </c>
      <c r="CB429" s="45" t="str">
        <f t="shared" si="167"/>
        <v>Permiso retribuido</v>
      </c>
      <c r="CC429" s="45">
        <v>888</v>
      </c>
      <c r="CD429" s="45" t="str">
        <f t="shared" si="168"/>
        <v>INCIDENCIA</v>
      </c>
      <c r="CF429" s="124"/>
      <c r="CG429" s="124"/>
      <c r="CH429" s="125"/>
      <c r="CJ429" s="126">
        <f t="shared" si="169"/>
        <v>13.194999999999999</v>
      </c>
    </row>
    <row r="430" spans="1:88" hidden="1" x14ac:dyDescent="0.3">
      <c r="A430" s="116"/>
      <c r="B430" s="116"/>
      <c r="D430" s="31" t="s">
        <v>2775</v>
      </c>
      <c r="E430" s="8" t="s">
        <v>2786</v>
      </c>
      <c r="F430" s="7" t="s">
        <v>726</v>
      </c>
      <c r="G430" s="45" t="s">
        <v>714</v>
      </c>
      <c r="H430" s="45" t="s">
        <v>718</v>
      </c>
      <c r="I430" s="119" t="s">
        <v>3786</v>
      </c>
      <c r="J430" s="18" t="s">
        <v>485</v>
      </c>
      <c r="K430" s="119">
        <v>160004</v>
      </c>
      <c r="L430" s="110" t="str">
        <f t="shared" si="147"/>
        <v>ok</v>
      </c>
      <c r="M430" s="111" t="str">
        <f>IFERROR(VLOOKUP(K430,Centros!$E$2:$G$340,2,FALSE)," ")</f>
        <v>FUND. CARLOS MARTIN</v>
      </c>
      <c r="N430" s="112" t="str">
        <f t="shared" si="148"/>
        <v xml:space="preserve"> </v>
      </c>
      <c r="O430" s="113" t="str">
        <f>IFERROR(VLOOKUP($I430,Trabajadores!$C$3:$AF$1684,19,FALSE)," ")</f>
        <v>ASL</v>
      </c>
      <c r="P430" s="32">
        <v>4.5</v>
      </c>
      <c r="Q430" s="33">
        <v>10</v>
      </c>
      <c r="R430" s="24">
        <f t="shared" si="146"/>
        <v>45</v>
      </c>
      <c r="S430" s="18"/>
      <c r="T430" s="23">
        <f t="shared" si="149"/>
        <v>1.6367812499999999</v>
      </c>
      <c r="U430" s="23">
        <f t="shared" si="150"/>
        <v>0</v>
      </c>
      <c r="V430" s="18"/>
      <c r="W430" s="23">
        <f t="shared" si="151"/>
        <v>59.377499999999998</v>
      </c>
      <c r="X430" s="30" t="str">
        <f>IFERROR(VLOOKUP($I430,Trabajadores!$C$2:$AS$1684,42,FALSE)," ")</f>
        <v>ALGADI</v>
      </c>
      <c r="Y430" s="30">
        <f>IFERROR(VLOOKUP($I430,Trabajadores!$C$2:$AS$1684,40,FALSE)," ")</f>
        <v>160004</v>
      </c>
      <c r="Z430" s="30" t="str">
        <f>IFERROR(VLOOKUP(Y430,Centros!$X$2:$Y$228,2,FALSE)," ")</f>
        <v>FUND. CARLOS MARTIN</v>
      </c>
      <c r="AA430" s="6">
        <v>45870</v>
      </c>
      <c r="AB430" s="5" t="s">
        <v>10953</v>
      </c>
      <c r="AC430" s="41">
        <f>IFERROR(VLOOKUP(H430,Centros!$AI$2:$AN$10,6,FALSE),0)</f>
        <v>72</v>
      </c>
      <c r="AD430" s="42">
        <f t="shared" si="152"/>
        <v>0</v>
      </c>
      <c r="AE430" s="42">
        <f t="shared" si="153"/>
        <v>45</v>
      </c>
      <c r="AF430" s="42">
        <f t="shared" si="154"/>
        <v>0</v>
      </c>
      <c r="AG430" s="42">
        <f t="shared" si="155"/>
        <v>0</v>
      </c>
      <c r="AH430" s="43">
        <f>IFERROR(VLOOKUP($I430,Trabajadores!$C$3:$AT$1684,44,FALSE),0)</f>
        <v>19228</v>
      </c>
      <c r="AI430" s="43">
        <f>IFERROR(VLOOKUP($I430,Trabajadores!$C$3:$AT$1684,2,FALSE),0)</f>
        <v>1707</v>
      </c>
      <c r="AJ430" s="43" t="str">
        <f>IFERROR(VLOOKUP($I430,Trabajadores!$C$3:$AY$1270,21,FALSE),0)</f>
        <v>88</v>
      </c>
      <c r="AK430" s="42">
        <f>IFERROR(VLOOKUP($I430,Trabajadores!$C$3:$AN$1684,38,FALSE),0)</f>
        <v>7.6012500000000003</v>
      </c>
      <c r="AL430" s="42" t="str">
        <f>IFERROR(VLOOKUP($I430,Trabajadores!$C$3:$AN$1684,28,FALSE),0)</f>
        <v>99100165012016</v>
      </c>
      <c r="AM430" s="21" t="str">
        <f>IFERROR(VLOOKUP($I430,Trabajadores!$C$3:$AN$1684,19,FALSE),0)</f>
        <v>ASL</v>
      </c>
      <c r="AN430" s="21">
        <f>IFERROR(IF($J430="algadi",VLOOKUP($K430,Centros!$AB$2:$AD$142,2,FALSE),VLOOKUP($K430,Centros!$AB$143:$AD$282,2,FALSE)),0)</f>
        <v>5027</v>
      </c>
      <c r="AO430" s="44" t="str">
        <f>IFERROR(IF($J430="algadi",VLOOKUP($K430,Centros!$AB$2:$AD$142,3,FALSE),VLOOKUP($K430,Centros!$AB$143:$AD$222,3,FALSE)),0)</f>
        <v>52</v>
      </c>
      <c r="AP430" s="54"/>
      <c r="AQ430" s="55">
        <f>IFERROR(VLOOKUP($AM430,Centros!$AR$2:$AS$405,2,FALSE),0)</f>
        <v>1.6367812499999999</v>
      </c>
      <c r="AR430" s="78">
        <f>IFERROR(VLOOKUP($AM430,Centros!$AZ$2:$BA$6,2,FALSE),0)</f>
        <v>0</v>
      </c>
      <c r="AS430" s="76">
        <f>IFERROR(VLOOKUP($AM430,Centros!$BE$2:$BF$6,2,FALSE),0)</f>
        <v>2.0499999999999998</v>
      </c>
      <c r="BD430" s="45" t="str">
        <f t="shared" si="156"/>
        <v>ALGADI</v>
      </c>
      <c r="BE430" s="45" t="s">
        <v>852</v>
      </c>
      <c r="BF430" s="123" t="str">
        <f t="shared" si="157"/>
        <v>9-SEPTIEMBRE</v>
      </c>
      <c r="BG430" s="45">
        <f t="shared" si="158"/>
        <v>160004</v>
      </c>
      <c r="BH430" s="45">
        <f>VLOOKUP(Y430,Hoja1!$A$2:$O$599,14,FALSE)</f>
        <v>160004</v>
      </c>
      <c r="BI430" s="45" t="str">
        <f>VLOOKUP(BH430,Hoja1!$A$2:$O$599,2,FALSE)</f>
        <v>FUNDACION RAILES</v>
      </c>
      <c r="BJ430" s="45" t="str">
        <f t="shared" si="159"/>
        <v>GIRON , Mª LOURDES</v>
      </c>
      <c r="BK430" s="45">
        <f>VLOOKUP(BJ430,Trabajadores!$C$3:$AN$3285,14,FALSE)</f>
        <v>100</v>
      </c>
      <c r="BL430" s="45" t="str">
        <f>VLOOKUP($BJ430,Trabajadores!$C$3:$AN$3285,19,FALSE)</f>
        <v>ASL</v>
      </c>
      <c r="BM430" s="45">
        <f>VLOOKUP($BJ430,Trabajadores!$C$3:$AN$3285,16,FALSE)</f>
        <v>100</v>
      </c>
      <c r="BN430" s="124">
        <f t="shared" si="160"/>
        <v>1</v>
      </c>
      <c r="BO430" s="124">
        <f t="shared" si="161"/>
        <v>0</v>
      </c>
      <c r="BP430" s="125">
        <f t="shared" si="162"/>
        <v>1</v>
      </c>
      <c r="BR430" s="126">
        <f t="shared" si="163"/>
        <v>-59.377499999999998</v>
      </c>
      <c r="BV430" s="45" t="str">
        <f t="shared" si="164"/>
        <v>ALGADI</v>
      </c>
      <c r="BW430" s="45" t="s">
        <v>852</v>
      </c>
      <c r="BX430" s="123" t="str">
        <f t="shared" si="165"/>
        <v>9-SEPTIEMBRE</v>
      </c>
      <c r="BY430" s="45">
        <f t="shared" si="166"/>
        <v>160004</v>
      </c>
      <c r="BZ430" s="45">
        <f>VLOOKUP(BY430,Hoja1!$A$2:$O$599,14,FALSE)</f>
        <v>160004</v>
      </c>
      <c r="CA430" s="45" t="str">
        <f>VLOOKUP(BZ430,Hoja1!$A$2:$O$599,2,FALSE)</f>
        <v>FUNDACION RAILES</v>
      </c>
      <c r="CB430" s="45" t="str">
        <f t="shared" si="167"/>
        <v>Refuerzo</v>
      </c>
      <c r="CC430" s="45">
        <v>888</v>
      </c>
      <c r="CD430" s="45" t="str">
        <f t="shared" si="168"/>
        <v>INCIDENCIA</v>
      </c>
      <c r="CF430" s="124"/>
      <c r="CG430" s="124"/>
      <c r="CH430" s="125"/>
      <c r="CJ430" s="126">
        <f t="shared" si="169"/>
        <v>59.377499999999998</v>
      </c>
    </row>
    <row r="431" spans="1:88" hidden="1" x14ac:dyDescent="0.3">
      <c r="A431" s="116"/>
      <c r="B431" s="116"/>
      <c r="D431" s="31" t="s">
        <v>2775</v>
      </c>
      <c r="E431" s="8" t="s">
        <v>2786</v>
      </c>
      <c r="F431" s="7" t="s">
        <v>726</v>
      </c>
      <c r="G431" s="45" t="s">
        <v>714</v>
      </c>
      <c r="H431" s="45" t="s">
        <v>816</v>
      </c>
      <c r="I431" s="119" t="s">
        <v>4606</v>
      </c>
      <c r="J431" s="18" t="s">
        <v>485</v>
      </c>
      <c r="K431" s="119">
        <v>160004</v>
      </c>
      <c r="L431" s="110" t="str">
        <f t="shared" si="147"/>
        <v>ok</v>
      </c>
      <c r="M431" s="111" t="str">
        <f>IFERROR(VLOOKUP(K431,Centros!$E$2:$G$340,2,FALSE)," ")</f>
        <v>FUND. CARLOS MARTIN</v>
      </c>
      <c r="N431" s="112" t="str">
        <f t="shared" si="148"/>
        <v xml:space="preserve"> </v>
      </c>
      <c r="O431" s="113" t="str">
        <f>IFERROR(VLOOKUP($I431,Trabajadores!$C$3:$AF$1684,19,FALSE)," ")</f>
        <v>h Cociner@</v>
      </c>
      <c r="P431" s="32">
        <v>22</v>
      </c>
      <c r="Q431" s="33">
        <v>10</v>
      </c>
      <c r="R431" s="24">
        <f t="shared" si="146"/>
        <v>220</v>
      </c>
      <c r="S431" s="18"/>
      <c r="T431" s="23">
        <f t="shared" si="149"/>
        <v>1.743765625</v>
      </c>
      <c r="U431" s="23">
        <f t="shared" si="150"/>
        <v>0</v>
      </c>
      <c r="V431" s="18"/>
      <c r="W431" s="23">
        <f t="shared" si="151"/>
        <v>290.28999999999996</v>
      </c>
      <c r="X431" s="30" t="str">
        <f>IFERROR(VLOOKUP($I431,Trabajadores!$C$2:$AS$1684,42,FALSE)," ")</f>
        <v>ALGADI</v>
      </c>
      <c r="Y431" s="30">
        <f>IFERROR(VLOOKUP($I431,Trabajadores!$C$2:$AS$1684,40,FALSE)," ")</f>
        <v>160004</v>
      </c>
      <c r="Z431" s="30" t="str">
        <f>IFERROR(VLOOKUP(Y431,Centros!$X$2:$Y$228,2,FALSE)," ")</f>
        <v>FUND. CARLOS MARTIN</v>
      </c>
      <c r="AA431" s="6" t="s">
        <v>10954</v>
      </c>
      <c r="AB431" s="5" t="s">
        <v>10955</v>
      </c>
      <c r="AC431" s="41">
        <f>IFERROR(VLOOKUP(H431,Centros!$AI$2:$AN$10,6,FALSE),0)</f>
        <v>72</v>
      </c>
      <c r="AD431" s="42">
        <f t="shared" si="152"/>
        <v>0</v>
      </c>
      <c r="AE431" s="42">
        <f t="shared" si="153"/>
        <v>220</v>
      </c>
      <c r="AF431" s="42">
        <f t="shared" si="154"/>
        <v>0</v>
      </c>
      <c r="AG431" s="42">
        <f t="shared" si="155"/>
        <v>0</v>
      </c>
      <c r="AH431" s="43">
        <f>IFERROR(VLOOKUP($I431,Trabajadores!$C$3:$AT$1684,44,FALSE),0)</f>
        <v>19228</v>
      </c>
      <c r="AI431" s="43">
        <f>IFERROR(VLOOKUP($I431,Trabajadores!$C$3:$AT$1684,2,FALSE),0)</f>
        <v>957</v>
      </c>
      <c r="AJ431" s="43" t="str">
        <f>IFERROR(VLOOKUP($I431,Trabajadores!$C$3:$AY$1270,21,FALSE),0)</f>
        <v>88</v>
      </c>
      <c r="AK431" s="42">
        <f>IFERROR(VLOOKUP($I431,Trabajadores!$C$3:$AN$1684,38,FALSE),0)</f>
        <v>10.25375</v>
      </c>
      <c r="AL431" s="42" t="str">
        <f>IFERROR(VLOOKUP($I431,Trabajadores!$C$3:$AN$1684,28,FALSE),0)</f>
        <v>99100165012016</v>
      </c>
      <c r="AM431" s="21" t="str">
        <f>IFERROR(VLOOKUP($I431,Trabajadores!$C$3:$AN$1684,19,FALSE),0)</f>
        <v>h Cociner@</v>
      </c>
      <c r="AN431" s="21">
        <f>IFERROR(IF($J431="algadi",VLOOKUP($K431,Centros!$AB$2:$AD$142,2,FALSE),VLOOKUP($K431,Centros!$AB$143:$AD$282,2,FALSE)),0)</f>
        <v>5027</v>
      </c>
      <c r="AO431" s="44" t="str">
        <f>IFERROR(IF($J431="algadi",VLOOKUP($K431,Centros!$AB$2:$AD$142,3,FALSE),VLOOKUP($K431,Centros!$AB$143:$AD$222,3,FALSE)),0)</f>
        <v>52</v>
      </c>
      <c r="AP431" s="54"/>
      <c r="AQ431" s="55">
        <f>IFERROR(VLOOKUP($AM431,Centros!$AR$2:$AS$405,2,FALSE),0)</f>
        <v>1.743765625</v>
      </c>
      <c r="AR431" s="78">
        <f>IFERROR(VLOOKUP($AM431,Centros!$AZ$2:$BA$6,2,FALSE),0)</f>
        <v>0</v>
      </c>
      <c r="AS431" s="76">
        <f>IFERROR(VLOOKUP($AM431,Centros!$BE$2:$BF$6,2,FALSE),0)</f>
        <v>0</v>
      </c>
      <c r="BD431" s="45" t="str">
        <f t="shared" si="156"/>
        <v>ALGADI</v>
      </c>
      <c r="BE431" s="45" t="s">
        <v>852</v>
      </c>
      <c r="BF431" s="123" t="str">
        <f t="shared" si="157"/>
        <v>9-SEPTIEMBRE</v>
      </c>
      <c r="BG431" s="45">
        <f t="shared" si="158"/>
        <v>160004</v>
      </c>
      <c r="BH431" s="45">
        <f>VLOOKUP(Y431,Hoja1!$A$2:$O$599,14,FALSE)</f>
        <v>160004</v>
      </c>
      <c r="BI431" s="45" t="str">
        <f>VLOOKUP(BH431,Hoja1!$A$2:$O$599,2,FALSE)</f>
        <v>FUNDACION RAILES</v>
      </c>
      <c r="BJ431" s="45" t="str">
        <f t="shared" si="159"/>
        <v>PINCA , EUGENIA</v>
      </c>
      <c r="BK431" s="45">
        <f>VLOOKUP(BJ431,Trabajadores!$C$3:$AN$3285,14,FALSE)</f>
        <v>100</v>
      </c>
      <c r="BL431" s="45" t="str">
        <f>VLOOKUP($BJ431,Trabajadores!$C$3:$AN$3285,19,FALSE)</f>
        <v>h Cociner@</v>
      </c>
      <c r="BM431" s="45">
        <f>VLOOKUP($BJ431,Trabajadores!$C$3:$AN$3285,16,FALSE)</f>
        <v>100</v>
      </c>
      <c r="BN431" s="124">
        <f t="shared" si="160"/>
        <v>1</v>
      </c>
      <c r="BO431" s="124">
        <f t="shared" si="161"/>
        <v>0</v>
      </c>
      <c r="BP431" s="125">
        <f t="shared" si="162"/>
        <v>1</v>
      </c>
      <c r="BR431" s="126">
        <f t="shared" si="163"/>
        <v>-290.28999999999996</v>
      </c>
      <c r="BV431" s="45" t="str">
        <f t="shared" si="164"/>
        <v>ALGADI</v>
      </c>
      <c r="BW431" s="45" t="s">
        <v>852</v>
      </c>
      <c r="BX431" s="123" t="str">
        <f t="shared" si="165"/>
        <v>9-SEPTIEMBRE</v>
      </c>
      <c r="BY431" s="45">
        <f t="shared" si="166"/>
        <v>160004</v>
      </c>
      <c r="BZ431" s="45">
        <f>VLOOKUP(BY431,Hoja1!$A$2:$O$599,14,FALSE)</f>
        <v>160004</v>
      </c>
      <c r="CA431" s="45" t="str">
        <f>VLOOKUP(BZ431,Hoja1!$A$2:$O$599,2,FALSE)</f>
        <v>FUNDACION RAILES</v>
      </c>
      <c r="CB431" s="45" t="str">
        <f t="shared" si="167"/>
        <v>Otros</v>
      </c>
      <c r="CC431" s="45">
        <v>888</v>
      </c>
      <c r="CD431" s="45" t="str">
        <f t="shared" si="168"/>
        <v>INCIDENCIA</v>
      </c>
      <c r="CF431" s="124"/>
      <c r="CG431" s="124"/>
      <c r="CH431" s="125"/>
      <c r="CJ431" s="126">
        <f t="shared" si="169"/>
        <v>290.28999999999996</v>
      </c>
    </row>
    <row r="432" spans="1:88" hidden="1" x14ac:dyDescent="0.3">
      <c r="A432" s="116"/>
      <c r="B432" s="116"/>
      <c r="D432" s="31" t="s">
        <v>2775</v>
      </c>
      <c r="E432" s="8" t="s">
        <v>2786</v>
      </c>
      <c r="F432" s="7" t="s">
        <v>726</v>
      </c>
      <c r="G432" s="45" t="s">
        <v>714</v>
      </c>
      <c r="H432" s="45" t="s">
        <v>732</v>
      </c>
      <c r="I432" s="119" t="s">
        <v>4606</v>
      </c>
      <c r="J432" s="18" t="s">
        <v>485</v>
      </c>
      <c r="K432" s="119">
        <v>160004</v>
      </c>
      <c r="L432" s="110" t="str">
        <f t="shared" si="147"/>
        <v>ok</v>
      </c>
      <c r="M432" s="111" t="str">
        <f>IFERROR(VLOOKUP(K432,Centros!$E$2:$G$340,2,FALSE)," ")</f>
        <v>FUND. CARLOS MARTIN</v>
      </c>
      <c r="N432" s="112" t="str">
        <f t="shared" si="148"/>
        <v xml:space="preserve"> </v>
      </c>
      <c r="O432" s="113" t="str">
        <f>IFERROR(VLOOKUP($I432,Trabajadores!$C$3:$AF$1684,19,FALSE)," ")</f>
        <v>h Cociner@</v>
      </c>
      <c r="P432" s="32"/>
      <c r="Q432" s="33"/>
      <c r="R432" s="24">
        <f t="shared" si="146"/>
        <v>0</v>
      </c>
      <c r="S432" s="18">
        <v>33</v>
      </c>
      <c r="T432" s="23">
        <f t="shared" si="149"/>
        <v>1.743765625</v>
      </c>
      <c r="U432" s="23">
        <f t="shared" si="150"/>
        <v>57.544265625000001</v>
      </c>
      <c r="V432" s="18"/>
      <c r="W432" s="23">
        <f t="shared" si="151"/>
        <v>75.9296584921875</v>
      </c>
      <c r="X432" s="30" t="str">
        <f>IFERROR(VLOOKUP($I432,Trabajadores!$C$2:$AS$1684,42,FALSE)," ")</f>
        <v>ALGADI</v>
      </c>
      <c r="Y432" s="30">
        <f>IFERROR(VLOOKUP($I432,Trabajadores!$C$2:$AS$1684,40,FALSE)," ")</f>
        <v>160004</v>
      </c>
      <c r="Z432" s="30" t="str">
        <f>IFERROR(VLOOKUP(Y432,Centros!$X$2:$Y$228,2,FALSE)," ")</f>
        <v>FUND. CARLOS MARTIN</v>
      </c>
      <c r="AA432" s="6"/>
      <c r="AB432" s="5" t="s">
        <v>10956</v>
      </c>
      <c r="AC432" s="41">
        <f>IFERROR(VLOOKUP(H432,Centros!$AI$2:$AN$10,6,FALSE),0)</f>
        <v>74</v>
      </c>
      <c r="AD432" s="42">
        <f t="shared" si="152"/>
        <v>0</v>
      </c>
      <c r="AE432" s="42">
        <f t="shared" si="153"/>
        <v>0</v>
      </c>
      <c r="AF432" s="42">
        <f t="shared" si="154"/>
        <v>0</v>
      </c>
      <c r="AG432" s="42">
        <f t="shared" si="155"/>
        <v>57.544265625000001</v>
      </c>
      <c r="AH432" s="43">
        <f>IFERROR(VLOOKUP($I432,Trabajadores!$C$3:$AT$1684,44,FALSE),0)</f>
        <v>19228</v>
      </c>
      <c r="AI432" s="43">
        <f>IFERROR(VLOOKUP($I432,Trabajadores!$C$3:$AT$1684,2,FALSE),0)</f>
        <v>957</v>
      </c>
      <c r="AJ432" s="43" t="str">
        <f>IFERROR(VLOOKUP($I432,Trabajadores!$C$3:$AY$1270,21,FALSE),0)</f>
        <v>88</v>
      </c>
      <c r="AK432" s="42">
        <f>IFERROR(VLOOKUP($I432,Trabajadores!$C$3:$AN$1684,38,FALSE),0)</f>
        <v>10.25375</v>
      </c>
      <c r="AL432" s="42" t="str">
        <f>IFERROR(VLOOKUP($I432,Trabajadores!$C$3:$AN$1684,28,FALSE),0)</f>
        <v>99100165012016</v>
      </c>
      <c r="AM432" s="21" t="str">
        <f>IFERROR(VLOOKUP($I432,Trabajadores!$C$3:$AN$1684,19,FALSE),0)</f>
        <v>h Cociner@</v>
      </c>
      <c r="AN432" s="21">
        <f>IFERROR(IF($J432="algadi",VLOOKUP($K432,Centros!$AB$2:$AD$142,2,FALSE),VLOOKUP($K432,Centros!$AB$143:$AD$282,2,FALSE)),0)</f>
        <v>5027</v>
      </c>
      <c r="AO432" s="44" t="str">
        <f>IFERROR(IF($J432="algadi",VLOOKUP($K432,Centros!$AB$2:$AD$142,3,FALSE),VLOOKUP($K432,Centros!$AB$143:$AD$222,3,FALSE)),0)</f>
        <v>52</v>
      </c>
      <c r="AP432" s="54"/>
      <c r="AQ432" s="55">
        <f>IFERROR(VLOOKUP($AM432,Centros!$AR$2:$AS$405,2,FALSE),0)</f>
        <v>1.743765625</v>
      </c>
      <c r="AR432" s="78">
        <f>IFERROR(VLOOKUP($AM432,Centros!$AZ$2:$BA$6,2,FALSE),0)</f>
        <v>0</v>
      </c>
      <c r="AS432" s="76">
        <f>IFERROR(VLOOKUP($AM432,Centros!$BE$2:$BF$6,2,FALSE),0)</f>
        <v>0</v>
      </c>
      <c r="BD432" s="45" t="str">
        <f t="shared" si="156"/>
        <v>ALGADI</v>
      </c>
      <c r="BE432" s="45" t="s">
        <v>852</v>
      </c>
      <c r="BF432" s="123" t="str">
        <f t="shared" si="157"/>
        <v>9-SEPTIEMBRE</v>
      </c>
      <c r="BG432" s="45">
        <f t="shared" si="158"/>
        <v>160004</v>
      </c>
      <c r="BH432" s="45">
        <f>VLOOKUP(Y432,Hoja1!$A$2:$O$599,14,FALSE)</f>
        <v>160004</v>
      </c>
      <c r="BI432" s="45" t="str">
        <f>VLOOKUP(BH432,Hoja1!$A$2:$O$599,2,FALSE)</f>
        <v>FUNDACION RAILES</v>
      </c>
      <c r="BJ432" s="45" t="str">
        <f t="shared" si="159"/>
        <v>PINCA , EUGENIA</v>
      </c>
      <c r="BK432" s="45">
        <f>VLOOKUP(BJ432,Trabajadores!$C$3:$AN$3285,14,FALSE)</f>
        <v>100</v>
      </c>
      <c r="BL432" s="45" t="str">
        <f>VLOOKUP($BJ432,Trabajadores!$C$3:$AN$3285,19,FALSE)</f>
        <v>h Cociner@</v>
      </c>
      <c r="BM432" s="45">
        <f>VLOOKUP($BJ432,Trabajadores!$C$3:$AN$3285,16,FALSE)</f>
        <v>100</v>
      </c>
      <c r="BN432" s="124">
        <f t="shared" si="160"/>
        <v>1</v>
      </c>
      <c r="BO432" s="124">
        <f t="shared" si="161"/>
        <v>0</v>
      </c>
      <c r="BP432" s="125">
        <f t="shared" si="162"/>
        <v>1</v>
      </c>
      <c r="BR432" s="126">
        <f t="shared" si="163"/>
        <v>-75.9296584921875</v>
      </c>
      <c r="BV432" s="45" t="str">
        <f t="shared" si="164"/>
        <v>ALGADI</v>
      </c>
      <c r="BW432" s="45" t="s">
        <v>852</v>
      </c>
      <c r="BX432" s="123" t="str">
        <f t="shared" si="165"/>
        <v>9-SEPTIEMBRE</v>
      </c>
      <c r="BY432" s="45">
        <f t="shared" si="166"/>
        <v>160004</v>
      </c>
      <c r="BZ432" s="45">
        <f>VLOOKUP(BY432,Hoja1!$A$2:$O$599,14,FALSE)</f>
        <v>160004</v>
      </c>
      <c r="CA432" s="45" t="str">
        <f>VLOOKUP(BZ432,Hoja1!$A$2:$O$599,2,FALSE)</f>
        <v>FUNDACION RAILES</v>
      </c>
      <c r="CB432" s="45" t="str">
        <f t="shared" si="167"/>
        <v>Nocturnidad</v>
      </c>
      <c r="CC432" s="45">
        <v>888</v>
      </c>
      <c r="CD432" s="45" t="str">
        <f t="shared" si="168"/>
        <v>INCIDENCIA</v>
      </c>
      <c r="CF432" s="124"/>
      <c r="CG432" s="124"/>
      <c r="CH432" s="125"/>
      <c r="CJ432" s="126">
        <f t="shared" si="169"/>
        <v>75.9296584921875</v>
      </c>
    </row>
    <row r="433" spans="1:88" hidden="1" x14ac:dyDescent="0.3">
      <c r="A433" s="116"/>
      <c r="B433" s="116"/>
      <c r="D433" s="31" t="s">
        <v>2775</v>
      </c>
      <c r="E433" s="8" t="s">
        <v>2786</v>
      </c>
      <c r="F433" s="7" t="s">
        <v>726</v>
      </c>
      <c r="G433" s="45" t="s">
        <v>714</v>
      </c>
      <c r="H433" s="45" t="s">
        <v>732</v>
      </c>
      <c r="I433" s="119" t="s">
        <v>5158</v>
      </c>
      <c r="J433" s="18" t="s">
        <v>485</v>
      </c>
      <c r="K433" s="119">
        <v>160004</v>
      </c>
      <c r="L433" s="110" t="str">
        <f t="shared" si="147"/>
        <v>ok</v>
      </c>
      <c r="M433" s="111" t="str">
        <f>IFERROR(VLOOKUP(K433,Centros!$E$2:$G$340,2,FALSE)," ")</f>
        <v>FUND. CARLOS MARTIN</v>
      </c>
      <c r="N433" s="112" t="str">
        <f t="shared" si="148"/>
        <v xml:space="preserve"> </v>
      </c>
      <c r="O433" s="113" t="str">
        <f>IFERROR(VLOOKUP($I433,Trabajadores!$C$3:$AF$1684,19,FALSE)," ")</f>
        <v>h Ay Cocin</v>
      </c>
      <c r="P433" s="32"/>
      <c r="Q433" s="33"/>
      <c r="R433" s="24">
        <f t="shared" si="146"/>
        <v>0</v>
      </c>
      <c r="S433" s="18">
        <v>22</v>
      </c>
      <c r="T433" s="23">
        <f t="shared" si="149"/>
        <v>1.690609375</v>
      </c>
      <c r="U433" s="23">
        <f t="shared" si="150"/>
        <v>37.193406250000002</v>
      </c>
      <c r="V433" s="18"/>
      <c r="W433" s="23">
        <f t="shared" si="151"/>
        <v>49.076699546874998</v>
      </c>
      <c r="X433" s="30" t="str">
        <f>IFERROR(VLOOKUP($I433,Trabajadores!$C$2:$AS$1684,42,FALSE)," ")</f>
        <v>ALGADI</v>
      </c>
      <c r="Y433" s="30">
        <f>IFERROR(VLOOKUP($I433,Trabajadores!$C$2:$AS$1684,40,FALSE)," ")</f>
        <v>160004</v>
      </c>
      <c r="Z433" s="30" t="str">
        <f>IFERROR(VLOOKUP(Y433,Centros!$X$2:$Y$228,2,FALSE)," ")</f>
        <v>FUND. CARLOS MARTIN</v>
      </c>
      <c r="AA433" s="6"/>
      <c r="AB433" s="5" t="s">
        <v>10956</v>
      </c>
      <c r="AC433" s="41">
        <f>IFERROR(VLOOKUP(H433,Centros!$AI$2:$AN$10,6,FALSE),0)</f>
        <v>74</v>
      </c>
      <c r="AD433" s="42">
        <f t="shared" si="152"/>
        <v>0</v>
      </c>
      <c r="AE433" s="42">
        <f t="shared" si="153"/>
        <v>0</v>
      </c>
      <c r="AF433" s="42">
        <f t="shared" si="154"/>
        <v>0</v>
      </c>
      <c r="AG433" s="42">
        <f t="shared" si="155"/>
        <v>37.193406250000002</v>
      </c>
      <c r="AH433" s="43">
        <f>IFERROR(VLOOKUP($I433,Trabajadores!$C$3:$AT$1684,44,FALSE),0)</f>
        <v>19228</v>
      </c>
      <c r="AI433" s="43">
        <f>IFERROR(VLOOKUP($I433,Trabajadores!$C$3:$AT$1684,2,FALSE),0)</f>
        <v>956</v>
      </c>
      <c r="AJ433" s="43" t="str">
        <f>IFERROR(VLOOKUP($I433,Trabajadores!$C$3:$AY$1270,21,FALSE),0)</f>
        <v>88</v>
      </c>
      <c r="AK433" s="42">
        <f>IFERROR(VLOOKUP($I433,Trabajadores!$C$3:$AN$1684,38,FALSE),0)</f>
        <v>8.1624999999999996</v>
      </c>
      <c r="AL433" s="42" t="str">
        <f>IFERROR(VLOOKUP($I433,Trabajadores!$C$3:$AN$1684,28,FALSE),0)</f>
        <v>99100165012016</v>
      </c>
      <c r="AM433" s="21" t="str">
        <f>IFERROR(VLOOKUP($I433,Trabajadores!$C$3:$AN$1684,19,FALSE),0)</f>
        <v>h Ay Cocin</v>
      </c>
      <c r="AN433" s="21">
        <f>IFERROR(IF($J433="algadi",VLOOKUP($K433,Centros!$AB$2:$AD$142,2,FALSE),VLOOKUP($K433,Centros!$AB$143:$AD$282,2,FALSE)),0)</f>
        <v>5027</v>
      </c>
      <c r="AO433" s="44" t="str">
        <f>IFERROR(IF($J433="algadi",VLOOKUP($K433,Centros!$AB$2:$AD$142,3,FALSE),VLOOKUP($K433,Centros!$AB$143:$AD$222,3,FALSE)),0)</f>
        <v>52</v>
      </c>
      <c r="AP433" s="54"/>
      <c r="AQ433" s="55">
        <f>IFERROR(VLOOKUP($AM433,Centros!$AR$2:$AS$405,2,FALSE),0)</f>
        <v>1.690609375</v>
      </c>
      <c r="AR433" s="78">
        <f>IFERROR(VLOOKUP($AM433,Centros!$AZ$2:$BA$6,2,FALSE),0)</f>
        <v>0</v>
      </c>
      <c r="AS433" s="76">
        <f>IFERROR(VLOOKUP($AM433,Centros!$BE$2:$BF$6,2,FALSE),0)</f>
        <v>0</v>
      </c>
      <c r="BD433" s="45" t="str">
        <f t="shared" si="156"/>
        <v>ALGADI</v>
      </c>
      <c r="BE433" s="45" t="s">
        <v>852</v>
      </c>
      <c r="BF433" s="123" t="str">
        <f t="shared" si="157"/>
        <v>9-SEPTIEMBRE</v>
      </c>
      <c r="BG433" s="45">
        <f t="shared" si="158"/>
        <v>160004</v>
      </c>
      <c r="BH433" s="45">
        <f>VLOOKUP(Y433,Hoja1!$A$2:$O$599,14,FALSE)</f>
        <v>160004</v>
      </c>
      <c r="BI433" s="45" t="str">
        <f>VLOOKUP(BH433,Hoja1!$A$2:$O$599,2,FALSE)</f>
        <v>FUNDACION RAILES</v>
      </c>
      <c r="BJ433" s="45" t="str">
        <f t="shared" si="159"/>
        <v>VARGAS GOMEZ, TRINIDAD</v>
      </c>
      <c r="BK433" s="45">
        <f>VLOOKUP(BJ433,Trabajadores!$C$3:$AN$3285,14,FALSE)</f>
        <v>100</v>
      </c>
      <c r="BL433" s="45" t="str">
        <f>VLOOKUP($BJ433,Trabajadores!$C$3:$AN$3285,19,FALSE)</f>
        <v>h Ay Cocin</v>
      </c>
      <c r="BM433" s="45">
        <f>VLOOKUP($BJ433,Trabajadores!$C$3:$AN$3285,16,FALSE)</f>
        <v>100</v>
      </c>
      <c r="BN433" s="124">
        <f t="shared" si="160"/>
        <v>1</v>
      </c>
      <c r="BO433" s="124">
        <f t="shared" si="161"/>
        <v>0</v>
      </c>
      <c r="BP433" s="125">
        <f t="shared" si="162"/>
        <v>1</v>
      </c>
      <c r="BR433" s="126">
        <f t="shared" si="163"/>
        <v>-49.076699546874998</v>
      </c>
      <c r="BV433" s="45" t="str">
        <f t="shared" si="164"/>
        <v>ALGADI</v>
      </c>
      <c r="BW433" s="45" t="s">
        <v>852</v>
      </c>
      <c r="BX433" s="123" t="str">
        <f t="shared" si="165"/>
        <v>9-SEPTIEMBRE</v>
      </c>
      <c r="BY433" s="45">
        <f t="shared" si="166"/>
        <v>160004</v>
      </c>
      <c r="BZ433" s="45">
        <f>VLOOKUP(BY433,Hoja1!$A$2:$O$599,14,FALSE)</f>
        <v>160004</v>
      </c>
      <c r="CA433" s="45" t="str">
        <f>VLOOKUP(BZ433,Hoja1!$A$2:$O$599,2,FALSE)</f>
        <v>FUNDACION RAILES</v>
      </c>
      <c r="CB433" s="45" t="str">
        <f t="shared" si="167"/>
        <v>Nocturnidad</v>
      </c>
      <c r="CC433" s="45">
        <v>888</v>
      </c>
      <c r="CD433" s="45" t="str">
        <f t="shared" si="168"/>
        <v>INCIDENCIA</v>
      </c>
      <c r="CF433" s="124"/>
      <c r="CG433" s="124"/>
      <c r="CH433" s="125"/>
      <c r="CJ433" s="126">
        <f t="shared" si="169"/>
        <v>49.076699546874998</v>
      </c>
    </row>
    <row r="434" spans="1:88" hidden="1" x14ac:dyDescent="0.3">
      <c r="A434" s="116"/>
      <c r="B434" s="116"/>
      <c r="D434" s="31" t="s">
        <v>2775</v>
      </c>
      <c r="E434" s="8" t="s">
        <v>2786</v>
      </c>
      <c r="F434" s="7" t="s">
        <v>726</v>
      </c>
      <c r="G434" s="45" t="s">
        <v>714</v>
      </c>
      <c r="H434" s="45" t="s">
        <v>720</v>
      </c>
      <c r="I434" s="119" t="s">
        <v>4405</v>
      </c>
      <c r="J434" s="18" t="s">
        <v>485</v>
      </c>
      <c r="K434" s="119">
        <v>110001</v>
      </c>
      <c r="L434" s="110" t="str">
        <f t="shared" si="147"/>
        <v>ok</v>
      </c>
      <c r="M434" s="111" t="str">
        <f>IFERROR(VLOOKUP(K434,Centros!$E$2:$G$340,2,FALSE)," ")</f>
        <v>COLEGIO AGUSTINIANO</v>
      </c>
      <c r="N434" s="112" t="str">
        <f t="shared" si="148"/>
        <v xml:space="preserve"> </v>
      </c>
      <c r="O434" s="113" t="str">
        <f>IFERROR(VLOOKUP($I434,Trabajadores!$C$3:$AF$1684,19,FALSE)," ")</f>
        <v>Cociner@</v>
      </c>
      <c r="P434" s="32">
        <v>1</v>
      </c>
      <c r="Q434" s="33">
        <v>176</v>
      </c>
      <c r="R434" s="24">
        <f t="shared" si="146"/>
        <v>176</v>
      </c>
      <c r="S434" s="18"/>
      <c r="T434" s="23">
        <f t="shared" si="149"/>
        <v>1.743765625</v>
      </c>
      <c r="U434" s="23">
        <f t="shared" si="150"/>
        <v>0</v>
      </c>
      <c r="V434" s="18"/>
      <c r="W434" s="23">
        <f t="shared" si="151"/>
        <v>232.23199999999997</v>
      </c>
      <c r="X434" s="30" t="str">
        <f>IFERROR(VLOOKUP($I434,Trabajadores!$C$2:$AS$1684,42,FALSE)," ")</f>
        <v>ALGADI</v>
      </c>
      <c r="Y434" s="30">
        <f>IFERROR(VLOOKUP($I434,Trabajadores!$C$2:$AS$1684,40,FALSE)," ")</f>
        <v>110001</v>
      </c>
      <c r="Z434" s="30" t="str">
        <f>IFERROR(VLOOKUP(Y434,Centros!$X$2:$Y$228,2,FALSE)," ")</f>
        <v>COLEGIO AGUSTINIANO</v>
      </c>
      <c r="AA434" s="6" t="s">
        <v>10957</v>
      </c>
      <c r="AB434" s="5" t="s">
        <v>10958</v>
      </c>
      <c r="AC434" s="41">
        <f>IFERROR(VLOOKUP(H434,Centros!$AI$2:$AN$10,6,FALSE),0)</f>
        <v>70</v>
      </c>
      <c r="AD434" s="42">
        <f t="shared" si="152"/>
        <v>176</v>
      </c>
      <c r="AE434" s="42">
        <f t="shared" si="153"/>
        <v>0</v>
      </c>
      <c r="AF434" s="42">
        <f t="shared" si="154"/>
        <v>0</v>
      </c>
      <c r="AG434" s="42">
        <f t="shared" si="155"/>
        <v>0</v>
      </c>
      <c r="AH434" s="43">
        <f>IFERROR(VLOOKUP($I434,Trabajadores!$C$3:$AT$1684,44,FALSE),0)</f>
        <v>19228</v>
      </c>
      <c r="AI434" s="43">
        <f>IFERROR(VLOOKUP($I434,Trabajadores!$C$3:$AT$1684,2,FALSE),0)</f>
        <v>86</v>
      </c>
      <c r="AJ434" s="43" t="str">
        <f>IFERROR(VLOOKUP($I434,Trabajadores!$C$3:$AY$1270,21,FALSE),0)</f>
        <v>1</v>
      </c>
      <c r="AK434" s="42">
        <f>IFERROR(VLOOKUP($I434,Trabajadores!$C$3:$AN$1684,38,FALSE),0)</f>
        <v>7.8019999999999996</v>
      </c>
      <c r="AL434" s="42" t="str">
        <f>IFERROR(VLOOKUP($I434,Trabajadores!$C$3:$AN$1684,28,FALSE),0)</f>
        <v>99100165012016</v>
      </c>
      <c r="AM434" s="21" t="str">
        <f>IFERROR(VLOOKUP($I434,Trabajadores!$C$3:$AN$1684,19,FALSE),0)</f>
        <v>Cociner@</v>
      </c>
      <c r="AN434" s="21">
        <f>IFERROR(IF($J434="algadi",VLOOKUP($K434,Centros!$AB$2:$AD$142,2,FALSE),VLOOKUP($K434,Centros!$AB$143:$AD$282,2,FALSE)),0)</f>
        <v>19228</v>
      </c>
      <c r="AO434" s="44" t="str">
        <f>IFERROR(IF($J434="algadi",VLOOKUP($K434,Centros!$AB$2:$AD$142,3,FALSE),VLOOKUP($K434,Centros!$AB$143:$AD$222,3,FALSE)),0)</f>
        <v>1</v>
      </c>
      <c r="AP434" s="54"/>
      <c r="AQ434" s="55">
        <f>IFERROR(VLOOKUP($AM434,Centros!$AR$2:$AS$405,2,FALSE),0)</f>
        <v>1.743765625</v>
      </c>
      <c r="AR434" s="78">
        <f>IFERROR(VLOOKUP($AM434,Centros!$AZ$2:$BA$6,2,FALSE),0)</f>
        <v>2.3222499999999999</v>
      </c>
      <c r="AS434" s="76">
        <f>IFERROR(VLOOKUP($AM434,Centros!$BE$2:$BF$6,2,FALSE),0)</f>
        <v>0</v>
      </c>
      <c r="BD434" s="45" t="str">
        <f t="shared" si="156"/>
        <v>ALGADI</v>
      </c>
      <c r="BE434" s="45" t="s">
        <v>852</v>
      </c>
      <c r="BF434" s="123" t="str">
        <f t="shared" si="157"/>
        <v>9-SEPTIEMBRE</v>
      </c>
      <c r="BG434" s="45">
        <f t="shared" si="158"/>
        <v>110001</v>
      </c>
      <c r="BH434" s="45">
        <f>VLOOKUP(Y434,Hoja1!$A$2:$O$599,14,FALSE)</f>
        <v>110001</v>
      </c>
      <c r="BI434" s="45" t="str">
        <f>VLOOKUP(BH434,Hoja1!$A$2:$O$599,2,FALSE)</f>
        <v>COLEGIO AGUSTINIANO</v>
      </c>
      <c r="BJ434" s="45" t="str">
        <f t="shared" si="159"/>
        <v>MORENO PERSIGUERO, MARIA E</v>
      </c>
      <c r="BK434" s="45">
        <f>VLOOKUP(BJ434,Trabajadores!$C$3:$AN$3285,14,FALSE)</f>
        <v>289</v>
      </c>
      <c r="BL434" s="45" t="str">
        <f>VLOOKUP($BJ434,Trabajadores!$C$3:$AN$3285,19,FALSE)</f>
        <v>Cociner@</v>
      </c>
      <c r="BM434" s="45">
        <f>VLOOKUP($BJ434,Trabajadores!$C$3:$AN$3285,16,FALSE)</f>
        <v>62.5</v>
      </c>
      <c r="BN434" s="124">
        <f t="shared" si="160"/>
        <v>1</v>
      </c>
      <c r="BO434" s="124">
        <f t="shared" si="161"/>
        <v>0</v>
      </c>
      <c r="BP434" s="125">
        <f t="shared" si="162"/>
        <v>1</v>
      </c>
      <c r="BR434" s="126">
        <f t="shared" si="163"/>
        <v>-232.23199999999997</v>
      </c>
      <c r="BV434" s="45" t="str">
        <f t="shared" si="164"/>
        <v>ALGADI</v>
      </c>
      <c r="BW434" s="45" t="s">
        <v>852</v>
      </c>
      <c r="BX434" s="123" t="str">
        <f t="shared" si="165"/>
        <v>9-SEPTIEMBRE</v>
      </c>
      <c r="BY434" s="45">
        <f t="shared" si="166"/>
        <v>110001</v>
      </c>
      <c r="BZ434" s="45">
        <f>VLOOKUP(BY434,Hoja1!$A$2:$O$599,14,FALSE)</f>
        <v>110001</v>
      </c>
      <c r="CA434" s="45" t="str">
        <f>VLOOKUP(BZ434,Hoja1!$A$2:$O$599,2,FALSE)</f>
        <v>COLEGIO AGUSTINIANO</v>
      </c>
      <c r="CB434" s="45" t="str">
        <f t="shared" si="167"/>
        <v>Festivos y Fines de Semana</v>
      </c>
      <c r="CC434" s="45">
        <v>888</v>
      </c>
      <c r="CD434" s="45" t="str">
        <f t="shared" si="168"/>
        <v>INCIDENCIA</v>
      </c>
      <c r="CF434" s="124"/>
      <c r="CG434" s="124"/>
      <c r="CH434" s="125"/>
      <c r="CJ434" s="126">
        <f t="shared" si="169"/>
        <v>232.23199999999997</v>
      </c>
    </row>
    <row r="435" spans="1:88" hidden="1" x14ac:dyDescent="0.3">
      <c r="A435" s="116"/>
      <c r="B435" s="116"/>
      <c r="D435" s="31" t="s">
        <v>2775</v>
      </c>
      <c r="E435" s="8" t="s">
        <v>2786</v>
      </c>
      <c r="F435" s="7" t="s">
        <v>726</v>
      </c>
      <c r="G435" s="45" t="s">
        <v>714</v>
      </c>
      <c r="H435" s="45" t="s">
        <v>720</v>
      </c>
      <c r="I435" s="119" t="s">
        <v>4405</v>
      </c>
      <c r="J435" s="18" t="s">
        <v>485</v>
      </c>
      <c r="K435" s="119">
        <v>110001</v>
      </c>
      <c r="L435" s="110" t="str">
        <f t="shared" si="147"/>
        <v>ok</v>
      </c>
      <c r="M435" s="111" t="str">
        <f>IFERROR(VLOOKUP(K435,Centros!$E$2:$G$340,2,FALSE)," ")</f>
        <v>COLEGIO AGUSTINIANO</v>
      </c>
      <c r="N435" s="112" t="str">
        <f t="shared" si="148"/>
        <v xml:space="preserve"> </v>
      </c>
      <c r="O435" s="113" t="str">
        <f>IFERROR(VLOOKUP($I435,Trabajadores!$C$3:$AF$1684,19,FALSE)," ")</f>
        <v>Cociner@</v>
      </c>
      <c r="P435" s="32">
        <v>1</v>
      </c>
      <c r="Q435" s="33">
        <v>182</v>
      </c>
      <c r="R435" s="24">
        <f t="shared" si="146"/>
        <v>182</v>
      </c>
      <c r="S435" s="18"/>
      <c r="T435" s="23">
        <f t="shared" si="149"/>
        <v>1.743765625</v>
      </c>
      <c r="U435" s="23">
        <f t="shared" si="150"/>
        <v>0</v>
      </c>
      <c r="V435" s="18"/>
      <c r="W435" s="23">
        <f t="shared" si="151"/>
        <v>240.14899999999997</v>
      </c>
      <c r="X435" s="30" t="str">
        <f>IFERROR(VLOOKUP($I435,Trabajadores!$C$2:$AS$1684,42,FALSE)," ")</f>
        <v>ALGADI</v>
      </c>
      <c r="Y435" s="30">
        <f>IFERROR(VLOOKUP($I435,Trabajadores!$C$2:$AS$1684,40,FALSE)," ")</f>
        <v>110001</v>
      </c>
      <c r="Z435" s="30" t="str">
        <f>IFERROR(VLOOKUP(Y435,Centros!$X$2:$Y$228,2,FALSE)," ")</f>
        <v>COLEGIO AGUSTINIANO</v>
      </c>
      <c r="AA435" s="6" t="s">
        <v>10959</v>
      </c>
      <c r="AB435" s="5" t="s">
        <v>10958</v>
      </c>
      <c r="AC435" s="41">
        <f>IFERROR(VLOOKUP(H435,Centros!$AI$2:$AN$10,6,FALSE),0)</f>
        <v>70</v>
      </c>
      <c r="AD435" s="42">
        <f t="shared" si="152"/>
        <v>182</v>
      </c>
      <c r="AE435" s="42">
        <f t="shared" si="153"/>
        <v>0</v>
      </c>
      <c r="AF435" s="42">
        <f t="shared" si="154"/>
        <v>0</v>
      </c>
      <c r="AG435" s="42">
        <f t="shared" si="155"/>
        <v>0</v>
      </c>
      <c r="AH435" s="43">
        <f>IFERROR(VLOOKUP($I435,Trabajadores!$C$3:$AT$1684,44,FALSE),0)</f>
        <v>19228</v>
      </c>
      <c r="AI435" s="43">
        <f>IFERROR(VLOOKUP($I435,Trabajadores!$C$3:$AT$1684,2,FALSE),0)</f>
        <v>86</v>
      </c>
      <c r="AJ435" s="43" t="str">
        <f>IFERROR(VLOOKUP($I435,Trabajadores!$C$3:$AY$1270,21,FALSE),0)</f>
        <v>1</v>
      </c>
      <c r="AK435" s="42">
        <f>IFERROR(VLOOKUP($I435,Trabajadores!$C$3:$AN$1684,38,FALSE),0)</f>
        <v>7.8019999999999996</v>
      </c>
      <c r="AL435" s="42" t="str">
        <f>IFERROR(VLOOKUP($I435,Trabajadores!$C$3:$AN$1684,28,FALSE),0)</f>
        <v>99100165012016</v>
      </c>
      <c r="AM435" s="21" t="str">
        <f>IFERROR(VLOOKUP($I435,Trabajadores!$C$3:$AN$1684,19,FALSE),0)</f>
        <v>Cociner@</v>
      </c>
      <c r="AN435" s="21">
        <f>IFERROR(IF($J435="algadi",VLOOKUP($K435,Centros!$AB$2:$AD$142,2,FALSE),VLOOKUP($K435,Centros!$AB$143:$AD$282,2,FALSE)),0)</f>
        <v>19228</v>
      </c>
      <c r="AO435" s="44" t="str">
        <f>IFERROR(IF($J435="algadi",VLOOKUP($K435,Centros!$AB$2:$AD$142,3,FALSE),VLOOKUP($K435,Centros!$AB$143:$AD$222,3,FALSE)),0)</f>
        <v>1</v>
      </c>
      <c r="AP435" s="54"/>
      <c r="AQ435" s="55">
        <f>IFERROR(VLOOKUP($AM435,Centros!$AR$2:$AS$405,2,FALSE),0)</f>
        <v>1.743765625</v>
      </c>
      <c r="AR435" s="78">
        <f>IFERROR(VLOOKUP($AM435,Centros!$AZ$2:$BA$6,2,FALSE),0)</f>
        <v>2.3222499999999999</v>
      </c>
      <c r="AS435" s="76">
        <f>IFERROR(VLOOKUP($AM435,Centros!$BE$2:$BF$6,2,FALSE),0)</f>
        <v>0</v>
      </c>
      <c r="BD435" s="45" t="str">
        <f t="shared" si="156"/>
        <v>ALGADI</v>
      </c>
      <c r="BE435" s="45" t="s">
        <v>852</v>
      </c>
      <c r="BF435" s="123" t="str">
        <f t="shared" si="157"/>
        <v>9-SEPTIEMBRE</v>
      </c>
      <c r="BG435" s="45">
        <f t="shared" si="158"/>
        <v>110001</v>
      </c>
      <c r="BH435" s="45">
        <f>VLOOKUP(Y435,Hoja1!$A$2:$O$599,14,FALSE)</f>
        <v>110001</v>
      </c>
      <c r="BI435" s="45" t="str">
        <f>VLOOKUP(BH435,Hoja1!$A$2:$O$599,2,FALSE)</f>
        <v>COLEGIO AGUSTINIANO</v>
      </c>
      <c r="BJ435" s="45" t="str">
        <f t="shared" si="159"/>
        <v>MORENO PERSIGUERO, MARIA E</v>
      </c>
      <c r="BK435" s="45">
        <f>VLOOKUP(BJ435,Trabajadores!$C$3:$AN$3285,14,FALSE)</f>
        <v>289</v>
      </c>
      <c r="BL435" s="45" t="str">
        <f>VLOOKUP($BJ435,Trabajadores!$C$3:$AN$3285,19,FALSE)</f>
        <v>Cociner@</v>
      </c>
      <c r="BM435" s="45">
        <f>VLOOKUP($BJ435,Trabajadores!$C$3:$AN$3285,16,FALSE)</f>
        <v>62.5</v>
      </c>
      <c r="BN435" s="124">
        <f t="shared" si="160"/>
        <v>1</v>
      </c>
      <c r="BO435" s="124">
        <f t="shared" si="161"/>
        <v>0</v>
      </c>
      <c r="BP435" s="125">
        <f t="shared" si="162"/>
        <v>1</v>
      </c>
      <c r="BR435" s="126">
        <f t="shared" si="163"/>
        <v>-240.14899999999997</v>
      </c>
      <c r="BV435" s="45" t="str">
        <f t="shared" si="164"/>
        <v>ALGADI</v>
      </c>
      <c r="BW435" s="45" t="s">
        <v>852</v>
      </c>
      <c r="BX435" s="123" t="str">
        <f t="shared" si="165"/>
        <v>9-SEPTIEMBRE</v>
      </c>
      <c r="BY435" s="45">
        <f t="shared" si="166"/>
        <v>110001</v>
      </c>
      <c r="BZ435" s="45">
        <f>VLOOKUP(BY435,Hoja1!$A$2:$O$599,14,FALSE)</f>
        <v>110001</v>
      </c>
      <c r="CA435" s="45" t="str">
        <f>VLOOKUP(BZ435,Hoja1!$A$2:$O$599,2,FALSE)</f>
        <v>COLEGIO AGUSTINIANO</v>
      </c>
      <c r="CB435" s="45" t="str">
        <f t="shared" si="167"/>
        <v>Festivos y Fines de Semana</v>
      </c>
      <c r="CC435" s="45">
        <v>888</v>
      </c>
      <c r="CD435" s="45" t="str">
        <f t="shared" si="168"/>
        <v>INCIDENCIA</v>
      </c>
      <c r="CF435" s="124"/>
      <c r="CG435" s="124"/>
      <c r="CH435" s="125"/>
      <c r="CJ435" s="126">
        <f t="shared" si="169"/>
        <v>240.14899999999997</v>
      </c>
    </row>
    <row r="436" spans="1:88" hidden="1" x14ac:dyDescent="0.3">
      <c r="A436" s="116"/>
      <c r="B436" s="116"/>
      <c r="D436" s="31" t="s">
        <v>2775</v>
      </c>
      <c r="E436" s="8" t="s">
        <v>2786</v>
      </c>
      <c r="F436" s="7" t="s">
        <v>726</v>
      </c>
      <c r="G436" s="45" t="s">
        <v>714</v>
      </c>
      <c r="H436" s="45" t="s">
        <v>720</v>
      </c>
      <c r="I436" s="119" t="s">
        <v>3523</v>
      </c>
      <c r="J436" s="18" t="s">
        <v>485</v>
      </c>
      <c r="K436" s="119">
        <v>110001</v>
      </c>
      <c r="L436" s="110" t="str">
        <f t="shared" si="147"/>
        <v>ok</v>
      </c>
      <c r="M436" s="111" t="str">
        <f>IFERROR(VLOOKUP(K436,Centros!$E$2:$G$340,2,FALSE)," ")</f>
        <v>COLEGIO AGUSTINIANO</v>
      </c>
      <c r="N436" s="112" t="str">
        <f t="shared" si="148"/>
        <v xml:space="preserve"> </v>
      </c>
      <c r="O436" s="113" t="str">
        <f>IFERROR(VLOOKUP($I436,Trabajadores!$C$3:$AF$1684,19,FALSE)," ")</f>
        <v>h Cociner@</v>
      </c>
      <c r="P436" s="32">
        <v>1</v>
      </c>
      <c r="Q436" s="33">
        <v>176</v>
      </c>
      <c r="R436" s="24">
        <f t="shared" si="146"/>
        <v>176</v>
      </c>
      <c r="S436" s="18"/>
      <c r="T436" s="23">
        <f t="shared" si="149"/>
        <v>1.743765625</v>
      </c>
      <c r="U436" s="23">
        <f t="shared" si="150"/>
        <v>0</v>
      </c>
      <c r="V436" s="18"/>
      <c r="W436" s="23">
        <f t="shared" si="151"/>
        <v>232.23199999999997</v>
      </c>
      <c r="X436" s="30" t="str">
        <f>IFERROR(VLOOKUP($I436,Trabajadores!$C$2:$AS$1684,42,FALSE)," ")</f>
        <v>ALGADI</v>
      </c>
      <c r="Y436" s="30">
        <f>IFERROR(VLOOKUP($I436,Trabajadores!$C$2:$AS$1684,40,FALSE)," ")</f>
        <v>110001</v>
      </c>
      <c r="Z436" s="30" t="str">
        <f>IFERROR(VLOOKUP(Y436,Centros!$X$2:$Y$228,2,FALSE)," ")</f>
        <v>COLEGIO AGUSTINIANO</v>
      </c>
      <c r="AA436" s="6" t="s">
        <v>10960</v>
      </c>
      <c r="AB436" s="5" t="s">
        <v>10958</v>
      </c>
      <c r="AC436" s="41">
        <f>IFERROR(VLOOKUP(H436,Centros!$AI$2:$AN$10,6,FALSE),0)</f>
        <v>70</v>
      </c>
      <c r="AD436" s="42">
        <f t="shared" si="152"/>
        <v>176</v>
      </c>
      <c r="AE436" s="42">
        <f t="shared" si="153"/>
        <v>0</v>
      </c>
      <c r="AF436" s="42">
        <f t="shared" si="154"/>
        <v>0</v>
      </c>
      <c r="AG436" s="42">
        <f t="shared" si="155"/>
        <v>0</v>
      </c>
      <c r="AH436" s="43">
        <f>IFERROR(VLOOKUP($I436,Trabajadores!$C$3:$AT$1684,44,FALSE),0)</f>
        <v>19228</v>
      </c>
      <c r="AI436" s="43">
        <f>IFERROR(VLOOKUP($I436,Trabajadores!$C$3:$AT$1684,2,FALSE),0)</f>
        <v>1</v>
      </c>
      <c r="AJ436" s="43" t="str">
        <f>IFERROR(VLOOKUP($I436,Trabajadores!$C$3:$AY$1270,21,FALSE),0)</f>
        <v>1</v>
      </c>
      <c r="AK436" s="42">
        <f>IFERROR(VLOOKUP($I436,Trabajadores!$C$3:$AN$1684,38,FALSE),0)</f>
        <v>8.375</v>
      </c>
      <c r="AL436" s="42" t="str">
        <f>IFERROR(VLOOKUP($I436,Trabajadores!$C$3:$AN$1684,28,FALSE),0)</f>
        <v>99100165012016</v>
      </c>
      <c r="AM436" s="21" t="str">
        <f>IFERROR(VLOOKUP($I436,Trabajadores!$C$3:$AN$1684,19,FALSE),0)</f>
        <v>h Cociner@</v>
      </c>
      <c r="AN436" s="21">
        <f>IFERROR(IF($J436="algadi",VLOOKUP($K436,Centros!$AB$2:$AD$142,2,FALSE),VLOOKUP($K436,Centros!$AB$143:$AD$282,2,FALSE)),0)</f>
        <v>19228</v>
      </c>
      <c r="AO436" s="44" t="str">
        <f>IFERROR(IF($J436="algadi",VLOOKUP($K436,Centros!$AB$2:$AD$142,3,FALSE),VLOOKUP($K436,Centros!$AB$143:$AD$222,3,FALSE)),0)</f>
        <v>1</v>
      </c>
      <c r="AP436" s="54"/>
      <c r="AQ436" s="55">
        <f>IFERROR(VLOOKUP($AM436,Centros!$AR$2:$AS$405,2,FALSE),0)</f>
        <v>1.743765625</v>
      </c>
      <c r="AR436" s="78">
        <f>IFERROR(VLOOKUP($AM436,Centros!$AZ$2:$BA$6,2,FALSE),0)</f>
        <v>0</v>
      </c>
      <c r="AS436" s="76">
        <f>IFERROR(VLOOKUP($AM436,Centros!$BE$2:$BF$6,2,FALSE),0)</f>
        <v>0</v>
      </c>
      <c r="BD436" s="45" t="str">
        <f t="shared" si="156"/>
        <v>ALGADI</v>
      </c>
      <c r="BE436" s="45" t="s">
        <v>852</v>
      </c>
      <c r="BF436" s="123" t="str">
        <f t="shared" si="157"/>
        <v>9-SEPTIEMBRE</v>
      </c>
      <c r="BG436" s="45">
        <f t="shared" si="158"/>
        <v>110001</v>
      </c>
      <c r="BH436" s="45">
        <f>VLOOKUP(Y436,Hoja1!$A$2:$O$599,14,FALSE)</f>
        <v>110001</v>
      </c>
      <c r="BI436" s="45" t="str">
        <f>VLOOKUP(BH436,Hoja1!$A$2:$O$599,2,FALSE)</f>
        <v>COLEGIO AGUSTINIANO</v>
      </c>
      <c r="BJ436" s="45" t="str">
        <f t="shared" si="159"/>
        <v>ESTEBAN CAMPOS, ISABEL</v>
      </c>
      <c r="BK436" s="45">
        <f>VLOOKUP(BJ436,Trabajadores!$C$3:$AN$3285,14,FALSE)</f>
        <v>200</v>
      </c>
      <c r="BL436" s="45" t="str">
        <f>VLOOKUP($BJ436,Trabajadores!$C$3:$AN$3285,19,FALSE)</f>
        <v>h Cociner@</v>
      </c>
      <c r="BM436" s="45">
        <f>VLOOKUP($BJ436,Trabajadores!$C$3:$AN$3285,16,FALSE)</f>
        <v>75</v>
      </c>
      <c r="BN436" s="124">
        <f t="shared" si="160"/>
        <v>1</v>
      </c>
      <c r="BO436" s="124">
        <f t="shared" si="161"/>
        <v>0</v>
      </c>
      <c r="BP436" s="125">
        <f t="shared" si="162"/>
        <v>1</v>
      </c>
      <c r="BR436" s="126">
        <f t="shared" si="163"/>
        <v>-232.23199999999997</v>
      </c>
      <c r="BV436" s="45" t="str">
        <f t="shared" si="164"/>
        <v>ALGADI</v>
      </c>
      <c r="BW436" s="45" t="s">
        <v>852</v>
      </c>
      <c r="BX436" s="123" t="str">
        <f t="shared" si="165"/>
        <v>9-SEPTIEMBRE</v>
      </c>
      <c r="BY436" s="45">
        <f t="shared" si="166"/>
        <v>110001</v>
      </c>
      <c r="BZ436" s="45">
        <f>VLOOKUP(BY436,Hoja1!$A$2:$O$599,14,FALSE)</f>
        <v>110001</v>
      </c>
      <c r="CA436" s="45" t="str">
        <f>VLOOKUP(BZ436,Hoja1!$A$2:$O$599,2,FALSE)</f>
        <v>COLEGIO AGUSTINIANO</v>
      </c>
      <c r="CB436" s="45" t="str">
        <f t="shared" si="167"/>
        <v>Festivos y Fines de Semana</v>
      </c>
      <c r="CC436" s="45">
        <v>888</v>
      </c>
      <c r="CD436" s="45" t="str">
        <f t="shared" si="168"/>
        <v>INCIDENCIA</v>
      </c>
      <c r="CF436" s="124"/>
      <c r="CG436" s="124"/>
      <c r="CH436" s="125"/>
      <c r="CJ436" s="126">
        <f t="shared" si="169"/>
        <v>232.23199999999997</v>
      </c>
    </row>
    <row r="437" spans="1:88" hidden="1" x14ac:dyDescent="0.3">
      <c r="A437" s="116"/>
      <c r="B437" s="116"/>
      <c r="D437" s="31" t="s">
        <v>2775</v>
      </c>
      <c r="E437" s="8" t="s">
        <v>2786</v>
      </c>
      <c r="F437" s="7" t="s">
        <v>726</v>
      </c>
      <c r="G437" s="45" t="s">
        <v>714</v>
      </c>
      <c r="H437" s="45" t="s">
        <v>720</v>
      </c>
      <c r="I437" s="119" t="s">
        <v>3523</v>
      </c>
      <c r="J437" s="18" t="s">
        <v>485</v>
      </c>
      <c r="K437" s="119">
        <v>110001</v>
      </c>
      <c r="L437" s="110" t="str">
        <f t="shared" si="147"/>
        <v>ok</v>
      </c>
      <c r="M437" s="111" t="str">
        <f>IFERROR(VLOOKUP(K437,Centros!$E$2:$G$340,2,FALSE)," ")</f>
        <v>COLEGIO AGUSTINIANO</v>
      </c>
      <c r="N437" s="112" t="str">
        <f t="shared" si="148"/>
        <v xml:space="preserve"> </v>
      </c>
      <c r="O437" s="113" t="str">
        <f>IFERROR(VLOOKUP($I437,Trabajadores!$C$3:$AF$1684,19,FALSE)," ")</f>
        <v>h Cociner@</v>
      </c>
      <c r="P437" s="32">
        <v>1</v>
      </c>
      <c r="Q437" s="33">
        <v>182</v>
      </c>
      <c r="R437" s="24">
        <f t="shared" si="146"/>
        <v>182</v>
      </c>
      <c r="S437" s="18"/>
      <c r="T437" s="23">
        <f t="shared" si="149"/>
        <v>1.743765625</v>
      </c>
      <c r="U437" s="23">
        <f t="shared" si="150"/>
        <v>0</v>
      </c>
      <c r="V437" s="18"/>
      <c r="W437" s="23">
        <f t="shared" si="151"/>
        <v>240.14899999999997</v>
      </c>
      <c r="X437" s="30" t="str">
        <f>IFERROR(VLOOKUP($I437,Trabajadores!$C$2:$AS$1684,42,FALSE)," ")</f>
        <v>ALGADI</v>
      </c>
      <c r="Y437" s="30">
        <f>IFERROR(VLOOKUP($I437,Trabajadores!$C$2:$AS$1684,40,FALSE)," ")</f>
        <v>110001</v>
      </c>
      <c r="Z437" s="30" t="str">
        <f>IFERROR(VLOOKUP(Y437,Centros!$X$2:$Y$228,2,FALSE)," ")</f>
        <v>COLEGIO AGUSTINIANO</v>
      </c>
      <c r="AA437" s="6" t="s">
        <v>10961</v>
      </c>
      <c r="AB437" s="5" t="s">
        <v>10958</v>
      </c>
      <c r="AC437" s="41">
        <f>IFERROR(VLOOKUP(H437,Centros!$AI$2:$AN$10,6,FALSE),0)</f>
        <v>70</v>
      </c>
      <c r="AD437" s="42">
        <f t="shared" si="152"/>
        <v>182</v>
      </c>
      <c r="AE437" s="42">
        <f t="shared" si="153"/>
        <v>0</v>
      </c>
      <c r="AF437" s="42">
        <f t="shared" si="154"/>
        <v>0</v>
      </c>
      <c r="AG437" s="42">
        <f t="shared" si="155"/>
        <v>0</v>
      </c>
      <c r="AH437" s="43">
        <f>IFERROR(VLOOKUP($I437,Trabajadores!$C$3:$AT$1684,44,FALSE),0)</f>
        <v>19228</v>
      </c>
      <c r="AI437" s="43">
        <f>IFERROR(VLOOKUP($I437,Trabajadores!$C$3:$AT$1684,2,FALSE),0)</f>
        <v>1</v>
      </c>
      <c r="AJ437" s="43" t="str">
        <f>IFERROR(VLOOKUP($I437,Trabajadores!$C$3:$AY$1270,21,FALSE),0)</f>
        <v>1</v>
      </c>
      <c r="AK437" s="42">
        <f>IFERROR(VLOOKUP($I437,Trabajadores!$C$3:$AN$1684,38,FALSE),0)</f>
        <v>8.375</v>
      </c>
      <c r="AL437" s="42" t="str">
        <f>IFERROR(VLOOKUP($I437,Trabajadores!$C$3:$AN$1684,28,FALSE),0)</f>
        <v>99100165012016</v>
      </c>
      <c r="AM437" s="21" t="str">
        <f>IFERROR(VLOOKUP($I437,Trabajadores!$C$3:$AN$1684,19,FALSE),0)</f>
        <v>h Cociner@</v>
      </c>
      <c r="AN437" s="21">
        <f>IFERROR(IF($J437="algadi",VLOOKUP($K437,Centros!$AB$2:$AD$142,2,FALSE),VLOOKUP($K437,Centros!$AB$143:$AD$282,2,FALSE)),0)</f>
        <v>19228</v>
      </c>
      <c r="AO437" s="44" t="str">
        <f>IFERROR(IF($J437="algadi",VLOOKUP($K437,Centros!$AB$2:$AD$142,3,FALSE),VLOOKUP($K437,Centros!$AB$143:$AD$222,3,FALSE)),0)</f>
        <v>1</v>
      </c>
      <c r="AP437" s="54"/>
      <c r="AQ437" s="55">
        <f>IFERROR(VLOOKUP($AM437,Centros!$AR$2:$AS$405,2,FALSE),0)</f>
        <v>1.743765625</v>
      </c>
      <c r="AR437" s="78">
        <f>IFERROR(VLOOKUP($AM437,Centros!$AZ$2:$BA$6,2,FALSE),0)</f>
        <v>0</v>
      </c>
      <c r="AS437" s="76">
        <f>IFERROR(VLOOKUP($AM437,Centros!$BE$2:$BF$6,2,FALSE),0)</f>
        <v>0</v>
      </c>
      <c r="BD437" s="45" t="str">
        <f t="shared" si="156"/>
        <v>ALGADI</v>
      </c>
      <c r="BE437" s="45" t="s">
        <v>852</v>
      </c>
      <c r="BF437" s="123" t="str">
        <f t="shared" si="157"/>
        <v>9-SEPTIEMBRE</v>
      </c>
      <c r="BG437" s="45">
        <f t="shared" si="158"/>
        <v>110001</v>
      </c>
      <c r="BH437" s="45">
        <f>VLOOKUP(Y437,Hoja1!$A$2:$O$599,14,FALSE)</f>
        <v>110001</v>
      </c>
      <c r="BI437" s="45" t="str">
        <f>VLOOKUP(BH437,Hoja1!$A$2:$O$599,2,FALSE)</f>
        <v>COLEGIO AGUSTINIANO</v>
      </c>
      <c r="BJ437" s="45" t="str">
        <f t="shared" si="159"/>
        <v>ESTEBAN CAMPOS, ISABEL</v>
      </c>
      <c r="BK437" s="45">
        <f>VLOOKUP(BJ437,Trabajadores!$C$3:$AN$3285,14,FALSE)</f>
        <v>200</v>
      </c>
      <c r="BL437" s="45" t="str">
        <f>VLOOKUP($BJ437,Trabajadores!$C$3:$AN$3285,19,FALSE)</f>
        <v>h Cociner@</v>
      </c>
      <c r="BM437" s="45">
        <f>VLOOKUP($BJ437,Trabajadores!$C$3:$AN$3285,16,FALSE)</f>
        <v>75</v>
      </c>
      <c r="BN437" s="124">
        <f t="shared" si="160"/>
        <v>1</v>
      </c>
      <c r="BO437" s="124">
        <f t="shared" si="161"/>
        <v>0</v>
      </c>
      <c r="BP437" s="125">
        <f t="shared" si="162"/>
        <v>1</v>
      </c>
      <c r="BR437" s="126">
        <f t="shared" si="163"/>
        <v>-240.14899999999997</v>
      </c>
      <c r="BV437" s="45" t="str">
        <f t="shared" si="164"/>
        <v>ALGADI</v>
      </c>
      <c r="BW437" s="45" t="s">
        <v>852</v>
      </c>
      <c r="BX437" s="123" t="str">
        <f t="shared" si="165"/>
        <v>9-SEPTIEMBRE</v>
      </c>
      <c r="BY437" s="45">
        <f t="shared" si="166"/>
        <v>110001</v>
      </c>
      <c r="BZ437" s="45">
        <f>VLOOKUP(BY437,Hoja1!$A$2:$O$599,14,FALSE)</f>
        <v>110001</v>
      </c>
      <c r="CA437" s="45" t="str">
        <f>VLOOKUP(BZ437,Hoja1!$A$2:$O$599,2,FALSE)</f>
        <v>COLEGIO AGUSTINIANO</v>
      </c>
      <c r="CB437" s="45" t="str">
        <f t="shared" si="167"/>
        <v>Festivos y Fines de Semana</v>
      </c>
      <c r="CC437" s="45">
        <v>888</v>
      </c>
      <c r="CD437" s="45" t="str">
        <f t="shared" si="168"/>
        <v>INCIDENCIA</v>
      </c>
      <c r="CF437" s="124"/>
      <c r="CG437" s="124"/>
      <c r="CH437" s="125"/>
      <c r="CJ437" s="126">
        <f t="shared" si="169"/>
        <v>240.14899999999997</v>
      </c>
    </row>
    <row r="438" spans="1:88" hidden="1" x14ac:dyDescent="0.3">
      <c r="A438" s="116"/>
      <c r="B438" s="116"/>
      <c r="D438" s="31" t="s">
        <v>2775</v>
      </c>
      <c r="E438" s="8" t="s">
        <v>2786</v>
      </c>
      <c r="F438" s="7" t="s">
        <v>726</v>
      </c>
      <c r="G438" s="45" t="s">
        <v>714</v>
      </c>
      <c r="H438" s="45" t="s">
        <v>816</v>
      </c>
      <c r="I438" s="119" t="s">
        <v>3523</v>
      </c>
      <c r="J438" s="18" t="s">
        <v>485</v>
      </c>
      <c r="K438" s="119">
        <v>110001</v>
      </c>
      <c r="L438" s="110" t="str">
        <f t="shared" si="147"/>
        <v>ok</v>
      </c>
      <c r="M438" s="111" t="str">
        <f>IFERROR(VLOOKUP(K438,Centros!$E$2:$G$340,2,FALSE)," ")</f>
        <v>COLEGIO AGUSTINIANO</v>
      </c>
      <c r="N438" s="112" t="str">
        <f t="shared" si="148"/>
        <v xml:space="preserve"> </v>
      </c>
      <c r="O438" s="113" t="str">
        <f>IFERROR(VLOOKUP($I438,Trabajadores!$C$3:$AF$1684,19,FALSE)," ")</f>
        <v>h Cociner@</v>
      </c>
      <c r="P438" s="32">
        <v>5</v>
      </c>
      <c r="Q438" s="33">
        <v>32.5</v>
      </c>
      <c r="R438" s="24">
        <f t="shared" si="146"/>
        <v>162.5</v>
      </c>
      <c r="S438" s="18"/>
      <c r="T438" s="23">
        <f t="shared" si="149"/>
        <v>1.743765625</v>
      </c>
      <c r="U438" s="23">
        <f t="shared" si="150"/>
        <v>0</v>
      </c>
      <c r="V438" s="18"/>
      <c r="W438" s="23">
        <f t="shared" si="151"/>
        <v>214.41874999999999</v>
      </c>
      <c r="X438" s="30" t="str">
        <f>IFERROR(VLOOKUP($I438,Trabajadores!$C$2:$AS$1684,42,FALSE)," ")</f>
        <v>ALGADI</v>
      </c>
      <c r="Y438" s="30">
        <f>IFERROR(VLOOKUP($I438,Trabajadores!$C$2:$AS$1684,40,FALSE)," ")</f>
        <v>110001</v>
      </c>
      <c r="Z438" s="30" t="str">
        <f>IFERROR(VLOOKUP(Y438,Centros!$X$2:$Y$228,2,FALSE)," ")</f>
        <v>COLEGIO AGUSTINIANO</v>
      </c>
      <c r="AA438" s="6" t="s">
        <v>10962</v>
      </c>
      <c r="AB438" s="5" t="s">
        <v>10963</v>
      </c>
      <c r="AC438" s="41">
        <f>IFERROR(VLOOKUP(H438,Centros!$AI$2:$AN$10,6,FALSE),0)</f>
        <v>72</v>
      </c>
      <c r="AD438" s="42">
        <f t="shared" si="152"/>
        <v>0</v>
      </c>
      <c r="AE438" s="42">
        <f t="shared" si="153"/>
        <v>162.5</v>
      </c>
      <c r="AF438" s="42">
        <f t="shared" si="154"/>
        <v>0</v>
      </c>
      <c r="AG438" s="42">
        <f t="shared" si="155"/>
        <v>0</v>
      </c>
      <c r="AH438" s="43">
        <f>IFERROR(VLOOKUP($I438,Trabajadores!$C$3:$AT$1684,44,FALSE),0)</f>
        <v>19228</v>
      </c>
      <c r="AI438" s="43">
        <f>IFERROR(VLOOKUP($I438,Trabajadores!$C$3:$AT$1684,2,FALSE),0)</f>
        <v>1</v>
      </c>
      <c r="AJ438" s="43" t="str">
        <f>IFERROR(VLOOKUP($I438,Trabajadores!$C$3:$AY$1270,21,FALSE),0)</f>
        <v>1</v>
      </c>
      <c r="AK438" s="42">
        <f>IFERROR(VLOOKUP($I438,Trabajadores!$C$3:$AN$1684,38,FALSE),0)</f>
        <v>8.375</v>
      </c>
      <c r="AL438" s="42" t="str">
        <f>IFERROR(VLOOKUP($I438,Trabajadores!$C$3:$AN$1684,28,FALSE),0)</f>
        <v>99100165012016</v>
      </c>
      <c r="AM438" s="21" t="str">
        <f>IFERROR(VLOOKUP($I438,Trabajadores!$C$3:$AN$1684,19,FALSE),0)</f>
        <v>h Cociner@</v>
      </c>
      <c r="AN438" s="21">
        <f>IFERROR(IF($J438="algadi",VLOOKUP($K438,Centros!$AB$2:$AD$142,2,FALSE),VLOOKUP($K438,Centros!$AB$143:$AD$282,2,FALSE)),0)</f>
        <v>19228</v>
      </c>
      <c r="AO438" s="44" t="str">
        <f>IFERROR(IF($J438="algadi",VLOOKUP($K438,Centros!$AB$2:$AD$142,3,FALSE),VLOOKUP($K438,Centros!$AB$143:$AD$222,3,FALSE)),0)</f>
        <v>1</v>
      </c>
      <c r="AP438" s="54"/>
      <c r="AQ438" s="55">
        <f>IFERROR(VLOOKUP($AM438,Centros!$AR$2:$AS$405,2,FALSE),0)</f>
        <v>1.743765625</v>
      </c>
      <c r="AR438" s="78">
        <f>IFERROR(VLOOKUP($AM438,Centros!$AZ$2:$BA$6,2,FALSE),0)</f>
        <v>0</v>
      </c>
      <c r="AS438" s="76">
        <f>IFERROR(VLOOKUP($AM438,Centros!$BE$2:$BF$6,2,FALSE),0)</f>
        <v>0</v>
      </c>
      <c r="BD438" s="45" t="str">
        <f t="shared" si="156"/>
        <v>ALGADI</v>
      </c>
      <c r="BE438" s="45" t="s">
        <v>852</v>
      </c>
      <c r="BF438" s="123" t="str">
        <f t="shared" si="157"/>
        <v>9-SEPTIEMBRE</v>
      </c>
      <c r="BG438" s="45">
        <f t="shared" si="158"/>
        <v>110001</v>
      </c>
      <c r="BH438" s="45">
        <f>VLOOKUP(Y438,Hoja1!$A$2:$O$599,14,FALSE)</f>
        <v>110001</v>
      </c>
      <c r="BI438" s="45" t="str">
        <f>VLOOKUP(BH438,Hoja1!$A$2:$O$599,2,FALSE)</f>
        <v>COLEGIO AGUSTINIANO</v>
      </c>
      <c r="BJ438" s="45" t="str">
        <f t="shared" si="159"/>
        <v>ESTEBAN CAMPOS, ISABEL</v>
      </c>
      <c r="BK438" s="45">
        <f>VLOOKUP(BJ438,Trabajadores!$C$3:$AN$3285,14,FALSE)</f>
        <v>200</v>
      </c>
      <c r="BL438" s="45" t="str">
        <f>VLOOKUP($BJ438,Trabajadores!$C$3:$AN$3285,19,FALSE)</f>
        <v>h Cociner@</v>
      </c>
      <c r="BM438" s="45">
        <f>VLOOKUP($BJ438,Trabajadores!$C$3:$AN$3285,16,FALSE)</f>
        <v>75</v>
      </c>
      <c r="BN438" s="124">
        <f t="shared" si="160"/>
        <v>1</v>
      </c>
      <c r="BO438" s="124">
        <f t="shared" si="161"/>
        <v>0</v>
      </c>
      <c r="BP438" s="125">
        <f t="shared" si="162"/>
        <v>1</v>
      </c>
      <c r="BR438" s="126">
        <f t="shared" si="163"/>
        <v>-214.41874999999999</v>
      </c>
      <c r="BV438" s="45" t="str">
        <f t="shared" si="164"/>
        <v>ALGADI</v>
      </c>
      <c r="BW438" s="45" t="s">
        <v>852</v>
      </c>
      <c r="BX438" s="123" t="str">
        <f t="shared" si="165"/>
        <v>9-SEPTIEMBRE</v>
      </c>
      <c r="BY438" s="45">
        <f t="shared" si="166"/>
        <v>110001</v>
      </c>
      <c r="BZ438" s="45">
        <f>VLOOKUP(BY438,Hoja1!$A$2:$O$599,14,FALSE)</f>
        <v>110001</v>
      </c>
      <c r="CA438" s="45" t="str">
        <f>VLOOKUP(BZ438,Hoja1!$A$2:$O$599,2,FALSE)</f>
        <v>COLEGIO AGUSTINIANO</v>
      </c>
      <c r="CB438" s="45" t="str">
        <f t="shared" si="167"/>
        <v>Otros</v>
      </c>
      <c r="CC438" s="45">
        <v>888</v>
      </c>
      <c r="CD438" s="45" t="str">
        <f t="shared" si="168"/>
        <v>INCIDENCIA</v>
      </c>
      <c r="CF438" s="124"/>
      <c r="CG438" s="124"/>
      <c r="CH438" s="125"/>
      <c r="CJ438" s="126">
        <f t="shared" si="169"/>
        <v>214.41874999999999</v>
      </c>
    </row>
    <row r="439" spans="1:88" hidden="1" x14ac:dyDescent="0.3">
      <c r="A439" s="116"/>
      <c r="B439" s="116"/>
      <c r="D439" s="31" t="s">
        <v>2775</v>
      </c>
      <c r="E439" s="8" t="s">
        <v>2786</v>
      </c>
      <c r="F439" s="7" t="s">
        <v>726</v>
      </c>
      <c r="G439" s="45" t="s">
        <v>714</v>
      </c>
      <c r="H439" s="45" t="s">
        <v>718</v>
      </c>
      <c r="I439" s="119" t="s">
        <v>3523</v>
      </c>
      <c r="J439" s="18" t="s">
        <v>485</v>
      </c>
      <c r="K439" s="119">
        <v>110001</v>
      </c>
      <c r="L439" s="110" t="str">
        <f t="shared" si="147"/>
        <v>ok</v>
      </c>
      <c r="M439" s="111" t="str">
        <f>IFERROR(VLOOKUP(K439,Centros!$E$2:$G$340,2,FALSE)," ")</f>
        <v>COLEGIO AGUSTINIANO</v>
      </c>
      <c r="N439" s="112" t="str">
        <f t="shared" si="148"/>
        <v xml:space="preserve"> </v>
      </c>
      <c r="O439" s="113" t="str">
        <f>IFERROR(VLOOKUP($I439,Trabajadores!$C$3:$AF$1684,19,FALSE)," ")</f>
        <v>h Cociner@</v>
      </c>
      <c r="P439" s="32">
        <v>8</v>
      </c>
      <c r="Q439" s="33">
        <v>10</v>
      </c>
      <c r="R439" s="24">
        <f t="shared" si="146"/>
        <v>80</v>
      </c>
      <c r="S439" s="18"/>
      <c r="T439" s="23">
        <f t="shared" si="149"/>
        <v>1.743765625</v>
      </c>
      <c r="U439" s="23">
        <f t="shared" si="150"/>
        <v>0</v>
      </c>
      <c r="V439" s="18"/>
      <c r="W439" s="23">
        <f t="shared" si="151"/>
        <v>105.55999999999999</v>
      </c>
      <c r="X439" s="30" t="str">
        <f>IFERROR(VLOOKUP($I439,Trabajadores!$C$2:$AS$1684,42,FALSE)," ")</f>
        <v>ALGADI</v>
      </c>
      <c r="Y439" s="30">
        <f>IFERROR(VLOOKUP($I439,Trabajadores!$C$2:$AS$1684,40,FALSE)," ")</f>
        <v>110001</v>
      </c>
      <c r="Z439" s="30" t="str">
        <f>IFERROR(VLOOKUP(Y439,Centros!$X$2:$Y$228,2,FALSE)," ")</f>
        <v>COLEGIO AGUSTINIANO</v>
      </c>
      <c r="AA439" s="6" t="s">
        <v>10964</v>
      </c>
      <c r="AB439" s="5" t="s">
        <v>10965</v>
      </c>
      <c r="AC439" s="41">
        <f>IFERROR(VLOOKUP(H439,Centros!$AI$2:$AN$10,6,FALSE),0)</f>
        <v>72</v>
      </c>
      <c r="AD439" s="42">
        <f t="shared" si="152"/>
        <v>0</v>
      </c>
      <c r="AE439" s="42">
        <f t="shared" si="153"/>
        <v>80</v>
      </c>
      <c r="AF439" s="42">
        <f t="shared" si="154"/>
        <v>0</v>
      </c>
      <c r="AG439" s="42">
        <f t="shared" si="155"/>
        <v>0</v>
      </c>
      <c r="AH439" s="43">
        <f>IFERROR(VLOOKUP($I439,Trabajadores!$C$3:$AT$1684,44,FALSE),0)</f>
        <v>19228</v>
      </c>
      <c r="AI439" s="43">
        <f>IFERROR(VLOOKUP($I439,Trabajadores!$C$3:$AT$1684,2,FALSE),0)</f>
        <v>1</v>
      </c>
      <c r="AJ439" s="43" t="str">
        <f>IFERROR(VLOOKUP($I439,Trabajadores!$C$3:$AY$1270,21,FALSE),0)</f>
        <v>1</v>
      </c>
      <c r="AK439" s="42">
        <f>IFERROR(VLOOKUP($I439,Trabajadores!$C$3:$AN$1684,38,FALSE),0)</f>
        <v>8.375</v>
      </c>
      <c r="AL439" s="42" t="str">
        <f>IFERROR(VLOOKUP($I439,Trabajadores!$C$3:$AN$1684,28,FALSE),0)</f>
        <v>99100165012016</v>
      </c>
      <c r="AM439" s="21" t="str">
        <f>IFERROR(VLOOKUP($I439,Trabajadores!$C$3:$AN$1684,19,FALSE),0)</f>
        <v>h Cociner@</v>
      </c>
      <c r="AN439" s="21">
        <f>IFERROR(IF($J439="algadi",VLOOKUP($K439,Centros!$AB$2:$AD$142,2,FALSE),VLOOKUP($K439,Centros!$AB$143:$AD$282,2,FALSE)),0)</f>
        <v>19228</v>
      </c>
      <c r="AO439" s="44" t="str">
        <f>IFERROR(IF($J439="algadi",VLOOKUP($K439,Centros!$AB$2:$AD$142,3,FALSE),VLOOKUP($K439,Centros!$AB$143:$AD$222,3,FALSE)),0)</f>
        <v>1</v>
      </c>
      <c r="AP439" s="54"/>
      <c r="AQ439" s="55">
        <f>IFERROR(VLOOKUP($AM439,Centros!$AR$2:$AS$405,2,FALSE),0)</f>
        <v>1.743765625</v>
      </c>
      <c r="AR439" s="78">
        <f>IFERROR(VLOOKUP($AM439,Centros!$AZ$2:$BA$6,2,FALSE),0)</f>
        <v>0</v>
      </c>
      <c r="AS439" s="76">
        <f>IFERROR(VLOOKUP($AM439,Centros!$BE$2:$BF$6,2,FALSE),0)</f>
        <v>0</v>
      </c>
      <c r="BD439" s="45" t="str">
        <f t="shared" si="156"/>
        <v>ALGADI</v>
      </c>
      <c r="BE439" s="45" t="s">
        <v>852</v>
      </c>
      <c r="BF439" s="123" t="str">
        <f t="shared" si="157"/>
        <v>9-SEPTIEMBRE</v>
      </c>
      <c r="BG439" s="45">
        <f t="shared" si="158"/>
        <v>110001</v>
      </c>
      <c r="BH439" s="45">
        <f>VLOOKUP(Y439,Hoja1!$A$2:$O$599,14,FALSE)</f>
        <v>110001</v>
      </c>
      <c r="BI439" s="45" t="str">
        <f>VLOOKUP(BH439,Hoja1!$A$2:$O$599,2,FALSE)</f>
        <v>COLEGIO AGUSTINIANO</v>
      </c>
      <c r="BJ439" s="45" t="str">
        <f t="shared" si="159"/>
        <v>ESTEBAN CAMPOS, ISABEL</v>
      </c>
      <c r="BK439" s="45">
        <f>VLOOKUP(BJ439,Trabajadores!$C$3:$AN$3285,14,FALSE)</f>
        <v>200</v>
      </c>
      <c r="BL439" s="45" t="str">
        <f>VLOOKUP($BJ439,Trabajadores!$C$3:$AN$3285,19,FALSE)</f>
        <v>h Cociner@</v>
      </c>
      <c r="BM439" s="45">
        <f>VLOOKUP($BJ439,Trabajadores!$C$3:$AN$3285,16,FALSE)</f>
        <v>75</v>
      </c>
      <c r="BN439" s="124">
        <f t="shared" si="160"/>
        <v>1</v>
      </c>
      <c r="BO439" s="124">
        <f t="shared" si="161"/>
        <v>0</v>
      </c>
      <c r="BP439" s="125">
        <f t="shared" si="162"/>
        <v>1</v>
      </c>
      <c r="BR439" s="126">
        <f t="shared" si="163"/>
        <v>-105.55999999999999</v>
      </c>
      <c r="BV439" s="45" t="str">
        <f t="shared" si="164"/>
        <v>ALGADI</v>
      </c>
      <c r="BW439" s="45" t="s">
        <v>852</v>
      </c>
      <c r="BX439" s="123" t="str">
        <f t="shared" si="165"/>
        <v>9-SEPTIEMBRE</v>
      </c>
      <c r="BY439" s="45">
        <f t="shared" si="166"/>
        <v>110001</v>
      </c>
      <c r="BZ439" s="45">
        <f>VLOOKUP(BY439,Hoja1!$A$2:$O$599,14,FALSE)</f>
        <v>110001</v>
      </c>
      <c r="CA439" s="45" t="str">
        <f>VLOOKUP(BZ439,Hoja1!$A$2:$O$599,2,FALSE)</f>
        <v>COLEGIO AGUSTINIANO</v>
      </c>
      <c r="CB439" s="45" t="str">
        <f t="shared" si="167"/>
        <v>Refuerzo</v>
      </c>
      <c r="CC439" s="45">
        <v>888</v>
      </c>
      <c r="CD439" s="45" t="str">
        <f t="shared" si="168"/>
        <v>INCIDENCIA</v>
      </c>
      <c r="CF439" s="124"/>
      <c r="CG439" s="124"/>
      <c r="CH439" s="125"/>
      <c r="CJ439" s="126">
        <f t="shared" si="169"/>
        <v>105.55999999999999</v>
      </c>
    </row>
    <row r="440" spans="1:88" hidden="1" x14ac:dyDescent="0.3">
      <c r="A440" s="116"/>
      <c r="B440" s="116"/>
      <c r="D440" s="31" t="s">
        <v>2775</v>
      </c>
      <c r="E440" s="8" t="s">
        <v>2786</v>
      </c>
      <c r="F440" s="7" t="s">
        <v>726</v>
      </c>
      <c r="G440" s="45" t="s">
        <v>714</v>
      </c>
      <c r="H440" s="45" t="s">
        <v>718</v>
      </c>
      <c r="I440" s="119" t="s">
        <v>3523</v>
      </c>
      <c r="J440" s="18" t="s">
        <v>485</v>
      </c>
      <c r="K440" s="119">
        <v>110001</v>
      </c>
      <c r="L440" s="110" t="str">
        <f t="shared" si="147"/>
        <v>ok</v>
      </c>
      <c r="M440" s="111" t="str">
        <f>IFERROR(VLOOKUP(K440,Centros!$E$2:$G$340,2,FALSE)," ")</f>
        <v>COLEGIO AGUSTINIANO</v>
      </c>
      <c r="N440" s="112" t="str">
        <f t="shared" si="148"/>
        <v xml:space="preserve"> </v>
      </c>
      <c r="O440" s="113" t="str">
        <f>IFERROR(VLOOKUP($I440,Trabajadores!$C$3:$AF$1684,19,FALSE)," ")</f>
        <v>h Cociner@</v>
      </c>
      <c r="P440" s="32">
        <v>8</v>
      </c>
      <c r="Q440" s="33">
        <v>10</v>
      </c>
      <c r="R440" s="24">
        <f t="shared" si="146"/>
        <v>80</v>
      </c>
      <c r="S440" s="18"/>
      <c r="T440" s="23">
        <f t="shared" si="149"/>
        <v>1.743765625</v>
      </c>
      <c r="U440" s="23">
        <f t="shared" si="150"/>
        <v>0</v>
      </c>
      <c r="V440" s="18"/>
      <c r="W440" s="23">
        <f t="shared" si="151"/>
        <v>105.55999999999999</v>
      </c>
      <c r="X440" s="30" t="str">
        <f>IFERROR(VLOOKUP($I440,Trabajadores!$C$2:$AS$1684,42,FALSE)," ")</f>
        <v>ALGADI</v>
      </c>
      <c r="Y440" s="30">
        <f>IFERROR(VLOOKUP($I440,Trabajadores!$C$2:$AS$1684,40,FALSE)," ")</f>
        <v>110001</v>
      </c>
      <c r="Z440" s="30" t="str">
        <f>IFERROR(VLOOKUP(Y440,Centros!$X$2:$Y$228,2,FALSE)," ")</f>
        <v>COLEGIO AGUSTINIANO</v>
      </c>
      <c r="AA440" s="6" t="s">
        <v>10966</v>
      </c>
      <c r="AB440" s="5" t="s">
        <v>10965</v>
      </c>
      <c r="AC440" s="41">
        <f>IFERROR(VLOOKUP(H440,Centros!$AI$2:$AN$10,6,FALSE),0)</f>
        <v>72</v>
      </c>
      <c r="AD440" s="42">
        <f t="shared" si="152"/>
        <v>0</v>
      </c>
      <c r="AE440" s="42">
        <f t="shared" si="153"/>
        <v>80</v>
      </c>
      <c r="AF440" s="42">
        <f t="shared" si="154"/>
        <v>0</v>
      </c>
      <c r="AG440" s="42">
        <f t="shared" si="155"/>
        <v>0</v>
      </c>
      <c r="AH440" s="43">
        <f>IFERROR(VLOOKUP($I440,Trabajadores!$C$3:$AT$1684,44,FALSE),0)</f>
        <v>19228</v>
      </c>
      <c r="AI440" s="43">
        <f>IFERROR(VLOOKUP($I440,Trabajadores!$C$3:$AT$1684,2,FALSE),0)</f>
        <v>1</v>
      </c>
      <c r="AJ440" s="43" t="str">
        <f>IFERROR(VLOOKUP($I440,Trabajadores!$C$3:$AY$1270,21,FALSE),0)</f>
        <v>1</v>
      </c>
      <c r="AK440" s="42">
        <f>IFERROR(VLOOKUP($I440,Trabajadores!$C$3:$AN$1684,38,FALSE),0)</f>
        <v>8.375</v>
      </c>
      <c r="AL440" s="42" t="str">
        <f>IFERROR(VLOOKUP($I440,Trabajadores!$C$3:$AN$1684,28,FALSE),0)</f>
        <v>99100165012016</v>
      </c>
      <c r="AM440" s="21" t="str">
        <f>IFERROR(VLOOKUP($I440,Trabajadores!$C$3:$AN$1684,19,FALSE),0)</f>
        <v>h Cociner@</v>
      </c>
      <c r="AN440" s="21">
        <f>IFERROR(IF($J440="algadi",VLOOKUP($K440,Centros!$AB$2:$AD$142,2,FALSE),VLOOKUP($K440,Centros!$AB$143:$AD$282,2,FALSE)),0)</f>
        <v>19228</v>
      </c>
      <c r="AO440" s="44" t="str">
        <f>IFERROR(IF($J440="algadi",VLOOKUP($K440,Centros!$AB$2:$AD$142,3,FALSE),VLOOKUP($K440,Centros!$AB$143:$AD$222,3,FALSE)),0)</f>
        <v>1</v>
      </c>
      <c r="AP440" s="54"/>
      <c r="AQ440" s="55">
        <f>IFERROR(VLOOKUP($AM440,Centros!$AR$2:$AS$405,2,FALSE),0)</f>
        <v>1.743765625</v>
      </c>
      <c r="AR440" s="78">
        <f>IFERROR(VLOOKUP($AM440,Centros!$AZ$2:$BA$6,2,FALSE),0)</f>
        <v>0</v>
      </c>
      <c r="AS440" s="76">
        <f>IFERROR(VLOOKUP($AM440,Centros!$BE$2:$BF$6,2,FALSE),0)</f>
        <v>0</v>
      </c>
      <c r="BD440" s="45" t="str">
        <f t="shared" si="156"/>
        <v>ALGADI</v>
      </c>
      <c r="BE440" s="45" t="s">
        <v>852</v>
      </c>
      <c r="BF440" s="123" t="str">
        <f t="shared" si="157"/>
        <v>9-SEPTIEMBRE</v>
      </c>
      <c r="BG440" s="45">
        <f t="shared" si="158"/>
        <v>110001</v>
      </c>
      <c r="BH440" s="45">
        <f>VLOOKUP(Y440,Hoja1!$A$2:$O$599,14,FALSE)</f>
        <v>110001</v>
      </c>
      <c r="BI440" s="45" t="str">
        <f>VLOOKUP(BH440,Hoja1!$A$2:$O$599,2,FALSE)</f>
        <v>COLEGIO AGUSTINIANO</v>
      </c>
      <c r="BJ440" s="45" t="str">
        <f t="shared" si="159"/>
        <v>ESTEBAN CAMPOS, ISABEL</v>
      </c>
      <c r="BK440" s="45">
        <f>VLOOKUP(BJ440,Trabajadores!$C$3:$AN$3285,14,FALSE)</f>
        <v>200</v>
      </c>
      <c r="BL440" s="45" t="str">
        <f>VLOOKUP($BJ440,Trabajadores!$C$3:$AN$3285,19,FALSE)</f>
        <v>h Cociner@</v>
      </c>
      <c r="BM440" s="45">
        <f>VLOOKUP($BJ440,Trabajadores!$C$3:$AN$3285,16,FALSE)</f>
        <v>75</v>
      </c>
      <c r="BN440" s="124">
        <f t="shared" si="160"/>
        <v>1</v>
      </c>
      <c r="BO440" s="124">
        <f t="shared" si="161"/>
        <v>0</v>
      </c>
      <c r="BP440" s="125">
        <f t="shared" si="162"/>
        <v>1</v>
      </c>
      <c r="BR440" s="126">
        <f t="shared" si="163"/>
        <v>-105.55999999999999</v>
      </c>
      <c r="BV440" s="45" t="str">
        <f t="shared" si="164"/>
        <v>ALGADI</v>
      </c>
      <c r="BW440" s="45" t="s">
        <v>852</v>
      </c>
      <c r="BX440" s="123" t="str">
        <f t="shared" si="165"/>
        <v>9-SEPTIEMBRE</v>
      </c>
      <c r="BY440" s="45">
        <f t="shared" si="166"/>
        <v>110001</v>
      </c>
      <c r="BZ440" s="45">
        <f>VLOOKUP(BY440,Hoja1!$A$2:$O$599,14,FALSE)</f>
        <v>110001</v>
      </c>
      <c r="CA440" s="45" t="str">
        <f>VLOOKUP(BZ440,Hoja1!$A$2:$O$599,2,FALSE)</f>
        <v>COLEGIO AGUSTINIANO</v>
      </c>
      <c r="CB440" s="45" t="str">
        <f t="shared" si="167"/>
        <v>Refuerzo</v>
      </c>
      <c r="CC440" s="45">
        <v>888</v>
      </c>
      <c r="CD440" s="45" t="str">
        <f t="shared" si="168"/>
        <v>INCIDENCIA</v>
      </c>
      <c r="CF440" s="124"/>
      <c r="CG440" s="124"/>
      <c r="CH440" s="125"/>
      <c r="CJ440" s="126">
        <f t="shared" si="169"/>
        <v>105.55999999999999</v>
      </c>
    </row>
    <row r="441" spans="1:88" hidden="1" x14ac:dyDescent="0.3">
      <c r="A441" s="116"/>
      <c r="B441" s="116"/>
      <c r="D441" s="31" t="s">
        <v>2775</v>
      </c>
      <c r="E441" s="8" t="s">
        <v>2786</v>
      </c>
      <c r="F441" s="7" t="s">
        <v>726</v>
      </c>
      <c r="G441" s="45" t="s">
        <v>714</v>
      </c>
      <c r="H441" s="45" t="s">
        <v>718</v>
      </c>
      <c r="I441" s="119" t="s">
        <v>3523</v>
      </c>
      <c r="J441" s="18" t="s">
        <v>485</v>
      </c>
      <c r="K441" s="119">
        <v>110001</v>
      </c>
      <c r="L441" s="110" t="str">
        <f t="shared" si="147"/>
        <v>ok</v>
      </c>
      <c r="M441" s="111" t="str">
        <f>IFERROR(VLOOKUP(K441,Centros!$E$2:$G$340,2,FALSE)," ")</f>
        <v>COLEGIO AGUSTINIANO</v>
      </c>
      <c r="N441" s="112" t="str">
        <f t="shared" si="148"/>
        <v xml:space="preserve"> </v>
      </c>
      <c r="O441" s="113" t="str">
        <f>IFERROR(VLOOKUP($I441,Trabajadores!$C$3:$AF$1684,19,FALSE)," ")</f>
        <v>h Cociner@</v>
      </c>
      <c r="P441" s="32">
        <v>8</v>
      </c>
      <c r="Q441" s="33">
        <v>10</v>
      </c>
      <c r="R441" s="24">
        <f t="shared" si="146"/>
        <v>80</v>
      </c>
      <c r="S441" s="18"/>
      <c r="T441" s="23">
        <f t="shared" si="149"/>
        <v>1.743765625</v>
      </c>
      <c r="U441" s="23">
        <f t="shared" si="150"/>
        <v>0</v>
      </c>
      <c r="V441" s="18"/>
      <c r="W441" s="23">
        <f t="shared" si="151"/>
        <v>105.55999999999999</v>
      </c>
      <c r="X441" s="30" t="str">
        <f>IFERROR(VLOOKUP($I441,Trabajadores!$C$2:$AS$1684,42,FALSE)," ")</f>
        <v>ALGADI</v>
      </c>
      <c r="Y441" s="30">
        <f>IFERROR(VLOOKUP($I441,Trabajadores!$C$2:$AS$1684,40,FALSE)," ")</f>
        <v>110001</v>
      </c>
      <c r="Z441" s="30" t="str">
        <f>IFERROR(VLOOKUP(Y441,Centros!$X$2:$Y$228,2,FALSE)," ")</f>
        <v>COLEGIO AGUSTINIANO</v>
      </c>
      <c r="AA441" s="6" t="s">
        <v>10967</v>
      </c>
      <c r="AB441" s="5" t="s">
        <v>10965</v>
      </c>
      <c r="AC441" s="41">
        <f>IFERROR(VLOOKUP(H441,Centros!$AI$2:$AN$10,6,FALSE),0)</f>
        <v>72</v>
      </c>
      <c r="AD441" s="42">
        <f t="shared" si="152"/>
        <v>0</v>
      </c>
      <c r="AE441" s="42">
        <f t="shared" si="153"/>
        <v>80</v>
      </c>
      <c r="AF441" s="42">
        <f t="shared" si="154"/>
        <v>0</v>
      </c>
      <c r="AG441" s="42">
        <f t="shared" si="155"/>
        <v>0</v>
      </c>
      <c r="AH441" s="43">
        <f>IFERROR(VLOOKUP($I441,Trabajadores!$C$3:$AT$1684,44,FALSE),0)</f>
        <v>19228</v>
      </c>
      <c r="AI441" s="43">
        <f>IFERROR(VLOOKUP($I441,Trabajadores!$C$3:$AT$1684,2,FALSE),0)</f>
        <v>1</v>
      </c>
      <c r="AJ441" s="43" t="str">
        <f>IFERROR(VLOOKUP($I441,Trabajadores!$C$3:$AY$1270,21,FALSE),0)</f>
        <v>1</v>
      </c>
      <c r="AK441" s="42">
        <f>IFERROR(VLOOKUP($I441,Trabajadores!$C$3:$AN$1684,38,FALSE),0)</f>
        <v>8.375</v>
      </c>
      <c r="AL441" s="42" t="str">
        <f>IFERROR(VLOOKUP($I441,Trabajadores!$C$3:$AN$1684,28,FALSE),0)</f>
        <v>99100165012016</v>
      </c>
      <c r="AM441" s="21" t="str">
        <f>IFERROR(VLOOKUP($I441,Trabajadores!$C$3:$AN$1684,19,FALSE),0)</f>
        <v>h Cociner@</v>
      </c>
      <c r="AN441" s="21">
        <f>IFERROR(IF($J441="algadi",VLOOKUP($K441,Centros!$AB$2:$AD$142,2,FALSE),VLOOKUP($K441,Centros!$AB$143:$AD$282,2,FALSE)),0)</f>
        <v>19228</v>
      </c>
      <c r="AO441" s="44" t="str">
        <f>IFERROR(IF($J441="algadi",VLOOKUP($K441,Centros!$AB$2:$AD$142,3,FALSE),VLOOKUP($K441,Centros!$AB$143:$AD$222,3,FALSE)),0)</f>
        <v>1</v>
      </c>
      <c r="AP441" s="54"/>
      <c r="AQ441" s="55">
        <f>IFERROR(VLOOKUP($AM441,Centros!$AR$2:$AS$405,2,FALSE),0)</f>
        <v>1.743765625</v>
      </c>
      <c r="AR441" s="78">
        <f>IFERROR(VLOOKUP($AM441,Centros!$AZ$2:$BA$6,2,FALSE),0)</f>
        <v>0</v>
      </c>
      <c r="AS441" s="76">
        <f>IFERROR(VLOOKUP($AM441,Centros!$BE$2:$BF$6,2,FALSE),0)</f>
        <v>0</v>
      </c>
      <c r="BD441" s="45" t="str">
        <f t="shared" si="156"/>
        <v>ALGADI</v>
      </c>
      <c r="BE441" s="45" t="s">
        <v>852</v>
      </c>
      <c r="BF441" s="123" t="str">
        <f t="shared" si="157"/>
        <v>9-SEPTIEMBRE</v>
      </c>
      <c r="BG441" s="45">
        <f t="shared" si="158"/>
        <v>110001</v>
      </c>
      <c r="BH441" s="45">
        <f>VLOOKUP(Y441,Hoja1!$A$2:$O$599,14,FALSE)</f>
        <v>110001</v>
      </c>
      <c r="BI441" s="45" t="str">
        <f>VLOOKUP(BH441,Hoja1!$A$2:$O$599,2,FALSE)</f>
        <v>COLEGIO AGUSTINIANO</v>
      </c>
      <c r="BJ441" s="45" t="str">
        <f t="shared" si="159"/>
        <v>ESTEBAN CAMPOS, ISABEL</v>
      </c>
      <c r="BK441" s="45">
        <f>VLOOKUP(BJ441,Trabajadores!$C$3:$AN$3285,14,FALSE)</f>
        <v>200</v>
      </c>
      <c r="BL441" s="45" t="str">
        <f>VLOOKUP($BJ441,Trabajadores!$C$3:$AN$3285,19,FALSE)</f>
        <v>h Cociner@</v>
      </c>
      <c r="BM441" s="45">
        <f>VLOOKUP($BJ441,Trabajadores!$C$3:$AN$3285,16,FALSE)</f>
        <v>75</v>
      </c>
      <c r="BN441" s="124">
        <f t="shared" si="160"/>
        <v>1</v>
      </c>
      <c r="BO441" s="124">
        <f t="shared" si="161"/>
        <v>0</v>
      </c>
      <c r="BP441" s="125">
        <f t="shared" si="162"/>
        <v>1</v>
      </c>
      <c r="BR441" s="126">
        <f t="shared" si="163"/>
        <v>-105.55999999999999</v>
      </c>
      <c r="BV441" s="45" t="str">
        <f t="shared" si="164"/>
        <v>ALGADI</v>
      </c>
      <c r="BW441" s="45" t="s">
        <v>852</v>
      </c>
      <c r="BX441" s="123" t="str">
        <f t="shared" si="165"/>
        <v>9-SEPTIEMBRE</v>
      </c>
      <c r="BY441" s="45">
        <f t="shared" si="166"/>
        <v>110001</v>
      </c>
      <c r="BZ441" s="45">
        <f>VLOOKUP(BY441,Hoja1!$A$2:$O$599,14,FALSE)</f>
        <v>110001</v>
      </c>
      <c r="CA441" s="45" t="str">
        <f>VLOOKUP(BZ441,Hoja1!$A$2:$O$599,2,FALSE)</f>
        <v>COLEGIO AGUSTINIANO</v>
      </c>
      <c r="CB441" s="45" t="str">
        <f t="shared" si="167"/>
        <v>Refuerzo</v>
      </c>
      <c r="CC441" s="45">
        <v>888</v>
      </c>
      <c r="CD441" s="45" t="str">
        <f t="shared" si="168"/>
        <v>INCIDENCIA</v>
      </c>
      <c r="CF441" s="124"/>
      <c r="CG441" s="124"/>
      <c r="CH441" s="125"/>
      <c r="CJ441" s="126">
        <f t="shared" si="169"/>
        <v>105.55999999999999</v>
      </c>
    </row>
    <row r="442" spans="1:88" hidden="1" x14ac:dyDescent="0.3">
      <c r="A442" s="116"/>
      <c r="B442" s="116"/>
      <c r="D442" s="31" t="s">
        <v>2775</v>
      </c>
      <c r="E442" s="8" t="s">
        <v>2786</v>
      </c>
      <c r="F442" s="7" t="s">
        <v>726</v>
      </c>
      <c r="G442" s="45" t="s">
        <v>714</v>
      </c>
      <c r="H442" s="45" t="s">
        <v>718</v>
      </c>
      <c r="I442" s="119" t="s">
        <v>3523</v>
      </c>
      <c r="J442" s="18" t="s">
        <v>485</v>
      </c>
      <c r="K442" s="119">
        <v>110001</v>
      </c>
      <c r="L442" s="110" t="str">
        <f t="shared" si="147"/>
        <v>ok</v>
      </c>
      <c r="M442" s="111" t="str">
        <f>IFERROR(VLOOKUP(K442,Centros!$E$2:$G$340,2,FALSE)," ")</f>
        <v>COLEGIO AGUSTINIANO</v>
      </c>
      <c r="N442" s="112" t="str">
        <f t="shared" si="148"/>
        <v xml:space="preserve"> </v>
      </c>
      <c r="O442" s="113" t="str">
        <f>IFERROR(VLOOKUP($I442,Trabajadores!$C$3:$AF$1684,19,FALSE)," ")</f>
        <v>h Cociner@</v>
      </c>
      <c r="P442" s="32">
        <v>4</v>
      </c>
      <c r="Q442" s="33">
        <v>10</v>
      </c>
      <c r="R442" s="24">
        <f t="shared" si="146"/>
        <v>40</v>
      </c>
      <c r="S442" s="18"/>
      <c r="T442" s="23">
        <f t="shared" si="149"/>
        <v>1.743765625</v>
      </c>
      <c r="U442" s="23">
        <f t="shared" si="150"/>
        <v>0</v>
      </c>
      <c r="V442" s="18"/>
      <c r="W442" s="23">
        <f t="shared" si="151"/>
        <v>52.779999999999994</v>
      </c>
      <c r="X442" s="30" t="str">
        <f>IFERROR(VLOOKUP($I442,Trabajadores!$C$2:$AS$1684,42,FALSE)," ")</f>
        <v>ALGADI</v>
      </c>
      <c r="Y442" s="30">
        <f>IFERROR(VLOOKUP($I442,Trabajadores!$C$2:$AS$1684,40,FALSE)," ")</f>
        <v>110001</v>
      </c>
      <c r="Z442" s="30" t="str">
        <f>IFERROR(VLOOKUP(Y442,Centros!$X$2:$Y$228,2,FALSE)," ")</f>
        <v>COLEGIO AGUSTINIANO</v>
      </c>
      <c r="AA442" s="6" t="s">
        <v>10968</v>
      </c>
      <c r="AB442" s="5" t="s">
        <v>10965</v>
      </c>
      <c r="AC442" s="41">
        <f>IFERROR(VLOOKUP(H442,Centros!$AI$2:$AN$10,6,FALSE),0)</f>
        <v>72</v>
      </c>
      <c r="AD442" s="42">
        <f t="shared" si="152"/>
        <v>0</v>
      </c>
      <c r="AE442" s="42">
        <f t="shared" si="153"/>
        <v>40</v>
      </c>
      <c r="AF442" s="42">
        <f t="shared" si="154"/>
        <v>0</v>
      </c>
      <c r="AG442" s="42">
        <f t="shared" si="155"/>
        <v>0</v>
      </c>
      <c r="AH442" s="43">
        <f>IFERROR(VLOOKUP($I442,Trabajadores!$C$3:$AT$1684,44,FALSE),0)</f>
        <v>19228</v>
      </c>
      <c r="AI442" s="43">
        <f>IFERROR(VLOOKUP($I442,Trabajadores!$C$3:$AT$1684,2,FALSE),0)</f>
        <v>1</v>
      </c>
      <c r="AJ442" s="43" t="str">
        <f>IFERROR(VLOOKUP($I442,Trabajadores!$C$3:$AY$1270,21,FALSE),0)</f>
        <v>1</v>
      </c>
      <c r="AK442" s="42">
        <f>IFERROR(VLOOKUP($I442,Trabajadores!$C$3:$AN$1684,38,FALSE),0)</f>
        <v>8.375</v>
      </c>
      <c r="AL442" s="42" t="str">
        <f>IFERROR(VLOOKUP($I442,Trabajadores!$C$3:$AN$1684,28,FALSE),0)</f>
        <v>99100165012016</v>
      </c>
      <c r="AM442" s="21" t="str">
        <f>IFERROR(VLOOKUP($I442,Trabajadores!$C$3:$AN$1684,19,FALSE),0)</f>
        <v>h Cociner@</v>
      </c>
      <c r="AN442" s="21">
        <f>IFERROR(IF($J442="algadi",VLOOKUP($K442,Centros!$AB$2:$AD$142,2,FALSE),VLOOKUP($K442,Centros!$AB$143:$AD$282,2,FALSE)),0)</f>
        <v>19228</v>
      </c>
      <c r="AO442" s="44" t="str">
        <f>IFERROR(IF($J442="algadi",VLOOKUP($K442,Centros!$AB$2:$AD$142,3,FALSE),VLOOKUP($K442,Centros!$AB$143:$AD$222,3,FALSE)),0)</f>
        <v>1</v>
      </c>
      <c r="AP442" s="54"/>
      <c r="AQ442" s="55">
        <f>IFERROR(VLOOKUP($AM442,Centros!$AR$2:$AS$405,2,FALSE),0)</f>
        <v>1.743765625</v>
      </c>
      <c r="AR442" s="78">
        <f>IFERROR(VLOOKUP($AM442,Centros!$AZ$2:$BA$6,2,FALSE),0)</f>
        <v>0</v>
      </c>
      <c r="AS442" s="76">
        <f>IFERROR(VLOOKUP($AM442,Centros!$BE$2:$BF$6,2,FALSE),0)</f>
        <v>0</v>
      </c>
      <c r="BD442" s="45" t="str">
        <f t="shared" si="156"/>
        <v>ALGADI</v>
      </c>
      <c r="BE442" s="45" t="s">
        <v>852</v>
      </c>
      <c r="BF442" s="123" t="str">
        <f t="shared" si="157"/>
        <v>9-SEPTIEMBRE</v>
      </c>
      <c r="BG442" s="45">
        <f t="shared" si="158"/>
        <v>110001</v>
      </c>
      <c r="BH442" s="45">
        <f>VLOOKUP(Y442,Hoja1!$A$2:$O$599,14,FALSE)</f>
        <v>110001</v>
      </c>
      <c r="BI442" s="45" t="str">
        <f>VLOOKUP(BH442,Hoja1!$A$2:$O$599,2,FALSE)</f>
        <v>COLEGIO AGUSTINIANO</v>
      </c>
      <c r="BJ442" s="45" t="str">
        <f t="shared" si="159"/>
        <v>ESTEBAN CAMPOS, ISABEL</v>
      </c>
      <c r="BK442" s="45">
        <f>VLOOKUP(BJ442,Trabajadores!$C$3:$AN$3285,14,FALSE)</f>
        <v>200</v>
      </c>
      <c r="BL442" s="45" t="str">
        <f>VLOOKUP($BJ442,Trabajadores!$C$3:$AN$3285,19,FALSE)</f>
        <v>h Cociner@</v>
      </c>
      <c r="BM442" s="45">
        <f>VLOOKUP($BJ442,Trabajadores!$C$3:$AN$3285,16,FALSE)</f>
        <v>75</v>
      </c>
      <c r="BN442" s="124">
        <f t="shared" si="160"/>
        <v>1</v>
      </c>
      <c r="BO442" s="124">
        <f t="shared" si="161"/>
        <v>0</v>
      </c>
      <c r="BP442" s="125">
        <f t="shared" si="162"/>
        <v>1</v>
      </c>
      <c r="BR442" s="126">
        <f t="shared" si="163"/>
        <v>-52.779999999999994</v>
      </c>
      <c r="BV442" s="45" t="str">
        <f t="shared" si="164"/>
        <v>ALGADI</v>
      </c>
      <c r="BW442" s="45" t="s">
        <v>852</v>
      </c>
      <c r="BX442" s="123" t="str">
        <f t="shared" si="165"/>
        <v>9-SEPTIEMBRE</v>
      </c>
      <c r="BY442" s="45">
        <f t="shared" si="166"/>
        <v>110001</v>
      </c>
      <c r="BZ442" s="45">
        <f>VLOOKUP(BY442,Hoja1!$A$2:$O$599,14,FALSE)</f>
        <v>110001</v>
      </c>
      <c r="CA442" s="45" t="str">
        <f>VLOOKUP(BZ442,Hoja1!$A$2:$O$599,2,FALSE)</f>
        <v>COLEGIO AGUSTINIANO</v>
      </c>
      <c r="CB442" s="45" t="str">
        <f t="shared" si="167"/>
        <v>Refuerzo</v>
      </c>
      <c r="CC442" s="45">
        <v>888</v>
      </c>
      <c r="CD442" s="45" t="str">
        <f t="shared" si="168"/>
        <v>INCIDENCIA</v>
      </c>
      <c r="CF442" s="124"/>
      <c r="CG442" s="124"/>
      <c r="CH442" s="125"/>
      <c r="CJ442" s="126">
        <f t="shared" si="169"/>
        <v>52.779999999999994</v>
      </c>
    </row>
    <row r="443" spans="1:88" hidden="1" x14ac:dyDescent="0.3">
      <c r="A443" s="116"/>
      <c r="B443" s="116"/>
      <c r="D443" s="31" t="s">
        <v>2775</v>
      </c>
      <c r="E443" s="8" t="s">
        <v>2786</v>
      </c>
      <c r="F443" s="7" t="s">
        <v>725</v>
      </c>
      <c r="G443" s="45" t="s">
        <v>714</v>
      </c>
      <c r="H443" s="45" t="s">
        <v>816</v>
      </c>
      <c r="I443" s="119" t="s">
        <v>8867</v>
      </c>
      <c r="J443" s="18" t="s">
        <v>485</v>
      </c>
      <c r="K443" s="119">
        <v>110124</v>
      </c>
      <c r="L443" s="110" t="str">
        <f t="shared" si="147"/>
        <v>ok</v>
      </c>
      <c r="M443" s="111" t="str">
        <f>IFERROR(VLOOKUP(K443,Centros!$E$2:$G$340,2,FALSE)," ")</f>
        <v>BREWSTER-LA MORALEJA</v>
      </c>
      <c r="N443" s="112" t="str">
        <f t="shared" si="148"/>
        <v xml:space="preserve"> </v>
      </c>
      <c r="O443" s="113" t="str">
        <f>IFERROR(VLOOKUP($I443,Trabajadores!$C$3:$AF$1684,19,FALSE)," ")</f>
        <v>ASL</v>
      </c>
      <c r="P443" s="32">
        <v>5.5</v>
      </c>
      <c r="Q443" s="33">
        <v>12</v>
      </c>
      <c r="R443" s="24">
        <f t="shared" si="146"/>
        <v>66</v>
      </c>
      <c r="S443" s="18"/>
      <c r="T443" s="23">
        <f t="shared" si="149"/>
        <v>1.6367812499999999</v>
      </c>
      <c r="U443" s="23">
        <f t="shared" si="150"/>
        <v>0</v>
      </c>
      <c r="V443" s="18"/>
      <c r="W443" s="23">
        <f t="shared" si="151"/>
        <v>87.086999999999989</v>
      </c>
      <c r="X443" s="30" t="str">
        <f>IFERROR(VLOOKUP($I443,Trabajadores!$C$2:$AS$1684,42,FALSE)," ")</f>
        <v>ALGADI</v>
      </c>
      <c r="Y443" s="30">
        <f>IFERROR(VLOOKUP($I443,Trabajadores!$C$2:$AS$1684,40,FALSE)," ")</f>
        <v>110123</v>
      </c>
      <c r="Z443" s="30" t="str">
        <f>IFERROR(VLOOKUP(Y443,Centros!$X$2:$Y$228,2,FALSE)," ")</f>
        <v>BREWSTER MADRID</v>
      </c>
      <c r="AA443" s="6">
        <v>45921</v>
      </c>
      <c r="AB443" s="5" t="s">
        <v>10969</v>
      </c>
      <c r="AC443" s="41">
        <f>IFERROR(VLOOKUP(H443,Centros!$AI$2:$AN$10,6,FALSE),0)</f>
        <v>72</v>
      </c>
      <c r="AD443" s="42">
        <f t="shared" si="152"/>
        <v>0</v>
      </c>
      <c r="AE443" s="42">
        <f t="shared" si="153"/>
        <v>66</v>
      </c>
      <c r="AF443" s="42">
        <f t="shared" si="154"/>
        <v>0</v>
      </c>
      <c r="AG443" s="42">
        <f t="shared" si="155"/>
        <v>0</v>
      </c>
      <c r="AH443" s="43">
        <f>IFERROR(VLOOKUP($I443,Trabajadores!$C$3:$AT$1684,44,FALSE),0)</f>
        <v>19228</v>
      </c>
      <c r="AI443" s="43">
        <f>IFERROR(VLOOKUP($I443,Trabajadores!$C$3:$AT$1684,2,FALSE),0)</f>
        <v>2238</v>
      </c>
      <c r="AJ443" s="43" t="str">
        <f>IFERROR(VLOOKUP($I443,Trabajadores!$C$3:$AY$1270,21,FALSE),0)</f>
        <v>112</v>
      </c>
      <c r="AK443" s="42">
        <f>IFERROR(VLOOKUP($I443,Trabajadores!$C$3:$AN$1684,38,FALSE),0)</f>
        <v>7.333333333333333</v>
      </c>
      <c r="AL443" s="42" t="str">
        <f>IFERROR(VLOOKUP($I443,Trabajadores!$C$3:$AN$1684,28,FALSE),0)</f>
        <v>99100165012016</v>
      </c>
      <c r="AM443" s="21" t="str">
        <f>IFERROR(VLOOKUP($I443,Trabajadores!$C$3:$AN$1684,19,FALSE),0)</f>
        <v>ASL</v>
      </c>
      <c r="AN443" s="21">
        <f>IFERROR(IF($J443="algadi",VLOOKUP($K443,Centros!$AB$2:$AD$142,2,FALSE),VLOOKUP($K443,Centros!$AB$143:$AD$282,2,FALSE)),0)</f>
        <v>0</v>
      </c>
      <c r="AO443" s="44">
        <f>IFERROR(IF($J443="algadi",VLOOKUP($K443,Centros!$AB$2:$AD$142,3,FALSE),VLOOKUP($K443,Centros!$AB$143:$AD$222,3,FALSE)),0)</f>
        <v>0</v>
      </c>
      <c r="AP443" s="54"/>
      <c r="AQ443" s="55">
        <f>IFERROR(VLOOKUP($AM443,Centros!$AR$2:$AS$405,2,FALSE),0)</f>
        <v>1.6367812499999999</v>
      </c>
      <c r="AR443" s="78">
        <f>IFERROR(VLOOKUP($AM443,Centros!$AZ$2:$BA$6,2,FALSE),0)</f>
        <v>0</v>
      </c>
      <c r="AS443" s="76">
        <f>IFERROR(VLOOKUP($AM443,Centros!$BE$2:$BF$6,2,FALSE),0)</f>
        <v>2.0499999999999998</v>
      </c>
      <c r="BD443" s="45" t="str">
        <f t="shared" si="156"/>
        <v>ALGADI</v>
      </c>
      <c r="BE443" s="45" t="s">
        <v>852</v>
      </c>
      <c r="BF443" s="123" t="str">
        <f t="shared" si="157"/>
        <v>9-SEPTIEMBRE</v>
      </c>
      <c r="BG443" s="45">
        <f t="shared" si="158"/>
        <v>110123</v>
      </c>
      <c r="BH443" s="45">
        <f>VLOOKUP(Y443,Hoja1!$A$2:$O$599,14,FALSE)</f>
        <v>110123</v>
      </c>
      <c r="BI443" s="45" t="str">
        <f>VLOOKUP(BH443,Hoja1!$A$2:$O$599,2,FALSE)</f>
        <v>BREWSTER MADRID</v>
      </c>
      <c r="BJ443" s="45" t="str">
        <f t="shared" si="159"/>
        <v>HERNANDEZ MARTOS, VICENTE</v>
      </c>
      <c r="BK443" s="45">
        <f>VLOOKUP(BJ443,Trabajadores!$C$3:$AN$3285,14,FALSE)</f>
        <v>300</v>
      </c>
      <c r="BL443" s="45" t="str">
        <f>VLOOKUP($BJ443,Trabajadores!$C$3:$AN$3285,19,FALSE)</f>
        <v>ASL</v>
      </c>
      <c r="BM443" s="45">
        <f>VLOOKUP($BJ443,Trabajadores!$C$3:$AN$3285,16,FALSE)</f>
        <v>37.5</v>
      </c>
      <c r="BN443" s="124">
        <f t="shared" si="160"/>
        <v>1</v>
      </c>
      <c r="BO443" s="124">
        <f t="shared" si="161"/>
        <v>0</v>
      </c>
      <c r="BP443" s="125">
        <f t="shared" si="162"/>
        <v>1</v>
      </c>
      <c r="BR443" s="126">
        <f t="shared" si="163"/>
        <v>-87.086999999999989</v>
      </c>
      <c r="BV443" s="45" t="str">
        <f t="shared" si="164"/>
        <v>ALGADI</v>
      </c>
      <c r="BW443" s="45" t="s">
        <v>852</v>
      </c>
      <c r="BX443" s="123" t="str">
        <f t="shared" si="165"/>
        <v>9-SEPTIEMBRE</v>
      </c>
      <c r="BY443" s="45">
        <f t="shared" si="166"/>
        <v>110124</v>
      </c>
      <c r="BZ443" s="45">
        <v>110124</v>
      </c>
      <c r="CA443" s="165" t="s">
        <v>11215</v>
      </c>
      <c r="CB443" s="45" t="str">
        <f t="shared" si="167"/>
        <v>Otros</v>
      </c>
      <c r="CC443" s="45">
        <v>888</v>
      </c>
      <c r="CD443" s="45" t="str">
        <f t="shared" si="168"/>
        <v>INCIDENCIA</v>
      </c>
      <c r="CF443" s="124"/>
      <c r="CG443" s="124"/>
      <c r="CH443" s="125"/>
      <c r="CJ443" s="126">
        <f t="shared" si="169"/>
        <v>87.086999999999989</v>
      </c>
    </row>
    <row r="444" spans="1:88" hidden="1" x14ac:dyDescent="0.3">
      <c r="A444" s="116"/>
      <c r="B444" s="116"/>
      <c r="D444" s="31" t="s">
        <v>2775</v>
      </c>
      <c r="E444" s="8" t="s">
        <v>2786</v>
      </c>
      <c r="F444" s="7" t="s">
        <v>725</v>
      </c>
      <c r="G444" s="45" t="s">
        <v>714</v>
      </c>
      <c r="H444" s="45" t="s">
        <v>718</v>
      </c>
      <c r="I444" s="119" t="s">
        <v>8867</v>
      </c>
      <c r="J444" s="18" t="s">
        <v>485</v>
      </c>
      <c r="K444" s="119">
        <v>110123</v>
      </c>
      <c r="L444" s="110" t="str">
        <f t="shared" si="147"/>
        <v>ok</v>
      </c>
      <c r="M444" s="111" t="str">
        <f>IFERROR(VLOOKUP(K444,Centros!$E$2:$G$340,2,FALSE)," ")</f>
        <v>BREWSTER MADRID</v>
      </c>
      <c r="N444" s="112" t="str">
        <f t="shared" si="148"/>
        <v xml:space="preserve"> </v>
      </c>
      <c r="O444" s="113" t="str">
        <f>IFERROR(VLOOKUP($I444,Trabajadores!$C$3:$AF$1684,19,FALSE)," ")</f>
        <v>ASL</v>
      </c>
      <c r="P444" s="32">
        <v>4</v>
      </c>
      <c r="Q444" s="33">
        <v>9</v>
      </c>
      <c r="R444" s="24">
        <f t="shared" si="146"/>
        <v>36</v>
      </c>
      <c r="S444" s="18"/>
      <c r="T444" s="23">
        <f t="shared" si="149"/>
        <v>1.6367812499999999</v>
      </c>
      <c r="U444" s="23">
        <f t="shared" si="150"/>
        <v>0</v>
      </c>
      <c r="V444" s="18"/>
      <c r="W444" s="23">
        <f t="shared" si="151"/>
        <v>47.501999999999995</v>
      </c>
      <c r="X444" s="30" t="str">
        <f>IFERROR(VLOOKUP($I444,Trabajadores!$C$2:$AS$1684,42,FALSE)," ")</f>
        <v>ALGADI</v>
      </c>
      <c r="Y444" s="30">
        <f>IFERROR(VLOOKUP($I444,Trabajadores!$C$2:$AS$1684,40,FALSE)," ")</f>
        <v>110123</v>
      </c>
      <c r="Z444" s="30" t="str">
        <f>IFERROR(VLOOKUP(Y444,Centros!$X$2:$Y$228,2,FALSE)," ")</f>
        <v>BREWSTER MADRID</v>
      </c>
      <c r="AA444" s="6" t="s">
        <v>10970</v>
      </c>
      <c r="AB444" s="5" t="s">
        <v>10971</v>
      </c>
      <c r="AC444" s="41">
        <f>IFERROR(VLOOKUP(H444,Centros!$AI$2:$AN$10,6,FALSE),0)</f>
        <v>72</v>
      </c>
      <c r="AD444" s="42">
        <f t="shared" si="152"/>
        <v>0</v>
      </c>
      <c r="AE444" s="42">
        <f t="shared" si="153"/>
        <v>36</v>
      </c>
      <c r="AF444" s="42">
        <f t="shared" si="154"/>
        <v>0</v>
      </c>
      <c r="AG444" s="42">
        <f t="shared" si="155"/>
        <v>0</v>
      </c>
      <c r="AH444" s="43">
        <f>IFERROR(VLOOKUP($I444,Trabajadores!$C$3:$AT$1684,44,FALSE),0)</f>
        <v>19228</v>
      </c>
      <c r="AI444" s="43">
        <f>IFERROR(VLOOKUP($I444,Trabajadores!$C$3:$AT$1684,2,FALSE),0)</f>
        <v>2238</v>
      </c>
      <c r="AJ444" s="43" t="str">
        <f>IFERROR(VLOOKUP($I444,Trabajadores!$C$3:$AY$1270,21,FALSE),0)</f>
        <v>112</v>
      </c>
      <c r="AK444" s="42">
        <f>IFERROR(VLOOKUP($I444,Trabajadores!$C$3:$AN$1684,38,FALSE),0)</f>
        <v>7.333333333333333</v>
      </c>
      <c r="AL444" s="42" t="str">
        <f>IFERROR(VLOOKUP($I444,Trabajadores!$C$3:$AN$1684,28,FALSE),0)</f>
        <v>99100165012016</v>
      </c>
      <c r="AM444" s="21" t="str">
        <f>IFERROR(VLOOKUP($I444,Trabajadores!$C$3:$AN$1684,19,FALSE),0)</f>
        <v>ASL</v>
      </c>
      <c r="AN444" s="21">
        <f>IFERROR(IF($J444="algadi",VLOOKUP($K444,Centros!$AB$2:$AD$142,2,FALSE),VLOOKUP($K444,Centros!$AB$143:$AD$282,2,FALSE)),0)</f>
        <v>0</v>
      </c>
      <c r="AO444" s="44">
        <f>IFERROR(IF($J444="algadi",VLOOKUP($K444,Centros!$AB$2:$AD$142,3,FALSE),VLOOKUP($K444,Centros!$AB$143:$AD$222,3,FALSE)),0)</f>
        <v>0</v>
      </c>
      <c r="AP444" s="54"/>
      <c r="AQ444" s="55">
        <f>IFERROR(VLOOKUP($AM444,Centros!$AR$2:$AS$405,2,FALSE),0)</f>
        <v>1.6367812499999999</v>
      </c>
      <c r="AR444" s="78">
        <f>IFERROR(VLOOKUP($AM444,Centros!$AZ$2:$BA$6,2,FALSE),0)</f>
        <v>0</v>
      </c>
      <c r="AS444" s="76">
        <f>IFERROR(VLOOKUP($AM444,Centros!$BE$2:$BF$6,2,FALSE),0)</f>
        <v>2.0499999999999998</v>
      </c>
      <c r="BD444" s="45" t="str">
        <f t="shared" si="156"/>
        <v>ALGADI</v>
      </c>
      <c r="BE444" s="45" t="s">
        <v>852</v>
      </c>
      <c r="BF444" s="123" t="str">
        <f t="shared" si="157"/>
        <v>9-SEPTIEMBRE</v>
      </c>
      <c r="BG444" s="45">
        <f t="shared" si="158"/>
        <v>110123</v>
      </c>
      <c r="BH444" s="45">
        <f>VLOOKUP(Y444,Hoja1!$A$2:$O$599,14,FALSE)</f>
        <v>110123</v>
      </c>
      <c r="BI444" s="45" t="str">
        <f>VLOOKUP(BH444,Hoja1!$A$2:$O$599,2,FALSE)</f>
        <v>BREWSTER MADRID</v>
      </c>
      <c r="BJ444" s="45" t="str">
        <f t="shared" si="159"/>
        <v>HERNANDEZ MARTOS, VICENTE</v>
      </c>
      <c r="BK444" s="45">
        <f>VLOOKUP(BJ444,Trabajadores!$C$3:$AN$3285,14,FALSE)</f>
        <v>300</v>
      </c>
      <c r="BL444" s="45" t="str">
        <f>VLOOKUP($BJ444,Trabajadores!$C$3:$AN$3285,19,FALSE)</f>
        <v>ASL</v>
      </c>
      <c r="BM444" s="45">
        <f>VLOOKUP($BJ444,Trabajadores!$C$3:$AN$3285,16,FALSE)</f>
        <v>37.5</v>
      </c>
      <c r="BN444" s="124">
        <f t="shared" si="160"/>
        <v>1</v>
      </c>
      <c r="BO444" s="124">
        <f t="shared" si="161"/>
        <v>0</v>
      </c>
      <c r="BP444" s="125">
        <f t="shared" si="162"/>
        <v>1</v>
      </c>
      <c r="BR444" s="126">
        <f t="shared" si="163"/>
        <v>-47.501999999999995</v>
      </c>
      <c r="BV444" s="45" t="str">
        <f t="shared" si="164"/>
        <v>ALGADI</v>
      </c>
      <c r="BW444" s="45" t="s">
        <v>852</v>
      </c>
      <c r="BX444" s="123" t="str">
        <f t="shared" si="165"/>
        <v>9-SEPTIEMBRE</v>
      </c>
      <c r="BY444" s="45">
        <f t="shared" si="166"/>
        <v>110123</v>
      </c>
      <c r="BZ444" s="45">
        <f>VLOOKUP(BY444,Hoja1!$A$2:$O$599,14,FALSE)</f>
        <v>110123</v>
      </c>
      <c r="CA444" s="45" t="str">
        <f>VLOOKUP(BZ444,Hoja1!$A$2:$O$599,2,FALSE)</f>
        <v>BREWSTER MADRID</v>
      </c>
      <c r="CB444" s="45" t="str">
        <f t="shared" si="167"/>
        <v>Refuerzo</v>
      </c>
      <c r="CC444" s="45">
        <v>888</v>
      </c>
      <c r="CD444" s="45" t="str">
        <f t="shared" si="168"/>
        <v>INCIDENCIA</v>
      </c>
      <c r="CF444" s="124"/>
      <c r="CG444" s="124"/>
      <c r="CH444" s="125"/>
      <c r="CJ444" s="126">
        <f t="shared" si="169"/>
        <v>47.501999999999995</v>
      </c>
    </row>
    <row r="445" spans="1:88" hidden="1" x14ac:dyDescent="0.3">
      <c r="A445" s="116"/>
      <c r="B445" s="116"/>
      <c r="D445" s="31" t="s">
        <v>2775</v>
      </c>
      <c r="E445" s="8" t="s">
        <v>2786</v>
      </c>
      <c r="F445" s="7" t="s">
        <v>725</v>
      </c>
      <c r="G445" s="45" t="s">
        <v>714</v>
      </c>
      <c r="H445" s="45" t="s">
        <v>718</v>
      </c>
      <c r="I445" s="119" t="s">
        <v>8867</v>
      </c>
      <c r="J445" s="18" t="s">
        <v>485</v>
      </c>
      <c r="K445" s="119">
        <v>110123</v>
      </c>
      <c r="L445" s="110" t="str">
        <f t="shared" si="147"/>
        <v>ok</v>
      </c>
      <c r="M445" s="111" t="str">
        <f>IFERROR(VLOOKUP(K445,Centros!$E$2:$G$340,2,FALSE)," ")</f>
        <v>BREWSTER MADRID</v>
      </c>
      <c r="N445" s="112" t="str">
        <f t="shared" si="148"/>
        <v xml:space="preserve"> </v>
      </c>
      <c r="O445" s="113" t="str">
        <f>IFERROR(VLOOKUP($I445,Trabajadores!$C$3:$AF$1684,19,FALSE)," ")</f>
        <v>ASL</v>
      </c>
      <c r="P445" s="32">
        <v>5</v>
      </c>
      <c r="Q445" s="33">
        <v>9</v>
      </c>
      <c r="R445" s="24">
        <f t="shared" si="146"/>
        <v>45</v>
      </c>
      <c r="S445" s="18"/>
      <c r="T445" s="23">
        <f t="shared" si="149"/>
        <v>1.6367812499999999</v>
      </c>
      <c r="U445" s="23">
        <f t="shared" si="150"/>
        <v>0</v>
      </c>
      <c r="V445" s="18"/>
      <c r="W445" s="23">
        <f t="shared" si="151"/>
        <v>59.377499999999998</v>
      </c>
      <c r="X445" s="30" t="str">
        <f>IFERROR(VLOOKUP($I445,Trabajadores!$C$2:$AS$1684,42,FALSE)," ")</f>
        <v>ALGADI</v>
      </c>
      <c r="Y445" s="30">
        <f>IFERROR(VLOOKUP($I445,Trabajadores!$C$2:$AS$1684,40,FALSE)," ")</f>
        <v>110123</v>
      </c>
      <c r="Z445" s="30" t="str">
        <f>IFERROR(VLOOKUP(Y445,Centros!$X$2:$Y$228,2,FALSE)," ")</f>
        <v>BREWSTER MADRID</v>
      </c>
      <c r="AA445" s="6" t="s">
        <v>10972</v>
      </c>
      <c r="AB445" s="5" t="s">
        <v>10971</v>
      </c>
      <c r="AC445" s="41">
        <f>IFERROR(VLOOKUP(H445,Centros!$AI$2:$AN$10,6,FALSE),0)</f>
        <v>72</v>
      </c>
      <c r="AD445" s="42">
        <f t="shared" si="152"/>
        <v>0</v>
      </c>
      <c r="AE445" s="42">
        <f t="shared" si="153"/>
        <v>45</v>
      </c>
      <c r="AF445" s="42">
        <f t="shared" si="154"/>
        <v>0</v>
      </c>
      <c r="AG445" s="42">
        <f t="shared" si="155"/>
        <v>0</v>
      </c>
      <c r="AH445" s="43">
        <f>IFERROR(VLOOKUP($I445,Trabajadores!$C$3:$AT$1684,44,FALSE),0)</f>
        <v>19228</v>
      </c>
      <c r="AI445" s="43">
        <f>IFERROR(VLOOKUP($I445,Trabajadores!$C$3:$AT$1684,2,FALSE),0)</f>
        <v>2238</v>
      </c>
      <c r="AJ445" s="43" t="str">
        <f>IFERROR(VLOOKUP($I445,Trabajadores!$C$3:$AY$1270,21,FALSE),0)</f>
        <v>112</v>
      </c>
      <c r="AK445" s="42">
        <f>IFERROR(VLOOKUP($I445,Trabajadores!$C$3:$AN$1684,38,FALSE),0)</f>
        <v>7.333333333333333</v>
      </c>
      <c r="AL445" s="42" t="str">
        <f>IFERROR(VLOOKUP($I445,Trabajadores!$C$3:$AN$1684,28,FALSE),0)</f>
        <v>99100165012016</v>
      </c>
      <c r="AM445" s="21" t="str">
        <f>IFERROR(VLOOKUP($I445,Trabajadores!$C$3:$AN$1684,19,FALSE),0)</f>
        <v>ASL</v>
      </c>
      <c r="AN445" s="21">
        <f>IFERROR(IF($J445="algadi",VLOOKUP($K445,Centros!$AB$2:$AD$142,2,FALSE),VLOOKUP($K445,Centros!$AB$143:$AD$282,2,FALSE)),0)</f>
        <v>0</v>
      </c>
      <c r="AO445" s="44">
        <f>IFERROR(IF($J445="algadi",VLOOKUP($K445,Centros!$AB$2:$AD$142,3,FALSE),VLOOKUP($K445,Centros!$AB$143:$AD$222,3,FALSE)),0)</f>
        <v>0</v>
      </c>
      <c r="AP445" s="54"/>
      <c r="AQ445" s="55">
        <f>IFERROR(VLOOKUP($AM445,Centros!$AR$2:$AS$405,2,FALSE),0)</f>
        <v>1.6367812499999999</v>
      </c>
      <c r="AR445" s="78">
        <f>IFERROR(VLOOKUP($AM445,Centros!$AZ$2:$BA$6,2,FALSE),0)</f>
        <v>0</v>
      </c>
      <c r="AS445" s="76">
        <f>IFERROR(VLOOKUP($AM445,Centros!$BE$2:$BF$6,2,FALSE),0)</f>
        <v>2.0499999999999998</v>
      </c>
      <c r="BD445" s="45" t="str">
        <f t="shared" si="156"/>
        <v>ALGADI</v>
      </c>
      <c r="BE445" s="45" t="s">
        <v>852</v>
      </c>
      <c r="BF445" s="123" t="str">
        <f t="shared" si="157"/>
        <v>9-SEPTIEMBRE</v>
      </c>
      <c r="BG445" s="45">
        <f t="shared" si="158"/>
        <v>110123</v>
      </c>
      <c r="BH445" s="45">
        <f>VLOOKUP(Y445,Hoja1!$A$2:$O$599,14,FALSE)</f>
        <v>110123</v>
      </c>
      <c r="BI445" s="45" t="str">
        <f>VLOOKUP(BH445,Hoja1!$A$2:$O$599,2,FALSE)</f>
        <v>BREWSTER MADRID</v>
      </c>
      <c r="BJ445" s="45" t="str">
        <f t="shared" si="159"/>
        <v>HERNANDEZ MARTOS, VICENTE</v>
      </c>
      <c r="BK445" s="45">
        <f>VLOOKUP(BJ445,Trabajadores!$C$3:$AN$3285,14,FALSE)</f>
        <v>300</v>
      </c>
      <c r="BL445" s="45" t="str">
        <f>VLOOKUP($BJ445,Trabajadores!$C$3:$AN$3285,19,FALSE)</f>
        <v>ASL</v>
      </c>
      <c r="BM445" s="45">
        <f>VLOOKUP($BJ445,Trabajadores!$C$3:$AN$3285,16,FALSE)</f>
        <v>37.5</v>
      </c>
      <c r="BN445" s="124">
        <f t="shared" si="160"/>
        <v>1</v>
      </c>
      <c r="BO445" s="124">
        <f t="shared" si="161"/>
        <v>0</v>
      </c>
      <c r="BP445" s="125">
        <f t="shared" si="162"/>
        <v>1</v>
      </c>
      <c r="BR445" s="126">
        <f t="shared" si="163"/>
        <v>-59.377499999999998</v>
      </c>
      <c r="BV445" s="45" t="str">
        <f t="shared" si="164"/>
        <v>ALGADI</v>
      </c>
      <c r="BW445" s="45" t="s">
        <v>852</v>
      </c>
      <c r="BX445" s="123" t="str">
        <f t="shared" si="165"/>
        <v>9-SEPTIEMBRE</v>
      </c>
      <c r="BY445" s="45">
        <f t="shared" si="166"/>
        <v>110123</v>
      </c>
      <c r="BZ445" s="45">
        <f>VLOOKUP(BY445,Hoja1!$A$2:$O$599,14,FALSE)</f>
        <v>110123</v>
      </c>
      <c r="CA445" s="45" t="str">
        <f>VLOOKUP(BZ445,Hoja1!$A$2:$O$599,2,FALSE)</f>
        <v>BREWSTER MADRID</v>
      </c>
      <c r="CB445" s="45" t="str">
        <f t="shared" si="167"/>
        <v>Refuerzo</v>
      </c>
      <c r="CC445" s="45">
        <v>888</v>
      </c>
      <c r="CD445" s="45" t="str">
        <f t="shared" si="168"/>
        <v>INCIDENCIA</v>
      </c>
      <c r="CF445" s="124"/>
      <c r="CG445" s="124"/>
      <c r="CH445" s="125"/>
      <c r="CJ445" s="126">
        <f t="shared" si="169"/>
        <v>59.377499999999998</v>
      </c>
    </row>
    <row r="446" spans="1:88" hidden="1" x14ac:dyDescent="0.3">
      <c r="A446" s="116"/>
      <c r="B446" s="116"/>
      <c r="D446" s="31" t="s">
        <v>2775</v>
      </c>
      <c r="E446" s="8" t="s">
        <v>2786</v>
      </c>
      <c r="F446" s="7" t="s">
        <v>725</v>
      </c>
      <c r="G446" s="45" t="s">
        <v>714</v>
      </c>
      <c r="H446" s="45" t="s">
        <v>718</v>
      </c>
      <c r="I446" s="119" t="s">
        <v>8867</v>
      </c>
      <c r="J446" s="18" t="s">
        <v>485</v>
      </c>
      <c r="K446" s="119">
        <v>110123</v>
      </c>
      <c r="L446" s="110" t="str">
        <f t="shared" si="147"/>
        <v>ok</v>
      </c>
      <c r="M446" s="111" t="str">
        <f>IFERROR(VLOOKUP(K446,Centros!$E$2:$G$340,2,FALSE)," ")</f>
        <v>BREWSTER MADRID</v>
      </c>
      <c r="N446" s="112" t="str">
        <f t="shared" si="148"/>
        <v xml:space="preserve"> </v>
      </c>
      <c r="O446" s="113" t="str">
        <f>IFERROR(VLOOKUP($I446,Trabajadores!$C$3:$AF$1684,19,FALSE)," ")</f>
        <v>ASL</v>
      </c>
      <c r="P446" s="32">
        <v>5</v>
      </c>
      <c r="Q446" s="33">
        <v>9</v>
      </c>
      <c r="R446" s="24">
        <f t="shared" si="146"/>
        <v>45</v>
      </c>
      <c r="S446" s="18"/>
      <c r="T446" s="23">
        <f t="shared" si="149"/>
        <v>1.6367812499999999</v>
      </c>
      <c r="U446" s="23">
        <f t="shared" si="150"/>
        <v>0</v>
      </c>
      <c r="V446" s="18"/>
      <c r="W446" s="23">
        <f t="shared" si="151"/>
        <v>59.377499999999998</v>
      </c>
      <c r="X446" s="30" t="str">
        <f>IFERROR(VLOOKUP($I446,Trabajadores!$C$2:$AS$1684,42,FALSE)," ")</f>
        <v>ALGADI</v>
      </c>
      <c r="Y446" s="30">
        <f>IFERROR(VLOOKUP($I446,Trabajadores!$C$2:$AS$1684,40,FALSE)," ")</f>
        <v>110123</v>
      </c>
      <c r="Z446" s="30" t="str">
        <f>IFERROR(VLOOKUP(Y446,Centros!$X$2:$Y$228,2,FALSE)," ")</f>
        <v>BREWSTER MADRID</v>
      </c>
      <c r="AA446" s="6" t="s">
        <v>10973</v>
      </c>
      <c r="AB446" s="5" t="s">
        <v>10971</v>
      </c>
      <c r="AC446" s="41">
        <f>IFERROR(VLOOKUP(H446,Centros!$AI$2:$AN$10,6,FALSE),0)</f>
        <v>72</v>
      </c>
      <c r="AD446" s="42">
        <f t="shared" si="152"/>
        <v>0</v>
      </c>
      <c r="AE446" s="42">
        <f t="shared" si="153"/>
        <v>45</v>
      </c>
      <c r="AF446" s="42">
        <f t="shared" si="154"/>
        <v>0</v>
      </c>
      <c r="AG446" s="42">
        <f t="shared" si="155"/>
        <v>0</v>
      </c>
      <c r="AH446" s="43">
        <f>IFERROR(VLOOKUP($I446,Trabajadores!$C$3:$AT$1684,44,FALSE),0)</f>
        <v>19228</v>
      </c>
      <c r="AI446" s="43">
        <f>IFERROR(VLOOKUP($I446,Trabajadores!$C$3:$AT$1684,2,FALSE),0)</f>
        <v>2238</v>
      </c>
      <c r="AJ446" s="43" t="str">
        <f>IFERROR(VLOOKUP($I446,Trabajadores!$C$3:$AY$1270,21,FALSE),0)</f>
        <v>112</v>
      </c>
      <c r="AK446" s="42">
        <f>IFERROR(VLOOKUP($I446,Trabajadores!$C$3:$AN$1684,38,FALSE),0)</f>
        <v>7.333333333333333</v>
      </c>
      <c r="AL446" s="42" t="str">
        <f>IFERROR(VLOOKUP($I446,Trabajadores!$C$3:$AN$1684,28,FALSE),0)</f>
        <v>99100165012016</v>
      </c>
      <c r="AM446" s="21" t="str">
        <f>IFERROR(VLOOKUP($I446,Trabajadores!$C$3:$AN$1684,19,FALSE),0)</f>
        <v>ASL</v>
      </c>
      <c r="AN446" s="21">
        <f>IFERROR(IF($J446="algadi",VLOOKUP($K446,Centros!$AB$2:$AD$142,2,FALSE),VLOOKUP($K446,Centros!$AB$143:$AD$282,2,FALSE)),0)</f>
        <v>0</v>
      </c>
      <c r="AO446" s="44">
        <f>IFERROR(IF($J446="algadi",VLOOKUP($K446,Centros!$AB$2:$AD$142,3,FALSE),VLOOKUP($K446,Centros!$AB$143:$AD$222,3,FALSE)),0)</f>
        <v>0</v>
      </c>
      <c r="AP446" s="54"/>
      <c r="AQ446" s="55">
        <f>IFERROR(VLOOKUP($AM446,Centros!$AR$2:$AS$405,2,FALSE),0)</f>
        <v>1.6367812499999999</v>
      </c>
      <c r="AR446" s="78">
        <f>IFERROR(VLOOKUP($AM446,Centros!$AZ$2:$BA$6,2,FALSE),0)</f>
        <v>0</v>
      </c>
      <c r="AS446" s="76">
        <f>IFERROR(VLOOKUP($AM446,Centros!$BE$2:$BF$6,2,FALSE),0)</f>
        <v>2.0499999999999998</v>
      </c>
      <c r="BD446" s="45" t="str">
        <f t="shared" si="156"/>
        <v>ALGADI</v>
      </c>
      <c r="BE446" s="45" t="s">
        <v>852</v>
      </c>
      <c r="BF446" s="123" t="str">
        <f t="shared" si="157"/>
        <v>9-SEPTIEMBRE</v>
      </c>
      <c r="BG446" s="45">
        <f t="shared" si="158"/>
        <v>110123</v>
      </c>
      <c r="BH446" s="45">
        <f>VLOOKUP(Y446,Hoja1!$A$2:$O$599,14,FALSE)</f>
        <v>110123</v>
      </c>
      <c r="BI446" s="45" t="str">
        <f>VLOOKUP(BH446,Hoja1!$A$2:$O$599,2,FALSE)</f>
        <v>BREWSTER MADRID</v>
      </c>
      <c r="BJ446" s="45" t="str">
        <f t="shared" si="159"/>
        <v>HERNANDEZ MARTOS, VICENTE</v>
      </c>
      <c r="BK446" s="45">
        <f>VLOOKUP(BJ446,Trabajadores!$C$3:$AN$3285,14,FALSE)</f>
        <v>300</v>
      </c>
      <c r="BL446" s="45" t="str">
        <f>VLOOKUP($BJ446,Trabajadores!$C$3:$AN$3285,19,FALSE)</f>
        <v>ASL</v>
      </c>
      <c r="BM446" s="45">
        <f>VLOOKUP($BJ446,Trabajadores!$C$3:$AN$3285,16,FALSE)</f>
        <v>37.5</v>
      </c>
      <c r="BN446" s="124">
        <f t="shared" si="160"/>
        <v>1</v>
      </c>
      <c r="BO446" s="124">
        <f t="shared" si="161"/>
        <v>0</v>
      </c>
      <c r="BP446" s="125">
        <f t="shared" si="162"/>
        <v>1</v>
      </c>
      <c r="BR446" s="126">
        <f t="shared" si="163"/>
        <v>-59.377499999999998</v>
      </c>
      <c r="BV446" s="45" t="str">
        <f t="shared" si="164"/>
        <v>ALGADI</v>
      </c>
      <c r="BW446" s="45" t="s">
        <v>852</v>
      </c>
      <c r="BX446" s="123" t="str">
        <f t="shared" si="165"/>
        <v>9-SEPTIEMBRE</v>
      </c>
      <c r="BY446" s="45">
        <f t="shared" si="166"/>
        <v>110123</v>
      </c>
      <c r="BZ446" s="45">
        <f>VLOOKUP(BY446,Hoja1!$A$2:$O$599,14,FALSE)</f>
        <v>110123</v>
      </c>
      <c r="CA446" s="45" t="str">
        <f>VLOOKUP(BZ446,Hoja1!$A$2:$O$599,2,FALSE)</f>
        <v>BREWSTER MADRID</v>
      </c>
      <c r="CB446" s="45" t="str">
        <f t="shared" si="167"/>
        <v>Refuerzo</v>
      </c>
      <c r="CC446" s="45">
        <v>888</v>
      </c>
      <c r="CD446" s="45" t="str">
        <f t="shared" si="168"/>
        <v>INCIDENCIA</v>
      </c>
      <c r="CF446" s="124"/>
      <c r="CG446" s="124"/>
      <c r="CH446" s="125"/>
      <c r="CJ446" s="126">
        <f t="shared" si="169"/>
        <v>59.377499999999998</v>
      </c>
    </row>
    <row r="447" spans="1:88" hidden="1" x14ac:dyDescent="0.3">
      <c r="A447" s="116"/>
      <c r="B447" s="116"/>
      <c r="D447" s="31" t="s">
        <v>2775</v>
      </c>
      <c r="E447" s="8" t="s">
        <v>2786</v>
      </c>
      <c r="F447" s="7" t="s">
        <v>725</v>
      </c>
      <c r="G447" s="45" t="s">
        <v>714</v>
      </c>
      <c r="H447" s="45" t="s">
        <v>718</v>
      </c>
      <c r="I447" s="119" t="s">
        <v>8867</v>
      </c>
      <c r="J447" s="18" t="s">
        <v>485</v>
      </c>
      <c r="K447" s="119">
        <v>110123</v>
      </c>
      <c r="L447" s="110" t="str">
        <f t="shared" si="147"/>
        <v>ok</v>
      </c>
      <c r="M447" s="111" t="str">
        <f>IFERROR(VLOOKUP(K447,Centros!$E$2:$G$340,2,FALSE)," ")</f>
        <v>BREWSTER MADRID</v>
      </c>
      <c r="N447" s="112" t="str">
        <f t="shared" si="148"/>
        <v xml:space="preserve"> </v>
      </c>
      <c r="O447" s="113" t="str">
        <f>IFERROR(VLOOKUP($I447,Trabajadores!$C$3:$AF$1684,19,FALSE)," ")</f>
        <v>ASL</v>
      </c>
      <c r="P447" s="32">
        <v>2</v>
      </c>
      <c r="Q447" s="33">
        <v>9</v>
      </c>
      <c r="R447" s="24">
        <f t="shared" si="146"/>
        <v>18</v>
      </c>
      <c r="S447" s="18"/>
      <c r="T447" s="23">
        <f t="shared" si="149"/>
        <v>1.6367812499999999</v>
      </c>
      <c r="U447" s="23">
        <f t="shared" si="150"/>
        <v>0</v>
      </c>
      <c r="V447" s="18"/>
      <c r="W447" s="23">
        <f t="shared" si="151"/>
        <v>23.750999999999998</v>
      </c>
      <c r="X447" s="30" t="str">
        <f>IFERROR(VLOOKUP($I447,Trabajadores!$C$2:$AS$1684,42,FALSE)," ")</f>
        <v>ALGADI</v>
      </c>
      <c r="Y447" s="30">
        <f>IFERROR(VLOOKUP($I447,Trabajadores!$C$2:$AS$1684,40,FALSE)," ")</f>
        <v>110123</v>
      </c>
      <c r="Z447" s="30" t="str">
        <f>IFERROR(VLOOKUP(Y447,Centros!$X$2:$Y$228,2,FALSE)," ")</f>
        <v>BREWSTER MADRID</v>
      </c>
      <c r="AA447" s="6" t="s">
        <v>10974</v>
      </c>
      <c r="AB447" s="5" t="s">
        <v>10971</v>
      </c>
      <c r="AC447" s="41">
        <f>IFERROR(VLOOKUP(H447,Centros!$AI$2:$AN$10,6,FALSE),0)</f>
        <v>72</v>
      </c>
      <c r="AD447" s="42">
        <f t="shared" si="152"/>
        <v>0</v>
      </c>
      <c r="AE447" s="42">
        <f t="shared" si="153"/>
        <v>18</v>
      </c>
      <c r="AF447" s="42">
        <f t="shared" si="154"/>
        <v>0</v>
      </c>
      <c r="AG447" s="42">
        <f t="shared" si="155"/>
        <v>0</v>
      </c>
      <c r="AH447" s="43">
        <f>IFERROR(VLOOKUP($I447,Trabajadores!$C$3:$AT$1684,44,FALSE),0)</f>
        <v>19228</v>
      </c>
      <c r="AI447" s="43">
        <f>IFERROR(VLOOKUP($I447,Trabajadores!$C$3:$AT$1684,2,FALSE),0)</f>
        <v>2238</v>
      </c>
      <c r="AJ447" s="43" t="str">
        <f>IFERROR(VLOOKUP($I447,Trabajadores!$C$3:$AY$1270,21,FALSE),0)</f>
        <v>112</v>
      </c>
      <c r="AK447" s="42">
        <f>IFERROR(VLOOKUP($I447,Trabajadores!$C$3:$AN$1684,38,FALSE),0)</f>
        <v>7.333333333333333</v>
      </c>
      <c r="AL447" s="42" t="str">
        <f>IFERROR(VLOOKUP($I447,Trabajadores!$C$3:$AN$1684,28,FALSE),0)</f>
        <v>99100165012016</v>
      </c>
      <c r="AM447" s="21" t="str">
        <f>IFERROR(VLOOKUP($I447,Trabajadores!$C$3:$AN$1684,19,FALSE),0)</f>
        <v>ASL</v>
      </c>
      <c r="AN447" s="21">
        <f>IFERROR(IF($J447="algadi",VLOOKUP($K447,Centros!$AB$2:$AD$142,2,FALSE),VLOOKUP($K447,Centros!$AB$143:$AD$282,2,FALSE)),0)</f>
        <v>0</v>
      </c>
      <c r="AO447" s="44">
        <f>IFERROR(IF($J447="algadi",VLOOKUP($K447,Centros!$AB$2:$AD$142,3,FALSE),VLOOKUP($K447,Centros!$AB$143:$AD$222,3,FALSE)),0)</f>
        <v>0</v>
      </c>
      <c r="AP447" s="54"/>
      <c r="AQ447" s="55">
        <f>IFERROR(VLOOKUP($AM447,Centros!$AR$2:$AS$405,2,FALSE),0)</f>
        <v>1.6367812499999999</v>
      </c>
      <c r="AR447" s="78">
        <f>IFERROR(VLOOKUP($AM447,Centros!$AZ$2:$BA$6,2,FALSE),0)</f>
        <v>0</v>
      </c>
      <c r="AS447" s="76">
        <f>IFERROR(VLOOKUP($AM447,Centros!$BE$2:$BF$6,2,FALSE),0)</f>
        <v>2.0499999999999998</v>
      </c>
      <c r="BD447" s="45" t="str">
        <f t="shared" si="156"/>
        <v>ALGADI</v>
      </c>
      <c r="BE447" s="45" t="s">
        <v>852</v>
      </c>
      <c r="BF447" s="123" t="str">
        <f t="shared" si="157"/>
        <v>9-SEPTIEMBRE</v>
      </c>
      <c r="BG447" s="45">
        <f t="shared" si="158"/>
        <v>110123</v>
      </c>
      <c r="BH447" s="45">
        <f>VLOOKUP(Y447,Hoja1!$A$2:$O$599,14,FALSE)</f>
        <v>110123</v>
      </c>
      <c r="BI447" s="45" t="str">
        <f>VLOOKUP(BH447,Hoja1!$A$2:$O$599,2,FALSE)</f>
        <v>BREWSTER MADRID</v>
      </c>
      <c r="BJ447" s="45" t="str">
        <f t="shared" si="159"/>
        <v>HERNANDEZ MARTOS, VICENTE</v>
      </c>
      <c r="BK447" s="45">
        <f>VLOOKUP(BJ447,Trabajadores!$C$3:$AN$3285,14,FALSE)</f>
        <v>300</v>
      </c>
      <c r="BL447" s="45" t="str">
        <f>VLOOKUP($BJ447,Trabajadores!$C$3:$AN$3285,19,FALSE)</f>
        <v>ASL</v>
      </c>
      <c r="BM447" s="45">
        <f>VLOOKUP($BJ447,Trabajadores!$C$3:$AN$3285,16,FALSE)</f>
        <v>37.5</v>
      </c>
      <c r="BN447" s="124">
        <f t="shared" si="160"/>
        <v>1</v>
      </c>
      <c r="BO447" s="124">
        <f t="shared" si="161"/>
        <v>0</v>
      </c>
      <c r="BP447" s="125">
        <f t="shared" si="162"/>
        <v>1</v>
      </c>
      <c r="BR447" s="126">
        <f t="shared" si="163"/>
        <v>-23.750999999999998</v>
      </c>
      <c r="BV447" s="45" t="str">
        <f t="shared" si="164"/>
        <v>ALGADI</v>
      </c>
      <c r="BW447" s="45" t="s">
        <v>852</v>
      </c>
      <c r="BX447" s="123" t="str">
        <f t="shared" si="165"/>
        <v>9-SEPTIEMBRE</v>
      </c>
      <c r="BY447" s="45">
        <f t="shared" si="166"/>
        <v>110123</v>
      </c>
      <c r="BZ447" s="45">
        <f>VLOOKUP(BY447,Hoja1!$A$2:$O$599,14,FALSE)</f>
        <v>110123</v>
      </c>
      <c r="CA447" s="45" t="str">
        <f>VLOOKUP(BZ447,Hoja1!$A$2:$O$599,2,FALSE)</f>
        <v>BREWSTER MADRID</v>
      </c>
      <c r="CB447" s="45" t="str">
        <f t="shared" si="167"/>
        <v>Refuerzo</v>
      </c>
      <c r="CC447" s="45">
        <v>888</v>
      </c>
      <c r="CD447" s="45" t="str">
        <f t="shared" si="168"/>
        <v>INCIDENCIA</v>
      </c>
      <c r="CF447" s="124"/>
      <c r="CG447" s="124"/>
      <c r="CH447" s="125"/>
      <c r="CJ447" s="126">
        <f t="shared" si="169"/>
        <v>23.750999999999998</v>
      </c>
    </row>
    <row r="448" spans="1:88" hidden="1" x14ac:dyDescent="0.3">
      <c r="A448" s="116"/>
      <c r="B448" s="116"/>
      <c r="D448" s="31" t="s">
        <v>2775</v>
      </c>
      <c r="E448" s="8" t="s">
        <v>2786</v>
      </c>
      <c r="F448" s="7" t="s">
        <v>725</v>
      </c>
      <c r="G448" s="45" t="s">
        <v>714</v>
      </c>
      <c r="H448" s="45" t="s">
        <v>816</v>
      </c>
      <c r="I448" s="119" t="s">
        <v>7614</v>
      </c>
      <c r="J448" s="18" t="s">
        <v>485</v>
      </c>
      <c r="K448" s="119">
        <v>110124</v>
      </c>
      <c r="L448" s="110" t="str">
        <f t="shared" si="147"/>
        <v>ok</v>
      </c>
      <c r="M448" s="111" t="str">
        <f>IFERROR(VLOOKUP(K448,Centros!$E$2:$G$340,2,FALSE)," ")</f>
        <v>BREWSTER-LA MORALEJA</v>
      </c>
      <c r="N448" s="112" t="str">
        <f t="shared" si="148"/>
        <v xml:space="preserve"> </v>
      </c>
      <c r="O448" s="113" t="str">
        <f>IFERROR(VLOOKUP($I448,Trabajadores!$C$3:$AF$1684,19,FALSE)," ")</f>
        <v>J Cocina</v>
      </c>
      <c r="P448" s="32">
        <v>5.5</v>
      </c>
      <c r="Q448" s="33">
        <v>14</v>
      </c>
      <c r="R448" s="24">
        <f t="shared" si="146"/>
        <v>77</v>
      </c>
      <c r="S448" s="18"/>
      <c r="T448" s="23">
        <f t="shared" si="149"/>
        <v>1.7971718750000001</v>
      </c>
      <c r="U448" s="23">
        <f t="shared" si="150"/>
        <v>0</v>
      </c>
      <c r="V448" s="18"/>
      <c r="W448" s="23">
        <f t="shared" si="151"/>
        <v>101.60149999999999</v>
      </c>
      <c r="X448" s="30" t="str">
        <f>IFERROR(VLOOKUP($I448,Trabajadores!$C$2:$AS$1684,42,FALSE)," ")</f>
        <v>ALGADI</v>
      </c>
      <c r="Y448" s="30">
        <f>IFERROR(VLOOKUP($I448,Trabajadores!$C$2:$AS$1684,40,FALSE)," ")</f>
        <v>110124</v>
      </c>
      <c r="Z448" s="30" t="str">
        <f>IFERROR(VLOOKUP(Y448,Centros!$X$2:$Y$228,2,FALSE)," ")</f>
        <v xml:space="preserve"> </v>
      </c>
      <c r="AA448" s="6">
        <v>45921</v>
      </c>
      <c r="AB448" s="5" t="s">
        <v>10969</v>
      </c>
      <c r="AC448" s="41">
        <f>IFERROR(VLOOKUP(H448,Centros!$AI$2:$AN$10,6,FALSE),0)</f>
        <v>72</v>
      </c>
      <c r="AD448" s="42">
        <f t="shared" si="152"/>
        <v>0</v>
      </c>
      <c r="AE448" s="42">
        <f t="shared" si="153"/>
        <v>77</v>
      </c>
      <c r="AF448" s="42">
        <f t="shared" si="154"/>
        <v>0</v>
      </c>
      <c r="AG448" s="42">
        <f t="shared" si="155"/>
        <v>0</v>
      </c>
      <c r="AH448" s="43">
        <f>IFERROR(VLOOKUP($I448,Trabajadores!$C$3:$AT$1684,44,FALSE),0)</f>
        <v>19228</v>
      </c>
      <c r="AI448" s="43">
        <f>IFERROR(VLOOKUP($I448,Trabajadores!$C$3:$AT$1684,2,FALSE),0)</f>
        <v>2222</v>
      </c>
      <c r="AJ448" s="43" t="str">
        <f>IFERROR(VLOOKUP($I448,Trabajadores!$C$3:$AY$1270,21,FALSE),0)</f>
        <v>135</v>
      </c>
      <c r="AK448" s="42">
        <f>IFERROR(VLOOKUP($I448,Trabajadores!$C$3:$AN$1684,38,FALSE),0)</f>
        <v>1.9975000000000001</v>
      </c>
      <c r="AL448" s="42" t="str">
        <f>IFERROR(VLOOKUP($I448,Trabajadores!$C$3:$AN$1684,28,FALSE),0)</f>
        <v>99100165012016</v>
      </c>
      <c r="AM448" s="21" t="str">
        <f>IFERROR(VLOOKUP($I448,Trabajadores!$C$3:$AN$1684,19,FALSE),0)</f>
        <v>J Cocina</v>
      </c>
      <c r="AN448" s="21">
        <f>IFERROR(IF($J448="algadi",VLOOKUP($K448,Centros!$AB$2:$AD$142,2,FALSE),VLOOKUP($K448,Centros!$AB$143:$AD$282,2,FALSE)),0)</f>
        <v>0</v>
      </c>
      <c r="AO448" s="44">
        <f>IFERROR(IF($J448="algadi",VLOOKUP($K448,Centros!$AB$2:$AD$142,3,FALSE),VLOOKUP($K448,Centros!$AB$143:$AD$222,3,FALSE)),0)</f>
        <v>0</v>
      </c>
      <c r="AP448" s="54"/>
      <c r="AQ448" s="55">
        <f>IFERROR(VLOOKUP($AM448,Centros!$AR$2:$AS$405,2,FALSE),0)</f>
        <v>1.7971718750000001</v>
      </c>
      <c r="AR448" s="78">
        <f>IFERROR(VLOOKUP($AM448,Centros!$AZ$2:$BA$6,2,FALSE),0)</f>
        <v>0</v>
      </c>
      <c r="AS448" s="76">
        <f>IFERROR(VLOOKUP($AM448,Centros!$BE$2:$BF$6,2,FALSE),0)</f>
        <v>0</v>
      </c>
      <c r="BD448" s="45" t="str">
        <f t="shared" si="156"/>
        <v>ALGADI</v>
      </c>
      <c r="BE448" s="45" t="s">
        <v>852</v>
      </c>
      <c r="BF448" s="123" t="str">
        <f t="shared" si="157"/>
        <v>9-SEPTIEMBRE</v>
      </c>
      <c r="BG448" s="45">
        <f t="shared" si="158"/>
        <v>110124</v>
      </c>
      <c r="BH448" s="164">
        <f>+BG448</f>
        <v>110124</v>
      </c>
      <c r="BI448" s="162" t="s">
        <v>11215</v>
      </c>
      <c r="BJ448" s="45" t="str">
        <f t="shared" si="159"/>
        <v>BARRAL URIARTE, RAFAEL E.</v>
      </c>
      <c r="BK448" s="45">
        <f>VLOOKUP(BJ448,Trabajadores!$C$3:$AN$3285,14,FALSE)</f>
        <v>300</v>
      </c>
      <c r="BL448" s="45" t="str">
        <f>VLOOKUP($BJ448,Trabajadores!$C$3:$AN$3285,19,FALSE)</f>
        <v>J Cocina</v>
      </c>
      <c r="BM448" s="45">
        <f>VLOOKUP($BJ448,Trabajadores!$C$3:$AN$3285,16,FALSE)</f>
        <v>100</v>
      </c>
      <c r="BN448" s="124">
        <f t="shared" si="160"/>
        <v>1</v>
      </c>
      <c r="BO448" s="124">
        <f t="shared" si="161"/>
        <v>0</v>
      </c>
      <c r="BP448" s="125">
        <f t="shared" si="162"/>
        <v>1</v>
      </c>
      <c r="BR448" s="126">
        <f t="shared" si="163"/>
        <v>-101.60149999999999</v>
      </c>
      <c r="BV448" s="45" t="str">
        <f t="shared" si="164"/>
        <v>ALGADI</v>
      </c>
      <c r="BW448" s="45" t="s">
        <v>852</v>
      </c>
      <c r="BX448" s="123" t="str">
        <f t="shared" si="165"/>
        <v>9-SEPTIEMBRE</v>
      </c>
      <c r="BY448" s="45">
        <f t="shared" si="166"/>
        <v>110124</v>
      </c>
      <c r="BZ448" s="164">
        <v>110124</v>
      </c>
      <c r="CA448" s="45" t="str">
        <f>+BI448</f>
        <v>BREWSTER MADRID CAMPUS LA MORALEJA</v>
      </c>
      <c r="CB448" s="45" t="str">
        <f t="shared" si="167"/>
        <v>Otros</v>
      </c>
      <c r="CC448" s="45">
        <v>888</v>
      </c>
      <c r="CD448" s="45" t="str">
        <f t="shared" si="168"/>
        <v>INCIDENCIA</v>
      </c>
      <c r="CF448" s="124"/>
      <c r="CG448" s="124"/>
      <c r="CH448" s="125"/>
      <c r="CJ448" s="126">
        <f t="shared" si="169"/>
        <v>101.60149999999999</v>
      </c>
    </row>
    <row r="449" spans="1:88" hidden="1" x14ac:dyDescent="0.3">
      <c r="A449" s="116"/>
      <c r="B449" s="116"/>
      <c r="D449" s="31" t="s">
        <v>2775</v>
      </c>
      <c r="E449" s="8" t="s">
        <v>2786</v>
      </c>
      <c r="F449" s="7" t="s">
        <v>725</v>
      </c>
      <c r="G449" s="45" t="s">
        <v>714</v>
      </c>
      <c r="H449" s="45" t="s">
        <v>718</v>
      </c>
      <c r="I449" s="119" t="s">
        <v>6695</v>
      </c>
      <c r="J449" s="18" t="s">
        <v>485</v>
      </c>
      <c r="K449" s="119">
        <v>110123</v>
      </c>
      <c r="L449" s="110" t="str">
        <f t="shared" si="147"/>
        <v>ok</v>
      </c>
      <c r="M449" s="111" t="str">
        <f>IFERROR(VLOOKUP(K449,Centros!$E$2:$G$340,2,FALSE)," ")</f>
        <v>BREWSTER MADRID</v>
      </c>
      <c r="N449" s="112" t="str">
        <f t="shared" si="148"/>
        <v xml:space="preserve"> </v>
      </c>
      <c r="O449" s="113" t="str">
        <f>IFERROR(VLOOKUP($I449,Trabajadores!$C$3:$AF$1684,19,FALSE)," ")</f>
        <v>ASL</v>
      </c>
      <c r="P449" s="32">
        <v>1</v>
      </c>
      <c r="Q449" s="33">
        <v>9</v>
      </c>
      <c r="R449" s="24">
        <f t="shared" si="146"/>
        <v>9</v>
      </c>
      <c r="S449" s="18"/>
      <c r="T449" s="23">
        <f t="shared" si="149"/>
        <v>1.6367812499999999</v>
      </c>
      <c r="U449" s="23">
        <f t="shared" si="150"/>
        <v>0</v>
      </c>
      <c r="V449" s="18"/>
      <c r="W449" s="23">
        <f t="shared" si="151"/>
        <v>11.875499999999999</v>
      </c>
      <c r="X449" s="30" t="str">
        <f>IFERROR(VLOOKUP($I449,Trabajadores!$C$2:$AS$1684,42,FALSE)," ")</f>
        <v>ALGADI</v>
      </c>
      <c r="Y449" s="30">
        <f>IFERROR(VLOOKUP($I449,Trabajadores!$C$2:$AS$1684,40,FALSE)," ")</f>
        <v>110123</v>
      </c>
      <c r="Z449" s="30" t="str">
        <f>IFERROR(VLOOKUP(Y449,Centros!$X$2:$Y$228,2,FALSE)," ")</f>
        <v>BREWSTER MADRID</v>
      </c>
      <c r="AA449" s="6" t="s">
        <v>10975</v>
      </c>
      <c r="AB449" s="5" t="s">
        <v>10976</v>
      </c>
      <c r="AC449" s="41">
        <f>IFERROR(VLOOKUP(H449,Centros!$AI$2:$AN$10,6,FALSE),0)</f>
        <v>72</v>
      </c>
      <c r="AD449" s="42">
        <f t="shared" si="152"/>
        <v>0</v>
      </c>
      <c r="AE449" s="42">
        <f t="shared" si="153"/>
        <v>9</v>
      </c>
      <c r="AF449" s="42">
        <f t="shared" si="154"/>
        <v>0</v>
      </c>
      <c r="AG449" s="42">
        <f t="shared" si="155"/>
        <v>0</v>
      </c>
      <c r="AH449" s="43">
        <f>IFERROR(VLOOKUP($I449,Trabajadores!$C$3:$AT$1684,44,FALSE),0)</f>
        <v>19228</v>
      </c>
      <c r="AI449" s="43">
        <f>IFERROR(VLOOKUP($I449,Trabajadores!$C$3:$AT$1684,2,FALSE),0)</f>
        <v>1631</v>
      </c>
      <c r="AJ449" s="43" t="str">
        <f>IFERROR(VLOOKUP($I449,Trabajadores!$C$3:$AY$1270,21,FALSE),0)</f>
        <v>112</v>
      </c>
      <c r="AK449" s="42">
        <f>IFERROR(VLOOKUP($I449,Trabajadores!$C$3:$AN$1684,38,FALSE),0)</f>
        <v>7.8014285714285716</v>
      </c>
      <c r="AL449" s="42" t="str">
        <f>IFERROR(VLOOKUP($I449,Trabajadores!$C$3:$AN$1684,28,FALSE),0)</f>
        <v>99100165012016</v>
      </c>
      <c r="AM449" s="21" t="str">
        <f>IFERROR(VLOOKUP($I449,Trabajadores!$C$3:$AN$1684,19,FALSE),0)</f>
        <v>ASL</v>
      </c>
      <c r="AN449" s="21">
        <f>IFERROR(IF($J449="algadi",VLOOKUP($K449,Centros!$AB$2:$AD$142,2,FALSE),VLOOKUP($K449,Centros!$AB$143:$AD$282,2,FALSE)),0)</f>
        <v>0</v>
      </c>
      <c r="AO449" s="44">
        <f>IFERROR(IF($J449="algadi",VLOOKUP($K449,Centros!$AB$2:$AD$142,3,FALSE),VLOOKUP($K449,Centros!$AB$143:$AD$222,3,FALSE)),0)</f>
        <v>0</v>
      </c>
      <c r="AP449" s="54"/>
      <c r="AQ449" s="55">
        <f>IFERROR(VLOOKUP($AM449,Centros!$AR$2:$AS$405,2,FALSE),0)</f>
        <v>1.6367812499999999</v>
      </c>
      <c r="AR449" s="78">
        <f>IFERROR(VLOOKUP($AM449,Centros!$AZ$2:$BA$6,2,FALSE),0)</f>
        <v>0</v>
      </c>
      <c r="AS449" s="76">
        <f>IFERROR(VLOOKUP($AM449,Centros!$BE$2:$BF$6,2,FALSE),0)</f>
        <v>2.0499999999999998</v>
      </c>
      <c r="BD449" s="45" t="str">
        <f t="shared" si="156"/>
        <v>ALGADI</v>
      </c>
      <c r="BE449" s="45" t="s">
        <v>852</v>
      </c>
      <c r="BF449" s="123" t="str">
        <f t="shared" si="157"/>
        <v>9-SEPTIEMBRE</v>
      </c>
      <c r="BG449" s="45">
        <f t="shared" si="158"/>
        <v>110123</v>
      </c>
      <c r="BH449" s="45">
        <f>VLOOKUP(Y449,Hoja1!$A$2:$O$599,14,FALSE)</f>
        <v>110123</v>
      </c>
      <c r="BI449" s="45" t="str">
        <f>VLOOKUP(BH449,Hoja1!$A$2:$O$599,2,FALSE)</f>
        <v>BREWSTER MADRID</v>
      </c>
      <c r="BJ449" s="45" t="str">
        <f t="shared" si="159"/>
        <v>ORREGO ORREGO, ALICI ROS.</v>
      </c>
      <c r="BK449" s="45">
        <f>VLOOKUP(BJ449,Trabajadores!$C$3:$AN$3285,14,FALSE)</f>
        <v>389</v>
      </c>
      <c r="BL449" s="45" t="str">
        <f>VLOOKUP($BJ449,Trabajadores!$C$3:$AN$3285,19,FALSE)</f>
        <v>ASL</v>
      </c>
      <c r="BM449" s="45">
        <f>VLOOKUP($BJ449,Trabajadores!$C$3:$AN$3285,16,FALSE)</f>
        <v>87.5</v>
      </c>
      <c r="BN449" s="124">
        <f t="shared" si="160"/>
        <v>1</v>
      </c>
      <c r="BO449" s="124">
        <f t="shared" si="161"/>
        <v>0</v>
      </c>
      <c r="BP449" s="125">
        <f t="shared" si="162"/>
        <v>1</v>
      </c>
      <c r="BR449" s="126">
        <f t="shared" si="163"/>
        <v>-11.875499999999999</v>
      </c>
      <c r="BV449" s="45" t="str">
        <f t="shared" si="164"/>
        <v>ALGADI</v>
      </c>
      <c r="BW449" s="45" t="s">
        <v>852</v>
      </c>
      <c r="BX449" s="123" t="str">
        <f t="shared" si="165"/>
        <v>9-SEPTIEMBRE</v>
      </c>
      <c r="BY449" s="45">
        <f t="shared" si="166"/>
        <v>110123</v>
      </c>
      <c r="BZ449" s="45">
        <f>VLOOKUP(BY449,Hoja1!$A$2:$O$599,14,FALSE)</f>
        <v>110123</v>
      </c>
      <c r="CA449" s="45" t="str">
        <f>VLOOKUP(BZ449,Hoja1!$A$2:$O$599,2,FALSE)</f>
        <v>BREWSTER MADRID</v>
      </c>
      <c r="CB449" s="45" t="str">
        <f t="shared" si="167"/>
        <v>Refuerzo</v>
      </c>
      <c r="CC449" s="45">
        <v>888</v>
      </c>
      <c r="CD449" s="45" t="str">
        <f t="shared" si="168"/>
        <v>INCIDENCIA</v>
      </c>
      <c r="CF449" s="124"/>
      <c r="CG449" s="124"/>
      <c r="CH449" s="125"/>
      <c r="CJ449" s="126">
        <f t="shared" si="169"/>
        <v>11.875499999999999</v>
      </c>
    </row>
    <row r="450" spans="1:88" hidden="1" x14ac:dyDescent="0.3">
      <c r="A450" s="116"/>
      <c r="B450" s="116"/>
      <c r="D450" s="31" t="s">
        <v>2775</v>
      </c>
      <c r="E450" s="8" t="s">
        <v>2786</v>
      </c>
      <c r="F450" s="7" t="s">
        <v>725</v>
      </c>
      <c r="G450" s="45" t="s">
        <v>714</v>
      </c>
      <c r="H450" s="45" t="s">
        <v>718</v>
      </c>
      <c r="I450" s="119" t="s">
        <v>7147</v>
      </c>
      <c r="J450" s="18" t="s">
        <v>485</v>
      </c>
      <c r="K450" s="119">
        <v>110123</v>
      </c>
      <c r="L450" s="110" t="str">
        <f t="shared" si="147"/>
        <v>ok</v>
      </c>
      <c r="M450" s="111" t="str">
        <f>IFERROR(VLOOKUP(K450,Centros!$E$2:$G$340,2,FALSE)," ")</f>
        <v>BREWSTER MADRID</v>
      </c>
      <c r="N450" s="112" t="str">
        <f t="shared" si="148"/>
        <v xml:space="preserve"> </v>
      </c>
      <c r="O450" s="113" t="str">
        <f>IFERROR(VLOOKUP($I450,Trabajadores!$C$3:$AF$1684,19,FALSE)," ")</f>
        <v>ASL</v>
      </c>
      <c r="P450" s="32">
        <v>0.5</v>
      </c>
      <c r="Q450" s="33">
        <v>9</v>
      </c>
      <c r="R450" s="24">
        <f t="shared" si="146"/>
        <v>4.5</v>
      </c>
      <c r="S450" s="18"/>
      <c r="T450" s="23">
        <f t="shared" si="149"/>
        <v>1.6367812499999999</v>
      </c>
      <c r="U450" s="23">
        <f t="shared" si="150"/>
        <v>0</v>
      </c>
      <c r="V450" s="18"/>
      <c r="W450" s="23">
        <f t="shared" si="151"/>
        <v>5.9377499999999994</v>
      </c>
      <c r="X450" s="30" t="str">
        <f>IFERROR(VLOOKUP($I450,Trabajadores!$C$2:$AS$1684,42,FALSE)," ")</f>
        <v>ALGADI</v>
      </c>
      <c r="Y450" s="30">
        <f>IFERROR(VLOOKUP($I450,Trabajadores!$C$2:$AS$1684,40,FALSE)," ")</f>
        <v>110123</v>
      </c>
      <c r="Z450" s="30" t="str">
        <f>IFERROR(VLOOKUP(Y450,Centros!$X$2:$Y$228,2,FALSE)," ")</f>
        <v>BREWSTER MADRID</v>
      </c>
      <c r="AA450" s="6">
        <v>45919</v>
      </c>
      <c r="AB450" s="5" t="s">
        <v>10976</v>
      </c>
      <c r="AC450" s="41">
        <f>IFERROR(VLOOKUP(H450,Centros!$AI$2:$AN$10,6,FALSE),0)</f>
        <v>72</v>
      </c>
      <c r="AD450" s="42">
        <f t="shared" si="152"/>
        <v>0</v>
      </c>
      <c r="AE450" s="42">
        <f t="shared" si="153"/>
        <v>4.5</v>
      </c>
      <c r="AF450" s="42">
        <f t="shared" si="154"/>
        <v>0</v>
      </c>
      <c r="AG450" s="42">
        <f t="shared" si="155"/>
        <v>0</v>
      </c>
      <c r="AH450" s="43">
        <f>IFERROR(VLOOKUP($I450,Trabajadores!$C$3:$AT$1684,44,FALSE),0)</f>
        <v>19228</v>
      </c>
      <c r="AI450" s="43">
        <f>IFERROR(VLOOKUP($I450,Trabajadores!$C$3:$AT$1684,2,FALSE),0)</f>
        <v>1633</v>
      </c>
      <c r="AJ450" s="43" t="str">
        <f>IFERROR(VLOOKUP($I450,Trabajadores!$C$3:$AY$1270,21,FALSE),0)</f>
        <v>112</v>
      </c>
      <c r="AK450" s="42">
        <f>IFERROR(VLOOKUP($I450,Trabajadores!$C$3:$AN$1684,38,FALSE),0)</f>
        <v>8.7016666666666662</v>
      </c>
      <c r="AL450" s="42" t="str">
        <f>IFERROR(VLOOKUP($I450,Trabajadores!$C$3:$AN$1684,28,FALSE),0)</f>
        <v>99100165012016</v>
      </c>
      <c r="AM450" s="21" t="str">
        <f>IFERROR(VLOOKUP($I450,Trabajadores!$C$3:$AN$1684,19,FALSE),0)</f>
        <v>ASL</v>
      </c>
      <c r="AN450" s="21">
        <f>IFERROR(IF($J450="algadi",VLOOKUP($K450,Centros!$AB$2:$AD$142,2,FALSE),VLOOKUP($K450,Centros!$AB$143:$AD$282,2,FALSE)),0)</f>
        <v>0</v>
      </c>
      <c r="AO450" s="44">
        <f>IFERROR(IF($J450="algadi",VLOOKUP($K450,Centros!$AB$2:$AD$142,3,FALSE),VLOOKUP($K450,Centros!$AB$143:$AD$222,3,FALSE)),0)</f>
        <v>0</v>
      </c>
      <c r="AP450" s="54"/>
      <c r="AQ450" s="55">
        <f>IFERROR(VLOOKUP($AM450,Centros!$AR$2:$AS$405,2,FALSE),0)</f>
        <v>1.6367812499999999</v>
      </c>
      <c r="AR450" s="78">
        <f>IFERROR(VLOOKUP($AM450,Centros!$AZ$2:$BA$6,2,FALSE),0)</f>
        <v>0</v>
      </c>
      <c r="AS450" s="76">
        <f>IFERROR(VLOOKUP($AM450,Centros!$BE$2:$BF$6,2,FALSE),0)</f>
        <v>2.0499999999999998</v>
      </c>
      <c r="BD450" s="45" t="str">
        <f t="shared" si="156"/>
        <v>ALGADI</v>
      </c>
      <c r="BE450" s="45" t="s">
        <v>852</v>
      </c>
      <c r="BF450" s="123" t="str">
        <f t="shared" si="157"/>
        <v>9-SEPTIEMBRE</v>
      </c>
      <c r="BG450" s="45">
        <f t="shared" si="158"/>
        <v>110123</v>
      </c>
      <c r="BH450" s="45">
        <f>VLOOKUP(Y450,Hoja1!$A$2:$O$599,14,FALSE)</f>
        <v>110123</v>
      </c>
      <c r="BI450" s="45" t="str">
        <f>VLOOKUP(BH450,Hoja1!$A$2:$O$599,2,FALSE)</f>
        <v>BREWSTER MADRID</v>
      </c>
      <c r="BJ450" s="45" t="str">
        <f t="shared" si="159"/>
        <v>SOTO RAMIREZ, ROSA</v>
      </c>
      <c r="BK450" s="45">
        <f>VLOOKUP(BJ450,Trabajadores!$C$3:$AN$3285,14,FALSE)</f>
        <v>389</v>
      </c>
      <c r="BL450" s="45" t="str">
        <f>VLOOKUP($BJ450,Trabajadores!$C$3:$AN$3285,19,FALSE)</f>
        <v>ASL</v>
      </c>
      <c r="BM450" s="45">
        <f>VLOOKUP($BJ450,Trabajadores!$C$3:$AN$3285,16,FALSE)</f>
        <v>75</v>
      </c>
      <c r="BN450" s="124">
        <f t="shared" si="160"/>
        <v>1</v>
      </c>
      <c r="BO450" s="124">
        <f t="shared" si="161"/>
        <v>0</v>
      </c>
      <c r="BP450" s="125">
        <f t="shared" si="162"/>
        <v>1</v>
      </c>
      <c r="BR450" s="126">
        <f t="shared" si="163"/>
        <v>-5.9377499999999994</v>
      </c>
      <c r="BV450" s="45" t="str">
        <f t="shared" si="164"/>
        <v>ALGADI</v>
      </c>
      <c r="BW450" s="45" t="s">
        <v>852</v>
      </c>
      <c r="BX450" s="123" t="str">
        <f t="shared" si="165"/>
        <v>9-SEPTIEMBRE</v>
      </c>
      <c r="BY450" s="45">
        <f t="shared" si="166"/>
        <v>110123</v>
      </c>
      <c r="BZ450" s="45">
        <f>VLOOKUP(BY450,Hoja1!$A$2:$O$599,14,FALSE)</f>
        <v>110123</v>
      </c>
      <c r="CA450" s="45" t="str">
        <f>VLOOKUP(BZ450,Hoja1!$A$2:$O$599,2,FALSE)</f>
        <v>BREWSTER MADRID</v>
      </c>
      <c r="CB450" s="45" t="str">
        <f t="shared" si="167"/>
        <v>Refuerzo</v>
      </c>
      <c r="CC450" s="45">
        <v>888</v>
      </c>
      <c r="CD450" s="45" t="str">
        <f t="shared" si="168"/>
        <v>INCIDENCIA</v>
      </c>
      <c r="CF450" s="124"/>
      <c r="CG450" s="124"/>
      <c r="CH450" s="125"/>
      <c r="CJ450" s="126">
        <f t="shared" si="169"/>
        <v>5.9377499999999994</v>
      </c>
    </row>
    <row r="451" spans="1:88" hidden="1" x14ac:dyDescent="0.3">
      <c r="A451" s="116"/>
      <c r="B451" s="116"/>
      <c r="D451" s="31" t="s">
        <v>2775</v>
      </c>
      <c r="E451" s="8" t="s">
        <v>2786</v>
      </c>
      <c r="F451" s="7" t="s">
        <v>725</v>
      </c>
      <c r="G451" s="45" t="s">
        <v>714</v>
      </c>
      <c r="H451" s="45" t="s">
        <v>718</v>
      </c>
      <c r="I451" s="119" t="s">
        <v>7699</v>
      </c>
      <c r="J451" s="18" t="s">
        <v>485</v>
      </c>
      <c r="K451" s="119">
        <v>110123</v>
      </c>
      <c r="L451" s="110" t="str">
        <f t="shared" si="147"/>
        <v>ok</v>
      </c>
      <c r="M451" s="111" t="str">
        <f>IFERROR(VLOOKUP(K451,Centros!$E$2:$G$340,2,FALSE)," ")</f>
        <v>BREWSTER MADRID</v>
      </c>
      <c r="N451" s="112" t="str">
        <f t="shared" si="148"/>
        <v xml:space="preserve"> </v>
      </c>
      <c r="O451" s="113" t="str">
        <f>IFERROR(VLOOKUP($I451,Trabajadores!$C$3:$AF$1684,19,FALSE)," ")</f>
        <v>ASL</v>
      </c>
      <c r="P451" s="32">
        <v>1</v>
      </c>
      <c r="Q451" s="33">
        <v>9</v>
      </c>
      <c r="R451" s="24">
        <f t="shared" ref="R451:R510" si="170">+P451*Q451</f>
        <v>9</v>
      </c>
      <c r="S451" s="18"/>
      <c r="T451" s="23">
        <f t="shared" si="149"/>
        <v>1.6367812499999999</v>
      </c>
      <c r="U451" s="23">
        <f t="shared" si="150"/>
        <v>0</v>
      </c>
      <c r="V451" s="18"/>
      <c r="W451" s="23">
        <f t="shared" si="151"/>
        <v>11.875499999999999</v>
      </c>
      <c r="X451" s="30" t="str">
        <f>IFERROR(VLOOKUP($I451,Trabajadores!$C$2:$AS$1684,42,FALSE)," ")</f>
        <v>ALGADI</v>
      </c>
      <c r="Y451" s="30">
        <f>IFERROR(VLOOKUP($I451,Trabajadores!$C$2:$AS$1684,40,FALSE)," ")</f>
        <v>110123</v>
      </c>
      <c r="Z451" s="30" t="str">
        <f>IFERROR(VLOOKUP(Y451,Centros!$X$2:$Y$228,2,FALSE)," ")</f>
        <v>BREWSTER MADRID</v>
      </c>
      <c r="AA451" s="6" t="s">
        <v>10975</v>
      </c>
      <c r="AB451" s="5" t="s">
        <v>10976</v>
      </c>
      <c r="AC451" s="41">
        <f>IFERROR(VLOOKUP(H451,Centros!$AI$2:$AN$10,6,FALSE),0)</f>
        <v>72</v>
      </c>
      <c r="AD451" s="42">
        <f t="shared" si="152"/>
        <v>0</v>
      </c>
      <c r="AE451" s="42">
        <f t="shared" si="153"/>
        <v>9</v>
      </c>
      <c r="AF451" s="42">
        <f t="shared" si="154"/>
        <v>0</v>
      </c>
      <c r="AG451" s="42">
        <f t="shared" si="155"/>
        <v>0</v>
      </c>
      <c r="AH451" s="43">
        <f>IFERROR(VLOOKUP($I451,Trabajadores!$C$3:$AT$1684,44,FALSE),0)</f>
        <v>19228</v>
      </c>
      <c r="AI451" s="43">
        <f>IFERROR(VLOOKUP($I451,Trabajadores!$C$3:$AT$1684,2,FALSE),0)</f>
        <v>2019</v>
      </c>
      <c r="AJ451" s="43" t="str">
        <f>IFERROR(VLOOKUP($I451,Trabajadores!$C$3:$AY$1270,21,FALSE),0)</f>
        <v>112</v>
      </c>
      <c r="AK451" s="42">
        <f>IFERROR(VLOOKUP($I451,Trabajadores!$C$3:$AN$1684,38,FALSE),0)</f>
        <v>7.8</v>
      </c>
      <c r="AL451" s="42" t="str">
        <f>IFERROR(VLOOKUP($I451,Trabajadores!$C$3:$AN$1684,28,FALSE),0)</f>
        <v>99100165012016</v>
      </c>
      <c r="AM451" s="21" t="str">
        <f>IFERROR(VLOOKUP($I451,Trabajadores!$C$3:$AN$1684,19,FALSE),0)</f>
        <v>ASL</v>
      </c>
      <c r="AN451" s="21">
        <f>IFERROR(IF($J451="algadi",VLOOKUP($K451,Centros!$AB$2:$AD$142,2,FALSE),VLOOKUP($K451,Centros!$AB$143:$AD$282,2,FALSE)),0)</f>
        <v>0</v>
      </c>
      <c r="AO451" s="44">
        <f>IFERROR(IF($J451="algadi",VLOOKUP($K451,Centros!$AB$2:$AD$142,3,FALSE),VLOOKUP($K451,Centros!$AB$143:$AD$222,3,FALSE)),0)</f>
        <v>0</v>
      </c>
      <c r="AP451" s="54"/>
      <c r="AQ451" s="55">
        <f>IFERROR(VLOOKUP($AM451,Centros!$AR$2:$AS$405,2,FALSE),0)</f>
        <v>1.6367812499999999</v>
      </c>
      <c r="AR451" s="78">
        <f>IFERROR(VLOOKUP($AM451,Centros!$AZ$2:$BA$6,2,FALSE),0)</f>
        <v>0</v>
      </c>
      <c r="AS451" s="76">
        <f>IFERROR(VLOOKUP($AM451,Centros!$BE$2:$BF$6,2,FALSE),0)</f>
        <v>2.0499999999999998</v>
      </c>
      <c r="BD451" s="45" t="str">
        <f t="shared" si="156"/>
        <v>ALGADI</v>
      </c>
      <c r="BE451" s="45" t="s">
        <v>852</v>
      </c>
      <c r="BF451" s="123" t="str">
        <f t="shared" si="157"/>
        <v>9-SEPTIEMBRE</v>
      </c>
      <c r="BG451" s="45">
        <f t="shared" si="158"/>
        <v>110123</v>
      </c>
      <c r="BH451" s="45">
        <f>VLOOKUP(Y451,Hoja1!$A$2:$O$599,14,FALSE)</f>
        <v>110123</v>
      </c>
      <c r="BI451" s="45" t="str">
        <f>VLOOKUP(BH451,Hoja1!$A$2:$O$599,2,FALSE)</f>
        <v>BREWSTER MADRID</v>
      </c>
      <c r="BJ451" s="45" t="str">
        <f t="shared" si="159"/>
        <v>BENGOCHEA HERRERA, IRENE</v>
      </c>
      <c r="BK451" s="45">
        <f>VLOOKUP(BJ451,Trabajadores!$C$3:$AN$3285,14,FALSE)</f>
        <v>510</v>
      </c>
      <c r="BL451" s="45" t="str">
        <f>VLOOKUP($BJ451,Trabajadores!$C$3:$AN$3285,19,FALSE)</f>
        <v>ASL</v>
      </c>
      <c r="BM451" s="45">
        <f>VLOOKUP($BJ451,Trabajadores!$C$3:$AN$3285,16,FALSE)</f>
        <v>50</v>
      </c>
      <c r="BN451" s="124">
        <f t="shared" si="160"/>
        <v>1</v>
      </c>
      <c r="BO451" s="124">
        <f t="shared" si="161"/>
        <v>0</v>
      </c>
      <c r="BP451" s="125">
        <f t="shared" si="162"/>
        <v>1</v>
      </c>
      <c r="BR451" s="126">
        <f t="shared" si="163"/>
        <v>-11.875499999999999</v>
      </c>
      <c r="BV451" s="45" t="str">
        <f t="shared" si="164"/>
        <v>ALGADI</v>
      </c>
      <c r="BW451" s="45" t="s">
        <v>852</v>
      </c>
      <c r="BX451" s="123" t="str">
        <f t="shared" si="165"/>
        <v>9-SEPTIEMBRE</v>
      </c>
      <c r="BY451" s="45">
        <f t="shared" si="166"/>
        <v>110123</v>
      </c>
      <c r="BZ451" s="45">
        <f>VLOOKUP(BY451,Hoja1!$A$2:$O$599,14,FALSE)</f>
        <v>110123</v>
      </c>
      <c r="CA451" s="45" t="str">
        <f>VLOOKUP(BZ451,Hoja1!$A$2:$O$599,2,FALSE)</f>
        <v>BREWSTER MADRID</v>
      </c>
      <c r="CB451" s="45" t="str">
        <f t="shared" si="167"/>
        <v>Refuerzo</v>
      </c>
      <c r="CC451" s="45">
        <v>888</v>
      </c>
      <c r="CD451" s="45" t="str">
        <f t="shared" si="168"/>
        <v>INCIDENCIA</v>
      </c>
      <c r="CF451" s="124"/>
      <c r="CG451" s="124"/>
      <c r="CH451" s="125"/>
      <c r="CJ451" s="126">
        <f t="shared" si="169"/>
        <v>11.875499999999999</v>
      </c>
    </row>
    <row r="452" spans="1:88" hidden="1" x14ac:dyDescent="0.3">
      <c r="A452" s="116"/>
      <c r="B452" s="116"/>
      <c r="D452" s="31" t="s">
        <v>2775</v>
      </c>
      <c r="E452" s="8" t="s">
        <v>2786</v>
      </c>
      <c r="F452" s="7" t="s">
        <v>725</v>
      </c>
      <c r="G452" s="45" t="s">
        <v>714</v>
      </c>
      <c r="H452" s="45" t="s">
        <v>816</v>
      </c>
      <c r="I452" s="119" t="s">
        <v>8867</v>
      </c>
      <c r="J452" s="18" t="s">
        <v>485</v>
      </c>
      <c r="K452" s="119">
        <v>110123</v>
      </c>
      <c r="L452" s="110" t="str">
        <f t="shared" ref="L452:L511" si="171">IF(W452&gt;0,IF(OR(E452="",F452="",G452="",H452="",I452="",J452="",K452=""),"faltan datos","ok")," ")</f>
        <v>ok</v>
      </c>
      <c r="M452" s="111" t="str">
        <f>IFERROR(VLOOKUP(K452,Centros!$E$2:$G$340,2,FALSE)," ")</f>
        <v>BREWSTER MADRID</v>
      </c>
      <c r="N452" s="112" t="str">
        <f t="shared" ref="N452:N511" si="172">IF(J452=" "," ",IF(J452=X452," ","Emp Orig/dest. Distinta"))</f>
        <v xml:space="preserve"> </v>
      </c>
      <c r="O452" s="113" t="str">
        <f>IFERROR(VLOOKUP($I452,Trabajadores!$C$3:$AF$1684,19,FALSE)," ")</f>
        <v>ASL</v>
      </c>
      <c r="P452" s="32">
        <v>1</v>
      </c>
      <c r="Q452" s="33">
        <v>9</v>
      </c>
      <c r="R452" s="24">
        <f t="shared" si="170"/>
        <v>9</v>
      </c>
      <c r="S452" s="18"/>
      <c r="T452" s="23">
        <f t="shared" ref="T452:T511" si="173">IF(AL452="99100165012016",AQ452,IF(AL452="28009435011996",AR452,IF(AL452="99010825011997",AS452)))</f>
        <v>1.6367812499999999</v>
      </c>
      <c r="U452" s="23">
        <f t="shared" ref="U452:U511" si="174">IF(T452="no corresponde",0,+S452*T452)</f>
        <v>0</v>
      </c>
      <c r="V452" s="18"/>
      <c r="W452" s="23">
        <f t="shared" ref="W452:W511" si="175">+V452*AK452+((+R452+U452)*1.3195)</f>
        <v>11.875499999999999</v>
      </c>
      <c r="X452" s="30" t="str">
        <f>IFERROR(VLOOKUP($I452,Trabajadores!$C$2:$AS$1684,42,FALSE)," ")</f>
        <v>ALGADI</v>
      </c>
      <c r="Y452" s="30">
        <f>IFERROR(VLOOKUP($I452,Trabajadores!$C$2:$AS$1684,40,FALSE)," ")</f>
        <v>110123</v>
      </c>
      <c r="Z452" s="30" t="str">
        <f>IFERROR(VLOOKUP(Y452,Centros!$X$2:$Y$228,2,FALSE)," ")</f>
        <v>BREWSTER MADRID</v>
      </c>
      <c r="AA452" s="6" t="s">
        <v>10975</v>
      </c>
      <c r="AB452" s="5" t="s">
        <v>10976</v>
      </c>
      <c r="AC452" s="41">
        <f>IFERROR(VLOOKUP(H452,Centros!$AI$2:$AN$10,6,FALSE),0)</f>
        <v>72</v>
      </c>
      <c r="AD452" s="42">
        <f t="shared" ref="AD452:AD511" si="176">IF(AC452=70,R452,0)</f>
        <v>0</v>
      </c>
      <c r="AE452" s="42">
        <f t="shared" ref="AE452:AE511" si="177">IF(AC452=72,R452,0)</f>
        <v>9</v>
      </c>
      <c r="AF452" s="42">
        <f t="shared" ref="AF452:AF511" si="178">IF(AC452=73,+R452,0)</f>
        <v>0</v>
      </c>
      <c r="AG452" s="42">
        <f t="shared" ref="AG452:AG511" si="179">+U452</f>
        <v>0</v>
      </c>
      <c r="AH452" s="43">
        <f>IFERROR(VLOOKUP($I452,Trabajadores!$C$3:$AT$1684,44,FALSE),0)</f>
        <v>19228</v>
      </c>
      <c r="AI452" s="43">
        <f>IFERROR(VLOOKUP($I452,Trabajadores!$C$3:$AT$1684,2,FALSE),0)</f>
        <v>2238</v>
      </c>
      <c r="AJ452" s="43" t="str">
        <f>IFERROR(VLOOKUP($I452,Trabajadores!$C$3:$AY$1270,21,FALSE),0)</f>
        <v>112</v>
      </c>
      <c r="AK452" s="42">
        <f>IFERROR(VLOOKUP($I452,Trabajadores!$C$3:$AN$1684,38,FALSE),0)</f>
        <v>7.333333333333333</v>
      </c>
      <c r="AL452" s="42" t="str">
        <f>IFERROR(VLOOKUP($I452,Trabajadores!$C$3:$AN$1684,28,FALSE),0)</f>
        <v>99100165012016</v>
      </c>
      <c r="AM452" s="21" t="str">
        <f>IFERROR(VLOOKUP($I452,Trabajadores!$C$3:$AN$1684,19,FALSE),0)</f>
        <v>ASL</v>
      </c>
      <c r="AN452" s="21">
        <f>IFERROR(IF($J452="algadi",VLOOKUP($K452,Centros!$AB$2:$AD$142,2,FALSE),VLOOKUP($K452,Centros!$AB$143:$AD$282,2,FALSE)),0)</f>
        <v>0</v>
      </c>
      <c r="AO452" s="44">
        <f>IFERROR(IF($J452="algadi",VLOOKUP($K452,Centros!$AB$2:$AD$142,3,FALSE),VLOOKUP($K452,Centros!$AB$143:$AD$222,3,FALSE)),0)</f>
        <v>0</v>
      </c>
      <c r="AP452" s="54"/>
      <c r="AQ452" s="55">
        <f>IFERROR(VLOOKUP($AM452,Centros!$AR$2:$AS$405,2,FALSE),0)</f>
        <v>1.6367812499999999</v>
      </c>
      <c r="AR452" s="78">
        <f>IFERROR(VLOOKUP($AM452,Centros!$AZ$2:$BA$6,2,FALSE),0)</f>
        <v>0</v>
      </c>
      <c r="AS452" s="76">
        <f>IFERROR(VLOOKUP($AM452,Centros!$BE$2:$BF$6,2,FALSE),0)</f>
        <v>2.0499999999999998</v>
      </c>
      <c r="BD452" s="45" t="str">
        <f t="shared" ref="BD452:BD511" si="180">+X452</f>
        <v>ALGADI</v>
      </c>
      <c r="BE452" s="45" t="s">
        <v>852</v>
      </c>
      <c r="BF452" s="123" t="str">
        <f t="shared" ref="BF452:BF511" si="181">+E452</f>
        <v>9-SEPTIEMBRE</v>
      </c>
      <c r="BG452" s="45">
        <f t="shared" ref="BG452:BG511" si="182">+Y452</f>
        <v>110123</v>
      </c>
      <c r="BH452" s="45">
        <f>VLOOKUP(Y452,Hoja1!$A$2:$O$599,14,FALSE)</f>
        <v>110123</v>
      </c>
      <c r="BI452" s="45" t="str">
        <f>VLOOKUP(BH452,Hoja1!$A$2:$O$599,2,FALSE)</f>
        <v>BREWSTER MADRID</v>
      </c>
      <c r="BJ452" s="45" t="str">
        <f t="shared" ref="BJ452:BJ511" si="183">+I452</f>
        <v>HERNANDEZ MARTOS, VICENTE</v>
      </c>
      <c r="BK452" s="45">
        <f>VLOOKUP(BJ452,Trabajadores!$C$3:$AN$3285,14,FALSE)</f>
        <v>300</v>
      </c>
      <c r="BL452" s="45" t="str">
        <f>VLOOKUP($BJ452,Trabajadores!$C$3:$AN$3285,19,FALSE)</f>
        <v>ASL</v>
      </c>
      <c r="BM452" s="45">
        <f>VLOOKUP($BJ452,Trabajadores!$C$3:$AN$3285,16,FALSE)</f>
        <v>37.5</v>
      </c>
      <c r="BN452" s="124">
        <f t="shared" ref="BN452:BN511" si="184">IF($G452="010 Restauración",100%,0%)</f>
        <v>1</v>
      </c>
      <c r="BO452" s="124">
        <f t="shared" ref="BO452:BO511" si="185">IF($G452="020 Limpieza",100%,0%)</f>
        <v>0</v>
      </c>
      <c r="BP452" s="125">
        <f t="shared" ref="BP452:BP511" si="186">+BN452+BO452</f>
        <v>1</v>
      </c>
      <c r="BR452" s="126">
        <f t="shared" ref="BR452:BR511" si="187">-W452</f>
        <v>-11.875499999999999</v>
      </c>
      <c r="BV452" s="45" t="str">
        <f t="shared" ref="BV452:BV511" si="188">+J452</f>
        <v>ALGADI</v>
      </c>
      <c r="BW452" s="45" t="s">
        <v>852</v>
      </c>
      <c r="BX452" s="123" t="str">
        <f t="shared" ref="BX452:BX511" si="189">+E452</f>
        <v>9-SEPTIEMBRE</v>
      </c>
      <c r="BY452" s="45">
        <f t="shared" ref="BY452:BY511" si="190">+K452</f>
        <v>110123</v>
      </c>
      <c r="BZ452" s="45">
        <f>VLOOKUP(BY452,Hoja1!$A$2:$O$599,14,FALSE)</f>
        <v>110123</v>
      </c>
      <c r="CA452" s="45" t="str">
        <f>VLOOKUP(BZ452,Hoja1!$A$2:$O$599,2,FALSE)</f>
        <v>BREWSTER MADRID</v>
      </c>
      <c r="CB452" s="45" t="str">
        <f t="shared" ref="CB452:CB511" si="191">+H452</f>
        <v>Otros</v>
      </c>
      <c r="CC452" s="45">
        <v>888</v>
      </c>
      <c r="CD452" s="45" t="str">
        <f t="shared" ref="CD452:CD511" si="192">+BW452</f>
        <v>INCIDENCIA</v>
      </c>
      <c r="CF452" s="124"/>
      <c r="CG452" s="124"/>
      <c r="CH452" s="125"/>
      <c r="CJ452" s="126">
        <f t="shared" ref="CJ452:CJ511" si="193">+W452</f>
        <v>11.875499999999999</v>
      </c>
    </row>
    <row r="453" spans="1:88" hidden="1" x14ac:dyDescent="0.3">
      <c r="A453" s="116"/>
      <c r="B453" s="116"/>
      <c r="D453" s="31" t="s">
        <v>2775</v>
      </c>
      <c r="E453" s="8" t="s">
        <v>2786</v>
      </c>
      <c r="F453" s="7" t="s">
        <v>725</v>
      </c>
      <c r="G453" s="45" t="s">
        <v>714</v>
      </c>
      <c r="H453" s="45" t="s">
        <v>718</v>
      </c>
      <c r="I453" s="119" t="s">
        <v>10365</v>
      </c>
      <c r="J453" s="18" t="s">
        <v>485</v>
      </c>
      <c r="K453" s="119">
        <v>110123</v>
      </c>
      <c r="L453" s="110" t="str">
        <f t="shared" si="171"/>
        <v>ok</v>
      </c>
      <c r="M453" s="111" t="str">
        <f>IFERROR(VLOOKUP(K453,Centros!$E$2:$G$340,2,FALSE)," ")</f>
        <v>BREWSTER MADRID</v>
      </c>
      <c r="N453" s="112" t="str">
        <f t="shared" si="172"/>
        <v xml:space="preserve"> </v>
      </c>
      <c r="O453" s="113" t="str">
        <f>IFERROR(VLOOKUP($I453,Trabajadores!$C$3:$AF$1684,19,FALSE)," ")</f>
        <v>ASL</v>
      </c>
      <c r="P453" s="32">
        <v>1</v>
      </c>
      <c r="Q453" s="33">
        <v>9</v>
      </c>
      <c r="R453" s="24">
        <f t="shared" si="170"/>
        <v>9</v>
      </c>
      <c r="S453" s="18"/>
      <c r="T453" s="23">
        <f t="shared" si="173"/>
        <v>1.6367812499999999</v>
      </c>
      <c r="U453" s="23">
        <f t="shared" si="174"/>
        <v>0</v>
      </c>
      <c r="V453" s="18"/>
      <c r="W453" s="23">
        <f t="shared" si="175"/>
        <v>11.875499999999999</v>
      </c>
      <c r="X453" s="30" t="str">
        <f>IFERROR(VLOOKUP($I453,Trabajadores!$C$2:$AS$1684,42,FALSE)," ")</f>
        <v>ALGADI</v>
      </c>
      <c r="Y453" s="30">
        <f>IFERROR(VLOOKUP($I453,Trabajadores!$C$2:$AS$1684,40,FALSE)," ")</f>
        <v>110123</v>
      </c>
      <c r="Z453" s="30" t="str">
        <f>IFERROR(VLOOKUP(Y453,Centros!$X$2:$Y$228,2,FALSE)," ")</f>
        <v>BREWSTER MADRID</v>
      </c>
      <c r="AA453" s="6" t="s">
        <v>10975</v>
      </c>
      <c r="AB453" s="5" t="s">
        <v>10976</v>
      </c>
      <c r="AC453" s="41">
        <f>IFERROR(VLOOKUP(H453,Centros!$AI$2:$AN$10,6,FALSE),0)</f>
        <v>72</v>
      </c>
      <c r="AD453" s="42">
        <f t="shared" si="176"/>
        <v>0</v>
      </c>
      <c r="AE453" s="42">
        <f t="shared" si="177"/>
        <v>9</v>
      </c>
      <c r="AF453" s="42">
        <f t="shared" si="178"/>
        <v>0</v>
      </c>
      <c r="AG453" s="42">
        <f t="shared" si="179"/>
        <v>0</v>
      </c>
      <c r="AH453" s="43">
        <f>IFERROR(VLOOKUP($I453,Trabajadores!$C$3:$AT$1684,44,FALSE),0)</f>
        <v>19228</v>
      </c>
      <c r="AI453" s="43">
        <f>IFERROR(VLOOKUP($I453,Trabajadores!$C$3:$AT$1684,2,FALSE),0)</f>
        <v>1944</v>
      </c>
      <c r="AJ453" s="43" t="str">
        <f>IFERROR(VLOOKUP($I453,Trabajadores!$C$3:$AY$1270,21,FALSE),0)</f>
        <v>112</v>
      </c>
      <c r="AK453" s="42">
        <f>IFERROR(VLOOKUP($I453,Trabajadores!$C$3:$AN$1684,38,FALSE),0)</f>
        <v>7.8775000000000004</v>
      </c>
      <c r="AL453" s="42" t="str">
        <f>IFERROR(VLOOKUP($I453,Trabajadores!$C$3:$AN$1684,28,FALSE),0)</f>
        <v>99100165012016</v>
      </c>
      <c r="AM453" s="21" t="str">
        <f>IFERROR(VLOOKUP($I453,Trabajadores!$C$3:$AN$1684,19,FALSE),0)</f>
        <v>ASL</v>
      </c>
      <c r="AN453" s="21">
        <f>IFERROR(IF($J453="algadi",VLOOKUP($K453,Centros!$AB$2:$AD$142,2,FALSE),VLOOKUP($K453,Centros!$AB$143:$AD$282,2,FALSE)),0)</f>
        <v>0</v>
      </c>
      <c r="AO453" s="44">
        <f>IFERROR(IF($J453="algadi",VLOOKUP($K453,Centros!$AB$2:$AD$142,3,FALSE),VLOOKUP($K453,Centros!$AB$143:$AD$222,3,FALSE)),0)</f>
        <v>0</v>
      </c>
      <c r="AP453" s="54"/>
      <c r="AQ453" s="55">
        <f>IFERROR(VLOOKUP($AM453,Centros!$AR$2:$AS$405,2,FALSE),0)</f>
        <v>1.6367812499999999</v>
      </c>
      <c r="AR453" s="78">
        <f>IFERROR(VLOOKUP($AM453,Centros!$AZ$2:$BA$6,2,FALSE),0)</f>
        <v>0</v>
      </c>
      <c r="AS453" s="76">
        <f>IFERROR(VLOOKUP($AM453,Centros!$BE$2:$BF$6,2,FALSE),0)</f>
        <v>2.0499999999999998</v>
      </c>
      <c r="BD453" s="45" t="str">
        <f t="shared" si="180"/>
        <v>ALGADI</v>
      </c>
      <c r="BE453" s="45" t="s">
        <v>852</v>
      </c>
      <c r="BF453" s="123" t="str">
        <f t="shared" si="181"/>
        <v>9-SEPTIEMBRE</v>
      </c>
      <c r="BG453" s="45">
        <f t="shared" si="182"/>
        <v>110123</v>
      </c>
      <c r="BH453" s="45">
        <f>VLOOKUP(Y453,Hoja1!$A$2:$O$599,14,FALSE)</f>
        <v>110123</v>
      </c>
      <c r="BI453" s="45" t="str">
        <f>VLOOKUP(BH453,Hoja1!$A$2:$O$599,2,FALSE)</f>
        <v>BREWSTER MADRID</v>
      </c>
      <c r="BJ453" s="45" t="str">
        <f t="shared" si="183"/>
        <v>TORRES LLONTOP, ROSABEL</v>
      </c>
      <c r="BK453" s="45">
        <f>VLOOKUP(BJ453,Trabajadores!$C$3:$AN$3285,14,FALSE)</f>
        <v>502</v>
      </c>
      <c r="BL453" s="45" t="str">
        <f>VLOOKUP($BJ453,Trabajadores!$C$3:$AN$3285,19,FALSE)</f>
        <v>ASL</v>
      </c>
      <c r="BM453" s="45">
        <f>VLOOKUP($BJ453,Trabajadores!$C$3:$AN$3285,16,FALSE)</f>
        <v>50</v>
      </c>
      <c r="BN453" s="124">
        <f t="shared" si="184"/>
        <v>1</v>
      </c>
      <c r="BO453" s="124">
        <f t="shared" si="185"/>
        <v>0</v>
      </c>
      <c r="BP453" s="125">
        <f t="shared" si="186"/>
        <v>1</v>
      </c>
      <c r="BR453" s="126">
        <f t="shared" si="187"/>
        <v>-11.875499999999999</v>
      </c>
      <c r="BV453" s="45" t="str">
        <f t="shared" si="188"/>
        <v>ALGADI</v>
      </c>
      <c r="BW453" s="45" t="s">
        <v>852</v>
      </c>
      <c r="BX453" s="123" t="str">
        <f t="shared" si="189"/>
        <v>9-SEPTIEMBRE</v>
      </c>
      <c r="BY453" s="45">
        <f t="shared" si="190"/>
        <v>110123</v>
      </c>
      <c r="BZ453" s="45">
        <f>VLOOKUP(BY453,Hoja1!$A$2:$O$599,14,FALSE)</f>
        <v>110123</v>
      </c>
      <c r="CA453" s="45" t="str">
        <f>VLOOKUP(BZ453,Hoja1!$A$2:$O$599,2,FALSE)</f>
        <v>BREWSTER MADRID</v>
      </c>
      <c r="CB453" s="45" t="str">
        <f t="shared" si="191"/>
        <v>Refuerzo</v>
      </c>
      <c r="CC453" s="45">
        <v>888</v>
      </c>
      <c r="CD453" s="45" t="str">
        <f t="shared" si="192"/>
        <v>INCIDENCIA</v>
      </c>
      <c r="CF453" s="124"/>
      <c r="CG453" s="124"/>
      <c r="CH453" s="125"/>
      <c r="CJ453" s="126">
        <f t="shared" si="193"/>
        <v>11.875499999999999</v>
      </c>
    </row>
    <row r="454" spans="1:88" hidden="1" x14ac:dyDescent="0.3">
      <c r="A454" s="116"/>
      <c r="B454" s="116"/>
      <c r="D454" s="31" t="s">
        <v>2775</v>
      </c>
      <c r="E454" s="8" t="s">
        <v>2786</v>
      </c>
      <c r="F454" s="7" t="s">
        <v>726</v>
      </c>
      <c r="G454" s="45" t="s">
        <v>714</v>
      </c>
      <c r="H454" s="45" t="s">
        <v>718</v>
      </c>
      <c r="I454" s="119" t="s">
        <v>4084</v>
      </c>
      <c r="J454" s="18" t="s">
        <v>485</v>
      </c>
      <c r="K454" s="119">
        <v>120027</v>
      </c>
      <c r="L454" s="110" t="str">
        <f t="shared" si="171"/>
        <v>ok</v>
      </c>
      <c r="M454" s="111" t="str">
        <f>IFERROR(VLOOKUP(K454,Centros!$E$2:$G$340,2,FALSE)," ")</f>
        <v>COLEGIO MAYOR CESAR CARLOS</v>
      </c>
      <c r="N454" s="112" t="str">
        <f t="shared" si="172"/>
        <v xml:space="preserve"> </v>
      </c>
      <c r="O454" s="113" t="str">
        <f>IFERROR(VLOOKUP($I454,Trabajadores!$C$3:$AF$1684,19,FALSE)," ")</f>
        <v>Cociner@</v>
      </c>
      <c r="P454" s="32"/>
      <c r="Q454" s="33"/>
      <c r="R454" s="24">
        <f t="shared" si="170"/>
        <v>0</v>
      </c>
      <c r="S454" s="18"/>
      <c r="T454" s="23">
        <f t="shared" si="173"/>
        <v>1.743765625</v>
      </c>
      <c r="U454" s="23">
        <f t="shared" si="174"/>
        <v>0</v>
      </c>
      <c r="V454" s="18">
        <v>516</v>
      </c>
      <c r="W454" s="23">
        <f t="shared" si="175"/>
        <v>2162.6849999999999</v>
      </c>
      <c r="X454" s="30" t="str">
        <f>IFERROR(VLOOKUP($I454,Trabajadores!$C$2:$AS$1684,42,FALSE)," ")</f>
        <v>ALGADI</v>
      </c>
      <c r="Y454" s="30">
        <f>IFERROR(VLOOKUP($I454,Trabajadores!$C$2:$AS$1684,40,FALSE)," ")</f>
        <v>110001</v>
      </c>
      <c r="Z454" s="30" t="str">
        <f>IFERROR(VLOOKUP(Y454,Centros!$X$2:$Y$228,2,FALSE)," ")</f>
        <v>COLEGIO AGUSTINIANO</v>
      </c>
      <c r="AA454" s="6" t="s">
        <v>10977</v>
      </c>
      <c r="AB454" s="5" t="s">
        <v>10978</v>
      </c>
      <c r="AC454" s="41">
        <f>IFERROR(VLOOKUP(H454,Centros!$AI$2:$AN$10,6,FALSE),0)</f>
        <v>72</v>
      </c>
      <c r="AD454" s="42">
        <f t="shared" si="176"/>
        <v>0</v>
      </c>
      <c r="AE454" s="42">
        <f t="shared" si="177"/>
        <v>0</v>
      </c>
      <c r="AF454" s="42">
        <f t="shared" si="178"/>
        <v>0</v>
      </c>
      <c r="AG454" s="42">
        <f t="shared" si="179"/>
        <v>0</v>
      </c>
      <c r="AH454" s="43">
        <f>IFERROR(VLOOKUP($I454,Trabajadores!$C$3:$AT$1684,44,FALSE),0)</f>
        <v>19228</v>
      </c>
      <c r="AI454" s="43">
        <f>IFERROR(VLOOKUP($I454,Trabajadores!$C$3:$AT$1684,2,FALSE),0)</f>
        <v>1859</v>
      </c>
      <c r="AJ454" s="43" t="str">
        <f>IFERROR(VLOOKUP($I454,Trabajadores!$C$3:$AY$1270,21,FALSE),0)</f>
        <v>1</v>
      </c>
      <c r="AK454" s="42">
        <f>IFERROR(VLOOKUP($I454,Trabajadores!$C$3:$AN$1684,38,FALSE),0)</f>
        <v>4.1912500000000001</v>
      </c>
      <c r="AL454" s="42" t="str">
        <f>IFERROR(VLOOKUP($I454,Trabajadores!$C$3:$AN$1684,28,FALSE),0)</f>
        <v>99100165012016</v>
      </c>
      <c r="AM454" s="21" t="str">
        <f>IFERROR(VLOOKUP($I454,Trabajadores!$C$3:$AN$1684,19,FALSE),0)</f>
        <v>Cociner@</v>
      </c>
      <c r="AN454" s="21">
        <f>IFERROR(IF($J454="algadi",VLOOKUP($K454,Centros!$AB$2:$AD$142,2,FALSE),VLOOKUP($K454,Centros!$AB$143:$AD$282,2,FALSE)),0)</f>
        <v>5027</v>
      </c>
      <c r="AO454" s="44" t="str">
        <f>IFERROR(IF($J454="algadi",VLOOKUP($K454,Centros!$AB$2:$AD$142,3,FALSE),VLOOKUP($K454,Centros!$AB$143:$AD$222,3,FALSE)),0)</f>
        <v>62</v>
      </c>
      <c r="AP454" s="54"/>
      <c r="AQ454" s="55">
        <f>IFERROR(VLOOKUP($AM454,Centros!$AR$2:$AS$405,2,FALSE),0)</f>
        <v>1.743765625</v>
      </c>
      <c r="AR454" s="78">
        <f>IFERROR(VLOOKUP($AM454,Centros!$AZ$2:$BA$6,2,FALSE),0)</f>
        <v>2.3222499999999999</v>
      </c>
      <c r="AS454" s="76">
        <f>IFERROR(VLOOKUP($AM454,Centros!$BE$2:$BF$6,2,FALSE),0)</f>
        <v>0</v>
      </c>
      <c r="BD454" s="45" t="str">
        <f t="shared" si="180"/>
        <v>ALGADI</v>
      </c>
      <c r="BE454" s="45" t="s">
        <v>852</v>
      </c>
      <c r="BF454" s="123" t="str">
        <f t="shared" si="181"/>
        <v>9-SEPTIEMBRE</v>
      </c>
      <c r="BG454" s="45">
        <f t="shared" si="182"/>
        <v>110001</v>
      </c>
      <c r="BH454" s="45">
        <f>VLOOKUP(Y454,Hoja1!$A$2:$O$599,14,FALSE)</f>
        <v>110001</v>
      </c>
      <c r="BI454" s="45" t="str">
        <f>VLOOKUP(BH454,Hoja1!$A$2:$O$599,2,FALSE)</f>
        <v>COLEGIO AGUSTINIANO</v>
      </c>
      <c r="BJ454" s="45" t="str">
        <f t="shared" si="183"/>
        <v>LEON MARTIN, JERONIMO A</v>
      </c>
      <c r="BK454" s="45">
        <f>VLOOKUP(BJ454,Trabajadores!$C$3:$AN$3285,14,FALSE)</f>
        <v>100</v>
      </c>
      <c r="BL454" s="45" t="str">
        <f>VLOOKUP($BJ454,Trabajadores!$C$3:$AN$3285,19,FALSE)</f>
        <v>Cociner@</v>
      </c>
      <c r="BM454" s="45">
        <f>VLOOKUP($BJ454,Trabajadores!$C$3:$AN$3285,16,FALSE)</f>
        <v>100</v>
      </c>
      <c r="BN454" s="124">
        <f t="shared" si="184"/>
        <v>1</v>
      </c>
      <c r="BO454" s="124">
        <f t="shared" si="185"/>
        <v>0</v>
      </c>
      <c r="BP454" s="125">
        <f t="shared" si="186"/>
        <v>1</v>
      </c>
      <c r="BR454" s="126">
        <f t="shared" si="187"/>
        <v>-2162.6849999999999</v>
      </c>
      <c r="BV454" s="45" t="str">
        <f t="shared" si="188"/>
        <v>ALGADI</v>
      </c>
      <c r="BW454" s="45" t="s">
        <v>852</v>
      </c>
      <c r="BX454" s="123" t="str">
        <f t="shared" si="189"/>
        <v>9-SEPTIEMBRE</v>
      </c>
      <c r="BY454" s="45">
        <f t="shared" si="190"/>
        <v>120027</v>
      </c>
      <c r="BZ454" s="45">
        <f>VLOOKUP(BY454,Hoja1!$A$2:$O$599,14,FALSE)</f>
        <v>120027</v>
      </c>
      <c r="CA454" s="45" t="str">
        <f>VLOOKUP(BZ454,Hoja1!$A$2:$O$599,2,FALSE)</f>
        <v>COLEGIO MAYOR CESAR CARLOS</v>
      </c>
      <c r="CB454" s="45" t="str">
        <f t="shared" si="191"/>
        <v>Refuerzo</v>
      </c>
      <c r="CC454" s="45">
        <v>888</v>
      </c>
      <c r="CD454" s="45" t="str">
        <f t="shared" si="192"/>
        <v>INCIDENCIA</v>
      </c>
      <c r="CF454" s="124"/>
      <c r="CG454" s="124"/>
      <c r="CH454" s="125"/>
      <c r="CJ454" s="126">
        <f t="shared" si="193"/>
        <v>2162.6849999999999</v>
      </c>
    </row>
    <row r="455" spans="1:88" hidden="1" x14ac:dyDescent="0.3">
      <c r="A455" s="116"/>
      <c r="B455" s="116"/>
      <c r="D455" s="31" t="s">
        <v>2775</v>
      </c>
      <c r="E455" s="8" t="s">
        <v>2786</v>
      </c>
      <c r="F455" s="7" t="s">
        <v>726</v>
      </c>
      <c r="G455" s="45" t="s">
        <v>714</v>
      </c>
      <c r="H455" s="45" t="s">
        <v>718</v>
      </c>
      <c r="I455" s="119" t="s">
        <v>5089</v>
      </c>
      <c r="J455" s="18" t="s">
        <v>485</v>
      </c>
      <c r="K455" s="119">
        <v>888888</v>
      </c>
      <c r="L455" s="110" t="str">
        <f t="shared" si="171"/>
        <v>ok</v>
      </c>
      <c r="M455" s="111" t="str">
        <f>IFERROR(VLOOKUP(K455,Centros!$E$2:$G$340,2,FALSE)," ")</f>
        <v>CORRETURNOS/RAPPELS</v>
      </c>
      <c r="N455" s="112" t="str">
        <f t="shared" si="172"/>
        <v xml:space="preserve"> </v>
      </c>
      <c r="O455" s="113" t="str">
        <f>IFERROR(VLOOKUP($I455,Trabajadores!$C$3:$AF$1684,19,FALSE)," ")</f>
        <v>CONDUCTOR</v>
      </c>
      <c r="P455" s="32">
        <v>26</v>
      </c>
      <c r="Q455" s="33">
        <v>12</v>
      </c>
      <c r="R455" s="24">
        <f t="shared" si="170"/>
        <v>312</v>
      </c>
      <c r="S455" s="18"/>
      <c r="T455" s="23">
        <f t="shared" si="173"/>
        <v>1.690609375</v>
      </c>
      <c r="U455" s="23">
        <f t="shared" si="174"/>
        <v>0</v>
      </c>
      <c r="V455" s="18"/>
      <c r="W455" s="23">
        <f t="shared" si="175"/>
        <v>411.68399999999997</v>
      </c>
      <c r="X455" s="30" t="str">
        <f>IFERROR(VLOOKUP($I455,Trabajadores!$C$2:$AS$1684,42,FALSE)," ")</f>
        <v>ALGADI</v>
      </c>
      <c r="Y455" s="30">
        <f>IFERROR(VLOOKUP($I455,Trabajadores!$C$2:$AS$1684,40,FALSE)," ")</f>
        <v>888888</v>
      </c>
      <c r="Z455" s="30" t="str">
        <f>IFERROR(VLOOKUP(Y455,Centros!$X$2:$Y$228,2,FALSE)," ")</f>
        <v>CORRETURNOS/RAPPELS</v>
      </c>
      <c r="AA455" s="6" t="s">
        <v>10979</v>
      </c>
      <c r="AB455" s="5" t="s">
        <v>10980</v>
      </c>
      <c r="AC455" s="41">
        <f>IFERROR(VLOOKUP(H455,Centros!$AI$2:$AN$10,6,FALSE),0)</f>
        <v>72</v>
      </c>
      <c r="AD455" s="42">
        <f t="shared" si="176"/>
        <v>0</v>
      </c>
      <c r="AE455" s="42">
        <f t="shared" si="177"/>
        <v>312</v>
      </c>
      <c r="AF455" s="42">
        <f t="shared" si="178"/>
        <v>0</v>
      </c>
      <c r="AG455" s="42">
        <f t="shared" si="179"/>
        <v>0</v>
      </c>
      <c r="AH455" s="43">
        <f>IFERROR(VLOOKUP($I455,Trabajadores!$C$3:$AT$1684,44,FALSE),0)</f>
        <v>19228</v>
      </c>
      <c r="AI455" s="43">
        <f>IFERROR(VLOOKUP($I455,Trabajadores!$C$3:$AT$1684,2,FALSE),0)</f>
        <v>1308</v>
      </c>
      <c r="AJ455" s="43" t="str">
        <f>IFERROR(VLOOKUP($I455,Trabajadores!$C$3:$AY$1270,21,FALSE),0)</f>
        <v>55</v>
      </c>
      <c r="AK455" s="42">
        <f>IFERROR(VLOOKUP($I455,Trabajadores!$C$3:$AN$1684,38,FALSE),0)</f>
        <v>8.1624999999999996</v>
      </c>
      <c r="AL455" s="42" t="str">
        <f>IFERROR(VLOOKUP($I455,Trabajadores!$C$3:$AN$1684,28,FALSE),0)</f>
        <v>99100165012016</v>
      </c>
      <c r="AM455" s="21" t="str">
        <f>IFERROR(VLOOKUP($I455,Trabajadores!$C$3:$AN$1684,19,FALSE),0)</f>
        <v>CONDUCTOR</v>
      </c>
      <c r="AN455" s="21">
        <f>IFERROR(IF($J455="algadi",VLOOKUP($K455,Centros!$AB$2:$AD$142,2,FALSE),VLOOKUP($K455,Centros!$AB$143:$AD$282,2,FALSE)),0)</f>
        <v>0</v>
      </c>
      <c r="AO455" s="44">
        <f>IFERROR(IF($J455="algadi",VLOOKUP($K455,Centros!$AB$2:$AD$142,3,FALSE),VLOOKUP($K455,Centros!$AB$143:$AD$222,3,FALSE)),0)</f>
        <v>0</v>
      </c>
      <c r="AP455" s="54"/>
      <c r="AQ455" s="55">
        <f>IFERROR(VLOOKUP($AM455,Centros!$AR$2:$AS$405,2,FALSE),0)</f>
        <v>1.690609375</v>
      </c>
      <c r="AR455" s="78">
        <f>IFERROR(VLOOKUP($AM455,Centros!$AZ$2:$BA$6,2,FALSE),0)</f>
        <v>0</v>
      </c>
      <c r="AS455" s="76">
        <f>IFERROR(VLOOKUP($AM455,Centros!$BE$2:$BF$6,2,FALSE),0)</f>
        <v>0</v>
      </c>
      <c r="BD455" s="45" t="str">
        <f t="shared" si="180"/>
        <v>ALGADI</v>
      </c>
      <c r="BE455" s="45" t="s">
        <v>852</v>
      </c>
      <c r="BF455" s="123" t="str">
        <f t="shared" si="181"/>
        <v>9-SEPTIEMBRE</v>
      </c>
      <c r="BG455" s="45">
        <f t="shared" si="182"/>
        <v>888888</v>
      </c>
      <c r="BH455" s="45">
        <f>VLOOKUP(Y455,Hoja1!$A$2:$O$599,14,FALSE)</f>
        <v>888888</v>
      </c>
      <c r="BI455" s="45" t="str">
        <f>VLOOKUP(BH455,Hoja1!$A$2:$O$599,2,FALSE)</f>
        <v>CORRETURNOS/RAPPELS</v>
      </c>
      <c r="BJ455" s="45" t="str">
        <f t="shared" si="183"/>
        <v>TORRES LEON, LUIS ALBER</v>
      </c>
      <c r="BK455" s="45">
        <f>VLOOKUP(BJ455,Trabajadores!$C$3:$AN$3285,14,FALSE)</f>
        <v>100</v>
      </c>
      <c r="BL455" s="45" t="str">
        <f>VLOOKUP($BJ455,Trabajadores!$C$3:$AN$3285,19,FALSE)</f>
        <v>CONDUCTOR</v>
      </c>
      <c r="BM455" s="45">
        <f>VLOOKUP($BJ455,Trabajadores!$C$3:$AN$3285,16,FALSE)</f>
        <v>100</v>
      </c>
      <c r="BN455" s="124">
        <f t="shared" si="184"/>
        <v>1</v>
      </c>
      <c r="BO455" s="124">
        <f t="shared" si="185"/>
        <v>0</v>
      </c>
      <c r="BP455" s="125">
        <f t="shared" si="186"/>
        <v>1</v>
      </c>
      <c r="BR455" s="126">
        <f t="shared" si="187"/>
        <v>-411.68399999999997</v>
      </c>
      <c r="BV455" s="45" t="str">
        <f t="shared" si="188"/>
        <v>ALGADI</v>
      </c>
      <c r="BW455" s="45" t="s">
        <v>852</v>
      </c>
      <c r="BX455" s="123" t="str">
        <f t="shared" si="189"/>
        <v>9-SEPTIEMBRE</v>
      </c>
      <c r="BY455" s="45">
        <f t="shared" si="190"/>
        <v>888888</v>
      </c>
      <c r="BZ455" s="45">
        <f>VLOOKUP(BY455,Hoja1!$A$2:$O$599,14,FALSE)</f>
        <v>888888</v>
      </c>
      <c r="CA455" s="45" t="str">
        <f>VLOOKUP(BZ455,Hoja1!$A$2:$O$599,2,FALSE)</f>
        <v>CORRETURNOS/RAPPELS</v>
      </c>
      <c r="CB455" s="45" t="str">
        <f t="shared" si="191"/>
        <v>Refuerzo</v>
      </c>
      <c r="CC455" s="45">
        <v>888</v>
      </c>
      <c r="CD455" s="45" t="str">
        <f t="shared" si="192"/>
        <v>INCIDENCIA</v>
      </c>
      <c r="CF455" s="124"/>
      <c r="CG455" s="124"/>
      <c r="CH455" s="125"/>
      <c r="CJ455" s="126">
        <f t="shared" si="193"/>
        <v>411.68399999999997</v>
      </c>
    </row>
    <row r="456" spans="1:88" hidden="1" x14ac:dyDescent="0.3">
      <c r="A456" s="116"/>
      <c r="B456" s="116"/>
      <c r="D456" s="31" t="s">
        <v>2776</v>
      </c>
      <c r="E456" s="8" t="s">
        <v>2786</v>
      </c>
      <c r="F456" s="7" t="s">
        <v>726</v>
      </c>
      <c r="G456" s="45" t="s">
        <v>714</v>
      </c>
      <c r="H456" s="45" t="s">
        <v>816</v>
      </c>
      <c r="I456" s="119" t="s">
        <v>4655</v>
      </c>
      <c r="J456" s="18" t="s">
        <v>485</v>
      </c>
      <c r="K456" s="119">
        <v>330002</v>
      </c>
      <c r="L456" s="110" t="str">
        <f t="shared" si="171"/>
        <v xml:space="preserve"> </v>
      </c>
      <c r="M456" s="111" t="str">
        <f>IFERROR(VLOOKUP(K456,Centros!$E$2:$G$340,2,FALSE)," ")</f>
        <v>RESIDENCIA COSTAMAR</v>
      </c>
      <c r="N456" s="112" t="str">
        <f t="shared" si="172"/>
        <v xml:space="preserve"> </v>
      </c>
      <c r="O456" s="113" t="str">
        <f>IFERROR(VLOOKUP($I456,Trabajadores!$C$3:$AF$1684,19,FALSE)," ")</f>
        <v>COCINERO</v>
      </c>
      <c r="P456" s="32">
        <v>0</v>
      </c>
      <c r="Q456" s="33">
        <v>0</v>
      </c>
      <c r="R456" s="24">
        <f t="shared" si="170"/>
        <v>0</v>
      </c>
      <c r="S456" s="18"/>
      <c r="T456" s="23">
        <f t="shared" si="173"/>
        <v>1.743765625</v>
      </c>
      <c r="U456" s="23">
        <f t="shared" si="174"/>
        <v>0</v>
      </c>
      <c r="V456" s="18"/>
      <c r="W456" s="23">
        <f t="shared" si="175"/>
        <v>0</v>
      </c>
      <c r="X456" s="30" t="str">
        <f>IFERROR(VLOOKUP($I456,Trabajadores!$C$2:$AS$1684,42,FALSE)," ")</f>
        <v>ALGADI</v>
      </c>
      <c r="Y456" s="30">
        <f>IFERROR(VLOOKUP($I456,Trabajadores!$C$2:$AS$1684,40,FALSE)," ")</f>
        <v>330002</v>
      </c>
      <c r="Z456" s="30" t="str">
        <f>IFERROR(VLOOKUP(Y456,Centros!$X$2:$Y$228,2,FALSE)," ")</f>
        <v>RESIDENCIA COSTAMAR</v>
      </c>
      <c r="AA456" s="6" t="s">
        <v>10981</v>
      </c>
      <c r="AB456" s="5" t="s">
        <v>10982</v>
      </c>
      <c r="AC456" s="41">
        <f>IFERROR(VLOOKUP(H456,Centros!$AI$2:$AN$10,6,FALSE),0)</f>
        <v>72</v>
      </c>
      <c r="AD456" s="42">
        <f t="shared" si="176"/>
        <v>0</v>
      </c>
      <c r="AE456" s="42">
        <f t="shared" si="177"/>
        <v>0</v>
      </c>
      <c r="AF456" s="42">
        <f t="shared" si="178"/>
        <v>0</v>
      </c>
      <c r="AG456" s="42">
        <f t="shared" si="179"/>
        <v>0</v>
      </c>
      <c r="AH456" s="43">
        <f>IFERROR(VLOOKUP($I456,Trabajadores!$C$3:$AT$1684,44,FALSE),0)</f>
        <v>19233</v>
      </c>
      <c r="AI456" s="43">
        <f>IFERROR(VLOOKUP($I456,Trabajadores!$C$3:$AT$1684,2,FALSE),0)</f>
        <v>88</v>
      </c>
      <c r="AJ456" s="43" t="str">
        <f>IFERROR(VLOOKUP($I456,Trabajadores!$C$3:$AY$1270,21,FALSE),0)</f>
        <v>5</v>
      </c>
      <c r="AK456" s="42">
        <f>IFERROR(VLOOKUP($I456,Trabajadores!$C$3:$AN$1684,38,FALSE),0)</f>
        <v>10.6625</v>
      </c>
      <c r="AL456" s="42" t="str">
        <f>IFERROR(VLOOKUP($I456,Trabajadores!$C$3:$AN$1684,28,FALSE),0)</f>
        <v>99100165012016</v>
      </c>
      <c r="AM456" s="21" t="str">
        <f>IFERROR(VLOOKUP($I456,Trabajadores!$C$3:$AN$1684,19,FALSE),0)</f>
        <v>COCINERO</v>
      </c>
      <c r="AN456" s="21">
        <f>IFERROR(IF($J456="algadi",VLOOKUP($K456,Centros!$AB$2:$AD$142,2,FALSE),VLOOKUP($K456,Centros!$AB$143:$AD$282,2,FALSE)),0)</f>
        <v>5027</v>
      </c>
      <c r="AO456" s="44" t="str">
        <f>IFERROR(IF($J456="algadi",VLOOKUP($K456,Centros!$AB$2:$AD$142,3,FALSE),VLOOKUP($K456,Centros!$AB$143:$AD$222,3,FALSE)),0)</f>
        <v>60</v>
      </c>
      <c r="AP456" s="54"/>
      <c r="AQ456" s="55">
        <f>IFERROR(VLOOKUP($AM456,Centros!$AR$2:$AS$405,2,FALSE),0)</f>
        <v>1.743765625</v>
      </c>
      <c r="AR456" s="78">
        <f>IFERROR(VLOOKUP($AM456,Centros!$AZ$2:$BA$6,2,FALSE),0)</f>
        <v>0</v>
      </c>
      <c r="AS456" s="76">
        <f>IFERROR(VLOOKUP($AM456,Centros!$BE$2:$BF$6,2,FALSE),0)</f>
        <v>0</v>
      </c>
      <c r="BD456" s="45" t="str">
        <f t="shared" si="180"/>
        <v>ALGADI</v>
      </c>
      <c r="BE456" s="45" t="s">
        <v>852</v>
      </c>
      <c r="BF456" s="123" t="str">
        <f t="shared" si="181"/>
        <v>9-SEPTIEMBRE</v>
      </c>
      <c r="BG456" s="45">
        <f t="shared" si="182"/>
        <v>330002</v>
      </c>
      <c r="BH456" s="45">
        <f>VLOOKUP(Y456,Hoja1!$A$2:$O$599,14,FALSE)</f>
        <v>330002</v>
      </c>
      <c r="BI456" s="45" t="str">
        <f>VLOOKUP(BH456,Hoja1!$A$2:$O$599,2,FALSE)</f>
        <v>RESIDENCIA COSTAMAR</v>
      </c>
      <c r="BJ456" s="45" t="str">
        <f t="shared" si="183"/>
        <v>PRENDES GARCIA, PABLO</v>
      </c>
      <c r="BK456" s="45">
        <f>VLOOKUP(BJ456,Trabajadores!$C$3:$AN$3285,14,FALSE)</f>
        <v>100</v>
      </c>
      <c r="BL456" s="45" t="str">
        <f>VLOOKUP($BJ456,Trabajadores!$C$3:$AN$3285,19,FALSE)</f>
        <v>COCINERO</v>
      </c>
      <c r="BM456" s="45">
        <f>VLOOKUP($BJ456,Trabajadores!$C$3:$AN$3285,16,FALSE)</f>
        <v>100</v>
      </c>
      <c r="BN456" s="124">
        <f t="shared" si="184"/>
        <v>1</v>
      </c>
      <c r="BO456" s="124">
        <f t="shared" si="185"/>
        <v>0</v>
      </c>
      <c r="BP456" s="125">
        <f t="shared" si="186"/>
        <v>1</v>
      </c>
      <c r="BR456" s="126">
        <f t="shared" si="187"/>
        <v>0</v>
      </c>
      <c r="BV456" s="45" t="str">
        <f t="shared" si="188"/>
        <v>ALGADI</v>
      </c>
      <c r="BW456" s="45" t="s">
        <v>852</v>
      </c>
      <c r="BX456" s="123" t="str">
        <f t="shared" si="189"/>
        <v>9-SEPTIEMBRE</v>
      </c>
      <c r="BY456" s="45">
        <f t="shared" si="190"/>
        <v>330002</v>
      </c>
      <c r="BZ456" s="45">
        <f>VLOOKUP(BY456,Hoja1!$A$2:$O$599,14,FALSE)</f>
        <v>330002</v>
      </c>
      <c r="CA456" s="45" t="str">
        <f>VLOOKUP(BZ456,Hoja1!$A$2:$O$599,2,FALSE)</f>
        <v>RESIDENCIA COSTAMAR</v>
      </c>
      <c r="CB456" s="45" t="str">
        <f t="shared" si="191"/>
        <v>Otros</v>
      </c>
      <c r="CC456" s="45">
        <v>888</v>
      </c>
      <c r="CD456" s="45" t="str">
        <f t="shared" si="192"/>
        <v>INCIDENCIA</v>
      </c>
      <c r="CF456" s="124"/>
      <c r="CG456" s="124"/>
      <c r="CH456" s="125"/>
      <c r="CJ456" s="126">
        <f t="shared" si="193"/>
        <v>0</v>
      </c>
    </row>
    <row r="457" spans="1:88" hidden="1" x14ac:dyDescent="0.3">
      <c r="A457" s="116"/>
      <c r="B457" s="116"/>
      <c r="D457" s="31" t="s">
        <v>2776</v>
      </c>
      <c r="E457" s="8" t="s">
        <v>2786</v>
      </c>
      <c r="F457" s="7" t="s">
        <v>726</v>
      </c>
      <c r="G457" s="45" t="s">
        <v>714</v>
      </c>
      <c r="H457" s="45" t="s">
        <v>816</v>
      </c>
      <c r="I457" s="119" t="s">
        <v>8494</v>
      </c>
      <c r="J457" s="18" t="s">
        <v>485</v>
      </c>
      <c r="K457" s="119">
        <v>110096</v>
      </c>
      <c r="L457" s="110" t="str">
        <f t="shared" si="171"/>
        <v>ok</v>
      </c>
      <c r="M457" s="111" t="str">
        <f>IFERROR(VLOOKUP(K457,Centros!$E$2:$G$340,2,FALSE)," ")</f>
        <v>COLEGIO SGDOS.CORAZONES-MIRANDA DE EBRO</v>
      </c>
      <c r="N457" s="112" t="str">
        <f t="shared" si="172"/>
        <v xml:space="preserve"> </v>
      </c>
      <c r="O457" s="113" t="str">
        <f>IFERROR(VLOOKUP($I457,Trabajadores!$C$3:$AF$1684,19,FALSE)," ")</f>
        <v xml:space="preserve">RASL </v>
      </c>
      <c r="P457" s="32">
        <v>1</v>
      </c>
      <c r="Q457" s="33">
        <v>50</v>
      </c>
      <c r="R457" s="24">
        <f t="shared" si="170"/>
        <v>50</v>
      </c>
      <c r="S457" s="18"/>
      <c r="T457" s="23" t="b">
        <f t="shared" si="173"/>
        <v>0</v>
      </c>
      <c r="U457" s="23">
        <f t="shared" si="174"/>
        <v>0</v>
      </c>
      <c r="V457" s="18"/>
      <c r="W457" s="23">
        <f t="shared" si="175"/>
        <v>65.974999999999994</v>
      </c>
      <c r="X457" s="30" t="str">
        <f>IFERROR(VLOOKUP($I457,Trabajadores!$C$2:$AS$1684,42,FALSE)," ")</f>
        <v>ALGADI</v>
      </c>
      <c r="Y457" s="30">
        <f>IFERROR(VLOOKUP($I457,Trabajadores!$C$2:$AS$1684,40,FALSE)," ")</f>
        <v>110096</v>
      </c>
      <c r="Z457" s="30" t="str">
        <f>IFERROR(VLOOKUP(Y457,Centros!$X$2:$Y$228,2,FALSE)," ")</f>
        <v>COLEGIO SGDOS.CORAZONES-MIRANDA DE EBRO</v>
      </c>
      <c r="AA457" s="6"/>
      <c r="AB457" s="5" t="s">
        <v>10982</v>
      </c>
      <c r="AC457" s="41">
        <f>IFERROR(VLOOKUP(H457,Centros!$AI$2:$AN$10,6,FALSE),0)</f>
        <v>72</v>
      </c>
      <c r="AD457" s="42">
        <f t="shared" si="176"/>
        <v>0</v>
      </c>
      <c r="AE457" s="42">
        <f t="shared" si="177"/>
        <v>50</v>
      </c>
      <c r="AF457" s="42">
        <f t="shared" si="178"/>
        <v>0</v>
      </c>
      <c r="AG457" s="42">
        <f t="shared" si="179"/>
        <v>0</v>
      </c>
      <c r="AH457" s="43">
        <f>IFERROR(VLOOKUP($I457,Trabajadores!$C$3:$AT$1684,44,FALSE),0)</f>
        <v>19209</v>
      </c>
      <c r="AI457" s="43">
        <f>IFERROR(VLOOKUP($I457,Trabajadores!$C$3:$AT$1684,2,FALSE),0)</f>
        <v>27</v>
      </c>
      <c r="AJ457" s="43" t="str">
        <f>IFERROR(VLOOKUP($I457,Trabajadores!$C$3:$AY$1270,21,FALSE),0)</f>
        <v>2</v>
      </c>
      <c r="AK457" s="42">
        <f>IFERROR(VLOOKUP($I457,Trabajadores!$C$3:$AN$1684,38,FALSE),0)</f>
        <v>9.6319999999999997</v>
      </c>
      <c r="AL457" s="42" t="str">
        <f>IFERROR(VLOOKUP($I457,Trabajadores!$C$3:$AN$1684,28,FALSE),0)</f>
        <v>09000345011982</v>
      </c>
      <c r="AM457" s="21" t="str">
        <f>IFERROR(VLOOKUP($I457,Trabajadores!$C$3:$AN$1684,19,FALSE),0)</f>
        <v xml:space="preserve">RASL </v>
      </c>
      <c r="AN457" s="21">
        <f>IFERROR(IF($J457="algadi",VLOOKUP($K457,Centros!$AB$2:$AD$142,2,FALSE),VLOOKUP($K457,Centros!$AB$143:$AD$282,2,FALSE)),0)</f>
        <v>5027</v>
      </c>
      <c r="AO457" s="44" t="str">
        <f>IFERROR(IF($J457="algadi",VLOOKUP($K457,Centros!$AB$2:$AD$142,3,FALSE),VLOOKUP($K457,Centros!$AB$143:$AD$222,3,FALSE)),0)</f>
        <v>45</v>
      </c>
      <c r="AP457" s="54"/>
      <c r="AQ457" s="55">
        <f>IFERROR(VLOOKUP($AM457,Centros!$AR$2:$AS$405,2,FALSE),0)</f>
        <v>0</v>
      </c>
      <c r="AR457" s="78">
        <f>IFERROR(VLOOKUP($AM457,Centros!$AZ$2:$BA$6,2,FALSE),0)</f>
        <v>0</v>
      </c>
      <c r="AS457" s="76">
        <f>IFERROR(VLOOKUP($AM457,Centros!$BE$2:$BF$6,2,FALSE),0)</f>
        <v>0</v>
      </c>
      <c r="BD457" s="45" t="str">
        <f t="shared" si="180"/>
        <v>ALGADI</v>
      </c>
      <c r="BE457" s="45" t="s">
        <v>852</v>
      </c>
      <c r="BF457" s="123" t="str">
        <f t="shared" si="181"/>
        <v>9-SEPTIEMBRE</v>
      </c>
      <c r="BG457" s="45">
        <f t="shared" si="182"/>
        <v>110096</v>
      </c>
      <c r="BH457" s="45">
        <f>VLOOKUP(Y457,Hoja1!$A$2:$O$599,14,FALSE)</f>
        <v>110096</v>
      </c>
      <c r="BI457" s="45" t="str">
        <f>VLOOKUP(BH457,Hoja1!$A$2:$O$599,2,FALSE)</f>
        <v>COL.SGDOS.CORAZONES-MIRANDA DE EBRO</v>
      </c>
      <c r="BJ457" s="45" t="str">
        <f t="shared" si="183"/>
        <v>GARACHANA SANCHEZ, M VIRGINIA</v>
      </c>
      <c r="BK457" s="45">
        <f>VLOOKUP(BJ457,Trabajadores!$C$3:$AN$3285,14,FALSE)</f>
        <v>389</v>
      </c>
      <c r="BL457" s="45" t="str">
        <f>VLOOKUP($BJ457,Trabajadores!$C$3:$AN$3285,19,FALSE)</f>
        <v xml:space="preserve">RASL </v>
      </c>
      <c r="BM457" s="45">
        <f>VLOOKUP($BJ457,Trabajadores!$C$3:$AN$3285,16,FALSE)</f>
        <v>62.5</v>
      </c>
      <c r="BN457" s="124">
        <f t="shared" si="184"/>
        <v>1</v>
      </c>
      <c r="BO457" s="124">
        <f t="shared" si="185"/>
        <v>0</v>
      </c>
      <c r="BP457" s="125">
        <f t="shared" si="186"/>
        <v>1</v>
      </c>
      <c r="BR457" s="126">
        <f t="shared" si="187"/>
        <v>-65.974999999999994</v>
      </c>
      <c r="BV457" s="45" t="str">
        <f t="shared" si="188"/>
        <v>ALGADI</v>
      </c>
      <c r="BW457" s="45" t="s">
        <v>852</v>
      </c>
      <c r="BX457" s="123" t="str">
        <f t="shared" si="189"/>
        <v>9-SEPTIEMBRE</v>
      </c>
      <c r="BY457" s="45">
        <f t="shared" si="190"/>
        <v>110096</v>
      </c>
      <c r="BZ457" s="45">
        <f>VLOOKUP(BY457,Hoja1!$A$2:$O$599,14,FALSE)</f>
        <v>110096</v>
      </c>
      <c r="CA457" s="45" t="str">
        <f>VLOOKUP(BZ457,Hoja1!$A$2:$O$599,2,FALSE)</f>
        <v>COL.SGDOS.CORAZONES-MIRANDA DE EBRO</v>
      </c>
      <c r="CB457" s="45" t="str">
        <f t="shared" si="191"/>
        <v>Otros</v>
      </c>
      <c r="CC457" s="45">
        <v>888</v>
      </c>
      <c r="CD457" s="45" t="str">
        <f t="shared" si="192"/>
        <v>INCIDENCIA</v>
      </c>
      <c r="CF457" s="124"/>
      <c r="CG457" s="124"/>
      <c r="CH457" s="125"/>
      <c r="CJ457" s="126">
        <f t="shared" si="193"/>
        <v>65.974999999999994</v>
      </c>
    </row>
    <row r="458" spans="1:88" hidden="1" x14ac:dyDescent="0.3">
      <c r="A458" s="116"/>
      <c r="B458" s="116"/>
      <c r="D458" s="31" t="s">
        <v>2776</v>
      </c>
      <c r="E458" s="8" t="s">
        <v>2786</v>
      </c>
      <c r="F458" s="7" t="s">
        <v>726</v>
      </c>
      <c r="G458" s="45" t="s">
        <v>714</v>
      </c>
      <c r="H458" s="45" t="s">
        <v>717</v>
      </c>
      <c r="I458" s="119" t="s">
        <v>3960</v>
      </c>
      <c r="J458" s="18" t="s">
        <v>485</v>
      </c>
      <c r="K458" s="119">
        <v>110043</v>
      </c>
      <c r="L458" s="110" t="str">
        <f t="shared" si="171"/>
        <v>ok</v>
      </c>
      <c r="M458" s="111" t="str">
        <f>IFERROR(VLOOKUP(K458,Centros!$E$2:$G$340,2,FALSE)," ")</f>
        <v>COLEGIO N. S. DE LA PAZ - CANTABRIA</v>
      </c>
      <c r="N458" s="112" t="str">
        <f t="shared" si="172"/>
        <v xml:space="preserve"> </v>
      </c>
      <c r="O458" s="113" t="str">
        <f>IFERROR(VLOOKUP($I458,Trabajadores!$C$3:$AF$1684,19,FALSE)," ")</f>
        <v>ASL</v>
      </c>
      <c r="P458" s="32">
        <v>6</v>
      </c>
      <c r="Q458" s="33">
        <v>10</v>
      </c>
      <c r="R458" s="24">
        <f t="shared" si="170"/>
        <v>60</v>
      </c>
      <c r="S458" s="18"/>
      <c r="T458" s="23">
        <f t="shared" si="173"/>
        <v>1.6367812499999999</v>
      </c>
      <c r="U458" s="23">
        <f t="shared" si="174"/>
        <v>0</v>
      </c>
      <c r="V458" s="18"/>
      <c r="W458" s="23">
        <f t="shared" si="175"/>
        <v>79.169999999999987</v>
      </c>
      <c r="X458" s="30" t="str">
        <f>IFERROR(VLOOKUP($I458,Trabajadores!$C$2:$AS$1684,42,FALSE)," ")</f>
        <v>ALGADI</v>
      </c>
      <c r="Y458" s="30">
        <f>IFERROR(VLOOKUP($I458,Trabajadores!$C$2:$AS$1684,40,FALSE)," ")</f>
        <v>110043</v>
      </c>
      <c r="Z458" s="30" t="str">
        <f>IFERROR(VLOOKUP(Y458,Centros!$X$2:$Y$228,2,FALSE)," ")</f>
        <v>COLEGIO N. S. DE LA PAZ - CANTABRIA</v>
      </c>
      <c r="AA458" s="6">
        <v>45912</v>
      </c>
      <c r="AB458" s="5" t="s">
        <v>10983</v>
      </c>
      <c r="AC458" s="41">
        <f>IFERROR(VLOOKUP(H458,Centros!$AI$2:$AN$10,6,FALSE),0)</f>
        <v>73</v>
      </c>
      <c r="AD458" s="42">
        <f t="shared" si="176"/>
        <v>0</v>
      </c>
      <c r="AE458" s="42">
        <f t="shared" si="177"/>
        <v>0</v>
      </c>
      <c r="AF458" s="42">
        <f t="shared" si="178"/>
        <v>60</v>
      </c>
      <c r="AG458" s="42">
        <f t="shared" si="179"/>
        <v>0</v>
      </c>
      <c r="AH458" s="43">
        <f>IFERROR(VLOOKUP($I458,Trabajadores!$C$3:$AT$1684,44,FALSE),0)</f>
        <v>19239</v>
      </c>
      <c r="AI458" s="43">
        <f>IFERROR(VLOOKUP($I458,Trabajadores!$C$3:$AT$1684,2,FALSE),0)</f>
        <v>6</v>
      </c>
      <c r="AJ458" s="43" t="str">
        <f>IFERROR(VLOOKUP($I458,Trabajadores!$C$3:$AY$1270,21,FALSE),0)</f>
        <v>3</v>
      </c>
      <c r="AK458" s="42">
        <f>IFERROR(VLOOKUP($I458,Trabajadores!$C$3:$AN$1684,38,FALSE),0)</f>
        <v>8.2294461101467586</v>
      </c>
      <c r="AL458" s="42" t="str">
        <f>IFERROR(VLOOKUP($I458,Trabajadores!$C$3:$AN$1684,28,FALSE),0)</f>
        <v>99100165012016</v>
      </c>
      <c r="AM458" s="21" t="str">
        <f>IFERROR(VLOOKUP($I458,Trabajadores!$C$3:$AN$1684,19,FALSE),0)</f>
        <v>ASL</v>
      </c>
      <c r="AN458" s="21">
        <f>IFERROR(IF($J458="algadi",VLOOKUP($K458,Centros!$AB$2:$AD$142,2,FALSE),VLOOKUP($K458,Centros!$AB$143:$AD$282,2,FALSE)),0)</f>
        <v>0</v>
      </c>
      <c r="AO458" s="44">
        <f>IFERROR(IF($J458="algadi",VLOOKUP($K458,Centros!$AB$2:$AD$142,3,FALSE),VLOOKUP($K458,Centros!$AB$143:$AD$222,3,FALSE)),0)</f>
        <v>0</v>
      </c>
      <c r="AP458" s="54"/>
      <c r="AQ458" s="55">
        <f>IFERROR(VLOOKUP($AM458,Centros!$AR$2:$AS$405,2,FALSE),0)</f>
        <v>1.6367812499999999</v>
      </c>
      <c r="AR458" s="78">
        <f>IFERROR(VLOOKUP($AM458,Centros!$AZ$2:$BA$6,2,FALSE),0)</f>
        <v>0</v>
      </c>
      <c r="AS458" s="76">
        <f>IFERROR(VLOOKUP($AM458,Centros!$BE$2:$BF$6,2,FALSE),0)</f>
        <v>2.0499999999999998</v>
      </c>
      <c r="BD458" s="45" t="str">
        <f t="shared" si="180"/>
        <v>ALGADI</v>
      </c>
      <c r="BE458" s="45" t="s">
        <v>852</v>
      </c>
      <c r="BF458" s="123" t="str">
        <f t="shared" si="181"/>
        <v>9-SEPTIEMBRE</v>
      </c>
      <c r="BG458" s="45">
        <f t="shared" si="182"/>
        <v>110043</v>
      </c>
      <c r="BH458" s="45">
        <f>VLOOKUP(Y458,Hoja1!$A$2:$O$599,14,FALSE)</f>
        <v>110043</v>
      </c>
      <c r="BI458" s="45" t="str">
        <f>VLOOKUP(BH458,Hoja1!$A$2:$O$599,2,FALSE)</f>
        <v>COLEGIO N. S. DE LA PAZ - CANTABRIA</v>
      </c>
      <c r="BJ458" s="45" t="str">
        <f t="shared" si="183"/>
        <v>HERNANDO GONZALEZ, VERONICA</v>
      </c>
      <c r="BK458" s="45">
        <f>VLOOKUP(BJ458,Trabajadores!$C$3:$AN$3285,14,FALSE)</f>
        <v>200</v>
      </c>
      <c r="BL458" s="45" t="str">
        <f>VLOOKUP($BJ458,Trabajadores!$C$3:$AN$3285,19,FALSE)</f>
        <v>ASL</v>
      </c>
      <c r="BM458" s="45">
        <f>VLOOKUP($BJ458,Trabajadores!$C$3:$AN$3285,16,FALSE)</f>
        <v>63.37</v>
      </c>
      <c r="BN458" s="124">
        <f t="shared" si="184"/>
        <v>1</v>
      </c>
      <c r="BO458" s="124">
        <f t="shared" si="185"/>
        <v>0</v>
      </c>
      <c r="BP458" s="125">
        <f t="shared" si="186"/>
        <v>1</v>
      </c>
      <c r="BR458" s="126">
        <f t="shared" si="187"/>
        <v>-79.169999999999987</v>
      </c>
      <c r="BV458" s="45" t="str">
        <f t="shared" si="188"/>
        <v>ALGADI</v>
      </c>
      <c r="BW458" s="45" t="s">
        <v>852</v>
      </c>
      <c r="BX458" s="123" t="str">
        <f t="shared" si="189"/>
        <v>9-SEPTIEMBRE</v>
      </c>
      <c r="BY458" s="45">
        <f t="shared" si="190"/>
        <v>110043</v>
      </c>
      <c r="BZ458" s="45">
        <f>VLOOKUP(BY458,Hoja1!$A$2:$O$599,14,FALSE)</f>
        <v>110043</v>
      </c>
      <c r="CA458" s="45" t="str">
        <f>VLOOKUP(BZ458,Hoja1!$A$2:$O$599,2,FALSE)</f>
        <v>COLEGIO N. S. DE LA PAZ - CANTABRIA</v>
      </c>
      <c r="CB458" s="45" t="str">
        <f t="shared" si="191"/>
        <v>Absentismo</v>
      </c>
      <c r="CC458" s="45">
        <v>888</v>
      </c>
      <c r="CD458" s="45" t="str">
        <f t="shared" si="192"/>
        <v>INCIDENCIA</v>
      </c>
      <c r="CF458" s="124"/>
      <c r="CG458" s="124"/>
      <c r="CH458" s="125"/>
      <c r="CJ458" s="126">
        <f t="shared" si="193"/>
        <v>79.169999999999987</v>
      </c>
    </row>
    <row r="459" spans="1:88" hidden="1" x14ac:dyDescent="0.3">
      <c r="A459" s="116"/>
      <c r="B459" s="116"/>
      <c r="D459" s="31" t="s">
        <v>2776</v>
      </c>
      <c r="E459" s="8" t="s">
        <v>2786</v>
      </c>
      <c r="F459" s="7" t="s">
        <v>725</v>
      </c>
      <c r="G459" s="45" t="s">
        <v>714</v>
      </c>
      <c r="H459" s="45" t="s">
        <v>816</v>
      </c>
      <c r="I459" s="119" t="s">
        <v>9734</v>
      </c>
      <c r="J459" s="18" t="s">
        <v>485</v>
      </c>
      <c r="K459" s="119">
        <v>110096</v>
      </c>
      <c r="L459" s="110" t="str">
        <f t="shared" si="171"/>
        <v>ok</v>
      </c>
      <c r="M459" s="111" t="str">
        <f>IFERROR(VLOOKUP(K459,Centros!$E$2:$G$340,2,FALSE)," ")</f>
        <v>COLEGIO SGDOS.CORAZONES-MIRANDA DE EBRO</v>
      </c>
      <c r="N459" s="112" t="str">
        <f t="shared" si="172"/>
        <v xml:space="preserve"> </v>
      </c>
      <c r="O459" s="113" t="str">
        <f>IFERROR(VLOOKUP($I459,Trabajadores!$C$3:$AF$1684,19,FALSE)," ")</f>
        <v>AUX.COLEC.</v>
      </c>
      <c r="P459" s="32">
        <v>6</v>
      </c>
      <c r="Q459" s="33">
        <v>10</v>
      </c>
      <c r="R459" s="24">
        <f t="shared" si="170"/>
        <v>60</v>
      </c>
      <c r="S459" s="18"/>
      <c r="T459" s="23">
        <f t="shared" si="173"/>
        <v>0</v>
      </c>
      <c r="U459" s="23">
        <f t="shared" si="174"/>
        <v>0</v>
      </c>
      <c r="V459" s="18"/>
      <c r="W459" s="23">
        <f t="shared" si="175"/>
        <v>79.169999999999987</v>
      </c>
      <c r="X459" s="30" t="str">
        <f>IFERROR(VLOOKUP($I459,Trabajadores!$C$2:$AS$1684,42,FALSE)," ")</f>
        <v>ALGADI</v>
      </c>
      <c r="Y459" s="30">
        <f>IFERROR(VLOOKUP($I459,Trabajadores!$C$2:$AS$1684,40,FALSE)," ")</f>
        <v>110096</v>
      </c>
      <c r="Z459" s="30" t="str">
        <f>IFERROR(VLOOKUP(Y459,Centros!$X$2:$Y$228,2,FALSE)," ")</f>
        <v>COLEGIO SGDOS.CORAZONES-MIRANDA DE EBRO</v>
      </c>
      <c r="AA459" s="6" t="s">
        <v>10984</v>
      </c>
      <c r="AB459" s="5" t="s">
        <v>10985</v>
      </c>
      <c r="AC459" s="41">
        <f>IFERROR(VLOOKUP(H459,Centros!$AI$2:$AN$10,6,FALSE),0)</f>
        <v>72</v>
      </c>
      <c r="AD459" s="42">
        <f t="shared" si="176"/>
        <v>0</v>
      </c>
      <c r="AE459" s="42">
        <f t="shared" si="177"/>
        <v>60</v>
      </c>
      <c r="AF459" s="42">
        <f t="shared" si="178"/>
        <v>0</v>
      </c>
      <c r="AG459" s="42">
        <f t="shared" si="179"/>
        <v>0</v>
      </c>
      <c r="AH459" s="43">
        <f>IFERROR(VLOOKUP($I459,Trabajadores!$C$3:$AT$1684,44,FALSE),0)</f>
        <v>19209</v>
      </c>
      <c r="AI459" s="43">
        <f>IFERROR(VLOOKUP($I459,Trabajadores!$C$3:$AT$1684,2,FALSE),0)</f>
        <v>2</v>
      </c>
      <c r="AJ459" s="43" t="str">
        <f>IFERROR(VLOOKUP($I459,Trabajadores!$C$3:$AY$1270,21,FALSE),0)</f>
        <v>2</v>
      </c>
      <c r="AK459" s="42">
        <f>IFERROR(VLOOKUP($I459,Trabajadores!$C$3:$AN$1684,38,FALSE),0)</f>
        <v>8.6739999999999995</v>
      </c>
      <c r="AL459" s="42" t="str">
        <f>IFERROR(VLOOKUP($I459,Trabajadores!$C$3:$AN$1684,28,FALSE),0)</f>
        <v>99100165012016</v>
      </c>
      <c r="AM459" s="21" t="str">
        <f>IFERROR(VLOOKUP($I459,Trabajadores!$C$3:$AN$1684,19,FALSE),0)</f>
        <v>AUX.COLEC.</v>
      </c>
      <c r="AN459" s="21">
        <f>IFERROR(IF($J459="algadi",VLOOKUP($K459,Centros!$AB$2:$AD$142,2,FALSE),VLOOKUP($K459,Centros!$AB$143:$AD$282,2,FALSE)),0)</f>
        <v>5027</v>
      </c>
      <c r="AO459" s="44" t="str">
        <f>IFERROR(IF($J459="algadi",VLOOKUP($K459,Centros!$AB$2:$AD$142,3,FALSE),VLOOKUP($K459,Centros!$AB$143:$AD$222,3,FALSE)),0)</f>
        <v>45</v>
      </c>
      <c r="AP459" s="54"/>
      <c r="AQ459" s="55">
        <f>IFERROR(VLOOKUP($AM459,Centros!$AR$2:$AS$405,2,FALSE),0)</f>
        <v>0</v>
      </c>
      <c r="AR459" s="78">
        <f>IFERROR(VLOOKUP($AM459,Centros!$AZ$2:$BA$6,2,FALSE),0)</f>
        <v>0</v>
      </c>
      <c r="AS459" s="76">
        <f>IFERROR(VLOOKUP($AM459,Centros!$BE$2:$BF$6,2,FALSE),0)</f>
        <v>0</v>
      </c>
      <c r="BD459" s="45" t="str">
        <f t="shared" si="180"/>
        <v>ALGADI</v>
      </c>
      <c r="BE459" s="45" t="s">
        <v>852</v>
      </c>
      <c r="BF459" s="123" t="str">
        <f t="shared" si="181"/>
        <v>9-SEPTIEMBRE</v>
      </c>
      <c r="BG459" s="45">
        <f t="shared" si="182"/>
        <v>110096</v>
      </c>
      <c r="BH459" s="45">
        <f>VLOOKUP(Y459,Hoja1!$A$2:$O$599,14,FALSE)</f>
        <v>110096</v>
      </c>
      <c r="BI459" s="45" t="str">
        <f>VLOOKUP(BH459,Hoja1!$A$2:$O$599,2,FALSE)</f>
        <v>COL.SGDOS.CORAZONES-MIRANDA DE EBRO</v>
      </c>
      <c r="BJ459" s="45" t="str">
        <f t="shared" si="183"/>
        <v>PEREZ PRESA, SONIA</v>
      </c>
      <c r="BK459" s="45">
        <f>VLOOKUP(BJ459,Trabajadores!$C$3:$AN$3285,14,FALSE)</f>
        <v>300</v>
      </c>
      <c r="BL459" s="45" t="str">
        <f>VLOOKUP($BJ459,Trabajadores!$C$3:$AN$3285,19,FALSE)</f>
        <v>AUX.COLEC.</v>
      </c>
      <c r="BM459" s="45">
        <f>VLOOKUP($BJ459,Trabajadores!$C$3:$AN$3285,16,FALSE)</f>
        <v>62.5</v>
      </c>
      <c r="BN459" s="124">
        <f t="shared" si="184"/>
        <v>1</v>
      </c>
      <c r="BO459" s="124">
        <f t="shared" si="185"/>
        <v>0</v>
      </c>
      <c r="BP459" s="125">
        <f t="shared" si="186"/>
        <v>1</v>
      </c>
      <c r="BR459" s="126">
        <f t="shared" si="187"/>
        <v>-79.169999999999987</v>
      </c>
      <c r="BV459" s="45" t="str">
        <f t="shared" si="188"/>
        <v>ALGADI</v>
      </c>
      <c r="BW459" s="45" t="s">
        <v>852</v>
      </c>
      <c r="BX459" s="123" t="str">
        <f t="shared" si="189"/>
        <v>9-SEPTIEMBRE</v>
      </c>
      <c r="BY459" s="45">
        <f t="shared" si="190"/>
        <v>110096</v>
      </c>
      <c r="BZ459" s="45">
        <f>VLOOKUP(BY459,Hoja1!$A$2:$O$599,14,FALSE)</f>
        <v>110096</v>
      </c>
      <c r="CA459" s="45" t="str">
        <f>VLOOKUP(BZ459,Hoja1!$A$2:$O$599,2,FALSE)</f>
        <v>COL.SGDOS.CORAZONES-MIRANDA DE EBRO</v>
      </c>
      <c r="CB459" s="45" t="str">
        <f t="shared" si="191"/>
        <v>Otros</v>
      </c>
      <c r="CC459" s="45">
        <v>888</v>
      </c>
      <c r="CD459" s="45" t="str">
        <f t="shared" si="192"/>
        <v>INCIDENCIA</v>
      </c>
      <c r="CF459" s="124"/>
      <c r="CG459" s="124"/>
      <c r="CH459" s="125"/>
      <c r="CJ459" s="126">
        <f t="shared" si="193"/>
        <v>79.169999999999987</v>
      </c>
    </row>
    <row r="460" spans="1:88" hidden="1" x14ac:dyDescent="0.3">
      <c r="A460" s="116"/>
      <c r="B460" s="116"/>
      <c r="D460" s="31" t="s">
        <v>2776</v>
      </c>
      <c r="E460" s="8" t="s">
        <v>2786</v>
      </c>
      <c r="F460" s="7" t="s">
        <v>725</v>
      </c>
      <c r="G460" s="45" t="s">
        <v>714</v>
      </c>
      <c r="H460" s="45" t="s">
        <v>816</v>
      </c>
      <c r="I460" s="119" t="s">
        <v>8494</v>
      </c>
      <c r="J460" s="18" t="s">
        <v>485</v>
      </c>
      <c r="K460" s="119">
        <v>110096</v>
      </c>
      <c r="L460" s="110" t="str">
        <f t="shared" si="171"/>
        <v>ok</v>
      </c>
      <c r="M460" s="111" t="str">
        <f>IFERROR(VLOOKUP(K460,Centros!$E$2:$G$340,2,FALSE)," ")</f>
        <v>COLEGIO SGDOS.CORAZONES-MIRANDA DE EBRO</v>
      </c>
      <c r="N460" s="112" t="str">
        <f t="shared" si="172"/>
        <v xml:space="preserve"> </v>
      </c>
      <c r="O460" s="113" t="str">
        <f>IFERROR(VLOOKUP($I460,Trabajadores!$C$3:$AF$1684,19,FALSE)," ")</f>
        <v xml:space="preserve">RASL </v>
      </c>
      <c r="P460" s="32">
        <v>6</v>
      </c>
      <c r="Q460" s="33">
        <v>10</v>
      </c>
      <c r="R460" s="24">
        <f t="shared" si="170"/>
        <v>60</v>
      </c>
      <c r="S460" s="18"/>
      <c r="T460" s="23" t="b">
        <f t="shared" si="173"/>
        <v>0</v>
      </c>
      <c r="U460" s="23">
        <f t="shared" si="174"/>
        <v>0</v>
      </c>
      <c r="V460" s="18"/>
      <c r="W460" s="23">
        <f t="shared" si="175"/>
        <v>79.169999999999987</v>
      </c>
      <c r="X460" s="30" t="str">
        <f>IFERROR(VLOOKUP($I460,Trabajadores!$C$2:$AS$1684,42,FALSE)," ")</f>
        <v>ALGADI</v>
      </c>
      <c r="Y460" s="30">
        <f>IFERROR(VLOOKUP($I460,Trabajadores!$C$2:$AS$1684,40,FALSE)," ")</f>
        <v>110096</v>
      </c>
      <c r="Z460" s="30" t="str">
        <f>IFERROR(VLOOKUP(Y460,Centros!$X$2:$Y$228,2,FALSE)," ")</f>
        <v>COLEGIO SGDOS.CORAZONES-MIRANDA DE EBRO</v>
      </c>
      <c r="AA460" s="6" t="s">
        <v>10984</v>
      </c>
      <c r="AB460" s="5" t="s">
        <v>10985</v>
      </c>
      <c r="AC460" s="41">
        <f>IFERROR(VLOOKUP(H460,Centros!$AI$2:$AN$10,6,FALSE),0)</f>
        <v>72</v>
      </c>
      <c r="AD460" s="42">
        <f t="shared" si="176"/>
        <v>0</v>
      </c>
      <c r="AE460" s="42">
        <f t="shared" si="177"/>
        <v>60</v>
      </c>
      <c r="AF460" s="42">
        <f t="shared" si="178"/>
        <v>0</v>
      </c>
      <c r="AG460" s="42">
        <f t="shared" si="179"/>
        <v>0</v>
      </c>
      <c r="AH460" s="43">
        <f>IFERROR(VLOOKUP($I460,Trabajadores!$C$3:$AT$1684,44,FALSE),0)</f>
        <v>19209</v>
      </c>
      <c r="AI460" s="43">
        <f>IFERROR(VLOOKUP($I460,Trabajadores!$C$3:$AT$1684,2,FALSE),0)</f>
        <v>27</v>
      </c>
      <c r="AJ460" s="43" t="str">
        <f>IFERROR(VLOOKUP($I460,Trabajadores!$C$3:$AY$1270,21,FALSE),0)</f>
        <v>2</v>
      </c>
      <c r="AK460" s="42">
        <f>IFERROR(VLOOKUP($I460,Trabajadores!$C$3:$AN$1684,38,FALSE),0)</f>
        <v>9.6319999999999997</v>
      </c>
      <c r="AL460" s="42" t="str">
        <f>IFERROR(VLOOKUP($I460,Trabajadores!$C$3:$AN$1684,28,FALSE),0)</f>
        <v>09000345011982</v>
      </c>
      <c r="AM460" s="21" t="str">
        <f>IFERROR(VLOOKUP($I460,Trabajadores!$C$3:$AN$1684,19,FALSE),0)</f>
        <v xml:space="preserve">RASL </v>
      </c>
      <c r="AN460" s="21">
        <f>IFERROR(IF($J460="algadi",VLOOKUP($K460,Centros!$AB$2:$AD$142,2,FALSE),VLOOKUP($K460,Centros!$AB$143:$AD$282,2,FALSE)),0)</f>
        <v>5027</v>
      </c>
      <c r="AO460" s="44" t="str">
        <f>IFERROR(IF($J460="algadi",VLOOKUP($K460,Centros!$AB$2:$AD$142,3,FALSE),VLOOKUP($K460,Centros!$AB$143:$AD$222,3,FALSE)),0)</f>
        <v>45</v>
      </c>
      <c r="AP460" s="54"/>
      <c r="AQ460" s="55">
        <f>IFERROR(VLOOKUP($AM460,Centros!$AR$2:$AS$405,2,FALSE),0)</f>
        <v>0</v>
      </c>
      <c r="AR460" s="78">
        <f>IFERROR(VLOOKUP($AM460,Centros!$AZ$2:$BA$6,2,FALSE),0)</f>
        <v>0</v>
      </c>
      <c r="AS460" s="76">
        <f>IFERROR(VLOOKUP($AM460,Centros!$BE$2:$BF$6,2,FALSE),0)</f>
        <v>0</v>
      </c>
      <c r="BD460" s="45" t="str">
        <f t="shared" si="180"/>
        <v>ALGADI</v>
      </c>
      <c r="BE460" s="45" t="s">
        <v>852</v>
      </c>
      <c r="BF460" s="123" t="str">
        <f t="shared" si="181"/>
        <v>9-SEPTIEMBRE</v>
      </c>
      <c r="BG460" s="45">
        <f t="shared" si="182"/>
        <v>110096</v>
      </c>
      <c r="BH460" s="45">
        <f>VLOOKUP(Y460,Hoja1!$A$2:$O$599,14,FALSE)</f>
        <v>110096</v>
      </c>
      <c r="BI460" s="45" t="str">
        <f>VLOOKUP(BH460,Hoja1!$A$2:$O$599,2,FALSE)</f>
        <v>COL.SGDOS.CORAZONES-MIRANDA DE EBRO</v>
      </c>
      <c r="BJ460" s="45" t="str">
        <f t="shared" si="183"/>
        <v>GARACHANA SANCHEZ, M VIRGINIA</v>
      </c>
      <c r="BK460" s="45">
        <f>VLOOKUP(BJ460,Trabajadores!$C$3:$AN$3285,14,FALSE)</f>
        <v>389</v>
      </c>
      <c r="BL460" s="45" t="str">
        <f>VLOOKUP($BJ460,Trabajadores!$C$3:$AN$3285,19,FALSE)</f>
        <v xml:space="preserve">RASL </v>
      </c>
      <c r="BM460" s="45">
        <f>VLOOKUP($BJ460,Trabajadores!$C$3:$AN$3285,16,FALSE)</f>
        <v>62.5</v>
      </c>
      <c r="BN460" s="124">
        <f t="shared" si="184"/>
        <v>1</v>
      </c>
      <c r="BO460" s="124">
        <f t="shared" si="185"/>
        <v>0</v>
      </c>
      <c r="BP460" s="125">
        <f t="shared" si="186"/>
        <v>1</v>
      </c>
      <c r="BR460" s="126">
        <f t="shared" si="187"/>
        <v>-79.169999999999987</v>
      </c>
      <c r="BV460" s="45" t="str">
        <f t="shared" si="188"/>
        <v>ALGADI</v>
      </c>
      <c r="BW460" s="45" t="s">
        <v>852</v>
      </c>
      <c r="BX460" s="123" t="str">
        <f t="shared" si="189"/>
        <v>9-SEPTIEMBRE</v>
      </c>
      <c r="BY460" s="45">
        <f t="shared" si="190"/>
        <v>110096</v>
      </c>
      <c r="BZ460" s="45">
        <f>VLOOKUP(BY460,Hoja1!$A$2:$O$599,14,FALSE)</f>
        <v>110096</v>
      </c>
      <c r="CA460" s="45" t="str">
        <f>VLOOKUP(BZ460,Hoja1!$A$2:$O$599,2,FALSE)</f>
        <v>COL.SGDOS.CORAZONES-MIRANDA DE EBRO</v>
      </c>
      <c r="CB460" s="45" t="str">
        <f t="shared" si="191"/>
        <v>Otros</v>
      </c>
      <c r="CC460" s="45">
        <v>888</v>
      </c>
      <c r="CD460" s="45" t="str">
        <f t="shared" si="192"/>
        <v>INCIDENCIA</v>
      </c>
      <c r="CF460" s="124"/>
      <c r="CG460" s="124"/>
      <c r="CH460" s="125"/>
      <c r="CJ460" s="126">
        <f t="shared" si="193"/>
        <v>79.169999999999987</v>
      </c>
    </row>
    <row r="461" spans="1:88" hidden="1" x14ac:dyDescent="0.3">
      <c r="A461" s="116"/>
      <c r="B461" s="116"/>
      <c r="D461" s="31" t="s">
        <v>2776</v>
      </c>
      <c r="E461" s="8" t="s">
        <v>2786</v>
      </c>
      <c r="F461" s="7" t="s">
        <v>726</v>
      </c>
      <c r="G461" s="45" t="s">
        <v>714</v>
      </c>
      <c r="H461" s="45" t="s">
        <v>720</v>
      </c>
      <c r="I461" s="119" t="s">
        <v>4114</v>
      </c>
      <c r="J461" s="18" t="s">
        <v>485</v>
      </c>
      <c r="K461" s="119">
        <v>110501</v>
      </c>
      <c r="L461" s="110" t="str">
        <f t="shared" si="171"/>
        <v>ok</v>
      </c>
      <c r="M461" s="111" t="str">
        <f>IFERROR(VLOOKUP(K461,Centros!$E$2:$G$340,2,FALSE)," ")</f>
        <v>COL. STA. TERESA DE JESUS-OVIEDO</v>
      </c>
      <c r="N461" s="112" t="str">
        <f t="shared" si="172"/>
        <v xml:space="preserve"> </v>
      </c>
      <c r="O461" s="113" t="str">
        <f>IFERROR(VLOOKUP($I461,Trabajadores!$C$3:$AF$1684,19,FALSE)," ")</f>
        <v>COCINERO</v>
      </c>
      <c r="P461" s="32">
        <v>4</v>
      </c>
      <c r="Q461" s="33">
        <v>90</v>
      </c>
      <c r="R461" s="24">
        <f t="shared" si="170"/>
        <v>360</v>
      </c>
      <c r="S461" s="18"/>
      <c r="T461" s="23">
        <f t="shared" si="173"/>
        <v>1.743765625</v>
      </c>
      <c r="U461" s="23">
        <f t="shared" si="174"/>
        <v>0</v>
      </c>
      <c r="V461" s="18"/>
      <c r="W461" s="23">
        <f t="shared" si="175"/>
        <v>475.02</v>
      </c>
      <c r="X461" s="30" t="str">
        <f>IFERROR(VLOOKUP($I461,Trabajadores!$C$2:$AS$1684,42,FALSE)," ")</f>
        <v>ALGADI</v>
      </c>
      <c r="Y461" s="30">
        <f>IFERROR(VLOOKUP($I461,Trabajadores!$C$2:$AS$1684,40,FALSE)," ")</f>
        <v>110501</v>
      </c>
      <c r="Z461" s="30" t="str">
        <f>IFERROR(VLOOKUP(Y461,Centros!$X$2:$Y$228,2,FALSE)," ")</f>
        <v>COL. STA. TERESA DE JESUS-OVIEDO</v>
      </c>
      <c r="AA461" s="6" t="s">
        <v>10986</v>
      </c>
      <c r="AB461" s="5" t="s">
        <v>10987</v>
      </c>
      <c r="AC461" s="41">
        <f>IFERROR(VLOOKUP(H461,Centros!$AI$2:$AN$10,6,FALSE),0)</f>
        <v>70</v>
      </c>
      <c r="AD461" s="42">
        <f t="shared" si="176"/>
        <v>360</v>
      </c>
      <c r="AE461" s="42">
        <f t="shared" si="177"/>
        <v>0</v>
      </c>
      <c r="AF461" s="42">
        <f t="shared" si="178"/>
        <v>0</v>
      </c>
      <c r="AG461" s="42">
        <f t="shared" si="179"/>
        <v>0</v>
      </c>
      <c r="AH461" s="43">
        <f>IFERROR(VLOOKUP($I461,Trabajadores!$C$3:$AT$1684,44,FALSE),0)</f>
        <v>19033</v>
      </c>
      <c r="AI461" s="43">
        <f>IFERROR(VLOOKUP($I461,Trabajadores!$C$3:$AT$1684,2,FALSE),0)</f>
        <v>4</v>
      </c>
      <c r="AJ461" s="43" t="str">
        <f>IFERROR(VLOOKUP($I461,Trabajadores!$C$3:$AY$1270,21,FALSE),0)</f>
        <v>2</v>
      </c>
      <c r="AK461" s="42">
        <f>IFERROR(VLOOKUP($I461,Trabajadores!$C$3:$AN$1684,38,FALSE),0)</f>
        <v>11.168749999999999</v>
      </c>
      <c r="AL461" s="42" t="str">
        <f>IFERROR(VLOOKUP($I461,Trabajadores!$C$3:$AN$1684,28,FALSE),0)</f>
        <v>99100165012016</v>
      </c>
      <c r="AM461" s="21" t="str">
        <f>IFERROR(VLOOKUP($I461,Trabajadores!$C$3:$AN$1684,19,FALSE),0)</f>
        <v>COCINERO</v>
      </c>
      <c r="AN461" s="21">
        <f>IFERROR(IF($J461="algadi",VLOOKUP($K461,Centros!$AB$2:$AD$142,2,FALSE),VLOOKUP($K461,Centros!$AB$143:$AD$282,2,FALSE)),0)</f>
        <v>19033</v>
      </c>
      <c r="AO461" s="44" t="str">
        <f>IFERROR(IF($J461="algadi",VLOOKUP($K461,Centros!$AB$2:$AD$142,3,FALSE),VLOOKUP($K461,Centros!$AB$143:$AD$222,3,FALSE)),0)</f>
        <v>2</v>
      </c>
      <c r="AP461" s="54"/>
      <c r="AQ461" s="55">
        <f>IFERROR(VLOOKUP($AM461,Centros!$AR$2:$AS$405,2,FALSE),0)</f>
        <v>1.743765625</v>
      </c>
      <c r="AR461" s="78">
        <f>IFERROR(VLOOKUP($AM461,Centros!$AZ$2:$BA$6,2,FALSE),0)</f>
        <v>0</v>
      </c>
      <c r="AS461" s="76">
        <f>IFERROR(VLOOKUP($AM461,Centros!$BE$2:$BF$6,2,FALSE),0)</f>
        <v>0</v>
      </c>
      <c r="BD461" s="45" t="str">
        <f t="shared" si="180"/>
        <v>ALGADI</v>
      </c>
      <c r="BE461" s="45" t="s">
        <v>852</v>
      </c>
      <c r="BF461" s="123" t="str">
        <f t="shared" si="181"/>
        <v>9-SEPTIEMBRE</v>
      </c>
      <c r="BG461" s="45">
        <f t="shared" si="182"/>
        <v>110501</v>
      </c>
      <c r="BH461" s="45">
        <f>VLOOKUP(Y461,Hoja1!$A$2:$O$599,14,FALSE)</f>
        <v>110501</v>
      </c>
      <c r="BI461" s="45" t="str">
        <f>VLOOKUP(BH461,Hoja1!$A$2:$O$599,2,FALSE)</f>
        <v>COL. STA. TERESA DE JESUS-OVIEDO</v>
      </c>
      <c r="BJ461" s="45" t="str">
        <f t="shared" si="183"/>
        <v>LOPEZ SUAREZ, JOSE LUIS</v>
      </c>
      <c r="BK461" s="45">
        <f>VLOOKUP(BJ461,Trabajadores!$C$3:$AN$3285,14,FALSE)</f>
        <v>100</v>
      </c>
      <c r="BL461" s="45" t="str">
        <f>VLOOKUP($BJ461,Trabajadores!$C$3:$AN$3285,19,FALSE)</f>
        <v>COCINERO</v>
      </c>
      <c r="BM461" s="45">
        <f>VLOOKUP($BJ461,Trabajadores!$C$3:$AN$3285,16,FALSE)</f>
        <v>100</v>
      </c>
      <c r="BN461" s="124">
        <f t="shared" si="184"/>
        <v>1</v>
      </c>
      <c r="BO461" s="124">
        <f t="shared" si="185"/>
        <v>0</v>
      </c>
      <c r="BP461" s="125">
        <f t="shared" si="186"/>
        <v>1</v>
      </c>
      <c r="BR461" s="126">
        <f t="shared" si="187"/>
        <v>-475.02</v>
      </c>
      <c r="BV461" s="45" t="str">
        <f t="shared" si="188"/>
        <v>ALGADI</v>
      </c>
      <c r="BW461" s="45" t="s">
        <v>852</v>
      </c>
      <c r="BX461" s="123" t="str">
        <f t="shared" si="189"/>
        <v>9-SEPTIEMBRE</v>
      </c>
      <c r="BY461" s="45">
        <f t="shared" si="190"/>
        <v>110501</v>
      </c>
      <c r="BZ461" s="45">
        <f>VLOOKUP(BY461,Hoja1!$A$2:$O$599,14,FALSE)</f>
        <v>110501</v>
      </c>
      <c r="CA461" s="45" t="str">
        <f>VLOOKUP(BZ461,Hoja1!$A$2:$O$599,2,FALSE)</f>
        <v>COL. STA. TERESA DE JESUS-OVIEDO</v>
      </c>
      <c r="CB461" s="45" t="str">
        <f t="shared" si="191"/>
        <v>Festivos y Fines de Semana</v>
      </c>
      <c r="CC461" s="45">
        <v>888</v>
      </c>
      <c r="CD461" s="45" t="str">
        <f t="shared" si="192"/>
        <v>INCIDENCIA</v>
      </c>
      <c r="CF461" s="124"/>
      <c r="CG461" s="124"/>
      <c r="CH461" s="125"/>
      <c r="CJ461" s="126">
        <f t="shared" si="193"/>
        <v>475.02</v>
      </c>
    </row>
    <row r="462" spans="1:88" hidden="1" x14ac:dyDescent="0.3">
      <c r="A462" s="116"/>
      <c r="B462" s="116"/>
      <c r="D462" s="31" t="s">
        <v>2776</v>
      </c>
      <c r="E462" s="8" t="s">
        <v>2786</v>
      </c>
      <c r="F462" s="7" t="s">
        <v>726</v>
      </c>
      <c r="G462" s="45" t="s">
        <v>714</v>
      </c>
      <c r="H462" s="45" t="s">
        <v>720</v>
      </c>
      <c r="I462" s="119" t="s">
        <v>9072</v>
      </c>
      <c r="J462" s="18" t="s">
        <v>485</v>
      </c>
      <c r="K462" s="119">
        <v>110501</v>
      </c>
      <c r="L462" s="110" t="str">
        <f t="shared" si="171"/>
        <v>ok</v>
      </c>
      <c r="M462" s="111" t="str">
        <f>IFERROR(VLOOKUP(K462,Centros!$E$2:$G$340,2,FALSE)," ")</f>
        <v>COL. STA. TERESA DE JESUS-OVIEDO</v>
      </c>
      <c r="N462" s="112" t="str">
        <f t="shared" si="172"/>
        <v xml:space="preserve"> </v>
      </c>
      <c r="O462" s="113" t="str">
        <f>IFERROR(VLOOKUP($I462,Trabajadores!$C$3:$AF$1684,19,FALSE)," ")</f>
        <v>COCINER@</v>
      </c>
      <c r="P462" s="32">
        <v>2</v>
      </c>
      <c r="Q462" s="33">
        <v>90</v>
      </c>
      <c r="R462" s="24">
        <f t="shared" si="170"/>
        <v>180</v>
      </c>
      <c r="S462" s="18"/>
      <c r="T462" s="23">
        <f t="shared" si="173"/>
        <v>1.743765625</v>
      </c>
      <c r="U462" s="23">
        <f t="shared" si="174"/>
        <v>0</v>
      </c>
      <c r="V462" s="18"/>
      <c r="W462" s="23">
        <f t="shared" si="175"/>
        <v>237.51</v>
      </c>
      <c r="X462" s="30" t="str">
        <f>IFERROR(VLOOKUP($I462,Trabajadores!$C$2:$AS$1684,42,FALSE)," ")</f>
        <v>ALGADI</v>
      </c>
      <c r="Y462" s="30">
        <f>IFERROR(VLOOKUP($I462,Trabajadores!$C$2:$AS$1684,40,FALSE)," ")</f>
        <v>110501</v>
      </c>
      <c r="Z462" s="30" t="str">
        <f>IFERROR(VLOOKUP(Y462,Centros!$X$2:$Y$228,2,FALSE)," ")</f>
        <v>COL. STA. TERESA DE JESUS-OVIEDO</v>
      </c>
      <c r="AA462" s="6" t="s">
        <v>10988</v>
      </c>
      <c r="AB462" s="5" t="s">
        <v>10987</v>
      </c>
      <c r="AC462" s="41">
        <f>IFERROR(VLOOKUP(H462,Centros!$AI$2:$AN$10,6,FALSE),0)</f>
        <v>70</v>
      </c>
      <c r="AD462" s="42">
        <f t="shared" si="176"/>
        <v>180</v>
      </c>
      <c r="AE462" s="42">
        <f t="shared" si="177"/>
        <v>0</v>
      </c>
      <c r="AF462" s="42">
        <f t="shared" si="178"/>
        <v>0</v>
      </c>
      <c r="AG462" s="42">
        <f t="shared" si="179"/>
        <v>0</v>
      </c>
      <c r="AH462" s="43">
        <f>IFERROR(VLOOKUP($I462,Trabajadores!$C$3:$AT$1684,44,FALSE),0)</f>
        <v>19233</v>
      </c>
      <c r="AI462" s="43">
        <f>IFERROR(VLOOKUP($I462,Trabajadores!$C$3:$AT$1684,2,FALSE),0)</f>
        <v>77</v>
      </c>
      <c r="AJ462" s="43" t="str">
        <f>IFERROR(VLOOKUP($I462,Trabajadores!$C$3:$AY$1270,21,FALSE),0)</f>
        <v>6</v>
      </c>
      <c r="AK462" s="42">
        <f>IFERROR(VLOOKUP($I462,Trabajadores!$C$3:$AN$1684,38,FALSE),0)</f>
        <v>9.7837499999999995</v>
      </c>
      <c r="AL462" s="42" t="str">
        <f>IFERROR(VLOOKUP($I462,Trabajadores!$C$3:$AN$1684,28,FALSE),0)</f>
        <v>99100165012016</v>
      </c>
      <c r="AM462" s="21" t="str">
        <f>IFERROR(VLOOKUP($I462,Trabajadores!$C$3:$AN$1684,19,FALSE),0)</f>
        <v>COCINER@</v>
      </c>
      <c r="AN462" s="21">
        <f>IFERROR(IF($J462="algadi",VLOOKUP($K462,Centros!$AB$2:$AD$142,2,FALSE),VLOOKUP($K462,Centros!$AB$143:$AD$282,2,FALSE)),0)</f>
        <v>19033</v>
      </c>
      <c r="AO462" s="44" t="str">
        <f>IFERROR(IF($J462="algadi",VLOOKUP($K462,Centros!$AB$2:$AD$142,3,FALSE),VLOOKUP($K462,Centros!$AB$143:$AD$222,3,FALSE)),0)</f>
        <v>2</v>
      </c>
      <c r="AP462" s="54"/>
      <c r="AQ462" s="55">
        <f>IFERROR(VLOOKUP($AM462,Centros!$AR$2:$AS$405,2,FALSE),0)</f>
        <v>1.743765625</v>
      </c>
      <c r="AR462" s="78">
        <f>IFERROR(VLOOKUP($AM462,Centros!$AZ$2:$BA$6,2,FALSE),0)</f>
        <v>2.3222499999999999</v>
      </c>
      <c r="AS462" s="76">
        <f>IFERROR(VLOOKUP($AM462,Centros!$BE$2:$BF$6,2,FALSE),0)</f>
        <v>0</v>
      </c>
      <c r="BD462" s="45" t="str">
        <f t="shared" si="180"/>
        <v>ALGADI</v>
      </c>
      <c r="BE462" s="45" t="s">
        <v>852</v>
      </c>
      <c r="BF462" s="123" t="str">
        <f t="shared" si="181"/>
        <v>9-SEPTIEMBRE</v>
      </c>
      <c r="BG462" s="45">
        <f t="shared" si="182"/>
        <v>110501</v>
      </c>
      <c r="BH462" s="45">
        <f>VLOOKUP(Y462,Hoja1!$A$2:$O$599,14,FALSE)</f>
        <v>110501</v>
      </c>
      <c r="BI462" s="45" t="str">
        <f>VLOOKUP(BH462,Hoja1!$A$2:$O$599,2,FALSE)</f>
        <v>COL. STA. TERESA DE JESUS-OVIEDO</v>
      </c>
      <c r="BJ462" s="45" t="str">
        <f t="shared" si="183"/>
        <v>LLANA MOLINA , ANA Mª</v>
      </c>
      <c r="BK462" s="45">
        <f>VLOOKUP(BJ462,Trabajadores!$C$3:$AN$3285,14,FALSE)</f>
        <v>300</v>
      </c>
      <c r="BL462" s="45" t="str">
        <f>VLOOKUP($BJ462,Trabajadores!$C$3:$AN$3285,19,FALSE)</f>
        <v>COCINER@</v>
      </c>
      <c r="BM462" s="45">
        <f>VLOOKUP($BJ462,Trabajadores!$C$3:$AN$3285,16,FALSE)</f>
        <v>100</v>
      </c>
      <c r="BN462" s="124">
        <f t="shared" si="184"/>
        <v>1</v>
      </c>
      <c r="BO462" s="124">
        <f t="shared" si="185"/>
        <v>0</v>
      </c>
      <c r="BP462" s="125">
        <f t="shared" si="186"/>
        <v>1</v>
      </c>
      <c r="BR462" s="126">
        <f t="shared" si="187"/>
        <v>-237.51</v>
      </c>
      <c r="BV462" s="45" t="str">
        <f t="shared" si="188"/>
        <v>ALGADI</v>
      </c>
      <c r="BW462" s="45" t="s">
        <v>852</v>
      </c>
      <c r="BX462" s="123" t="str">
        <f t="shared" si="189"/>
        <v>9-SEPTIEMBRE</v>
      </c>
      <c r="BY462" s="45">
        <f t="shared" si="190"/>
        <v>110501</v>
      </c>
      <c r="BZ462" s="45">
        <f>VLOOKUP(BY462,Hoja1!$A$2:$O$599,14,FALSE)</f>
        <v>110501</v>
      </c>
      <c r="CA462" s="45" t="str">
        <f>VLOOKUP(BZ462,Hoja1!$A$2:$O$599,2,FALSE)</f>
        <v>COL. STA. TERESA DE JESUS-OVIEDO</v>
      </c>
      <c r="CB462" s="45" t="str">
        <f t="shared" si="191"/>
        <v>Festivos y Fines de Semana</v>
      </c>
      <c r="CC462" s="45">
        <v>888</v>
      </c>
      <c r="CD462" s="45" t="str">
        <f t="shared" si="192"/>
        <v>INCIDENCIA</v>
      </c>
      <c r="CF462" s="124"/>
      <c r="CG462" s="124"/>
      <c r="CH462" s="125"/>
      <c r="CJ462" s="126">
        <f t="shared" si="193"/>
        <v>237.51</v>
      </c>
    </row>
    <row r="463" spans="1:88" hidden="1" x14ac:dyDescent="0.3">
      <c r="A463" s="116"/>
      <c r="B463" s="116"/>
      <c r="D463" s="31" t="s">
        <v>2776</v>
      </c>
      <c r="E463" s="8" t="s">
        <v>2786</v>
      </c>
      <c r="F463" s="7" t="s">
        <v>726</v>
      </c>
      <c r="G463" s="45" t="s">
        <v>714</v>
      </c>
      <c r="H463" s="45" t="s">
        <v>720</v>
      </c>
      <c r="I463" s="119" t="s">
        <v>9589</v>
      </c>
      <c r="J463" s="18" t="s">
        <v>485</v>
      </c>
      <c r="K463" s="119">
        <v>110501</v>
      </c>
      <c r="L463" s="110" t="str">
        <f t="shared" si="171"/>
        <v>ok</v>
      </c>
      <c r="M463" s="111" t="str">
        <f>IFERROR(VLOOKUP(K463,Centros!$E$2:$G$340,2,FALSE)," ")</f>
        <v>COL. STA. TERESA DE JESUS-OVIEDO</v>
      </c>
      <c r="N463" s="112" t="str">
        <f t="shared" si="172"/>
        <v xml:space="preserve"> </v>
      </c>
      <c r="O463" s="113" t="str">
        <f>IFERROR(VLOOKUP($I463,Trabajadores!$C$3:$AF$1684,19,FALSE)," ")</f>
        <v>Aux Colect</v>
      </c>
      <c r="P463" s="32">
        <v>2</v>
      </c>
      <c r="Q463" s="33">
        <v>90</v>
      </c>
      <c r="R463" s="24">
        <f t="shared" si="170"/>
        <v>180</v>
      </c>
      <c r="S463" s="18"/>
      <c r="T463" s="23">
        <f t="shared" si="173"/>
        <v>0</v>
      </c>
      <c r="U463" s="23">
        <f t="shared" si="174"/>
        <v>0</v>
      </c>
      <c r="V463" s="18"/>
      <c r="W463" s="23">
        <f t="shared" si="175"/>
        <v>237.51</v>
      </c>
      <c r="X463" s="30" t="str">
        <f>IFERROR(VLOOKUP($I463,Trabajadores!$C$2:$AS$1684,42,FALSE)," ")</f>
        <v>ALGADI</v>
      </c>
      <c r="Y463" s="30">
        <f>IFERROR(VLOOKUP($I463,Trabajadores!$C$2:$AS$1684,40,FALSE)," ")</f>
        <v>110501</v>
      </c>
      <c r="Z463" s="30" t="str">
        <f>IFERROR(VLOOKUP(Y463,Centros!$X$2:$Y$228,2,FALSE)," ")</f>
        <v>COL. STA. TERESA DE JESUS-OVIEDO</v>
      </c>
      <c r="AA463" s="6" t="s">
        <v>10989</v>
      </c>
      <c r="AB463" s="5" t="s">
        <v>10987</v>
      </c>
      <c r="AC463" s="41">
        <f>IFERROR(VLOOKUP(H463,Centros!$AI$2:$AN$10,6,FALSE),0)</f>
        <v>70</v>
      </c>
      <c r="AD463" s="42">
        <f t="shared" si="176"/>
        <v>180</v>
      </c>
      <c r="AE463" s="42">
        <f t="shared" si="177"/>
        <v>0</v>
      </c>
      <c r="AF463" s="42">
        <f t="shared" si="178"/>
        <v>0</v>
      </c>
      <c r="AG463" s="42">
        <f t="shared" si="179"/>
        <v>0</v>
      </c>
      <c r="AH463" s="43">
        <f>IFERROR(VLOOKUP($I463,Trabajadores!$C$3:$AT$1684,44,FALSE),0)</f>
        <v>19233</v>
      </c>
      <c r="AI463" s="43">
        <f>IFERROR(VLOOKUP($I463,Trabajadores!$C$3:$AT$1684,2,FALSE),0)</f>
        <v>81</v>
      </c>
      <c r="AJ463" s="43" t="str">
        <f>IFERROR(VLOOKUP($I463,Trabajadores!$C$3:$AY$1270,21,FALSE),0)</f>
        <v>6</v>
      </c>
      <c r="AK463" s="42">
        <f>IFERROR(VLOOKUP($I463,Trabajadores!$C$3:$AN$1684,38,FALSE),0)</f>
        <v>8.8324999999999996</v>
      </c>
      <c r="AL463" s="42" t="str">
        <f>IFERROR(VLOOKUP($I463,Trabajadores!$C$3:$AN$1684,28,FALSE),0)</f>
        <v>99100165012016</v>
      </c>
      <c r="AM463" s="21" t="str">
        <f>IFERROR(VLOOKUP($I463,Trabajadores!$C$3:$AN$1684,19,FALSE),0)</f>
        <v>Aux Colect</v>
      </c>
      <c r="AN463" s="21">
        <f>IFERROR(IF($J463="algadi",VLOOKUP($K463,Centros!$AB$2:$AD$142,2,FALSE),VLOOKUP($K463,Centros!$AB$143:$AD$282,2,FALSE)),0)</f>
        <v>19033</v>
      </c>
      <c r="AO463" s="44" t="str">
        <f>IFERROR(IF($J463="algadi",VLOOKUP($K463,Centros!$AB$2:$AD$142,3,FALSE),VLOOKUP($K463,Centros!$AB$143:$AD$222,3,FALSE)),0)</f>
        <v>2</v>
      </c>
      <c r="AP463" s="54"/>
      <c r="AQ463" s="55">
        <f>IFERROR(VLOOKUP($AM463,Centros!$AR$2:$AS$405,2,FALSE),0)</f>
        <v>0</v>
      </c>
      <c r="AR463" s="78">
        <f>IFERROR(VLOOKUP($AM463,Centros!$AZ$2:$BA$6,2,FALSE),0)</f>
        <v>0</v>
      </c>
      <c r="AS463" s="76">
        <f>IFERROR(VLOOKUP($AM463,Centros!$BE$2:$BF$6,2,FALSE),0)</f>
        <v>0</v>
      </c>
      <c r="BD463" s="45" t="str">
        <f t="shared" si="180"/>
        <v>ALGADI</v>
      </c>
      <c r="BE463" s="45" t="s">
        <v>852</v>
      </c>
      <c r="BF463" s="123" t="str">
        <f t="shared" si="181"/>
        <v>9-SEPTIEMBRE</v>
      </c>
      <c r="BG463" s="45">
        <f t="shared" si="182"/>
        <v>110501</v>
      </c>
      <c r="BH463" s="45">
        <f>VLOOKUP(Y463,Hoja1!$A$2:$O$599,14,FALSE)</f>
        <v>110501</v>
      </c>
      <c r="BI463" s="45" t="str">
        <f>VLOOKUP(BH463,Hoja1!$A$2:$O$599,2,FALSE)</f>
        <v>COL. STA. TERESA DE JESUS-OVIEDO</v>
      </c>
      <c r="BJ463" s="45" t="str">
        <f t="shared" si="183"/>
        <v>NORNIELLA ALVAREZ, CLARA ISA</v>
      </c>
      <c r="BK463" s="45">
        <f>VLOOKUP(BJ463,Trabajadores!$C$3:$AN$3285,14,FALSE)</f>
        <v>300</v>
      </c>
      <c r="BL463" s="45" t="str">
        <f>VLOOKUP($BJ463,Trabajadores!$C$3:$AN$3285,19,FALSE)</f>
        <v>Aux Colect</v>
      </c>
      <c r="BM463" s="45">
        <f>VLOOKUP($BJ463,Trabajadores!$C$3:$AN$3285,16,FALSE)</f>
        <v>100</v>
      </c>
      <c r="BN463" s="124">
        <f t="shared" si="184"/>
        <v>1</v>
      </c>
      <c r="BO463" s="124">
        <f t="shared" si="185"/>
        <v>0</v>
      </c>
      <c r="BP463" s="125">
        <f t="shared" si="186"/>
        <v>1</v>
      </c>
      <c r="BR463" s="126">
        <f t="shared" si="187"/>
        <v>-237.51</v>
      </c>
      <c r="BV463" s="45" t="str">
        <f t="shared" si="188"/>
        <v>ALGADI</v>
      </c>
      <c r="BW463" s="45" t="s">
        <v>852</v>
      </c>
      <c r="BX463" s="123" t="str">
        <f t="shared" si="189"/>
        <v>9-SEPTIEMBRE</v>
      </c>
      <c r="BY463" s="45">
        <f t="shared" si="190"/>
        <v>110501</v>
      </c>
      <c r="BZ463" s="45">
        <f>VLOOKUP(BY463,Hoja1!$A$2:$O$599,14,FALSE)</f>
        <v>110501</v>
      </c>
      <c r="CA463" s="45" t="str">
        <f>VLOOKUP(BZ463,Hoja1!$A$2:$O$599,2,FALSE)</f>
        <v>COL. STA. TERESA DE JESUS-OVIEDO</v>
      </c>
      <c r="CB463" s="45" t="str">
        <f t="shared" si="191"/>
        <v>Festivos y Fines de Semana</v>
      </c>
      <c r="CC463" s="45">
        <v>888</v>
      </c>
      <c r="CD463" s="45" t="str">
        <f t="shared" si="192"/>
        <v>INCIDENCIA</v>
      </c>
      <c r="CF463" s="124"/>
      <c r="CG463" s="124"/>
      <c r="CH463" s="125"/>
      <c r="CJ463" s="126">
        <f t="shared" si="193"/>
        <v>237.51</v>
      </c>
    </row>
    <row r="464" spans="1:88" hidden="1" x14ac:dyDescent="0.3">
      <c r="A464" s="116"/>
      <c r="B464" s="116"/>
      <c r="D464" s="31" t="s">
        <v>2776</v>
      </c>
      <c r="E464" s="8" t="s">
        <v>2786</v>
      </c>
      <c r="F464" s="7" t="s">
        <v>726</v>
      </c>
      <c r="G464" s="45" t="s">
        <v>714</v>
      </c>
      <c r="H464" s="45" t="s">
        <v>720</v>
      </c>
      <c r="I464" s="119" t="s">
        <v>9720</v>
      </c>
      <c r="J464" s="18" t="s">
        <v>485</v>
      </c>
      <c r="K464" s="119">
        <v>110501</v>
      </c>
      <c r="L464" s="110" t="str">
        <f t="shared" si="171"/>
        <v>ok</v>
      </c>
      <c r="M464" s="111" t="str">
        <f>IFERROR(VLOOKUP(K464,Centros!$E$2:$G$340,2,FALSE)," ")</f>
        <v>COL. STA. TERESA DE JESUS-OVIEDO</v>
      </c>
      <c r="N464" s="112" t="str">
        <f t="shared" si="172"/>
        <v xml:space="preserve"> </v>
      </c>
      <c r="O464" s="113" t="str">
        <f>IFERROR(VLOOKUP($I464,Trabajadores!$C$3:$AF$1684,19,FALSE)," ")</f>
        <v>AUX.COLEC.</v>
      </c>
      <c r="P464" s="32">
        <v>1</v>
      </c>
      <c r="Q464" s="33">
        <v>90</v>
      </c>
      <c r="R464" s="24">
        <f t="shared" si="170"/>
        <v>90</v>
      </c>
      <c r="S464" s="18"/>
      <c r="T464" s="23">
        <f t="shared" si="173"/>
        <v>0</v>
      </c>
      <c r="U464" s="23">
        <f t="shared" si="174"/>
        <v>0</v>
      </c>
      <c r="V464" s="18"/>
      <c r="W464" s="23">
        <f t="shared" si="175"/>
        <v>118.755</v>
      </c>
      <c r="X464" s="30" t="str">
        <f>IFERROR(VLOOKUP($I464,Trabajadores!$C$2:$AS$1684,42,FALSE)," ")</f>
        <v>ALGADI</v>
      </c>
      <c r="Y464" s="30">
        <f>IFERROR(VLOOKUP($I464,Trabajadores!$C$2:$AS$1684,40,FALSE)," ")</f>
        <v>110183</v>
      </c>
      <c r="Z464" s="30" t="str">
        <f>IFERROR(VLOOKUP(Y464,Centros!$X$2:$Y$228,2,FALSE)," ")</f>
        <v>REAL COLEGIO ALFONSO XII</v>
      </c>
      <c r="AA464" s="6">
        <v>45914</v>
      </c>
      <c r="AB464" s="5" t="s">
        <v>10987</v>
      </c>
      <c r="AC464" s="41">
        <f>IFERROR(VLOOKUP(H464,Centros!$AI$2:$AN$10,6,FALSE),0)</f>
        <v>70</v>
      </c>
      <c r="AD464" s="42">
        <f t="shared" si="176"/>
        <v>90</v>
      </c>
      <c r="AE464" s="42">
        <f t="shared" si="177"/>
        <v>0</v>
      </c>
      <c r="AF464" s="42">
        <f t="shared" si="178"/>
        <v>0</v>
      </c>
      <c r="AG464" s="42">
        <f t="shared" si="179"/>
        <v>0</v>
      </c>
      <c r="AH464" s="43">
        <f>IFERROR(VLOOKUP($I464,Trabajadores!$C$3:$AT$1684,44,FALSE),0)</f>
        <v>19228</v>
      </c>
      <c r="AI464" s="43">
        <f>IFERROR(VLOOKUP($I464,Trabajadores!$C$3:$AT$1684,2,FALSE),0)</f>
        <v>205</v>
      </c>
      <c r="AJ464" s="43" t="str">
        <f>IFERROR(VLOOKUP($I464,Trabajadores!$C$3:$AY$1270,21,FALSE),0)</f>
        <v>26</v>
      </c>
      <c r="AK464" s="42">
        <f>IFERROR(VLOOKUP($I464,Trabajadores!$C$3:$AN$1684,38,FALSE),0)</f>
        <v>7.8</v>
      </c>
      <c r="AL464" s="42" t="str">
        <f>IFERROR(VLOOKUP($I464,Trabajadores!$C$3:$AN$1684,28,FALSE),0)</f>
        <v>99100165012016</v>
      </c>
      <c r="AM464" s="21" t="str">
        <f>IFERROR(VLOOKUP($I464,Trabajadores!$C$3:$AN$1684,19,FALSE),0)</f>
        <v>AUX.COLEC.</v>
      </c>
      <c r="AN464" s="21">
        <f>IFERROR(IF($J464="algadi",VLOOKUP($K464,Centros!$AB$2:$AD$142,2,FALSE),VLOOKUP($K464,Centros!$AB$143:$AD$282,2,FALSE)),0)</f>
        <v>19033</v>
      </c>
      <c r="AO464" s="44" t="str">
        <f>IFERROR(IF($J464="algadi",VLOOKUP($K464,Centros!$AB$2:$AD$142,3,FALSE),VLOOKUP($K464,Centros!$AB$143:$AD$222,3,FALSE)),0)</f>
        <v>2</v>
      </c>
      <c r="AP464" s="54"/>
      <c r="AQ464" s="55">
        <f>IFERROR(VLOOKUP($AM464,Centros!$AR$2:$AS$405,2,FALSE),0)</f>
        <v>0</v>
      </c>
      <c r="AR464" s="78">
        <f>IFERROR(VLOOKUP($AM464,Centros!$AZ$2:$BA$6,2,FALSE),0)</f>
        <v>0</v>
      </c>
      <c r="AS464" s="76">
        <f>IFERROR(VLOOKUP($AM464,Centros!$BE$2:$BF$6,2,FALSE),0)</f>
        <v>0</v>
      </c>
      <c r="BD464" s="45" t="str">
        <f t="shared" si="180"/>
        <v>ALGADI</v>
      </c>
      <c r="BE464" s="45" t="s">
        <v>852</v>
      </c>
      <c r="BF464" s="123" t="str">
        <f t="shared" si="181"/>
        <v>9-SEPTIEMBRE</v>
      </c>
      <c r="BG464" s="45">
        <f t="shared" si="182"/>
        <v>110183</v>
      </c>
      <c r="BH464" s="45">
        <f>VLOOKUP(Y464,Hoja1!$A$2:$O$599,14,FALSE)</f>
        <v>110183</v>
      </c>
      <c r="BI464" s="45" t="str">
        <f>VLOOKUP(BH464,Hoja1!$A$2:$O$599,2,FALSE)</f>
        <v>REAL COLEGIO ALFONSO XII</v>
      </c>
      <c r="BJ464" s="45" t="str">
        <f t="shared" si="183"/>
        <v>PEREZ DELGADO, ELISA M</v>
      </c>
      <c r="BK464" s="45">
        <f>VLOOKUP(BJ464,Trabajadores!$C$3:$AN$3285,14,FALSE)</f>
        <v>300</v>
      </c>
      <c r="BL464" s="45" t="str">
        <f>VLOOKUP($BJ464,Trabajadores!$C$3:$AN$3285,19,FALSE)</f>
        <v>AUX.COLEC.</v>
      </c>
      <c r="BM464" s="45">
        <f>VLOOKUP($BJ464,Trabajadores!$C$3:$AN$3285,16,FALSE)</f>
        <v>50</v>
      </c>
      <c r="BN464" s="124">
        <f t="shared" si="184"/>
        <v>1</v>
      </c>
      <c r="BO464" s="124">
        <f t="shared" si="185"/>
        <v>0</v>
      </c>
      <c r="BP464" s="125">
        <f t="shared" si="186"/>
        <v>1</v>
      </c>
      <c r="BR464" s="126">
        <f t="shared" si="187"/>
        <v>-118.755</v>
      </c>
      <c r="BV464" s="45" t="str">
        <f t="shared" si="188"/>
        <v>ALGADI</v>
      </c>
      <c r="BW464" s="45" t="s">
        <v>852</v>
      </c>
      <c r="BX464" s="123" t="str">
        <f t="shared" si="189"/>
        <v>9-SEPTIEMBRE</v>
      </c>
      <c r="BY464" s="45">
        <f t="shared" si="190"/>
        <v>110501</v>
      </c>
      <c r="BZ464" s="45">
        <f>VLOOKUP(BY464,Hoja1!$A$2:$O$599,14,FALSE)</f>
        <v>110501</v>
      </c>
      <c r="CA464" s="45" t="str">
        <f>VLOOKUP(BZ464,Hoja1!$A$2:$O$599,2,FALSE)</f>
        <v>COL. STA. TERESA DE JESUS-OVIEDO</v>
      </c>
      <c r="CB464" s="45" t="str">
        <f t="shared" si="191"/>
        <v>Festivos y Fines de Semana</v>
      </c>
      <c r="CC464" s="45">
        <v>888</v>
      </c>
      <c r="CD464" s="45" t="str">
        <f t="shared" si="192"/>
        <v>INCIDENCIA</v>
      </c>
      <c r="CF464" s="124"/>
      <c r="CG464" s="124"/>
      <c r="CH464" s="125"/>
      <c r="CJ464" s="126">
        <f t="shared" si="193"/>
        <v>118.755</v>
      </c>
    </row>
    <row r="465" spans="1:88" hidden="1" x14ac:dyDescent="0.3">
      <c r="A465" s="116"/>
      <c r="B465" s="116"/>
      <c r="D465" s="31" t="s">
        <v>2776</v>
      </c>
      <c r="E465" s="8" t="s">
        <v>2786</v>
      </c>
      <c r="F465" s="7" t="s">
        <v>726</v>
      </c>
      <c r="G465" s="45" t="s">
        <v>714</v>
      </c>
      <c r="H465" s="45" t="s">
        <v>720</v>
      </c>
      <c r="I465" s="119" t="s">
        <v>9294</v>
      </c>
      <c r="J465" s="18" t="s">
        <v>485</v>
      </c>
      <c r="K465" s="119">
        <v>110501</v>
      </c>
      <c r="L465" s="110" t="str">
        <f t="shared" si="171"/>
        <v>ok</v>
      </c>
      <c r="M465" s="111" t="str">
        <f>IFERROR(VLOOKUP(K465,Centros!$E$2:$G$340,2,FALSE)," ")</f>
        <v>COL. STA. TERESA DE JESUS-OVIEDO</v>
      </c>
      <c r="N465" s="112" t="str">
        <f t="shared" si="172"/>
        <v xml:space="preserve"> </v>
      </c>
      <c r="O465" s="113" t="str">
        <f>IFERROR(VLOOKUP($I465,Trabajadores!$C$3:$AF$1684,19,FALSE)," ")</f>
        <v>Aux Colect</v>
      </c>
      <c r="P465" s="32">
        <v>1</v>
      </c>
      <c r="Q465" s="33">
        <v>90</v>
      </c>
      <c r="R465" s="24">
        <f t="shared" si="170"/>
        <v>90</v>
      </c>
      <c r="S465" s="18"/>
      <c r="T465" s="23">
        <f t="shared" si="173"/>
        <v>0</v>
      </c>
      <c r="U465" s="23">
        <f t="shared" si="174"/>
        <v>0</v>
      </c>
      <c r="V465" s="18"/>
      <c r="W465" s="23">
        <f t="shared" si="175"/>
        <v>118.755</v>
      </c>
      <c r="X465" s="30" t="str">
        <f>IFERROR(VLOOKUP($I465,Trabajadores!$C$2:$AS$1684,42,FALSE)," ")</f>
        <v>ALGADI</v>
      </c>
      <c r="Y465" s="30">
        <f>IFERROR(VLOOKUP($I465,Trabajadores!$C$2:$AS$1684,40,FALSE)," ")</f>
        <v>110501</v>
      </c>
      <c r="Z465" s="30" t="str">
        <f>IFERROR(VLOOKUP(Y465,Centros!$X$2:$Y$228,2,FALSE)," ")</f>
        <v>COL. STA. TERESA DE JESUS-OVIEDO</v>
      </c>
      <c r="AA465" s="6">
        <v>38617</v>
      </c>
      <c r="AB465" s="5" t="s">
        <v>10987</v>
      </c>
      <c r="AC465" s="41">
        <f>IFERROR(VLOOKUP(H465,Centros!$AI$2:$AN$10,6,FALSE),0)</f>
        <v>70</v>
      </c>
      <c r="AD465" s="42">
        <f t="shared" si="176"/>
        <v>90</v>
      </c>
      <c r="AE465" s="42">
        <f t="shared" si="177"/>
        <v>0</v>
      </c>
      <c r="AF465" s="42">
        <f t="shared" si="178"/>
        <v>0</v>
      </c>
      <c r="AG465" s="42">
        <f t="shared" si="179"/>
        <v>0</v>
      </c>
      <c r="AH465" s="43">
        <f>IFERROR(VLOOKUP($I465,Trabajadores!$C$3:$AT$1684,44,FALSE),0)</f>
        <v>19233</v>
      </c>
      <c r="AI465" s="43">
        <f>IFERROR(VLOOKUP($I465,Trabajadores!$C$3:$AT$1684,2,FALSE),0)</f>
        <v>78</v>
      </c>
      <c r="AJ465" s="43" t="str">
        <f>IFERROR(VLOOKUP($I465,Trabajadores!$C$3:$AY$1270,21,FALSE),0)</f>
        <v>6</v>
      </c>
      <c r="AK465" s="42">
        <f>IFERROR(VLOOKUP($I465,Trabajadores!$C$3:$AN$1684,38,FALSE),0)</f>
        <v>9.0062499999999996</v>
      </c>
      <c r="AL465" s="42" t="str">
        <f>IFERROR(VLOOKUP($I465,Trabajadores!$C$3:$AN$1684,28,FALSE),0)</f>
        <v>99100165012016</v>
      </c>
      <c r="AM465" s="21" t="str">
        <f>IFERROR(VLOOKUP($I465,Trabajadores!$C$3:$AN$1684,19,FALSE),0)</f>
        <v>Aux Colect</v>
      </c>
      <c r="AN465" s="21">
        <f>IFERROR(IF($J465="algadi",VLOOKUP($K465,Centros!$AB$2:$AD$142,2,FALSE),VLOOKUP($K465,Centros!$AB$143:$AD$282,2,FALSE)),0)</f>
        <v>19033</v>
      </c>
      <c r="AO465" s="44" t="str">
        <f>IFERROR(IF($J465="algadi",VLOOKUP($K465,Centros!$AB$2:$AD$142,3,FALSE),VLOOKUP($K465,Centros!$AB$143:$AD$222,3,FALSE)),0)</f>
        <v>2</v>
      </c>
      <c r="AP465" s="54"/>
      <c r="AQ465" s="55">
        <f>IFERROR(VLOOKUP($AM465,Centros!$AR$2:$AS$405,2,FALSE),0)</f>
        <v>0</v>
      </c>
      <c r="AR465" s="78">
        <f>IFERROR(VLOOKUP($AM465,Centros!$AZ$2:$BA$6,2,FALSE),0)</f>
        <v>0</v>
      </c>
      <c r="AS465" s="76">
        <f>IFERROR(VLOOKUP($AM465,Centros!$BE$2:$BF$6,2,FALSE),0)</f>
        <v>0</v>
      </c>
      <c r="BD465" s="45" t="str">
        <f t="shared" si="180"/>
        <v>ALGADI</v>
      </c>
      <c r="BE465" s="45" t="s">
        <v>852</v>
      </c>
      <c r="BF465" s="123" t="str">
        <f t="shared" si="181"/>
        <v>9-SEPTIEMBRE</v>
      </c>
      <c r="BG465" s="45">
        <f t="shared" si="182"/>
        <v>110501</v>
      </c>
      <c r="BH465" s="45">
        <f>VLOOKUP(Y465,Hoja1!$A$2:$O$599,14,FALSE)</f>
        <v>110501</v>
      </c>
      <c r="BI465" s="45" t="str">
        <f>VLOOKUP(BH465,Hoja1!$A$2:$O$599,2,FALSE)</f>
        <v>COL. STA. TERESA DE JESUS-OVIEDO</v>
      </c>
      <c r="BJ465" s="45" t="str">
        <f t="shared" si="183"/>
        <v>MARTINEZ GONZALEZ, ANA CELIA</v>
      </c>
      <c r="BK465" s="45">
        <f>VLOOKUP(BJ465,Trabajadores!$C$3:$AN$3285,14,FALSE)</f>
        <v>300</v>
      </c>
      <c r="BL465" s="45" t="str">
        <f>VLOOKUP($BJ465,Trabajadores!$C$3:$AN$3285,19,FALSE)</f>
        <v>Aux Colect</v>
      </c>
      <c r="BM465" s="45">
        <f>VLOOKUP($BJ465,Trabajadores!$C$3:$AN$3285,16,FALSE)</f>
        <v>100</v>
      </c>
      <c r="BN465" s="124">
        <f t="shared" si="184"/>
        <v>1</v>
      </c>
      <c r="BO465" s="124">
        <f t="shared" si="185"/>
        <v>0</v>
      </c>
      <c r="BP465" s="125">
        <f t="shared" si="186"/>
        <v>1</v>
      </c>
      <c r="BR465" s="126">
        <f t="shared" si="187"/>
        <v>-118.755</v>
      </c>
      <c r="BV465" s="45" t="str">
        <f t="shared" si="188"/>
        <v>ALGADI</v>
      </c>
      <c r="BW465" s="45" t="s">
        <v>852</v>
      </c>
      <c r="BX465" s="123" t="str">
        <f t="shared" si="189"/>
        <v>9-SEPTIEMBRE</v>
      </c>
      <c r="BY465" s="45">
        <f t="shared" si="190"/>
        <v>110501</v>
      </c>
      <c r="BZ465" s="45">
        <f>VLOOKUP(BY465,Hoja1!$A$2:$O$599,14,FALSE)</f>
        <v>110501</v>
      </c>
      <c r="CA465" s="45" t="str">
        <f>VLOOKUP(BZ465,Hoja1!$A$2:$O$599,2,FALSE)</f>
        <v>COL. STA. TERESA DE JESUS-OVIEDO</v>
      </c>
      <c r="CB465" s="45" t="str">
        <f t="shared" si="191"/>
        <v>Festivos y Fines de Semana</v>
      </c>
      <c r="CC465" s="45">
        <v>888</v>
      </c>
      <c r="CD465" s="45" t="str">
        <f t="shared" si="192"/>
        <v>INCIDENCIA</v>
      </c>
      <c r="CF465" s="124"/>
      <c r="CG465" s="124"/>
      <c r="CH465" s="125"/>
      <c r="CJ465" s="126">
        <f t="shared" si="193"/>
        <v>118.755</v>
      </c>
    </row>
    <row r="466" spans="1:88" hidden="1" x14ac:dyDescent="0.3">
      <c r="A466" s="116"/>
      <c r="B466" s="116"/>
      <c r="D466" s="31" t="s">
        <v>2776</v>
      </c>
      <c r="E466" s="8" t="s">
        <v>2786</v>
      </c>
      <c r="F466" s="7" t="s">
        <v>726</v>
      </c>
      <c r="G466" s="45" t="s">
        <v>714</v>
      </c>
      <c r="H466" s="45" t="s">
        <v>718</v>
      </c>
      <c r="I466" s="119" t="s">
        <v>7435</v>
      </c>
      <c r="J466" s="18" t="s">
        <v>485</v>
      </c>
      <c r="K466" s="119">
        <v>110501</v>
      </c>
      <c r="L466" s="110" t="str">
        <f t="shared" si="171"/>
        <v>ok</v>
      </c>
      <c r="M466" s="111" t="str">
        <f>IFERROR(VLOOKUP(K466,Centros!$E$2:$G$340,2,FALSE)," ")</f>
        <v>COL. STA. TERESA DE JESUS-OVIEDO</v>
      </c>
      <c r="N466" s="112" t="str">
        <f t="shared" si="172"/>
        <v xml:space="preserve"> </v>
      </c>
      <c r="O466" s="113" t="str">
        <f>IFERROR(VLOOKUP($I466,Trabajadores!$C$3:$AF$1684,19,FALSE)," ")</f>
        <v>Aux Colect</v>
      </c>
      <c r="P466" s="32">
        <v>8</v>
      </c>
      <c r="Q466" s="33">
        <v>9</v>
      </c>
      <c r="R466" s="24">
        <f t="shared" si="170"/>
        <v>72</v>
      </c>
      <c r="S466" s="18"/>
      <c r="T466" s="23">
        <f t="shared" si="173"/>
        <v>0</v>
      </c>
      <c r="U466" s="23">
        <f t="shared" si="174"/>
        <v>0</v>
      </c>
      <c r="V466" s="18"/>
      <c r="W466" s="23">
        <f t="shared" si="175"/>
        <v>95.003999999999991</v>
      </c>
      <c r="X466" s="30" t="str">
        <f>IFERROR(VLOOKUP($I466,Trabajadores!$C$2:$AS$1684,42,FALSE)," ")</f>
        <v>ALGADI</v>
      </c>
      <c r="Y466" s="30">
        <f>IFERROR(VLOOKUP($I466,Trabajadores!$C$2:$AS$1684,40,FALSE)," ")</f>
        <v>110501</v>
      </c>
      <c r="Z466" s="30" t="str">
        <f>IFERROR(VLOOKUP(Y466,Centros!$X$2:$Y$228,2,FALSE)," ")</f>
        <v>COL. STA. TERESA DE JESUS-OVIEDO</v>
      </c>
      <c r="AA466" s="6" t="s">
        <v>10990</v>
      </c>
      <c r="AB466" s="5" t="s">
        <v>10991</v>
      </c>
      <c r="AC466" s="41">
        <f>IFERROR(VLOOKUP(H466,Centros!$AI$2:$AN$10,6,FALSE),0)</f>
        <v>72</v>
      </c>
      <c r="AD466" s="42">
        <f t="shared" si="176"/>
        <v>0</v>
      </c>
      <c r="AE466" s="42">
        <f t="shared" si="177"/>
        <v>72</v>
      </c>
      <c r="AF466" s="42">
        <f t="shared" si="178"/>
        <v>0</v>
      </c>
      <c r="AG466" s="42">
        <f t="shared" si="179"/>
        <v>0</v>
      </c>
      <c r="AH466" s="43">
        <f>IFERROR(VLOOKUP($I466,Trabajadores!$C$3:$AT$1684,44,FALSE),0)</f>
        <v>19233</v>
      </c>
      <c r="AI466" s="43">
        <f>IFERROR(VLOOKUP($I466,Trabajadores!$C$3:$AT$1684,2,FALSE),0)</f>
        <v>80</v>
      </c>
      <c r="AJ466" s="43" t="str">
        <f>IFERROR(VLOOKUP($I466,Trabajadores!$C$3:$AY$1270,21,FALSE),0)</f>
        <v>6</v>
      </c>
      <c r="AK466" s="42">
        <f>IFERROR(VLOOKUP($I466,Trabajadores!$C$3:$AN$1684,38,FALSE),0)</f>
        <v>8.8324999999999996</v>
      </c>
      <c r="AL466" s="42" t="str">
        <f>IFERROR(VLOOKUP($I466,Trabajadores!$C$3:$AN$1684,28,FALSE),0)</f>
        <v>99100165012016</v>
      </c>
      <c r="AM466" s="21" t="str">
        <f>IFERROR(VLOOKUP($I466,Trabajadores!$C$3:$AN$1684,19,FALSE),0)</f>
        <v>Aux Colect</v>
      </c>
      <c r="AN466" s="21">
        <f>IFERROR(IF($J466="algadi",VLOOKUP($K466,Centros!$AB$2:$AD$142,2,FALSE),VLOOKUP($K466,Centros!$AB$143:$AD$282,2,FALSE)),0)</f>
        <v>19033</v>
      </c>
      <c r="AO466" s="44" t="str">
        <f>IFERROR(IF($J466="algadi",VLOOKUP($K466,Centros!$AB$2:$AD$142,3,FALSE),VLOOKUP($K466,Centros!$AB$143:$AD$222,3,FALSE)),0)</f>
        <v>2</v>
      </c>
      <c r="AP466" s="54"/>
      <c r="AQ466" s="55">
        <f>IFERROR(VLOOKUP($AM466,Centros!$AR$2:$AS$405,2,FALSE),0)</f>
        <v>0</v>
      </c>
      <c r="AR466" s="78">
        <f>IFERROR(VLOOKUP($AM466,Centros!$AZ$2:$BA$6,2,FALSE),0)</f>
        <v>0</v>
      </c>
      <c r="AS466" s="76">
        <f>IFERROR(VLOOKUP($AM466,Centros!$BE$2:$BF$6,2,FALSE),0)</f>
        <v>0</v>
      </c>
      <c r="BD466" s="45" t="str">
        <f t="shared" si="180"/>
        <v>ALGADI</v>
      </c>
      <c r="BE466" s="45" t="s">
        <v>852</v>
      </c>
      <c r="BF466" s="123" t="str">
        <f t="shared" si="181"/>
        <v>9-SEPTIEMBRE</v>
      </c>
      <c r="BG466" s="45">
        <f t="shared" si="182"/>
        <v>110501</v>
      </c>
      <c r="BH466" s="45">
        <f>VLOOKUP(Y466,Hoja1!$A$2:$O$599,14,FALSE)</f>
        <v>110501</v>
      </c>
      <c r="BI466" s="45" t="str">
        <f>VLOOKUP(BH466,Hoja1!$A$2:$O$599,2,FALSE)</f>
        <v>COL. STA. TERESA DE JESUS-OVIEDO</v>
      </c>
      <c r="BJ466" s="45" t="str">
        <f t="shared" si="183"/>
        <v>ALVAREZ FERNANDEZ, AURORA</v>
      </c>
      <c r="BK466" s="45">
        <f>VLOOKUP(BJ466,Trabajadores!$C$3:$AN$3285,14,FALSE)</f>
        <v>300</v>
      </c>
      <c r="BL466" s="45" t="str">
        <f>VLOOKUP($BJ466,Trabajadores!$C$3:$AN$3285,19,FALSE)</f>
        <v>Aux Colect</v>
      </c>
      <c r="BM466" s="45">
        <f>VLOOKUP($BJ466,Trabajadores!$C$3:$AN$3285,16,FALSE)</f>
        <v>50</v>
      </c>
      <c r="BN466" s="124">
        <f t="shared" si="184"/>
        <v>1</v>
      </c>
      <c r="BO466" s="124">
        <f t="shared" si="185"/>
        <v>0</v>
      </c>
      <c r="BP466" s="125">
        <f t="shared" si="186"/>
        <v>1</v>
      </c>
      <c r="BR466" s="126">
        <f t="shared" si="187"/>
        <v>-95.003999999999991</v>
      </c>
      <c r="BV466" s="45" t="str">
        <f t="shared" si="188"/>
        <v>ALGADI</v>
      </c>
      <c r="BW466" s="45" t="s">
        <v>852</v>
      </c>
      <c r="BX466" s="123" t="str">
        <f t="shared" si="189"/>
        <v>9-SEPTIEMBRE</v>
      </c>
      <c r="BY466" s="45">
        <f t="shared" si="190"/>
        <v>110501</v>
      </c>
      <c r="BZ466" s="45">
        <f>VLOOKUP(BY466,Hoja1!$A$2:$O$599,14,FALSE)</f>
        <v>110501</v>
      </c>
      <c r="CA466" s="45" t="str">
        <f>VLOOKUP(BZ466,Hoja1!$A$2:$O$599,2,FALSE)</f>
        <v>COL. STA. TERESA DE JESUS-OVIEDO</v>
      </c>
      <c r="CB466" s="45" t="str">
        <f t="shared" si="191"/>
        <v>Refuerzo</v>
      </c>
      <c r="CC466" s="45">
        <v>888</v>
      </c>
      <c r="CD466" s="45" t="str">
        <f t="shared" si="192"/>
        <v>INCIDENCIA</v>
      </c>
      <c r="CF466" s="124"/>
      <c r="CG466" s="124"/>
      <c r="CH466" s="125"/>
      <c r="CJ466" s="126">
        <f t="shared" si="193"/>
        <v>95.003999999999991</v>
      </c>
    </row>
    <row r="467" spans="1:88" hidden="1" x14ac:dyDescent="0.3">
      <c r="A467" s="116"/>
      <c r="B467" s="116"/>
      <c r="D467" s="31" t="s">
        <v>2776</v>
      </c>
      <c r="E467" s="8" t="s">
        <v>2786</v>
      </c>
      <c r="F467" s="7" t="s">
        <v>726</v>
      </c>
      <c r="G467" s="45" t="s">
        <v>714</v>
      </c>
      <c r="H467" s="45" t="s">
        <v>718</v>
      </c>
      <c r="I467" s="119" t="s">
        <v>9457</v>
      </c>
      <c r="J467" s="18" t="s">
        <v>485</v>
      </c>
      <c r="K467" s="119">
        <v>110501</v>
      </c>
      <c r="L467" s="110" t="str">
        <f t="shared" si="171"/>
        <v>ok</v>
      </c>
      <c r="M467" s="111" t="str">
        <f>IFERROR(VLOOKUP(K467,Centros!$E$2:$G$340,2,FALSE)," ")</f>
        <v>COL. STA. TERESA DE JESUS-OVIEDO</v>
      </c>
      <c r="N467" s="112" t="str">
        <f t="shared" si="172"/>
        <v xml:space="preserve"> </v>
      </c>
      <c r="O467" s="113" t="str">
        <f>IFERROR(VLOOKUP($I467,Trabajadores!$C$3:$AF$1684,19,FALSE)," ")</f>
        <v>Aux Colect</v>
      </c>
      <c r="P467" s="32">
        <v>6</v>
      </c>
      <c r="Q467" s="33">
        <v>9</v>
      </c>
      <c r="R467" s="24">
        <f t="shared" si="170"/>
        <v>54</v>
      </c>
      <c r="S467" s="18"/>
      <c r="T467" s="23">
        <f t="shared" si="173"/>
        <v>0</v>
      </c>
      <c r="U467" s="23">
        <f t="shared" si="174"/>
        <v>0</v>
      </c>
      <c r="V467" s="18"/>
      <c r="W467" s="23">
        <f t="shared" si="175"/>
        <v>71.253</v>
      </c>
      <c r="X467" s="30" t="str">
        <f>IFERROR(VLOOKUP($I467,Trabajadores!$C$2:$AS$1684,42,FALSE)," ")</f>
        <v>ALGADI</v>
      </c>
      <c r="Y467" s="30">
        <f>IFERROR(VLOOKUP($I467,Trabajadores!$C$2:$AS$1684,40,FALSE)," ")</f>
        <v>110501</v>
      </c>
      <c r="Z467" s="30" t="str">
        <f>IFERROR(VLOOKUP(Y467,Centros!$X$2:$Y$228,2,FALSE)," ")</f>
        <v>COL. STA. TERESA DE JESUS-OVIEDO</v>
      </c>
      <c r="AA467" s="6" t="s">
        <v>10990</v>
      </c>
      <c r="AB467" s="5" t="s">
        <v>10991</v>
      </c>
      <c r="AC467" s="41">
        <f>IFERROR(VLOOKUP(H467,Centros!$AI$2:$AN$10,6,FALSE),0)</f>
        <v>72</v>
      </c>
      <c r="AD467" s="42">
        <f t="shared" si="176"/>
        <v>0</v>
      </c>
      <c r="AE467" s="42">
        <f t="shared" si="177"/>
        <v>54</v>
      </c>
      <c r="AF467" s="42">
        <f t="shared" si="178"/>
        <v>0</v>
      </c>
      <c r="AG467" s="42">
        <f t="shared" si="179"/>
        <v>0</v>
      </c>
      <c r="AH467" s="43">
        <f>IFERROR(VLOOKUP($I467,Trabajadores!$C$3:$AT$1684,44,FALSE),0)</f>
        <v>19233</v>
      </c>
      <c r="AI467" s="43">
        <f>IFERROR(VLOOKUP($I467,Trabajadores!$C$3:$AT$1684,2,FALSE),0)</f>
        <v>83</v>
      </c>
      <c r="AJ467" s="43" t="str">
        <f>IFERROR(VLOOKUP($I467,Trabajadores!$C$3:$AY$1270,21,FALSE),0)</f>
        <v>6</v>
      </c>
      <c r="AK467" s="42">
        <f>IFERROR(VLOOKUP($I467,Trabajadores!$C$3:$AN$1684,38,FALSE),0)</f>
        <v>8.831999999999999</v>
      </c>
      <c r="AL467" s="42" t="str">
        <f>IFERROR(VLOOKUP($I467,Trabajadores!$C$3:$AN$1684,28,FALSE),0)</f>
        <v>99100165012016</v>
      </c>
      <c r="AM467" s="21" t="str">
        <f>IFERROR(VLOOKUP($I467,Trabajadores!$C$3:$AN$1684,19,FALSE),0)</f>
        <v>Aux Colect</v>
      </c>
      <c r="AN467" s="21">
        <f>IFERROR(IF($J467="algadi",VLOOKUP($K467,Centros!$AB$2:$AD$142,2,FALSE),VLOOKUP($K467,Centros!$AB$143:$AD$282,2,FALSE)),0)</f>
        <v>19033</v>
      </c>
      <c r="AO467" s="44" t="str">
        <f>IFERROR(IF($J467="algadi",VLOOKUP($K467,Centros!$AB$2:$AD$142,3,FALSE),VLOOKUP($K467,Centros!$AB$143:$AD$222,3,FALSE)),0)</f>
        <v>2</v>
      </c>
      <c r="AP467" s="54"/>
      <c r="AQ467" s="55">
        <f>IFERROR(VLOOKUP($AM467,Centros!$AR$2:$AS$405,2,FALSE),0)</f>
        <v>0</v>
      </c>
      <c r="AR467" s="78">
        <f>IFERROR(VLOOKUP($AM467,Centros!$AZ$2:$BA$6,2,FALSE),0)</f>
        <v>0</v>
      </c>
      <c r="AS467" s="76">
        <f>IFERROR(VLOOKUP($AM467,Centros!$BE$2:$BF$6,2,FALSE),0)</f>
        <v>0</v>
      </c>
      <c r="BD467" s="45" t="str">
        <f t="shared" si="180"/>
        <v>ALGADI</v>
      </c>
      <c r="BE467" s="45" t="s">
        <v>852</v>
      </c>
      <c r="BF467" s="123" t="str">
        <f t="shared" si="181"/>
        <v>9-SEPTIEMBRE</v>
      </c>
      <c r="BG467" s="45">
        <f t="shared" si="182"/>
        <v>110501</v>
      </c>
      <c r="BH467" s="45">
        <f>VLOOKUP(Y467,Hoja1!$A$2:$O$599,14,FALSE)</f>
        <v>110501</v>
      </c>
      <c r="BI467" s="45" t="str">
        <f>VLOOKUP(BH467,Hoja1!$A$2:$O$599,2,FALSE)</f>
        <v>COL. STA. TERESA DE JESUS-OVIEDO</v>
      </c>
      <c r="BJ467" s="45" t="str">
        <f t="shared" si="183"/>
        <v>MONJE ANIA, LUCIA</v>
      </c>
      <c r="BK467" s="45">
        <f>VLOOKUP(BJ467,Trabajadores!$C$3:$AN$3285,14,FALSE)</f>
        <v>510</v>
      </c>
      <c r="BL467" s="45" t="str">
        <f>VLOOKUP($BJ467,Trabajadores!$C$3:$AN$3285,19,FALSE)</f>
        <v>Aux Colect</v>
      </c>
      <c r="BM467" s="45">
        <f>VLOOKUP($BJ467,Trabajadores!$C$3:$AN$3285,16,FALSE)</f>
        <v>62.5</v>
      </c>
      <c r="BN467" s="124">
        <f t="shared" si="184"/>
        <v>1</v>
      </c>
      <c r="BO467" s="124">
        <f t="shared" si="185"/>
        <v>0</v>
      </c>
      <c r="BP467" s="125">
        <f t="shared" si="186"/>
        <v>1</v>
      </c>
      <c r="BR467" s="126">
        <f t="shared" si="187"/>
        <v>-71.253</v>
      </c>
      <c r="BV467" s="45" t="str">
        <f t="shared" si="188"/>
        <v>ALGADI</v>
      </c>
      <c r="BW467" s="45" t="s">
        <v>852</v>
      </c>
      <c r="BX467" s="123" t="str">
        <f t="shared" si="189"/>
        <v>9-SEPTIEMBRE</v>
      </c>
      <c r="BY467" s="45">
        <f t="shared" si="190"/>
        <v>110501</v>
      </c>
      <c r="BZ467" s="45">
        <f>VLOOKUP(BY467,Hoja1!$A$2:$O$599,14,FALSE)</f>
        <v>110501</v>
      </c>
      <c r="CA467" s="45" t="str">
        <f>VLOOKUP(BZ467,Hoja1!$A$2:$O$599,2,FALSE)</f>
        <v>COL. STA. TERESA DE JESUS-OVIEDO</v>
      </c>
      <c r="CB467" s="45" t="str">
        <f t="shared" si="191"/>
        <v>Refuerzo</v>
      </c>
      <c r="CC467" s="45">
        <v>888</v>
      </c>
      <c r="CD467" s="45" t="str">
        <f t="shared" si="192"/>
        <v>INCIDENCIA</v>
      </c>
      <c r="CF467" s="124"/>
      <c r="CG467" s="124"/>
      <c r="CH467" s="125"/>
      <c r="CJ467" s="126">
        <f t="shared" si="193"/>
        <v>71.253</v>
      </c>
    </row>
    <row r="468" spans="1:88" hidden="1" x14ac:dyDescent="0.3">
      <c r="A468" s="116"/>
      <c r="B468" s="116"/>
      <c r="D468" s="31" t="s">
        <v>2776</v>
      </c>
      <c r="E468" s="8" t="s">
        <v>2786</v>
      </c>
      <c r="F468" s="7" t="s">
        <v>726</v>
      </c>
      <c r="G468" s="45" t="s">
        <v>714</v>
      </c>
      <c r="H468" s="45" t="s">
        <v>816</v>
      </c>
      <c r="I468" s="119" t="s">
        <v>5132</v>
      </c>
      <c r="J468" s="18" t="s">
        <v>485</v>
      </c>
      <c r="K468" s="119">
        <v>110090</v>
      </c>
      <c r="L468" s="110" t="str">
        <f t="shared" si="171"/>
        <v>ok</v>
      </c>
      <c r="M468" s="111" t="str">
        <f>IFERROR(VLOOKUP(K468,Centros!$E$2:$G$340,2,FALSE)," ")</f>
        <v>COLEGIO CORAZON DE MARIA GIJON</v>
      </c>
      <c r="N468" s="112" t="str">
        <f t="shared" si="172"/>
        <v xml:space="preserve"> </v>
      </c>
      <c r="O468" s="113" t="str">
        <f>IFERROR(VLOOKUP($I468,Trabajadores!$C$3:$AF$1684,19,FALSE)," ")</f>
        <v>J Cocina</v>
      </c>
      <c r="P468" s="32">
        <v>20</v>
      </c>
      <c r="Q468" s="33">
        <v>10</v>
      </c>
      <c r="R468" s="24">
        <f t="shared" si="170"/>
        <v>200</v>
      </c>
      <c r="S468" s="18"/>
      <c r="T468" s="23">
        <f t="shared" si="173"/>
        <v>1.7971718750000001</v>
      </c>
      <c r="U468" s="23">
        <f t="shared" si="174"/>
        <v>0</v>
      </c>
      <c r="V468" s="18"/>
      <c r="W468" s="23">
        <f t="shared" si="175"/>
        <v>263.89999999999998</v>
      </c>
      <c r="X468" s="30" t="str">
        <f>IFERROR(VLOOKUP($I468,Trabajadores!$C$2:$AS$1684,42,FALSE)," ")</f>
        <v>ALGADI</v>
      </c>
      <c r="Y468" s="30">
        <f>IFERROR(VLOOKUP($I468,Trabajadores!$C$2:$AS$1684,40,FALSE)," ")</f>
        <v>110090</v>
      </c>
      <c r="Z468" s="30" t="str">
        <f>IFERROR(VLOOKUP(Y468,Centros!$X$2:$Y$228,2,FALSE)," ")</f>
        <v>COLEGIO CORAZON DE MARIA GIJON</v>
      </c>
      <c r="AA468" s="6" t="s">
        <v>10992</v>
      </c>
      <c r="AB468" s="5" t="s">
        <v>10982</v>
      </c>
      <c r="AC468" s="41">
        <f>IFERROR(VLOOKUP(H468,Centros!$AI$2:$AN$10,6,FALSE),0)</f>
        <v>72</v>
      </c>
      <c r="AD468" s="42">
        <f t="shared" si="176"/>
        <v>0</v>
      </c>
      <c r="AE468" s="42">
        <f t="shared" si="177"/>
        <v>200</v>
      </c>
      <c r="AF468" s="42">
        <f t="shared" si="178"/>
        <v>0</v>
      </c>
      <c r="AG468" s="42">
        <f t="shared" si="179"/>
        <v>0</v>
      </c>
      <c r="AH468" s="43">
        <f>IFERROR(VLOOKUP($I468,Trabajadores!$C$3:$AT$1684,44,FALSE),0)</f>
        <v>19233</v>
      </c>
      <c r="AI468" s="43">
        <f>IFERROR(VLOOKUP($I468,Trabajadores!$C$3:$AT$1684,2,FALSE),0)</f>
        <v>11</v>
      </c>
      <c r="AJ468" s="43" t="str">
        <f>IFERROR(VLOOKUP($I468,Trabajadores!$C$3:$AY$1270,21,FALSE),0)</f>
        <v>2</v>
      </c>
      <c r="AK468" s="42">
        <f>IFERROR(VLOOKUP($I468,Trabajadores!$C$3:$AN$1684,38,FALSE),0)</f>
        <v>14.49</v>
      </c>
      <c r="AL468" s="42" t="str">
        <f>IFERROR(VLOOKUP($I468,Trabajadores!$C$3:$AN$1684,28,FALSE),0)</f>
        <v>99100165012016</v>
      </c>
      <c r="AM468" s="21" t="str">
        <f>IFERROR(VLOOKUP($I468,Trabajadores!$C$3:$AN$1684,19,FALSE),0)</f>
        <v>J Cocina</v>
      </c>
      <c r="AN468" s="21">
        <f>IFERROR(IF($J468="algadi",VLOOKUP($K468,Centros!$AB$2:$AD$142,2,FALSE),VLOOKUP($K468,Centros!$AB$143:$AD$282,2,FALSE)),0)</f>
        <v>0</v>
      </c>
      <c r="AO468" s="44">
        <f>IFERROR(IF($J468="algadi",VLOOKUP($K468,Centros!$AB$2:$AD$142,3,FALSE),VLOOKUP($K468,Centros!$AB$143:$AD$222,3,FALSE)),0)</f>
        <v>0</v>
      </c>
      <c r="AP468" s="54"/>
      <c r="AQ468" s="55">
        <f>IFERROR(VLOOKUP($AM468,Centros!$AR$2:$AS$405,2,FALSE),0)</f>
        <v>1.7971718750000001</v>
      </c>
      <c r="AR468" s="78">
        <f>IFERROR(VLOOKUP($AM468,Centros!$AZ$2:$BA$6,2,FALSE),0)</f>
        <v>0</v>
      </c>
      <c r="AS468" s="76">
        <f>IFERROR(VLOOKUP($AM468,Centros!$BE$2:$BF$6,2,FALSE),0)</f>
        <v>0</v>
      </c>
      <c r="BD468" s="45" t="str">
        <f t="shared" si="180"/>
        <v>ALGADI</v>
      </c>
      <c r="BE468" s="45" t="s">
        <v>852</v>
      </c>
      <c r="BF468" s="123" t="str">
        <f t="shared" si="181"/>
        <v>9-SEPTIEMBRE</v>
      </c>
      <c r="BG468" s="45">
        <f t="shared" si="182"/>
        <v>110090</v>
      </c>
      <c r="BH468" s="45">
        <f>VLOOKUP(Y468,Hoja1!$A$2:$O$599,14,FALSE)</f>
        <v>110090</v>
      </c>
      <c r="BI468" s="45" t="str">
        <f>VLOOKUP(BH468,Hoja1!$A$2:$O$599,2,FALSE)</f>
        <v>COLEGIO CORAZON DE MARIA GIJON</v>
      </c>
      <c r="BJ468" s="45" t="str">
        <f t="shared" si="183"/>
        <v>VALDES MATA, PABLO</v>
      </c>
      <c r="BK468" s="45">
        <f>VLOOKUP(BJ468,Trabajadores!$C$3:$AN$3285,14,FALSE)</f>
        <v>100</v>
      </c>
      <c r="BL468" s="45" t="str">
        <f>VLOOKUP($BJ468,Trabajadores!$C$3:$AN$3285,19,FALSE)</f>
        <v>J Cocina</v>
      </c>
      <c r="BM468" s="45">
        <f>VLOOKUP($BJ468,Trabajadores!$C$3:$AN$3285,16,FALSE)</f>
        <v>100</v>
      </c>
      <c r="BN468" s="124">
        <f t="shared" si="184"/>
        <v>1</v>
      </c>
      <c r="BO468" s="124">
        <f t="shared" si="185"/>
        <v>0</v>
      </c>
      <c r="BP468" s="125">
        <f t="shared" si="186"/>
        <v>1</v>
      </c>
      <c r="BR468" s="126">
        <f t="shared" si="187"/>
        <v>-263.89999999999998</v>
      </c>
      <c r="BV468" s="45" t="str">
        <f t="shared" si="188"/>
        <v>ALGADI</v>
      </c>
      <c r="BW468" s="45" t="s">
        <v>852</v>
      </c>
      <c r="BX468" s="123" t="str">
        <f t="shared" si="189"/>
        <v>9-SEPTIEMBRE</v>
      </c>
      <c r="BY468" s="45">
        <f t="shared" si="190"/>
        <v>110090</v>
      </c>
      <c r="BZ468" s="45">
        <f>VLOOKUP(BY468,Hoja1!$A$2:$O$599,14,FALSE)</f>
        <v>110090</v>
      </c>
      <c r="CA468" s="45" t="str">
        <f>VLOOKUP(BZ468,Hoja1!$A$2:$O$599,2,FALSE)</f>
        <v>COLEGIO CORAZON DE MARIA GIJON</v>
      </c>
      <c r="CB468" s="45" t="str">
        <f t="shared" si="191"/>
        <v>Otros</v>
      </c>
      <c r="CC468" s="45">
        <v>888</v>
      </c>
      <c r="CD468" s="45" t="str">
        <f t="shared" si="192"/>
        <v>INCIDENCIA</v>
      </c>
      <c r="CF468" s="124"/>
      <c r="CG468" s="124"/>
      <c r="CH468" s="125"/>
      <c r="CJ468" s="126">
        <f t="shared" si="193"/>
        <v>263.89999999999998</v>
      </c>
    </row>
    <row r="469" spans="1:88" hidden="1" x14ac:dyDescent="0.3">
      <c r="A469" s="116"/>
      <c r="B469" s="116"/>
      <c r="D469" s="31" t="s">
        <v>2776</v>
      </c>
      <c r="E469" s="8" t="s">
        <v>2786</v>
      </c>
      <c r="F469" s="7" t="s">
        <v>726</v>
      </c>
      <c r="G469" s="45" t="s">
        <v>714</v>
      </c>
      <c r="H469" s="45" t="s">
        <v>719</v>
      </c>
      <c r="I469" s="119" t="s">
        <v>5132</v>
      </c>
      <c r="J469" s="18" t="s">
        <v>485</v>
      </c>
      <c r="K469" s="119">
        <v>110090</v>
      </c>
      <c r="L469" s="110" t="str">
        <f t="shared" si="171"/>
        <v>ok</v>
      </c>
      <c r="M469" s="111" t="str">
        <f>IFERROR(VLOOKUP(K469,Centros!$E$2:$G$340,2,FALSE)," ")</f>
        <v>COLEGIO CORAZON DE MARIA GIJON</v>
      </c>
      <c r="N469" s="112" t="str">
        <f t="shared" si="172"/>
        <v xml:space="preserve"> </v>
      </c>
      <c r="O469" s="113" t="str">
        <f>IFERROR(VLOOKUP($I469,Trabajadores!$C$3:$AF$1684,19,FALSE)," ")</f>
        <v>J Cocina</v>
      </c>
      <c r="P469" s="32">
        <v>1</v>
      </c>
      <c r="Q469" s="33">
        <v>90</v>
      </c>
      <c r="R469" s="24">
        <f t="shared" si="170"/>
        <v>90</v>
      </c>
      <c r="S469" s="18"/>
      <c r="T469" s="23">
        <f t="shared" si="173"/>
        <v>1.7971718750000001</v>
      </c>
      <c r="U469" s="23">
        <f t="shared" si="174"/>
        <v>0</v>
      </c>
      <c r="V469" s="18"/>
      <c r="W469" s="23">
        <f t="shared" si="175"/>
        <v>118.755</v>
      </c>
      <c r="X469" s="30" t="str">
        <f>IFERROR(VLOOKUP($I469,Trabajadores!$C$2:$AS$1684,42,FALSE)," ")</f>
        <v>ALGADI</v>
      </c>
      <c r="Y469" s="30">
        <f>IFERROR(VLOOKUP($I469,Trabajadores!$C$2:$AS$1684,40,FALSE)," ")</f>
        <v>110090</v>
      </c>
      <c r="Z469" s="30" t="str">
        <f>IFERROR(VLOOKUP(Y469,Centros!$X$2:$Y$228,2,FALSE)," ")</f>
        <v>COLEGIO CORAZON DE MARIA GIJON</v>
      </c>
      <c r="AA469" s="6">
        <v>45835</v>
      </c>
      <c r="AB469" s="5" t="s">
        <v>10993</v>
      </c>
      <c r="AC469" s="41">
        <f>IFERROR(VLOOKUP(H469,Centros!$AI$2:$AN$10,6,FALSE),0)</f>
        <v>72</v>
      </c>
      <c r="AD469" s="42">
        <f t="shared" si="176"/>
        <v>0</v>
      </c>
      <c r="AE469" s="42">
        <f t="shared" si="177"/>
        <v>90</v>
      </c>
      <c r="AF469" s="42">
        <f t="shared" si="178"/>
        <v>0</v>
      </c>
      <c r="AG469" s="42">
        <f t="shared" si="179"/>
        <v>0</v>
      </c>
      <c r="AH469" s="43">
        <f>IFERROR(VLOOKUP($I469,Trabajadores!$C$3:$AT$1684,44,FALSE),0)</f>
        <v>19233</v>
      </c>
      <c r="AI469" s="43">
        <f>IFERROR(VLOOKUP($I469,Trabajadores!$C$3:$AT$1684,2,FALSE),0)</f>
        <v>11</v>
      </c>
      <c r="AJ469" s="43" t="str">
        <f>IFERROR(VLOOKUP($I469,Trabajadores!$C$3:$AY$1270,21,FALSE),0)</f>
        <v>2</v>
      </c>
      <c r="AK469" s="42">
        <f>IFERROR(VLOOKUP($I469,Trabajadores!$C$3:$AN$1684,38,FALSE),0)</f>
        <v>14.49</v>
      </c>
      <c r="AL469" s="42" t="str">
        <f>IFERROR(VLOOKUP($I469,Trabajadores!$C$3:$AN$1684,28,FALSE),0)</f>
        <v>99100165012016</v>
      </c>
      <c r="AM469" s="21" t="str">
        <f>IFERROR(VLOOKUP($I469,Trabajadores!$C$3:$AN$1684,19,FALSE),0)</f>
        <v>J Cocina</v>
      </c>
      <c r="AN469" s="21">
        <f>IFERROR(IF($J469="algadi",VLOOKUP($K469,Centros!$AB$2:$AD$142,2,FALSE),VLOOKUP($K469,Centros!$AB$143:$AD$282,2,FALSE)),0)</f>
        <v>0</v>
      </c>
      <c r="AO469" s="44">
        <f>IFERROR(IF($J469="algadi",VLOOKUP($K469,Centros!$AB$2:$AD$142,3,FALSE),VLOOKUP($K469,Centros!$AB$143:$AD$222,3,FALSE)),0)</f>
        <v>0</v>
      </c>
      <c r="AP469" s="54"/>
      <c r="AQ469" s="55">
        <f>IFERROR(VLOOKUP($AM469,Centros!$AR$2:$AS$405,2,FALSE),0)</f>
        <v>1.7971718750000001</v>
      </c>
      <c r="AR469" s="78">
        <f>IFERROR(VLOOKUP($AM469,Centros!$AZ$2:$BA$6,2,FALSE),0)</f>
        <v>0</v>
      </c>
      <c r="AS469" s="76">
        <f>IFERROR(VLOOKUP($AM469,Centros!$BE$2:$BF$6,2,FALSE),0)</f>
        <v>0</v>
      </c>
      <c r="BD469" s="45" t="str">
        <f t="shared" si="180"/>
        <v>ALGADI</v>
      </c>
      <c r="BE469" s="45" t="s">
        <v>852</v>
      </c>
      <c r="BF469" s="123" t="str">
        <f t="shared" si="181"/>
        <v>9-SEPTIEMBRE</v>
      </c>
      <c r="BG469" s="45">
        <f t="shared" si="182"/>
        <v>110090</v>
      </c>
      <c r="BH469" s="45">
        <f>VLOOKUP(Y469,Hoja1!$A$2:$O$599,14,FALSE)</f>
        <v>110090</v>
      </c>
      <c r="BI469" s="45" t="str">
        <f>VLOOKUP(BH469,Hoja1!$A$2:$O$599,2,FALSE)</f>
        <v>COLEGIO CORAZON DE MARIA GIJON</v>
      </c>
      <c r="BJ469" s="45" t="str">
        <f t="shared" si="183"/>
        <v>VALDES MATA, PABLO</v>
      </c>
      <c r="BK469" s="45">
        <f>VLOOKUP(BJ469,Trabajadores!$C$3:$AN$3285,14,FALSE)</f>
        <v>100</v>
      </c>
      <c r="BL469" s="45" t="str">
        <f>VLOOKUP($BJ469,Trabajadores!$C$3:$AN$3285,19,FALSE)</f>
        <v>J Cocina</v>
      </c>
      <c r="BM469" s="45">
        <f>VLOOKUP($BJ469,Trabajadores!$C$3:$AN$3285,16,FALSE)</f>
        <v>100</v>
      </c>
      <c r="BN469" s="124">
        <f t="shared" si="184"/>
        <v>1</v>
      </c>
      <c r="BO469" s="124">
        <f t="shared" si="185"/>
        <v>0</v>
      </c>
      <c r="BP469" s="125">
        <f t="shared" si="186"/>
        <v>1</v>
      </c>
      <c r="BR469" s="126">
        <f t="shared" si="187"/>
        <v>-118.755</v>
      </c>
      <c r="BV469" s="45" t="str">
        <f t="shared" si="188"/>
        <v>ALGADI</v>
      </c>
      <c r="BW469" s="45" t="s">
        <v>852</v>
      </c>
      <c r="BX469" s="123" t="str">
        <f t="shared" si="189"/>
        <v>9-SEPTIEMBRE</v>
      </c>
      <c r="BY469" s="45">
        <f t="shared" si="190"/>
        <v>110090</v>
      </c>
      <c r="BZ469" s="45">
        <f>VLOOKUP(BY469,Hoja1!$A$2:$O$599,14,FALSE)</f>
        <v>110090</v>
      </c>
      <c r="CA469" s="45" t="str">
        <f>VLOOKUP(BZ469,Hoja1!$A$2:$O$599,2,FALSE)</f>
        <v>COLEGIO CORAZON DE MARIA GIJON</v>
      </c>
      <c r="CB469" s="45" t="str">
        <f t="shared" si="191"/>
        <v>Eventos</v>
      </c>
      <c r="CC469" s="45">
        <v>888</v>
      </c>
      <c r="CD469" s="45" t="str">
        <f t="shared" si="192"/>
        <v>INCIDENCIA</v>
      </c>
      <c r="CF469" s="124"/>
      <c r="CG469" s="124"/>
      <c r="CH469" s="125"/>
      <c r="CJ469" s="126">
        <f t="shared" si="193"/>
        <v>118.755</v>
      </c>
    </row>
    <row r="470" spans="1:88" hidden="1" x14ac:dyDescent="0.3">
      <c r="A470" s="116"/>
      <c r="B470" s="116"/>
      <c r="D470" s="31" t="s">
        <v>2776</v>
      </c>
      <c r="E470" s="8" t="s">
        <v>2786</v>
      </c>
      <c r="F470" s="7" t="s">
        <v>726</v>
      </c>
      <c r="G470" s="45" t="s">
        <v>714</v>
      </c>
      <c r="H470" s="45" t="s">
        <v>719</v>
      </c>
      <c r="I470" s="119" t="s">
        <v>7773</v>
      </c>
      <c r="J470" s="18" t="s">
        <v>485</v>
      </c>
      <c r="K470" s="119">
        <v>110090</v>
      </c>
      <c r="L470" s="110" t="str">
        <f t="shared" si="171"/>
        <v>ok</v>
      </c>
      <c r="M470" s="111" t="str">
        <f>IFERROR(VLOOKUP(K470,Centros!$E$2:$G$340,2,FALSE)," ")</f>
        <v>COLEGIO CORAZON DE MARIA GIJON</v>
      </c>
      <c r="N470" s="112" t="str">
        <f t="shared" si="172"/>
        <v xml:space="preserve"> </v>
      </c>
      <c r="O470" s="113" t="str">
        <f>IFERROR(VLOOKUP($I470,Trabajadores!$C$3:$AF$1684,19,FALSE)," ")</f>
        <v>COCINERO</v>
      </c>
      <c r="P470" s="32">
        <v>1</v>
      </c>
      <c r="Q470" s="33">
        <v>90</v>
      </c>
      <c r="R470" s="24">
        <f t="shared" si="170"/>
        <v>90</v>
      </c>
      <c r="S470" s="18"/>
      <c r="T470" s="23">
        <f t="shared" si="173"/>
        <v>1.743765625</v>
      </c>
      <c r="U470" s="23">
        <f t="shared" si="174"/>
        <v>0</v>
      </c>
      <c r="V470" s="18"/>
      <c r="W470" s="23">
        <f t="shared" si="175"/>
        <v>118.755</v>
      </c>
      <c r="X470" s="30" t="str">
        <f>IFERROR(VLOOKUP($I470,Trabajadores!$C$2:$AS$1684,42,FALSE)," ")</f>
        <v>ALGADI</v>
      </c>
      <c r="Y470" s="30">
        <f>IFERROR(VLOOKUP($I470,Trabajadores!$C$2:$AS$1684,40,FALSE)," ")</f>
        <v>110090</v>
      </c>
      <c r="Z470" s="30" t="str">
        <f>IFERROR(VLOOKUP(Y470,Centros!$X$2:$Y$228,2,FALSE)," ")</f>
        <v>COLEGIO CORAZON DE MARIA GIJON</v>
      </c>
      <c r="AA470" s="6">
        <v>45835</v>
      </c>
      <c r="AB470" s="5" t="s">
        <v>10993</v>
      </c>
      <c r="AC470" s="41">
        <f>IFERROR(VLOOKUP(H470,Centros!$AI$2:$AN$10,6,FALSE),0)</f>
        <v>72</v>
      </c>
      <c r="AD470" s="42">
        <f t="shared" si="176"/>
        <v>0</v>
      </c>
      <c r="AE470" s="42">
        <f t="shared" si="177"/>
        <v>90</v>
      </c>
      <c r="AF470" s="42">
        <f t="shared" si="178"/>
        <v>0</v>
      </c>
      <c r="AG470" s="42">
        <f t="shared" si="179"/>
        <v>0</v>
      </c>
      <c r="AH470" s="43">
        <f>IFERROR(VLOOKUP($I470,Trabajadores!$C$3:$AT$1684,44,FALSE),0)</f>
        <v>19233</v>
      </c>
      <c r="AI470" s="43">
        <f>IFERROR(VLOOKUP($I470,Trabajadores!$C$3:$AT$1684,2,FALSE),0)</f>
        <v>4</v>
      </c>
      <c r="AJ470" s="43" t="str">
        <f>IFERROR(VLOOKUP($I470,Trabajadores!$C$3:$AY$1270,21,FALSE),0)</f>
        <v>2</v>
      </c>
      <c r="AK470" s="42">
        <f>IFERROR(VLOOKUP($I470,Trabajadores!$C$3:$AN$1684,38,FALSE),0)</f>
        <v>9.35</v>
      </c>
      <c r="AL470" s="42" t="str">
        <f>IFERROR(VLOOKUP($I470,Trabajadores!$C$3:$AN$1684,28,FALSE),0)</f>
        <v>99100165012016</v>
      </c>
      <c r="AM470" s="21" t="str">
        <f>IFERROR(VLOOKUP($I470,Trabajadores!$C$3:$AN$1684,19,FALSE),0)</f>
        <v>COCINERO</v>
      </c>
      <c r="AN470" s="21">
        <f>IFERROR(IF($J470="algadi",VLOOKUP($K470,Centros!$AB$2:$AD$142,2,FALSE),VLOOKUP($K470,Centros!$AB$143:$AD$282,2,FALSE)),0)</f>
        <v>0</v>
      </c>
      <c r="AO470" s="44">
        <f>IFERROR(IF($J470="algadi",VLOOKUP($K470,Centros!$AB$2:$AD$142,3,FALSE),VLOOKUP($K470,Centros!$AB$143:$AD$222,3,FALSE)),0)</f>
        <v>0</v>
      </c>
      <c r="AP470" s="54"/>
      <c r="AQ470" s="55">
        <f>IFERROR(VLOOKUP($AM470,Centros!$AR$2:$AS$405,2,FALSE),0)</f>
        <v>1.743765625</v>
      </c>
      <c r="AR470" s="78">
        <f>IFERROR(VLOOKUP($AM470,Centros!$AZ$2:$BA$6,2,FALSE),0)</f>
        <v>0</v>
      </c>
      <c r="AS470" s="76">
        <f>IFERROR(VLOOKUP($AM470,Centros!$BE$2:$BF$6,2,FALSE),0)</f>
        <v>0</v>
      </c>
      <c r="BD470" s="45" t="str">
        <f t="shared" si="180"/>
        <v>ALGADI</v>
      </c>
      <c r="BE470" s="45" t="s">
        <v>852</v>
      </c>
      <c r="BF470" s="123" t="str">
        <f t="shared" si="181"/>
        <v>9-SEPTIEMBRE</v>
      </c>
      <c r="BG470" s="45">
        <f t="shared" si="182"/>
        <v>110090</v>
      </c>
      <c r="BH470" s="45">
        <f>VLOOKUP(Y470,Hoja1!$A$2:$O$599,14,FALSE)</f>
        <v>110090</v>
      </c>
      <c r="BI470" s="45" t="str">
        <f>VLOOKUP(BH470,Hoja1!$A$2:$O$599,2,FALSE)</f>
        <v>COLEGIO CORAZON DE MARIA GIJON</v>
      </c>
      <c r="BJ470" s="45" t="str">
        <f t="shared" si="183"/>
        <v>CABAÑEROS GONZALEZ, ADELA</v>
      </c>
      <c r="BK470" s="45">
        <f>VLOOKUP(BJ470,Trabajadores!$C$3:$AN$3285,14,FALSE)</f>
        <v>300</v>
      </c>
      <c r="BL470" s="45" t="str">
        <f>VLOOKUP($BJ470,Trabajadores!$C$3:$AN$3285,19,FALSE)</f>
        <v>COCINERO</v>
      </c>
      <c r="BM470" s="45">
        <f>VLOOKUP($BJ470,Trabajadores!$C$3:$AN$3285,16,FALSE)</f>
        <v>100</v>
      </c>
      <c r="BN470" s="124">
        <f t="shared" si="184"/>
        <v>1</v>
      </c>
      <c r="BO470" s="124">
        <f t="shared" si="185"/>
        <v>0</v>
      </c>
      <c r="BP470" s="125">
        <f t="shared" si="186"/>
        <v>1</v>
      </c>
      <c r="BR470" s="126">
        <f t="shared" si="187"/>
        <v>-118.755</v>
      </c>
      <c r="BV470" s="45" t="str">
        <f t="shared" si="188"/>
        <v>ALGADI</v>
      </c>
      <c r="BW470" s="45" t="s">
        <v>852</v>
      </c>
      <c r="BX470" s="123" t="str">
        <f t="shared" si="189"/>
        <v>9-SEPTIEMBRE</v>
      </c>
      <c r="BY470" s="45">
        <f t="shared" si="190"/>
        <v>110090</v>
      </c>
      <c r="BZ470" s="45">
        <f>VLOOKUP(BY470,Hoja1!$A$2:$O$599,14,FALSE)</f>
        <v>110090</v>
      </c>
      <c r="CA470" s="45" t="str">
        <f>VLOOKUP(BZ470,Hoja1!$A$2:$O$599,2,FALSE)</f>
        <v>COLEGIO CORAZON DE MARIA GIJON</v>
      </c>
      <c r="CB470" s="45" t="str">
        <f t="shared" si="191"/>
        <v>Eventos</v>
      </c>
      <c r="CC470" s="45">
        <v>888</v>
      </c>
      <c r="CD470" s="45" t="str">
        <f t="shared" si="192"/>
        <v>INCIDENCIA</v>
      </c>
      <c r="CF470" s="124"/>
      <c r="CG470" s="124"/>
      <c r="CH470" s="125"/>
      <c r="CJ470" s="126">
        <f t="shared" si="193"/>
        <v>118.755</v>
      </c>
    </row>
    <row r="471" spans="1:88" hidden="1" x14ac:dyDescent="0.3">
      <c r="A471" s="116"/>
      <c r="B471" s="116"/>
      <c r="D471" s="31" t="s">
        <v>2776</v>
      </c>
      <c r="E471" s="8" t="s">
        <v>2786</v>
      </c>
      <c r="F471" s="7" t="s">
        <v>726</v>
      </c>
      <c r="G471" s="45" t="s">
        <v>714</v>
      </c>
      <c r="H471" s="45" t="s">
        <v>719</v>
      </c>
      <c r="I471" s="119" t="s">
        <v>9286</v>
      </c>
      <c r="J471" s="18" t="s">
        <v>485</v>
      </c>
      <c r="K471" s="119">
        <v>110090</v>
      </c>
      <c r="L471" s="110" t="str">
        <f t="shared" si="171"/>
        <v>ok</v>
      </c>
      <c r="M471" s="111" t="str">
        <f>IFERROR(VLOOKUP(K471,Centros!$E$2:$G$340,2,FALSE)," ")</f>
        <v>COLEGIO CORAZON DE MARIA GIJON</v>
      </c>
      <c r="N471" s="112" t="str">
        <f t="shared" si="172"/>
        <v xml:space="preserve"> </v>
      </c>
      <c r="O471" s="113" t="str">
        <f>IFERROR(VLOOKUP($I471,Trabajadores!$C$3:$AF$1684,19,FALSE)," ")</f>
        <v>Aux Colect</v>
      </c>
      <c r="P471" s="32">
        <v>1</v>
      </c>
      <c r="Q471" s="33">
        <v>90</v>
      </c>
      <c r="R471" s="24">
        <f t="shared" si="170"/>
        <v>90</v>
      </c>
      <c r="S471" s="18"/>
      <c r="T471" s="23">
        <f t="shared" si="173"/>
        <v>0</v>
      </c>
      <c r="U471" s="23">
        <f t="shared" si="174"/>
        <v>0</v>
      </c>
      <c r="V471" s="18"/>
      <c r="W471" s="23">
        <f t="shared" si="175"/>
        <v>118.755</v>
      </c>
      <c r="X471" s="30" t="str">
        <f>IFERROR(VLOOKUP($I471,Trabajadores!$C$2:$AS$1684,42,FALSE)," ")</f>
        <v>ALGADI</v>
      </c>
      <c r="Y471" s="30">
        <f>IFERROR(VLOOKUP($I471,Trabajadores!$C$2:$AS$1684,40,FALSE)," ")</f>
        <v>110090</v>
      </c>
      <c r="Z471" s="30" t="str">
        <f>IFERROR(VLOOKUP(Y471,Centros!$X$2:$Y$228,2,FALSE)," ")</f>
        <v>COLEGIO CORAZON DE MARIA GIJON</v>
      </c>
      <c r="AA471" s="6">
        <v>45835</v>
      </c>
      <c r="AB471" s="5" t="s">
        <v>10993</v>
      </c>
      <c r="AC471" s="41">
        <f>IFERROR(VLOOKUP(H471,Centros!$AI$2:$AN$10,6,FALSE),0)</f>
        <v>72</v>
      </c>
      <c r="AD471" s="42">
        <f t="shared" si="176"/>
        <v>0</v>
      </c>
      <c r="AE471" s="42">
        <f t="shared" si="177"/>
        <v>90</v>
      </c>
      <c r="AF471" s="42">
        <f t="shared" si="178"/>
        <v>0</v>
      </c>
      <c r="AG471" s="42">
        <f t="shared" si="179"/>
        <v>0</v>
      </c>
      <c r="AH471" s="43">
        <f>IFERROR(VLOOKUP($I471,Trabajadores!$C$3:$AT$1684,44,FALSE),0)</f>
        <v>19233</v>
      </c>
      <c r="AI471" s="43">
        <f>IFERROR(VLOOKUP($I471,Trabajadores!$C$3:$AT$1684,2,FALSE),0)</f>
        <v>8</v>
      </c>
      <c r="AJ471" s="43" t="str">
        <f>IFERROR(VLOOKUP($I471,Trabajadores!$C$3:$AY$1270,21,FALSE),0)</f>
        <v>2</v>
      </c>
      <c r="AK471" s="42">
        <f>IFERROR(VLOOKUP($I471,Trabajadores!$C$3:$AN$1684,38,FALSE),0)</f>
        <v>8.8324999999999996</v>
      </c>
      <c r="AL471" s="42" t="str">
        <f>IFERROR(VLOOKUP($I471,Trabajadores!$C$3:$AN$1684,28,FALSE),0)</f>
        <v>99100165012016</v>
      </c>
      <c r="AM471" s="21" t="str">
        <f>IFERROR(VLOOKUP($I471,Trabajadores!$C$3:$AN$1684,19,FALSE),0)</f>
        <v>Aux Colect</v>
      </c>
      <c r="AN471" s="21">
        <f>IFERROR(IF($J471="algadi",VLOOKUP($K471,Centros!$AB$2:$AD$142,2,FALSE),VLOOKUP($K471,Centros!$AB$143:$AD$282,2,FALSE)),0)</f>
        <v>0</v>
      </c>
      <c r="AO471" s="44">
        <f>IFERROR(IF($J471="algadi",VLOOKUP($K471,Centros!$AB$2:$AD$142,3,FALSE),VLOOKUP($K471,Centros!$AB$143:$AD$222,3,FALSE)),0)</f>
        <v>0</v>
      </c>
      <c r="AP471" s="54"/>
      <c r="AQ471" s="55">
        <f>IFERROR(VLOOKUP($AM471,Centros!$AR$2:$AS$405,2,FALSE),0)</f>
        <v>0</v>
      </c>
      <c r="AR471" s="78">
        <f>IFERROR(VLOOKUP($AM471,Centros!$AZ$2:$BA$6,2,FALSE),0)</f>
        <v>0</v>
      </c>
      <c r="AS471" s="76">
        <f>IFERROR(VLOOKUP($AM471,Centros!$BE$2:$BF$6,2,FALSE),0)</f>
        <v>0</v>
      </c>
      <c r="BD471" s="45" t="str">
        <f t="shared" si="180"/>
        <v>ALGADI</v>
      </c>
      <c r="BE471" s="45" t="s">
        <v>852</v>
      </c>
      <c r="BF471" s="123" t="str">
        <f t="shared" si="181"/>
        <v>9-SEPTIEMBRE</v>
      </c>
      <c r="BG471" s="45">
        <f t="shared" si="182"/>
        <v>110090</v>
      </c>
      <c r="BH471" s="45">
        <f>VLOOKUP(Y471,Hoja1!$A$2:$O$599,14,FALSE)</f>
        <v>110090</v>
      </c>
      <c r="BI471" s="45" t="str">
        <f>VLOOKUP(BH471,Hoja1!$A$2:$O$599,2,FALSE)</f>
        <v>COLEGIO CORAZON DE MARIA GIJON</v>
      </c>
      <c r="BJ471" s="45" t="str">
        <f t="shared" si="183"/>
        <v>MARTINEZ FERNANDEZ, LORENA</v>
      </c>
      <c r="BK471" s="45">
        <f>VLOOKUP(BJ471,Trabajadores!$C$3:$AN$3285,14,FALSE)</f>
        <v>300</v>
      </c>
      <c r="BL471" s="45" t="str">
        <f>VLOOKUP($BJ471,Trabajadores!$C$3:$AN$3285,19,FALSE)</f>
        <v>Aux Colect</v>
      </c>
      <c r="BM471" s="45">
        <f>VLOOKUP($BJ471,Trabajadores!$C$3:$AN$3285,16,FALSE)</f>
        <v>100</v>
      </c>
      <c r="BN471" s="124">
        <f t="shared" si="184"/>
        <v>1</v>
      </c>
      <c r="BO471" s="124">
        <f t="shared" si="185"/>
        <v>0</v>
      </c>
      <c r="BP471" s="125">
        <f t="shared" si="186"/>
        <v>1</v>
      </c>
      <c r="BR471" s="126">
        <f t="shared" si="187"/>
        <v>-118.755</v>
      </c>
      <c r="BV471" s="45" t="str">
        <f t="shared" si="188"/>
        <v>ALGADI</v>
      </c>
      <c r="BW471" s="45" t="s">
        <v>852</v>
      </c>
      <c r="BX471" s="123" t="str">
        <f t="shared" si="189"/>
        <v>9-SEPTIEMBRE</v>
      </c>
      <c r="BY471" s="45">
        <f t="shared" si="190"/>
        <v>110090</v>
      </c>
      <c r="BZ471" s="45">
        <f>VLOOKUP(BY471,Hoja1!$A$2:$O$599,14,FALSE)</f>
        <v>110090</v>
      </c>
      <c r="CA471" s="45" t="str">
        <f>VLOOKUP(BZ471,Hoja1!$A$2:$O$599,2,FALSE)</f>
        <v>COLEGIO CORAZON DE MARIA GIJON</v>
      </c>
      <c r="CB471" s="45" t="str">
        <f t="shared" si="191"/>
        <v>Eventos</v>
      </c>
      <c r="CC471" s="45">
        <v>888</v>
      </c>
      <c r="CD471" s="45" t="str">
        <f t="shared" si="192"/>
        <v>INCIDENCIA</v>
      </c>
      <c r="CF471" s="124"/>
      <c r="CG471" s="124"/>
      <c r="CH471" s="125"/>
      <c r="CJ471" s="126">
        <f t="shared" si="193"/>
        <v>118.755</v>
      </c>
    </row>
    <row r="472" spans="1:88" hidden="1" x14ac:dyDescent="0.3">
      <c r="A472" s="116"/>
      <c r="B472" s="116"/>
      <c r="D472" s="31" t="s">
        <v>2776</v>
      </c>
      <c r="E472" s="8" t="s">
        <v>2786</v>
      </c>
      <c r="F472" s="7" t="s">
        <v>726</v>
      </c>
      <c r="G472" s="45" t="s">
        <v>714</v>
      </c>
      <c r="H472" s="45" t="s">
        <v>719</v>
      </c>
      <c r="I472" s="119" t="s">
        <v>9382</v>
      </c>
      <c r="J472" s="18" t="s">
        <v>485</v>
      </c>
      <c r="K472" s="119">
        <v>110090</v>
      </c>
      <c r="L472" s="110" t="str">
        <f t="shared" si="171"/>
        <v>ok</v>
      </c>
      <c r="M472" s="111" t="str">
        <f>IFERROR(VLOOKUP(K472,Centros!$E$2:$G$340,2,FALSE)," ")</f>
        <v>COLEGIO CORAZON DE MARIA GIJON</v>
      </c>
      <c r="N472" s="112" t="str">
        <f t="shared" si="172"/>
        <v xml:space="preserve"> </v>
      </c>
      <c r="O472" s="113" t="str">
        <f>IFERROR(VLOOKUP($I472,Trabajadores!$C$3:$AF$1684,19,FALSE)," ")</f>
        <v>Aux Colect</v>
      </c>
      <c r="P472" s="32">
        <v>1</v>
      </c>
      <c r="Q472" s="33">
        <v>90</v>
      </c>
      <c r="R472" s="24">
        <f t="shared" si="170"/>
        <v>90</v>
      </c>
      <c r="S472" s="18"/>
      <c r="T472" s="23">
        <f t="shared" si="173"/>
        <v>0</v>
      </c>
      <c r="U472" s="23">
        <f t="shared" si="174"/>
        <v>0</v>
      </c>
      <c r="V472" s="18"/>
      <c r="W472" s="23">
        <f t="shared" si="175"/>
        <v>118.755</v>
      </c>
      <c r="X472" s="30" t="str">
        <f>IFERROR(VLOOKUP($I472,Trabajadores!$C$2:$AS$1684,42,FALSE)," ")</f>
        <v>ALGADI</v>
      </c>
      <c r="Y472" s="30">
        <f>IFERROR(VLOOKUP($I472,Trabajadores!$C$2:$AS$1684,40,FALSE)," ")</f>
        <v>110108</v>
      </c>
      <c r="Z472" s="30" t="str">
        <f>IFERROR(VLOOKUP(Y472,Centros!$X$2:$Y$228,2,FALSE)," ")</f>
        <v>COLEGIO AMOR MISERICORDIOSO-OVIEDO</v>
      </c>
      <c r="AA472" s="6">
        <v>45835</v>
      </c>
      <c r="AB472" s="5" t="s">
        <v>10993</v>
      </c>
      <c r="AC472" s="41">
        <f>IFERROR(VLOOKUP(H472,Centros!$AI$2:$AN$10,6,FALSE),0)</f>
        <v>72</v>
      </c>
      <c r="AD472" s="42">
        <f t="shared" si="176"/>
        <v>0</v>
      </c>
      <c r="AE472" s="42">
        <f t="shared" si="177"/>
        <v>90</v>
      </c>
      <c r="AF472" s="42">
        <f t="shared" si="178"/>
        <v>0</v>
      </c>
      <c r="AG472" s="42">
        <f t="shared" si="179"/>
        <v>0</v>
      </c>
      <c r="AH472" s="43">
        <f>IFERROR(VLOOKUP($I472,Trabajadores!$C$3:$AT$1684,44,FALSE),0)</f>
        <v>19233</v>
      </c>
      <c r="AI472" s="43">
        <f>IFERROR(VLOOKUP($I472,Trabajadores!$C$3:$AT$1684,2,FALSE),0)</f>
        <v>36</v>
      </c>
      <c r="AJ472" s="43" t="str">
        <f>IFERROR(VLOOKUP($I472,Trabajadores!$C$3:$AY$1270,21,FALSE),0)</f>
        <v>1</v>
      </c>
      <c r="AK472" s="42">
        <f>IFERROR(VLOOKUP($I472,Trabajadores!$C$3:$AN$1684,38,FALSE),0)</f>
        <v>8.831634467227687</v>
      </c>
      <c r="AL472" s="42" t="str">
        <f>IFERROR(VLOOKUP($I472,Trabajadores!$C$3:$AN$1684,28,FALSE),0)</f>
        <v>99100165012016</v>
      </c>
      <c r="AM472" s="21" t="str">
        <f>IFERROR(VLOOKUP($I472,Trabajadores!$C$3:$AN$1684,19,FALSE),0)</f>
        <v>Aux Colect</v>
      </c>
      <c r="AN472" s="21">
        <f>IFERROR(IF($J472="algadi",VLOOKUP($K472,Centros!$AB$2:$AD$142,2,FALSE),VLOOKUP($K472,Centros!$AB$143:$AD$282,2,FALSE)),0)</f>
        <v>0</v>
      </c>
      <c r="AO472" s="44">
        <f>IFERROR(IF($J472="algadi",VLOOKUP($K472,Centros!$AB$2:$AD$142,3,FALSE),VLOOKUP($K472,Centros!$AB$143:$AD$222,3,FALSE)),0)</f>
        <v>0</v>
      </c>
      <c r="AP472" s="54"/>
      <c r="AQ472" s="55">
        <f>IFERROR(VLOOKUP($AM472,Centros!$AR$2:$AS$405,2,FALSE),0)</f>
        <v>0</v>
      </c>
      <c r="AR472" s="78">
        <f>IFERROR(VLOOKUP($AM472,Centros!$AZ$2:$BA$6,2,FALSE),0)</f>
        <v>0</v>
      </c>
      <c r="AS472" s="76">
        <f>IFERROR(VLOOKUP($AM472,Centros!$BE$2:$BF$6,2,FALSE),0)</f>
        <v>0</v>
      </c>
      <c r="BD472" s="45" t="str">
        <f t="shared" si="180"/>
        <v>ALGADI</v>
      </c>
      <c r="BE472" s="45" t="s">
        <v>852</v>
      </c>
      <c r="BF472" s="123" t="str">
        <f t="shared" si="181"/>
        <v>9-SEPTIEMBRE</v>
      </c>
      <c r="BG472" s="45">
        <f t="shared" si="182"/>
        <v>110108</v>
      </c>
      <c r="BH472" s="45">
        <f>VLOOKUP(Y472,Hoja1!$A$2:$O$599,14,FALSE)</f>
        <v>110108</v>
      </c>
      <c r="BI472" s="45" t="str">
        <f>VLOOKUP(BH472,Hoja1!$A$2:$O$599,2,FALSE)</f>
        <v>COLEGIO AMOR MISERICORDIOSO-OVIEDO</v>
      </c>
      <c r="BJ472" s="45" t="str">
        <f t="shared" si="183"/>
        <v>MENDEZ SUAREZ, M JOSEFA</v>
      </c>
      <c r="BK472" s="45">
        <f>VLOOKUP(BJ472,Trabajadores!$C$3:$AN$3285,14,FALSE)</f>
        <v>510</v>
      </c>
      <c r="BL472" s="45" t="str">
        <f>VLOOKUP($BJ472,Trabajadores!$C$3:$AN$3285,19,FALSE)</f>
        <v>Aux Colect</v>
      </c>
      <c r="BM472" s="45">
        <f>VLOOKUP($BJ472,Trabajadores!$C$3:$AN$3285,16,FALSE)</f>
        <v>84.37</v>
      </c>
      <c r="BN472" s="124">
        <f t="shared" si="184"/>
        <v>1</v>
      </c>
      <c r="BO472" s="124">
        <f t="shared" si="185"/>
        <v>0</v>
      </c>
      <c r="BP472" s="125">
        <f t="shared" si="186"/>
        <v>1</v>
      </c>
      <c r="BR472" s="126">
        <f t="shared" si="187"/>
        <v>-118.755</v>
      </c>
      <c r="BV472" s="45" t="str">
        <f t="shared" si="188"/>
        <v>ALGADI</v>
      </c>
      <c r="BW472" s="45" t="s">
        <v>852</v>
      </c>
      <c r="BX472" s="123" t="str">
        <f t="shared" si="189"/>
        <v>9-SEPTIEMBRE</v>
      </c>
      <c r="BY472" s="45">
        <f t="shared" si="190"/>
        <v>110090</v>
      </c>
      <c r="BZ472" s="45">
        <f>VLOOKUP(BY472,Hoja1!$A$2:$O$599,14,FALSE)</f>
        <v>110090</v>
      </c>
      <c r="CA472" s="45" t="str">
        <f>VLOOKUP(BZ472,Hoja1!$A$2:$O$599,2,FALSE)</f>
        <v>COLEGIO CORAZON DE MARIA GIJON</v>
      </c>
      <c r="CB472" s="45" t="str">
        <f t="shared" si="191"/>
        <v>Eventos</v>
      </c>
      <c r="CC472" s="45">
        <v>888</v>
      </c>
      <c r="CD472" s="45" t="str">
        <f t="shared" si="192"/>
        <v>INCIDENCIA</v>
      </c>
      <c r="CF472" s="124"/>
      <c r="CG472" s="124"/>
      <c r="CH472" s="125"/>
      <c r="CJ472" s="126">
        <f t="shared" si="193"/>
        <v>118.755</v>
      </c>
    </row>
    <row r="473" spans="1:88" hidden="1" x14ac:dyDescent="0.3">
      <c r="A473" s="116"/>
      <c r="B473" s="116"/>
      <c r="D473" s="31" t="s">
        <v>2776</v>
      </c>
      <c r="E473" s="8" t="s">
        <v>2786</v>
      </c>
      <c r="F473" s="7" t="s">
        <v>726</v>
      </c>
      <c r="G473" s="45" t="s">
        <v>714</v>
      </c>
      <c r="H473" s="45" t="s">
        <v>718</v>
      </c>
      <c r="I473" s="119" t="s">
        <v>9382</v>
      </c>
      <c r="J473" s="18" t="s">
        <v>485</v>
      </c>
      <c r="K473" s="119">
        <v>110090</v>
      </c>
      <c r="L473" s="110" t="str">
        <f t="shared" si="171"/>
        <v>ok</v>
      </c>
      <c r="M473" s="111" t="str">
        <f>IFERROR(VLOOKUP(K473,Centros!$E$2:$G$340,2,FALSE)," ")</f>
        <v>COLEGIO CORAZON DE MARIA GIJON</v>
      </c>
      <c r="N473" s="112" t="str">
        <f t="shared" si="172"/>
        <v xml:space="preserve"> </v>
      </c>
      <c r="O473" s="113" t="str">
        <f>IFERROR(VLOOKUP($I473,Trabajadores!$C$3:$AF$1684,19,FALSE)," ")</f>
        <v>Aux Colect</v>
      </c>
      <c r="P473" s="32">
        <v>15</v>
      </c>
      <c r="Q473" s="33">
        <v>10</v>
      </c>
      <c r="R473" s="24">
        <f t="shared" si="170"/>
        <v>150</v>
      </c>
      <c r="S473" s="18"/>
      <c r="T473" s="23">
        <f t="shared" si="173"/>
        <v>0</v>
      </c>
      <c r="U473" s="23">
        <f t="shared" si="174"/>
        <v>0</v>
      </c>
      <c r="V473" s="18"/>
      <c r="W473" s="23">
        <f t="shared" si="175"/>
        <v>197.92499999999998</v>
      </c>
      <c r="X473" s="30" t="str">
        <f>IFERROR(VLOOKUP($I473,Trabajadores!$C$2:$AS$1684,42,FALSE)," ")</f>
        <v>ALGADI</v>
      </c>
      <c r="Y473" s="30">
        <f>IFERROR(VLOOKUP($I473,Trabajadores!$C$2:$AS$1684,40,FALSE)," ")</f>
        <v>110108</v>
      </c>
      <c r="Z473" s="30" t="str">
        <f>IFERROR(VLOOKUP(Y473,Centros!$X$2:$Y$228,2,FALSE)," ")</f>
        <v>COLEGIO AMOR MISERICORDIOSO-OVIEDO</v>
      </c>
      <c r="AA473" s="6" t="s">
        <v>10994</v>
      </c>
      <c r="AB473" s="5" t="s">
        <v>10991</v>
      </c>
      <c r="AC473" s="41">
        <f>IFERROR(VLOOKUP(H473,Centros!$AI$2:$AN$10,6,FALSE),0)</f>
        <v>72</v>
      </c>
      <c r="AD473" s="42">
        <f t="shared" si="176"/>
        <v>0</v>
      </c>
      <c r="AE473" s="42">
        <f t="shared" si="177"/>
        <v>150</v>
      </c>
      <c r="AF473" s="42">
        <f t="shared" si="178"/>
        <v>0</v>
      </c>
      <c r="AG473" s="42">
        <f t="shared" si="179"/>
        <v>0</v>
      </c>
      <c r="AH473" s="43">
        <f>IFERROR(VLOOKUP($I473,Trabajadores!$C$3:$AT$1684,44,FALSE),0)</f>
        <v>19233</v>
      </c>
      <c r="AI473" s="43">
        <f>IFERROR(VLOOKUP($I473,Trabajadores!$C$3:$AT$1684,2,FALSE),0)</f>
        <v>36</v>
      </c>
      <c r="AJ473" s="43" t="str">
        <f>IFERROR(VLOOKUP($I473,Trabajadores!$C$3:$AY$1270,21,FALSE),0)</f>
        <v>1</v>
      </c>
      <c r="AK473" s="42">
        <f>IFERROR(VLOOKUP($I473,Trabajadores!$C$3:$AN$1684,38,FALSE),0)</f>
        <v>8.831634467227687</v>
      </c>
      <c r="AL473" s="42" t="str">
        <f>IFERROR(VLOOKUP($I473,Trabajadores!$C$3:$AN$1684,28,FALSE),0)</f>
        <v>99100165012016</v>
      </c>
      <c r="AM473" s="21" t="str">
        <f>IFERROR(VLOOKUP($I473,Trabajadores!$C$3:$AN$1684,19,FALSE),0)</f>
        <v>Aux Colect</v>
      </c>
      <c r="AN473" s="21">
        <f>IFERROR(IF($J473="algadi",VLOOKUP($K473,Centros!$AB$2:$AD$142,2,FALSE),VLOOKUP($K473,Centros!$AB$143:$AD$282,2,FALSE)),0)</f>
        <v>0</v>
      </c>
      <c r="AO473" s="44">
        <f>IFERROR(IF($J473="algadi",VLOOKUP($K473,Centros!$AB$2:$AD$142,3,FALSE),VLOOKUP($K473,Centros!$AB$143:$AD$222,3,FALSE)),0)</f>
        <v>0</v>
      </c>
      <c r="AP473" s="54"/>
      <c r="AQ473" s="55">
        <f>IFERROR(VLOOKUP($AM473,Centros!$AR$2:$AS$405,2,FALSE),0)</f>
        <v>0</v>
      </c>
      <c r="AR473" s="78">
        <f>IFERROR(VLOOKUP($AM473,Centros!$AZ$2:$BA$6,2,FALSE),0)</f>
        <v>0</v>
      </c>
      <c r="AS473" s="76">
        <f>IFERROR(VLOOKUP($AM473,Centros!$BE$2:$BF$6,2,FALSE),0)</f>
        <v>0</v>
      </c>
      <c r="BD473" s="45" t="str">
        <f t="shared" si="180"/>
        <v>ALGADI</v>
      </c>
      <c r="BE473" s="45" t="s">
        <v>852</v>
      </c>
      <c r="BF473" s="123" t="str">
        <f t="shared" si="181"/>
        <v>9-SEPTIEMBRE</v>
      </c>
      <c r="BG473" s="45">
        <f t="shared" si="182"/>
        <v>110108</v>
      </c>
      <c r="BH473" s="45">
        <f>VLOOKUP(Y473,Hoja1!$A$2:$O$599,14,FALSE)</f>
        <v>110108</v>
      </c>
      <c r="BI473" s="45" t="str">
        <f>VLOOKUP(BH473,Hoja1!$A$2:$O$599,2,FALSE)</f>
        <v>COLEGIO AMOR MISERICORDIOSO-OVIEDO</v>
      </c>
      <c r="BJ473" s="45" t="str">
        <f t="shared" si="183"/>
        <v>MENDEZ SUAREZ, M JOSEFA</v>
      </c>
      <c r="BK473" s="45">
        <f>VLOOKUP(BJ473,Trabajadores!$C$3:$AN$3285,14,FALSE)</f>
        <v>510</v>
      </c>
      <c r="BL473" s="45" t="str">
        <f>VLOOKUP($BJ473,Trabajadores!$C$3:$AN$3285,19,FALSE)</f>
        <v>Aux Colect</v>
      </c>
      <c r="BM473" s="45">
        <f>VLOOKUP($BJ473,Trabajadores!$C$3:$AN$3285,16,FALSE)</f>
        <v>84.37</v>
      </c>
      <c r="BN473" s="124">
        <f t="shared" si="184"/>
        <v>1</v>
      </c>
      <c r="BO473" s="124">
        <f t="shared" si="185"/>
        <v>0</v>
      </c>
      <c r="BP473" s="125">
        <f t="shared" si="186"/>
        <v>1</v>
      </c>
      <c r="BR473" s="126">
        <f t="shared" si="187"/>
        <v>-197.92499999999998</v>
      </c>
      <c r="BV473" s="45" t="str">
        <f t="shared" si="188"/>
        <v>ALGADI</v>
      </c>
      <c r="BW473" s="45" t="s">
        <v>852</v>
      </c>
      <c r="BX473" s="123" t="str">
        <f t="shared" si="189"/>
        <v>9-SEPTIEMBRE</v>
      </c>
      <c r="BY473" s="45">
        <f t="shared" si="190"/>
        <v>110090</v>
      </c>
      <c r="BZ473" s="45">
        <f>VLOOKUP(BY473,Hoja1!$A$2:$O$599,14,FALSE)</f>
        <v>110090</v>
      </c>
      <c r="CA473" s="45" t="str">
        <f>VLOOKUP(BZ473,Hoja1!$A$2:$O$599,2,FALSE)</f>
        <v>COLEGIO CORAZON DE MARIA GIJON</v>
      </c>
      <c r="CB473" s="45" t="str">
        <f t="shared" si="191"/>
        <v>Refuerzo</v>
      </c>
      <c r="CC473" s="45">
        <v>888</v>
      </c>
      <c r="CD473" s="45" t="str">
        <f t="shared" si="192"/>
        <v>INCIDENCIA</v>
      </c>
      <c r="CF473" s="124"/>
      <c r="CG473" s="124"/>
      <c r="CH473" s="125"/>
      <c r="CJ473" s="126">
        <f t="shared" si="193"/>
        <v>197.92499999999998</v>
      </c>
    </row>
    <row r="474" spans="1:88" hidden="1" x14ac:dyDescent="0.3">
      <c r="A474" s="116"/>
      <c r="B474" s="116"/>
      <c r="D474" s="31" t="s">
        <v>2776</v>
      </c>
      <c r="E474" s="8" t="s">
        <v>2786</v>
      </c>
      <c r="F474" s="7" t="s">
        <v>726</v>
      </c>
      <c r="G474" s="45" t="s">
        <v>714</v>
      </c>
      <c r="H474" s="45" t="s">
        <v>722</v>
      </c>
      <c r="I474" s="119" t="s">
        <v>8616</v>
      </c>
      <c r="J474" s="18" t="s">
        <v>485</v>
      </c>
      <c r="K474" s="119">
        <v>110108</v>
      </c>
      <c r="L474" s="110" t="str">
        <f t="shared" si="171"/>
        <v>ok</v>
      </c>
      <c r="M474" s="111" t="str">
        <f>IFERROR(VLOOKUP(K474,Centros!$E$2:$G$340,2,FALSE)," ")</f>
        <v>COLEGIO AMOR MISERICORDIOSO-OVIEDO</v>
      </c>
      <c r="N474" s="112" t="str">
        <f t="shared" si="172"/>
        <v xml:space="preserve"> </v>
      </c>
      <c r="O474" s="113" t="str">
        <f>IFERROR(VLOOKUP($I474,Trabajadores!$C$3:$AF$1684,19,FALSE)," ")</f>
        <v>Aux Colect</v>
      </c>
      <c r="P474" s="32">
        <v>6</v>
      </c>
      <c r="Q474" s="33">
        <v>10</v>
      </c>
      <c r="R474" s="24">
        <f t="shared" si="170"/>
        <v>60</v>
      </c>
      <c r="S474" s="18"/>
      <c r="T474" s="23">
        <f t="shared" si="173"/>
        <v>0</v>
      </c>
      <c r="U474" s="23">
        <f t="shared" si="174"/>
        <v>0</v>
      </c>
      <c r="V474" s="18"/>
      <c r="W474" s="23">
        <f t="shared" si="175"/>
        <v>79.169999999999987</v>
      </c>
      <c r="X474" s="30" t="str">
        <f>IFERROR(VLOOKUP($I474,Trabajadores!$C$2:$AS$1684,42,FALSE)," ")</f>
        <v>ALGADI</v>
      </c>
      <c r="Y474" s="30">
        <f>IFERROR(VLOOKUP($I474,Trabajadores!$C$2:$AS$1684,40,FALSE)," ")</f>
        <v>110108</v>
      </c>
      <c r="Z474" s="30" t="str">
        <f>IFERROR(VLOOKUP(Y474,Centros!$X$2:$Y$228,2,FALSE)," ")</f>
        <v>COLEGIO AMOR MISERICORDIOSO-OVIEDO</v>
      </c>
      <c r="AA474" s="6" t="s">
        <v>10995</v>
      </c>
      <c r="AB474" s="5" t="s">
        <v>10996</v>
      </c>
      <c r="AC474" s="41">
        <f>IFERROR(VLOOKUP(H474,Centros!$AI$2:$AN$10,6,FALSE),0)</f>
        <v>72</v>
      </c>
      <c r="AD474" s="42">
        <f t="shared" si="176"/>
        <v>0</v>
      </c>
      <c r="AE474" s="42">
        <f t="shared" si="177"/>
        <v>60</v>
      </c>
      <c r="AF474" s="42">
        <f t="shared" si="178"/>
        <v>0</v>
      </c>
      <c r="AG474" s="42">
        <f t="shared" si="179"/>
        <v>0</v>
      </c>
      <c r="AH474" s="43">
        <f>IFERROR(VLOOKUP($I474,Trabajadores!$C$3:$AT$1684,44,FALSE),0)</f>
        <v>19233</v>
      </c>
      <c r="AI474" s="43">
        <f>IFERROR(VLOOKUP($I474,Trabajadores!$C$3:$AT$1684,2,FALSE),0)</f>
        <v>7</v>
      </c>
      <c r="AJ474" s="43" t="str">
        <f>IFERROR(VLOOKUP($I474,Trabajadores!$C$3:$AY$1270,21,FALSE),0)</f>
        <v>1</v>
      </c>
      <c r="AK474" s="42">
        <f>IFERROR(VLOOKUP($I474,Trabajadores!$C$3:$AN$1684,38,FALSE),0)</f>
        <v>8.8324999999999996</v>
      </c>
      <c r="AL474" s="42" t="str">
        <f>IFERROR(VLOOKUP($I474,Trabajadores!$C$3:$AN$1684,28,FALSE),0)</f>
        <v>99100165012016</v>
      </c>
      <c r="AM474" s="21" t="str">
        <f>IFERROR(VLOOKUP($I474,Trabajadores!$C$3:$AN$1684,19,FALSE),0)</f>
        <v>Aux Colect</v>
      </c>
      <c r="AN474" s="21">
        <f>IFERROR(IF($J474="algadi",VLOOKUP($K474,Centros!$AB$2:$AD$142,2,FALSE),VLOOKUP($K474,Centros!$AB$143:$AD$282,2,FALSE)),0)</f>
        <v>0</v>
      </c>
      <c r="AO474" s="44">
        <f>IFERROR(IF($J474="algadi",VLOOKUP($K474,Centros!$AB$2:$AD$142,3,FALSE),VLOOKUP($K474,Centros!$AB$143:$AD$222,3,FALSE)),0)</f>
        <v>0</v>
      </c>
      <c r="AP474" s="54"/>
      <c r="AQ474" s="55">
        <f>IFERROR(VLOOKUP($AM474,Centros!$AR$2:$AS$405,2,FALSE),0)</f>
        <v>0</v>
      </c>
      <c r="AR474" s="78">
        <f>IFERROR(VLOOKUP($AM474,Centros!$AZ$2:$BA$6,2,FALSE),0)</f>
        <v>0</v>
      </c>
      <c r="AS474" s="76">
        <f>IFERROR(VLOOKUP($AM474,Centros!$BE$2:$BF$6,2,FALSE),0)</f>
        <v>0</v>
      </c>
      <c r="BD474" s="45" t="str">
        <f t="shared" si="180"/>
        <v>ALGADI</v>
      </c>
      <c r="BE474" s="45" t="s">
        <v>852</v>
      </c>
      <c r="BF474" s="123" t="str">
        <f t="shared" si="181"/>
        <v>9-SEPTIEMBRE</v>
      </c>
      <c r="BG474" s="45">
        <f t="shared" si="182"/>
        <v>110108</v>
      </c>
      <c r="BH474" s="45">
        <f>VLOOKUP(Y474,Hoja1!$A$2:$O$599,14,FALSE)</f>
        <v>110108</v>
      </c>
      <c r="BI474" s="45" t="str">
        <f>VLOOKUP(BH474,Hoja1!$A$2:$O$599,2,FALSE)</f>
        <v>COLEGIO AMOR MISERICORDIOSO-OVIEDO</v>
      </c>
      <c r="BJ474" s="45" t="str">
        <f t="shared" si="183"/>
        <v>GARCIA SANCHEZ, M JOSEFA</v>
      </c>
      <c r="BK474" s="45">
        <f>VLOOKUP(BJ474,Trabajadores!$C$3:$AN$3285,14,FALSE)</f>
        <v>300</v>
      </c>
      <c r="BL474" s="45" t="str">
        <f>VLOOKUP($BJ474,Trabajadores!$C$3:$AN$3285,19,FALSE)</f>
        <v>Aux Colect</v>
      </c>
      <c r="BM474" s="45">
        <f>VLOOKUP($BJ474,Trabajadores!$C$3:$AN$3285,16,FALSE)</f>
        <v>100</v>
      </c>
      <c r="BN474" s="124">
        <f t="shared" si="184"/>
        <v>1</v>
      </c>
      <c r="BO474" s="124">
        <f t="shared" si="185"/>
        <v>0</v>
      </c>
      <c r="BP474" s="125">
        <f t="shared" si="186"/>
        <v>1</v>
      </c>
      <c r="BR474" s="126">
        <f t="shared" si="187"/>
        <v>-79.169999999999987</v>
      </c>
      <c r="BV474" s="45" t="str">
        <f t="shared" si="188"/>
        <v>ALGADI</v>
      </c>
      <c r="BW474" s="45" t="s">
        <v>852</v>
      </c>
      <c r="BX474" s="123" t="str">
        <f t="shared" si="189"/>
        <v>9-SEPTIEMBRE</v>
      </c>
      <c r="BY474" s="45">
        <f t="shared" si="190"/>
        <v>110108</v>
      </c>
      <c r="BZ474" s="45">
        <f>VLOOKUP(BY474,Hoja1!$A$2:$O$599,14,FALSE)</f>
        <v>110108</v>
      </c>
      <c r="CA474" s="45" t="str">
        <f>VLOOKUP(BZ474,Hoja1!$A$2:$O$599,2,FALSE)</f>
        <v>COLEGIO AMOR MISERICORDIOSO-OVIEDO</v>
      </c>
      <c r="CB474" s="45" t="str">
        <f t="shared" si="191"/>
        <v>Puesto pendiente de cubrir</v>
      </c>
      <c r="CC474" s="45">
        <v>888</v>
      </c>
      <c r="CD474" s="45" t="str">
        <f t="shared" si="192"/>
        <v>INCIDENCIA</v>
      </c>
      <c r="CF474" s="124"/>
      <c r="CG474" s="124"/>
      <c r="CH474" s="125"/>
      <c r="CJ474" s="126">
        <f t="shared" si="193"/>
        <v>79.169999999999987</v>
      </c>
    </row>
    <row r="475" spans="1:88" hidden="1" x14ac:dyDescent="0.3">
      <c r="A475" s="116"/>
      <c r="B475" s="116"/>
      <c r="D475" s="31" t="s">
        <v>2776</v>
      </c>
      <c r="E475" s="8" t="s">
        <v>2786</v>
      </c>
      <c r="F475" s="7" t="s">
        <v>726</v>
      </c>
      <c r="G475" s="45" t="s">
        <v>714</v>
      </c>
      <c r="H475" s="45" t="s">
        <v>718</v>
      </c>
      <c r="I475" s="119" t="s">
        <v>8331</v>
      </c>
      <c r="J475" s="18" t="s">
        <v>485</v>
      </c>
      <c r="K475" s="119">
        <v>110221</v>
      </c>
      <c r="L475" s="110" t="str">
        <f t="shared" si="171"/>
        <v>ok</v>
      </c>
      <c r="M475" s="111" t="str">
        <f>IFERROR(VLOOKUP(K475,Centros!$E$2:$G$340,2,FALSE)," ")</f>
        <v>COLEGIO INMACULADA DE OVIEDO</v>
      </c>
      <c r="N475" s="112" t="str">
        <f t="shared" si="172"/>
        <v xml:space="preserve"> </v>
      </c>
      <c r="O475" s="113" t="str">
        <f>IFERROR(VLOOKUP($I475,Trabajadores!$C$3:$AF$1684,19,FALSE)," ")</f>
        <v>Aux Colect</v>
      </c>
      <c r="P475" s="32">
        <v>14</v>
      </c>
      <c r="Q475" s="33">
        <v>9</v>
      </c>
      <c r="R475" s="24">
        <f t="shared" si="170"/>
        <v>126</v>
      </c>
      <c r="S475" s="18"/>
      <c r="T475" s="23">
        <f t="shared" si="173"/>
        <v>0</v>
      </c>
      <c r="U475" s="23">
        <f t="shared" si="174"/>
        <v>0</v>
      </c>
      <c r="V475" s="18"/>
      <c r="W475" s="23">
        <f t="shared" si="175"/>
        <v>166.25699999999998</v>
      </c>
      <c r="X475" s="30" t="str">
        <f>IFERROR(VLOOKUP($I475,Trabajadores!$C$2:$AS$1684,42,FALSE)," ")</f>
        <v>ALGADI</v>
      </c>
      <c r="Y475" s="30">
        <f>IFERROR(VLOOKUP($I475,Trabajadores!$C$2:$AS$1684,40,FALSE)," ")</f>
        <v>110221</v>
      </c>
      <c r="Z475" s="30" t="str">
        <f>IFERROR(VLOOKUP(Y475,Centros!$X$2:$Y$228,2,FALSE)," ")</f>
        <v xml:space="preserve"> </v>
      </c>
      <c r="AA475" s="6" t="s">
        <v>10997</v>
      </c>
      <c r="AB475" s="5" t="s">
        <v>10998</v>
      </c>
      <c r="AC475" s="41">
        <f>IFERROR(VLOOKUP(H475,Centros!$AI$2:$AN$10,6,FALSE),0)</f>
        <v>72</v>
      </c>
      <c r="AD475" s="42">
        <f t="shared" si="176"/>
        <v>0</v>
      </c>
      <c r="AE475" s="42">
        <f t="shared" si="177"/>
        <v>126</v>
      </c>
      <c r="AF475" s="42">
        <f t="shared" si="178"/>
        <v>0</v>
      </c>
      <c r="AG475" s="42">
        <f t="shared" si="179"/>
        <v>0</v>
      </c>
      <c r="AH475" s="43">
        <f>IFERROR(VLOOKUP($I475,Trabajadores!$C$3:$AT$1684,44,FALSE),0)</f>
        <v>19233</v>
      </c>
      <c r="AI475" s="43">
        <f>IFERROR(VLOOKUP($I475,Trabajadores!$C$3:$AT$1684,2,FALSE),0)</f>
        <v>154</v>
      </c>
      <c r="AJ475" s="43" t="str">
        <f>IFERROR(VLOOKUP($I475,Trabajadores!$C$3:$AY$1270,21,FALSE),0)</f>
        <v>4</v>
      </c>
      <c r="AK475" s="42">
        <f>IFERROR(VLOOKUP($I475,Trabajadores!$C$3:$AN$1684,38,FALSE),0)</f>
        <v>8.8333333333333339</v>
      </c>
      <c r="AL475" s="42" t="str">
        <f>IFERROR(VLOOKUP($I475,Trabajadores!$C$3:$AN$1684,28,FALSE),0)</f>
        <v>99100165012016</v>
      </c>
      <c r="AM475" s="21" t="str">
        <f>IFERROR(VLOOKUP($I475,Trabajadores!$C$3:$AN$1684,19,FALSE),0)</f>
        <v>Aux Colect</v>
      </c>
      <c r="AN475" s="21">
        <f>IFERROR(IF($J475="algadi",VLOOKUP($K475,Centros!$AB$2:$AD$142,2,FALSE),VLOOKUP($K475,Centros!$AB$143:$AD$282,2,FALSE)),0)</f>
        <v>0</v>
      </c>
      <c r="AO475" s="44">
        <f>IFERROR(IF($J475="algadi",VLOOKUP($K475,Centros!$AB$2:$AD$142,3,FALSE),VLOOKUP($K475,Centros!$AB$143:$AD$222,3,FALSE)),0)</f>
        <v>0</v>
      </c>
      <c r="AP475" s="54"/>
      <c r="AQ475" s="55">
        <f>IFERROR(VLOOKUP($AM475,Centros!$AR$2:$AS$405,2,FALSE),0)</f>
        <v>0</v>
      </c>
      <c r="AR475" s="78">
        <f>IFERROR(VLOOKUP($AM475,Centros!$AZ$2:$BA$6,2,FALSE),0)</f>
        <v>0</v>
      </c>
      <c r="AS475" s="76">
        <f>IFERROR(VLOOKUP($AM475,Centros!$BE$2:$BF$6,2,FALSE),0)</f>
        <v>0</v>
      </c>
      <c r="BD475" s="45" t="str">
        <f t="shared" si="180"/>
        <v>ALGADI</v>
      </c>
      <c r="BE475" s="45" t="s">
        <v>852</v>
      </c>
      <c r="BF475" s="123" t="str">
        <f t="shared" si="181"/>
        <v>9-SEPTIEMBRE</v>
      </c>
      <c r="BG475" s="45">
        <f t="shared" si="182"/>
        <v>110221</v>
      </c>
      <c r="BH475" s="45">
        <f>VLOOKUP(Y475,Hoja1!$A$2:$O$599,14,FALSE)</f>
        <v>110221</v>
      </c>
      <c r="BI475" s="45" t="str">
        <f>VLOOKUP(BH475,Hoja1!$A$2:$O$599,2,FALSE)</f>
        <v>COLEGIO INMACULADA DE OVIEDO</v>
      </c>
      <c r="BJ475" s="45" t="str">
        <f t="shared" si="183"/>
        <v>ESTRADA-NORA MUÑOZ, JORGE</v>
      </c>
      <c r="BK475" s="45">
        <f>VLOOKUP(BJ475,Trabajadores!$C$3:$AN$3285,14,FALSE)</f>
        <v>300</v>
      </c>
      <c r="BL475" s="45" t="str">
        <f>VLOOKUP($BJ475,Trabajadores!$C$3:$AN$3285,19,FALSE)</f>
        <v>Aux Colect</v>
      </c>
      <c r="BM475" s="45">
        <f>VLOOKUP($BJ475,Trabajadores!$C$3:$AN$3285,16,FALSE)</f>
        <v>37.5</v>
      </c>
      <c r="BN475" s="124">
        <f t="shared" si="184"/>
        <v>1</v>
      </c>
      <c r="BO475" s="124">
        <f t="shared" si="185"/>
        <v>0</v>
      </c>
      <c r="BP475" s="125">
        <f t="shared" si="186"/>
        <v>1</v>
      </c>
      <c r="BR475" s="126">
        <f t="shared" si="187"/>
        <v>-166.25699999999998</v>
      </c>
      <c r="BV475" s="45" t="str">
        <f t="shared" si="188"/>
        <v>ALGADI</v>
      </c>
      <c r="BW475" s="45" t="s">
        <v>852</v>
      </c>
      <c r="BX475" s="123" t="str">
        <f t="shared" si="189"/>
        <v>9-SEPTIEMBRE</v>
      </c>
      <c r="BY475" s="45">
        <f t="shared" si="190"/>
        <v>110221</v>
      </c>
      <c r="BZ475" s="45">
        <f>VLOOKUP(BY475,Hoja1!$A$2:$O$599,14,FALSE)</f>
        <v>110221</v>
      </c>
      <c r="CA475" s="45" t="str">
        <f>VLOOKUP(BZ475,Hoja1!$A$2:$O$599,2,FALSE)</f>
        <v>COLEGIO INMACULADA DE OVIEDO</v>
      </c>
      <c r="CB475" s="45" t="str">
        <f t="shared" si="191"/>
        <v>Refuerzo</v>
      </c>
      <c r="CC475" s="45">
        <v>888</v>
      </c>
      <c r="CD475" s="45" t="str">
        <f t="shared" si="192"/>
        <v>INCIDENCIA</v>
      </c>
      <c r="CF475" s="124"/>
      <c r="CG475" s="124"/>
      <c r="CH475" s="125"/>
      <c r="CJ475" s="126">
        <f t="shared" si="193"/>
        <v>166.25699999999998</v>
      </c>
    </row>
    <row r="476" spans="1:88" hidden="1" x14ac:dyDescent="0.3">
      <c r="A476" s="116"/>
      <c r="B476" s="116"/>
      <c r="D476" s="31" t="s">
        <v>2776</v>
      </c>
      <c r="E476" s="8" t="s">
        <v>2786</v>
      </c>
      <c r="F476" s="7" t="s">
        <v>726</v>
      </c>
      <c r="G476" s="45" t="s">
        <v>714</v>
      </c>
      <c r="H476" s="45" t="s">
        <v>720</v>
      </c>
      <c r="I476" s="119" t="s">
        <v>3941</v>
      </c>
      <c r="J476" s="18" t="s">
        <v>485</v>
      </c>
      <c r="K476" s="119">
        <v>330002</v>
      </c>
      <c r="L476" s="110" t="str">
        <f t="shared" si="171"/>
        <v>ok</v>
      </c>
      <c r="M476" s="111" t="str">
        <f>IFERROR(VLOOKUP(K476,Centros!$E$2:$G$340,2,FALSE)," ")</f>
        <v>RESIDENCIA COSTAMAR</v>
      </c>
      <c r="N476" s="112" t="str">
        <f t="shared" si="172"/>
        <v xml:space="preserve"> </v>
      </c>
      <c r="O476" s="113" t="str">
        <f>IFERROR(VLOOKUP($I476,Trabajadores!$C$3:$AF$1684,19,FALSE)," ")</f>
        <v>COCINERA</v>
      </c>
      <c r="P476" s="32">
        <v>1</v>
      </c>
      <c r="Q476" s="33">
        <v>90</v>
      </c>
      <c r="R476" s="24">
        <f t="shared" si="170"/>
        <v>90</v>
      </c>
      <c r="S476" s="18"/>
      <c r="T476" s="23">
        <f t="shared" si="173"/>
        <v>2.2599999999999998</v>
      </c>
      <c r="U476" s="23">
        <f t="shared" si="174"/>
        <v>0</v>
      </c>
      <c r="V476" s="18"/>
      <c r="W476" s="23">
        <f t="shared" si="175"/>
        <v>118.755</v>
      </c>
      <c r="X476" s="30" t="str">
        <f>IFERROR(VLOOKUP($I476,Trabajadores!$C$2:$AS$1684,42,FALSE)," ")</f>
        <v>ALGADI</v>
      </c>
      <c r="Y476" s="30">
        <f>IFERROR(VLOOKUP($I476,Trabajadores!$C$2:$AS$1684,40,FALSE)," ")</f>
        <v>330002</v>
      </c>
      <c r="Z476" s="30" t="str">
        <f>IFERROR(VLOOKUP(Y476,Centros!$X$2:$Y$228,2,FALSE)," ")</f>
        <v>RESIDENCIA COSTAMAR</v>
      </c>
      <c r="AA476" s="6">
        <v>45908</v>
      </c>
      <c r="AB476" s="5" t="s">
        <v>10999</v>
      </c>
      <c r="AC476" s="41">
        <f>IFERROR(VLOOKUP(H476,Centros!$AI$2:$AN$10,6,FALSE),0)</f>
        <v>70</v>
      </c>
      <c r="AD476" s="42">
        <f t="shared" si="176"/>
        <v>90</v>
      </c>
      <c r="AE476" s="42">
        <f t="shared" si="177"/>
        <v>0</v>
      </c>
      <c r="AF476" s="42">
        <f t="shared" si="178"/>
        <v>0</v>
      </c>
      <c r="AG476" s="42">
        <f t="shared" si="179"/>
        <v>0</v>
      </c>
      <c r="AH476" s="43">
        <f>IFERROR(VLOOKUP($I476,Trabajadores!$C$3:$AT$1684,44,FALSE),0)</f>
        <v>19233</v>
      </c>
      <c r="AI476" s="43">
        <f>IFERROR(VLOOKUP($I476,Trabajadores!$C$3:$AT$1684,2,FALSE),0)</f>
        <v>65</v>
      </c>
      <c r="AJ476" s="43" t="str">
        <f>IFERROR(VLOOKUP($I476,Trabajadores!$C$3:$AY$1270,21,FALSE),0)</f>
        <v>5</v>
      </c>
      <c r="AK476" s="42">
        <f>IFERROR(VLOOKUP($I476,Trabajadores!$C$3:$AN$1684,38,FALSE),0)</f>
        <v>7.87</v>
      </c>
      <c r="AL476" s="42" t="str">
        <f>IFERROR(VLOOKUP($I476,Trabajadores!$C$3:$AN$1684,28,FALSE),0)</f>
        <v>99010825011997</v>
      </c>
      <c r="AM476" s="21" t="str">
        <f>IFERROR(VLOOKUP($I476,Trabajadores!$C$3:$AN$1684,19,FALSE),0)</f>
        <v>COCINERA</v>
      </c>
      <c r="AN476" s="21">
        <f>IFERROR(IF($J476="algadi",VLOOKUP($K476,Centros!$AB$2:$AD$142,2,FALSE),VLOOKUP($K476,Centros!$AB$143:$AD$282,2,FALSE)),0)</f>
        <v>5027</v>
      </c>
      <c r="AO476" s="44" t="str">
        <f>IFERROR(IF($J476="algadi",VLOOKUP($K476,Centros!$AB$2:$AD$142,3,FALSE),VLOOKUP($K476,Centros!$AB$143:$AD$222,3,FALSE)),0)</f>
        <v>60</v>
      </c>
      <c r="AP476" s="54"/>
      <c r="AQ476" s="55">
        <f>IFERROR(VLOOKUP($AM476,Centros!$AR$2:$AS$405,2,FALSE),0)</f>
        <v>0</v>
      </c>
      <c r="AR476" s="78">
        <f>IFERROR(VLOOKUP($AM476,Centros!$AZ$2:$BA$6,2,FALSE),0)</f>
        <v>0</v>
      </c>
      <c r="AS476" s="76">
        <f>IFERROR(VLOOKUP($AM476,Centros!$BE$2:$BF$6,2,FALSE),0)</f>
        <v>2.2599999999999998</v>
      </c>
      <c r="BD476" s="45" t="str">
        <f t="shared" si="180"/>
        <v>ALGADI</v>
      </c>
      <c r="BE476" s="45" t="s">
        <v>852</v>
      </c>
      <c r="BF476" s="123" t="str">
        <f t="shared" si="181"/>
        <v>9-SEPTIEMBRE</v>
      </c>
      <c r="BG476" s="45">
        <f t="shared" si="182"/>
        <v>330002</v>
      </c>
      <c r="BH476" s="45">
        <f>VLOOKUP(Y476,Hoja1!$A$2:$O$599,14,FALSE)</f>
        <v>330002</v>
      </c>
      <c r="BI476" s="45" t="str">
        <f>VLOOKUP(BH476,Hoja1!$A$2:$O$599,2,FALSE)</f>
        <v>RESIDENCIA COSTAMAR</v>
      </c>
      <c r="BJ476" s="45" t="str">
        <f t="shared" si="183"/>
        <v>HERNANDEZ CASCON, BLANCA</v>
      </c>
      <c r="BK476" s="45">
        <f>VLOOKUP(BJ476,Trabajadores!$C$3:$AN$3285,14,FALSE)</f>
        <v>100</v>
      </c>
      <c r="BL476" s="45" t="str">
        <f>VLOOKUP($BJ476,Trabajadores!$C$3:$AN$3285,19,FALSE)</f>
        <v>COCINERA</v>
      </c>
      <c r="BM476" s="45">
        <f>VLOOKUP($BJ476,Trabajadores!$C$3:$AN$3285,16,FALSE)</f>
        <v>100</v>
      </c>
      <c r="BN476" s="124">
        <f t="shared" si="184"/>
        <v>1</v>
      </c>
      <c r="BO476" s="124">
        <f t="shared" si="185"/>
        <v>0</v>
      </c>
      <c r="BP476" s="125">
        <f t="shared" si="186"/>
        <v>1</v>
      </c>
      <c r="BR476" s="126">
        <f t="shared" si="187"/>
        <v>-118.755</v>
      </c>
      <c r="BV476" s="45" t="str">
        <f t="shared" si="188"/>
        <v>ALGADI</v>
      </c>
      <c r="BW476" s="45" t="s">
        <v>852</v>
      </c>
      <c r="BX476" s="123" t="str">
        <f t="shared" si="189"/>
        <v>9-SEPTIEMBRE</v>
      </c>
      <c r="BY476" s="45">
        <f t="shared" si="190"/>
        <v>330002</v>
      </c>
      <c r="BZ476" s="45">
        <f>VLOOKUP(BY476,Hoja1!$A$2:$O$599,14,FALSE)</f>
        <v>330002</v>
      </c>
      <c r="CA476" s="45" t="str">
        <f>VLOOKUP(BZ476,Hoja1!$A$2:$O$599,2,FALSE)</f>
        <v>RESIDENCIA COSTAMAR</v>
      </c>
      <c r="CB476" s="45" t="str">
        <f t="shared" si="191"/>
        <v>Festivos y Fines de Semana</v>
      </c>
      <c r="CC476" s="45">
        <v>888</v>
      </c>
      <c r="CD476" s="45" t="str">
        <f t="shared" si="192"/>
        <v>INCIDENCIA</v>
      </c>
      <c r="CF476" s="124"/>
      <c r="CG476" s="124"/>
      <c r="CH476" s="125"/>
      <c r="CJ476" s="126">
        <f t="shared" si="193"/>
        <v>118.755</v>
      </c>
    </row>
    <row r="477" spans="1:88" hidden="1" x14ac:dyDescent="0.3">
      <c r="A477" s="116"/>
      <c r="B477" s="116"/>
      <c r="D477" s="31" t="s">
        <v>2776</v>
      </c>
      <c r="E477" s="8" t="s">
        <v>2786</v>
      </c>
      <c r="F477" s="7" t="s">
        <v>726</v>
      </c>
      <c r="G477" s="45" t="s">
        <v>714</v>
      </c>
      <c r="H477" s="45" t="s">
        <v>720</v>
      </c>
      <c r="I477" s="119" t="s">
        <v>3941</v>
      </c>
      <c r="J477" s="18" t="s">
        <v>485</v>
      </c>
      <c r="K477" s="119">
        <v>330002</v>
      </c>
      <c r="L477" s="110" t="str">
        <f t="shared" si="171"/>
        <v>ok</v>
      </c>
      <c r="M477" s="111" t="str">
        <f>IFERROR(VLOOKUP(K477,Centros!$E$2:$G$340,2,FALSE)," ")</f>
        <v>RESIDENCIA COSTAMAR</v>
      </c>
      <c r="N477" s="112" t="str">
        <f t="shared" si="172"/>
        <v xml:space="preserve"> </v>
      </c>
      <c r="O477" s="113" t="str">
        <f>IFERROR(VLOOKUP($I477,Trabajadores!$C$3:$AF$1684,19,FALSE)," ")</f>
        <v>COCINERA</v>
      </c>
      <c r="P477" s="32">
        <v>2</v>
      </c>
      <c r="Q477" s="33">
        <v>22</v>
      </c>
      <c r="R477" s="24">
        <f t="shared" si="170"/>
        <v>44</v>
      </c>
      <c r="S477" s="18"/>
      <c r="T477" s="23">
        <f t="shared" si="173"/>
        <v>2.2599999999999998</v>
      </c>
      <c r="U477" s="23">
        <f t="shared" si="174"/>
        <v>0</v>
      </c>
      <c r="V477" s="18"/>
      <c r="W477" s="23">
        <f t="shared" si="175"/>
        <v>58.057999999999993</v>
      </c>
      <c r="X477" s="30" t="str">
        <f>IFERROR(VLOOKUP($I477,Trabajadores!$C$2:$AS$1684,42,FALSE)," ")</f>
        <v>ALGADI</v>
      </c>
      <c r="Y477" s="30">
        <f>IFERROR(VLOOKUP($I477,Trabajadores!$C$2:$AS$1684,40,FALSE)," ")</f>
        <v>330002</v>
      </c>
      <c r="Z477" s="30" t="str">
        <f>IFERROR(VLOOKUP(Y477,Centros!$X$2:$Y$228,2,FALSE)," ")</f>
        <v>RESIDENCIA COSTAMAR</v>
      </c>
      <c r="AA477" s="6" t="s">
        <v>11000</v>
      </c>
      <c r="AB477" s="5" t="s">
        <v>11001</v>
      </c>
      <c r="AC477" s="41">
        <f>IFERROR(VLOOKUP(H477,Centros!$AI$2:$AN$10,6,FALSE),0)</f>
        <v>70</v>
      </c>
      <c r="AD477" s="42">
        <f t="shared" si="176"/>
        <v>44</v>
      </c>
      <c r="AE477" s="42">
        <f t="shared" si="177"/>
        <v>0</v>
      </c>
      <c r="AF477" s="42">
        <f t="shared" si="178"/>
        <v>0</v>
      </c>
      <c r="AG477" s="42">
        <f t="shared" si="179"/>
        <v>0</v>
      </c>
      <c r="AH477" s="43">
        <f>IFERROR(VLOOKUP($I477,Trabajadores!$C$3:$AT$1684,44,FALSE),0)</f>
        <v>19233</v>
      </c>
      <c r="AI477" s="43">
        <f>IFERROR(VLOOKUP($I477,Trabajadores!$C$3:$AT$1684,2,FALSE),0)</f>
        <v>65</v>
      </c>
      <c r="AJ477" s="43" t="str">
        <f>IFERROR(VLOOKUP($I477,Trabajadores!$C$3:$AY$1270,21,FALSE),0)</f>
        <v>5</v>
      </c>
      <c r="AK477" s="42">
        <f>IFERROR(VLOOKUP($I477,Trabajadores!$C$3:$AN$1684,38,FALSE),0)</f>
        <v>7.87</v>
      </c>
      <c r="AL477" s="42" t="str">
        <f>IFERROR(VLOOKUP($I477,Trabajadores!$C$3:$AN$1684,28,FALSE),0)</f>
        <v>99010825011997</v>
      </c>
      <c r="AM477" s="21" t="str">
        <f>IFERROR(VLOOKUP($I477,Trabajadores!$C$3:$AN$1684,19,FALSE),0)</f>
        <v>COCINERA</v>
      </c>
      <c r="AN477" s="21">
        <f>IFERROR(IF($J477="algadi",VLOOKUP($K477,Centros!$AB$2:$AD$142,2,FALSE),VLOOKUP($K477,Centros!$AB$143:$AD$282,2,FALSE)),0)</f>
        <v>5027</v>
      </c>
      <c r="AO477" s="44" t="str">
        <f>IFERROR(IF($J477="algadi",VLOOKUP($K477,Centros!$AB$2:$AD$142,3,FALSE),VLOOKUP($K477,Centros!$AB$143:$AD$222,3,FALSE)),0)</f>
        <v>60</v>
      </c>
      <c r="AP477" s="54"/>
      <c r="AQ477" s="55">
        <f>IFERROR(VLOOKUP($AM477,Centros!$AR$2:$AS$405,2,FALSE),0)</f>
        <v>0</v>
      </c>
      <c r="AR477" s="78">
        <f>IFERROR(VLOOKUP($AM477,Centros!$AZ$2:$BA$6,2,FALSE),0)</f>
        <v>0</v>
      </c>
      <c r="AS477" s="76">
        <f>IFERROR(VLOOKUP($AM477,Centros!$BE$2:$BF$6,2,FALSE),0)</f>
        <v>2.2599999999999998</v>
      </c>
      <c r="BD477" s="45" t="str">
        <f t="shared" si="180"/>
        <v>ALGADI</v>
      </c>
      <c r="BE477" s="45" t="s">
        <v>852</v>
      </c>
      <c r="BF477" s="123" t="str">
        <f t="shared" si="181"/>
        <v>9-SEPTIEMBRE</v>
      </c>
      <c r="BG477" s="45">
        <f t="shared" si="182"/>
        <v>330002</v>
      </c>
      <c r="BH477" s="45">
        <f>VLOOKUP(Y477,Hoja1!$A$2:$O$599,14,FALSE)</f>
        <v>330002</v>
      </c>
      <c r="BI477" s="45" t="str">
        <f>VLOOKUP(BH477,Hoja1!$A$2:$O$599,2,FALSE)</f>
        <v>RESIDENCIA COSTAMAR</v>
      </c>
      <c r="BJ477" s="45" t="str">
        <f t="shared" si="183"/>
        <v>HERNANDEZ CASCON, BLANCA</v>
      </c>
      <c r="BK477" s="45">
        <f>VLOOKUP(BJ477,Trabajadores!$C$3:$AN$3285,14,FALSE)</f>
        <v>100</v>
      </c>
      <c r="BL477" s="45" t="str">
        <f>VLOOKUP($BJ477,Trabajadores!$C$3:$AN$3285,19,FALSE)</f>
        <v>COCINERA</v>
      </c>
      <c r="BM477" s="45">
        <f>VLOOKUP($BJ477,Trabajadores!$C$3:$AN$3285,16,FALSE)</f>
        <v>100</v>
      </c>
      <c r="BN477" s="124">
        <f t="shared" si="184"/>
        <v>1</v>
      </c>
      <c r="BO477" s="124">
        <f t="shared" si="185"/>
        <v>0</v>
      </c>
      <c r="BP477" s="125">
        <f t="shared" si="186"/>
        <v>1</v>
      </c>
      <c r="BR477" s="126">
        <f t="shared" si="187"/>
        <v>-58.057999999999993</v>
      </c>
      <c r="BV477" s="45" t="str">
        <f t="shared" si="188"/>
        <v>ALGADI</v>
      </c>
      <c r="BW477" s="45" t="s">
        <v>852</v>
      </c>
      <c r="BX477" s="123" t="str">
        <f t="shared" si="189"/>
        <v>9-SEPTIEMBRE</v>
      </c>
      <c r="BY477" s="45">
        <f t="shared" si="190"/>
        <v>330002</v>
      </c>
      <c r="BZ477" s="45">
        <f>VLOOKUP(BY477,Hoja1!$A$2:$O$599,14,FALSE)</f>
        <v>330002</v>
      </c>
      <c r="CA477" s="45" t="str">
        <f>VLOOKUP(BZ477,Hoja1!$A$2:$O$599,2,FALSE)</f>
        <v>RESIDENCIA COSTAMAR</v>
      </c>
      <c r="CB477" s="45" t="str">
        <f t="shared" si="191"/>
        <v>Festivos y Fines de Semana</v>
      </c>
      <c r="CC477" s="45">
        <v>888</v>
      </c>
      <c r="CD477" s="45" t="str">
        <f t="shared" si="192"/>
        <v>INCIDENCIA</v>
      </c>
      <c r="CF477" s="124"/>
      <c r="CG477" s="124"/>
      <c r="CH477" s="125"/>
      <c r="CJ477" s="126">
        <f t="shared" si="193"/>
        <v>58.057999999999993</v>
      </c>
    </row>
    <row r="478" spans="1:88" hidden="1" x14ac:dyDescent="0.3">
      <c r="A478" s="116"/>
      <c r="B478" s="116"/>
      <c r="D478" s="31" t="s">
        <v>2776</v>
      </c>
      <c r="E478" s="8" t="s">
        <v>2786</v>
      </c>
      <c r="F478" s="7" t="s">
        <v>726</v>
      </c>
      <c r="G478" s="45" t="s">
        <v>714</v>
      </c>
      <c r="H478" s="45" t="s">
        <v>720</v>
      </c>
      <c r="I478" s="119" t="s">
        <v>4141</v>
      </c>
      <c r="J478" s="18" t="s">
        <v>485</v>
      </c>
      <c r="K478" s="119">
        <v>330002</v>
      </c>
      <c r="L478" s="110" t="str">
        <f t="shared" si="171"/>
        <v>ok</v>
      </c>
      <c r="M478" s="111" t="str">
        <f>IFERROR(VLOOKUP(K478,Centros!$E$2:$G$340,2,FALSE)," ")</f>
        <v>RESIDENCIA COSTAMAR</v>
      </c>
      <c r="N478" s="112" t="str">
        <f t="shared" si="172"/>
        <v xml:space="preserve"> </v>
      </c>
      <c r="O478" s="113" t="str">
        <f>IFERROR(VLOOKUP($I478,Trabajadores!$C$3:$AF$1684,19,FALSE)," ")</f>
        <v>COCINERA</v>
      </c>
      <c r="P478" s="32">
        <v>3</v>
      </c>
      <c r="Q478" s="33">
        <v>22</v>
      </c>
      <c r="R478" s="24">
        <f t="shared" si="170"/>
        <v>66</v>
      </c>
      <c r="S478" s="18"/>
      <c r="T478" s="23">
        <f t="shared" si="173"/>
        <v>2.2599999999999998</v>
      </c>
      <c r="U478" s="23">
        <f t="shared" si="174"/>
        <v>0</v>
      </c>
      <c r="V478" s="18"/>
      <c r="W478" s="23">
        <f t="shared" si="175"/>
        <v>87.086999999999989</v>
      </c>
      <c r="X478" s="30" t="str">
        <f>IFERROR(VLOOKUP($I478,Trabajadores!$C$2:$AS$1684,42,FALSE)," ")</f>
        <v>ALGADI</v>
      </c>
      <c r="Y478" s="30">
        <f>IFERROR(VLOOKUP($I478,Trabajadores!$C$2:$AS$1684,40,FALSE)," ")</f>
        <v>330002</v>
      </c>
      <c r="Z478" s="30" t="str">
        <f>IFERROR(VLOOKUP(Y478,Centros!$X$2:$Y$228,2,FALSE)," ")</f>
        <v>RESIDENCIA COSTAMAR</v>
      </c>
      <c r="AA478" s="6" t="s">
        <v>11002</v>
      </c>
      <c r="AB478" s="5" t="s">
        <v>11001</v>
      </c>
      <c r="AC478" s="41">
        <f>IFERROR(VLOOKUP(H478,Centros!$AI$2:$AN$10,6,FALSE),0)</f>
        <v>70</v>
      </c>
      <c r="AD478" s="42">
        <f t="shared" si="176"/>
        <v>66</v>
      </c>
      <c r="AE478" s="42">
        <f t="shared" si="177"/>
        <v>0</v>
      </c>
      <c r="AF478" s="42">
        <f t="shared" si="178"/>
        <v>0</v>
      </c>
      <c r="AG478" s="42">
        <f t="shared" si="179"/>
        <v>0</v>
      </c>
      <c r="AH478" s="43">
        <f>IFERROR(VLOOKUP($I478,Trabajadores!$C$3:$AT$1684,44,FALSE),0)</f>
        <v>19233</v>
      </c>
      <c r="AI478" s="43">
        <f>IFERROR(VLOOKUP($I478,Trabajadores!$C$3:$AT$1684,2,FALSE),0)</f>
        <v>64</v>
      </c>
      <c r="AJ478" s="43" t="str">
        <f>IFERROR(VLOOKUP($I478,Trabajadores!$C$3:$AY$1270,21,FALSE),0)</f>
        <v>5</v>
      </c>
      <c r="AK478" s="42">
        <f>IFERROR(VLOOKUP($I478,Trabajadores!$C$3:$AN$1684,38,FALSE),0)</f>
        <v>8.01</v>
      </c>
      <c r="AL478" s="42" t="str">
        <f>IFERROR(VLOOKUP($I478,Trabajadores!$C$3:$AN$1684,28,FALSE),0)</f>
        <v>99010825011997</v>
      </c>
      <c r="AM478" s="21" t="str">
        <f>IFERROR(VLOOKUP($I478,Trabajadores!$C$3:$AN$1684,19,FALSE),0)</f>
        <v>COCINERA</v>
      </c>
      <c r="AN478" s="21">
        <f>IFERROR(IF($J478="algadi",VLOOKUP($K478,Centros!$AB$2:$AD$142,2,FALSE),VLOOKUP($K478,Centros!$AB$143:$AD$282,2,FALSE)),0)</f>
        <v>5027</v>
      </c>
      <c r="AO478" s="44" t="str">
        <f>IFERROR(IF($J478="algadi",VLOOKUP($K478,Centros!$AB$2:$AD$142,3,FALSE),VLOOKUP($K478,Centros!$AB$143:$AD$222,3,FALSE)),0)</f>
        <v>60</v>
      </c>
      <c r="AP478" s="54"/>
      <c r="AQ478" s="55">
        <f>IFERROR(VLOOKUP($AM478,Centros!$AR$2:$AS$405,2,FALSE),0)</f>
        <v>0</v>
      </c>
      <c r="AR478" s="78">
        <f>IFERROR(VLOOKUP($AM478,Centros!$AZ$2:$BA$6,2,FALSE),0)</f>
        <v>0</v>
      </c>
      <c r="AS478" s="76">
        <f>IFERROR(VLOOKUP($AM478,Centros!$BE$2:$BF$6,2,FALSE),0)</f>
        <v>2.2599999999999998</v>
      </c>
      <c r="BD478" s="45" t="str">
        <f t="shared" si="180"/>
        <v>ALGADI</v>
      </c>
      <c r="BE478" s="45" t="s">
        <v>852</v>
      </c>
      <c r="BF478" s="123" t="str">
        <f t="shared" si="181"/>
        <v>9-SEPTIEMBRE</v>
      </c>
      <c r="BG478" s="45">
        <f t="shared" si="182"/>
        <v>330002</v>
      </c>
      <c r="BH478" s="45">
        <f>VLOOKUP(Y478,Hoja1!$A$2:$O$599,14,FALSE)</f>
        <v>330002</v>
      </c>
      <c r="BI478" s="45" t="str">
        <f>VLOOKUP(BH478,Hoja1!$A$2:$O$599,2,FALSE)</f>
        <v>RESIDENCIA COSTAMAR</v>
      </c>
      <c r="BJ478" s="45" t="str">
        <f t="shared" si="183"/>
        <v>MACARRO MOGEDAS, M ANGELES</v>
      </c>
      <c r="BK478" s="45">
        <f>VLOOKUP(BJ478,Trabajadores!$C$3:$AN$3285,14,FALSE)</f>
        <v>100</v>
      </c>
      <c r="BL478" s="45" t="str">
        <f>VLOOKUP($BJ478,Trabajadores!$C$3:$AN$3285,19,FALSE)</f>
        <v>COCINERA</v>
      </c>
      <c r="BM478" s="45">
        <f>VLOOKUP($BJ478,Trabajadores!$C$3:$AN$3285,16,FALSE)</f>
        <v>100</v>
      </c>
      <c r="BN478" s="124">
        <f t="shared" si="184"/>
        <v>1</v>
      </c>
      <c r="BO478" s="124">
        <f t="shared" si="185"/>
        <v>0</v>
      </c>
      <c r="BP478" s="125">
        <f t="shared" si="186"/>
        <v>1</v>
      </c>
      <c r="BR478" s="126">
        <f t="shared" si="187"/>
        <v>-87.086999999999989</v>
      </c>
      <c r="BV478" s="45" t="str">
        <f t="shared" si="188"/>
        <v>ALGADI</v>
      </c>
      <c r="BW478" s="45" t="s">
        <v>852</v>
      </c>
      <c r="BX478" s="123" t="str">
        <f t="shared" si="189"/>
        <v>9-SEPTIEMBRE</v>
      </c>
      <c r="BY478" s="45">
        <f t="shared" si="190"/>
        <v>330002</v>
      </c>
      <c r="BZ478" s="45">
        <f>VLOOKUP(BY478,Hoja1!$A$2:$O$599,14,FALSE)</f>
        <v>330002</v>
      </c>
      <c r="CA478" s="45" t="str">
        <f>VLOOKUP(BZ478,Hoja1!$A$2:$O$599,2,FALSE)</f>
        <v>RESIDENCIA COSTAMAR</v>
      </c>
      <c r="CB478" s="45" t="str">
        <f t="shared" si="191"/>
        <v>Festivos y Fines de Semana</v>
      </c>
      <c r="CC478" s="45">
        <v>888</v>
      </c>
      <c r="CD478" s="45" t="str">
        <f t="shared" si="192"/>
        <v>INCIDENCIA</v>
      </c>
      <c r="CF478" s="124"/>
      <c r="CG478" s="124"/>
      <c r="CH478" s="125"/>
      <c r="CJ478" s="126">
        <f t="shared" si="193"/>
        <v>87.086999999999989</v>
      </c>
    </row>
    <row r="479" spans="1:88" hidden="1" x14ac:dyDescent="0.3">
      <c r="A479" s="116"/>
      <c r="B479" s="116"/>
      <c r="D479" s="31" t="s">
        <v>2776</v>
      </c>
      <c r="E479" s="8" t="s">
        <v>2786</v>
      </c>
      <c r="F479" s="7" t="s">
        <v>726</v>
      </c>
      <c r="G479" s="45" t="s">
        <v>714</v>
      </c>
      <c r="H479" s="45" t="s">
        <v>720</v>
      </c>
      <c r="I479" s="119" t="s">
        <v>4655</v>
      </c>
      <c r="J479" s="18" t="s">
        <v>485</v>
      </c>
      <c r="K479" s="119">
        <v>330002</v>
      </c>
      <c r="L479" s="110" t="str">
        <f t="shared" si="171"/>
        <v>ok</v>
      </c>
      <c r="M479" s="111" t="str">
        <f>IFERROR(VLOOKUP(K479,Centros!$E$2:$G$340,2,FALSE)," ")</f>
        <v>RESIDENCIA COSTAMAR</v>
      </c>
      <c r="N479" s="112" t="str">
        <f t="shared" si="172"/>
        <v xml:space="preserve"> </v>
      </c>
      <c r="O479" s="113" t="str">
        <f>IFERROR(VLOOKUP($I479,Trabajadores!$C$3:$AF$1684,19,FALSE)," ")</f>
        <v>COCINERO</v>
      </c>
      <c r="P479" s="32">
        <v>2</v>
      </c>
      <c r="Q479" s="33">
        <v>90</v>
      </c>
      <c r="R479" s="24">
        <f t="shared" si="170"/>
        <v>180</v>
      </c>
      <c r="S479" s="18"/>
      <c r="T479" s="23">
        <f t="shared" si="173"/>
        <v>1.743765625</v>
      </c>
      <c r="U479" s="23">
        <f t="shared" si="174"/>
        <v>0</v>
      </c>
      <c r="V479" s="18"/>
      <c r="W479" s="23">
        <f t="shared" si="175"/>
        <v>237.51</v>
      </c>
      <c r="X479" s="30" t="str">
        <f>IFERROR(VLOOKUP($I479,Trabajadores!$C$2:$AS$1684,42,FALSE)," ")</f>
        <v>ALGADI</v>
      </c>
      <c r="Y479" s="30">
        <f>IFERROR(VLOOKUP($I479,Trabajadores!$C$2:$AS$1684,40,FALSE)," ")</f>
        <v>330002</v>
      </c>
      <c r="Z479" s="30" t="str">
        <f>IFERROR(VLOOKUP(Y479,Centros!$X$2:$Y$228,2,FALSE)," ")</f>
        <v>RESIDENCIA COSTAMAR</v>
      </c>
      <c r="AA479" s="6" t="s">
        <v>11003</v>
      </c>
      <c r="AB479" s="5" t="s">
        <v>11004</v>
      </c>
      <c r="AC479" s="41">
        <f>IFERROR(VLOOKUP(H479,Centros!$AI$2:$AN$10,6,FALSE),0)</f>
        <v>70</v>
      </c>
      <c r="AD479" s="42">
        <f t="shared" si="176"/>
        <v>180</v>
      </c>
      <c r="AE479" s="42">
        <f t="shared" si="177"/>
        <v>0</v>
      </c>
      <c r="AF479" s="42">
        <f t="shared" si="178"/>
        <v>0</v>
      </c>
      <c r="AG479" s="42">
        <f t="shared" si="179"/>
        <v>0</v>
      </c>
      <c r="AH479" s="43">
        <f>IFERROR(VLOOKUP($I479,Trabajadores!$C$3:$AT$1684,44,FALSE),0)</f>
        <v>19233</v>
      </c>
      <c r="AI479" s="43">
        <f>IFERROR(VLOOKUP($I479,Trabajadores!$C$3:$AT$1684,2,FALSE),0)</f>
        <v>88</v>
      </c>
      <c r="AJ479" s="43" t="str">
        <f>IFERROR(VLOOKUP($I479,Trabajadores!$C$3:$AY$1270,21,FALSE),0)</f>
        <v>5</v>
      </c>
      <c r="AK479" s="42">
        <f>IFERROR(VLOOKUP($I479,Trabajadores!$C$3:$AN$1684,38,FALSE),0)</f>
        <v>10.6625</v>
      </c>
      <c r="AL479" s="42" t="str">
        <f>IFERROR(VLOOKUP($I479,Trabajadores!$C$3:$AN$1684,28,FALSE),0)</f>
        <v>99100165012016</v>
      </c>
      <c r="AM479" s="21" t="str">
        <f>IFERROR(VLOOKUP($I479,Trabajadores!$C$3:$AN$1684,19,FALSE),0)</f>
        <v>COCINERO</v>
      </c>
      <c r="AN479" s="21">
        <f>IFERROR(IF($J479="algadi",VLOOKUP($K479,Centros!$AB$2:$AD$142,2,FALSE),VLOOKUP($K479,Centros!$AB$143:$AD$282,2,FALSE)),0)</f>
        <v>5027</v>
      </c>
      <c r="AO479" s="44" t="str">
        <f>IFERROR(IF($J479="algadi",VLOOKUP($K479,Centros!$AB$2:$AD$142,3,FALSE),VLOOKUP($K479,Centros!$AB$143:$AD$222,3,FALSE)),0)</f>
        <v>60</v>
      </c>
      <c r="AP479" s="54"/>
      <c r="AQ479" s="55">
        <f>IFERROR(VLOOKUP($AM479,Centros!$AR$2:$AS$405,2,FALSE),0)</f>
        <v>1.743765625</v>
      </c>
      <c r="AR479" s="78">
        <f>IFERROR(VLOOKUP($AM479,Centros!$AZ$2:$BA$6,2,FALSE),0)</f>
        <v>0</v>
      </c>
      <c r="AS479" s="76">
        <f>IFERROR(VLOOKUP($AM479,Centros!$BE$2:$BF$6,2,FALSE),0)</f>
        <v>0</v>
      </c>
      <c r="BD479" s="45" t="str">
        <f t="shared" si="180"/>
        <v>ALGADI</v>
      </c>
      <c r="BE479" s="45" t="s">
        <v>852</v>
      </c>
      <c r="BF479" s="123" t="str">
        <f t="shared" si="181"/>
        <v>9-SEPTIEMBRE</v>
      </c>
      <c r="BG479" s="45">
        <f t="shared" si="182"/>
        <v>330002</v>
      </c>
      <c r="BH479" s="45">
        <f>VLOOKUP(Y479,Hoja1!$A$2:$O$599,14,FALSE)</f>
        <v>330002</v>
      </c>
      <c r="BI479" s="45" t="str">
        <f>VLOOKUP(BH479,Hoja1!$A$2:$O$599,2,FALSE)</f>
        <v>RESIDENCIA COSTAMAR</v>
      </c>
      <c r="BJ479" s="45" t="str">
        <f t="shared" si="183"/>
        <v>PRENDES GARCIA, PABLO</v>
      </c>
      <c r="BK479" s="45">
        <f>VLOOKUP(BJ479,Trabajadores!$C$3:$AN$3285,14,FALSE)</f>
        <v>100</v>
      </c>
      <c r="BL479" s="45" t="str">
        <f>VLOOKUP($BJ479,Trabajadores!$C$3:$AN$3285,19,FALSE)</f>
        <v>COCINERO</v>
      </c>
      <c r="BM479" s="45">
        <f>VLOOKUP($BJ479,Trabajadores!$C$3:$AN$3285,16,FALSE)</f>
        <v>100</v>
      </c>
      <c r="BN479" s="124">
        <f t="shared" si="184"/>
        <v>1</v>
      </c>
      <c r="BO479" s="124">
        <f t="shared" si="185"/>
        <v>0</v>
      </c>
      <c r="BP479" s="125">
        <f t="shared" si="186"/>
        <v>1</v>
      </c>
      <c r="BR479" s="126">
        <f t="shared" si="187"/>
        <v>-237.51</v>
      </c>
      <c r="BV479" s="45" t="str">
        <f t="shared" si="188"/>
        <v>ALGADI</v>
      </c>
      <c r="BW479" s="45" t="s">
        <v>852</v>
      </c>
      <c r="BX479" s="123" t="str">
        <f t="shared" si="189"/>
        <v>9-SEPTIEMBRE</v>
      </c>
      <c r="BY479" s="45">
        <f t="shared" si="190"/>
        <v>330002</v>
      </c>
      <c r="BZ479" s="45">
        <f>VLOOKUP(BY479,Hoja1!$A$2:$O$599,14,FALSE)</f>
        <v>330002</v>
      </c>
      <c r="CA479" s="45" t="str">
        <f>VLOOKUP(BZ479,Hoja1!$A$2:$O$599,2,FALSE)</f>
        <v>RESIDENCIA COSTAMAR</v>
      </c>
      <c r="CB479" s="45" t="str">
        <f t="shared" si="191"/>
        <v>Festivos y Fines de Semana</v>
      </c>
      <c r="CC479" s="45">
        <v>888</v>
      </c>
      <c r="CD479" s="45" t="str">
        <f t="shared" si="192"/>
        <v>INCIDENCIA</v>
      </c>
      <c r="CF479" s="124"/>
      <c r="CG479" s="124"/>
      <c r="CH479" s="125"/>
      <c r="CJ479" s="126">
        <f t="shared" si="193"/>
        <v>237.51</v>
      </c>
    </row>
    <row r="480" spans="1:88" hidden="1" x14ac:dyDescent="0.3">
      <c r="A480" s="116"/>
      <c r="B480" s="116"/>
      <c r="D480" s="31" t="s">
        <v>2776</v>
      </c>
      <c r="E480" s="8" t="s">
        <v>2786</v>
      </c>
      <c r="F480" s="7" t="s">
        <v>726</v>
      </c>
      <c r="G480" s="45" t="s">
        <v>714</v>
      </c>
      <c r="H480" s="45" t="s">
        <v>720</v>
      </c>
      <c r="I480" s="119" t="s">
        <v>4655</v>
      </c>
      <c r="J480" s="18" t="s">
        <v>485</v>
      </c>
      <c r="K480" s="119">
        <v>330002</v>
      </c>
      <c r="L480" s="110" t="str">
        <f t="shared" si="171"/>
        <v>ok</v>
      </c>
      <c r="M480" s="111" t="str">
        <f>IFERROR(VLOOKUP(K480,Centros!$E$2:$G$340,2,FALSE)," ")</f>
        <v>RESIDENCIA COSTAMAR</v>
      </c>
      <c r="N480" s="112" t="str">
        <f t="shared" si="172"/>
        <v xml:space="preserve"> </v>
      </c>
      <c r="O480" s="113" t="str">
        <f>IFERROR(VLOOKUP($I480,Trabajadores!$C$3:$AF$1684,19,FALSE)," ")</f>
        <v>COCINERO</v>
      </c>
      <c r="P480" s="32">
        <v>3</v>
      </c>
      <c r="Q480" s="33">
        <v>22</v>
      </c>
      <c r="R480" s="24">
        <f t="shared" si="170"/>
        <v>66</v>
      </c>
      <c r="S480" s="18"/>
      <c r="T480" s="23">
        <f t="shared" si="173"/>
        <v>1.743765625</v>
      </c>
      <c r="U480" s="23">
        <f t="shared" si="174"/>
        <v>0</v>
      </c>
      <c r="V480" s="18"/>
      <c r="W480" s="23">
        <f t="shared" si="175"/>
        <v>87.086999999999989</v>
      </c>
      <c r="X480" s="30" t="str">
        <f>IFERROR(VLOOKUP($I480,Trabajadores!$C$2:$AS$1684,42,FALSE)," ")</f>
        <v>ALGADI</v>
      </c>
      <c r="Y480" s="30">
        <f>IFERROR(VLOOKUP($I480,Trabajadores!$C$2:$AS$1684,40,FALSE)," ")</f>
        <v>330002</v>
      </c>
      <c r="Z480" s="30" t="str">
        <f>IFERROR(VLOOKUP(Y480,Centros!$X$2:$Y$228,2,FALSE)," ")</f>
        <v>RESIDENCIA COSTAMAR</v>
      </c>
      <c r="AA480" s="6" t="s">
        <v>11005</v>
      </c>
      <c r="AB480" s="5" t="s">
        <v>11006</v>
      </c>
      <c r="AC480" s="41">
        <f>IFERROR(VLOOKUP(H480,Centros!$AI$2:$AN$10,6,FALSE),0)</f>
        <v>70</v>
      </c>
      <c r="AD480" s="42">
        <f t="shared" si="176"/>
        <v>66</v>
      </c>
      <c r="AE480" s="42">
        <f t="shared" si="177"/>
        <v>0</v>
      </c>
      <c r="AF480" s="42">
        <f t="shared" si="178"/>
        <v>0</v>
      </c>
      <c r="AG480" s="42">
        <f t="shared" si="179"/>
        <v>0</v>
      </c>
      <c r="AH480" s="43">
        <f>IFERROR(VLOOKUP($I480,Trabajadores!$C$3:$AT$1684,44,FALSE),0)</f>
        <v>19233</v>
      </c>
      <c r="AI480" s="43">
        <f>IFERROR(VLOOKUP($I480,Trabajadores!$C$3:$AT$1684,2,FALSE),0)</f>
        <v>88</v>
      </c>
      <c r="AJ480" s="43" t="str">
        <f>IFERROR(VLOOKUP($I480,Trabajadores!$C$3:$AY$1270,21,FALSE),0)</f>
        <v>5</v>
      </c>
      <c r="AK480" s="42">
        <f>IFERROR(VLOOKUP($I480,Trabajadores!$C$3:$AN$1684,38,FALSE),0)</f>
        <v>10.6625</v>
      </c>
      <c r="AL480" s="42" t="str">
        <f>IFERROR(VLOOKUP($I480,Trabajadores!$C$3:$AN$1684,28,FALSE),0)</f>
        <v>99100165012016</v>
      </c>
      <c r="AM480" s="21" t="str">
        <f>IFERROR(VLOOKUP($I480,Trabajadores!$C$3:$AN$1684,19,FALSE),0)</f>
        <v>COCINERO</v>
      </c>
      <c r="AN480" s="21">
        <f>IFERROR(IF($J480="algadi",VLOOKUP($K480,Centros!$AB$2:$AD$142,2,FALSE),VLOOKUP($K480,Centros!$AB$143:$AD$282,2,FALSE)),0)</f>
        <v>5027</v>
      </c>
      <c r="AO480" s="44" t="str">
        <f>IFERROR(IF($J480="algadi",VLOOKUP($K480,Centros!$AB$2:$AD$142,3,FALSE),VLOOKUP($K480,Centros!$AB$143:$AD$222,3,FALSE)),0)</f>
        <v>60</v>
      </c>
      <c r="AP480" s="54"/>
      <c r="AQ480" s="55">
        <f>IFERROR(VLOOKUP($AM480,Centros!$AR$2:$AS$405,2,FALSE),0)</f>
        <v>1.743765625</v>
      </c>
      <c r="AR480" s="78">
        <f>IFERROR(VLOOKUP($AM480,Centros!$AZ$2:$BA$6,2,FALSE),0)</f>
        <v>0</v>
      </c>
      <c r="AS480" s="76">
        <f>IFERROR(VLOOKUP($AM480,Centros!$BE$2:$BF$6,2,FALSE),0)</f>
        <v>0</v>
      </c>
      <c r="BD480" s="45" t="str">
        <f t="shared" si="180"/>
        <v>ALGADI</v>
      </c>
      <c r="BE480" s="45" t="s">
        <v>852</v>
      </c>
      <c r="BF480" s="123" t="str">
        <f t="shared" si="181"/>
        <v>9-SEPTIEMBRE</v>
      </c>
      <c r="BG480" s="45">
        <f t="shared" si="182"/>
        <v>330002</v>
      </c>
      <c r="BH480" s="45">
        <f>VLOOKUP(Y480,Hoja1!$A$2:$O$599,14,FALSE)</f>
        <v>330002</v>
      </c>
      <c r="BI480" s="45" t="str">
        <f>VLOOKUP(BH480,Hoja1!$A$2:$O$599,2,FALSE)</f>
        <v>RESIDENCIA COSTAMAR</v>
      </c>
      <c r="BJ480" s="45" t="str">
        <f t="shared" si="183"/>
        <v>PRENDES GARCIA, PABLO</v>
      </c>
      <c r="BK480" s="45">
        <f>VLOOKUP(BJ480,Trabajadores!$C$3:$AN$3285,14,FALSE)</f>
        <v>100</v>
      </c>
      <c r="BL480" s="45" t="str">
        <f>VLOOKUP($BJ480,Trabajadores!$C$3:$AN$3285,19,FALSE)</f>
        <v>COCINERO</v>
      </c>
      <c r="BM480" s="45">
        <f>VLOOKUP($BJ480,Trabajadores!$C$3:$AN$3285,16,FALSE)</f>
        <v>100</v>
      </c>
      <c r="BN480" s="124">
        <f t="shared" si="184"/>
        <v>1</v>
      </c>
      <c r="BO480" s="124">
        <f t="shared" si="185"/>
        <v>0</v>
      </c>
      <c r="BP480" s="125">
        <f t="shared" si="186"/>
        <v>1</v>
      </c>
      <c r="BR480" s="126">
        <f t="shared" si="187"/>
        <v>-87.086999999999989</v>
      </c>
      <c r="BV480" s="45" t="str">
        <f t="shared" si="188"/>
        <v>ALGADI</v>
      </c>
      <c r="BW480" s="45" t="s">
        <v>852</v>
      </c>
      <c r="BX480" s="123" t="str">
        <f t="shared" si="189"/>
        <v>9-SEPTIEMBRE</v>
      </c>
      <c r="BY480" s="45">
        <f t="shared" si="190"/>
        <v>330002</v>
      </c>
      <c r="BZ480" s="45">
        <f>VLOOKUP(BY480,Hoja1!$A$2:$O$599,14,FALSE)</f>
        <v>330002</v>
      </c>
      <c r="CA480" s="45" t="str">
        <f>VLOOKUP(BZ480,Hoja1!$A$2:$O$599,2,FALSE)</f>
        <v>RESIDENCIA COSTAMAR</v>
      </c>
      <c r="CB480" s="45" t="str">
        <f t="shared" si="191"/>
        <v>Festivos y Fines de Semana</v>
      </c>
      <c r="CC480" s="45">
        <v>888</v>
      </c>
      <c r="CD480" s="45" t="str">
        <f t="shared" si="192"/>
        <v>INCIDENCIA</v>
      </c>
      <c r="CF480" s="124"/>
      <c r="CG480" s="124"/>
      <c r="CH480" s="125"/>
      <c r="CJ480" s="126">
        <f t="shared" si="193"/>
        <v>87.086999999999989</v>
      </c>
    </row>
    <row r="481" spans="1:88" hidden="1" x14ac:dyDescent="0.3">
      <c r="A481" s="116"/>
      <c r="B481" s="116"/>
      <c r="D481" s="31" t="s">
        <v>2776</v>
      </c>
      <c r="E481" s="8" t="s">
        <v>2786</v>
      </c>
      <c r="F481" s="7" t="s">
        <v>726</v>
      </c>
      <c r="G481" s="45" t="s">
        <v>714</v>
      </c>
      <c r="H481" s="45" t="s">
        <v>722</v>
      </c>
      <c r="I481" s="119" t="s">
        <v>4655</v>
      </c>
      <c r="J481" s="18" t="s">
        <v>485</v>
      </c>
      <c r="K481" s="119">
        <v>330002</v>
      </c>
      <c r="L481" s="110" t="str">
        <f t="shared" si="171"/>
        <v>ok</v>
      </c>
      <c r="M481" s="111" t="str">
        <f>IFERROR(VLOOKUP(K481,Centros!$E$2:$G$340,2,FALSE)," ")</f>
        <v>RESIDENCIA COSTAMAR</v>
      </c>
      <c r="N481" s="112" t="str">
        <f t="shared" si="172"/>
        <v xml:space="preserve"> </v>
      </c>
      <c r="O481" s="113" t="str">
        <f>IFERROR(VLOOKUP($I481,Trabajadores!$C$3:$AF$1684,19,FALSE)," ")</f>
        <v>COCINERO</v>
      </c>
      <c r="P481" s="32">
        <v>7</v>
      </c>
      <c r="Q481" s="33">
        <v>16</v>
      </c>
      <c r="R481" s="24">
        <f t="shared" si="170"/>
        <v>112</v>
      </c>
      <c r="S481" s="18"/>
      <c r="T481" s="23">
        <f t="shared" si="173"/>
        <v>1.743765625</v>
      </c>
      <c r="U481" s="23">
        <f t="shared" si="174"/>
        <v>0</v>
      </c>
      <c r="V481" s="18"/>
      <c r="W481" s="23">
        <f t="shared" si="175"/>
        <v>147.78399999999999</v>
      </c>
      <c r="X481" s="30" t="str">
        <f>IFERROR(VLOOKUP($I481,Trabajadores!$C$2:$AS$1684,42,FALSE)," ")</f>
        <v>ALGADI</v>
      </c>
      <c r="Y481" s="30">
        <f>IFERROR(VLOOKUP($I481,Trabajadores!$C$2:$AS$1684,40,FALSE)," ")</f>
        <v>330002</v>
      </c>
      <c r="Z481" s="30" t="str">
        <f>IFERROR(VLOOKUP(Y481,Centros!$X$2:$Y$228,2,FALSE)," ")</f>
        <v>RESIDENCIA COSTAMAR</v>
      </c>
      <c r="AA481" s="6">
        <v>45908</v>
      </c>
      <c r="AB481" s="5" t="s">
        <v>11007</v>
      </c>
      <c r="AC481" s="41">
        <f>IFERROR(VLOOKUP(H481,Centros!$AI$2:$AN$10,6,FALSE),0)</f>
        <v>72</v>
      </c>
      <c r="AD481" s="42">
        <f t="shared" si="176"/>
        <v>0</v>
      </c>
      <c r="AE481" s="42">
        <f t="shared" si="177"/>
        <v>112</v>
      </c>
      <c r="AF481" s="42">
        <f t="shared" si="178"/>
        <v>0</v>
      </c>
      <c r="AG481" s="42">
        <f t="shared" si="179"/>
        <v>0</v>
      </c>
      <c r="AH481" s="43">
        <f>IFERROR(VLOOKUP($I481,Trabajadores!$C$3:$AT$1684,44,FALSE),0)</f>
        <v>19233</v>
      </c>
      <c r="AI481" s="43">
        <f>IFERROR(VLOOKUP($I481,Trabajadores!$C$3:$AT$1684,2,FALSE),0)</f>
        <v>88</v>
      </c>
      <c r="AJ481" s="43" t="str">
        <f>IFERROR(VLOOKUP($I481,Trabajadores!$C$3:$AY$1270,21,FALSE),0)</f>
        <v>5</v>
      </c>
      <c r="AK481" s="42">
        <f>IFERROR(VLOOKUP($I481,Trabajadores!$C$3:$AN$1684,38,FALSE),0)</f>
        <v>10.6625</v>
      </c>
      <c r="AL481" s="42" t="str">
        <f>IFERROR(VLOOKUP($I481,Trabajadores!$C$3:$AN$1684,28,FALSE),0)</f>
        <v>99100165012016</v>
      </c>
      <c r="AM481" s="21" t="str">
        <f>IFERROR(VLOOKUP($I481,Trabajadores!$C$3:$AN$1684,19,FALSE),0)</f>
        <v>COCINERO</v>
      </c>
      <c r="AN481" s="21">
        <f>IFERROR(IF($J481="algadi",VLOOKUP($K481,Centros!$AB$2:$AD$142,2,FALSE),VLOOKUP($K481,Centros!$AB$143:$AD$282,2,FALSE)),0)</f>
        <v>5027</v>
      </c>
      <c r="AO481" s="44" t="str">
        <f>IFERROR(IF($J481="algadi",VLOOKUP($K481,Centros!$AB$2:$AD$142,3,FALSE),VLOOKUP($K481,Centros!$AB$143:$AD$222,3,FALSE)),0)</f>
        <v>60</v>
      </c>
      <c r="AP481" s="54"/>
      <c r="AQ481" s="55">
        <f>IFERROR(VLOOKUP($AM481,Centros!$AR$2:$AS$405,2,FALSE),0)</f>
        <v>1.743765625</v>
      </c>
      <c r="AR481" s="78">
        <f>IFERROR(VLOOKUP($AM481,Centros!$AZ$2:$BA$6,2,FALSE),0)</f>
        <v>0</v>
      </c>
      <c r="AS481" s="76">
        <f>IFERROR(VLOOKUP($AM481,Centros!$BE$2:$BF$6,2,FALSE),0)</f>
        <v>0</v>
      </c>
      <c r="BD481" s="45" t="str">
        <f t="shared" si="180"/>
        <v>ALGADI</v>
      </c>
      <c r="BE481" s="45" t="s">
        <v>852</v>
      </c>
      <c r="BF481" s="123" t="str">
        <f t="shared" si="181"/>
        <v>9-SEPTIEMBRE</v>
      </c>
      <c r="BG481" s="45">
        <f t="shared" si="182"/>
        <v>330002</v>
      </c>
      <c r="BH481" s="45">
        <f>VLOOKUP(Y481,Hoja1!$A$2:$O$599,14,FALSE)</f>
        <v>330002</v>
      </c>
      <c r="BI481" s="45" t="str">
        <f>VLOOKUP(BH481,Hoja1!$A$2:$O$599,2,FALSE)</f>
        <v>RESIDENCIA COSTAMAR</v>
      </c>
      <c r="BJ481" s="45" t="str">
        <f t="shared" si="183"/>
        <v>PRENDES GARCIA, PABLO</v>
      </c>
      <c r="BK481" s="45">
        <f>VLOOKUP(BJ481,Trabajadores!$C$3:$AN$3285,14,FALSE)</f>
        <v>100</v>
      </c>
      <c r="BL481" s="45" t="str">
        <f>VLOOKUP($BJ481,Trabajadores!$C$3:$AN$3285,19,FALSE)</f>
        <v>COCINERO</v>
      </c>
      <c r="BM481" s="45">
        <f>VLOOKUP($BJ481,Trabajadores!$C$3:$AN$3285,16,FALSE)</f>
        <v>100</v>
      </c>
      <c r="BN481" s="124">
        <f t="shared" si="184"/>
        <v>1</v>
      </c>
      <c r="BO481" s="124">
        <f t="shared" si="185"/>
        <v>0</v>
      </c>
      <c r="BP481" s="125">
        <f t="shared" si="186"/>
        <v>1</v>
      </c>
      <c r="BR481" s="126">
        <f t="shared" si="187"/>
        <v>-147.78399999999999</v>
      </c>
      <c r="BV481" s="45" t="str">
        <f t="shared" si="188"/>
        <v>ALGADI</v>
      </c>
      <c r="BW481" s="45" t="s">
        <v>852</v>
      </c>
      <c r="BX481" s="123" t="str">
        <f t="shared" si="189"/>
        <v>9-SEPTIEMBRE</v>
      </c>
      <c r="BY481" s="45">
        <f t="shared" si="190"/>
        <v>330002</v>
      </c>
      <c r="BZ481" s="45">
        <f>VLOOKUP(BY481,Hoja1!$A$2:$O$599,14,FALSE)</f>
        <v>330002</v>
      </c>
      <c r="CA481" s="45" t="str">
        <f>VLOOKUP(BZ481,Hoja1!$A$2:$O$599,2,FALSE)</f>
        <v>RESIDENCIA COSTAMAR</v>
      </c>
      <c r="CB481" s="45" t="str">
        <f t="shared" si="191"/>
        <v>Puesto pendiente de cubrir</v>
      </c>
      <c r="CC481" s="45">
        <v>888</v>
      </c>
      <c r="CD481" s="45" t="str">
        <f t="shared" si="192"/>
        <v>INCIDENCIA</v>
      </c>
      <c r="CF481" s="124"/>
      <c r="CG481" s="124"/>
      <c r="CH481" s="125"/>
      <c r="CJ481" s="126">
        <f t="shared" si="193"/>
        <v>147.78399999999999</v>
      </c>
    </row>
    <row r="482" spans="1:88" hidden="1" x14ac:dyDescent="0.3">
      <c r="A482" s="116"/>
      <c r="B482" s="116"/>
      <c r="D482" s="31" t="s">
        <v>2776</v>
      </c>
      <c r="E482" s="8" t="s">
        <v>2786</v>
      </c>
      <c r="F482" s="7" t="s">
        <v>726</v>
      </c>
      <c r="G482" s="45" t="s">
        <v>714</v>
      </c>
      <c r="H482" s="45" t="s">
        <v>722</v>
      </c>
      <c r="I482" s="119" t="s">
        <v>3026</v>
      </c>
      <c r="J482" s="18" t="s">
        <v>485</v>
      </c>
      <c r="K482" s="119">
        <v>330002</v>
      </c>
      <c r="L482" s="110" t="str">
        <f t="shared" si="171"/>
        <v>ok</v>
      </c>
      <c r="M482" s="111" t="str">
        <f>IFERROR(VLOOKUP(K482,Centros!$E$2:$G$340,2,FALSE)," ")</f>
        <v>RESIDENCIA COSTAMAR</v>
      </c>
      <c r="N482" s="112" t="str">
        <f t="shared" si="172"/>
        <v xml:space="preserve"> </v>
      </c>
      <c r="O482" s="113" t="str">
        <f>IFERROR(VLOOKUP($I482,Trabajadores!$C$3:$AF$1684,19,FALSE)," ")</f>
        <v>Ay. Cocina</v>
      </c>
      <c r="P482" s="32">
        <v>33</v>
      </c>
      <c r="Q482" s="33">
        <v>16</v>
      </c>
      <c r="R482" s="24">
        <f t="shared" si="170"/>
        <v>528</v>
      </c>
      <c r="S482" s="18"/>
      <c r="T482" s="23">
        <f t="shared" si="173"/>
        <v>2.0499999999999998</v>
      </c>
      <c r="U482" s="23">
        <f t="shared" si="174"/>
        <v>0</v>
      </c>
      <c r="V482" s="18"/>
      <c r="W482" s="23">
        <f t="shared" si="175"/>
        <v>696.69599999999991</v>
      </c>
      <c r="X482" s="30" t="str">
        <f>IFERROR(VLOOKUP($I482,Trabajadores!$C$2:$AS$1684,42,FALSE)," ")</f>
        <v>ALGADI</v>
      </c>
      <c r="Y482" s="30">
        <f>IFERROR(VLOOKUP($I482,Trabajadores!$C$2:$AS$1684,40,FALSE)," ")</f>
        <v>330002</v>
      </c>
      <c r="Z482" s="30" t="str">
        <f>IFERROR(VLOOKUP(Y482,Centros!$X$2:$Y$228,2,FALSE)," ")</f>
        <v>RESIDENCIA COSTAMAR</v>
      </c>
      <c r="AA482" s="6" t="s">
        <v>11008</v>
      </c>
      <c r="AB482" s="5" t="s">
        <v>11007</v>
      </c>
      <c r="AC482" s="41">
        <f>IFERROR(VLOOKUP(H482,Centros!$AI$2:$AN$10,6,FALSE),0)</f>
        <v>72</v>
      </c>
      <c r="AD482" s="42">
        <f t="shared" si="176"/>
        <v>0</v>
      </c>
      <c r="AE482" s="42">
        <f t="shared" si="177"/>
        <v>528</v>
      </c>
      <c r="AF482" s="42">
        <f t="shared" si="178"/>
        <v>0</v>
      </c>
      <c r="AG482" s="42">
        <f t="shared" si="179"/>
        <v>0</v>
      </c>
      <c r="AH482" s="43">
        <f>IFERROR(VLOOKUP($I482,Trabajadores!$C$3:$AT$1684,44,FALSE),0)</f>
        <v>19233</v>
      </c>
      <c r="AI482" s="43">
        <f>IFERROR(VLOOKUP($I482,Trabajadores!$C$3:$AT$1684,2,FALSE),0)</f>
        <v>70</v>
      </c>
      <c r="AJ482" s="43" t="str">
        <f>IFERROR(VLOOKUP($I482,Trabajadores!$C$3:$AY$1270,21,FALSE),0)</f>
        <v>5</v>
      </c>
      <c r="AK482" s="42">
        <f>IFERROR(VLOOKUP($I482,Trabajadores!$C$3:$AN$1684,38,FALSE),0)</f>
        <v>7.7885714285714291</v>
      </c>
      <c r="AL482" s="42" t="str">
        <f>IFERROR(VLOOKUP($I482,Trabajadores!$C$3:$AN$1684,28,FALSE),0)</f>
        <v>99010825011997</v>
      </c>
      <c r="AM482" s="21" t="str">
        <f>IFERROR(VLOOKUP($I482,Trabajadores!$C$3:$AN$1684,19,FALSE),0)</f>
        <v>Ay. Cocina</v>
      </c>
      <c r="AN482" s="21">
        <f>IFERROR(IF($J482="algadi",VLOOKUP($K482,Centros!$AB$2:$AD$142,2,FALSE),VLOOKUP($K482,Centros!$AB$143:$AD$282,2,FALSE)),0)</f>
        <v>5027</v>
      </c>
      <c r="AO482" s="44" t="str">
        <f>IFERROR(IF($J482="algadi",VLOOKUP($K482,Centros!$AB$2:$AD$142,3,FALSE),VLOOKUP($K482,Centros!$AB$143:$AD$222,3,FALSE)),0)</f>
        <v>60</v>
      </c>
      <c r="AP482" s="54"/>
      <c r="AQ482" s="55">
        <f>IFERROR(VLOOKUP($AM482,Centros!$AR$2:$AS$405,2,FALSE),0)</f>
        <v>0</v>
      </c>
      <c r="AR482" s="78">
        <f>IFERROR(VLOOKUP($AM482,Centros!$AZ$2:$BA$6,2,FALSE),0)</f>
        <v>0</v>
      </c>
      <c r="AS482" s="76">
        <f>IFERROR(VLOOKUP($AM482,Centros!$BE$2:$BF$6,2,FALSE),0)</f>
        <v>2.0499999999999998</v>
      </c>
      <c r="BD482" s="45" t="str">
        <f t="shared" si="180"/>
        <v>ALGADI</v>
      </c>
      <c r="BE482" s="45" t="s">
        <v>852</v>
      </c>
      <c r="BF482" s="123" t="str">
        <f t="shared" si="181"/>
        <v>9-SEPTIEMBRE</v>
      </c>
      <c r="BG482" s="45">
        <f t="shared" si="182"/>
        <v>330002</v>
      </c>
      <c r="BH482" s="45">
        <f>VLOOKUP(Y482,Hoja1!$A$2:$O$599,14,FALSE)</f>
        <v>330002</v>
      </c>
      <c r="BI482" s="45" t="str">
        <f>VLOOKUP(BH482,Hoja1!$A$2:$O$599,2,FALSE)</f>
        <v>RESIDENCIA COSTAMAR</v>
      </c>
      <c r="BJ482" s="45" t="str">
        <f t="shared" si="183"/>
        <v>ALVAREZ ALVAREZ, ANA MARIA</v>
      </c>
      <c r="BK482" s="45">
        <f>VLOOKUP(BJ482,Trabajadores!$C$3:$AN$3285,14,FALSE)</f>
        <v>200</v>
      </c>
      <c r="BL482" s="45" t="str">
        <f>VLOOKUP($BJ482,Trabajadores!$C$3:$AN$3285,19,FALSE)</f>
        <v>Ay. Cocina</v>
      </c>
      <c r="BM482" s="45">
        <f>VLOOKUP($BJ482,Trabajadores!$C$3:$AN$3285,16,FALSE)</f>
        <v>43.75</v>
      </c>
      <c r="BN482" s="124">
        <f t="shared" si="184"/>
        <v>1</v>
      </c>
      <c r="BO482" s="124">
        <f t="shared" si="185"/>
        <v>0</v>
      </c>
      <c r="BP482" s="125">
        <f t="shared" si="186"/>
        <v>1</v>
      </c>
      <c r="BR482" s="126">
        <f t="shared" si="187"/>
        <v>-696.69599999999991</v>
      </c>
      <c r="BV482" s="45" t="str">
        <f t="shared" si="188"/>
        <v>ALGADI</v>
      </c>
      <c r="BW482" s="45" t="s">
        <v>852</v>
      </c>
      <c r="BX482" s="123" t="str">
        <f t="shared" si="189"/>
        <v>9-SEPTIEMBRE</v>
      </c>
      <c r="BY482" s="45">
        <f t="shared" si="190"/>
        <v>330002</v>
      </c>
      <c r="BZ482" s="45">
        <f>VLOOKUP(BY482,Hoja1!$A$2:$O$599,14,FALSE)</f>
        <v>330002</v>
      </c>
      <c r="CA482" s="45" t="str">
        <f>VLOOKUP(BZ482,Hoja1!$A$2:$O$599,2,FALSE)</f>
        <v>RESIDENCIA COSTAMAR</v>
      </c>
      <c r="CB482" s="45" t="str">
        <f t="shared" si="191"/>
        <v>Puesto pendiente de cubrir</v>
      </c>
      <c r="CC482" s="45">
        <v>888</v>
      </c>
      <c r="CD482" s="45" t="str">
        <f t="shared" si="192"/>
        <v>INCIDENCIA</v>
      </c>
      <c r="CF482" s="124"/>
      <c r="CG482" s="124"/>
      <c r="CH482" s="125"/>
      <c r="CJ482" s="126">
        <f t="shared" si="193"/>
        <v>696.69599999999991</v>
      </c>
    </row>
    <row r="483" spans="1:88" hidden="1" x14ac:dyDescent="0.3">
      <c r="A483" s="116"/>
      <c r="B483" s="116"/>
      <c r="D483" s="31" t="s">
        <v>2776</v>
      </c>
      <c r="E483" s="8" t="s">
        <v>2786</v>
      </c>
      <c r="F483" s="7" t="s">
        <v>726</v>
      </c>
      <c r="G483" s="45" t="s">
        <v>714</v>
      </c>
      <c r="H483" s="45" t="s">
        <v>816</v>
      </c>
      <c r="I483" s="119" t="s">
        <v>3034</v>
      </c>
      <c r="J483" s="18" t="s">
        <v>485</v>
      </c>
      <c r="K483" s="119">
        <v>110015</v>
      </c>
      <c r="L483" s="110" t="str">
        <f t="shared" si="171"/>
        <v>ok</v>
      </c>
      <c r="M483" s="111" t="str">
        <f>IFERROR(VLOOKUP(K483,Centros!$E$2:$G$340,2,FALSE)," ")</f>
        <v>COLEGIO SAN AGUSTIN - CANTABRIA</v>
      </c>
      <c r="N483" s="112" t="str">
        <f t="shared" si="172"/>
        <v xml:space="preserve"> </v>
      </c>
      <c r="O483" s="113" t="str">
        <f>IFERROR(VLOOKUP($I483,Trabajadores!$C$3:$AF$1684,19,FALSE)," ")</f>
        <v>Jef Cocina</v>
      </c>
      <c r="P483" s="32">
        <v>1</v>
      </c>
      <c r="Q483" s="33">
        <v>120</v>
      </c>
      <c r="R483" s="24">
        <f t="shared" si="170"/>
        <v>120</v>
      </c>
      <c r="S483" s="18"/>
      <c r="T483" s="23">
        <f t="shared" si="173"/>
        <v>0</v>
      </c>
      <c r="U483" s="23">
        <f t="shared" si="174"/>
        <v>0</v>
      </c>
      <c r="V483" s="18"/>
      <c r="W483" s="23">
        <f t="shared" si="175"/>
        <v>158.33999999999997</v>
      </c>
      <c r="X483" s="30" t="str">
        <f>IFERROR(VLOOKUP($I483,Trabajadores!$C$2:$AS$1684,42,FALSE)," ")</f>
        <v>ALGADI</v>
      </c>
      <c r="Y483" s="30">
        <f>IFERROR(VLOOKUP($I483,Trabajadores!$C$2:$AS$1684,40,FALSE)," ")</f>
        <v>110015</v>
      </c>
      <c r="Z483" s="30" t="str">
        <f>IFERROR(VLOOKUP(Y483,Centros!$X$2:$Y$228,2,FALSE)," ")</f>
        <v>COLEGIO SAN AGUSTIN - CANTABRIA</v>
      </c>
      <c r="AA483" s="6" t="s">
        <v>10897</v>
      </c>
      <c r="AB483" s="5" t="s">
        <v>11009</v>
      </c>
      <c r="AC483" s="41">
        <f>IFERROR(VLOOKUP(H483,Centros!$AI$2:$AN$10,6,FALSE),0)</f>
        <v>72</v>
      </c>
      <c r="AD483" s="42">
        <f t="shared" si="176"/>
        <v>0</v>
      </c>
      <c r="AE483" s="42">
        <f t="shared" si="177"/>
        <v>120</v>
      </c>
      <c r="AF483" s="42">
        <f t="shared" si="178"/>
        <v>0</v>
      </c>
      <c r="AG483" s="42">
        <f t="shared" si="179"/>
        <v>0</v>
      </c>
      <c r="AH483" s="43">
        <f>IFERROR(VLOOKUP($I483,Trabajadores!$C$3:$AT$1684,44,FALSE),0)</f>
        <v>19239</v>
      </c>
      <c r="AI483" s="43">
        <f>IFERROR(VLOOKUP($I483,Trabajadores!$C$3:$AT$1684,2,FALSE),0)</f>
        <v>11</v>
      </c>
      <c r="AJ483" s="43" t="str">
        <f>IFERROR(VLOOKUP($I483,Trabajadores!$C$3:$AY$1270,21,FALSE),0)</f>
        <v>1</v>
      </c>
      <c r="AK483" s="42">
        <f>IFERROR(VLOOKUP($I483,Trabajadores!$C$3:$AN$1684,38,FALSE),0)</f>
        <v>10.63625</v>
      </c>
      <c r="AL483" s="42" t="str">
        <f>IFERROR(VLOOKUP($I483,Trabajadores!$C$3:$AN$1684,28,FALSE),0)</f>
        <v>99100165012016</v>
      </c>
      <c r="AM483" s="21" t="str">
        <f>IFERROR(VLOOKUP($I483,Trabajadores!$C$3:$AN$1684,19,FALSE),0)</f>
        <v>Jef Cocina</v>
      </c>
      <c r="AN483" s="21">
        <f>IFERROR(IF($J483="algadi",VLOOKUP($K483,Centros!$AB$2:$AD$142,2,FALSE),VLOOKUP($K483,Centros!$AB$143:$AD$282,2,FALSE)),0)</f>
        <v>5027</v>
      </c>
      <c r="AO483" s="44" t="str">
        <f>IFERROR(IF($J483="algadi",VLOOKUP($K483,Centros!$AB$2:$AD$142,3,FALSE),VLOOKUP($K483,Centros!$AB$143:$AD$222,3,FALSE)),0)</f>
        <v>54</v>
      </c>
      <c r="AP483" s="54"/>
      <c r="AQ483" s="55">
        <f>IFERROR(VLOOKUP($AM483,Centros!$AR$2:$AS$405,2,FALSE),0)</f>
        <v>0</v>
      </c>
      <c r="AR483" s="78">
        <f>IFERROR(VLOOKUP($AM483,Centros!$AZ$2:$BA$6,2,FALSE),0)</f>
        <v>0</v>
      </c>
      <c r="AS483" s="76">
        <f>IFERROR(VLOOKUP($AM483,Centros!$BE$2:$BF$6,2,FALSE),0)</f>
        <v>0</v>
      </c>
      <c r="BD483" s="45" t="str">
        <f t="shared" si="180"/>
        <v>ALGADI</v>
      </c>
      <c r="BE483" s="45" t="s">
        <v>852</v>
      </c>
      <c r="BF483" s="123" t="str">
        <f t="shared" si="181"/>
        <v>9-SEPTIEMBRE</v>
      </c>
      <c r="BG483" s="45">
        <f t="shared" si="182"/>
        <v>110015</v>
      </c>
      <c r="BH483" s="45">
        <f>VLOOKUP(Y483,Hoja1!$A$2:$O$599,14,FALSE)</f>
        <v>110015</v>
      </c>
      <c r="BI483" s="45" t="str">
        <f>VLOOKUP(BH483,Hoja1!$A$2:$O$599,2,FALSE)</f>
        <v>COL. SAN AGUSTIN - CANTABRIA</v>
      </c>
      <c r="BJ483" s="45" t="str">
        <f t="shared" si="183"/>
        <v>ALVAREZ MENDEZ, JUAN LUIS</v>
      </c>
      <c r="BK483" s="45">
        <f>VLOOKUP(BJ483,Trabajadores!$C$3:$AN$3285,14,FALSE)</f>
        <v>100</v>
      </c>
      <c r="BL483" s="45" t="str">
        <f>VLOOKUP($BJ483,Trabajadores!$C$3:$AN$3285,19,FALSE)</f>
        <v>Jef Cocina</v>
      </c>
      <c r="BM483" s="45">
        <f>VLOOKUP($BJ483,Trabajadores!$C$3:$AN$3285,16,FALSE)</f>
        <v>100</v>
      </c>
      <c r="BN483" s="124">
        <f t="shared" si="184"/>
        <v>1</v>
      </c>
      <c r="BO483" s="124">
        <f t="shared" si="185"/>
        <v>0</v>
      </c>
      <c r="BP483" s="125">
        <f t="shared" si="186"/>
        <v>1</v>
      </c>
      <c r="BR483" s="126">
        <f t="shared" si="187"/>
        <v>-158.33999999999997</v>
      </c>
      <c r="BV483" s="45" t="str">
        <f t="shared" si="188"/>
        <v>ALGADI</v>
      </c>
      <c r="BW483" s="45" t="s">
        <v>852</v>
      </c>
      <c r="BX483" s="123" t="str">
        <f t="shared" si="189"/>
        <v>9-SEPTIEMBRE</v>
      </c>
      <c r="BY483" s="45">
        <f t="shared" si="190"/>
        <v>110015</v>
      </c>
      <c r="BZ483" s="45">
        <f>VLOOKUP(BY483,Hoja1!$A$2:$O$599,14,FALSE)</f>
        <v>110015</v>
      </c>
      <c r="CA483" s="45" t="str">
        <f>VLOOKUP(BZ483,Hoja1!$A$2:$O$599,2,FALSE)</f>
        <v>COL. SAN AGUSTIN - CANTABRIA</v>
      </c>
      <c r="CB483" s="45" t="str">
        <f t="shared" si="191"/>
        <v>Otros</v>
      </c>
      <c r="CC483" s="45">
        <v>888</v>
      </c>
      <c r="CD483" s="45" t="str">
        <f t="shared" si="192"/>
        <v>INCIDENCIA</v>
      </c>
      <c r="CF483" s="124"/>
      <c r="CG483" s="124"/>
      <c r="CH483" s="125"/>
      <c r="CJ483" s="126">
        <f t="shared" si="193"/>
        <v>158.33999999999997</v>
      </c>
    </row>
    <row r="484" spans="1:88" hidden="1" x14ac:dyDescent="0.3">
      <c r="A484" s="116"/>
      <c r="B484" s="116"/>
      <c r="D484" s="31" t="s">
        <v>2776</v>
      </c>
      <c r="E484" s="8" t="s">
        <v>2786</v>
      </c>
      <c r="F484" s="7" t="s">
        <v>726</v>
      </c>
      <c r="G484" s="45" t="s">
        <v>714</v>
      </c>
      <c r="H484" s="45" t="s">
        <v>719</v>
      </c>
      <c r="I484" s="119" t="s">
        <v>3034</v>
      </c>
      <c r="J484" s="18" t="s">
        <v>485</v>
      </c>
      <c r="K484" s="119">
        <v>110015</v>
      </c>
      <c r="L484" s="110" t="str">
        <f t="shared" si="171"/>
        <v>ok</v>
      </c>
      <c r="M484" s="111" t="str">
        <f>IFERROR(VLOOKUP(K484,Centros!$E$2:$G$340,2,FALSE)," ")</f>
        <v>COLEGIO SAN AGUSTIN - CANTABRIA</v>
      </c>
      <c r="N484" s="112" t="str">
        <f t="shared" si="172"/>
        <v xml:space="preserve"> </v>
      </c>
      <c r="O484" s="113" t="str">
        <f>IFERROR(VLOOKUP($I484,Trabajadores!$C$3:$AF$1684,19,FALSE)," ")</f>
        <v>Jef Cocina</v>
      </c>
      <c r="P484" s="32">
        <v>15</v>
      </c>
      <c r="Q484" s="33">
        <v>10</v>
      </c>
      <c r="R484" s="24">
        <f t="shared" si="170"/>
        <v>150</v>
      </c>
      <c r="S484" s="18"/>
      <c r="T484" s="23">
        <f t="shared" si="173"/>
        <v>0</v>
      </c>
      <c r="U484" s="23">
        <f t="shared" si="174"/>
        <v>0</v>
      </c>
      <c r="V484" s="18"/>
      <c r="W484" s="23">
        <f t="shared" si="175"/>
        <v>197.92499999999998</v>
      </c>
      <c r="X484" s="30" t="str">
        <f>IFERROR(VLOOKUP($I484,Trabajadores!$C$2:$AS$1684,42,FALSE)," ")</f>
        <v>ALGADI</v>
      </c>
      <c r="Y484" s="30">
        <f>IFERROR(VLOOKUP($I484,Trabajadores!$C$2:$AS$1684,40,FALSE)," ")</f>
        <v>110015</v>
      </c>
      <c r="Z484" s="30" t="str">
        <f>IFERROR(VLOOKUP(Y484,Centros!$X$2:$Y$228,2,FALSE)," ")</f>
        <v>COLEGIO SAN AGUSTIN - CANTABRIA</v>
      </c>
      <c r="AA484" s="6" t="s">
        <v>10897</v>
      </c>
      <c r="AB484" s="5" t="s">
        <v>11010</v>
      </c>
      <c r="AC484" s="41">
        <f>IFERROR(VLOOKUP(H484,Centros!$AI$2:$AN$10,6,FALSE),0)</f>
        <v>72</v>
      </c>
      <c r="AD484" s="42">
        <f t="shared" si="176"/>
        <v>0</v>
      </c>
      <c r="AE484" s="42">
        <f t="shared" si="177"/>
        <v>150</v>
      </c>
      <c r="AF484" s="42">
        <f t="shared" si="178"/>
        <v>0</v>
      </c>
      <c r="AG484" s="42">
        <f t="shared" si="179"/>
        <v>0</v>
      </c>
      <c r="AH484" s="43">
        <f>IFERROR(VLOOKUP($I484,Trabajadores!$C$3:$AT$1684,44,FALSE),0)</f>
        <v>19239</v>
      </c>
      <c r="AI484" s="43">
        <f>IFERROR(VLOOKUP($I484,Trabajadores!$C$3:$AT$1684,2,FALSE),0)</f>
        <v>11</v>
      </c>
      <c r="AJ484" s="43" t="str">
        <f>IFERROR(VLOOKUP($I484,Trabajadores!$C$3:$AY$1270,21,FALSE),0)</f>
        <v>1</v>
      </c>
      <c r="AK484" s="42">
        <f>IFERROR(VLOOKUP($I484,Trabajadores!$C$3:$AN$1684,38,FALSE),0)</f>
        <v>10.63625</v>
      </c>
      <c r="AL484" s="42" t="str">
        <f>IFERROR(VLOOKUP($I484,Trabajadores!$C$3:$AN$1684,28,FALSE),0)</f>
        <v>99100165012016</v>
      </c>
      <c r="AM484" s="21" t="str">
        <f>IFERROR(VLOOKUP($I484,Trabajadores!$C$3:$AN$1684,19,FALSE),0)</f>
        <v>Jef Cocina</v>
      </c>
      <c r="AN484" s="21">
        <f>IFERROR(IF($J484="algadi",VLOOKUP($K484,Centros!$AB$2:$AD$142,2,FALSE),VLOOKUP($K484,Centros!$AB$143:$AD$282,2,FALSE)),0)</f>
        <v>5027</v>
      </c>
      <c r="AO484" s="44" t="str">
        <f>IFERROR(IF($J484="algadi",VLOOKUP($K484,Centros!$AB$2:$AD$142,3,FALSE),VLOOKUP($K484,Centros!$AB$143:$AD$222,3,FALSE)),0)</f>
        <v>54</v>
      </c>
      <c r="AP484" s="54"/>
      <c r="AQ484" s="55">
        <f>IFERROR(VLOOKUP($AM484,Centros!$AR$2:$AS$405,2,FALSE),0)</f>
        <v>0</v>
      </c>
      <c r="AR484" s="78">
        <f>IFERROR(VLOOKUP($AM484,Centros!$AZ$2:$BA$6,2,FALSE),0)</f>
        <v>0</v>
      </c>
      <c r="AS484" s="76">
        <f>IFERROR(VLOOKUP($AM484,Centros!$BE$2:$BF$6,2,FALSE),0)</f>
        <v>0</v>
      </c>
      <c r="BD484" s="45" t="str">
        <f t="shared" si="180"/>
        <v>ALGADI</v>
      </c>
      <c r="BE484" s="45" t="s">
        <v>852</v>
      </c>
      <c r="BF484" s="123" t="str">
        <f t="shared" si="181"/>
        <v>9-SEPTIEMBRE</v>
      </c>
      <c r="BG484" s="45">
        <f t="shared" si="182"/>
        <v>110015</v>
      </c>
      <c r="BH484" s="45">
        <f>VLOOKUP(Y484,Hoja1!$A$2:$O$599,14,FALSE)</f>
        <v>110015</v>
      </c>
      <c r="BI484" s="45" t="str">
        <f>VLOOKUP(BH484,Hoja1!$A$2:$O$599,2,FALSE)</f>
        <v>COL. SAN AGUSTIN - CANTABRIA</v>
      </c>
      <c r="BJ484" s="45" t="str">
        <f t="shared" si="183"/>
        <v>ALVAREZ MENDEZ, JUAN LUIS</v>
      </c>
      <c r="BK484" s="45">
        <f>VLOOKUP(BJ484,Trabajadores!$C$3:$AN$3285,14,FALSE)</f>
        <v>100</v>
      </c>
      <c r="BL484" s="45" t="str">
        <f>VLOOKUP($BJ484,Trabajadores!$C$3:$AN$3285,19,FALSE)</f>
        <v>Jef Cocina</v>
      </c>
      <c r="BM484" s="45">
        <f>VLOOKUP($BJ484,Trabajadores!$C$3:$AN$3285,16,FALSE)</f>
        <v>100</v>
      </c>
      <c r="BN484" s="124">
        <f t="shared" si="184"/>
        <v>1</v>
      </c>
      <c r="BO484" s="124">
        <f t="shared" si="185"/>
        <v>0</v>
      </c>
      <c r="BP484" s="125">
        <f t="shared" si="186"/>
        <v>1</v>
      </c>
      <c r="BR484" s="126">
        <f t="shared" si="187"/>
        <v>-197.92499999999998</v>
      </c>
      <c r="BV484" s="45" t="str">
        <f t="shared" si="188"/>
        <v>ALGADI</v>
      </c>
      <c r="BW484" s="45" t="s">
        <v>852</v>
      </c>
      <c r="BX484" s="123" t="str">
        <f t="shared" si="189"/>
        <v>9-SEPTIEMBRE</v>
      </c>
      <c r="BY484" s="45">
        <f t="shared" si="190"/>
        <v>110015</v>
      </c>
      <c r="BZ484" s="45">
        <f>VLOOKUP(BY484,Hoja1!$A$2:$O$599,14,FALSE)</f>
        <v>110015</v>
      </c>
      <c r="CA484" s="45" t="str">
        <f>VLOOKUP(BZ484,Hoja1!$A$2:$O$599,2,FALSE)</f>
        <v>COL. SAN AGUSTIN - CANTABRIA</v>
      </c>
      <c r="CB484" s="45" t="str">
        <f t="shared" si="191"/>
        <v>Eventos</v>
      </c>
      <c r="CC484" s="45">
        <v>888</v>
      </c>
      <c r="CD484" s="45" t="str">
        <f t="shared" si="192"/>
        <v>INCIDENCIA</v>
      </c>
      <c r="CF484" s="124"/>
      <c r="CG484" s="124"/>
      <c r="CH484" s="125"/>
      <c r="CJ484" s="126">
        <f t="shared" si="193"/>
        <v>197.92499999999998</v>
      </c>
    </row>
    <row r="485" spans="1:88" hidden="1" x14ac:dyDescent="0.3">
      <c r="A485" s="116"/>
      <c r="B485" s="116"/>
      <c r="D485" s="31" t="s">
        <v>2776</v>
      </c>
      <c r="E485" s="8" t="s">
        <v>2786</v>
      </c>
      <c r="F485" s="7" t="s">
        <v>726</v>
      </c>
      <c r="G485" s="45" t="s">
        <v>714</v>
      </c>
      <c r="H485" s="45" t="s">
        <v>719</v>
      </c>
      <c r="I485" s="119" t="s">
        <v>398</v>
      </c>
      <c r="J485" s="18" t="s">
        <v>485</v>
      </c>
      <c r="K485" s="119">
        <v>110015</v>
      </c>
      <c r="L485" s="110" t="str">
        <f t="shared" si="171"/>
        <v>ok</v>
      </c>
      <c r="M485" s="111" t="str">
        <f>IFERROR(VLOOKUP(K485,Centros!$E$2:$G$340,2,FALSE)," ")</f>
        <v>COLEGIO SAN AGUSTIN - CANTABRIA</v>
      </c>
      <c r="N485" s="112" t="str">
        <f t="shared" si="172"/>
        <v xml:space="preserve"> </v>
      </c>
      <c r="O485" s="113" t="str">
        <f>IFERROR(VLOOKUP($I485,Trabajadores!$C$3:$AF$1684,19,FALSE)," ")</f>
        <v>Cociner@</v>
      </c>
      <c r="P485" s="32">
        <v>80</v>
      </c>
      <c r="Q485" s="33">
        <v>1</v>
      </c>
      <c r="R485" s="24">
        <f t="shared" si="170"/>
        <v>80</v>
      </c>
      <c r="S485" s="18"/>
      <c r="T485" s="23">
        <f t="shared" si="173"/>
        <v>1.743765625</v>
      </c>
      <c r="U485" s="23">
        <f t="shared" si="174"/>
        <v>0</v>
      </c>
      <c r="V485" s="18"/>
      <c r="W485" s="23">
        <f t="shared" si="175"/>
        <v>105.55999999999999</v>
      </c>
      <c r="X485" s="30" t="str">
        <f>IFERROR(VLOOKUP($I485,Trabajadores!$C$2:$AS$1684,42,FALSE)," ")</f>
        <v>ALGADI</v>
      </c>
      <c r="Y485" s="30">
        <f>IFERROR(VLOOKUP($I485,Trabajadores!$C$2:$AS$1684,40,FALSE)," ")</f>
        <v>110015</v>
      </c>
      <c r="Z485" s="30" t="str">
        <f>IFERROR(VLOOKUP(Y485,Centros!$X$2:$Y$228,2,FALSE)," ")</f>
        <v>COLEGIO SAN AGUSTIN - CANTABRIA</v>
      </c>
      <c r="AA485" s="6" t="s">
        <v>10897</v>
      </c>
      <c r="AB485" s="5" t="s">
        <v>11010</v>
      </c>
      <c r="AC485" s="41">
        <f>IFERROR(VLOOKUP(H485,Centros!$AI$2:$AN$10,6,FALSE),0)</f>
        <v>72</v>
      </c>
      <c r="AD485" s="42">
        <f t="shared" si="176"/>
        <v>0</v>
      </c>
      <c r="AE485" s="42">
        <f t="shared" si="177"/>
        <v>80</v>
      </c>
      <c r="AF485" s="42">
        <f t="shared" si="178"/>
        <v>0</v>
      </c>
      <c r="AG485" s="42">
        <f t="shared" si="179"/>
        <v>0</v>
      </c>
      <c r="AH485" s="43">
        <f>IFERROR(VLOOKUP($I485,Trabajadores!$C$3:$AT$1684,44,FALSE),0)</f>
        <v>19239</v>
      </c>
      <c r="AI485" s="43">
        <f>IFERROR(VLOOKUP($I485,Trabajadores!$C$3:$AT$1684,2,FALSE),0)</f>
        <v>23</v>
      </c>
      <c r="AJ485" s="43" t="str">
        <f>IFERROR(VLOOKUP($I485,Trabajadores!$C$3:$AY$1270,21,FALSE),0)</f>
        <v>1</v>
      </c>
      <c r="AK485" s="42">
        <f>IFERROR(VLOOKUP($I485,Trabajadores!$C$3:$AN$1684,38,FALSE),0)</f>
        <v>8.3025000000000002</v>
      </c>
      <c r="AL485" s="42" t="str">
        <f>IFERROR(VLOOKUP($I485,Trabajadores!$C$3:$AN$1684,28,FALSE),0)</f>
        <v>99100165012016</v>
      </c>
      <c r="AM485" s="21" t="str">
        <f>IFERROR(VLOOKUP($I485,Trabajadores!$C$3:$AN$1684,19,FALSE),0)</f>
        <v>Cociner@</v>
      </c>
      <c r="AN485" s="21">
        <f>IFERROR(IF($J485="algadi",VLOOKUP($K485,Centros!$AB$2:$AD$142,2,FALSE),VLOOKUP($K485,Centros!$AB$143:$AD$282,2,FALSE)),0)</f>
        <v>5027</v>
      </c>
      <c r="AO485" s="44" t="str">
        <f>IFERROR(IF($J485="algadi",VLOOKUP($K485,Centros!$AB$2:$AD$142,3,FALSE),VLOOKUP($K485,Centros!$AB$143:$AD$222,3,FALSE)),0)</f>
        <v>54</v>
      </c>
      <c r="AP485" s="54"/>
      <c r="AQ485" s="55">
        <f>IFERROR(VLOOKUP($AM485,Centros!$AR$2:$AS$405,2,FALSE),0)</f>
        <v>1.743765625</v>
      </c>
      <c r="AR485" s="78">
        <f>IFERROR(VLOOKUP($AM485,Centros!$AZ$2:$BA$6,2,FALSE),0)</f>
        <v>2.3222499999999999</v>
      </c>
      <c r="AS485" s="76">
        <f>IFERROR(VLOOKUP($AM485,Centros!$BE$2:$BF$6,2,FALSE),0)</f>
        <v>0</v>
      </c>
      <c r="BD485" s="45" t="str">
        <f t="shared" si="180"/>
        <v>ALGADI</v>
      </c>
      <c r="BE485" s="45" t="s">
        <v>852</v>
      </c>
      <c r="BF485" s="123" t="str">
        <f t="shared" si="181"/>
        <v>9-SEPTIEMBRE</v>
      </c>
      <c r="BG485" s="45">
        <f t="shared" si="182"/>
        <v>110015</v>
      </c>
      <c r="BH485" s="45">
        <f>VLOOKUP(Y485,Hoja1!$A$2:$O$599,14,FALSE)</f>
        <v>110015</v>
      </c>
      <c r="BI485" s="45" t="str">
        <f>VLOOKUP(BH485,Hoja1!$A$2:$O$599,2,FALSE)</f>
        <v>COL. SAN AGUSTIN - CANTABRIA</v>
      </c>
      <c r="BJ485" s="45" t="str">
        <f t="shared" si="183"/>
        <v>MANCHEGO LANAZCA, CARLOS EDU</v>
      </c>
      <c r="BK485" s="45">
        <f>VLOOKUP(BJ485,Trabajadores!$C$3:$AN$3285,14,FALSE)</f>
        <v>300</v>
      </c>
      <c r="BL485" s="45" t="str">
        <f>VLOOKUP($BJ485,Trabajadores!$C$3:$AN$3285,19,FALSE)</f>
        <v>Cociner@</v>
      </c>
      <c r="BM485" s="45">
        <f>VLOOKUP($BJ485,Trabajadores!$C$3:$AN$3285,16,FALSE)</f>
        <v>100</v>
      </c>
      <c r="BN485" s="124">
        <f t="shared" si="184"/>
        <v>1</v>
      </c>
      <c r="BO485" s="124">
        <f t="shared" si="185"/>
        <v>0</v>
      </c>
      <c r="BP485" s="125">
        <f t="shared" si="186"/>
        <v>1</v>
      </c>
      <c r="BR485" s="126">
        <f t="shared" si="187"/>
        <v>-105.55999999999999</v>
      </c>
      <c r="BV485" s="45" t="str">
        <f t="shared" si="188"/>
        <v>ALGADI</v>
      </c>
      <c r="BW485" s="45" t="s">
        <v>852</v>
      </c>
      <c r="BX485" s="123" t="str">
        <f t="shared" si="189"/>
        <v>9-SEPTIEMBRE</v>
      </c>
      <c r="BY485" s="45">
        <f t="shared" si="190"/>
        <v>110015</v>
      </c>
      <c r="BZ485" s="45">
        <f>VLOOKUP(BY485,Hoja1!$A$2:$O$599,14,FALSE)</f>
        <v>110015</v>
      </c>
      <c r="CA485" s="45" t="str">
        <f>VLOOKUP(BZ485,Hoja1!$A$2:$O$599,2,FALSE)</f>
        <v>COL. SAN AGUSTIN - CANTABRIA</v>
      </c>
      <c r="CB485" s="45" t="str">
        <f t="shared" si="191"/>
        <v>Eventos</v>
      </c>
      <c r="CC485" s="45">
        <v>888</v>
      </c>
      <c r="CD485" s="45" t="str">
        <f t="shared" si="192"/>
        <v>INCIDENCIA</v>
      </c>
      <c r="CF485" s="124"/>
      <c r="CG485" s="124"/>
      <c r="CH485" s="125"/>
      <c r="CJ485" s="126">
        <f t="shared" si="193"/>
        <v>105.55999999999999</v>
      </c>
    </row>
    <row r="486" spans="1:88" hidden="1" x14ac:dyDescent="0.3">
      <c r="A486" s="116"/>
      <c r="B486" s="116"/>
      <c r="D486" s="31" t="s">
        <v>2776</v>
      </c>
      <c r="E486" s="8" t="s">
        <v>2786</v>
      </c>
      <c r="F486" s="7" t="s">
        <v>726</v>
      </c>
      <c r="G486" s="45" t="s">
        <v>714</v>
      </c>
      <c r="H486" s="45" t="s">
        <v>720</v>
      </c>
      <c r="I486" s="119" t="s">
        <v>398</v>
      </c>
      <c r="J486" s="18" t="s">
        <v>485</v>
      </c>
      <c r="K486" s="119">
        <v>110015</v>
      </c>
      <c r="L486" s="110" t="str">
        <f t="shared" si="171"/>
        <v>ok</v>
      </c>
      <c r="M486" s="111" t="str">
        <f>IFERROR(VLOOKUP(K486,Centros!$E$2:$G$340,2,FALSE)," ")</f>
        <v>COLEGIO SAN AGUSTIN - CANTABRIA</v>
      </c>
      <c r="N486" s="112" t="str">
        <f t="shared" si="172"/>
        <v xml:space="preserve"> </v>
      </c>
      <c r="O486" s="113" t="str">
        <f>IFERROR(VLOOKUP($I486,Trabajadores!$C$3:$AF$1684,19,FALSE)," ")</f>
        <v>Cociner@</v>
      </c>
      <c r="P486" s="32">
        <v>80</v>
      </c>
      <c r="Q486" s="33">
        <v>1</v>
      </c>
      <c r="R486" s="24">
        <f t="shared" si="170"/>
        <v>80</v>
      </c>
      <c r="S486" s="18"/>
      <c r="T486" s="23">
        <f t="shared" si="173"/>
        <v>1.743765625</v>
      </c>
      <c r="U486" s="23">
        <f t="shared" si="174"/>
        <v>0</v>
      </c>
      <c r="V486" s="18"/>
      <c r="W486" s="23">
        <f t="shared" si="175"/>
        <v>105.55999999999999</v>
      </c>
      <c r="X486" s="30" t="str">
        <f>IFERROR(VLOOKUP($I486,Trabajadores!$C$2:$AS$1684,42,FALSE)," ")</f>
        <v>ALGADI</v>
      </c>
      <c r="Y486" s="30">
        <f>IFERROR(VLOOKUP($I486,Trabajadores!$C$2:$AS$1684,40,FALSE)," ")</f>
        <v>110015</v>
      </c>
      <c r="Z486" s="30" t="str">
        <f>IFERROR(VLOOKUP(Y486,Centros!$X$2:$Y$228,2,FALSE)," ")</f>
        <v>COLEGIO SAN AGUSTIN - CANTABRIA</v>
      </c>
      <c r="AA486" s="6">
        <v>42248</v>
      </c>
      <c r="AB486" s="5" t="s">
        <v>11011</v>
      </c>
      <c r="AC486" s="41">
        <f>IFERROR(VLOOKUP(H486,Centros!$AI$2:$AN$10,6,FALSE),0)</f>
        <v>70</v>
      </c>
      <c r="AD486" s="42">
        <f t="shared" si="176"/>
        <v>80</v>
      </c>
      <c r="AE486" s="42">
        <f t="shared" si="177"/>
        <v>0</v>
      </c>
      <c r="AF486" s="42">
        <f t="shared" si="178"/>
        <v>0</v>
      </c>
      <c r="AG486" s="42">
        <f t="shared" si="179"/>
        <v>0</v>
      </c>
      <c r="AH486" s="43">
        <f>IFERROR(VLOOKUP($I486,Trabajadores!$C$3:$AT$1684,44,FALSE),0)</f>
        <v>19239</v>
      </c>
      <c r="AI486" s="43">
        <f>IFERROR(VLOOKUP($I486,Trabajadores!$C$3:$AT$1684,2,FALSE),0)</f>
        <v>23</v>
      </c>
      <c r="AJ486" s="43" t="str">
        <f>IFERROR(VLOOKUP($I486,Trabajadores!$C$3:$AY$1270,21,FALSE),0)</f>
        <v>1</v>
      </c>
      <c r="AK486" s="42">
        <f>IFERROR(VLOOKUP($I486,Trabajadores!$C$3:$AN$1684,38,FALSE),0)</f>
        <v>8.3025000000000002</v>
      </c>
      <c r="AL486" s="42" t="str">
        <f>IFERROR(VLOOKUP($I486,Trabajadores!$C$3:$AN$1684,28,FALSE),0)</f>
        <v>99100165012016</v>
      </c>
      <c r="AM486" s="21" t="str">
        <f>IFERROR(VLOOKUP($I486,Trabajadores!$C$3:$AN$1684,19,FALSE),0)</f>
        <v>Cociner@</v>
      </c>
      <c r="AN486" s="21">
        <f>IFERROR(IF($J486="algadi",VLOOKUP($K486,Centros!$AB$2:$AD$142,2,FALSE),VLOOKUP($K486,Centros!$AB$143:$AD$282,2,FALSE)),0)</f>
        <v>5027</v>
      </c>
      <c r="AO486" s="44" t="str">
        <f>IFERROR(IF($J486="algadi",VLOOKUP($K486,Centros!$AB$2:$AD$142,3,FALSE),VLOOKUP($K486,Centros!$AB$143:$AD$222,3,FALSE)),0)</f>
        <v>54</v>
      </c>
      <c r="AP486" s="54"/>
      <c r="AQ486" s="55">
        <f>IFERROR(VLOOKUP($AM486,Centros!$AR$2:$AS$405,2,FALSE),0)</f>
        <v>1.743765625</v>
      </c>
      <c r="AR486" s="78">
        <f>IFERROR(VLOOKUP($AM486,Centros!$AZ$2:$BA$6,2,FALSE),0)</f>
        <v>2.3222499999999999</v>
      </c>
      <c r="AS486" s="76">
        <f>IFERROR(VLOOKUP($AM486,Centros!$BE$2:$BF$6,2,FALSE),0)</f>
        <v>0</v>
      </c>
      <c r="BD486" s="45" t="str">
        <f t="shared" si="180"/>
        <v>ALGADI</v>
      </c>
      <c r="BE486" s="45" t="s">
        <v>852</v>
      </c>
      <c r="BF486" s="123" t="str">
        <f t="shared" si="181"/>
        <v>9-SEPTIEMBRE</v>
      </c>
      <c r="BG486" s="45">
        <f t="shared" si="182"/>
        <v>110015</v>
      </c>
      <c r="BH486" s="45">
        <f>VLOOKUP(Y486,Hoja1!$A$2:$O$599,14,FALSE)</f>
        <v>110015</v>
      </c>
      <c r="BI486" s="45" t="str">
        <f>VLOOKUP(BH486,Hoja1!$A$2:$O$599,2,FALSE)</f>
        <v>COL. SAN AGUSTIN - CANTABRIA</v>
      </c>
      <c r="BJ486" s="45" t="str">
        <f t="shared" si="183"/>
        <v>MANCHEGO LANAZCA, CARLOS EDU</v>
      </c>
      <c r="BK486" s="45">
        <f>VLOOKUP(BJ486,Trabajadores!$C$3:$AN$3285,14,FALSE)</f>
        <v>300</v>
      </c>
      <c r="BL486" s="45" t="str">
        <f>VLOOKUP($BJ486,Trabajadores!$C$3:$AN$3285,19,FALSE)</f>
        <v>Cociner@</v>
      </c>
      <c r="BM486" s="45">
        <f>VLOOKUP($BJ486,Trabajadores!$C$3:$AN$3285,16,FALSE)</f>
        <v>100</v>
      </c>
      <c r="BN486" s="124">
        <f t="shared" si="184"/>
        <v>1</v>
      </c>
      <c r="BO486" s="124">
        <f t="shared" si="185"/>
        <v>0</v>
      </c>
      <c r="BP486" s="125">
        <f t="shared" si="186"/>
        <v>1</v>
      </c>
      <c r="BR486" s="126">
        <f t="shared" si="187"/>
        <v>-105.55999999999999</v>
      </c>
      <c r="BV486" s="45" t="str">
        <f t="shared" si="188"/>
        <v>ALGADI</v>
      </c>
      <c r="BW486" s="45" t="s">
        <v>852</v>
      </c>
      <c r="BX486" s="123" t="str">
        <f t="shared" si="189"/>
        <v>9-SEPTIEMBRE</v>
      </c>
      <c r="BY486" s="45">
        <f t="shared" si="190"/>
        <v>110015</v>
      </c>
      <c r="BZ486" s="45">
        <f>VLOOKUP(BY486,Hoja1!$A$2:$O$599,14,FALSE)</f>
        <v>110015</v>
      </c>
      <c r="CA486" s="45" t="str">
        <f>VLOOKUP(BZ486,Hoja1!$A$2:$O$599,2,FALSE)</f>
        <v>COL. SAN AGUSTIN - CANTABRIA</v>
      </c>
      <c r="CB486" s="45" t="str">
        <f t="shared" si="191"/>
        <v>Festivos y Fines de Semana</v>
      </c>
      <c r="CC486" s="45">
        <v>888</v>
      </c>
      <c r="CD486" s="45" t="str">
        <f t="shared" si="192"/>
        <v>INCIDENCIA</v>
      </c>
      <c r="CF486" s="124"/>
      <c r="CG486" s="124"/>
      <c r="CH486" s="125"/>
      <c r="CJ486" s="126">
        <f t="shared" si="193"/>
        <v>105.55999999999999</v>
      </c>
    </row>
    <row r="487" spans="1:88" hidden="1" x14ac:dyDescent="0.3">
      <c r="A487" s="116"/>
      <c r="B487" s="116"/>
      <c r="D487" s="31" t="s">
        <v>2776</v>
      </c>
      <c r="E487" s="8" t="s">
        <v>2786</v>
      </c>
      <c r="F487" s="7" t="s">
        <v>726</v>
      </c>
      <c r="G487" s="45" t="s">
        <v>714</v>
      </c>
      <c r="H487" s="45" t="s">
        <v>719</v>
      </c>
      <c r="I487" s="119" t="s">
        <v>8935</v>
      </c>
      <c r="J487" s="18" t="s">
        <v>485</v>
      </c>
      <c r="K487" s="119">
        <v>110015</v>
      </c>
      <c r="L487" s="110" t="str">
        <f t="shared" si="171"/>
        <v>ok</v>
      </c>
      <c r="M487" s="111" t="str">
        <f>IFERROR(VLOOKUP(K487,Centros!$E$2:$G$340,2,FALSE)," ")</f>
        <v>COLEGIO SAN AGUSTIN - CANTABRIA</v>
      </c>
      <c r="N487" s="112" t="str">
        <f t="shared" si="172"/>
        <v xml:space="preserve"> </v>
      </c>
      <c r="O487" s="113" t="str">
        <f>IFERROR(VLOOKUP($I487,Trabajadores!$C$3:$AF$1684,19,FALSE)," ")</f>
        <v>Cociner@</v>
      </c>
      <c r="P487" s="32">
        <v>36</v>
      </c>
      <c r="Q487" s="33">
        <v>1</v>
      </c>
      <c r="R487" s="24">
        <f t="shared" si="170"/>
        <v>36</v>
      </c>
      <c r="S487" s="18"/>
      <c r="T487" s="23">
        <f t="shared" si="173"/>
        <v>1.743765625</v>
      </c>
      <c r="U487" s="23">
        <f t="shared" si="174"/>
        <v>0</v>
      </c>
      <c r="V487" s="18"/>
      <c r="W487" s="23">
        <f t="shared" si="175"/>
        <v>47.501999999999995</v>
      </c>
      <c r="X487" s="30" t="str">
        <f>IFERROR(VLOOKUP($I487,Trabajadores!$C$2:$AS$1684,42,FALSE)," ")</f>
        <v>ALGADI</v>
      </c>
      <c r="Y487" s="30">
        <f>IFERROR(VLOOKUP($I487,Trabajadores!$C$2:$AS$1684,40,FALSE)," ")</f>
        <v>110015</v>
      </c>
      <c r="Z487" s="30" t="str">
        <f>IFERROR(VLOOKUP(Y487,Centros!$X$2:$Y$228,2,FALSE)," ")</f>
        <v>COLEGIO SAN AGUSTIN - CANTABRIA</v>
      </c>
      <c r="AA487" s="6" t="s">
        <v>10897</v>
      </c>
      <c r="AB487" s="5" t="s">
        <v>11010</v>
      </c>
      <c r="AC487" s="41">
        <f>IFERROR(VLOOKUP(H487,Centros!$AI$2:$AN$10,6,FALSE),0)</f>
        <v>72</v>
      </c>
      <c r="AD487" s="42">
        <f t="shared" si="176"/>
        <v>0</v>
      </c>
      <c r="AE487" s="42">
        <f t="shared" si="177"/>
        <v>36</v>
      </c>
      <c r="AF487" s="42">
        <f t="shared" si="178"/>
        <v>0</v>
      </c>
      <c r="AG487" s="42">
        <f t="shared" si="179"/>
        <v>0</v>
      </c>
      <c r="AH487" s="43">
        <f>IFERROR(VLOOKUP($I487,Trabajadores!$C$3:$AT$1684,44,FALSE),0)</f>
        <v>19239</v>
      </c>
      <c r="AI487" s="43">
        <f>IFERROR(VLOOKUP($I487,Trabajadores!$C$3:$AT$1684,2,FALSE),0)</f>
        <v>28</v>
      </c>
      <c r="AJ487" s="43" t="str">
        <f>IFERROR(VLOOKUP($I487,Trabajadores!$C$3:$AY$1270,21,FALSE),0)</f>
        <v>1</v>
      </c>
      <c r="AK487" s="42">
        <f>IFERROR(VLOOKUP($I487,Trabajadores!$C$3:$AN$1684,38,FALSE),0)</f>
        <v>8.3025000000000002</v>
      </c>
      <c r="AL487" s="42" t="str">
        <f>IFERROR(VLOOKUP($I487,Trabajadores!$C$3:$AN$1684,28,FALSE),0)</f>
        <v>99100165012016</v>
      </c>
      <c r="AM487" s="21" t="str">
        <f>IFERROR(VLOOKUP($I487,Trabajadores!$C$3:$AN$1684,19,FALSE),0)</f>
        <v>Cociner@</v>
      </c>
      <c r="AN487" s="21">
        <f>IFERROR(IF($J487="algadi",VLOOKUP($K487,Centros!$AB$2:$AD$142,2,FALSE),VLOOKUP($K487,Centros!$AB$143:$AD$282,2,FALSE)),0)</f>
        <v>5027</v>
      </c>
      <c r="AO487" s="44" t="str">
        <f>IFERROR(IF($J487="algadi",VLOOKUP($K487,Centros!$AB$2:$AD$142,3,FALSE),VLOOKUP($K487,Centros!$AB$143:$AD$222,3,FALSE)),0)</f>
        <v>54</v>
      </c>
      <c r="AP487" s="54"/>
      <c r="AQ487" s="55">
        <f>IFERROR(VLOOKUP($AM487,Centros!$AR$2:$AS$405,2,FALSE),0)</f>
        <v>1.743765625</v>
      </c>
      <c r="AR487" s="78">
        <f>IFERROR(VLOOKUP($AM487,Centros!$AZ$2:$BA$6,2,FALSE),0)</f>
        <v>2.3222499999999999</v>
      </c>
      <c r="AS487" s="76">
        <f>IFERROR(VLOOKUP($AM487,Centros!$BE$2:$BF$6,2,FALSE),0)</f>
        <v>0</v>
      </c>
      <c r="BD487" s="45" t="str">
        <f t="shared" si="180"/>
        <v>ALGADI</v>
      </c>
      <c r="BE487" s="45" t="s">
        <v>852</v>
      </c>
      <c r="BF487" s="123" t="str">
        <f t="shared" si="181"/>
        <v>9-SEPTIEMBRE</v>
      </c>
      <c r="BG487" s="45">
        <f t="shared" si="182"/>
        <v>110015</v>
      </c>
      <c r="BH487" s="45">
        <f>VLOOKUP(Y487,Hoja1!$A$2:$O$599,14,FALSE)</f>
        <v>110015</v>
      </c>
      <c r="BI487" s="45" t="str">
        <f>VLOOKUP(BH487,Hoja1!$A$2:$O$599,2,FALSE)</f>
        <v>COL. SAN AGUSTIN - CANTABRIA</v>
      </c>
      <c r="BJ487" s="45" t="str">
        <f t="shared" si="183"/>
        <v>JAIMES LONDOÑO, ANDREINA L</v>
      </c>
      <c r="BK487" s="45">
        <f>VLOOKUP(BJ487,Trabajadores!$C$3:$AN$3285,14,FALSE)</f>
        <v>100</v>
      </c>
      <c r="BL487" s="45" t="str">
        <f>VLOOKUP($BJ487,Trabajadores!$C$3:$AN$3285,19,FALSE)</f>
        <v>Cociner@</v>
      </c>
      <c r="BM487" s="45">
        <f>VLOOKUP($BJ487,Trabajadores!$C$3:$AN$3285,16,FALSE)</f>
        <v>100</v>
      </c>
      <c r="BN487" s="124">
        <f t="shared" si="184"/>
        <v>1</v>
      </c>
      <c r="BO487" s="124">
        <f t="shared" si="185"/>
        <v>0</v>
      </c>
      <c r="BP487" s="125">
        <f t="shared" si="186"/>
        <v>1</v>
      </c>
      <c r="BR487" s="126">
        <f t="shared" si="187"/>
        <v>-47.501999999999995</v>
      </c>
      <c r="BV487" s="45" t="str">
        <f t="shared" si="188"/>
        <v>ALGADI</v>
      </c>
      <c r="BW487" s="45" t="s">
        <v>852</v>
      </c>
      <c r="BX487" s="123" t="str">
        <f t="shared" si="189"/>
        <v>9-SEPTIEMBRE</v>
      </c>
      <c r="BY487" s="45">
        <f t="shared" si="190"/>
        <v>110015</v>
      </c>
      <c r="BZ487" s="45">
        <f>VLOOKUP(BY487,Hoja1!$A$2:$O$599,14,FALSE)</f>
        <v>110015</v>
      </c>
      <c r="CA487" s="45" t="str">
        <f>VLOOKUP(BZ487,Hoja1!$A$2:$O$599,2,FALSE)</f>
        <v>COL. SAN AGUSTIN - CANTABRIA</v>
      </c>
      <c r="CB487" s="45" t="str">
        <f t="shared" si="191"/>
        <v>Eventos</v>
      </c>
      <c r="CC487" s="45">
        <v>888</v>
      </c>
      <c r="CD487" s="45" t="str">
        <f t="shared" si="192"/>
        <v>INCIDENCIA</v>
      </c>
      <c r="CF487" s="124"/>
      <c r="CG487" s="124"/>
      <c r="CH487" s="125"/>
      <c r="CJ487" s="126">
        <f t="shared" si="193"/>
        <v>47.501999999999995</v>
      </c>
    </row>
    <row r="488" spans="1:88" hidden="1" x14ac:dyDescent="0.3">
      <c r="A488" s="116"/>
      <c r="B488" s="116"/>
      <c r="D488" s="31"/>
      <c r="E488" s="8" t="s">
        <v>2786</v>
      </c>
      <c r="F488" s="7" t="s">
        <v>726</v>
      </c>
      <c r="G488" s="45" t="s">
        <v>714</v>
      </c>
      <c r="H488" s="45" t="s">
        <v>816</v>
      </c>
      <c r="I488" s="119" t="s">
        <v>6001</v>
      </c>
      <c r="J488" s="18" t="s">
        <v>651</v>
      </c>
      <c r="K488" s="119">
        <v>110111</v>
      </c>
      <c r="L488" s="110" t="str">
        <f t="shared" si="171"/>
        <v>ok</v>
      </c>
      <c r="M488" s="111" t="str">
        <f>IFERROR(VLOOKUP(K488,Centros!$E$2:$G$340,2,FALSE)," ")</f>
        <v>COLEGIO SAGRADO CORAZON REPARADORAS</v>
      </c>
      <c r="N488" s="112" t="str">
        <f t="shared" si="172"/>
        <v xml:space="preserve"> </v>
      </c>
      <c r="O488" s="113" t="str">
        <f>IFERROR(VLOOKUP($I488,Trabajadores!$C$3:$AF$1684,19,FALSE)," ")</f>
        <v>Monitor@</v>
      </c>
      <c r="P488" s="32">
        <v>1</v>
      </c>
      <c r="Q488" s="33">
        <v>50</v>
      </c>
      <c r="R488" s="24">
        <f t="shared" si="170"/>
        <v>50</v>
      </c>
      <c r="S488" s="18"/>
      <c r="T488" s="23">
        <f t="shared" si="173"/>
        <v>1.6367812499999999</v>
      </c>
      <c r="U488" s="23">
        <f t="shared" si="174"/>
        <v>0</v>
      </c>
      <c r="V488" s="18"/>
      <c r="W488" s="23">
        <f t="shared" si="175"/>
        <v>65.974999999999994</v>
      </c>
      <c r="X488" s="30" t="str">
        <f>IFERROR(VLOOKUP($I488,Trabajadores!$C$2:$AS$1684,42,FALSE)," ")</f>
        <v>SMI</v>
      </c>
      <c r="Y488" s="30">
        <f>IFERROR(VLOOKUP($I488,Trabajadores!$C$2:$AS$1684,40,FALSE)," ")</f>
        <v>110111</v>
      </c>
      <c r="Z488" s="30" t="str">
        <f>IFERROR(VLOOKUP(Y488,Centros!$X$2:$Y$228,2,FALSE)," ")</f>
        <v>COLEGIO SAGRADO CORAZON REPARADORAS</v>
      </c>
      <c r="AA488" s="6" t="s">
        <v>10613</v>
      </c>
      <c r="AB488" s="5" t="s">
        <v>11012</v>
      </c>
      <c r="AC488" s="41">
        <f>IFERROR(VLOOKUP(H488,Centros!$AI$2:$AN$10,6,FALSE),0)</f>
        <v>72</v>
      </c>
      <c r="AD488" s="42">
        <f t="shared" si="176"/>
        <v>0</v>
      </c>
      <c r="AE488" s="42">
        <f t="shared" si="177"/>
        <v>50</v>
      </c>
      <c r="AF488" s="42">
        <f t="shared" si="178"/>
        <v>0</v>
      </c>
      <c r="AG488" s="42">
        <f t="shared" si="179"/>
        <v>0</v>
      </c>
      <c r="AH488" s="43">
        <f>IFERROR(VLOOKUP($I488,Trabajadores!$C$3:$AT$1684,44,FALSE),0)</f>
        <v>20028</v>
      </c>
      <c r="AI488" s="43">
        <f>IFERROR(VLOOKUP($I488,Trabajadores!$C$3:$AT$1684,2,FALSE),0)</f>
        <v>10</v>
      </c>
      <c r="AJ488" s="43" t="str">
        <f>IFERROR(VLOOKUP($I488,Trabajadores!$C$3:$AY$1270,21,FALSE),0)</f>
        <v>2</v>
      </c>
      <c r="AK488" s="42">
        <f>IFERROR(VLOOKUP($I488,Trabajadores!$C$3:$AN$1684,38,FALSE),0)</f>
        <v>11.05531774777741</v>
      </c>
      <c r="AL488" s="42" t="str">
        <f>IFERROR(VLOOKUP($I488,Trabajadores!$C$3:$AN$1684,28,FALSE),0)</f>
        <v>99100165012016</v>
      </c>
      <c r="AM488" s="21" t="str">
        <f>IFERROR(VLOOKUP($I488,Trabajadores!$C$3:$AN$1684,19,FALSE),0)</f>
        <v>Monitor@</v>
      </c>
      <c r="AN488" s="21">
        <f>IFERROR(IF($J488="algadi",VLOOKUP($K488,Centros!$AB$2:$AD$142,2,FALSE),VLOOKUP($K488,Centros!$AB$143:$AD$282,2,FALSE)),0)</f>
        <v>20028</v>
      </c>
      <c r="AO488" s="44">
        <f>IFERROR(IF($J488="algadi",VLOOKUP($K488,Centros!$AB$2:$AD$142,3,FALSE),VLOOKUP($K488,Centros!$AB$143:$AD$222,3,FALSE)),0)</f>
        <v>0</v>
      </c>
      <c r="AP488" s="54"/>
      <c r="AQ488" s="55">
        <f>IFERROR(VLOOKUP($AM488,Centros!$AR$2:$AS$405,2,FALSE),0)</f>
        <v>1.6367812499999999</v>
      </c>
      <c r="AR488" s="78">
        <f>IFERROR(VLOOKUP($AM488,Centros!$AZ$2:$BA$6,2,FALSE),0)</f>
        <v>0</v>
      </c>
      <c r="AS488" s="76">
        <f>IFERROR(VLOOKUP($AM488,Centros!$BE$2:$BF$6,2,FALSE),0)</f>
        <v>0</v>
      </c>
      <c r="BD488" s="45" t="str">
        <f t="shared" si="180"/>
        <v>SMI</v>
      </c>
      <c r="BE488" s="45" t="s">
        <v>852</v>
      </c>
      <c r="BF488" s="123" t="str">
        <f t="shared" si="181"/>
        <v>9-SEPTIEMBRE</v>
      </c>
      <c r="BG488" s="45">
        <f t="shared" si="182"/>
        <v>110111</v>
      </c>
      <c r="BH488" s="45">
        <f>VLOOKUP(Y488,Hoja1!$A$2:$O$599,14,FALSE)</f>
        <v>110111</v>
      </c>
      <c r="BI488" s="45" t="str">
        <f>VLOOKUP(BH488,Hoja1!$A$2:$O$599,2,FALSE)</f>
        <v>COL. SAG. CORAZON REPARADORAS</v>
      </c>
      <c r="BJ488" s="45" t="str">
        <f t="shared" si="183"/>
        <v>GARCIA TREVIJAN GARNICA, MARTA</v>
      </c>
      <c r="BK488" s="45">
        <f>VLOOKUP(BJ488,Trabajadores!$C$3:$AN$3285,14,FALSE)</f>
        <v>300</v>
      </c>
      <c r="BL488" s="45" t="str">
        <f>VLOOKUP($BJ488,Trabajadores!$C$3:$AN$3285,19,FALSE)</f>
        <v>Monitor@</v>
      </c>
      <c r="BM488" s="45">
        <f>VLOOKUP($BJ488,Trabajadores!$C$3:$AN$3285,16,FALSE)</f>
        <v>30.37</v>
      </c>
      <c r="BN488" s="124">
        <f t="shared" si="184"/>
        <v>1</v>
      </c>
      <c r="BO488" s="124">
        <f t="shared" si="185"/>
        <v>0</v>
      </c>
      <c r="BP488" s="125">
        <f t="shared" si="186"/>
        <v>1</v>
      </c>
      <c r="BR488" s="126">
        <f t="shared" si="187"/>
        <v>-65.974999999999994</v>
      </c>
      <c r="BV488" s="45" t="str">
        <f t="shared" si="188"/>
        <v>SMI</v>
      </c>
      <c r="BW488" s="45" t="s">
        <v>852</v>
      </c>
      <c r="BX488" s="123" t="str">
        <f t="shared" si="189"/>
        <v>9-SEPTIEMBRE</v>
      </c>
      <c r="BY488" s="45">
        <f t="shared" si="190"/>
        <v>110111</v>
      </c>
      <c r="BZ488" s="45">
        <f>VLOOKUP(BY488,Hoja1!$A$2:$O$599,14,FALSE)</f>
        <v>110111</v>
      </c>
      <c r="CA488" s="45" t="str">
        <f>VLOOKUP(BZ488,Hoja1!$A$2:$O$599,2,FALSE)</f>
        <v>COL. SAG. CORAZON REPARADORAS</v>
      </c>
      <c r="CB488" s="45" t="str">
        <f t="shared" si="191"/>
        <v>Otros</v>
      </c>
      <c r="CC488" s="45">
        <v>888</v>
      </c>
      <c r="CD488" s="45" t="str">
        <f t="shared" si="192"/>
        <v>INCIDENCIA</v>
      </c>
      <c r="CF488" s="124"/>
      <c r="CG488" s="124"/>
      <c r="CH488" s="125"/>
      <c r="CJ488" s="126">
        <f t="shared" si="193"/>
        <v>65.974999999999994</v>
      </c>
    </row>
    <row r="489" spans="1:88" hidden="1" x14ac:dyDescent="0.3">
      <c r="A489" s="116"/>
      <c r="B489" s="116"/>
      <c r="D489" s="31"/>
      <c r="E489" s="8" t="s">
        <v>2786</v>
      </c>
      <c r="F489" s="7" t="s">
        <v>725</v>
      </c>
      <c r="G489" s="45" t="s">
        <v>714</v>
      </c>
      <c r="H489" s="45" t="s">
        <v>718</v>
      </c>
      <c r="I489" s="119" t="s">
        <v>7002</v>
      </c>
      <c r="J489" s="18" t="s">
        <v>651</v>
      </c>
      <c r="K489" s="119">
        <v>110111</v>
      </c>
      <c r="L489" s="110" t="str">
        <f t="shared" si="171"/>
        <v>ok</v>
      </c>
      <c r="M489" s="111" t="str">
        <f>IFERROR(VLOOKUP(K489,Centros!$E$2:$G$340,2,FALSE)," ")</f>
        <v>COLEGIO SAGRADO CORAZON REPARADORAS</v>
      </c>
      <c r="N489" s="112" t="str">
        <f t="shared" si="172"/>
        <v xml:space="preserve"> </v>
      </c>
      <c r="O489" s="113" t="str">
        <f>IFERROR(VLOOKUP($I489,Trabajadores!$C$3:$AF$1684,19,FALSE)," ")</f>
        <v>h Cuidador</v>
      </c>
      <c r="P489" s="32">
        <v>34</v>
      </c>
      <c r="Q489" s="33">
        <v>7</v>
      </c>
      <c r="R489" s="24">
        <f t="shared" si="170"/>
        <v>238</v>
      </c>
      <c r="S489" s="18"/>
      <c r="T489" s="23">
        <f t="shared" si="173"/>
        <v>1.6367812499999999</v>
      </c>
      <c r="U489" s="23">
        <f t="shared" si="174"/>
        <v>0</v>
      </c>
      <c r="V489" s="18"/>
      <c r="W489" s="23">
        <f t="shared" si="175"/>
        <v>314.041</v>
      </c>
      <c r="X489" s="30" t="str">
        <f>IFERROR(VLOOKUP($I489,Trabajadores!$C$2:$AS$1684,42,FALSE)," ")</f>
        <v>SMI</v>
      </c>
      <c r="Y489" s="30">
        <f>IFERROR(VLOOKUP($I489,Trabajadores!$C$2:$AS$1684,40,FALSE)," ")</f>
        <v>110111</v>
      </c>
      <c r="Z489" s="30" t="str">
        <f>IFERROR(VLOOKUP(Y489,Centros!$X$2:$Y$228,2,FALSE)," ")</f>
        <v>COLEGIO SAGRADO CORAZON REPARADORAS</v>
      </c>
      <c r="AA489" s="6" t="s">
        <v>11013</v>
      </c>
      <c r="AB489" s="5" t="s">
        <v>11014</v>
      </c>
      <c r="AC489" s="41">
        <f>IFERROR(VLOOKUP(H489,Centros!$AI$2:$AN$10,6,FALSE),0)</f>
        <v>72</v>
      </c>
      <c r="AD489" s="42">
        <f t="shared" si="176"/>
        <v>0</v>
      </c>
      <c r="AE489" s="42">
        <f t="shared" si="177"/>
        <v>238</v>
      </c>
      <c r="AF489" s="42">
        <f t="shared" si="178"/>
        <v>0</v>
      </c>
      <c r="AG489" s="42">
        <f t="shared" si="179"/>
        <v>0</v>
      </c>
      <c r="AH489" s="43">
        <f>IFERROR(VLOOKUP($I489,Trabajadores!$C$3:$AT$1684,44,FALSE),0)</f>
        <v>20028</v>
      </c>
      <c r="AI489" s="43">
        <f>IFERROR(VLOOKUP($I489,Trabajadores!$C$3:$AT$1684,2,FALSE),0)</f>
        <v>16</v>
      </c>
      <c r="AJ489" s="43" t="str">
        <f>IFERROR(VLOOKUP($I489,Trabajadores!$C$3:$AY$1270,21,FALSE),0)</f>
        <v>2</v>
      </c>
      <c r="AK489" s="42">
        <f>IFERROR(VLOOKUP($I489,Trabajadores!$C$3:$AN$1684,38,FALSE),0)</f>
        <v>11.404347826086958</v>
      </c>
      <c r="AL489" s="42" t="str">
        <f>IFERROR(VLOOKUP($I489,Trabajadores!$C$3:$AN$1684,28,FALSE),0)</f>
        <v>99100165012016</v>
      </c>
      <c r="AM489" s="21" t="str">
        <f>IFERROR(VLOOKUP($I489,Trabajadores!$C$3:$AN$1684,19,FALSE),0)</f>
        <v>h Cuidador</v>
      </c>
      <c r="AN489" s="21">
        <f>IFERROR(IF($J489="algadi",VLOOKUP($K489,Centros!$AB$2:$AD$142,2,FALSE),VLOOKUP($K489,Centros!$AB$143:$AD$282,2,FALSE)),0)</f>
        <v>20028</v>
      </c>
      <c r="AO489" s="44">
        <f>IFERROR(IF($J489="algadi",VLOOKUP($K489,Centros!$AB$2:$AD$142,3,FALSE),VLOOKUP($K489,Centros!$AB$143:$AD$222,3,FALSE)),0)</f>
        <v>0</v>
      </c>
      <c r="AP489" s="54"/>
      <c r="AQ489" s="55">
        <f>IFERROR(VLOOKUP($AM489,Centros!$AR$2:$AS$405,2,FALSE),0)</f>
        <v>1.6367812499999999</v>
      </c>
      <c r="AR489" s="78">
        <f>IFERROR(VLOOKUP($AM489,Centros!$AZ$2:$BA$6,2,FALSE),0)</f>
        <v>0</v>
      </c>
      <c r="AS489" s="76">
        <f>IFERROR(VLOOKUP($AM489,Centros!$BE$2:$BF$6,2,FALSE),0)</f>
        <v>0</v>
      </c>
      <c r="BD489" s="45" t="str">
        <f t="shared" si="180"/>
        <v>SMI</v>
      </c>
      <c r="BE489" s="45" t="s">
        <v>852</v>
      </c>
      <c r="BF489" s="123" t="str">
        <f t="shared" si="181"/>
        <v>9-SEPTIEMBRE</v>
      </c>
      <c r="BG489" s="45">
        <f t="shared" si="182"/>
        <v>110111</v>
      </c>
      <c r="BH489" s="45">
        <f>VLOOKUP(Y489,Hoja1!$A$2:$O$599,14,FALSE)</f>
        <v>110111</v>
      </c>
      <c r="BI489" s="45" t="str">
        <f>VLOOKUP(BH489,Hoja1!$A$2:$O$599,2,FALSE)</f>
        <v>COL. SAG. CORAZON REPARADORAS</v>
      </c>
      <c r="BJ489" s="45" t="str">
        <f t="shared" si="183"/>
        <v>SAAVEDRA MEZA, VIOLETA</v>
      </c>
      <c r="BK489" s="45">
        <f>VLOOKUP(BJ489,Trabajadores!$C$3:$AN$3285,14,FALSE)</f>
        <v>300</v>
      </c>
      <c r="BL489" s="45" t="str">
        <f>VLOOKUP($BJ489,Trabajadores!$C$3:$AN$3285,19,FALSE)</f>
        <v>h Cuidador</v>
      </c>
      <c r="BM489" s="45">
        <f>VLOOKUP($BJ489,Trabajadores!$C$3:$AN$3285,16,FALSE)</f>
        <v>28.75</v>
      </c>
      <c r="BN489" s="124">
        <f t="shared" si="184"/>
        <v>1</v>
      </c>
      <c r="BO489" s="124">
        <f t="shared" si="185"/>
        <v>0</v>
      </c>
      <c r="BP489" s="125">
        <f t="shared" si="186"/>
        <v>1</v>
      </c>
      <c r="BR489" s="126">
        <f t="shared" si="187"/>
        <v>-314.041</v>
      </c>
      <c r="BV489" s="45" t="str">
        <f t="shared" si="188"/>
        <v>SMI</v>
      </c>
      <c r="BW489" s="45" t="s">
        <v>852</v>
      </c>
      <c r="BX489" s="123" t="str">
        <f t="shared" si="189"/>
        <v>9-SEPTIEMBRE</v>
      </c>
      <c r="BY489" s="45">
        <f t="shared" si="190"/>
        <v>110111</v>
      </c>
      <c r="BZ489" s="45">
        <f>VLOOKUP(BY489,Hoja1!$A$2:$O$599,14,FALSE)</f>
        <v>110111</v>
      </c>
      <c r="CA489" s="45" t="str">
        <f>VLOOKUP(BZ489,Hoja1!$A$2:$O$599,2,FALSE)</f>
        <v>COL. SAG. CORAZON REPARADORAS</v>
      </c>
      <c r="CB489" s="45" t="str">
        <f t="shared" si="191"/>
        <v>Refuerzo</v>
      </c>
      <c r="CC489" s="45">
        <v>888</v>
      </c>
      <c r="CD489" s="45" t="str">
        <f t="shared" si="192"/>
        <v>INCIDENCIA</v>
      </c>
      <c r="CF489" s="124"/>
      <c r="CG489" s="124"/>
      <c r="CH489" s="125"/>
      <c r="CJ489" s="126">
        <f t="shared" si="193"/>
        <v>314.041</v>
      </c>
    </row>
    <row r="490" spans="1:88" x14ac:dyDescent="0.3">
      <c r="A490" s="116"/>
      <c r="B490" s="116"/>
      <c r="D490" s="31"/>
      <c r="E490" s="8" t="s">
        <v>2786</v>
      </c>
      <c r="F490" s="7" t="s">
        <v>726</v>
      </c>
      <c r="G490" s="45" t="s">
        <v>714</v>
      </c>
      <c r="H490" s="45" t="s">
        <v>717</v>
      </c>
      <c r="I490" s="119" t="s">
        <v>5931</v>
      </c>
      <c r="J490" s="18" t="s">
        <v>651</v>
      </c>
      <c r="K490" s="119">
        <v>110204</v>
      </c>
      <c r="L490" s="110" t="str">
        <f t="shared" si="171"/>
        <v>ok</v>
      </c>
      <c r="M490" s="111" t="str">
        <f>IFERROR(VLOOKUP(K490,Centros!$E$2:$G$340,2,FALSE)," ")</f>
        <v>GREDOS SAN DIEGO - LAS ROZAS</v>
      </c>
      <c r="N490" s="112" t="str">
        <f t="shared" si="172"/>
        <v xml:space="preserve"> </v>
      </c>
      <c r="O490" s="113" t="str">
        <f>IFERROR(VLOOKUP($I490,Trabajadores!$C$3:$AF$1684,19,FALSE)," ")</f>
        <v>Monitor@</v>
      </c>
      <c r="P490" s="32">
        <v>2</v>
      </c>
      <c r="Q490" s="33">
        <v>9</v>
      </c>
      <c r="R490" s="24">
        <f t="shared" si="170"/>
        <v>18</v>
      </c>
      <c r="S490" s="18"/>
      <c r="T490" s="23">
        <f t="shared" si="173"/>
        <v>1.6367812499999999</v>
      </c>
      <c r="U490" s="23">
        <f t="shared" si="174"/>
        <v>0</v>
      </c>
      <c r="V490" s="18"/>
      <c r="W490" s="23">
        <f t="shared" si="175"/>
        <v>23.750999999999998</v>
      </c>
      <c r="X490" s="30" t="str">
        <f>IFERROR(VLOOKUP($I490,Trabajadores!$C$2:$AS$1684,42,FALSE)," ")</f>
        <v>SMI</v>
      </c>
      <c r="Y490" s="30">
        <f>IFERROR(VLOOKUP($I490,Trabajadores!$C$2:$AS$1684,40,FALSE)," ")</f>
        <v>110204</v>
      </c>
      <c r="Z490" s="30" t="str">
        <f>IFERROR(VLOOKUP(Y490,Centros!$X$2:$Y$228,2,FALSE)," ")</f>
        <v xml:space="preserve"> </v>
      </c>
      <c r="AA490" s="6" t="s">
        <v>11015</v>
      </c>
      <c r="AB490" s="5" t="s">
        <v>11016</v>
      </c>
      <c r="AC490" s="41">
        <f>IFERROR(VLOOKUP(H490,Centros!$AI$2:$AN$10,6,FALSE),0)</f>
        <v>73</v>
      </c>
      <c r="AD490" s="42">
        <f t="shared" si="176"/>
        <v>0</v>
      </c>
      <c r="AE490" s="42">
        <f t="shared" si="177"/>
        <v>0</v>
      </c>
      <c r="AF490" s="42">
        <f t="shared" si="178"/>
        <v>18</v>
      </c>
      <c r="AG490" s="42">
        <f t="shared" si="179"/>
        <v>0</v>
      </c>
      <c r="AH490" s="43">
        <f>IFERROR(VLOOKUP($I490,Trabajadores!$C$3:$AT$1684,44,FALSE),0)</f>
        <v>20028</v>
      </c>
      <c r="AI490" s="43">
        <f>IFERROR(VLOOKUP($I490,Trabajadores!$C$3:$AT$1684,2,FALSE),0)</f>
        <v>455</v>
      </c>
      <c r="AJ490" s="43" t="str">
        <f>IFERROR(VLOOKUP($I490,Trabajadores!$C$3:$AY$1270,21,FALSE),0)</f>
        <v>34</v>
      </c>
      <c r="AK490" s="42">
        <f>IFERROR(VLOOKUP($I490,Trabajadores!$C$3:$AN$1684,38,FALSE),0)</f>
        <v>7.87</v>
      </c>
      <c r="AL490" s="42" t="str">
        <f>IFERROR(VLOOKUP($I490,Trabajadores!$C$3:$AN$1684,28,FALSE),0)</f>
        <v>99100165012016</v>
      </c>
      <c r="AM490" s="21" t="str">
        <f>IFERROR(VLOOKUP($I490,Trabajadores!$C$3:$AN$1684,19,FALSE),0)</f>
        <v>Monitor@</v>
      </c>
      <c r="AN490" s="21">
        <f>IFERROR(IF($J490="algadi",VLOOKUP($K490,Centros!$AB$2:$AD$142,2,FALSE),VLOOKUP($K490,Centros!$AB$143:$AD$282,2,FALSE)),0)</f>
        <v>20028</v>
      </c>
      <c r="AO490" s="44">
        <f>IFERROR(IF($J490="algadi",VLOOKUP($K490,Centros!$AB$2:$AD$142,3,FALSE),VLOOKUP($K490,Centros!$AB$143:$AD$222,3,FALSE)),0)</f>
        <v>0</v>
      </c>
      <c r="AP490" s="54"/>
      <c r="AQ490" s="55">
        <f>IFERROR(VLOOKUP($AM490,Centros!$AR$2:$AS$405,2,FALSE),0)</f>
        <v>1.6367812499999999</v>
      </c>
      <c r="AR490" s="78">
        <f>IFERROR(VLOOKUP($AM490,Centros!$AZ$2:$BA$6,2,FALSE),0)</f>
        <v>0</v>
      </c>
      <c r="AS490" s="76">
        <f>IFERROR(VLOOKUP($AM490,Centros!$BE$2:$BF$6,2,FALSE),0)</f>
        <v>0</v>
      </c>
      <c r="BD490" s="45" t="str">
        <f t="shared" si="180"/>
        <v>SMI</v>
      </c>
      <c r="BE490" s="45" t="s">
        <v>852</v>
      </c>
      <c r="BF490" s="123" t="str">
        <f t="shared" si="181"/>
        <v>9-SEPTIEMBRE</v>
      </c>
      <c r="BG490" s="45">
        <f t="shared" si="182"/>
        <v>110204</v>
      </c>
      <c r="BH490" s="45" t="e">
        <f>VLOOKUP(Y490,Hoja1!$A$2:$O$599,14,FALSE)</f>
        <v>#N/A</v>
      </c>
      <c r="BI490" s="45" t="e">
        <f>VLOOKUP(BH490,Hoja1!$A$2:$O$599,2,FALSE)</f>
        <v>#N/A</v>
      </c>
      <c r="BJ490" s="45" t="str">
        <f t="shared" si="183"/>
        <v>FLOREZ DE LEON, ANGELA</v>
      </c>
      <c r="BK490" s="45">
        <f>VLOOKUP(BJ490,Trabajadores!$C$3:$AN$3285,14,FALSE)</f>
        <v>300</v>
      </c>
      <c r="BL490" s="45" t="str">
        <f>VLOOKUP($BJ490,Trabajadores!$C$3:$AN$3285,19,FALSE)</f>
        <v>Monitor@</v>
      </c>
      <c r="BM490" s="45">
        <f>VLOOKUP($BJ490,Trabajadores!$C$3:$AN$3285,16,FALSE)</f>
        <v>37.5</v>
      </c>
      <c r="BN490" s="124">
        <f t="shared" si="184"/>
        <v>1</v>
      </c>
      <c r="BO490" s="124">
        <f t="shared" si="185"/>
        <v>0</v>
      </c>
      <c r="BP490" s="125">
        <f t="shared" si="186"/>
        <v>1</v>
      </c>
      <c r="BR490" s="126">
        <f t="shared" si="187"/>
        <v>-23.750999999999998</v>
      </c>
      <c r="BV490" s="45" t="str">
        <f t="shared" si="188"/>
        <v>SMI</v>
      </c>
      <c r="BW490" s="45" t="s">
        <v>852</v>
      </c>
      <c r="BX490" s="123" t="str">
        <f t="shared" si="189"/>
        <v>9-SEPTIEMBRE</v>
      </c>
      <c r="BY490" s="45">
        <f t="shared" si="190"/>
        <v>110204</v>
      </c>
      <c r="BZ490" s="164" t="e">
        <f>VLOOKUP(BY490,Hoja1!$A$2:$O$599,14,FALSE)</f>
        <v>#N/A</v>
      </c>
      <c r="CA490" s="45" t="e">
        <f>+BI490</f>
        <v>#N/A</v>
      </c>
      <c r="CB490" s="45" t="str">
        <f t="shared" si="191"/>
        <v>Absentismo</v>
      </c>
      <c r="CC490" s="45">
        <v>888</v>
      </c>
      <c r="CD490" s="45" t="str">
        <f t="shared" si="192"/>
        <v>INCIDENCIA</v>
      </c>
      <c r="CF490" s="124"/>
      <c r="CG490" s="124"/>
      <c r="CH490" s="125"/>
      <c r="CJ490" s="126">
        <f t="shared" si="193"/>
        <v>23.750999999999998</v>
      </c>
    </row>
    <row r="491" spans="1:88" hidden="1" x14ac:dyDescent="0.3">
      <c r="A491" s="116"/>
      <c r="B491" s="116"/>
      <c r="D491" s="31"/>
      <c r="E491" s="8" t="s">
        <v>2786</v>
      </c>
      <c r="F491" s="7" t="s">
        <v>726</v>
      </c>
      <c r="G491" s="45" t="s">
        <v>714</v>
      </c>
      <c r="H491" s="45" t="s">
        <v>717</v>
      </c>
      <c r="I491" s="119" t="s">
        <v>8631</v>
      </c>
      <c r="J491" s="18" t="s">
        <v>651</v>
      </c>
      <c r="K491" s="119">
        <v>110120</v>
      </c>
      <c r="L491" s="110" t="str">
        <f t="shared" si="171"/>
        <v>ok</v>
      </c>
      <c r="M491" s="111" t="str">
        <f>IFERROR(VLOOKUP(K491,Centros!$E$2:$G$340,2,FALSE)," ")</f>
        <v>COLEGIO CRISTO REY  - LAS ROZAS</v>
      </c>
      <c r="N491" s="112" t="str">
        <f t="shared" si="172"/>
        <v xml:space="preserve"> </v>
      </c>
      <c r="O491" s="113" t="str">
        <f>IFERROR(VLOOKUP($I491,Trabajadores!$C$3:$AF$1684,19,FALSE)," ")</f>
        <v>Monitor@</v>
      </c>
      <c r="P491" s="32">
        <v>1.5</v>
      </c>
      <c r="Q491" s="33">
        <v>9</v>
      </c>
      <c r="R491" s="24">
        <f t="shared" si="170"/>
        <v>13.5</v>
      </c>
      <c r="S491" s="18"/>
      <c r="T491" s="23">
        <f t="shared" si="173"/>
        <v>1.6367812499999999</v>
      </c>
      <c r="U491" s="23">
        <f t="shared" si="174"/>
        <v>0</v>
      </c>
      <c r="V491" s="18"/>
      <c r="W491" s="23">
        <f t="shared" si="175"/>
        <v>17.81325</v>
      </c>
      <c r="X491" s="30" t="str">
        <f>IFERROR(VLOOKUP($I491,Trabajadores!$C$2:$AS$1684,42,FALSE)," ")</f>
        <v>SMI</v>
      </c>
      <c r="Y491" s="30">
        <f>IFERROR(VLOOKUP($I491,Trabajadores!$C$2:$AS$1684,40,FALSE)," ")</f>
        <v>110204</v>
      </c>
      <c r="Z491" s="30" t="str">
        <f>IFERROR(VLOOKUP(Y491,Centros!$X$2:$Y$228,2,FALSE)," ")</f>
        <v xml:space="preserve"> </v>
      </c>
      <c r="AA491" s="6" t="s">
        <v>11017</v>
      </c>
      <c r="AB491" s="5" t="s">
        <v>11018</v>
      </c>
      <c r="AC491" s="41">
        <f>IFERROR(VLOOKUP(H491,Centros!$AI$2:$AN$10,6,FALSE),0)</f>
        <v>73</v>
      </c>
      <c r="AD491" s="42">
        <f t="shared" si="176"/>
        <v>0</v>
      </c>
      <c r="AE491" s="42">
        <f t="shared" si="177"/>
        <v>0</v>
      </c>
      <c r="AF491" s="42">
        <f t="shared" si="178"/>
        <v>13.5</v>
      </c>
      <c r="AG491" s="42">
        <f t="shared" si="179"/>
        <v>0</v>
      </c>
      <c r="AH491" s="43">
        <f>IFERROR(VLOOKUP($I491,Trabajadores!$C$3:$AT$1684,44,FALSE),0)</f>
        <v>20028</v>
      </c>
      <c r="AI491" s="43">
        <f>IFERROR(VLOOKUP($I491,Trabajadores!$C$3:$AT$1684,2,FALSE),0)</f>
        <v>928</v>
      </c>
      <c r="AJ491" s="43" t="str">
        <f>IFERROR(VLOOKUP($I491,Trabajadores!$C$3:$AY$1270,21,FALSE),0)</f>
        <v>34</v>
      </c>
      <c r="AK491" s="42">
        <f>IFERROR(VLOOKUP($I491,Trabajadores!$C$3:$AN$1684,38,FALSE),0)</f>
        <v>7.87</v>
      </c>
      <c r="AL491" s="42" t="str">
        <f>IFERROR(VLOOKUP($I491,Trabajadores!$C$3:$AN$1684,28,FALSE),0)</f>
        <v>99100165012016</v>
      </c>
      <c r="AM491" s="21" t="str">
        <f>IFERROR(VLOOKUP($I491,Trabajadores!$C$3:$AN$1684,19,FALSE),0)</f>
        <v>Monitor@</v>
      </c>
      <c r="AN491" s="21">
        <f>IFERROR(IF($J491="algadi",VLOOKUP($K491,Centros!$AB$2:$AD$142,2,FALSE),VLOOKUP($K491,Centros!$AB$143:$AD$282,2,FALSE)),0)</f>
        <v>19228</v>
      </c>
      <c r="AO491" s="44" t="str">
        <f>IFERROR(IF($J491="algadi",VLOOKUP($K491,Centros!$AB$2:$AD$142,3,FALSE),VLOOKUP($K491,Centros!$AB$143:$AD$222,3,FALSE)),0)</f>
        <v>51</v>
      </c>
      <c r="AP491" s="54"/>
      <c r="AQ491" s="55">
        <f>IFERROR(VLOOKUP($AM491,Centros!$AR$2:$AS$405,2,FALSE),0)</f>
        <v>1.6367812499999999</v>
      </c>
      <c r="AR491" s="78">
        <f>IFERROR(VLOOKUP($AM491,Centros!$AZ$2:$BA$6,2,FALSE),0)</f>
        <v>0</v>
      </c>
      <c r="AS491" s="76">
        <f>IFERROR(VLOOKUP($AM491,Centros!$BE$2:$BF$6,2,FALSE),0)</f>
        <v>0</v>
      </c>
      <c r="BD491" s="45" t="str">
        <f t="shared" si="180"/>
        <v>SMI</v>
      </c>
      <c r="BE491" s="45" t="s">
        <v>852</v>
      </c>
      <c r="BF491" s="123" t="str">
        <f t="shared" si="181"/>
        <v>9-SEPTIEMBRE</v>
      </c>
      <c r="BG491" s="45">
        <f t="shared" si="182"/>
        <v>110204</v>
      </c>
      <c r="BH491" s="45" t="e">
        <f>VLOOKUP(Y491,Hoja1!$A$2:$O$599,14,FALSE)</f>
        <v>#N/A</v>
      </c>
      <c r="BI491" s="45" t="e">
        <f>VLOOKUP(BH491,Hoja1!$A$2:$O$599,2,FALSE)</f>
        <v>#N/A</v>
      </c>
      <c r="BJ491" s="45" t="str">
        <f t="shared" si="183"/>
        <v>GARCIA SERRANO, SARA</v>
      </c>
      <c r="BK491" s="45">
        <f>VLOOKUP(BJ491,Trabajadores!$C$3:$AN$3285,14,FALSE)</f>
        <v>300</v>
      </c>
      <c r="BL491" s="45" t="str">
        <f>VLOOKUP($BJ491,Trabajadores!$C$3:$AN$3285,19,FALSE)</f>
        <v>Monitor@</v>
      </c>
      <c r="BM491" s="45">
        <f>VLOOKUP($BJ491,Trabajadores!$C$3:$AN$3285,16,FALSE)</f>
        <v>25</v>
      </c>
      <c r="BN491" s="124">
        <f t="shared" si="184"/>
        <v>1</v>
      </c>
      <c r="BO491" s="124">
        <f t="shared" si="185"/>
        <v>0</v>
      </c>
      <c r="BP491" s="125">
        <f t="shared" si="186"/>
        <v>1</v>
      </c>
      <c r="BR491" s="126">
        <f t="shared" si="187"/>
        <v>-17.81325</v>
      </c>
      <c r="BV491" s="45" t="str">
        <f t="shared" si="188"/>
        <v>SMI</v>
      </c>
      <c r="BW491" s="45" t="s">
        <v>852</v>
      </c>
      <c r="BX491" s="123" t="str">
        <f t="shared" si="189"/>
        <v>9-SEPTIEMBRE</v>
      </c>
      <c r="BY491" s="45">
        <f t="shared" si="190"/>
        <v>110120</v>
      </c>
      <c r="BZ491" s="45">
        <f>VLOOKUP(BY491,Hoja1!$A$2:$O$599,14,FALSE)</f>
        <v>110120</v>
      </c>
      <c r="CA491" s="45" t="str">
        <f>VLOOKUP(BZ491,Hoja1!$A$2:$O$599,2,FALSE)</f>
        <v>COLEGIO CRISTO REY  - LAS ROZAS</v>
      </c>
      <c r="CB491" s="45" t="str">
        <f t="shared" si="191"/>
        <v>Absentismo</v>
      </c>
      <c r="CC491" s="45">
        <v>888</v>
      </c>
      <c r="CD491" s="45" t="str">
        <f t="shared" si="192"/>
        <v>INCIDENCIA</v>
      </c>
      <c r="CF491" s="124"/>
      <c r="CG491" s="124"/>
      <c r="CH491" s="125"/>
      <c r="CJ491" s="126">
        <f t="shared" si="193"/>
        <v>17.81325</v>
      </c>
    </row>
    <row r="492" spans="1:88" hidden="1" x14ac:dyDescent="0.3">
      <c r="A492" s="116"/>
      <c r="B492" s="116"/>
      <c r="D492" s="31"/>
      <c r="E492" s="8" t="s">
        <v>2786</v>
      </c>
      <c r="F492" s="7" t="s">
        <v>726</v>
      </c>
      <c r="G492" s="45" t="s">
        <v>714</v>
      </c>
      <c r="H492" s="45" t="s">
        <v>717</v>
      </c>
      <c r="I492" s="119" t="s">
        <v>7165</v>
      </c>
      <c r="J492" s="18" t="s">
        <v>651</v>
      </c>
      <c r="K492" s="119">
        <v>110120</v>
      </c>
      <c r="L492" s="110" t="str">
        <f t="shared" si="171"/>
        <v>ok</v>
      </c>
      <c r="M492" s="111" t="str">
        <f>IFERROR(VLOOKUP(K492,Centros!$E$2:$G$340,2,FALSE)," ")</f>
        <v>COLEGIO CRISTO REY  - LAS ROZAS</v>
      </c>
      <c r="N492" s="112" t="str">
        <f t="shared" si="172"/>
        <v xml:space="preserve"> </v>
      </c>
      <c r="O492" s="113" t="str">
        <f>IFERROR(VLOOKUP($I492,Trabajadores!$C$3:$AF$1684,19,FALSE)," ")</f>
        <v>MONITOR@</v>
      </c>
      <c r="P492" s="32">
        <v>1.5</v>
      </c>
      <c r="Q492" s="33">
        <v>9</v>
      </c>
      <c r="R492" s="24">
        <f t="shared" si="170"/>
        <v>13.5</v>
      </c>
      <c r="S492" s="18"/>
      <c r="T492" s="23" t="b">
        <f t="shared" si="173"/>
        <v>0</v>
      </c>
      <c r="U492" s="23">
        <f t="shared" si="174"/>
        <v>0</v>
      </c>
      <c r="V492" s="18"/>
      <c r="W492" s="23">
        <f t="shared" si="175"/>
        <v>17.81325</v>
      </c>
      <c r="X492" s="30" t="str">
        <f>IFERROR(VLOOKUP($I492,Trabajadores!$C$2:$AS$1684,42,FALSE)," ")</f>
        <v>SMI</v>
      </c>
      <c r="Y492" s="30">
        <f>IFERROR(VLOOKUP($I492,Trabajadores!$C$2:$AS$1684,40,FALSE)," ")</f>
        <v>110120</v>
      </c>
      <c r="Z492" s="30" t="str">
        <f>IFERROR(VLOOKUP(Y492,Centros!$X$2:$Y$228,2,FALSE)," ")</f>
        <v>COLEGIO CRISTO REY  - LAS ROZAS</v>
      </c>
      <c r="AA492" s="6" t="s">
        <v>11019</v>
      </c>
      <c r="AB492" s="5" t="s">
        <v>11020</v>
      </c>
      <c r="AC492" s="41">
        <f>IFERROR(VLOOKUP(H492,Centros!$AI$2:$AN$10,6,FALSE),0)</f>
        <v>73</v>
      </c>
      <c r="AD492" s="42">
        <f t="shared" si="176"/>
        <v>0</v>
      </c>
      <c r="AE492" s="42">
        <f t="shared" si="177"/>
        <v>0</v>
      </c>
      <c r="AF492" s="42">
        <f t="shared" si="178"/>
        <v>13.5</v>
      </c>
      <c r="AG492" s="42">
        <f t="shared" si="179"/>
        <v>0</v>
      </c>
      <c r="AH492" s="43">
        <f>IFERROR(VLOOKUP($I492,Trabajadores!$C$3:$AT$1684,44,FALSE),0)</f>
        <v>20028</v>
      </c>
      <c r="AI492" s="43">
        <f>IFERROR(VLOOKUP($I492,Trabajadores!$C$3:$AT$1684,2,FALSE),0)</f>
        <v>151</v>
      </c>
      <c r="AJ492" s="43" t="str">
        <f>IFERROR(VLOOKUP($I492,Trabajadores!$C$3:$AY$1270,21,FALSE),0)</f>
        <v>21</v>
      </c>
      <c r="AK492" s="42">
        <f>IFERROR(VLOOKUP($I492,Trabajadores!$C$3:$AN$1684,38,FALSE),0)</f>
        <v>10.911077332319969</v>
      </c>
      <c r="AL492" s="42" t="str">
        <f>IFERROR(VLOOKUP($I492,Trabajadores!$C$3:$AN$1684,28,FALSE),0)</f>
        <v>99008725011994</v>
      </c>
      <c r="AM492" s="21" t="str">
        <f>IFERROR(VLOOKUP($I492,Trabajadores!$C$3:$AN$1684,19,FALSE),0)</f>
        <v>MONITOR@</v>
      </c>
      <c r="AN492" s="21">
        <f>IFERROR(IF($J492="algadi",VLOOKUP($K492,Centros!$AB$2:$AD$142,2,FALSE),VLOOKUP($K492,Centros!$AB$143:$AD$282,2,FALSE)),0)</f>
        <v>19228</v>
      </c>
      <c r="AO492" s="44" t="str">
        <f>IFERROR(IF($J492="algadi",VLOOKUP($K492,Centros!$AB$2:$AD$142,3,FALSE),VLOOKUP($K492,Centros!$AB$143:$AD$222,3,FALSE)),0)</f>
        <v>51</v>
      </c>
      <c r="AP492" s="54"/>
      <c r="AQ492" s="55">
        <f>IFERROR(VLOOKUP($AM492,Centros!$AR$2:$AS$405,2,FALSE),0)</f>
        <v>1.6367812499999999</v>
      </c>
      <c r="AR492" s="78">
        <f>IFERROR(VLOOKUP($AM492,Centros!$AZ$2:$BA$6,2,FALSE),0)</f>
        <v>0</v>
      </c>
      <c r="AS492" s="76">
        <f>IFERROR(VLOOKUP($AM492,Centros!$BE$2:$BF$6,2,FALSE),0)</f>
        <v>0</v>
      </c>
      <c r="BD492" s="45" t="str">
        <f t="shared" si="180"/>
        <v>SMI</v>
      </c>
      <c r="BE492" s="45" t="s">
        <v>852</v>
      </c>
      <c r="BF492" s="123" t="str">
        <f t="shared" si="181"/>
        <v>9-SEPTIEMBRE</v>
      </c>
      <c r="BG492" s="45">
        <f t="shared" si="182"/>
        <v>110120</v>
      </c>
      <c r="BH492" s="45">
        <f>VLOOKUP(Y492,Hoja1!$A$2:$O$599,14,FALSE)</f>
        <v>110120</v>
      </c>
      <c r="BI492" s="45" t="str">
        <f>VLOOKUP(BH492,Hoja1!$A$2:$O$599,2,FALSE)</f>
        <v>COLEGIO CRISTO REY  - LAS ROZAS</v>
      </c>
      <c r="BJ492" s="45" t="str">
        <f t="shared" si="183"/>
        <v>SUAREZ BOADA, SABINA</v>
      </c>
      <c r="BK492" s="45">
        <f>VLOOKUP(BJ492,Trabajadores!$C$3:$AN$3285,14,FALSE)</f>
        <v>300</v>
      </c>
      <c r="BL492" s="45" t="str">
        <f>VLOOKUP($BJ492,Trabajadores!$C$3:$AN$3285,19,FALSE)</f>
        <v>MONITOR@</v>
      </c>
      <c r="BM492" s="45">
        <f>VLOOKUP($BJ492,Trabajadores!$C$3:$AN$3285,16,FALSE)</f>
        <v>52.63</v>
      </c>
      <c r="BN492" s="124">
        <f t="shared" si="184"/>
        <v>1</v>
      </c>
      <c r="BO492" s="124">
        <f t="shared" si="185"/>
        <v>0</v>
      </c>
      <c r="BP492" s="125">
        <f t="shared" si="186"/>
        <v>1</v>
      </c>
      <c r="BR492" s="126">
        <f t="shared" si="187"/>
        <v>-17.81325</v>
      </c>
      <c r="BV492" s="45" t="str">
        <f t="shared" si="188"/>
        <v>SMI</v>
      </c>
      <c r="BW492" s="45" t="s">
        <v>852</v>
      </c>
      <c r="BX492" s="123" t="str">
        <f t="shared" si="189"/>
        <v>9-SEPTIEMBRE</v>
      </c>
      <c r="BY492" s="45">
        <f t="shared" si="190"/>
        <v>110120</v>
      </c>
      <c r="BZ492" s="45">
        <f>VLOOKUP(BY492,Hoja1!$A$2:$O$599,14,FALSE)</f>
        <v>110120</v>
      </c>
      <c r="CA492" s="45" t="str">
        <f>VLOOKUP(BZ492,Hoja1!$A$2:$O$599,2,FALSE)</f>
        <v>COLEGIO CRISTO REY  - LAS ROZAS</v>
      </c>
      <c r="CB492" s="45" t="str">
        <f t="shared" si="191"/>
        <v>Absentismo</v>
      </c>
      <c r="CC492" s="45">
        <v>888</v>
      </c>
      <c r="CD492" s="45" t="str">
        <f t="shared" si="192"/>
        <v>INCIDENCIA</v>
      </c>
      <c r="CF492" s="124"/>
      <c r="CG492" s="124"/>
      <c r="CH492" s="125"/>
      <c r="CJ492" s="126">
        <f t="shared" si="193"/>
        <v>17.81325</v>
      </c>
    </row>
    <row r="493" spans="1:88" hidden="1" x14ac:dyDescent="0.3">
      <c r="A493" s="116"/>
      <c r="B493" s="116"/>
      <c r="D493" s="31"/>
      <c r="E493" s="8" t="s">
        <v>2786</v>
      </c>
      <c r="F493" s="7" t="s">
        <v>726</v>
      </c>
      <c r="G493" s="45" t="s">
        <v>714</v>
      </c>
      <c r="H493" s="45" t="s">
        <v>717</v>
      </c>
      <c r="I493" s="119" t="s">
        <v>8071</v>
      </c>
      <c r="J493" s="18" t="s">
        <v>651</v>
      </c>
      <c r="K493" s="119">
        <v>110807</v>
      </c>
      <c r="L493" s="110" t="str">
        <f t="shared" si="171"/>
        <v>ok</v>
      </c>
      <c r="M493" s="111" t="str">
        <f>IFERROR(VLOOKUP(K493,Centros!$E$2:$G$340,2,FALSE)," ")</f>
        <v>COLEGIO NTRA SRA BUEN CONSEJO</v>
      </c>
      <c r="N493" s="112" t="str">
        <f t="shared" si="172"/>
        <v xml:space="preserve"> </v>
      </c>
      <c r="O493" s="113" t="str">
        <f>IFERROR(VLOOKUP($I493,Trabajadores!$C$3:$AF$1684,19,FALSE)," ")</f>
        <v>Monitor@</v>
      </c>
      <c r="P493" s="32">
        <v>6</v>
      </c>
      <c r="Q493" s="33">
        <v>9</v>
      </c>
      <c r="R493" s="24">
        <f t="shared" si="170"/>
        <v>54</v>
      </c>
      <c r="S493" s="18"/>
      <c r="T493" s="23">
        <f t="shared" si="173"/>
        <v>1.6367812499999999</v>
      </c>
      <c r="U493" s="23">
        <f t="shared" si="174"/>
        <v>0</v>
      </c>
      <c r="V493" s="18"/>
      <c r="W493" s="23">
        <f t="shared" si="175"/>
        <v>71.253</v>
      </c>
      <c r="X493" s="30" t="str">
        <f>IFERROR(VLOOKUP($I493,Trabajadores!$C$2:$AS$1684,42,FALSE)," ")</f>
        <v>SMI</v>
      </c>
      <c r="Y493" s="30">
        <f>IFERROR(VLOOKUP($I493,Trabajadores!$C$2:$AS$1684,40,FALSE)," ")</f>
        <v>110201</v>
      </c>
      <c r="Z493" s="30" t="str">
        <f>IFERROR(VLOOKUP(Y493,Centros!$X$2:$Y$228,2,FALSE)," ")</f>
        <v xml:space="preserve"> </v>
      </c>
      <c r="AA493" s="6" t="s">
        <v>11021</v>
      </c>
      <c r="AB493" s="5" t="s">
        <v>11022</v>
      </c>
      <c r="AC493" s="41">
        <f>IFERROR(VLOOKUP(H493,Centros!$AI$2:$AN$10,6,FALSE),0)</f>
        <v>73</v>
      </c>
      <c r="AD493" s="42">
        <f t="shared" si="176"/>
        <v>0</v>
      </c>
      <c r="AE493" s="42">
        <f t="shared" si="177"/>
        <v>0</v>
      </c>
      <c r="AF493" s="42">
        <f t="shared" si="178"/>
        <v>54</v>
      </c>
      <c r="AG493" s="42">
        <f t="shared" si="179"/>
        <v>0</v>
      </c>
      <c r="AH493" s="43">
        <f>IFERROR(VLOOKUP($I493,Trabajadores!$C$3:$AT$1684,44,FALSE),0)</f>
        <v>20028</v>
      </c>
      <c r="AI493" s="43">
        <f>IFERROR(VLOOKUP($I493,Trabajadores!$C$3:$AT$1684,2,FALSE),0)</f>
        <v>1029</v>
      </c>
      <c r="AJ493" s="43" t="str">
        <f>IFERROR(VLOOKUP($I493,Trabajadores!$C$3:$AY$1270,21,FALSE),0)</f>
        <v>32</v>
      </c>
      <c r="AK493" s="42">
        <f>IFERROR(VLOOKUP($I493,Trabajadores!$C$3:$AN$1684,38,FALSE),0)</f>
        <v>7.87</v>
      </c>
      <c r="AL493" s="42" t="str">
        <f>IFERROR(VLOOKUP($I493,Trabajadores!$C$3:$AN$1684,28,FALSE),0)</f>
        <v>99100165012016</v>
      </c>
      <c r="AM493" s="21" t="str">
        <f>IFERROR(VLOOKUP($I493,Trabajadores!$C$3:$AN$1684,19,FALSE),0)</f>
        <v>Monitor@</v>
      </c>
      <c r="AN493" s="21">
        <f>IFERROR(IF($J493="algadi",VLOOKUP($K493,Centros!$AB$2:$AD$142,2,FALSE),VLOOKUP($K493,Centros!$AB$143:$AD$282,2,FALSE)),0)</f>
        <v>19228</v>
      </c>
      <c r="AO493" s="44" t="str">
        <f>IFERROR(IF($J493="algadi",VLOOKUP($K493,Centros!$AB$2:$AD$142,3,FALSE),VLOOKUP($K493,Centros!$AB$143:$AD$222,3,FALSE)),0)</f>
        <v>61</v>
      </c>
      <c r="AP493" s="54"/>
      <c r="AQ493" s="55">
        <f>IFERROR(VLOOKUP($AM493,Centros!$AR$2:$AS$405,2,FALSE),0)</f>
        <v>1.6367812499999999</v>
      </c>
      <c r="AR493" s="78">
        <f>IFERROR(VLOOKUP($AM493,Centros!$AZ$2:$BA$6,2,FALSE),0)</f>
        <v>0</v>
      </c>
      <c r="AS493" s="76">
        <f>IFERROR(VLOOKUP($AM493,Centros!$BE$2:$BF$6,2,FALSE),0)</f>
        <v>0</v>
      </c>
      <c r="BD493" s="45" t="str">
        <f t="shared" si="180"/>
        <v>SMI</v>
      </c>
      <c r="BE493" s="45" t="s">
        <v>852</v>
      </c>
      <c r="BF493" s="123" t="str">
        <f t="shared" si="181"/>
        <v>9-SEPTIEMBRE</v>
      </c>
      <c r="BG493" s="45">
        <f t="shared" si="182"/>
        <v>110201</v>
      </c>
      <c r="BH493" s="45" t="e">
        <f>VLOOKUP(Y493,Hoja1!$A$2:$O$599,14,FALSE)</f>
        <v>#N/A</v>
      </c>
      <c r="BI493" s="45" t="e">
        <f>VLOOKUP(BH493,Hoja1!$A$2:$O$599,2,FALSE)</f>
        <v>#N/A</v>
      </c>
      <c r="BJ493" s="45" t="str">
        <f t="shared" si="183"/>
        <v>CORA GOMEZ, TANIA</v>
      </c>
      <c r="BK493" s="45">
        <f>VLOOKUP(BJ493,Trabajadores!$C$3:$AN$3285,14,FALSE)</f>
        <v>300</v>
      </c>
      <c r="BL493" s="45" t="str">
        <f>VLOOKUP($BJ493,Trabajadores!$C$3:$AN$3285,19,FALSE)</f>
        <v>Monitor@</v>
      </c>
      <c r="BM493" s="45">
        <f>VLOOKUP($BJ493,Trabajadores!$C$3:$AN$3285,16,FALSE)</f>
        <v>25</v>
      </c>
      <c r="BN493" s="124">
        <f t="shared" si="184"/>
        <v>1</v>
      </c>
      <c r="BO493" s="124">
        <f t="shared" si="185"/>
        <v>0</v>
      </c>
      <c r="BP493" s="125">
        <f t="shared" si="186"/>
        <v>1</v>
      </c>
      <c r="BR493" s="126">
        <f t="shared" si="187"/>
        <v>-71.253</v>
      </c>
      <c r="BV493" s="45" t="str">
        <f t="shared" si="188"/>
        <v>SMI</v>
      </c>
      <c r="BW493" s="45" t="s">
        <v>852</v>
      </c>
      <c r="BX493" s="123" t="str">
        <f t="shared" si="189"/>
        <v>9-SEPTIEMBRE</v>
      </c>
      <c r="BY493" s="45">
        <f t="shared" si="190"/>
        <v>110807</v>
      </c>
      <c r="BZ493" s="45">
        <f>VLOOKUP(BY493,Hoja1!$A$2:$O$599,14,FALSE)</f>
        <v>110807</v>
      </c>
      <c r="CA493" s="45" t="str">
        <f>VLOOKUP(BZ493,Hoja1!$A$2:$O$599,2,FALSE)</f>
        <v>COLEGIO NTRA SRA BUEN CONSEJO</v>
      </c>
      <c r="CB493" s="45" t="str">
        <f t="shared" si="191"/>
        <v>Absentismo</v>
      </c>
      <c r="CC493" s="45">
        <v>888</v>
      </c>
      <c r="CD493" s="45" t="str">
        <f t="shared" si="192"/>
        <v>INCIDENCIA</v>
      </c>
      <c r="CF493" s="124"/>
      <c r="CG493" s="124"/>
      <c r="CH493" s="125"/>
      <c r="CJ493" s="126">
        <f t="shared" si="193"/>
        <v>71.253</v>
      </c>
    </row>
    <row r="494" spans="1:88" hidden="1" x14ac:dyDescent="0.3">
      <c r="A494" s="116"/>
      <c r="B494" s="116"/>
      <c r="D494" s="31"/>
      <c r="E494" s="8" t="s">
        <v>2786</v>
      </c>
      <c r="F494" s="7" t="s">
        <v>726</v>
      </c>
      <c r="G494" s="45" t="s">
        <v>714</v>
      </c>
      <c r="H494" s="45" t="s">
        <v>717</v>
      </c>
      <c r="I494" s="119" t="s">
        <v>7249</v>
      </c>
      <c r="J494" s="18" t="s">
        <v>651</v>
      </c>
      <c r="K494" s="119">
        <v>110807</v>
      </c>
      <c r="L494" s="110" t="str">
        <f t="shared" si="171"/>
        <v>ok</v>
      </c>
      <c r="M494" s="111" t="str">
        <f>IFERROR(VLOOKUP(K494,Centros!$E$2:$G$340,2,FALSE)," ")</f>
        <v>COLEGIO NTRA SRA BUEN CONSEJO</v>
      </c>
      <c r="N494" s="112" t="str">
        <f t="shared" si="172"/>
        <v xml:space="preserve"> </v>
      </c>
      <c r="O494" s="113" t="str">
        <f>IFERROR(VLOOKUP($I494,Trabajadores!$C$3:$AF$1684,19,FALSE)," ")</f>
        <v>Monitor@</v>
      </c>
      <c r="P494" s="32">
        <v>14</v>
      </c>
      <c r="Q494" s="33">
        <v>8</v>
      </c>
      <c r="R494" s="24">
        <f t="shared" si="170"/>
        <v>112</v>
      </c>
      <c r="S494" s="18"/>
      <c r="T494" s="23">
        <f t="shared" si="173"/>
        <v>1.6367812499999999</v>
      </c>
      <c r="U494" s="23">
        <f t="shared" si="174"/>
        <v>0</v>
      </c>
      <c r="V494" s="18"/>
      <c r="W494" s="23">
        <f t="shared" si="175"/>
        <v>147.78399999999999</v>
      </c>
      <c r="X494" s="30" t="str">
        <f>IFERROR(VLOOKUP($I494,Trabajadores!$C$2:$AS$1684,42,FALSE)," ")</f>
        <v>SMI</v>
      </c>
      <c r="Y494" s="30">
        <f>IFERROR(VLOOKUP($I494,Trabajadores!$C$2:$AS$1684,40,FALSE)," ")</f>
        <v>110061</v>
      </c>
      <c r="Z494" s="30" t="str">
        <f>IFERROR(VLOOKUP(Y494,Centros!$X$2:$Y$228,2,FALSE)," ")</f>
        <v>COL. SAN AGUSTIN - MADRID</v>
      </c>
      <c r="AA494" s="6" t="s">
        <v>11023</v>
      </c>
      <c r="AB494" s="5" t="s">
        <v>11024</v>
      </c>
      <c r="AC494" s="41">
        <f>IFERROR(VLOOKUP(H494,Centros!$AI$2:$AN$10,6,FALSE),0)</f>
        <v>73</v>
      </c>
      <c r="AD494" s="42">
        <f t="shared" si="176"/>
        <v>0</v>
      </c>
      <c r="AE494" s="42">
        <f t="shared" si="177"/>
        <v>0</v>
      </c>
      <c r="AF494" s="42">
        <f t="shared" si="178"/>
        <v>112</v>
      </c>
      <c r="AG494" s="42">
        <f t="shared" si="179"/>
        <v>0</v>
      </c>
      <c r="AH494" s="43">
        <f>IFERROR(VLOOKUP($I494,Trabajadores!$C$3:$AT$1684,44,FALSE),0)</f>
        <v>20028</v>
      </c>
      <c r="AI494" s="43">
        <f>IFERROR(VLOOKUP($I494,Trabajadores!$C$3:$AT$1684,2,FALSE),0)</f>
        <v>707</v>
      </c>
      <c r="AJ494" s="43" t="str">
        <f>IFERROR(VLOOKUP($I494,Trabajadores!$C$3:$AY$1270,21,FALSE),0)</f>
        <v>10</v>
      </c>
      <c r="AK494" s="42">
        <f>IFERROR(VLOOKUP($I494,Trabajadores!$C$3:$AN$1684,38,FALSE),0)</f>
        <v>7.8879999999999999</v>
      </c>
      <c r="AL494" s="42" t="str">
        <f>IFERROR(VLOOKUP($I494,Trabajadores!$C$3:$AN$1684,28,FALSE),0)</f>
        <v>99100165012016</v>
      </c>
      <c r="AM494" s="21" t="str">
        <f>IFERROR(VLOOKUP($I494,Trabajadores!$C$3:$AN$1684,19,FALSE),0)</f>
        <v>Monitor@</v>
      </c>
      <c r="AN494" s="21">
        <f>IFERROR(IF($J494="algadi",VLOOKUP($K494,Centros!$AB$2:$AD$142,2,FALSE),VLOOKUP($K494,Centros!$AB$143:$AD$282,2,FALSE)),0)</f>
        <v>19228</v>
      </c>
      <c r="AO494" s="44" t="str">
        <f>IFERROR(IF($J494="algadi",VLOOKUP($K494,Centros!$AB$2:$AD$142,3,FALSE),VLOOKUP($K494,Centros!$AB$143:$AD$222,3,FALSE)),0)</f>
        <v>61</v>
      </c>
      <c r="AP494" s="54"/>
      <c r="AQ494" s="55">
        <f>IFERROR(VLOOKUP($AM494,Centros!$AR$2:$AS$405,2,FALSE),0)</f>
        <v>1.6367812499999999</v>
      </c>
      <c r="AR494" s="78">
        <f>IFERROR(VLOOKUP($AM494,Centros!$AZ$2:$BA$6,2,FALSE),0)</f>
        <v>0</v>
      </c>
      <c r="AS494" s="76">
        <f>IFERROR(VLOOKUP($AM494,Centros!$BE$2:$BF$6,2,FALSE),0)</f>
        <v>0</v>
      </c>
      <c r="BD494" s="45" t="str">
        <f t="shared" si="180"/>
        <v>SMI</v>
      </c>
      <c r="BE494" s="45" t="s">
        <v>852</v>
      </c>
      <c r="BF494" s="123" t="str">
        <f t="shared" si="181"/>
        <v>9-SEPTIEMBRE</v>
      </c>
      <c r="BG494" s="45">
        <f t="shared" si="182"/>
        <v>110061</v>
      </c>
      <c r="BH494" s="45">
        <f>VLOOKUP(Y494,Hoja1!$A$2:$O$599,14,FALSE)</f>
        <v>110061</v>
      </c>
      <c r="BI494" s="45" t="str">
        <f>VLOOKUP(BH494,Hoja1!$A$2:$O$599,2,FALSE)</f>
        <v>COL. SAN AGUSTIN - MADRID</v>
      </c>
      <c r="BJ494" s="45" t="str">
        <f t="shared" si="183"/>
        <v>VASQUEZ ZAMORA, CHRISTOPHE</v>
      </c>
      <c r="BK494" s="45">
        <f>VLOOKUP(BJ494,Trabajadores!$C$3:$AN$3285,14,FALSE)</f>
        <v>300</v>
      </c>
      <c r="BL494" s="45" t="str">
        <f>VLOOKUP($BJ494,Trabajadores!$C$3:$AN$3285,19,FALSE)</f>
        <v>Monitor@</v>
      </c>
      <c r="BM494" s="45">
        <f>VLOOKUP($BJ494,Trabajadores!$C$3:$AN$3285,16,FALSE)</f>
        <v>31.25</v>
      </c>
      <c r="BN494" s="124">
        <f t="shared" si="184"/>
        <v>1</v>
      </c>
      <c r="BO494" s="124">
        <f t="shared" si="185"/>
        <v>0</v>
      </c>
      <c r="BP494" s="125">
        <f t="shared" si="186"/>
        <v>1</v>
      </c>
      <c r="BR494" s="126">
        <f t="shared" si="187"/>
        <v>-147.78399999999999</v>
      </c>
      <c r="BV494" s="45" t="str">
        <f t="shared" si="188"/>
        <v>SMI</v>
      </c>
      <c r="BW494" s="45" t="s">
        <v>852</v>
      </c>
      <c r="BX494" s="123" t="str">
        <f t="shared" si="189"/>
        <v>9-SEPTIEMBRE</v>
      </c>
      <c r="BY494" s="45">
        <f t="shared" si="190"/>
        <v>110807</v>
      </c>
      <c r="BZ494" s="45">
        <f>VLOOKUP(BY494,Hoja1!$A$2:$O$599,14,FALSE)</f>
        <v>110807</v>
      </c>
      <c r="CA494" s="45" t="str">
        <f>VLOOKUP(BZ494,Hoja1!$A$2:$O$599,2,FALSE)</f>
        <v>COLEGIO NTRA SRA BUEN CONSEJO</v>
      </c>
      <c r="CB494" s="45" t="str">
        <f t="shared" si="191"/>
        <v>Absentismo</v>
      </c>
      <c r="CC494" s="45">
        <v>888</v>
      </c>
      <c r="CD494" s="45" t="str">
        <f t="shared" si="192"/>
        <v>INCIDENCIA</v>
      </c>
      <c r="CF494" s="124"/>
      <c r="CG494" s="124"/>
      <c r="CH494" s="125"/>
      <c r="CJ494" s="126">
        <f t="shared" si="193"/>
        <v>147.78399999999999</v>
      </c>
    </row>
    <row r="495" spans="1:88" hidden="1" x14ac:dyDescent="0.3">
      <c r="E495" s="8" t="s">
        <v>2786</v>
      </c>
      <c r="F495" s="120" t="s">
        <v>726</v>
      </c>
      <c r="G495" s="120" t="s">
        <v>714</v>
      </c>
      <c r="H495" s="120" t="s">
        <v>717</v>
      </c>
      <c r="I495" s="120" t="s">
        <v>10259</v>
      </c>
      <c r="J495" s="45" t="s">
        <v>651</v>
      </c>
      <c r="K495" s="121">
        <v>110807</v>
      </c>
      <c r="L495" s="110" t="str">
        <f t="shared" si="171"/>
        <v>ok</v>
      </c>
      <c r="M495" s="111" t="str">
        <f>IFERROR(VLOOKUP(K495,Centros!$E$2:$G$340,2,FALSE)," ")</f>
        <v>COLEGIO NTRA SRA BUEN CONSEJO</v>
      </c>
      <c r="N495" s="112" t="str">
        <f t="shared" si="172"/>
        <v xml:space="preserve"> </v>
      </c>
      <c r="O495" s="113" t="str">
        <f>IFERROR(VLOOKUP($I495,Trabajadores!$C$3:$AF$1684,19,FALSE)," ")</f>
        <v>Monitor@</v>
      </c>
      <c r="P495" s="120">
        <v>14</v>
      </c>
      <c r="Q495" s="120">
        <v>8</v>
      </c>
      <c r="R495" s="24">
        <f t="shared" si="170"/>
        <v>112</v>
      </c>
      <c r="T495" s="23">
        <f t="shared" si="173"/>
        <v>1.6367812499999999</v>
      </c>
      <c r="U495" s="23">
        <f t="shared" si="174"/>
        <v>0</v>
      </c>
      <c r="W495" s="23">
        <f t="shared" si="175"/>
        <v>147.78399999999999</v>
      </c>
      <c r="X495" s="30" t="str">
        <f>IFERROR(VLOOKUP($I495,Trabajadores!$C$2:$AS$1684,42,FALSE)," ")</f>
        <v>SMI</v>
      </c>
      <c r="Y495" s="30">
        <f>IFERROR(VLOOKUP($I495,Trabajadores!$C$2:$AS$1684,40,FALSE)," ")</f>
        <v>110807</v>
      </c>
      <c r="Z495" s="30" t="str">
        <f>IFERROR(VLOOKUP(Y495,Centros!$X$2:$Y$228,2,FALSE)," ")</f>
        <v>COLEGIO NTRA SRA BUEN CONSEJO</v>
      </c>
      <c r="AA495" s="120" t="s">
        <v>11023</v>
      </c>
      <c r="AB495" s="120" t="s">
        <v>11022</v>
      </c>
      <c r="AC495" s="41">
        <f>IFERROR(VLOOKUP(H495,Centros!$AI$2:$AN$10,6,FALSE),0)</f>
        <v>73</v>
      </c>
      <c r="AD495" s="42">
        <f t="shared" si="176"/>
        <v>0</v>
      </c>
      <c r="AE495" s="42">
        <f t="shared" si="177"/>
        <v>0</v>
      </c>
      <c r="AF495" s="42">
        <f t="shared" si="178"/>
        <v>112</v>
      </c>
      <c r="AG495" s="42">
        <f t="shared" si="179"/>
        <v>0</v>
      </c>
      <c r="AH495" s="43">
        <f>IFERROR(VLOOKUP($I495,Trabajadores!$C$3:$AT$1684,44,FALSE),0)</f>
        <v>20028</v>
      </c>
      <c r="AI495" s="43">
        <f>IFERROR(VLOOKUP($I495,Trabajadores!$C$3:$AT$1684,2,FALSE),0)</f>
        <v>1081</v>
      </c>
      <c r="AJ495" s="43" t="str">
        <f>IFERROR(VLOOKUP($I495,Trabajadores!$C$3:$AY$1270,21,FALSE),0)</f>
        <v>31</v>
      </c>
      <c r="AK495" s="42">
        <f>IFERROR(VLOOKUP($I495,Trabajadores!$C$3:$AN$1684,38,FALSE),0)</f>
        <v>7.87</v>
      </c>
      <c r="AL495" s="42" t="str">
        <f>IFERROR(VLOOKUP($I495,Trabajadores!$C$3:$AN$1684,28,FALSE),0)</f>
        <v>99100165012016</v>
      </c>
      <c r="AM495" s="21" t="str">
        <f>IFERROR(VLOOKUP($I495,Trabajadores!$C$3:$AN$1684,19,FALSE),0)</f>
        <v>Monitor@</v>
      </c>
      <c r="AN495" s="21">
        <f>IFERROR(IF($J495="algadi",VLOOKUP($K495,Centros!$AB$2:$AD$142,2,FALSE),VLOOKUP($K495,Centros!$AB$143:$AD$282,2,FALSE)),0)</f>
        <v>19228</v>
      </c>
      <c r="AO495" s="44" t="str">
        <f>IFERROR(IF($J495="algadi",VLOOKUP($K495,Centros!$AB$2:$AD$142,3,FALSE),VLOOKUP($K495,Centros!$AB$143:$AD$222,3,FALSE)),0)</f>
        <v>61</v>
      </c>
      <c r="AQ495" s="55">
        <f>IFERROR(VLOOKUP($AM495,Centros!$AR$2:$AS$405,2,FALSE),0)</f>
        <v>1.6367812499999999</v>
      </c>
      <c r="AR495" s="78">
        <f>IFERROR(VLOOKUP($AM495,Centros!$AZ$2:$BA$6,2,FALSE),0)</f>
        <v>0</v>
      </c>
      <c r="AS495" s="76">
        <f>IFERROR(VLOOKUP($AM495,Centros!$BE$2:$BF$6,2,FALSE),0)</f>
        <v>0</v>
      </c>
      <c r="BD495" s="45" t="str">
        <f t="shared" si="180"/>
        <v>SMI</v>
      </c>
      <c r="BE495" s="45" t="s">
        <v>852</v>
      </c>
      <c r="BF495" s="123" t="str">
        <f t="shared" si="181"/>
        <v>9-SEPTIEMBRE</v>
      </c>
      <c r="BG495" s="45">
        <f t="shared" si="182"/>
        <v>110807</v>
      </c>
      <c r="BH495" s="45">
        <f>VLOOKUP(Y495,Hoja1!$A$2:$O$599,14,FALSE)</f>
        <v>110807</v>
      </c>
      <c r="BI495" s="45" t="str">
        <f>VLOOKUP(BH495,Hoja1!$A$2:$O$599,2,FALSE)</f>
        <v>COLEGIO NTRA SRA BUEN CONSEJO</v>
      </c>
      <c r="BJ495" s="45" t="str">
        <f t="shared" si="183"/>
        <v>SILVA SANCHEZ, PAULA</v>
      </c>
      <c r="BK495" s="45">
        <f>VLOOKUP(BJ495,Trabajadores!$C$3:$AN$3285,14,FALSE)</f>
        <v>510</v>
      </c>
      <c r="BL495" s="45" t="str">
        <f>VLOOKUP($BJ495,Trabajadores!$C$3:$AN$3285,19,FALSE)</f>
        <v>Monitor@</v>
      </c>
      <c r="BM495" s="45">
        <f>VLOOKUP($BJ495,Trabajadores!$C$3:$AN$3285,16,FALSE)</f>
        <v>25</v>
      </c>
      <c r="BN495" s="124">
        <f t="shared" si="184"/>
        <v>1</v>
      </c>
      <c r="BO495" s="124">
        <f t="shared" si="185"/>
        <v>0</v>
      </c>
      <c r="BP495" s="125">
        <f t="shared" si="186"/>
        <v>1</v>
      </c>
      <c r="BR495" s="126">
        <f t="shared" si="187"/>
        <v>-147.78399999999999</v>
      </c>
      <c r="BV495" s="45" t="str">
        <f t="shared" si="188"/>
        <v>SMI</v>
      </c>
      <c r="BW495" s="45" t="s">
        <v>852</v>
      </c>
      <c r="BX495" s="123" t="str">
        <f t="shared" si="189"/>
        <v>9-SEPTIEMBRE</v>
      </c>
      <c r="BY495" s="45">
        <f t="shared" si="190"/>
        <v>110807</v>
      </c>
      <c r="BZ495" s="45">
        <f>VLOOKUP(BY495,Hoja1!$A$2:$O$599,14,FALSE)</f>
        <v>110807</v>
      </c>
      <c r="CA495" s="45" t="str">
        <f>VLOOKUP(BZ495,Hoja1!$A$2:$O$599,2,FALSE)</f>
        <v>COLEGIO NTRA SRA BUEN CONSEJO</v>
      </c>
      <c r="CB495" s="45" t="str">
        <f t="shared" si="191"/>
        <v>Absentismo</v>
      </c>
      <c r="CC495" s="45">
        <v>888</v>
      </c>
      <c r="CD495" s="45" t="str">
        <f t="shared" si="192"/>
        <v>INCIDENCIA</v>
      </c>
      <c r="CJ495" s="126">
        <f t="shared" si="193"/>
        <v>147.78399999999999</v>
      </c>
    </row>
    <row r="496" spans="1:88" hidden="1" x14ac:dyDescent="0.3">
      <c r="E496" s="8" t="s">
        <v>2786</v>
      </c>
      <c r="F496" s="120" t="s">
        <v>726</v>
      </c>
      <c r="G496" s="120" t="s">
        <v>714</v>
      </c>
      <c r="H496" s="120" t="s">
        <v>816</v>
      </c>
      <c r="I496" s="120" t="s">
        <v>5619</v>
      </c>
      <c r="J496" s="45" t="s">
        <v>651</v>
      </c>
      <c r="K496" s="121">
        <v>110061</v>
      </c>
      <c r="L496" s="110" t="str">
        <f t="shared" si="171"/>
        <v>ok</v>
      </c>
      <c r="M496" s="111" t="str">
        <f>IFERROR(VLOOKUP(K496,Centros!$E$2:$G$340,2,FALSE)," ")</f>
        <v>COL. SAN AGUSTIN - MADRID</v>
      </c>
      <c r="N496" s="112" t="str">
        <f t="shared" si="172"/>
        <v xml:space="preserve"> </v>
      </c>
      <c r="O496" s="113" t="str">
        <f>IFERROR(VLOOKUP($I496,Trabajadores!$C$3:$AF$1684,19,FALSE)," ")</f>
        <v>Monitor@</v>
      </c>
      <c r="P496" s="120">
        <v>1</v>
      </c>
      <c r="Q496" s="120">
        <v>30</v>
      </c>
      <c r="R496" s="24">
        <f t="shared" si="170"/>
        <v>30</v>
      </c>
      <c r="T496" s="23">
        <f t="shared" si="173"/>
        <v>1.6367812499999999</v>
      </c>
      <c r="U496" s="23">
        <f t="shared" si="174"/>
        <v>0</v>
      </c>
      <c r="W496" s="23">
        <f t="shared" si="175"/>
        <v>39.584999999999994</v>
      </c>
      <c r="X496" s="30" t="str">
        <f>IFERROR(VLOOKUP($I496,Trabajadores!$C$2:$AS$1684,42,FALSE)," ")</f>
        <v>SMI</v>
      </c>
      <c r="Y496" s="30">
        <f>IFERROR(VLOOKUP($I496,Trabajadores!$C$2:$AS$1684,40,FALSE)," ")</f>
        <v>110061</v>
      </c>
      <c r="Z496" s="30" t="str">
        <f>IFERROR(VLOOKUP(Y496,Centros!$X$2:$Y$228,2,FALSE)," ")</f>
        <v>COL. SAN AGUSTIN - MADRID</v>
      </c>
      <c r="AA496" s="120" t="s">
        <v>10613</v>
      </c>
      <c r="AB496" s="120" t="s">
        <v>11012</v>
      </c>
      <c r="AC496" s="41">
        <f>IFERROR(VLOOKUP(H496,Centros!$AI$2:$AN$10,6,FALSE),0)</f>
        <v>72</v>
      </c>
      <c r="AD496" s="42">
        <f t="shared" si="176"/>
        <v>0</v>
      </c>
      <c r="AE496" s="42">
        <f t="shared" si="177"/>
        <v>30</v>
      </c>
      <c r="AF496" s="42">
        <f t="shared" si="178"/>
        <v>0</v>
      </c>
      <c r="AG496" s="42">
        <f t="shared" si="179"/>
        <v>0</v>
      </c>
      <c r="AH496" s="43">
        <f>IFERROR(VLOOKUP($I496,Trabajadores!$C$3:$AT$1684,44,FALSE),0)</f>
        <v>20028</v>
      </c>
      <c r="AI496" s="43">
        <f>IFERROR(VLOOKUP($I496,Trabajadores!$C$3:$AT$1684,2,FALSE),0)</f>
        <v>112</v>
      </c>
      <c r="AJ496" s="43" t="str">
        <f>IFERROR(VLOOKUP($I496,Trabajadores!$C$3:$AY$1270,21,FALSE),0)</f>
        <v>10</v>
      </c>
      <c r="AK496" s="42">
        <f>IFERROR(VLOOKUP($I496,Trabajadores!$C$3:$AN$1684,38,FALSE),0)</f>
        <v>7.8879999999999999</v>
      </c>
      <c r="AL496" s="42" t="str">
        <f>IFERROR(VLOOKUP($I496,Trabajadores!$C$3:$AN$1684,28,FALSE),0)</f>
        <v>99100165012016</v>
      </c>
      <c r="AM496" s="21" t="str">
        <f>IFERROR(VLOOKUP($I496,Trabajadores!$C$3:$AN$1684,19,FALSE),0)</f>
        <v>Monitor@</v>
      </c>
      <c r="AN496" s="21">
        <f>IFERROR(IF($J496="algadi",VLOOKUP($K496,Centros!$AB$2:$AD$142,2,FALSE),VLOOKUP($K496,Centros!$AB$143:$AD$282,2,FALSE)),0)</f>
        <v>20028</v>
      </c>
      <c r="AO496" s="44">
        <f>IFERROR(IF($J496="algadi",VLOOKUP($K496,Centros!$AB$2:$AD$142,3,FALSE),VLOOKUP($K496,Centros!$AB$143:$AD$222,3,FALSE)),0)</f>
        <v>0</v>
      </c>
      <c r="AQ496" s="55">
        <f>IFERROR(VLOOKUP($AM496,Centros!$AR$2:$AS$405,2,FALSE),0)</f>
        <v>1.6367812499999999</v>
      </c>
      <c r="AR496" s="78">
        <f>IFERROR(VLOOKUP($AM496,Centros!$AZ$2:$BA$6,2,FALSE),0)</f>
        <v>0</v>
      </c>
      <c r="AS496" s="76">
        <f>IFERROR(VLOOKUP($AM496,Centros!$BE$2:$BF$6,2,FALSE),0)</f>
        <v>0</v>
      </c>
      <c r="BD496" s="45" t="str">
        <f t="shared" si="180"/>
        <v>SMI</v>
      </c>
      <c r="BE496" s="45" t="s">
        <v>852</v>
      </c>
      <c r="BF496" s="123" t="str">
        <f t="shared" si="181"/>
        <v>9-SEPTIEMBRE</v>
      </c>
      <c r="BG496" s="45">
        <f t="shared" si="182"/>
        <v>110061</v>
      </c>
      <c r="BH496" s="45">
        <f>VLOOKUP(Y496,Hoja1!$A$2:$O$599,14,FALSE)</f>
        <v>110061</v>
      </c>
      <c r="BI496" s="45" t="str">
        <f>VLOOKUP(BH496,Hoja1!$A$2:$O$599,2,FALSE)</f>
        <v>COL. SAN AGUSTIN - MADRID</v>
      </c>
      <c r="BJ496" s="45" t="str">
        <f t="shared" si="183"/>
        <v>CAZACU, C CATALINA</v>
      </c>
      <c r="BK496" s="45">
        <f>VLOOKUP(BJ496,Trabajadores!$C$3:$AN$3285,14,FALSE)</f>
        <v>300</v>
      </c>
      <c r="BL496" s="45" t="str">
        <f>VLOOKUP($BJ496,Trabajadores!$C$3:$AN$3285,19,FALSE)</f>
        <v>Monitor@</v>
      </c>
      <c r="BM496" s="45">
        <f>VLOOKUP($BJ496,Trabajadores!$C$3:$AN$3285,16,FALSE)</f>
        <v>31.25</v>
      </c>
      <c r="BN496" s="124">
        <f t="shared" si="184"/>
        <v>1</v>
      </c>
      <c r="BO496" s="124">
        <f t="shared" si="185"/>
        <v>0</v>
      </c>
      <c r="BP496" s="125">
        <f t="shared" si="186"/>
        <v>1</v>
      </c>
      <c r="BR496" s="126">
        <f t="shared" si="187"/>
        <v>-39.584999999999994</v>
      </c>
      <c r="BV496" s="45" t="str">
        <f t="shared" si="188"/>
        <v>SMI</v>
      </c>
      <c r="BW496" s="45" t="s">
        <v>852</v>
      </c>
      <c r="BX496" s="123" t="str">
        <f t="shared" si="189"/>
        <v>9-SEPTIEMBRE</v>
      </c>
      <c r="BY496" s="45">
        <f t="shared" si="190"/>
        <v>110061</v>
      </c>
      <c r="BZ496" s="45">
        <f>VLOOKUP(BY496,Hoja1!$A$2:$O$599,14,FALSE)</f>
        <v>110061</v>
      </c>
      <c r="CA496" s="45" t="str">
        <f>VLOOKUP(BZ496,Hoja1!$A$2:$O$599,2,FALSE)</f>
        <v>COL. SAN AGUSTIN - MADRID</v>
      </c>
      <c r="CB496" s="45" t="str">
        <f t="shared" si="191"/>
        <v>Otros</v>
      </c>
      <c r="CC496" s="45">
        <v>888</v>
      </c>
      <c r="CD496" s="45" t="str">
        <f t="shared" si="192"/>
        <v>INCIDENCIA</v>
      </c>
      <c r="CJ496" s="126">
        <f t="shared" si="193"/>
        <v>39.584999999999994</v>
      </c>
    </row>
    <row r="497" spans="4:88" hidden="1" x14ac:dyDescent="0.3">
      <c r="E497" s="8" t="s">
        <v>2786</v>
      </c>
      <c r="F497" s="120" t="s">
        <v>726</v>
      </c>
      <c r="G497" s="120" t="s">
        <v>714</v>
      </c>
      <c r="H497" s="120" t="s">
        <v>717</v>
      </c>
      <c r="I497" s="120" t="s">
        <v>5594</v>
      </c>
      <c r="J497" s="45" t="s">
        <v>651</v>
      </c>
      <c r="K497" s="121">
        <v>110064</v>
      </c>
      <c r="L497" s="110" t="str">
        <f t="shared" si="171"/>
        <v>ok</v>
      </c>
      <c r="M497" s="111" t="str">
        <f>IFERROR(VLOOKUP(K497,Centros!$E$2:$G$340,2,FALSE)," ")</f>
        <v>COLEGIO SAGRADA FAMILIA</v>
      </c>
      <c r="N497" s="112" t="str">
        <f t="shared" si="172"/>
        <v xml:space="preserve"> </v>
      </c>
      <c r="O497" s="113" t="str">
        <f>IFERROR(VLOOKUP($I497,Trabajadores!$C$3:$AF$1684,19,FALSE)," ")</f>
        <v>Monitor@</v>
      </c>
      <c r="P497" s="120">
        <v>5.5</v>
      </c>
      <c r="Q497" s="120">
        <v>9</v>
      </c>
      <c r="R497" s="24">
        <f t="shared" si="170"/>
        <v>49.5</v>
      </c>
      <c r="T497" s="23">
        <f t="shared" si="173"/>
        <v>1.6367812499999999</v>
      </c>
      <c r="U497" s="23">
        <f t="shared" si="174"/>
        <v>0</v>
      </c>
      <c r="W497" s="23">
        <f t="shared" si="175"/>
        <v>65.315249999999992</v>
      </c>
      <c r="X497" s="30" t="str">
        <f>IFERROR(VLOOKUP($I497,Trabajadores!$C$2:$AS$1684,42,FALSE)," ")</f>
        <v>SMI</v>
      </c>
      <c r="Y497" s="30">
        <f>IFERROR(VLOOKUP($I497,Trabajadores!$C$2:$AS$1684,40,FALSE)," ")</f>
        <v>110064</v>
      </c>
      <c r="Z497" s="30" t="str">
        <f>IFERROR(VLOOKUP(Y497,Centros!$X$2:$Y$228,2,FALSE)," ")</f>
        <v>COLEGIO SAGRADA FAMILIA</v>
      </c>
      <c r="AA497" s="120" t="s">
        <v>11025</v>
      </c>
      <c r="AB497" s="120" t="s">
        <v>11026</v>
      </c>
      <c r="AC497" s="41">
        <f>IFERROR(VLOOKUP(H497,Centros!$AI$2:$AN$10,6,FALSE),0)</f>
        <v>73</v>
      </c>
      <c r="AD497" s="42">
        <f t="shared" si="176"/>
        <v>0</v>
      </c>
      <c r="AE497" s="42">
        <f t="shared" si="177"/>
        <v>0</v>
      </c>
      <c r="AF497" s="42">
        <f t="shared" si="178"/>
        <v>49.5</v>
      </c>
      <c r="AG497" s="42">
        <f t="shared" si="179"/>
        <v>0</v>
      </c>
      <c r="AH497" s="43">
        <f>IFERROR(VLOOKUP($I497,Trabajadores!$C$3:$AT$1684,44,FALSE),0)</f>
        <v>20028</v>
      </c>
      <c r="AI497" s="43">
        <f>IFERROR(VLOOKUP($I497,Trabajadores!$C$3:$AT$1684,2,FALSE),0)</f>
        <v>916</v>
      </c>
      <c r="AJ497" s="43" t="str">
        <f>IFERROR(VLOOKUP($I497,Trabajadores!$C$3:$AY$1270,21,FALSE),0)</f>
        <v>7</v>
      </c>
      <c r="AK497" s="42">
        <f>IFERROR(VLOOKUP($I497,Trabajadores!$C$3:$AN$1684,38,FALSE),0)</f>
        <v>7.87</v>
      </c>
      <c r="AL497" s="42" t="str">
        <f>IFERROR(VLOOKUP($I497,Trabajadores!$C$3:$AN$1684,28,FALSE),0)</f>
        <v>99100165012016</v>
      </c>
      <c r="AM497" s="21" t="str">
        <f>IFERROR(VLOOKUP($I497,Trabajadores!$C$3:$AN$1684,19,FALSE),0)</f>
        <v>Monitor@</v>
      </c>
      <c r="AN497" s="21">
        <f>IFERROR(IF($J497="algadi",VLOOKUP($K497,Centros!$AB$2:$AD$142,2,FALSE),VLOOKUP($K497,Centros!$AB$143:$AD$282,2,FALSE)),0)</f>
        <v>20028</v>
      </c>
      <c r="AO497" s="44">
        <f>IFERROR(IF($J497="algadi",VLOOKUP($K497,Centros!$AB$2:$AD$142,3,FALSE),VLOOKUP($K497,Centros!$AB$143:$AD$222,3,FALSE)),0)</f>
        <v>0</v>
      </c>
      <c r="AQ497" s="55">
        <f>IFERROR(VLOOKUP($AM497,Centros!$AR$2:$AS$405,2,FALSE),0)</f>
        <v>1.6367812499999999</v>
      </c>
      <c r="AR497" s="78">
        <f>IFERROR(VLOOKUP($AM497,Centros!$AZ$2:$BA$6,2,FALSE),0)</f>
        <v>0</v>
      </c>
      <c r="AS497" s="76">
        <f>IFERROR(VLOOKUP($AM497,Centros!$BE$2:$BF$6,2,FALSE),0)</f>
        <v>0</v>
      </c>
      <c r="BD497" s="45" t="str">
        <f t="shared" si="180"/>
        <v>SMI</v>
      </c>
      <c r="BE497" s="45" t="s">
        <v>852</v>
      </c>
      <c r="BF497" s="123" t="str">
        <f t="shared" si="181"/>
        <v>9-SEPTIEMBRE</v>
      </c>
      <c r="BG497" s="45">
        <f t="shared" si="182"/>
        <v>110064</v>
      </c>
      <c r="BH497" s="45">
        <f>VLOOKUP(Y497,Hoja1!$A$2:$O$599,14,FALSE)</f>
        <v>110064</v>
      </c>
      <c r="BI497" s="45" t="str">
        <f>VLOOKUP(BH497,Hoja1!$A$2:$O$599,2,FALSE)</f>
        <v>COLEGIO SAGRADA FAMILIA</v>
      </c>
      <c r="BJ497" s="45" t="str">
        <f t="shared" si="183"/>
        <v>CARRILLO ALVAREZ, ARACELI</v>
      </c>
      <c r="BK497" s="45">
        <f>VLOOKUP(BJ497,Trabajadores!$C$3:$AN$3285,14,FALSE)</f>
        <v>300</v>
      </c>
      <c r="BL497" s="45" t="str">
        <f>VLOOKUP($BJ497,Trabajadores!$C$3:$AN$3285,19,FALSE)</f>
        <v>Monitor@</v>
      </c>
      <c r="BM497" s="45">
        <f>VLOOKUP($BJ497,Trabajadores!$C$3:$AN$3285,16,FALSE)</f>
        <v>25</v>
      </c>
      <c r="BN497" s="124">
        <f t="shared" si="184"/>
        <v>1</v>
      </c>
      <c r="BO497" s="124">
        <f t="shared" si="185"/>
        <v>0</v>
      </c>
      <c r="BP497" s="125">
        <f t="shared" si="186"/>
        <v>1</v>
      </c>
      <c r="BR497" s="126">
        <f t="shared" si="187"/>
        <v>-65.315249999999992</v>
      </c>
      <c r="BV497" s="45" t="str">
        <f t="shared" si="188"/>
        <v>SMI</v>
      </c>
      <c r="BW497" s="45" t="s">
        <v>852</v>
      </c>
      <c r="BX497" s="123" t="str">
        <f t="shared" si="189"/>
        <v>9-SEPTIEMBRE</v>
      </c>
      <c r="BY497" s="45">
        <f t="shared" si="190"/>
        <v>110064</v>
      </c>
      <c r="BZ497" s="45">
        <f>VLOOKUP(BY497,Hoja1!$A$2:$O$599,14,FALSE)</f>
        <v>110064</v>
      </c>
      <c r="CA497" s="45" t="str">
        <f>VLOOKUP(BZ497,Hoja1!$A$2:$O$599,2,FALSE)</f>
        <v>COLEGIO SAGRADA FAMILIA</v>
      </c>
      <c r="CB497" s="45" t="str">
        <f t="shared" si="191"/>
        <v>Absentismo</v>
      </c>
      <c r="CC497" s="45">
        <v>888</v>
      </c>
      <c r="CD497" s="45" t="str">
        <f t="shared" si="192"/>
        <v>INCIDENCIA</v>
      </c>
      <c r="CJ497" s="126">
        <f t="shared" si="193"/>
        <v>65.315249999999992</v>
      </c>
    </row>
    <row r="498" spans="4:88" hidden="1" x14ac:dyDescent="0.3">
      <c r="E498" s="8" t="s">
        <v>2786</v>
      </c>
      <c r="F498" s="120" t="s">
        <v>726</v>
      </c>
      <c r="G498" s="120" t="s">
        <v>714</v>
      </c>
      <c r="H498" s="120" t="s">
        <v>732</v>
      </c>
      <c r="I498" s="120" t="s">
        <v>6275</v>
      </c>
      <c r="J498" s="45" t="s">
        <v>651</v>
      </c>
      <c r="K498" s="121">
        <v>110084</v>
      </c>
      <c r="L498" s="110" t="str">
        <f t="shared" si="171"/>
        <v>ok</v>
      </c>
      <c r="M498" s="111" t="str">
        <f>IFERROR(VLOOKUP(K498,Centros!$E$2:$G$340,2,FALSE)," ")</f>
        <v>COL. SAN AGUSTIN -LOS NEGRALES</v>
      </c>
      <c r="N498" s="112" t="str">
        <f t="shared" si="172"/>
        <v xml:space="preserve"> </v>
      </c>
      <c r="O498" s="113" t="str">
        <f>IFERROR(VLOOKUP($I498,Trabajadores!$C$3:$AF$1684,19,FALSE)," ")</f>
        <v>Coordinado</v>
      </c>
      <c r="R498" s="24">
        <f t="shared" si="170"/>
        <v>0</v>
      </c>
      <c r="S498" s="122">
        <v>8</v>
      </c>
      <c r="T498" s="23">
        <f t="shared" si="173"/>
        <v>1.7971718750000001</v>
      </c>
      <c r="U498" s="23">
        <f t="shared" si="174"/>
        <v>14.377375000000001</v>
      </c>
      <c r="W498" s="23">
        <f t="shared" si="175"/>
        <v>18.970946312500001</v>
      </c>
      <c r="X498" s="30" t="str">
        <f>IFERROR(VLOOKUP($I498,Trabajadores!$C$2:$AS$1684,42,FALSE)," ")</f>
        <v>SMI</v>
      </c>
      <c r="Y498" s="30">
        <f>IFERROR(VLOOKUP($I498,Trabajadores!$C$2:$AS$1684,40,FALSE)," ")</f>
        <v>110084</v>
      </c>
      <c r="Z498" s="30" t="str">
        <f>IFERROR(VLOOKUP(Y498,Centros!$X$2:$Y$228,2,FALSE)," ")</f>
        <v>COL. SAN AGUSTIN -LOS NEGRALES</v>
      </c>
      <c r="AC498" s="41">
        <f>IFERROR(VLOOKUP(H498,Centros!$AI$2:$AN$10,6,FALSE),0)</f>
        <v>74</v>
      </c>
      <c r="AD498" s="42">
        <f t="shared" si="176"/>
        <v>0</v>
      </c>
      <c r="AE498" s="42">
        <f t="shared" si="177"/>
        <v>0</v>
      </c>
      <c r="AF498" s="42">
        <f t="shared" si="178"/>
        <v>0</v>
      </c>
      <c r="AG498" s="42">
        <f t="shared" si="179"/>
        <v>14.377375000000001</v>
      </c>
      <c r="AH498" s="43">
        <f>IFERROR(VLOOKUP($I498,Trabajadores!$C$3:$AT$1684,44,FALSE),0)</f>
        <v>20028</v>
      </c>
      <c r="AI498" s="43">
        <f>IFERROR(VLOOKUP($I498,Trabajadores!$C$3:$AT$1684,2,FALSE),0)</f>
        <v>48</v>
      </c>
      <c r="AJ498" s="43" t="str">
        <f>IFERROR(VLOOKUP($I498,Trabajadores!$C$3:$AY$1270,21,FALSE),0)</f>
        <v>12</v>
      </c>
      <c r="AK498" s="42">
        <f>IFERROR(VLOOKUP($I498,Trabajadores!$C$3:$AN$1684,38,FALSE),0)</f>
        <v>7.9219999999999997</v>
      </c>
      <c r="AL498" s="42" t="str">
        <f>IFERROR(VLOOKUP($I498,Trabajadores!$C$3:$AN$1684,28,FALSE),0)</f>
        <v>99100165012016</v>
      </c>
      <c r="AM498" s="21" t="str">
        <f>IFERROR(VLOOKUP($I498,Trabajadores!$C$3:$AN$1684,19,FALSE),0)</f>
        <v>Coordinado</v>
      </c>
      <c r="AN498" s="21">
        <f>IFERROR(IF($J498="algadi",VLOOKUP($K498,Centros!$AB$2:$AD$142,2,FALSE),VLOOKUP($K498,Centros!$AB$143:$AD$282,2,FALSE)),0)</f>
        <v>20028</v>
      </c>
      <c r="AO498" s="44">
        <f>IFERROR(IF($J498="algadi",VLOOKUP($K498,Centros!$AB$2:$AD$142,3,FALSE),VLOOKUP($K498,Centros!$AB$143:$AD$222,3,FALSE)),0)</f>
        <v>0</v>
      </c>
      <c r="AQ498" s="55">
        <f>IFERROR(VLOOKUP($AM498,Centros!$AR$2:$AS$405,2,FALSE),0)</f>
        <v>1.7971718750000001</v>
      </c>
      <c r="AR498" s="78">
        <f>IFERROR(VLOOKUP($AM498,Centros!$AZ$2:$BA$6,2,FALSE),0)</f>
        <v>0</v>
      </c>
      <c r="AS498" s="76">
        <f>IFERROR(VLOOKUP($AM498,Centros!$BE$2:$BF$6,2,FALSE),0)</f>
        <v>0</v>
      </c>
      <c r="BD498" s="45" t="str">
        <f t="shared" si="180"/>
        <v>SMI</v>
      </c>
      <c r="BE498" s="45" t="s">
        <v>852</v>
      </c>
      <c r="BF498" s="123" t="str">
        <f t="shared" si="181"/>
        <v>9-SEPTIEMBRE</v>
      </c>
      <c r="BG498" s="45">
        <f t="shared" si="182"/>
        <v>110084</v>
      </c>
      <c r="BH498" s="45">
        <f>VLOOKUP(Y498,Hoja1!$A$2:$O$599,14,FALSE)</f>
        <v>110084</v>
      </c>
      <c r="BI498" s="45" t="str">
        <f>VLOOKUP(BH498,Hoja1!$A$2:$O$599,2,FALSE)</f>
        <v>COL. SAN AGUSTIN -LOS NEGRALES</v>
      </c>
      <c r="BJ498" s="45" t="str">
        <f t="shared" si="183"/>
        <v>LACABANNE DANGELO, VIRGINIA</v>
      </c>
      <c r="BK498" s="45">
        <f>VLOOKUP(BJ498,Trabajadores!$C$3:$AN$3285,14,FALSE)</f>
        <v>300</v>
      </c>
      <c r="BL498" s="45" t="str">
        <f>VLOOKUP($BJ498,Trabajadores!$C$3:$AN$3285,19,FALSE)</f>
        <v>Coordinado</v>
      </c>
      <c r="BM498" s="45">
        <f>VLOOKUP($BJ498,Trabajadores!$C$3:$AN$3285,16,FALSE)</f>
        <v>62.5</v>
      </c>
      <c r="BN498" s="124">
        <f t="shared" si="184"/>
        <v>1</v>
      </c>
      <c r="BO498" s="124">
        <f t="shared" si="185"/>
        <v>0</v>
      </c>
      <c r="BP498" s="125">
        <f t="shared" si="186"/>
        <v>1</v>
      </c>
      <c r="BR498" s="126">
        <f t="shared" si="187"/>
        <v>-18.970946312500001</v>
      </c>
      <c r="BV498" s="45" t="str">
        <f t="shared" si="188"/>
        <v>SMI</v>
      </c>
      <c r="BW498" s="45" t="s">
        <v>852</v>
      </c>
      <c r="BX498" s="123" t="str">
        <f t="shared" si="189"/>
        <v>9-SEPTIEMBRE</v>
      </c>
      <c r="BY498" s="45">
        <f t="shared" si="190"/>
        <v>110084</v>
      </c>
      <c r="BZ498" s="45">
        <f>VLOOKUP(BY498,Hoja1!$A$2:$O$599,14,FALSE)</f>
        <v>110084</v>
      </c>
      <c r="CA498" s="45" t="str">
        <f>VLOOKUP(BZ498,Hoja1!$A$2:$O$599,2,FALSE)</f>
        <v>COL. SAN AGUSTIN -LOS NEGRALES</v>
      </c>
      <c r="CB498" s="45" t="str">
        <f t="shared" si="191"/>
        <v>Nocturnidad</v>
      </c>
      <c r="CC498" s="45">
        <v>888</v>
      </c>
      <c r="CD498" s="45" t="str">
        <f t="shared" si="192"/>
        <v>INCIDENCIA</v>
      </c>
      <c r="CJ498" s="126">
        <f t="shared" si="193"/>
        <v>18.970946312500001</v>
      </c>
    </row>
    <row r="499" spans="4:88" hidden="1" x14ac:dyDescent="0.3">
      <c r="E499" s="8" t="s">
        <v>2786</v>
      </c>
      <c r="F499" s="120" t="s">
        <v>725</v>
      </c>
      <c r="G499" s="120" t="s">
        <v>714</v>
      </c>
      <c r="H499" s="120" t="s">
        <v>718</v>
      </c>
      <c r="I499" s="120" t="s">
        <v>6275</v>
      </c>
      <c r="J499" s="45" t="s">
        <v>651</v>
      </c>
      <c r="K499" s="121">
        <v>110084</v>
      </c>
      <c r="L499" s="110" t="str">
        <f t="shared" si="171"/>
        <v>ok</v>
      </c>
      <c r="M499" s="111" t="str">
        <f>IFERROR(VLOOKUP(K499,Centros!$E$2:$G$340,2,FALSE)," ")</f>
        <v>COL. SAN AGUSTIN -LOS NEGRALES</v>
      </c>
      <c r="N499" s="112" t="str">
        <f t="shared" si="172"/>
        <v xml:space="preserve"> </v>
      </c>
      <c r="O499" s="113" t="str">
        <f>IFERROR(VLOOKUP($I499,Trabajadores!$C$3:$AF$1684,19,FALSE)," ")</f>
        <v>Coordinado</v>
      </c>
      <c r="P499" s="120">
        <v>72</v>
      </c>
      <c r="Q499" s="120">
        <v>9</v>
      </c>
      <c r="R499" s="24">
        <f t="shared" si="170"/>
        <v>648</v>
      </c>
      <c r="T499" s="23">
        <f t="shared" si="173"/>
        <v>1.7971718750000001</v>
      </c>
      <c r="U499" s="23">
        <f t="shared" si="174"/>
        <v>0</v>
      </c>
      <c r="W499" s="23">
        <f t="shared" si="175"/>
        <v>855.03599999999994</v>
      </c>
      <c r="X499" s="30" t="str">
        <f>IFERROR(VLOOKUP($I499,Trabajadores!$C$2:$AS$1684,42,FALSE)," ")</f>
        <v>SMI</v>
      </c>
      <c r="Y499" s="30">
        <f>IFERROR(VLOOKUP($I499,Trabajadores!$C$2:$AS$1684,40,FALSE)," ")</f>
        <v>110084</v>
      </c>
      <c r="Z499" s="30" t="str">
        <f>IFERROR(VLOOKUP(Y499,Centros!$X$2:$Y$228,2,FALSE)," ")</f>
        <v>COL. SAN AGUSTIN -LOS NEGRALES</v>
      </c>
      <c r="AA499" s="120" t="s">
        <v>11013</v>
      </c>
      <c r="AB499" s="120" t="s">
        <v>11014</v>
      </c>
      <c r="AC499" s="41">
        <f>IFERROR(VLOOKUP(H499,Centros!$AI$2:$AN$10,6,FALSE),0)</f>
        <v>72</v>
      </c>
      <c r="AD499" s="42">
        <f t="shared" si="176"/>
        <v>0</v>
      </c>
      <c r="AE499" s="42">
        <f t="shared" si="177"/>
        <v>648</v>
      </c>
      <c r="AF499" s="42">
        <f t="shared" si="178"/>
        <v>0</v>
      </c>
      <c r="AG499" s="42">
        <f t="shared" si="179"/>
        <v>0</v>
      </c>
      <c r="AH499" s="43">
        <f>IFERROR(VLOOKUP($I499,Trabajadores!$C$3:$AT$1684,44,FALSE),0)</f>
        <v>20028</v>
      </c>
      <c r="AI499" s="43">
        <f>IFERROR(VLOOKUP($I499,Trabajadores!$C$3:$AT$1684,2,FALSE),0)</f>
        <v>48</v>
      </c>
      <c r="AJ499" s="43" t="str">
        <f>IFERROR(VLOOKUP($I499,Trabajadores!$C$3:$AY$1270,21,FALSE),0)</f>
        <v>12</v>
      </c>
      <c r="AK499" s="42">
        <f>IFERROR(VLOOKUP($I499,Trabajadores!$C$3:$AN$1684,38,FALSE),0)</f>
        <v>7.9219999999999997</v>
      </c>
      <c r="AL499" s="42" t="str">
        <f>IFERROR(VLOOKUP($I499,Trabajadores!$C$3:$AN$1684,28,FALSE),0)</f>
        <v>99100165012016</v>
      </c>
      <c r="AM499" s="21" t="str">
        <f>IFERROR(VLOOKUP($I499,Trabajadores!$C$3:$AN$1684,19,FALSE),0)</f>
        <v>Coordinado</v>
      </c>
      <c r="AN499" s="21">
        <f>IFERROR(IF($J499="algadi",VLOOKUP($K499,Centros!$AB$2:$AD$142,2,FALSE),VLOOKUP($K499,Centros!$AB$143:$AD$282,2,FALSE)),0)</f>
        <v>20028</v>
      </c>
      <c r="AO499" s="44">
        <f>IFERROR(IF($J499="algadi",VLOOKUP($K499,Centros!$AB$2:$AD$142,3,FALSE),VLOOKUP($K499,Centros!$AB$143:$AD$222,3,FALSE)),0)</f>
        <v>0</v>
      </c>
      <c r="AQ499" s="55">
        <f>IFERROR(VLOOKUP($AM499,Centros!$AR$2:$AS$405,2,FALSE),0)</f>
        <v>1.7971718750000001</v>
      </c>
      <c r="AR499" s="78">
        <f>IFERROR(VLOOKUP($AM499,Centros!$AZ$2:$BA$6,2,FALSE),0)</f>
        <v>0</v>
      </c>
      <c r="AS499" s="76">
        <f>IFERROR(VLOOKUP($AM499,Centros!$BE$2:$BF$6,2,FALSE),0)</f>
        <v>0</v>
      </c>
      <c r="BD499" s="45" t="str">
        <f t="shared" si="180"/>
        <v>SMI</v>
      </c>
      <c r="BE499" s="45" t="s">
        <v>852</v>
      </c>
      <c r="BF499" s="123" t="str">
        <f t="shared" si="181"/>
        <v>9-SEPTIEMBRE</v>
      </c>
      <c r="BG499" s="45">
        <f t="shared" si="182"/>
        <v>110084</v>
      </c>
      <c r="BH499" s="45">
        <f>VLOOKUP(Y499,Hoja1!$A$2:$O$599,14,FALSE)</f>
        <v>110084</v>
      </c>
      <c r="BI499" s="45" t="str">
        <f>VLOOKUP(BH499,Hoja1!$A$2:$O$599,2,FALSE)</f>
        <v>COL. SAN AGUSTIN -LOS NEGRALES</v>
      </c>
      <c r="BJ499" s="45" t="str">
        <f t="shared" si="183"/>
        <v>LACABANNE DANGELO, VIRGINIA</v>
      </c>
      <c r="BK499" s="45">
        <f>VLOOKUP(BJ499,Trabajadores!$C$3:$AN$3285,14,FALSE)</f>
        <v>300</v>
      </c>
      <c r="BL499" s="45" t="str">
        <f>VLOOKUP($BJ499,Trabajadores!$C$3:$AN$3285,19,FALSE)</f>
        <v>Coordinado</v>
      </c>
      <c r="BM499" s="45">
        <f>VLOOKUP($BJ499,Trabajadores!$C$3:$AN$3285,16,FALSE)</f>
        <v>62.5</v>
      </c>
      <c r="BN499" s="124">
        <f t="shared" si="184"/>
        <v>1</v>
      </c>
      <c r="BO499" s="124">
        <f t="shared" si="185"/>
        <v>0</v>
      </c>
      <c r="BP499" s="125">
        <f t="shared" si="186"/>
        <v>1</v>
      </c>
      <c r="BR499" s="126">
        <f t="shared" si="187"/>
        <v>-855.03599999999994</v>
      </c>
      <c r="BV499" s="45" t="str">
        <f t="shared" si="188"/>
        <v>SMI</v>
      </c>
      <c r="BW499" s="45" t="s">
        <v>852</v>
      </c>
      <c r="BX499" s="123" t="str">
        <f t="shared" si="189"/>
        <v>9-SEPTIEMBRE</v>
      </c>
      <c r="BY499" s="45">
        <f t="shared" si="190"/>
        <v>110084</v>
      </c>
      <c r="BZ499" s="45">
        <f>VLOOKUP(BY499,Hoja1!$A$2:$O$599,14,FALSE)</f>
        <v>110084</v>
      </c>
      <c r="CA499" s="45" t="str">
        <f>VLOOKUP(BZ499,Hoja1!$A$2:$O$599,2,FALSE)</f>
        <v>COL. SAN AGUSTIN -LOS NEGRALES</v>
      </c>
      <c r="CB499" s="45" t="str">
        <f t="shared" si="191"/>
        <v>Refuerzo</v>
      </c>
      <c r="CC499" s="45">
        <v>888</v>
      </c>
      <c r="CD499" s="45" t="str">
        <f t="shared" si="192"/>
        <v>INCIDENCIA</v>
      </c>
      <c r="CJ499" s="126">
        <f t="shared" si="193"/>
        <v>855.03599999999994</v>
      </c>
    </row>
    <row r="500" spans="4:88" hidden="1" x14ac:dyDescent="0.3">
      <c r="E500" s="8" t="s">
        <v>2786</v>
      </c>
      <c r="F500" s="120" t="s">
        <v>725</v>
      </c>
      <c r="G500" s="120" t="s">
        <v>714</v>
      </c>
      <c r="H500" s="120" t="s">
        <v>718</v>
      </c>
      <c r="I500" s="120" t="s">
        <v>6935</v>
      </c>
      <c r="J500" s="45" t="s">
        <v>651</v>
      </c>
      <c r="K500" s="121">
        <v>110084</v>
      </c>
      <c r="L500" s="110" t="str">
        <f t="shared" si="171"/>
        <v>ok</v>
      </c>
      <c r="M500" s="111" t="str">
        <f>IFERROR(VLOOKUP(K500,Centros!$E$2:$G$340,2,FALSE)," ")</f>
        <v>COL. SAN AGUSTIN -LOS NEGRALES</v>
      </c>
      <c r="N500" s="112" t="str">
        <f t="shared" si="172"/>
        <v xml:space="preserve"> </v>
      </c>
      <c r="O500" s="113" t="str">
        <f>IFERROR(VLOOKUP($I500,Trabajadores!$C$3:$AF$1684,19,FALSE)," ")</f>
        <v>Monitor@</v>
      </c>
      <c r="P500" s="120">
        <v>34</v>
      </c>
      <c r="Q500" s="120">
        <v>9</v>
      </c>
      <c r="R500" s="24">
        <f t="shared" si="170"/>
        <v>306</v>
      </c>
      <c r="T500" s="23">
        <f t="shared" si="173"/>
        <v>1.6367812499999999</v>
      </c>
      <c r="U500" s="23">
        <f t="shared" si="174"/>
        <v>0</v>
      </c>
      <c r="W500" s="23">
        <f t="shared" si="175"/>
        <v>403.767</v>
      </c>
      <c r="X500" s="30" t="str">
        <f>IFERROR(VLOOKUP($I500,Trabajadores!$C$2:$AS$1684,42,FALSE)," ")</f>
        <v>SMI</v>
      </c>
      <c r="Y500" s="30">
        <f>IFERROR(VLOOKUP($I500,Trabajadores!$C$2:$AS$1684,40,FALSE)," ")</f>
        <v>110084</v>
      </c>
      <c r="Z500" s="30" t="str">
        <f>IFERROR(VLOOKUP(Y500,Centros!$X$2:$Y$228,2,FALSE)," ")</f>
        <v>COL. SAN AGUSTIN -LOS NEGRALES</v>
      </c>
      <c r="AA500" s="120" t="s">
        <v>11013</v>
      </c>
      <c r="AB500" s="120" t="s">
        <v>11014</v>
      </c>
      <c r="AC500" s="41">
        <f>IFERROR(VLOOKUP(H500,Centros!$AI$2:$AN$10,6,FALSE),0)</f>
        <v>72</v>
      </c>
      <c r="AD500" s="42">
        <f t="shared" si="176"/>
        <v>0</v>
      </c>
      <c r="AE500" s="42">
        <f t="shared" si="177"/>
        <v>306</v>
      </c>
      <c r="AF500" s="42">
        <f t="shared" si="178"/>
        <v>0</v>
      </c>
      <c r="AG500" s="42">
        <f t="shared" si="179"/>
        <v>0</v>
      </c>
      <c r="AH500" s="43">
        <f>IFERROR(VLOOKUP($I500,Trabajadores!$C$3:$AT$1684,44,FALSE),0)</f>
        <v>20028</v>
      </c>
      <c r="AI500" s="43">
        <f>IFERROR(VLOOKUP($I500,Trabajadores!$C$3:$AT$1684,2,FALSE),0)</f>
        <v>143</v>
      </c>
      <c r="AJ500" s="43" t="str">
        <f>IFERROR(VLOOKUP($I500,Trabajadores!$C$3:$AY$1270,21,FALSE),0)</f>
        <v>12</v>
      </c>
      <c r="AK500" s="42">
        <f>IFERROR(VLOOKUP($I500,Trabajadores!$C$3:$AN$1684,38,FALSE),0)</f>
        <v>7.87</v>
      </c>
      <c r="AL500" s="42" t="str">
        <f>IFERROR(VLOOKUP($I500,Trabajadores!$C$3:$AN$1684,28,FALSE),0)</f>
        <v>99100165012016</v>
      </c>
      <c r="AM500" s="21" t="str">
        <f>IFERROR(VLOOKUP($I500,Trabajadores!$C$3:$AN$1684,19,FALSE),0)</f>
        <v>Monitor@</v>
      </c>
      <c r="AN500" s="21">
        <f>IFERROR(IF($J500="algadi",VLOOKUP($K500,Centros!$AB$2:$AD$142,2,FALSE),VLOOKUP($K500,Centros!$AB$143:$AD$282,2,FALSE)),0)</f>
        <v>20028</v>
      </c>
      <c r="AO500" s="44">
        <f>IFERROR(IF($J500="algadi",VLOOKUP($K500,Centros!$AB$2:$AD$142,3,FALSE),VLOOKUP($K500,Centros!$AB$143:$AD$222,3,FALSE)),0)</f>
        <v>0</v>
      </c>
      <c r="AQ500" s="55">
        <f>IFERROR(VLOOKUP($AM500,Centros!$AR$2:$AS$405,2,FALSE),0)</f>
        <v>1.6367812499999999</v>
      </c>
      <c r="AR500" s="78">
        <f>IFERROR(VLOOKUP($AM500,Centros!$AZ$2:$BA$6,2,FALSE),0)</f>
        <v>0</v>
      </c>
      <c r="AS500" s="76">
        <f>IFERROR(VLOOKUP($AM500,Centros!$BE$2:$BF$6,2,FALSE),0)</f>
        <v>0</v>
      </c>
      <c r="BD500" s="45" t="str">
        <f t="shared" si="180"/>
        <v>SMI</v>
      </c>
      <c r="BE500" s="45" t="s">
        <v>852</v>
      </c>
      <c r="BF500" s="123" t="str">
        <f t="shared" si="181"/>
        <v>9-SEPTIEMBRE</v>
      </c>
      <c r="BG500" s="45">
        <f t="shared" si="182"/>
        <v>110084</v>
      </c>
      <c r="BH500" s="45">
        <f>VLOOKUP(Y500,Hoja1!$A$2:$O$599,14,FALSE)</f>
        <v>110084</v>
      </c>
      <c r="BI500" s="45" t="str">
        <f>VLOOKUP(BH500,Hoja1!$A$2:$O$599,2,FALSE)</f>
        <v>COL. SAN AGUSTIN -LOS NEGRALES</v>
      </c>
      <c r="BJ500" s="45" t="str">
        <f t="shared" si="183"/>
        <v>RODRIGUEZ GARCIA, SARA</v>
      </c>
      <c r="BK500" s="45">
        <f>VLOOKUP(BJ500,Trabajadores!$C$3:$AN$3285,14,FALSE)</f>
        <v>300</v>
      </c>
      <c r="BL500" s="45" t="str">
        <f>VLOOKUP($BJ500,Trabajadores!$C$3:$AN$3285,19,FALSE)</f>
        <v>Monitor@</v>
      </c>
      <c r="BM500" s="45">
        <f>VLOOKUP($BJ500,Trabajadores!$C$3:$AN$3285,16,FALSE)</f>
        <v>37.5</v>
      </c>
      <c r="BN500" s="124">
        <f t="shared" si="184"/>
        <v>1</v>
      </c>
      <c r="BO500" s="124">
        <f t="shared" si="185"/>
        <v>0</v>
      </c>
      <c r="BP500" s="125">
        <f t="shared" si="186"/>
        <v>1</v>
      </c>
      <c r="BR500" s="126">
        <f t="shared" si="187"/>
        <v>-403.767</v>
      </c>
      <c r="BV500" s="45" t="str">
        <f t="shared" si="188"/>
        <v>SMI</v>
      </c>
      <c r="BW500" s="45" t="s">
        <v>852</v>
      </c>
      <c r="BX500" s="123" t="str">
        <f t="shared" si="189"/>
        <v>9-SEPTIEMBRE</v>
      </c>
      <c r="BY500" s="45">
        <f t="shared" si="190"/>
        <v>110084</v>
      </c>
      <c r="BZ500" s="45">
        <f>VLOOKUP(BY500,Hoja1!$A$2:$O$599,14,FALSE)</f>
        <v>110084</v>
      </c>
      <c r="CA500" s="45" t="str">
        <f>VLOOKUP(BZ500,Hoja1!$A$2:$O$599,2,FALSE)</f>
        <v>COL. SAN AGUSTIN -LOS NEGRALES</v>
      </c>
      <c r="CB500" s="45" t="str">
        <f t="shared" si="191"/>
        <v>Refuerzo</v>
      </c>
      <c r="CC500" s="45">
        <v>888</v>
      </c>
      <c r="CD500" s="45" t="str">
        <f t="shared" si="192"/>
        <v>INCIDENCIA</v>
      </c>
      <c r="CJ500" s="126">
        <f t="shared" si="193"/>
        <v>403.767</v>
      </c>
    </row>
    <row r="501" spans="4:88" hidden="1" x14ac:dyDescent="0.3">
      <c r="E501" s="8" t="s">
        <v>2786</v>
      </c>
      <c r="F501" s="120" t="s">
        <v>725</v>
      </c>
      <c r="G501" s="120" t="s">
        <v>714</v>
      </c>
      <c r="H501" s="120" t="s">
        <v>718</v>
      </c>
      <c r="I501" s="120" t="s">
        <v>6557</v>
      </c>
      <c r="J501" s="45" t="s">
        <v>651</v>
      </c>
      <c r="K501" s="121">
        <v>110084</v>
      </c>
      <c r="L501" s="110" t="str">
        <f t="shared" si="171"/>
        <v>ok</v>
      </c>
      <c r="M501" s="111" t="str">
        <f>IFERROR(VLOOKUP(K501,Centros!$E$2:$G$340,2,FALSE)," ")</f>
        <v>COL. SAN AGUSTIN -LOS NEGRALES</v>
      </c>
      <c r="N501" s="112" t="str">
        <f t="shared" si="172"/>
        <v xml:space="preserve"> </v>
      </c>
      <c r="O501" s="113" t="str">
        <f>IFERROR(VLOOKUP($I501,Trabajadores!$C$3:$AF$1684,19,FALSE)," ")</f>
        <v>Monitor@</v>
      </c>
      <c r="P501" s="120">
        <v>32</v>
      </c>
      <c r="Q501" s="120">
        <v>9</v>
      </c>
      <c r="R501" s="24">
        <f t="shared" si="170"/>
        <v>288</v>
      </c>
      <c r="T501" s="23">
        <f t="shared" si="173"/>
        <v>1.6367812499999999</v>
      </c>
      <c r="U501" s="23">
        <f t="shared" si="174"/>
        <v>0</v>
      </c>
      <c r="W501" s="23">
        <f t="shared" si="175"/>
        <v>380.01599999999996</v>
      </c>
      <c r="X501" s="30" t="str">
        <f>IFERROR(VLOOKUP($I501,Trabajadores!$C$2:$AS$1684,42,FALSE)," ")</f>
        <v>SMI</v>
      </c>
      <c r="Y501" s="30">
        <f>IFERROR(VLOOKUP($I501,Trabajadores!$C$2:$AS$1684,40,FALSE)," ")</f>
        <v>110084</v>
      </c>
      <c r="Z501" s="30" t="str">
        <f>IFERROR(VLOOKUP(Y501,Centros!$X$2:$Y$228,2,FALSE)," ")</f>
        <v>COL. SAN AGUSTIN -LOS NEGRALES</v>
      </c>
      <c r="AA501" s="120" t="s">
        <v>11013</v>
      </c>
      <c r="AB501" s="120" t="s">
        <v>11014</v>
      </c>
      <c r="AC501" s="41">
        <f>IFERROR(VLOOKUP(H501,Centros!$AI$2:$AN$10,6,FALSE),0)</f>
        <v>72</v>
      </c>
      <c r="AD501" s="42">
        <f t="shared" si="176"/>
        <v>0</v>
      </c>
      <c r="AE501" s="42">
        <f t="shared" si="177"/>
        <v>288</v>
      </c>
      <c r="AF501" s="42">
        <f t="shared" si="178"/>
        <v>0</v>
      </c>
      <c r="AG501" s="42">
        <f t="shared" si="179"/>
        <v>0</v>
      </c>
      <c r="AH501" s="43">
        <f>IFERROR(VLOOKUP($I501,Trabajadores!$C$3:$AT$1684,44,FALSE),0)</f>
        <v>20028</v>
      </c>
      <c r="AI501" s="43">
        <f>IFERROR(VLOOKUP($I501,Trabajadores!$C$3:$AT$1684,2,FALSE),0)</f>
        <v>310</v>
      </c>
      <c r="AJ501" s="43" t="str">
        <f>IFERROR(VLOOKUP($I501,Trabajadores!$C$3:$AY$1270,21,FALSE),0)</f>
        <v>12</v>
      </c>
      <c r="AK501" s="42">
        <f>IFERROR(VLOOKUP($I501,Trabajadores!$C$3:$AN$1684,38,FALSE),0)</f>
        <v>7.87</v>
      </c>
      <c r="AL501" s="42" t="str">
        <f>IFERROR(VLOOKUP($I501,Trabajadores!$C$3:$AN$1684,28,FALSE),0)</f>
        <v>99100165012016</v>
      </c>
      <c r="AM501" s="21" t="str">
        <f>IFERROR(VLOOKUP($I501,Trabajadores!$C$3:$AN$1684,19,FALSE),0)</f>
        <v>Monitor@</v>
      </c>
      <c r="AN501" s="21">
        <f>IFERROR(IF($J501="algadi",VLOOKUP($K501,Centros!$AB$2:$AD$142,2,FALSE),VLOOKUP($K501,Centros!$AB$143:$AD$282,2,FALSE)),0)</f>
        <v>20028</v>
      </c>
      <c r="AO501" s="44">
        <f>IFERROR(IF($J501="algadi",VLOOKUP($K501,Centros!$AB$2:$AD$142,3,FALSE),VLOOKUP($K501,Centros!$AB$143:$AD$222,3,FALSE)),0)</f>
        <v>0</v>
      </c>
      <c r="AQ501" s="55">
        <f>IFERROR(VLOOKUP($AM501,Centros!$AR$2:$AS$405,2,FALSE),0)</f>
        <v>1.6367812499999999</v>
      </c>
      <c r="AR501" s="78">
        <f>IFERROR(VLOOKUP($AM501,Centros!$AZ$2:$BA$6,2,FALSE),0)</f>
        <v>0</v>
      </c>
      <c r="AS501" s="76">
        <f>IFERROR(VLOOKUP($AM501,Centros!$BE$2:$BF$6,2,FALSE),0)</f>
        <v>0</v>
      </c>
      <c r="BD501" s="45" t="str">
        <f t="shared" si="180"/>
        <v>SMI</v>
      </c>
      <c r="BE501" s="45" t="s">
        <v>852</v>
      </c>
      <c r="BF501" s="123" t="str">
        <f t="shared" si="181"/>
        <v>9-SEPTIEMBRE</v>
      </c>
      <c r="BG501" s="45">
        <f t="shared" si="182"/>
        <v>110084</v>
      </c>
      <c r="BH501" s="45">
        <f>VLOOKUP(Y501,Hoja1!$A$2:$O$599,14,FALSE)</f>
        <v>110084</v>
      </c>
      <c r="BI501" s="45" t="str">
        <f>VLOOKUP(BH501,Hoja1!$A$2:$O$599,2,FALSE)</f>
        <v>COL. SAN AGUSTIN -LOS NEGRALES</v>
      </c>
      <c r="BJ501" s="45" t="str">
        <f t="shared" si="183"/>
        <v>MORALES HIGUERUELO, BEATRIZ</v>
      </c>
      <c r="BK501" s="45">
        <f>VLOOKUP(BJ501,Trabajadores!$C$3:$AN$3285,14,FALSE)</f>
        <v>389</v>
      </c>
      <c r="BL501" s="45" t="str">
        <f>VLOOKUP($BJ501,Trabajadores!$C$3:$AN$3285,19,FALSE)</f>
        <v>Monitor@</v>
      </c>
      <c r="BM501" s="45">
        <f>VLOOKUP($BJ501,Trabajadores!$C$3:$AN$3285,16,FALSE)</f>
        <v>37.5</v>
      </c>
      <c r="BN501" s="124">
        <f t="shared" si="184"/>
        <v>1</v>
      </c>
      <c r="BO501" s="124">
        <f t="shared" si="185"/>
        <v>0</v>
      </c>
      <c r="BP501" s="125">
        <f t="shared" si="186"/>
        <v>1</v>
      </c>
      <c r="BR501" s="126">
        <f t="shared" si="187"/>
        <v>-380.01599999999996</v>
      </c>
      <c r="BV501" s="45" t="str">
        <f t="shared" si="188"/>
        <v>SMI</v>
      </c>
      <c r="BW501" s="45" t="s">
        <v>852</v>
      </c>
      <c r="BX501" s="123" t="str">
        <f t="shared" si="189"/>
        <v>9-SEPTIEMBRE</v>
      </c>
      <c r="BY501" s="45">
        <f t="shared" si="190"/>
        <v>110084</v>
      </c>
      <c r="BZ501" s="45">
        <f>VLOOKUP(BY501,Hoja1!$A$2:$O$599,14,FALSE)</f>
        <v>110084</v>
      </c>
      <c r="CA501" s="45" t="str">
        <f>VLOOKUP(BZ501,Hoja1!$A$2:$O$599,2,FALSE)</f>
        <v>COL. SAN AGUSTIN -LOS NEGRALES</v>
      </c>
      <c r="CB501" s="45" t="str">
        <f t="shared" si="191"/>
        <v>Refuerzo</v>
      </c>
      <c r="CC501" s="45">
        <v>888</v>
      </c>
      <c r="CD501" s="45" t="str">
        <f t="shared" si="192"/>
        <v>INCIDENCIA</v>
      </c>
      <c r="CJ501" s="126">
        <f t="shared" si="193"/>
        <v>380.01599999999996</v>
      </c>
    </row>
    <row r="502" spans="4:88" hidden="1" x14ac:dyDescent="0.3">
      <c r="E502" s="8" t="s">
        <v>2786</v>
      </c>
      <c r="F502" s="120" t="s">
        <v>725</v>
      </c>
      <c r="G502" s="120" t="s">
        <v>714</v>
      </c>
      <c r="H502" s="120" t="s">
        <v>718</v>
      </c>
      <c r="I502" s="120" t="s">
        <v>6109</v>
      </c>
      <c r="J502" s="45" t="s">
        <v>651</v>
      </c>
      <c r="K502" s="121">
        <v>110084</v>
      </c>
      <c r="L502" s="110" t="str">
        <f t="shared" si="171"/>
        <v>ok</v>
      </c>
      <c r="M502" s="111" t="str">
        <f>IFERROR(VLOOKUP(K502,Centros!$E$2:$G$340,2,FALSE)," ")</f>
        <v>COL. SAN AGUSTIN -LOS NEGRALES</v>
      </c>
      <c r="N502" s="112" t="str">
        <f t="shared" si="172"/>
        <v xml:space="preserve"> </v>
      </c>
      <c r="O502" s="113" t="str">
        <f>IFERROR(VLOOKUP($I502,Trabajadores!$C$3:$AF$1684,19,FALSE)," ")</f>
        <v>Monitor@</v>
      </c>
      <c r="P502" s="120">
        <v>15</v>
      </c>
      <c r="Q502" s="120">
        <v>9</v>
      </c>
      <c r="R502" s="24">
        <f t="shared" si="170"/>
        <v>135</v>
      </c>
      <c r="T502" s="23">
        <f t="shared" si="173"/>
        <v>1.6367812499999999</v>
      </c>
      <c r="U502" s="23">
        <f t="shared" si="174"/>
        <v>0</v>
      </c>
      <c r="W502" s="23">
        <f t="shared" si="175"/>
        <v>178.13249999999999</v>
      </c>
      <c r="X502" s="30" t="str">
        <f>IFERROR(VLOOKUP($I502,Trabajadores!$C$2:$AS$1684,42,FALSE)," ")</f>
        <v>SMI</v>
      </c>
      <c r="Y502" s="30">
        <f>IFERROR(VLOOKUP($I502,Trabajadores!$C$2:$AS$1684,40,FALSE)," ")</f>
        <v>110084</v>
      </c>
      <c r="Z502" s="30" t="str">
        <f>IFERROR(VLOOKUP(Y502,Centros!$X$2:$Y$228,2,FALSE)," ")</f>
        <v>COL. SAN AGUSTIN -LOS NEGRALES</v>
      </c>
      <c r="AA502" s="120" t="s">
        <v>11027</v>
      </c>
      <c r="AB502" s="120" t="s">
        <v>11014</v>
      </c>
      <c r="AC502" s="41">
        <f>IFERROR(VLOOKUP(H502,Centros!$AI$2:$AN$10,6,FALSE),0)</f>
        <v>72</v>
      </c>
      <c r="AD502" s="42">
        <f t="shared" si="176"/>
        <v>0</v>
      </c>
      <c r="AE502" s="42">
        <f t="shared" si="177"/>
        <v>135</v>
      </c>
      <c r="AF502" s="42">
        <f t="shared" si="178"/>
        <v>0</v>
      </c>
      <c r="AG502" s="42">
        <f t="shared" si="179"/>
        <v>0</v>
      </c>
      <c r="AH502" s="43">
        <f>IFERROR(VLOOKUP($I502,Trabajadores!$C$3:$AT$1684,44,FALSE),0)</f>
        <v>20028</v>
      </c>
      <c r="AI502" s="43">
        <f>IFERROR(VLOOKUP($I502,Trabajadores!$C$3:$AT$1684,2,FALSE),0)</f>
        <v>46</v>
      </c>
      <c r="AJ502" s="43" t="str">
        <f>IFERROR(VLOOKUP($I502,Trabajadores!$C$3:$AY$1270,21,FALSE),0)</f>
        <v>12</v>
      </c>
      <c r="AK502" s="42">
        <f>IFERROR(VLOOKUP($I502,Trabajadores!$C$3:$AN$1684,38,FALSE),0)</f>
        <v>7.87</v>
      </c>
      <c r="AL502" s="42" t="str">
        <f>IFERROR(VLOOKUP($I502,Trabajadores!$C$3:$AN$1684,28,FALSE),0)</f>
        <v>99100165012016</v>
      </c>
      <c r="AM502" s="21" t="str">
        <f>IFERROR(VLOOKUP($I502,Trabajadores!$C$3:$AN$1684,19,FALSE),0)</f>
        <v>Monitor@</v>
      </c>
      <c r="AN502" s="21">
        <f>IFERROR(IF($J502="algadi",VLOOKUP($K502,Centros!$AB$2:$AD$142,2,FALSE),VLOOKUP($K502,Centros!$AB$143:$AD$282,2,FALSE)),0)</f>
        <v>20028</v>
      </c>
      <c r="AO502" s="44">
        <f>IFERROR(IF($J502="algadi",VLOOKUP($K502,Centros!$AB$2:$AD$142,3,FALSE),VLOOKUP($K502,Centros!$AB$143:$AD$222,3,FALSE)),0)</f>
        <v>0</v>
      </c>
      <c r="AQ502" s="55">
        <f>IFERROR(VLOOKUP($AM502,Centros!$AR$2:$AS$405,2,FALSE),0)</f>
        <v>1.6367812499999999</v>
      </c>
      <c r="AR502" s="78">
        <f>IFERROR(VLOOKUP($AM502,Centros!$AZ$2:$BA$6,2,FALSE),0)</f>
        <v>0</v>
      </c>
      <c r="AS502" s="76">
        <f>IFERROR(VLOOKUP($AM502,Centros!$BE$2:$BF$6,2,FALSE),0)</f>
        <v>0</v>
      </c>
      <c r="BD502" s="45" t="str">
        <f t="shared" si="180"/>
        <v>SMI</v>
      </c>
      <c r="BE502" s="45" t="s">
        <v>852</v>
      </c>
      <c r="BF502" s="123" t="str">
        <f t="shared" si="181"/>
        <v>9-SEPTIEMBRE</v>
      </c>
      <c r="BG502" s="45">
        <f t="shared" si="182"/>
        <v>110084</v>
      </c>
      <c r="BH502" s="45">
        <f>VLOOKUP(Y502,Hoja1!$A$2:$O$599,14,FALSE)</f>
        <v>110084</v>
      </c>
      <c r="BI502" s="45" t="str">
        <f>VLOOKUP(BH502,Hoja1!$A$2:$O$599,2,FALSE)</f>
        <v>COL. SAN AGUSTIN -LOS NEGRALES</v>
      </c>
      <c r="BJ502" s="45" t="str">
        <f t="shared" si="183"/>
        <v>GUIMARAES DAMBROSIO, WALESKA</v>
      </c>
      <c r="BK502" s="45">
        <f>VLOOKUP(BJ502,Trabajadores!$C$3:$AN$3285,14,FALSE)</f>
        <v>300</v>
      </c>
      <c r="BL502" s="45" t="str">
        <f>VLOOKUP($BJ502,Trabajadores!$C$3:$AN$3285,19,FALSE)</f>
        <v>Monitor@</v>
      </c>
      <c r="BM502" s="45">
        <f>VLOOKUP($BJ502,Trabajadores!$C$3:$AN$3285,16,FALSE)</f>
        <v>37.5</v>
      </c>
      <c r="BN502" s="124">
        <f t="shared" si="184"/>
        <v>1</v>
      </c>
      <c r="BO502" s="124">
        <f t="shared" si="185"/>
        <v>0</v>
      </c>
      <c r="BP502" s="125">
        <f t="shared" si="186"/>
        <v>1</v>
      </c>
      <c r="BR502" s="126">
        <f t="shared" si="187"/>
        <v>-178.13249999999999</v>
      </c>
      <c r="BV502" s="45" t="str">
        <f t="shared" si="188"/>
        <v>SMI</v>
      </c>
      <c r="BW502" s="45" t="s">
        <v>852</v>
      </c>
      <c r="BX502" s="123" t="str">
        <f t="shared" si="189"/>
        <v>9-SEPTIEMBRE</v>
      </c>
      <c r="BY502" s="45">
        <f t="shared" si="190"/>
        <v>110084</v>
      </c>
      <c r="BZ502" s="45">
        <f>VLOOKUP(BY502,Hoja1!$A$2:$O$599,14,FALSE)</f>
        <v>110084</v>
      </c>
      <c r="CA502" s="45" t="str">
        <f>VLOOKUP(BZ502,Hoja1!$A$2:$O$599,2,FALSE)</f>
        <v>COL. SAN AGUSTIN -LOS NEGRALES</v>
      </c>
      <c r="CB502" s="45" t="str">
        <f t="shared" si="191"/>
        <v>Refuerzo</v>
      </c>
      <c r="CC502" s="45">
        <v>888</v>
      </c>
      <c r="CD502" s="45" t="str">
        <f t="shared" si="192"/>
        <v>INCIDENCIA</v>
      </c>
      <c r="CJ502" s="126">
        <f t="shared" si="193"/>
        <v>178.13249999999999</v>
      </c>
    </row>
    <row r="503" spans="4:88" hidden="1" x14ac:dyDescent="0.3">
      <c r="E503" s="8" t="s">
        <v>2786</v>
      </c>
      <c r="F503" s="120" t="s">
        <v>725</v>
      </c>
      <c r="G503" s="120" t="s">
        <v>714</v>
      </c>
      <c r="H503" s="120" t="s">
        <v>718</v>
      </c>
      <c r="I503" s="120" t="s">
        <v>5453</v>
      </c>
      <c r="J503" s="45" t="s">
        <v>651</v>
      </c>
      <c r="K503" s="121">
        <v>110084</v>
      </c>
      <c r="L503" s="110" t="str">
        <f t="shared" si="171"/>
        <v>ok</v>
      </c>
      <c r="M503" s="111" t="str">
        <f>IFERROR(VLOOKUP(K503,Centros!$E$2:$G$340,2,FALSE)," ")</f>
        <v>COL. SAN AGUSTIN -LOS NEGRALES</v>
      </c>
      <c r="N503" s="112" t="str">
        <f t="shared" si="172"/>
        <v xml:space="preserve"> </v>
      </c>
      <c r="O503" s="113" t="str">
        <f>IFERROR(VLOOKUP($I503,Trabajadores!$C$3:$AF$1684,19,FALSE)," ")</f>
        <v>h Cuidador</v>
      </c>
      <c r="P503" s="120">
        <v>12</v>
      </c>
      <c r="Q503" s="120">
        <v>9</v>
      </c>
      <c r="R503" s="24">
        <f t="shared" si="170"/>
        <v>108</v>
      </c>
      <c r="T503" s="23">
        <f t="shared" si="173"/>
        <v>1.6367812499999999</v>
      </c>
      <c r="U503" s="23">
        <f t="shared" si="174"/>
        <v>0</v>
      </c>
      <c r="W503" s="23">
        <f t="shared" si="175"/>
        <v>142.506</v>
      </c>
      <c r="X503" s="30" t="str">
        <f>IFERROR(VLOOKUP($I503,Trabajadores!$C$2:$AS$1684,42,FALSE)," ")</f>
        <v>SMI</v>
      </c>
      <c r="Y503" s="30">
        <f>IFERROR(VLOOKUP($I503,Trabajadores!$C$2:$AS$1684,40,FALSE)," ")</f>
        <v>110084</v>
      </c>
      <c r="Z503" s="30" t="str">
        <f>IFERROR(VLOOKUP(Y503,Centros!$X$2:$Y$228,2,FALSE)," ")</f>
        <v>COL. SAN AGUSTIN -LOS NEGRALES</v>
      </c>
      <c r="AA503" s="120" t="s">
        <v>11028</v>
      </c>
      <c r="AB503" s="120" t="s">
        <v>11014</v>
      </c>
      <c r="AC503" s="41">
        <f>IFERROR(VLOOKUP(H503,Centros!$AI$2:$AN$10,6,FALSE),0)</f>
        <v>72</v>
      </c>
      <c r="AD503" s="42">
        <f t="shared" si="176"/>
        <v>0</v>
      </c>
      <c r="AE503" s="42">
        <f t="shared" si="177"/>
        <v>108</v>
      </c>
      <c r="AF503" s="42">
        <f t="shared" si="178"/>
        <v>0</v>
      </c>
      <c r="AG503" s="42">
        <f t="shared" si="179"/>
        <v>0</v>
      </c>
      <c r="AH503" s="43">
        <f>IFERROR(VLOOKUP($I503,Trabajadores!$C$3:$AT$1684,44,FALSE),0)</f>
        <v>20028</v>
      </c>
      <c r="AI503" s="43">
        <f>IFERROR(VLOOKUP($I503,Trabajadores!$C$3:$AT$1684,2,FALSE),0)</f>
        <v>43</v>
      </c>
      <c r="AJ503" s="43" t="str">
        <f>IFERROR(VLOOKUP($I503,Trabajadores!$C$3:$AY$1270,21,FALSE),0)</f>
        <v>12</v>
      </c>
      <c r="AK503" s="42">
        <f>IFERROR(VLOOKUP($I503,Trabajadores!$C$3:$AN$1684,38,FALSE),0)</f>
        <v>9.2059999999999995</v>
      </c>
      <c r="AL503" s="42" t="str">
        <f>IFERROR(VLOOKUP($I503,Trabajadores!$C$3:$AN$1684,28,FALSE),0)</f>
        <v>99100165012016</v>
      </c>
      <c r="AM503" s="21" t="str">
        <f>IFERROR(VLOOKUP($I503,Trabajadores!$C$3:$AN$1684,19,FALSE),0)</f>
        <v>h Cuidador</v>
      </c>
      <c r="AN503" s="21">
        <f>IFERROR(IF($J503="algadi",VLOOKUP($K503,Centros!$AB$2:$AD$142,2,FALSE),VLOOKUP($K503,Centros!$AB$143:$AD$282,2,FALSE)),0)</f>
        <v>20028</v>
      </c>
      <c r="AO503" s="44">
        <f>IFERROR(IF($J503="algadi",VLOOKUP($K503,Centros!$AB$2:$AD$142,3,FALSE),VLOOKUP($K503,Centros!$AB$143:$AD$222,3,FALSE)),0)</f>
        <v>0</v>
      </c>
      <c r="AQ503" s="55">
        <f>IFERROR(VLOOKUP($AM503,Centros!$AR$2:$AS$405,2,FALSE),0)</f>
        <v>1.6367812499999999</v>
      </c>
      <c r="AR503" s="78">
        <f>IFERROR(VLOOKUP($AM503,Centros!$AZ$2:$BA$6,2,FALSE),0)</f>
        <v>0</v>
      </c>
      <c r="AS503" s="76">
        <f>IFERROR(VLOOKUP($AM503,Centros!$BE$2:$BF$6,2,FALSE),0)</f>
        <v>0</v>
      </c>
      <c r="BD503" s="45" t="str">
        <f t="shared" si="180"/>
        <v>SMI</v>
      </c>
      <c r="BE503" s="45" t="s">
        <v>852</v>
      </c>
      <c r="BF503" s="123" t="str">
        <f t="shared" si="181"/>
        <v>9-SEPTIEMBRE</v>
      </c>
      <c r="BG503" s="45">
        <f t="shared" si="182"/>
        <v>110084</v>
      </c>
      <c r="BH503" s="45">
        <f>VLOOKUP(Y503,Hoja1!$A$2:$O$599,14,FALSE)</f>
        <v>110084</v>
      </c>
      <c r="BI503" s="45" t="str">
        <f>VLOOKUP(BH503,Hoja1!$A$2:$O$599,2,FALSE)</f>
        <v>COL. SAN AGUSTIN -LOS NEGRALES</v>
      </c>
      <c r="BJ503" s="45" t="str">
        <f t="shared" si="183"/>
        <v>BENITO IGLESIAS, MARTA</v>
      </c>
      <c r="BK503" s="45">
        <f>VLOOKUP(BJ503,Trabajadores!$C$3:$AN$3285,14,FALSE)</f>
        <v>300</v>
      </c>
      <c r="BL503" s="45" t="str">
        <f>VLOOKUP($BJ503,Trabajadores!$C$3:$AN$3285,19,FALSE)</f>
        <v>h Cuidador</v>
      </c>
      <c r="BM503" s="45">
        <f>VLOOKUP($BJ503,Trabajadores!$C$3:$AN$3285,16,FALSE)</f>
        <v>62.5</v>
      </c>
      <c r="BN503" s="124">
        <f t="shared" si="184"/>
        <v>1</v>
      </c>
      <c r="BO503" s="124">
        <f t="shared" si="185"/>
        <v>0</v>
      </c>
      <c r="BP503" s="125">
        <f t="shared" si="186"/>
        <v>1</v>
      </c>
      <c r="BR503" s="126">
        <f t="shared" si="187"/>
        <v>-142.506</v>
      </c>
      <c r="BV503" s="45" t="str">
        <f t="shared" si="188"/>
        <v>SMI</v>
      </c>
      <c r="BW503" s="45" t="s">
        <v>852</v>
      </c>
      <c r="BX503" s="123" t="str">
        <f t="shared" si="189"/>
        <v>9-SEPTIEMBRE</v>
      </c>
      <c r="BY503" s="45">
        <f t="shared" si="190"/>
        <v>110084</v>
      </c>
      <c r="BZ503" s="45">
        <f>VLOOKUP(BY503,Hoja1!$A$2:$O$599,14,FALSE)</f>
        <v>110084</v>
      </c>
      <c r="CA503" s="45" t="str">
        <f>VLOOKUP(BZ503,Hoja1!$A$2:$O$599,2,FALSE)</f>
        <v>COL. SAN AGUSTIN -LOS NEGRALES</v>
      </c>
      <c r="CB503" s="45" t="str">
        <f t="shared" si="191"/>
        <v>Refuerzo</v>
      </c>
      <c r="CC503" s="45">
        <v>888</v>
      </c>
      <c r="CD503" s="45" t="str">
        <f t="shared" si="192"/>
        <v>INCIDENCIA</v>
      </c>
      <c r="CJ503" s="126">
        <f t="shared" si="193"/>
        <v>142.506</v>
      </c>
    </row>
    <row r="504" spans="4:88" hidden="1" x14ac:dyDescent="0.3">
      <c r="E504" s="8" t="s">
        <v>2786</v>
      </c>
      <c r="F504" s="120" t="s">
        <v>726</v>
      </c>
      <c r="G504" s="120" t="s">
        <v>714</v>
      </c>
      <c r="H504" s="120" t="s">
        <v>732</v>
      </c>
      <c r="I504" s="120" t="s">
        <v>7454</v>
      </c>
      <c r="J504" s="45" t="s">
        <v>485</v>
      </c>
      <c r="K504" s="121">
        <v>110084</v>
      </c>
      <c r="L504" s="110" t="str">
        <f t="shared" si="171"/>
        <v>ok</v>
      </c>
      <c r="M504" s="111" t="str">
        <f>IFERROR(VLOOKUP(K504,Centros!$E$2:$G$340,2,FALSE)," ")</f>
        <v>COL. SAN AGUSTIN -LOS NEGRALES</v>
      </c>
      <c r="N504" s="112" t="str">
        <f t="shared" si="172"/>
        <v xml:space="preserve"> </v>
      </c>
      <c r="O504" s="113" t="str">
        <f>IFERROR(VLOOKUP($I504,Trabajadores!$C$3:$AF$1684,19,FALSE)," ")</f>
        <v>Monitor@</v>
      </c>
      <c r="R504" s="24">
        <f t="shared" si="170"/>
        <v>0</v>
      </c>
      <c r="S504" s="122">
        <v>9</v>
      </c>
      <c r="T504" s="23">
        <f t="shared" si="173"/>
        <v>1.6367812499999999</v>
      </c>
      <c r="U504" s="23">
        <f t="shared" si="174"/>
        <v>14.731031249999999</v>
      </c>
      <c r="W504" s="23">
        <f t="shared" si="175"/>
        <v>19.437595734374998</v>
      </c>
      <c r="X504" s="30" t="str">
        <f>IFERROR(VLOOKUP($I504,Trabajadores!$C$2:$AS$1684,42,FALSE)," ")</f>
        <v>ALGADI</v>
      </c>
      <c r="Y504" s="30">
        <f>IFERROR(VLOOKUP($I504,Trabajadores!$C$2:$AS$1684,40,FALSE)," ")</f>
        <v>110084</v>
      </c>
      <c r="Z504" s="30" t="str">
        <f>IFERROR(VLOOKUP(Y504,Centros!$X$2:$Y$228,2,FALSE)," ")</f>
        <v>COL. SAN AGUSTIN -LOS NEGRALES</v>
      </c>
      <c r="AC504" s="41">
        <f>IFERROR(VLOOKUP(H504,Centros!$AI$2:$AN$10,6,FALSE),0)</f>
        <v>74</v>
      </c>
      <c r="AD504" s="42">
        <f t="shared" si="176"/>
        <v>0</v>
      </c>
      <c r="AE504" s="42">
        <f t="shared" si="177"/>
        <v>0</v>
      </c>
      <c r="AF504" s="42">
        <f t="shared" si="178"/>
        <v>0</v>
      </c>
      <c r="AG504" s="42">
        <f t="shared" si="179"/>
        <v>14.731031249999999</v>
      </c>
      <c r="AH504" s="43">
        <f>IFERROR(VLOOKUP($I504,Trabajadores!$C$3:$AT$1684,44,FALSE),0)</f>
        <v>19228</v>
      </c>
      <c r="AI504" s="43">
        <f>IFERROR(VLOOKUP($I504,Trabajadores!$C$3:$AT$1684,2,FALSE),0)</f>
        <v>1396</v>
      </c>
      <c r="AJ504" s="43" t="str">
        <f>IFERROR(VLOOKUP($I504,Trabajadores!$C$3:$AY$1270,21,FALSE),0)</f>
        <v>37</v>
      </c>
      <c r="AK504" s="42">
        <f>IFERROR(VLOOKUP($I504,Trabajadores!$C$3:$AN$1684,38,FALSE),0)</f>
        <v>7.8066666666666666</v>
      </c>
      <c r="AL504" s="42" t="str">
        <f>IFERROR(VLOOKUP($I504,Trabajadores!$C$3:$AN$1684,28,FALSE),0)</f>
        <v>99100165012016</v>
      </c>
      <c r="AM504" s="21" t="str">
        <f>IFERROR(VLOOKUP($I504,Trabajadores!$C$3:$AN$1684,19,FALSE),0)</f>
        <v>Monitor@</v>
      </c>
      <c r="AN504" s="21">
        <f>IFERROR(IF($J504="algadi",VLOOKUP($K504,Centros!$AB$2:$AD$142,2,FALSE),VLOOKUP($K504,Centros!$AB$143:$AD$282,2,FALSE)),0)</f>
        <v>19228</v>
      </c>
      <c r="AO504" s="44" t="str">
        <f>IFERROR(IF($J504="algadi",VLOOKUP($K504,Centros!$AB$2:$AD$142,3,FALSE),VLOOKUP($K504,Centros!$AB$143:$AD$222,3,FALSE)),0)</f>
        <v>37</v>
      </c>
      <c r="AQ504" s="55">
        <f>IFERROR(VLOOKUP($AM504,Centros!$AR$2:$AS$405,2,FALSE),0)</f>
        <v>1.6367812499999999</v>
      </c>
      <c r="AR504" s="78">
        <f>IFERROR(VLOOKUP($AM504,Centros!$AZ$2:$BA$6,2,FALSE),0)</f>
        <v>0</v>
      </c>
      <c r="AS504" s="76">
        <f>IFERROR(VLOOKUP($AM504,Centros!$BE$2:$BF$6,2,FALSE),0)</f>
        <v>0</v>
      </c>
      <c r="BD504" s="45" t="str">
        <f t="shared" si="180"/>
        <v>ALGADI</v>
      </c>
      <c r="BE504" s="45" t="s">
        <v>852</v>
      </c>
      <c r="BF504" s="123" t="str">
        <f t="shared" si="181"/>
        <v>9-SEPTIEMBRE</v>
      </c>
      <c r="BG504" s="45">
        <f t="shared" si="182"/>
        <v>110084</v>
      </c>
      <c r="BH504" s="45">
        <f>VLOOKUP(Y504,Hoja1!$A$2:$O$599,14,FALSE)</f>
        <v>110084</v>
      </c>
      <c r="BI504" s="45" t="str">
        <f>VLOOKUP(BH504,Hoja1!$A$2:$O$599,2,FALSE)</f>
        <v>COL. SAN AGUSTIN -LOS NEGRALES</v>
      </c>
      <c r="BJ504" s="45" t="str">
        <f t="shared" si="183"/>
        <v>ALVAREZ HERRANZ, MERCEDES</v>
      </c>
      <c r="BK504" s="45">
        <f>VLOOKUP(BJ504,Trabajadores!$C$3:$AN$3285,14,FALSE)</f>
        <v>300</v>
      </c>
      <c r="BL504" s="45" t="str">
        <f>VLOOKUP($BJ504,Trabajadores!$C$3:$AN$3285,19,FALSE)</f>
        <v>Monitor@</v>
      </c>
      <c r="BM504" s="45">
        <f>VLOOKUP($BJ504,Trabajadores!$C$3:$AN$3285,16,FALSE)</f>
        <v>93.75</v>
      </c>
      <c r="BN504" s="124">
        <f t="shared" si="184"/>
        <v>1</v>
      </c>
      <c r="BO504" s="124">
        <f t="shared" si="185"/>
        <v>0</v>
      </c>
      <c r="BP504" s="125">
        <f t="shared" si="186"/>
        <v>1</v>
      </c>
      <c r="BR504" s="126">
        <f t="shared" si="187"/>
        <v>-19.437595734374998</v>
      </c>
      <c r="BV504" s="45" t="str">
        <f t="shared" si="188"/>
        <v>ALGADI</v>
      </c>
      <c r="BW504" s="45" t="s">
        <v>852</v>
      </c>
      <c r="BX504" s="123" t="str">
        <f t="shared" si="189"/>
        <v>9-SEPTIEMBRE</v>
      </c>
      <c r="BY504" s="45">
        <f t="shared" si="190"/>
        <v>110084</v>
      </c>
      <c r="BZ504" s="45">
        <f>VLOOKUP(BY504,Hoja1!$A$2:$O$599,14,FALSE)</f>
        <v>110084</v>
      </c>
      <c r="CA504" s="45" t="str">
        <f>VLOOKUP(BZ504,Hoja1!$A$2:$O$599,2,FALSE)</f>
        <v>COL. SAN AGUSTIN -LOS NEGRALES</v>
      </c>
      <c r="CB504" s="45" t="str">
        <f t="shared" si="191"/>
        <v>Nocturnidad</v>
      </c>
      <c r="CC504" s="45">
        <v>888</v>
      </c>
      <c r="CD504" s="45" t="str">
        <f t="shared" si="192"/>
        <v>INCIDENCIA</v>
      </c>
      <c r="CJ504" s="126">
        <f t="shared" si="193"/>
        <v>19.437595734374998</v>
      </c>
    </row>
    <row r="505" spans="4:88" hidden="1" x14ac:dyDescent="0.3">
      <c r="E505" s="8" t="s">
        <v>2786</v>
      </c>
      <c r="F505" s="120" t="s">
        <v>726</v>
      </c>
      <c r="G505" s="120" t="s">
        <v>714</v>
      </c>
      <c r="H505" s="120" t="s">
        <v>816</v>
      </c>
      <c r="I505" s="120" t="s">
        <v>8761</v>
      </c>
      <c r="J505" s="45" t="s">
        <v>485</v>
      </c>
      <c r="K505" s="121">
        <v>110084</v>
      </c>
      <c r="L505" s="110" t="str">
        <f t="shared" si="171"/>
        <v>ok</v>
      </c>
      <c r="M505" s="111" t="str">
        <f>IFERROR(VLOOKUP(K505,Centros!$E$2:$G$340,2,FALSE)," ")</f>
        <v>COL. SAN AGUSTIN -LOS NEGRALES</v>
      </c>
      <c r="N505" s="112" t="str">
        <f t="shared" si="172"/>
        <v xml:space="preserve"> </v>
      </c>
      <c r="O505" s="113" t="str">
        <f>IFERROR(VLOOKUP($I505,Trabajadores!$C$3:$AF$1684,19,FALSE)," ")</f>
        <v>Monitor@</v>
      </c>
      <c r="P505" s="120">
        <v>1</v>
      </c>
      <c r="Q505" s="120">
        <v>50</v>
      </c>
      <c r="R505" s="24">
        <f t="shared" si="170"/>
        <v>50</v>
      </c>
      <c r="T505" s="23">
        <f t="shared" si="173"/>
        <v>1.6367812499999999</v>
      </c>
      <c r="U505" s="23">
        <f t="shared" si="174"/>
        <v>0</v>
      </c>
      <c r="W505" s="23">
        <f t="shared" si="175"/>
        <v>65.974999999999994</v>
      </c>
      <c r="X505" s="30" t="str">
        <f>IFERROR(VLOOKUP($I505,Trabajadores!$C$2:$AS$1684,42,FALSE)," ")</f>
        <v>ALGADI</v>
      </c>
      <c r="Y505" s="30">
        <f>IFERROR(VLOOKUP($I505,Trabajadores!$C$2:$AS$1684,40,FALSE)," ")</f>
        <v>110084</v>
      </c>
      <c r="Z505" s="30" t="str">
        <f>IFERROR(VLOOKUP(Y505,Centros!$X$2:$Y$228,2,FALSE)," ")</f>
        <v>COL. SAN AGUSTIN -LOS NEGRALES</v>
      </c>
      <c r="AA505" s="120" t="s">
        <v>11013</v>
      </c>
      <c r="AB505" s="120" t="s">
        <v>11029</v>
      </c>
      <c r="AC505" s="41">
        <f>IFERROR(VLOOKUP(H505,Centros!$AI$2:$AN$10,6,FALSE),0)</f>
        <v>72</v>
      </c>
      <c r="AD505" s="42">
        <f t="shared" si="176"/>
        <v>0</v>
      </c>
      <c r="AE505" s="42">
        <f t="shared" si="177"/>
        <v>50</v>
      </c>
      <c r="AF505" s="42">
        <f t="shared" si="178"/>
        <v>0</v>
      </c>
      <c r="AG505" s="42">
        <f t="shared" si="179"/>
        <v>0</v>
      </c>
      <c r="AH505" s="43">
        <f>IFERROR(VLOOKUP($I505,Trabajadores!$C$3:$AT$1684,44,FALSE),0)</f>
        <v>19228</v>
      </c>
      <c r="AI505" s="43">
        <f>IFERROR(VLOOKUP($I505,Trabajadores!$C$3:$AT$1684,2,FALSE),0)</f>
        <v>2230</v>
      </c>
      <c r="AJ505" s="43" t="str">
        <f>IFERROR(VLOOKUP($I505,Trabajadores!$C$3:$AY$1270,21,FALSE),0)</f>
        <v>37</v>
      </c>
      <c r="AK505" s="42">
        <f>IFERROR(VLOOKUP($I505,Trabajadores!$C$3:$AN$1684,38,FALSE),0)</f>
        <v>7.88</v>
      </c>
      <c r="AL505" s="42" t="str">
        <f>IFERROR(VLOOKUP($I505,Trabajadores!$C$3:$AN$1684,28,FALSE),0)</f>
        <v>99100165012016</v>
      </c>
      <c r="AM505" s="21" t="str">
        <f>IFERROR(VLOOKUP($I505,Trabajadores!$C$3:$AN$1684,19,FALSE),0)</f>
        <v>Monitor@</v>
      </c>
      <c r="AN505" s="21">
        <f>IFERROR(IF($J505="algadi",VLOOKUP($K505,Centros!$AB$2:$AD$142,2,FALSE),VLOOKUP($K505,Centros!$AB$143:$AD$282,2,FALSE)),0)</f>
        <v>19228</v>
      </c>
      <c r="AO505" s="44" t="str">
        <f>IFERROR(IF($J505="algadi",VLOOKUP($K505,Centros!$AB$2:$AD$142,3,FALSE),VLOOKUP($K505,Centros!$AB$143:$AD$222,3,FALSE)),0)</f>
        <v>37</v>
      </c>
      <c r="AQ505" s="55">
        <f>IFERROR(VLOOKUP($AM505,Centros!$AR$2:$AS$405,2,FALSE),0)</f>
        <v>1.6367812499999999</v>
      </c>
      <c r="AR505" s="78">
        <f>IFERROR(VLOOKUP($AM505,Centros!$AZ$2:$BA$6,2,FALSE),0)</f>
        <v>0</v>
      </c>
      <c r="AS505" s="76">
        <f>IFERROR(VLOOKUP($AM505,Centros!$BE$2:$BF$6,2,FALSE),0)</f>
        <v>0</v>
      </c>
      <c r="BD505" s="45" t="str">
        <f t="shared" si="180"/>
        <v>ALGADI</v>
      </c>
      <c r="BE505" s="45" t="s">
        <v>852</v>
      </c>
      <c r="BF505" s="123" t="str">
        <f t="shared" si="181"/>
        <v>9-SEPTIEMBRE</v>
      </c>
      <c r="BG505" s="45">
        <f t="shared" si="182"/>
        <v>110084</v>
      </c>
      <c r="BH505" s="45">
        <f>VLOOKUP(Y505,Hoja1!$A$2:$O$599,14,FALSE)</f>
        <v>110084</v>
      </c>
      <c r="BI505" s="45" t="str">
        <f>VLOOKUP(BH505,Hoja1!$A$2:$O$599,2,FALSE)</f>
        <v>COL. SAN AGUSTIN -LOS NEGRALES</v>
      </c>
      <c r="BJ505" s="45" t="str">
        <f t="shared" si="183"/>
        <v>GONZALEZ MARIN, JUAN</v>
      </c>
      <c r="BK505" s="45">
        <f>VLOOKUP(BJ505,Trabajadores!$C$3:$AN$3285,14,FALSE)</f>
        <v>502</v>
      </c>
      <c r="BL505" s="45" t="str">
        <f>VLOOKUP($BJ505,Trabajadores!$C$3:$AN$3285,19,FALSE)</f>
        <v>Monitor@</v>
      </c>
      <c r="BM505" s="45">
        <f>VLOOKUP($BJ505,Trabajadores!$C$3:$AN$3285,16,FALSE)</f>
        <v>25</v>
      </c>
      <c r="BN505" s="124">
        <f t="shared" si="184"/>
        <v>1</v>
      </c>
      <c r="BO505" s="124">
        <f t="shared" si="185"/>
        <v>0</v>
      </c>
      <c r="BP505" s="125">
        <f t="shared" si="186"/>
        <v>1</v>
      </c>
      <c r="BR505" s="126">
        <f t="shared" si="187"/>
        <v>-65.974999999999994</v>
      </c>
      <c r="BV505" s="45" t="str">
        <f t="shared" si="188"/>
        <v>ALGADI</v>
      </c>
      <c r="BW505" s="45" t="s">
        <v>852</v>
      </c>
      <c r="BX505" s="123" t="str">
        <f t="shared" si="189"/>
        <v>9-SEPTIEMBRE</v>
      </c>
      <c r="BY505" s="45">
        <f t="shared" si="190"/>
        <v>110084</v>
      </c>
      <c r="BZ505" s="45">
        <f>VLOOKUP(BY505,Hoja1!$A$2:$O$599,14,FALSE)</f>
        <v>110084</v>
      </c>
      <c r="CA505" s="45" t="str">
        <f>VLOOKUP(BZ505,Hoja1!$A$2:$O$599,2,FALSE)</f>
        <v>COL. SAN AGUSTIN -LOS NEGRALES</v>
      </c>
      <c r="CB505" s="45" t="str">
        <f t="shared" si="191"/>
        <v>Otros</v>
      </c>
      <c r="CC505" s="45">
        <v>888</v>
      </c>
      <c r="CD505" s="45" t="str">
        <f t="shared" si="192"/>
        <v>INCIDENCIA</v>
      </c>
      <c r="CJ505" s="126">
        <f t="shared" si="193"/>
        <v>65.974999999999994</v>
      </c>
    </row>
    <row r="506" spans="4:88" hidden="1" x14ac:dyDescent="0.3">
      <c r="E506" s="8" t="s">
        <v>2786</v>
      </c>
      <c r="F506" s="120" t="s">
        <v>726</v>
      </c>
      <c r="G506" s="120" t="s">
        <v>714</v>
      </c>
      <c r="H506" s="120" t="s">
        <v>816</v>
      </c>
      <c r="I506" s="120" t="s">
        <v>6363</v>
      </c>
      <c r="J506" s="45" t="s">
        <v>651</v>
      </c>
      <c r="K506" s="121">
        <v>888888</v>
      </c>
      <c r="L506" s="110" t="str">
        <f t="shared" si="171"/>
        <v>ok</v>
      </c>
      <c r="M506" s="111" t="str">
        <f>IFERROR(VLOOKUP(K506,Centros!$E$2:$G$340,2,FALSE)," ")</f>
        <v>CORRETURNOS/RAPPELS</v>
      </c>
      <c r="N506" s="112" t="str">
        <f t="shared" si="172"/>
        <v xml:space="preserve"> </v>
      </c>
      <c r="O506" s="113" t="str">
        <f>IFERROR(VLOOKUP($I506,Trabajadores!$C$3:$AF$1684,19,FALSE)," ")</f>
        <v>Monitor@</v>
      </c>
      <c r="P506" s="120">
        <v>1.5</v>
      </c>
      <c r="Q506" s="120">
        <v>9</v>
      </c>
      <c r="R506" s="24">
        <f t="shared" si="170"/>
        <v>13.5</v>
      </c>
      <c r="T506" s="23">
        <f t="shared" si="173"/>
        <v>1.6367812499999999</v>
      </c>
      <c r="U506" s="23">
        <f t="shared" si="174"/>
        <v>0</v>
      </c>
      <c r="W506" s="23">
        <f t="shared" si="175"/>
        <v>17.81325</v>
      </c>
      <c r="X506" s="30" t="str">
        <f>IFERROR(VLOOKUP($I506,Trabajadores!$C$2:$AS$1684,42,FALSE)," ")</f>
        <v>SMI</v>
      </c>
      <c r="Y506" s="30">
        <f>IFERROR(VLOOKUP($I506,Trabajadores!$C$2:$AS$1684,40,FALSE)," ")</f>
        <v>888888</v>
      </c>
      <c r="Z506" s="30" t="str">
        <f>IFERROR(VLOOKUP(Y506,Centros!$X$2:$Y$228,2,FALSE)," ")</f>
        <v>CORRETURNOS/RAPPELS</v>
      </c>
      <c r="AA506" s="120" t="s">
        <v>11030</v>
      </c>
      <c r="AB506" s="120" t="s">
        <v>11031</v>
      </c>
      <c r="AC506" s="41">
        <f>IFERROR(VLOOKUP(H506,Centros!$AI$2:$AN$10,6,FALSE),0)</f>
        <v>72</v>
      </c>
      <c r="AD506" s="42">
        <f t="shared" si="176"/>
        <v>0</v>
      </c>
      <c r="AE506" s="42">
        <f t="shared" si="177"/>
        <v>13.5</v>
      </c>
      <c r="AF506" s="42">
        <f t="shared" si="178"/>
        <v>0</v>
      </c>
      <c r="AG506" s="42">
        <f t="shared" si="179"/>
        <v>0</v>
      </c>
      <c r="AH506" s="43">
        <f>IFERROR(VLOOKUP($I506,Trabajadores!$C$3:$AT$1684,44,FALSE),0)</f>
        <v>20028</v>
      </c>
      <c r="AI506" s="43">
        <f>IFERROR(VLOOKUP($I506,Trabajadores!$C$3:$AT$1684,2,FALSE),0)</f>
        <v>464</v>
      </c>
      <c r="AJ506" s="43" t="str">
        <f>IFERROR(VLOOKUP($I506,Trabajadores!$C$3:$AY$1270,21,FALSE),0)</f>
        <v>47</v>
      </c>
      <c r="AK506" s="42">
        <f>IFERROR(VLOOKUP($I506,Trabajadores!$C$3:$AN$1684,38,FALSE),0)</f>
        <v>7.8724999999999996</v>
      </c>
      <c r="AL506" s="42" t="str">
        <f>IFERROR(VLOOKUP($I506,Trabajadores!$C$3:$AN$1684,28,FALSE),0)</f>
        <v>99100165012016</v>
      </c>
      <c r="AM506" s="21" t="str">
        <f>IFERROR(VLOOKUP($I506,Trabajadores!$C$3:$AN$1684,19,FALSE),0)</f>
        <v>Monitor@</v>
      </c>
      <c r="AN506" s="21">
        <f>IFERROR(IF($J506="algadi",VLOOKUP($K506,Centros!$AB$2:$AD$142,2,FALSE),VLOOKUP($K506,Centros!$AB$143:$AD$282,2,FALSE)),0)</f>
        <v>19228</v>
      </c>
      <c r="AO506" s="44" t="str">
        <f>IFERROR(IF($J506="algadi",VLOOKUP($K506,Centros!$AB$2:$AD$142,3,FALSE),VLOOKUP($K506,Centros!$AB$143:$AD$222,3,FALSE)),0)</f>
        <v>55</v>
      </c>
      <c r="AQ506" s="55">
        <f>IFERROR(VLOOKUP($AM506,Centros!$AR$2:$AS$405,2,FALSE),0)</f>
        <v>1.6367812499999999</v>
      </c>
      <c r="AR506" s="78">
        <f>IFERROR(VLOOKUP($AM506,Centros!$AZ$2:$BA$6,2,FALSE),0)</f>
        <v>0</v>
      </c>
      <c r="AS506" s="76">
        <f>IFERROR(VLOOKUP($AM506,Centros!$BE$2:$BF$6,2,FALSE),0)</f>
        <v>0</v>
      </c>
      <c r="BD506" s="45" t="str">
        <f t="shared" si="180"/>
        <v>SMI</v>
      </c>
      <c r="BE506" s="45" t="s">
        <v>852</v>
      </c>
      <c r="BF506" s="123" t="str">
        <f t="shared" si="181"/>
        <v>9-SEPTIEMBRE</v>
      </c>
      <c r="BG506" s="45">
        <f t="shared" si="182"/>
        <v>888888</v>
      </c>
      <c r="BH506" s="45">
        <f>VLOOKUP(Y506,Hoja1!$A$2:$O$599,14,FALSE)</f>
        <v>888888</v>
      </c>
      <c r="BI506" s="45" t="str">
        <f>VLOOKUP(BH506,Hoja1!$A$2:$O$599,2,FALSE)</f>
        <v>CORRETURNOS/RAPPELS</v>
      </c>
      <c r="BJ506" s="45" t="str">
        <f t="shared" si="183"/>
        <v>LORENTE MIJALLO, FRANCISCA</v>
      </c>
      <c r="BK506" s="45">
        <f>VLOOKUP(BJ506,Trabajadores!$C$3:$AN$3285,14,FALSE)</f>
        <v>300</v>
      </c>
      <c r="BL506" s="45" t="str">
        <f>VLOOKUP($BJ506,Trabajadores!$C$3:$AN$3285,19,FALSE)</f>
        <v>Monitor@</v>
      </c>
      <c r="BM506" s="45">
        <f>VLOOKUP($BJ506,Trabajadores!$C$3:$AN$3285,16,FALSE)</f>
        <v>50</v>
      </c>
      <c r="BN506" s="124">
        <f t="shared" si="184"/>
        <v>1</v>
      </c>
      <c r="BO506" s="124">
        <f t="shared" si="185"/>
        <v>0</v>
      </c>
      <c r="BP506" s="125">
        <f t="shared" si="186"/>
        <v>1</v>
      </c>
      <c r="BR506" s="126">
        <f t="shared" si="187"/>
        <v>-17.81325</v>
      </c>
      <c r="BV506" s="45" t="str">
        <f t="shared" si="188"/>
        <v>SMI</v>
      </c>
      <c r="BW506" s="45" t="s">
        <v>852</v>
      </c>
      <c r="BX506" s="123" t="str">
        <f t="shared" si="189"/>
        <v>9-SEPTIEMBRE</v>
      </c>
      <c r="BY506" s="45">
        <f t="shared" si="190"/>
        <v>888888</v>
      </c>
      <c r="BZ506" s="45">
        <f>VLOOKUP(BY506,Hoja1!$A$2:$O$599,14,FALSE)</f>
        <v>888888</v>
      </c>
      <c r="CA506" s="45" t="str">
        <f>VLOOKUP(BZ506,Hoja1!$A$2:$O$599,2,FALSE)</f>
        <v>CORRETURNOS/RAPPELS</v>
      </c>
      <c r="CB506" s="45" t="str">
        <f t="shared" si="191"/>
        <v>Otros</v>
      </c>
      <c r="CC506" s="45">
        <v>888</v>
      </c>
      <c r="CD506" s="45" t="str">
        <f t="shared" si="192"/>
        <v>INCIDENCIA</v>
      </c>
      <c r="CJ506" s="126">
        <f t="shared" si="193"/>
        <v>17.81325</v>
      </c>
    </row>
    <row r="507" spans="4:88" hidden="1" x14ac:dyDescent="0.3">
      <c r="D507" s="31" t="s">
        <v>2777</v>
      </c>
      <c r="E507" s="8" t="s">
        <v>2786</v>
      </c>
      <c r="F507" s="7" t="s">
        <v>725</v>
      </c>
      <c r="G507" s="45" t="s">
        <v>714</v>
      </c>
      <c r="H507" s="45" t="s">
        <v>816</v>
      </c>
      <c r="I507" s="119" t="s">
        <v>5176</v>
      </c>
      <c r="J507" s="18" t="s">
        <v>485</v>
      </c>
      <c r="K507" s="119">
        <v>120009</v>
      </c>
      <c r="L507" s="110" t="str">
        <f t="shared" si="171"/>
        <v>ok</v>
      </c>
      <c r="M507" s="111" t="str">
        <f>IFERROR(VLOOKUP(K507,Centros!$E$2:$G$340,2,FALSE)," ")</f>
        <v>COLEGIO MAYOR ALCALA</v>
      </c>
      <c r="N507" s="112" t="str">
        <f t="shared" si="172"/>
        <v xml:space="preserve"> </v>
      </c>
      <c r="O507" s="113" t="str">
        <f>IFERROR(VLOOKUP($I507,Trabajadores!$C$3:$AF$1684,19,FALSE)," ")</f>
        <v>h ASL</v>
      </c>
      <c r="P507" s="32">
        <v>18</v>
      </c>
      <c r="Q507" s="33">
        <v>9</v>
      </c>
      <c r="R507" s="24">
        <f t="shared" si="170"/>
        <v>162</v>
      </c>
      <c r="T507" s="23">
        <f t="shared" si="173"/>
        <v>1.6367812499999999</v>
      </c>
      <c r="U507" s="23">
        <f t="shared" si="174"/>
        <v>0</v>
      </c>
      <c r="V507" s="18"/>
      <c r="W507" s="23">
        <f t="shared" si="175"/>
        <v>213.75899999999999</v>
      </c>
      <c r="X507" s="30" t="str">
        <f>IFERROR(VLOOKUP($I507,Trabajadores!$C$2:$AS$1684,42,FALSE)," ")</f>
        <v>ALGADI</v>
      </c>
      <c r="Y507" s="30">
        <f>IFERROR(VLOOKUP($I507,Trabajadores!$C$2:$AS$1684,40,FALSE)," ")</f>
        <v>120009</v>
      </c>
      <c r="Z507" s="30" t="str">
        <f>IFERROR(VLOOKUP(Y507,Centros!$X$2:$Y$228,2,FALSE)," ")</f>
        <v>COLEGIO MAYOR ALCALA</v>
      </c>
      <c r="AA507" s="6" t="s">
        <v>10613</v>
      </c>
      <c r="AB507" s="5" t="s">
        <v>11032</v>
      </c>
      <c r="AC507" s="41">
        <f>IFERROR(VLOOKUP(H507,Centros!$AI$2:$AN$10,6,FALSE),0)</f>
        <v>72</v>
      </c>
      <c r="AD507" s="42">
        <f t="shared" si="176"/>
        <v>0</v>
      </c>
      <c r="AE507" s="42">
        <f t="shared" si="177"/>
        <v>162</v>
      </c>
      <c r="AF507" s="42">
        <f t="shared" si="178"/>
        <v>0</v>
      </c>
      <c r="AG507" s="42">
        <f t="shared" si="179"/>
        <v>0</v>
      </c>
      <c r="AH507" s="43">
        <f>IFERROR(VLOOKUP($I507,Trabajadores!$C$3:$AT$1684,44,FALSE),0)</f>
        <v>19228</v>
      </c>
      <c r="AI507" s="43">
        <f>IFERROR(VLOOKUP($I507,Trabajadores!$C$3:$AT$1684,2,FALSE),0)</f>
        <v>346</v>
      </c>
      <c r="AJ507" s="43" t="str">
        <f>IFERROR(VLOOKUP($I507,Trabajadores!$C$3:$AY$1270,21,FALSE),0)</f>
        <v>53</v>
      </c>
      <c r="AK507" s="42">
        <f>IFERROR(VLOOKUP($I507,Trabajadores!$C$3:$AN$1684,38,FALSE),0)</f>
        <v>8.2462499999999999</v>
      </c>
      <c r="AL507" s="42" t="str">
        <f>IFERROR(VLOOKUP($I507,Trabajadores!$C$3:$AN$1684,28,FALSE),0)</f>
        <v>99100165012016</v>
      </c>
      <c r="AM507" s="21" t="str">
        <f>IFERROR(VLOOKUP($I507,Trabajadores!$C$3:$AN$1684,19,FALSE),0)</f>
        <v>h ASL</v>
      </c>
      <c r="AN507" s="21">
        <f>IFERROR(IF($J507="algadi",VLOOKUP($K507,Centros!$AB$2:$AD$142,2,FALSE),VLOOKUP($K507,Centros!$AB$143:$AD$282,2,FALSE)),0)</f>
        <v>0</v>
      </c>
      <c r="AO507" s="44">
        <f>IFERROR(IF($J507="algadi",VLOOKUP($K507,Centros!$AB$2:$AD$142,3,FALSE),VLOOKUP($K507,Centros!$AB$143:$AD$222,3,FALSE)),0)</f>
        <v>0</v>
      </c>
      <c r="AQ507" s="55">
        <f>IFERROR(VLOOKUP($AM507,Centros!$AR$2:$AS$405,2,FALSE),0)</f>
        <v>1.6367812499999999</v>
      </c>
      <c r="AR507" s="78">
        <f>IFERROR(VLOOKUP($AM507,Centros!$AZ$2:$BA$6,2,FALSE),0)</f>
        <v>0</v>
      </c>
      <c r="AS507" s="76">
        <f>IFERROR(VLOOKUP($AM507,Centros!$BE$2:$BF$6,2,FALSE),0)</f>
        <v>0</v>
      </c>
      <c r="BD507" s="45" t="str">
        <f t="shared" si="180"/>
        <v>ALGADI</v>
      </c>
      <c r="BE507" s="45" t="s">
        <v>852</v>
      </c>
      <c r="BF507" s="123" t="str">
        <f t="shared" si="181"/>
        <v>9-SEPTIEMBRE</v>
      </c>
      <c r="BG507" s="45">
        <f t="shared" si="182"/>
        <v>120009</v>
      </c>
      <c r="BH507" s="45">
        <f>VLOOKUP(Y507,Hoja1!$A$2:$O$599,14,FALSE)</f>
        <v>120009</v>
      </c>
      <c r="BI507" s="45" t="str">
        <f>VLOOKUP(BH507,Hoja1!$A$2:$O$599,2,FALSE)</f>
        <v>COLEGIO MAYOR ALCALA</v>
      </c>
      <c r="BJ507" s="45" t="str">
        <f t="shared" si="183"/>
        <v>VEINTIMILLA GARCIA, TATIANA M</v>
      </c>
      <c r="BK507" s="45">
        <f>VLOOKUP(BJ507,Trabajadores!$C$3:$AN$3285,14,FALSE)</f>
        <v>100</v>
      </c>
      <c r="BL507" s="45" t="str">
        <f>VLOOKUP($BJ507,Trabajadores!$C$3:$AN$3285,19,FALSE)</f>
        <v>h ASL</v>
      </c>
      <c r="BM507" s="45">
        <f>VLOOKUP($BJ507,Trabajadores!$C$3:$AN$3285,16,FALSE)</f>
        <v>100</v>
      </c>
      <c r="BN507" s="124">
        <f t="shared" si="184"/>
        <v>1</v>
      </c>
      <c r="BO507" s="124">
        <f t="shared" si="185"/>
        <v>0</v>
      </c>
      <c r="BP507" s="125">
        <f t="shared" si="186"/>
        <v>1</v>
      </c>
      <c r="BR507" s="126">
        <f t="shared" si="187"/>
        <v>-213.75899999999999</v>
      </c>
      <c r="BV507" s="45" t="str">
        <f t="shared" si="188"/>
        <v>ALGADI</v>
      </c>
      <c r="BW507" s="45" t="s">
        <v>852</v>
      </c>
      <c r="BX507" s="123" t="str">
        <f t="shared" si="189"/>
        <v>9-SEPTIEMBRE</v>
      </c>
      <c r="BY507" s="45">
        <f t="shared" si="190"/>
        <v>120009</v>
      </c>
      <c r="BZ507" s="45">
        <f>VLOOKUP(BY507,Hoja1!$A$2:$O$599,14,FALSE)</f>
        <v>120009</v>
      </c>
      <c r="CA507" s="45" t="str">
        <f>VLOOKUP(BZ507,Hoja1!$A$2:$O$599,2,FALSE)</f>
        <v>COLEGIO MAYOR ALCALA</v>
      </c>
      <c r="CB507" s="45" t="str">
        <f t="shared" si="191"/>
        <v>Otros</v>
      </c>
      <c r="CC507" s="45">
        <v>888</v>
      </c>
      <c r="CD507" s="45" t="str">
        <f t="shared" si="192"/>
        <v>INCIDENCIA</v>
      </c>
      <c r="CJ507" s="126">
        <f t="shared" si="193"/>
        <v>213.75899999999999</v>
      </c>
    </row>
    <row r="508" spans="4:88" hidden="1" x14ac:dyDescent="0.3">
      <c r="D508" s="31" t="s">
        <v>2777</v>
      </c>
      <c r="E508" s="8" t="s">
        <v>2786</v>
      </c>
      <c r="F508" s="7" t="s">
        <v>726</v>
      </c>
      <c r="G508" s="45" t="s">
        <v>714</v>
      </c>
      <c r="H508" s="45" t="s">
        <v>816</v>
      </c>
      <c r="I508" s="119" t="s">
        <v>3902</v>
      </c>
      <c r="J508" s="18" t="s">
        <v>485</v>
      </c>
      <c r="K508" s="119">
        <v>350001</v>
      </c>
      <c r="L508" s="110" t="str">
        <f t="shared" si="171"/>
        <v>ok</v>
      </c>
      <c r="M508" s="111" t="str">
        <f>IFERROR(VLOOKUP(K508,Centros!$E$2:$G$340,2,FALSE)," ")</f>
        <v>CLARETIANOS COLMENAR SEMINARIO</v>
      </c>
      <c r="N508" s="112" t="str">
        <f t="shared" si="172"/>
        <v xml:space="preserve"> </v>
      </c>
      <c r="O508" s="113" t="str">
        <f>IFERROR(VLOOKUP($I508,Trabajadores!$C$3:$AF$1684,19,FALSE)," ")</f>
        <v>ASL</v>
      </c>
      <c r="P508" s="32">
        <v>20</v>
      </c>
      <c r="Q508" s="33">
        <v>9</v>
      </c>
      <c r="R508" s="24">
        <f t="shared" si="170"/>
        <v>180</v>
      </c>
      <c r="T508" s="23">
        <f t="shared" si="173"/>
        <v>1.6367812499999999</v>
      </c>
      <c r="U508" s="23">
        <f t="shared" si="174"/>
        <v>0</v>
      </c>
      <c r="V508" s="18"/>
      <c r="W508" s="23">
        <f t="shared" si="175"/>
        <v>237.51</v>
      </c>
      <c r="X508" s="30" t="str">
        <f>IFERROR(VLOOKUP($I508,Trabajadores!$C$2:$AS$1684,42,FALSE)," ")</f>
        <v>ALGADI</v>
      </c>
      <c r="Y508" s="30">
        <f>IFERROR(VLOOKUP($I508,Trabajadores!$C$2:$AS$1684,40,FALSE)," ")</f>
        <v>350001</v>
      </c>
      <c r="Z508" s="30" t="str">
        <f>IFERROR(VLOOKUP(Y508,Centros!$X$2:$Y$228,2,FALSE)," ")</f>
        <v>CLARETIANOS COLMENAR SEMINARIO</v>
      </c>
      <c r="AA508" s="6" t="s">
        <v>10613</v>
      </c>
      <c r="AB508" s="5" t="s">
        <v>11033</v>
      </c>
      <c r="AC508" s="41">
        <f>IFERROR(VLOOKUP(H508,Centros!$AI$2:$AN$10,6,FALSE),0)</f>
        <v>72</v>
      </c>
      <c r="AD508" s="42">
        <f t="shared" si="176"/>
        <v>0</v>
      </c>
      <c r="AE508" s="42">
        <f t="shared" si="177"/>
        <v>180</v>
      </c>
      <c r="AF508" s="42">
        <f t="shared" si="178"/>
        <v>0</v>
      </c>
      <c r="AG508" s="42">
        <f t="shared" si="179"/>
        <v>0</v>
      </c>
      <c r="AH508" s="43">
        <f>IFERROR(VLOOKUP($I508,Trabajadores!$C$3:$AT$1684,44,FALSE),0)</f>
        <v>19228</v>
      </c>
      <c r="AI508" s="43">
        <f>IFERROR(VLOOKUP($I508,Trabajadores!$C$3:$AT$1684,2,FALSE),0)</f>
        <v>1664</v>
      </c>
      <c r="AJ508" s="43" t="str">
        <f>IFERROR(VLOOKUP($I508,Trabajadores!$C$3:$AY$1270,21,FALSE),0)</f>
        <v>60</v>
      </c>
      <c r="AK508" s="42">
        <f>IFERROR(VLOOKUP($I508,Trabajadores!$C$3:$AN$1684,38,FALSE),0)</f>
        <v>7.6025</v>
      </c>
      <c r="AL508" s="42" t="str">
        <f>IFERROR(VLOOKUP($I508,Trabajadores!$C$3:$AN$1684,28,FALSE),0)</f>
        <v>99100165012016</v>
      </c>
      <c r="AM508" s="21" t="str">
        <f>IFERROR(VLOOKUP($I508,Trabajadores!$C$3:$AN$1684,19,FALSE),0)</f>
        <v>ASL</v>
      </c>
      <c r="AN508" s="21">
        <f>IFERROR(IF($J508="algadi",VLOOKUP($K508,Centros!$AB$2:$AD$142,2,FALSE),VLOOKUP($K508,Centros!$AB$143:$AD$282,2,FALSE)),0)</f>
        <v>0</v>
      </c>
      <c r="AO508" s="44">
        <f>IFERROR(IF($J508="algadi",VLOOKUP($K508,Centros!$AB$2:$AD$142,3,FALSE),VLOOKUP($K508,Centros!$AB$143:$AD$222,3,FALSE)),0)</f>
        <v>0</v>
      </c>
      <c r="AQ508" s="55">
        <f>IFERROR(VLOOKUP($AM508,Centros!$AR$2:$AS$405,2,FALSE),0)</f>
        <v>1.6367812499999999</v>
      </c>
      <c r="AR508" s="78">
        <f>IFERROR(VLOOKUP($AM508,Centros!$AZ$2:$BA$6,2,FALSE),0)</f>
        <v>0</v>
      </c>
      <c r="AS508" s="76">
        <f>IFERROR(VLOOKUP($AM508,Centros!$BE$2:$BF$6,2,FALSE),0)</f>
        <v>2.0499999999999998</v>
      </c>
      <c r="BD508" s="45" t="str">
        <f t="shared" si="180"/>
        <v>ALGADI</v>
      </c>
      <c r="BE508" s="45" t="s">
        <v>852</v>
      </c>
      <c r="BF508" s="123" t="str">
        <f t="shared" si="181"/>
        <v>9-SEPTIEMBRE</v>
      </c>
      <c r="BG508" s="45">
        <f t="shared" si="182"/>
        <v>350001</v>
      </c>
      <c r="BH508" s="45">
        <f>VLOOKUP(Y508,Hoja1!$A$2:$O$599,14,FALSE)</f>
        <v>350001</v>
      </c>
      <c r="BI508" s="45" t="str">
        <f>VLOOKUP(BH508,Hoja1!$A$2:$O$599,2,FALSE)</f>
        <v>CLARETIANOS COLMENAR SEMINARIO</v>
      </c>
      <c r="BJ508" s="45" t="str">
        <f t="shared" si="183"/>
        <v>GONZALEZ, ALICIA</v>
      </c>
      <c r="BK508" s="45">
        <f>VLOOKUP(BJ508,Trabajadores!$C$3:$AN$3285,14,FALSE)</f>
        <v>200</v>
      </c>
      <c r="BL508" s="45" t="str">
        <f>VLOOKUP($BJ508,Trabajadores!$C$3:$AN$3285,19,FALSE)</f>
        <v>ASL</v>
      </c>
      <c r="BM508" s="45">
        <f>VLOOKUP($BJ508,Trabajadores!$C$3:$AN$3285,16,FALSE)</f>
        <v>50</v>
      </c>
      <c r="BN508" s="124">
        <f t="shared" si="184"/>
        <v>1</v>
      </c>
      <c r="BO508" s="124">
        <f t="shared" si="185"/>
        <v>0</v>
      </c>
      <c r="BP508" s="125">
        <f t="shared" si="186"/>
        <v>1</v>
      </c>
      <c r="BR508" s="126">
        <f t="shared" si="187"/>
        <v>-237.51</v>
      </c>
      <c r="BV508" s="45" t="str">
        <f t="shared" si="188"/>
        <v>ALGADI</v>
      </c>
      <c r="BW508" s="45" t="s">
        <v>852</v>
      </c>
      <c r="BX508" s="123" t="str">
        <f t="shared" si="189"/>
        <v>9-SEPTIEMBRE</v>
      </c>
      <c r="BY508" s="45">
        <f t="shared" si="190"/>
        <v>350001</v>
      </c>
      <c r="BZ508" s="45">
        <f>VLOOKUP(BY508,Hoja1!$A$2:$O$599,14,FALSE)</f>
        <v>350001</v>
      </c>
      <c r="CA508" s="45" t="str">
        <f>VLOOKUP(BZ508,Hoja1!$A$2:$O$599,2,FALSE)</f>
        <v>CLARETIANOS COLMENAR SEMINARIO</v>
      </c>
      <c r="CB508" s="45" t="str">
        <f t="shared" si="191"/>
        <v>Otros</v>
      </c>
      <c r="CC508" s="45">
        <v>888</v>
      </c>
      <c r="CD508" s="45" t="str">
        <f t="shared" si="192"/>
        <v>INCIDENCIA</v>
      </c>
      <c r="CJ508" s="126">
        <f t="shared" si="193"/>
        <v>237.51</v>
      </c>
    </row>
    <row r="509" spans="4:88" hidden="1" x14ac:dyDescent="0.3">
      <c r="D509" s="31" t="s">
        <v>2777</v>
      </c>
      <c r="E509" s="8" t="s">
        <v>2786</v>
      </c>
      <c r="F509" s="7" t="s">
        <v>726</v>
      </c>
      <c r="G509" s="45" t="s">
        <v>714</v>
      </c>
      <c r="H509" s="45" t="s">
        <v>717</v>
      </c>
      <c r="I509" s="119" t="s">
        <v>3902</v>
      </c>
      <c r="J509" s="18" t="s">
        <v>485</v>
      </c>
      <c r="K509" s="119">
        <v>350001</v>
      </c>
      <c r="L509" s="110" t="str">
        <f t="shared" si="171"/>
        <v>ok</v>
      </c>
      <c r="M509" s="111" t="str">
        <f>IFERROR(VLOOKUP(K509,Centros!$E$2:$G$340,2,FALSE)," ")</f>
        <v>CLARETIANOS COLMENAR SEMINARIO</v>
      </c>
      <c r="N509" s="112" t="str">
        <f t="shared" si="172"/>
        <v xml:space="preserve"> </v>
      </c>
      <c r="O509" s="113" t="str">
        <f>IFERROR(VLOOKUP($I509,Trabajadores!$C$3:$AF$1684,19,FALSE)," ")</f>
        <v>ASL</v>
      </c>
      <c r="P509" s="32">
        <v>25</v>
      </c>
      <c r="Q509" s="33">
        <v>9</v>
      </c>
      <c r="R509" s="24">
        <f t="shared" si="170"/>
        <v>225</v>
      </c>
      <c r="T509" s="23">
        <f t="shared" si="173"/>
        <v>1.6367812499999999</v>
      </c>
      <c r="U509" s="23">
        <f t="shared" si="174"/>
        <v>0</v>
      </c>
      <c r="V509" s="18"/>
      <c r="W509" s="23">
        <f t="shared" si="175"/>
        <v>296.88749999999999</v>
      </c>
      <c r="X509" s="30" t="str">
        <f>IFERROR(VLOOKUP($I509,Trabajadores!$C$2:$AS$1684,42,FALSE)," ")</f>
        <v>ALGADI</v>
      </c>
      <c r="Y509" s="30">
        <f>IFERROR(VLOOKUP($I509,Trabajadores!$C$2:$AS$1684,40,FALSE)," ")</f>
        <v>350001</v>
      </c>
      <c r="Z509" s="30" t="str">
        <f>IFERROR(VLOOKUP(Y509,Centros!$X$2:$Y$228,2,FALSE)," ")</f>
        <v>CLARETIANOS COLMENAR SEMINARIO</v>
      </c>
      <c r="AA509" s="6" t="s">
        <v>10613</v>
      </c>
      <c r="AB509" s="5" t="s">
        <v>11034</v>
      </c>
      <c r="AC509" s="41">
        <f>IFERROR(VLOOKUP(H509,Centros!$AI$2:$AN$10,6,FALSE),0)</f>
        <v>73</v>
      </c>
      <c r="AD509" s="42">
        <f t="shared" si="176"/>
        <v>0</v>
      </c>
      <c r="AE509" s="42">
        <f t="shared" si="177"/>
        <v>0</v>
      </c>
      <c r="AF509" s="42">
        <f t="shared" si="178"/>
        <v>225</v>
      </c>
      <c r="AG509" s="42">
        <f t="shared" si="179"/>
        <v>0</v>
      </c>
      <c r="AH509" s="43">
        <f>IFERROR(VLOOKUP($I509,Trabajadores!$C$3:$AT$1684,44,FALSE),0)</f>
        <v>19228</v>
      </c>
      <c r="AI509" s="43">
        <f>IFERROR(VLOOKUP($I509,Trabajadores!$C$3:$AT$1684,2,FALSE),0)</f>
        <v>1664</v>
      </c>
      <c r="AJ509" s="43" t="str">
        <f>IFERROR(VLOOKUP($I509,Trabajadores!$C$3:$AY$1270,21,FALSE),0)</f>
        <v>60</v>
      </c>
      <c r="AK509" s="42">
        <f>IFERROR(VLOOKUP($I509,Trabajadores!$C$3:$AN$1684,38,FALSE),0)</f>
        <v>7.6025</v>
      </c>
      <c r="AL509" s="42" t="str">
        <f>IFERROR(VLOOKUP($I509,Trabajadores!$C$3:$AN$1684,28,FALSE),0)</f>
        <v>99100165012016</v>
      </c>
      <c r="AM509" s="21" t="str">
        <f>IFERROR(VLOOKUP($I509,Trabajadores!$C$3:$AN$1684,19,FALSE),0)</f>
        <v>ASL</v>
      </c>
      <c r="AN509" s="21">
        <f>IFERROR(IF($J509="algadi",VLOOKUP($K509,Centros!$AB$2:$AD$142,2,FALSE),VLOOKUP($K509,Centros!$AB$143:$AD$282,2,FALSE)),0)</f>
        <v>0</v>
      </c>
      <c r="AO509" s="44">
        <f>IFERROR(IF($J509="algadi",VLOOKUP($K509,Centros!$AB$2:$AD$142,3,FALSE),VLOOKUP($K509,Centros!$AB$143:$AD$222,3,FALSE)),0)</f>
        <v>0</v>
      </c>
      <c r="AQ509" s="55">
        <f>IFERROR(VLOOKUP($AM509,Centros!$AR$2:$AS$405,2,FALSE),0)</f>
        <v>1.6367812499999999</v>
      </c>
      <c r="AR509" s="78">
        <f>IFERROR(VLOOKUP($AM509,Centros!$AZ$2:$BA$6,2,FALSE),0)</f>
        <v>0</v>
      </c>
      <c r="AS509" s="76">
        <f>IFERROR(VLOOKUP($AM509,Centros!$BE$2:$BF$6,2,FALSE),0)</f>
        <v>2.0499999999999998</v>
      </c>
      <c r="BD509" s="45" t="str">
        <f t="shared" si="180"/>
        <v>ALGADI</v>
      </c>
      <c r="BE509" s="45" t="s">
        <v>852</v>
      </c>
      <c r="BF509" s="123" t="str">
        <f t="shared" si="181"/>
        <v>9-SEPTIEMBRE</v>
      </c>
      <c r="BG509" s="45">
        <f t="shared" si="182"/>
        <v>350001</v>
      </c>
      <c r="BH509" s="45">
        <f>VLOOKUP(Y509,Hoja1!$A$2:$O$599,14,FALSE)</f>
        <v>350001</v>
      </c>
      <c r="BI509" s="45" t="str">
        <f>VLOOKUP(BH509,Hoja1!$A$2:$O$599,2,FALSE)</f>
        <v>CLARETIANOS COLMENAR SEMINARIO</v>
      </c>
      <c r="BJ509" s="45" t="str">
        <f t="shared" si="183"/>
        <v>GONZALEZ, ALICIA</v>
      </c>
      <c r="BK509" s="45">
        <f>VLOOKUP(BJ509,Trabajadores!$C$3:$AN$3285,14,FALSE)</f>
        <v>200</v>
      </c>
      <c r="BL509" s="45" t="str">
        <f>VLOOKUP($BJ509,Trabajadores!$C$3:$AN$3285,19,FALSE)</f>
        <v>ASL</v>
      </c>
      <c r="BM509" s="45">
        <f>VLOOKUP($BJ509,Trabajadores!$C$3:$AN$3285,16,FALSE)</f>
        <v>50</v>
      </c>
      <c r="BN509" s="124">
        <f t="shared" si="184"/>
        <v>1</v>
      </c>
      <c r="BO509" s="124">
        <f t="shared" si="185"/>
        <v>0</v>
      </c>
      <c r="BP509" s="125">
        <f t="shared" si="186"/>
        <v>1</v>
      </c>
      <c r="BR509" s="126">
        <f t="shared" si="187"/>
        <v>-296.88749999999999</v>
      </c>
      <c r="BV509" s="45" t="str">
        <f t="shared" si="188"/>
        <v>ALGADI</v>
      </c>
      <c r="BW509" s="45" t="s">
        <v>852</v>
      </c>
      <c r="BX509" s="123" t="str">
        <f t="shared" si="189"/>
        <v>9-SEPTIEMBRE</v>
      </c>
      <c r="BY509" s="45">
        <f t="shared" si="190"/>
        <v>350001</v>
      </c>
      <c r="BZ509" s="45">
        <f>VLOOKUP(BY509,Hoja1!$A$2:$O$599,14,FALSE)</f>
        <v>350001</v>
      </c>
      <c r="CA509" s="45" t="str">
        <f>VLOOKUP(BZ509,Hoja1!$A$2:$O$599,2,FALSE)</f>
        <v>CLARETIANOS COLMENAR SEMINARIO</v>
      </c>
      <c r="CB509" s="45" t="str">
        <f t="shared" si="191"/>
        <v>Absentismo</v>
      </c>
      <c r="CC509" s="45">
        <v>888</v>
      </c>
      <c r="CD509" s="45" t="str">
        <f t="shared" si="192"/>
        <v>INCIDENCIA</v>
      </c>
      <c r="CJ509" s="126">
        <f t="shared" si="193"/>
        <v>296.88749999999999</v>
      </c>
    </row>
    <row r="510" spans="4:88" hidden="1" x14ac:dyDescent="0.3">
      <c r="D510" s="31" t="s">
        <v>2777</v>
      </c>
      <c r="E510" s="8" t="s">
        <v>2786</v>
      </c>
      <c r="F510" s="7" t="s">
        <v>726</v>
      </c>
      <c r="G510" s="45" t="s">
        <v>714</v>
      </c>
      <c r="H510" s="45" t="s">
        <v>722</v>
      </c>
      <c r="I510" s="119" t="s">
        <v>3902</v>
      </c>
      <c r="J510" s="18" t="s">
        <v>485</v>
      </c>
      <c r="K510" s="119">
        <v>350001</v>
      </c>
      <c r="L510" s="110" t="str">
        <f t="shared" si="171"/>
        <v>ok</v>
      </c>
      <c r="M510" s="111" t="str">
        <f>IFERROR(VLOOKUP(K510,Centros!$E$2:$G$340,2,FALSE)," ")</f>
        <v>CLARETIANOS COLMENAR SEMINARIO</v>
      </c>
      <c r="N510" s="112" t="str">
        <f t="shared" si="172"/>
        <v xml:space="preserve"> </v>
      </c>
      <c r="O510" s="113" t="str">
        <f>IFERROR(VLOOKUP($I510,Trabajadores!$C$3:$AF$1684,19,FALSE)," ")</f>
        <v>ASL</v>
      </c>
      <c r="P510" s="32">
        <v>16</v>
      </c>
      <c r="Q510" s="33">
        <v>9</v>
      </c>
      <c r="R510" s="24">
        <f t="shared" si="170"/>
        <v>144</v>
      </c>
      <c r="T510" s="23">
        <f t="shared" si="173"/>
        <v>1.6367812499999999</v>
      </c>
      <c r="U510" s="23">
        <f t="shared" si="174"/>
        <v>0</v>
      </c>
      <c r="V510" s="18"/>
      <c r="W510" s="23">
        <f t="shared" si="175"/>
        <v>190.00799999999998</v>
      </c>
      <c r="X510" s="30" t="str">
        <f>IFERROR(VLOOKUP($I510,Trabajadores!$C$2:$AS$1684,42,FALSE)," ")</f>
        <v>ALGADI</v>
      </c>
      <c r="Y510" s="30">
        <f>IFERROR(VLOOKUP($I510,Trabajadores!$C$2:$AS$1684,40,FALSE)," ")</f>
        <v>350001</v>
      </c>
      <c r="Z510" s="30" t="str">
        <f>IFERROR(VLOOKUP(Y510,Centros!$X$2:$Y$228,2,FALSE)," ")</f>
        <v>CLARETIANOS COLMENAR SEMINARIO</v>
      </c>
      <c r="AA510" s="6" t="s">
        <v>10613</v>
      </c>
      <c r="AB510" s="5" t="s">
        <v>11035</v>
      </c>
      <c r="AC510" s="41">
        <f>IFERROR(VLOOKUP(H510,Centros!$AI$2:$AN$10,6,FALSE),0)</f>
        <v>72</v>
      </c>
      <c r="AD510" s="42">
        <f t="shared" si="176"/>
        <v>0</v>
      </c>
      <c r="AE510" s="42">
        <f t="shared" si="177"/>
        <v>144</v>
      </c>
      <c r="AF510" s="42">
        <f t="shared" si="178"/>
        <v>0</v>
      </c>
      <c r="AG510" s="42">
        <f t="shared" si="179"/>
        <v>0</v>
      </c>
      <c r="AH510" s="43">
        <f>IFERROR(VLOOKUP($I510,Trabajadores!$C$3:$AT$1684,44,FALSE),0)</f>
        <v>19228</v>
      </c>
      <c r="AI510" s="43">
        <f>IFERROR(VLOOKUP($I510,Trabajadores!$C$3:$AT$1684,2,FALSE),0)</f>
        <v>1664</v>
      </c>
      <c r="AJ510" s="43" t="str">
        <f>IFERROR(VLOOKUP($I510,Trabajadores!$C$3:$AY$1270,21,FALSE),0)</f>
        <v>60</v>
      </c>
      <c r="AK510" s="42">
        <f>IFERROR(VLOOKUP($I510,Trabajadores!$C$3:$AN$1684,38,FALSE),0)</f>
        <v>7.6025</v>
      </c>
      <c r="AL510" s="42" t="str">
        <f>IFERROR(VLOOKUP($I510,Trabajadores!$C$3:$AN$1684,28,FALSE),0)</f>
        <v>99100165012016</v>
      </c>
      <c r="AM510" s="21" t="str">
        <f>IFERROR(VLOOKUP($I510,Trabajadores!$C$3:$AN$1684,19,FALSE),0)</f>
        <v>ASL</v>
      </c>
      <c r="AN510" s="21">
        <f>IFERROR(IF($J510="algadi",VLOOKUP($K510,Centros!$AB$2:$AD$142,2,FALSE),VLOOKUP($K510,Centros!$AB$143:$AD$282,2,FALSE)),0)</f>
        <v>0</v>
      </c>
      <c r="AO510" s="44">
        <f>IFERROR(IF($J510="algadi",VLOOKUP($K510,Centros!$AB$2:$AD$142,3,FALSE),VLOOKUP($K510,Centros!$AB$143:$AD$222,3,FALSE)),0)</f>
        <v>0</v>
      </c>
      <c r="AQ510" s="55">
        <f>IFERROR(VLOOKUP($AM510,Centros!$AR$2:$AS$405,2,FALSE),0)</f>
        <v>1.6367812499999999</v>
      </c>
      <c r="AR510" s="78">
        <f>IFERROR(VLOOKUP($AM510,Centros!$AZ$2:$BA$6,2,FALSE),0)</f>
        <v>0</v>
      </c>
      <c r="AS510" s="76">
        <f>IFERROR(VLOOKUP($AM510,Centros!$BE$2:$BF$6,2,FALSE),0)</f>
        <v>2.0499999999999998</v>
      </c>
      <c r="BD510" s="45" t="str">
        <f t="shared" si="180"/>
        <v>ALGADI</v>
      </c>
      <c r="BE510" s="45" t="s">
        <v>852</v>
      </c>
      <c r="BF510" s="123" t="str">
        <f t="shared" si="181"/>
        <v>9-SEPTIEMBRE</v>
      </c>
      <c r="BG510" s="45">
        <f t="shared" si="182"/>
        <v>350001</v>
      </c>
      <c r="BH510" s="45">
        <f>VLOOKUP(Y510,Hoja1!$A$2:$O$599,14,FALSE)</f>
        <v>350001</v>
      </c>
      <c r="BI510" s="45" t="str">
        <f>VLOOKUP(BH510,Hoja1!$A$2:$O$599,2,FALSE)</f>
        <v>CLARETIANOS COLMENAR SEMINARIO</v>
      </c>
      <c r="BJ510" s="45" t="str">
        <f t="shared" si="183"/>
        <v>GONZALEZ, ALICIA</v>
      </c>
      <c r="BK510" s="45">
        <f>VLOOKUP(BJ510,Trabajadores!$C$3:$AN$3285,14,FALSE)</f>
        <v>200</v>
      </c>
      <c r="BL510" s="45" t="str">
        <f>VLOOKUP($BJ510,Trabajadores!$C$3:$AN$3285,19,FALSE)</f>
        <v>ASL</v>
      </c>
      <c r="BM510" s="45">
        <f>VLOOKUP($BJ510,Trabajadores!$C$3:$AN$3285,16,FALSE)</f>
        <v>50</v>
      </c>
      <c r="BN510" s="124">
        <f t="shared" si="184"/>
        <v>1</v>
      </c>
      <c r="BO510" s="124">
        <f t="shared" si="185"/>
        <v>0</v>
      </c>
      <c r="BP510" s="125">
        <f t="shared" si="186"/>
        <v>1</v>
      </c>
      <c r="BR510" s="126">
        <f t="shared" si="187"/>
        <v>-190.00799999999998</v>
      </c>
      <c r="BV510" s="45" t="str">
        <f t="shared" si="188"/>
        <v>ALGADI</v>
      </c>
      <c r="BW510" s="45" t="s">
        <v>852</v>
      </c>
      <c r="BX510" s="123" t="str">
        <f t="shared" si="189"/>
        <v>9-SEPTIEMBRE</v>
      </c>
      <c r="BY510" s="45">
        <f t="shared" si="190"/>
        <v>350001</v>
      </c>
      <c r="BZ510" s="45">
        <f>VLOOKUP(BY510,Hoja1!$A$2:$O$599,14,FALSE)</f>
        <v>350001</v>
      </c>
      <c r="CA510" s="45" t="str">
        <f>VLOOKUP(BZ510,Hoja1!$A$2:$O$599,2,FALSE)</f>
        <v>CLARETIANOS COLMENAR SEMINARIO</v>
      </c>
      <c r="CB510" s="45" t="str">
        <f t="shared" si="191"/>
        <v>Puesto pendiente de cubrir</v>
      </c>
      <c r="CC510" s="45">
        <v>888</v>
      </c>
      <c r="CD510" s="45" t="str">
        <f t="shared" si="192"/>
        <v>INCIDENCIA</v>
      </c>
      <c r="CJ510" s="126">
        <f t="shared" si="193"/>
        <v>190.00799999999998</v>
      </c>
    </row>
    <row r="511" spans="4:88" hidden="1" x14ac:dyDescent="0.3">
      <c r="D511" s="31" t="s">
        <v>2777</v>
      </c>
      <c r="E511" s="8" t="s">
        <v>2786</v>
      </c>
      <c r="F511" s="7" t="s">
        <v>726</v>
      </c>
      <c r="G511" s="45" t="s">
        <v>714</v>
      </c>
      <c r="H511" s="45" t="s">
        <v>720</v>
      </c>
      <c r="I511" s="119" t="s">
        <v>3902</v>
      </c>
      <c r="J511" s="18" t="s">
        <v>485</v>
      </c>
      <c r="K511" s="119">
        <v>350001</v>
      </c>
      <c r="L511" s="110" t="str">
        <f t="shared" si="171"/>
        <v>ok</v>
      </c>
      <c r="M511" s="111" t="str">
        <f>IFERROR(VLOOKUP(K511,Centros!$E$2:$G$340,2,FALSE)," ")</f>
        <v>CLARETIANOS COLMENAR SEMINARIO</v>
      </c>
      <c r="N511" s="112" t="str">
        <f t="shared" si="172"/>
        <v xml:space="preserve"> </v>
      </c>
      <c r="O511" s="113" t="str">
        <f>IFERROR(VLOOKUP($I511,Trabajadores!$C$3:$AF$1684,19,FALSE)," ")</f>
        <v>ASL</v>
      </c>
      <c r="P511" s="32">
        <v>8</v>
      </c>
      <c r="Q511" s="33">
        <v>9</v>
      </c>
      <c r="R511" s="24">
        <f t="shared" ref="R511:R574" si="194">+P511*Q511</f>
        <v>72</v>
      </c>
      <c r="T511" s="23">
        <f t="shared" si="173"/>
        <v>1.6367812499999999</v>
      </c>
      <c r="U511" s="23">
        <f t="shared" si="174"/>
        <v>0</v>
      </c>
      <c r="V511" s="18"/>
      <c r="W511" s="23">
        <f t="shared" si="175"/>
        <v>95.003999999999991</v>
      </c>
      <c r="X511" s="30" t="str">
        <f>IFERROR(VLOOKUP($I511,Trabajadores!$C$2:$AS$1684,42,FALSE)," ")</f>
        <v>ALGADI</v>
      </c>
      <c r="Y511" s="30">
        <f>IFERROR(VLOOKUP($I511,Trabajadores!$C$2:$AS$1684,40,FALSE)," ")</f>
        <v>350001</v>
      </c>
      <c r="Z511" s="30" t="str">
        <f>IFERROR(VLOOKUP(Y511,Centros!$X$2:$Y$228,2,FALSE)," ")</f>
        <v>CLARETIANOS COLMENAR SEMINARIO</v>
      </c>
      <c r="AA511" s="6" t="s">
        <v>10613</v>
      </c>
      <c r="AB511" s="5" t="s">
        <v>11036</v>
      </c>
      <c r="AC511" s="41">
        <f>IFERROR(VLOOKUP(H511,Centros!$AI$2:$AN$10,6,FALSE),0)</f>
        <v>70</v>
      </c>
      <c r="AD511" s="42">
        <f t="shared" si="176"/>
        <v>72</v>
      </c>
      <c r="AE511" s="42">
        <f t="shared" si="177"/>
        <v>0</v>
      </c>
      <c r="AF511" s="42">
        <f t="shared" si="178"/>
        <v>0</v>
      </c>
      <c r="AG511" s="42">
        <f t="shared" si="179"/>
        <v>0</v>
      </c>
      <c r="AH511" s="43">
        <f>IFERROR(VLOOKUP($I511,Trabajadores!$C$3:$AT$1684,44,FALSE),0)</f>
        <v>19228</v>
      </c>
      <c r="AI511" s="43">
        <f>IFERROR(VLOOKUP($I511,Trabajadores!$C$3:$AT$1684,2,FALSE),0)</f>
        <v>1664</v>
      </c>
      <c r="AJ511" s="43" t="str">
        <f>IFERROR(VLOOKUP($I511,Trabajadores!$C$3:$AY$1270,21,FALSE),0)</f>
        <v>60</v>
      </c>
      <c r="AK511" s="42">
        <f>IFERROR(VLOOKUP($I511,Trabajadores!$C$3:$AN$1684,38,FALSE),0)</f>
        <v>7.6025</v>
      </c>
      <c r="AL511" s="42" t="str">
        <f>IFERROR(VLOOKUP($I511,Trabajadores!$C$3:$AN$1684,28,FALSE),0)</f>
        <v>99100165012016</v>
      </c>
      <c r="AM511" s="21" t="str">
        <f>IFERROR(VLOOKUP($I511,Trabajadores!$C$3:$AN$1684,19,FALSE),0)</f>
        <v>ASL</v>
      </c>
      <c r="AN511" s="21">
        <f>IFERROR(IF($J511="algadi",VLOOKUP($K511,Centros!$AB$2:$AD$142,2,FALSE),VLOOKUP($K511,Centros!$AB$143:$AD$282,2,FALSE)),0)</f>
        <v>0</v>
      </c>
      <c r="AO511" s="44">
        <f>IFERROR(IF($J511="algadi",VLOOKUP($K511,Centros!$AB$2:$AD$142,3,FALSE),VLOOKUP($K511,Centros!$AB$143:$AD$222,3,FALSE)),0)</f>
        <v>0</v>
      </c>
      <c r="AQ511" s="55">
        <f>IFERROR(VLOOKUP($AM511,Centros!$AR$2:$AS$405,2,FALSE),0)</f>
        <v>1.6367812499999999</v>
      </c>
      <c r="AR511" s="78">
        <f>IFERROR(VLOOKUP($AM511,Centros!$AZ$2:$BA$6,2,FALSE),0)</f>
        <v>0</v>
      </c>
      <c r="AS511" s="76">
        <f>IFERROR(VLOOKUP($AM511,Centros!$BE$2:$BF$6,2,FALSE),0)</f>
        <v>2.0499999999999998</v>
      </c>
      <c r="BD511" s="45" t="str">
        <f t="shared" si="180"/>
        <v>ALGADI</v>
      </c>
      <c r="BE511" s="45" t="s">
        <v>852</v>
      </c>
      <c r="BF511" s="123" t="str">
        <f t="shared" si="181"/>
        <v>9-SEPTIEMBRE</v>
      </c>
      <c r="BG511" s="45">
        <f t="shared" si="182"/>
        <v>350001</v>
      </c>
      <c r="BH511" s="45">
        <f>VLOOKUP(Y511,Hoja1!$A$2:$O$599,14,FALSE)</f>
        <v>350001</v>
      </c>
      <c r="BI511" s="45" t="str">
        <f>VLOOKUP(BH511,Hoja1!$A$2:$O$599,2,FALSE)</f>
        <v>CLARETIANOS COLMENAR SEMINARIO</v>
      </c>
      <c r="BJ511" s="45" t="str">
        <f t="shared" si="183"/>
        <v>GONZALEZ, ALICIA</v>
      </c>
      <c r="BK511" s="45">
        <f>VLOOKUP(BJ511,Trabajadores!$C$3:$AN$3285,14,FALSE)</f>
        <v>200</v>
      </c>
      <c r="BL511" s="45" t="str">
        <f>VLOOKUP($BJ511,Trabajadores!$C$3:$AN$3285,19,FALSE)</f>
        <v>ASL</v>
      </c>
      <c r="BM511" s="45">
        <f>VLOOKUP($BJ511,Trabajadores!$C$3:$AN$3285,16,FALSE)</f>
        <v>50</v>
      </c>
      <c r="BN511" s="124">
        <f t="shared" si="184"/>
        <v>1</v>
      </c>
      <c r="BO511" s="124">
        <f t="shared" si="185"/>
        <v>0</v>
      </c>
      <c r="BP511" s="125">
        <f t="shared" si="186"/>
        <v>1</v>
      </c>
      <c r="BR511" s="126">
        <f t="shared" si="187"/>
        <v>-95.003999999999991</v>
      </c>
      <c r="BV511" s="45" t="str">
        <f t="shared" si="188"/>
        <v>ALGADI</v>
      </c>
      <c r="BW511" s="45" t="s">
        <v>852</v>
      </c>
      <c r="BX511" s="123" t="str">
        <f t="shared" si="189"/>
        <v>9-SEPTIEMBRE</v>
      </c>
      <c r="BY511" s="45">
        <f t="shared" si="190"/>
        <v>350001</v>
      </c>
      <c r="BZ511" s="45">
        <f>VLOOKUP(BY511,Hoja1!$A$2:$O$599,14,FALSE)</f>
        <v>350001</v>
      </c>
      <c r="CA511" s="45" t="str">
        <f>VLOOKUP(BZ511,Hoja1!$A$2:$O$599,2,FALSE)</f>
        <v>CLARETIANOS COLMENAR SEMINARIO</v>
      </c>
      <c r="CB511" s="45" t="str">
        <f t="shared" si="191"/>
        <v>Festivos y Fines de Semana</v>
      </c>
      <c r="CC511" s="45">
        <v>888</v>
      </c>
      <c r="CD511" s="45" t="str">
        <f t="shared" si="192"/>
        <v>INCIDENCIA</v>
      </c>
      <c r="CJ511" s="126">
        <f t="shared" si="193"/>
        <v>95.003999999999991</v>
      </c>
    </row>
    <row r="512" spans="4:88" hidden="1" x14ac:dyDescent="0.3">
      <c r="D512" s="31" t="s">
        <v>2777</v>
      </c>
      <c r="E512" s="8" t="s">
        <v>2786</v>
      </c>
      <c r="F512" s="7" t="s">
        <v>726</v>
      </c>
      <c r="G512" s="45" t="s">
        <v>714</v>
      </c>
      <c r="H512" s="45" t="s">
        <v>717</v>
      </c>
      <c r="I512" s="119" t="s">
        <v>3902</v>
      </c>
      <c r="J512" s="18" t="s">
        <v>485</v>
      </c>
      <c r="K512" s="119">
        <v>350001</v>
      </c>
      <c r="L512" s="110" t="str">
        <f t="shared" ref="L512:L575" si="195">IF(W512&gt;0,IF(OR(E512="",F512="",G512="",H512="",I512="",J512="",K512=""),"faltan datos","ok")," ")</f>
        <v>ok</v>
      </c>
      <c r="M512" s="111" t="str">
        <f>IFERROR(VLOOKUP(K512,Centros!$E$2:$G$340,2,FALSE)," ")</f>
        <v>CLARETIANOS COLMENAR SEMINARIO</v>
      </c>
      <c r="N512" s="112" t="str">
        <f t="shared" ref="N512:N575" si="196">IF(J512=" "," ",IF(J512=X512," ","Emp Orig/dest. Distinta"))</f>
        <v xml:space="preserve"> </v>
      </c>
      <c r="O512" s="113" t="str">
        <f>IFERROR(VLOOKUP($I512,Trabajadores!$C$3:$AF$1684,19,FALSE)," ")</f>
        <v>ASL</v>
      </c>
      <c r="P512" s="32">
        <v>31</v>
      </c>
      <c r="Q512" s="33">
        <v>9</v>
      </c>
      <c r="R512" s="24">
        <f t="shared" si="194"/>
        <v>279</v>
      </c>
      <c r="T512" s="23">
        <f t="shared" ref="T512:T575" si="197">IF(AL512="99100165012016",AQ512,IF(AL512="28009435011996",AR512,IF(AL512="99010825011997",AS512)))</f>
        <v>1.6367812499999999</v>
      </c>
      <c r="U512" s="23">
        <f t="shared" ref="U512:U575" si="198">IF(T512="no corresponde",0,+S512*T512)</f>
        <v>0</v>
      </c>
      <c r="V512" s="18"/>
      <c r="W512" s="23">
        <f t="shared" ref="W512:W575" si="199">+V512*AK512+((+R512+U512)*1.3195)</f>
        <v>368.14049999999997</v>
      </c>
      <c r="X512" s="30" t="str">
        <f>IFERROR(VLOOKUP($I512,Trabajadores!$C$2:$AS$1684,42,FALSE)," ")</f>
        <v>ALGADI</v>
      </c>
      <c r="Y512" s="30">
        <f>IFERROR(VLOOKUP($I512,Trabajadores!$C$2:$AS$1684,40,FALSE)," ")</f>
        <v>350001</v>
      </c>
      <c r="Z512" s="30" t="str">
        <f>IFERROR(VLOOKUP(Y512,Centros!$X$2:$Y$228,2,FALSE)," ")</f>
        <v>CLARETIANOS COLMENAR SEMINARIO</v>
      </c>
      <c r="AA512" s="6" t="s">
        <v>10613</v>
      </c>
      <c r="AB512" s="5" t="s">
        <v>11037</v>
      </c>
      <c r="AC512" s="41">
        <f>IFERROR(VLOOKUP(H512,Centros!$AI$2:$AN$10,6,FALSE),0)</f>
        <v>73</v>
      </c>
      <c r="AD512" s="42">
        <f t="shared" ref="AD512:AD575" si="200">IF(AC512=70,R512,0)</f>
        <v>0</v>
      </c>
      <c r="AE512" s="42">
        <f t="shared" ref="AE512:AE575" si="201">IF(AC512=72,R512,0)</f>
        <v>0</v>
      </c>
      <c r="AF512" s="42">
        <f t="shared" ref="AF512:AF575" si="202">IF(AC512=73,+R512,0)</f>
        <v>279</v>
      </c>
      <c r="AG512" s="42">
        <f t="shared" ref="AG512:AG575" si="203">+U512</f>
        <v>0</v>
      </c>
      <c r="AH512" s="43">
        <f>IFERROR(VLOOKUP($I512,Trabajadores!$C$3:$AT$1684,44,FALSE),0)</f>
        <v>19228</v>
      </c>
      <c r="AI512" s="43">
        <f>IFERROR(VLOOKUP($I512,Trabajadores!$C$3:$AT$1684,2,FALSE),0)</f>
        <v>1664</v>
      </c>
      <c r="AJ512" s="43" t="str">
        <f>IFERROR(VLOOKUP($I512,Trabajadores!$C$3:$AY$1270,21,FALSE),0)</f>
        <v>60</v>
      </c>
      <c r="AK512" s="42">
        <f>IFERROR(VLOOKUP($I512,Trabajadores!$C$3:$AN$1684,38,FALSE),0)</f>
        <v>7.6025</v>
      </c>
      <c r="AL512" s="42" t="str">
        <f>IFERROR(VLOOKUP($I512,Trabajadores!$C$3:$AN$1684,28,FALSE),0)</f>
        <v>99100165012016</v>
      </c>
      <c r="AM512" s="21" t="str">
        <f>IFERROR(VLOOKUP($I512,Trabajadores!$C$3:$AN$1684,19,FALSE),0)</f>
        <v>ASL</v>
      </c>
      <c r="AN512" s="21">
        <f>IFERROR(IF($J512="algadi",VLOOKUP($K512,Centros!$AB$2:$AD$142,2,FALSE),VLOOKUP($K512,Centros!$AB$143:$AD$282,2,FALSE)),0)</f>
        <v>0</v>
      </c>
      <c r="AO512" s="44">
        <f>IFERROR(IF($J512="algadi",VLOOKUP($K512,Centros!$AB$2:$AD$142,3,FALSE),VLOOKUP($K512,Centros!$AB$143:$AD$222,3,FALSE)),0)</f>
        <v>0</v>
      </c>
      <c r="AQ512" s="55">
        <f>IFERROR(VLOOKUP($AM512,Centros!$AR$2:$AS$405,2,FALSE),0)</f>
        <v>1.6367812499999999</v>
      </c>
      <c r="AR512" s="78">
        <f>IFERROR(VLOOKUP($AM512,Centros!$AZ$2:$BA$6,2,FALSE),0)</f>
        <v>0</v>
      </c>
      <c r="AS512" s="76">
        <f>IFERROR(VLOOKUP($AM512,Centros!$BE$2:$BF$6,2,FALSE),0)</f>
        <v>2.0499999999999998</v>
      </c>
      <c r="BD512" s="45" t="str">
        <f t="shared" ref="BD512:BD575" si="204">+X512</f>
        <v>ALGADI</v>
      </c>
      <c r="BE512" s="45" t="s">
        <v>852</v>
      </c>
      <c r="BF512" s="123" t="str">
        <f t="shared" ref="BF512:BF575" si="205">+E512</f>
        <v>9-SEPTIEMBRE</v>
      </c>
      <c r="BG512" s="45">
        <f t="shared" ref="BG512:BG575" si="206">+Y512</f>
        <v>350001</v>
      </c>
      <c r="BH512" s="45">
        <f>VLOOKUP(Y512,Hoja1!$A$2:$O$599,14,FALSE)</f>
        <v>350001</v>
      </c>
      <c r="BI512" s="45" t="str">
        <f>VLOOKUP(BH512,Hoja1!$A$2:$O$599,2,FALSE)</f>
        <v>CLARETIANOS COLMENAR SEMINARIO</v>
      </c>
      <c r="BJ512" s="45" t="str">
        <f t="shared" ref="BJ512:BJ575" si="207">+I512</f>
        <v>GONZALEZ, ALICIA</v>
      </c>
      <c r="BK512" s="45">
        <f>VLOOKUP(BJ512,Trabajadores!$C$3:$AN$3285,14,FALSE)</f>
        <v>200</v>
      </c>
      <c r="BL512" s="45" t="str">
        <f>VLOOKUP($BJ512,Trabajadores!$C$3:$AN$3285,19,FALSE)</f>
        <v>ASL</v>
      </c>
      <c r="BM512" s="45">
        <f>VLOOKUP($BJ512,Trabajadores!$C$3:$AN$3285,16,FALSE)</f>
        <v>50</v>
      </c>
      <c r="BN512" s="124">
        <f t="shared" ref="BN512:BN575" si="208">IF($G512="010 Restauración",100%,0%)</f>
        <v>1</v>
      </c>
      <c r="BO512" s="124">
        <f t="shared" ref="BO512:BO554" si="209">IF($G512="020 Limpieza",100%,0%)</f>
        <v>0</v>
      </c>
      <c r="BP512" s="125">
        <f t="shared" ref="BP512:BP575" si="210">+BN512+BO512</f>
        <v>1</v>
      </c>
      <c r="BR512" s="126">
        <f t="shared" ref="BR512:BR575" si="211">-W512</f>
        <v>-368.14049999999997</v>
      </c>
      <c r="BV512" s="45" t="str">
        <f t="shared" ref="BV512:BV575" si="212">+J512</f>
        <v>ALGADI</v>
      </c>
      <c r="BW512" s="45" t="s">
        <v>852</v>
      </c>
      <c r="BX512" s="123" t="str">
        <f t="shared" ref="BX512:BX575" si="213">+E512</f>
        <v>9-SEPTIEMBRE</v>
      </c>
      <c r="BY512" s="45">
        <f t="shared" ref="BY512:BY575" si="214">+K512</f>
        <v>350001</v>
      </c>
      <c r="BZ512" s="45">
        <f>VLOOKUP(BY512,Hoja1!$A$2:$O$599,14,FALSE)</f>
        <v>350001</v>
      </c>
      <c r="CA512" s="45" t="str">
        <f>VLOOKUP(BZ512,Hoja1!$A$2:$O$599,2,FALSE)</f>
        <v>CLARETIANOS COLMENAR SEMINARIO</v>
      </c>
      <c r="CB512" s="45" t="str">
        <f t="shared" ref="CB512:CB575" si="215">+H512</f>
        <v>Absentismo</v>
      </c>
      <c r="CC512" s="45">
        <v>888</v>
      </c>
      <c r="CD512" s="45" t="str">
        <f t="shared" ref="CD512:CD575" si="216">+BW512</f>
        <v>INCIDENCIA</v>
      </c>
      <c r="CJ512" s="126">
        <f t="shared" ref="CJ512:CJ575" si="217">+W512</f>
        <v>368.14049999999997</v>
      </c>
    </row>
    <row r="513" spans="4:88" hidden="1" x14ac:dyDescent="0.3">
      <c r="D513" s="31" t="s">
        <v>2777</v>
      </c>
      <c r="E513" s="8" t="s">
        <v>2786</v>
      </c>
      <c r="F513" s="7" t="s">
        <v>726</v>
      </c>
      <c r="G513" s="45" t="s">
        <v>714</v>
      </c>
      <c r="H513" s="45" t="s">
        <v>722</v>
      </c>
      <c r="I513" s="119" t="s">
        <v>3902</v>
      </c>
      <c r="J513" s="18" t="s">
        <v>485</v>
      </c>
      <c r="K513" s="119">
        <v>350001</v>
      </c>
      <c r="L513" s="110" t="str">
        <f t="shared" si="195"/>
        <v>ok</v>
      </c>
      <c r="M513" s="111" t="str">
        <f>IFERROR(VLOOKUP(K513,Centros!$E$2:$G$340,2,FALSE)," ")</f>
        <v>CLARETIANOS COLMENAR SEMINARIO</v>
      </c>
      <c r="N513" s="112" t="str">
        <f t="shared" si="196"/>
        <v xml:space="preserve"> </v>
      </c>
      <c r="O513" s="113" t="str">
        <f>IFERROR(VLOOKUP($I513,Trabajadores!$C$3:$AF$1684,19,FALSE)," ")</f>
        <v>ASL</v>
      </c>
      <c r="P513" s="32">
        <v>16</v>
      </c>
      <c r="Q513" s="33">
        <v>9</v>
      </c>
      <c r="R513" s="24">
        <f t="shared" si="194"/>
        <v>144</v>
      </c>
      <c r="T513" s="23">
        <f t="shared" si="197"/>
        <v>1.6367812499999999</v>
      </c>
      <c r="U513" s="23">
        <f t="shared" si="198"/>
        <v>0</v>
      </c>
      <c r="V513" s="18"/>
      <c r="W513" s="23">
        <f t="shared" si="199"/>
        <v>190.00799999999998</v>
      </c>
      <c r="X513" s="30" t="str">
        <f>IFERROR(VLOOKUP($I513,Trabajadores!$C$2:$AS$1684,42,FALSE)," ")</f>
        <v>ALGADI</v>
      </c>
      <c r="Y513" s="30">
        <f>IFERROR(VLOOKUP($I513,Trabajadores!$C$2:$AS$1684,40,FALSE)," ")</f>
        <v>350001</v>
      </c>
      <c r="Z513" s="30" t="str">
        <f>IFERROR(VLOOKUP(Y513,Centros!$X$2:$Y$228,2,FALSE)," ")</f>
        <v>CLARETIANOS COLMENAR SEMINARIO</v>
      </c>
      <c r="AA513" s="6" t="s">
        <v>10613</v>
      </c>
      <c r="AB513" s="5" t="s">
        <v>11038</v>
      </c>
      <c r="AC513" s="41">
        <f>IFERROR(VLOOKUP(H513,Centros!$AI$2:$AN$10,6,FALSE),0)</f>
        <v>72</v>
      </c>
      <c r="AD513" s="42">
        <f t="shared" si="200"/>
        <v>0</v>
      </c>
      <c r="AE513" s="42">
        <f t="shared" si="201"/>
        <v>144</v>
      </c>
      <c r="AF513" s="42">
        <f t="shared" si="202"/>
        <v>0</v>
      </c>
      <c r="AG513" s="42">
        <f t="shared" si="203"/>
        <v>0</v>
      </c>
      <c r="AH513" s="43">
        <f>IFERROR(VLOOKUP($I513,Trabajadores!$C$3:$AT$1684,44,FALSE),0)</f>
        <v>19228</v>
      </c>
      <c r="AI513" s="43">
        <f>IFERROR(VLOOKUP($I513,Trabajadores!$C$3:$AT$1684,2,FALSE),0)</f>
        <v>1664</v>
      </c>
      <c r="AJ513" s="43" t="str">
        <f>IFERROR(VLOOKUP($I513,Trabajadores!$C$3:$AY$1270,21,FALSE),0)</f>
        <v>60</v>
      </c>
      <c r="AK513" s="42">
        <f>IFERROR(VLOOKUP($I513,Trabajadores!$C$3:$AN$1684,38,FALSE),0)</f>
        <v>7.6025</v>
      </c>
      <c r="AL513" s="42" t="str">
        <f>IFERROR(VLOOKUP($I513,Trabajadores!$C$3:$AN$1684,28,FALSE),0)</f>
        <v>99100165012016</v>
      </c>
      <c r="AM513" s="21" t="str">
        <f>IFERROR(VLOOKUP($I513,Trabajadores!$C$3:$AN$1684,19,FALSE),0)</f>
        <v>ASL</v>
      </c>
      <c r="AN513" s="21">
        <f>IFERROR(IF($J513="algadi",VLOOKUP($K513,Centros!$AB$2:$AD$142,2,FALSE),VLOOKUP($K513,Centros!$AB$143:$AD$282,2,FALSE)),0)</f>
        <v>0</v>
      </c>
      <c r="AO513" s="44">
        <f>IFERROR(IF($J513="algadi",VLOOKUP($K513,Centros!$AB$2:$AD$142,3,FALSE),VLOOKUP($K513,Centros!$AB$143:$AD$222,3,FALSE)),0)</f>
        <v>0</v>
      </c>
      <c r="AQ513" s="55">
        <f>IFERROR(VLOOKUP($AM513,Centros!$AR$2:$AS$405,2,FALSE),0)</f>
        <v>1.6367812499999999</v>
      </c>
      <c r="AR513" s="78">
        <f>IFERROR(VLOOKUP($AM513,Centros!$AZ$2:$BA$6,2,FALSE),0)</f>
        <v>0</v>
      </c>
      <c r="AS513" s="76">
        <f>IFERROR(VLOOKUP($AM513,Centros!$BE$2:$BF$6,2,FALSE),0)</f>
        <v>2.0499999999999998</v>
      </c>
      <c r="BD513" s="45" t="str">
        <f t="shared" si="204"/>
        <v>ALGADI</v>
      </c>
      <c r="BE513" s="45" t="s">
        <v>852</v>
      </c>
      <c r="BF513" s="123" t="str">
        <f t="shared" si="205"/>
        <v>9-SEPTIEMBRE</v>
      </c>
      <c r="BG513" s="45">
        <f t="shared" si="206"/>
        <v>350001</v>
      </c>
      <c r="BH513" s="45">
        <f>VLOOKUP(Y513,Hoja1!$A$2:$O$599,14,FALSE)</f>
        <v>350001</v>
      </c>
      <c r="BI513" s="45" t="str">
        <f>VLOOKUP(BH513,Hoja1!$A$2:$O$599,2,FALSE)</f>
        <v>CLARETIANOS COLMENAR SEMINARIO</v>
      </c>
      <c r="BJ513" s="45" t="str">
        <f t="shared" si="207"/>
        <v>GONZALEZ, ALICIA</v>
      </c>
      <c r="BK513" s="45">
        <f>VLOOKUP(BJ513,Trabajadores!$C$3:$AN$3285,14,FALSE)</f>
        <v>200</v>
      </c>
      <c r="BL513" s="45" t="str">
        <f>VLOOKUP($BJ513,Trabajadores!$C$3:$AN$3285,19,FALSE)</f>
        <v>ASL</v>
      </c>
      <c r="BM513" s="45">
        <f>VLOOKUP($BJ513,Trabajadores!$C$3:$AN$3285,16,FALSE)</f>
        <v>50</v>
      </c>
      <c r="BN513" s="124">
        <f t="shared" si="208"/>
        <v>1</v>
      </c>
      <c r="BO513" s="124">
        <f t="shared" si="209"/>
        <v>0</v>
      </c>
      <c r="BP513" s="125">
        <f t="shared" si="210"/>
        <v>1</v>
      </c>
      <c r="BR513" s="126">
        <f t="shared" si="211"/>
        <v>-190.00799999999998</v>
      </c>
      <c r="BV513" s="45" t="str">
        <f t="shared" si="212"/>
        <v>ALGADI</v>
      </c>
      <c r="BW513" s="45" t="s">
        <v>852</v>
      </c>
      <c r="BX513" s="123" t="str">
        <f t="shared" si="213"/>
        <v>9-SEPTIEMBRE</v>
      </c>
      <c r="BY513" s="45">
        <f t="shared" si="214"/>
        <v>350001</v>
      </c>
      <c r="BZ513" s="45">
        <f>VLOOKUP(BY513,Hoja1!$A$2:$O$599,14,FALSE)</f>
        <v>350001</v>
      </c>
      <c r="CA513" s="45" t="str">
        <f>VLOOKUP(BZ513,Hoja1!$A$2:$O$599,2,FALSE)</f>
        <v>CLARETIANOS COLMENAR SEMINARIO</v>
      </c>
      <c r="CB513" s="45" t="str">
        <f t="shared" si="215"/>
        <v>Puesto pendiente de cubrir</v>
      </c>
      <c r="CC513" s="45">
        <v>888</v>
      </c>
      <c r="CD513" s="45" t="str">
        <f t="shared" si="216"/>
        <v>INCIDENCIA</v>
      </c>
      <c r="CJ513" s="126">
        <f t="shared" si="217"/>
        <v>190.00799999999998</v>
      </c>
    </row>
    <row r="514" spans="4:88" hidden="1" x14ac:dyDescent="0.3">
      <c r="D514" s="31" t="s">
        <v>2777</v>
      </c>
      <c r="E514" s="8" t="s">
        <v>2786</v>
      </c>
      <c r="F514" s="7" t="s">
        <v>726</v>
      </c>
      <c r="G514" s="45" t="s">
        <v>714</v>
      </c>
      <c r="H514" s="45" t="s">
        <v>720</v>
      </c>
      <c r="I514" s="119" t="s">
        <v>3379</v>
      </c>
      <c r="J514" s="18" t="s">
        <v>485</v>
      </c>
      <c r="K514" s="119">
        <v>350001</v>
      </c>
      <c r="L514" s="110" t="str">
        <f t="shared" si="195"/>
        <v>ok</v>
      </c>
      <c r="M514" s="111" t="str">
        <f>IFERROR(VLOOKUP(K514,Centros!$E$2:$G$340,2,FALSE)," ")</f>
        <v>CLARETIANOS COLMENAR SEMINARIO</v>
      </c>
      <c r="N514" s="112" t="str">
        <f t="shared" si="196"/>
        <v xml:space="preserve"> </v>
      </c>
      <c r="O514" s="113" t="str">
        <f>IFERROR(VLOOKUP($I514,Trabajadores!$C$3:$AF$1684,19,FALSE)," ")</f>
        <v>ASL</v>
      </c>
      <c r="P514" s="32">
        <v>8</v>
      </c>
      <c r="Q514" s="33">
        <v>9</v>
      </c>
      <c r="R514" s="24">
        <f t="shared" si="194"/>
        <v>72</v>
      </c>
      <c r="T514" s="23">
        <f t="shared" si="197"/>
        <v>1.6367812499999999</v>
      </c>
      <c r="U514" s="23">
        <f t="shared" si="198"/>
        <v>0</v>
      </c>
      <c r="V514" s="18"/>
      <c r="W514" s="23">
        <f t="shared" si="199"/>
        <v>95.003999999999991</v>
      </c>
      <c r="X514" s="30" t="str">
        <f>IFERROR(VLOOKUP($I514,Trabajadores!$C$2:$AS$1684,42,FALSE)," ")</f>
        <v>ALGADI</v>
      </c>
      <c r="Y514" s="30">
        <f>IFERROR(VLOOKUP($I514,Trabajadores!$C$2:$AS$1684,40,FALSE)," ")</f>
        <v>330028</v>
      </c>
      <c r="Z514" s="30" t="str">
        <f>IFERROR(VLOOKUP(Y514,Centros!$X$2:$Y$228,2,FALSE)," ")</f>
        <v xml:space="preserve"> </v>
      </c>
      <c r="AA514" s="6" t="s">
        <v>10613</v>
      </c>
      <c r="AB514" s="5" t="s">
        <v>11039</v>
      </c>
      <c r="AC514" s="41">
        <f>IFERROR(VLOOKUP(H514,Centros!$AI$2:$AN$10,6,FALSE),0)</f>
        <v>70</v>
      </c>
      <c r="AD514" s="42">
        <f t="shared" si="200"/>
        <v>72</v>
      </c>
      <c r="AE514" s="42">
        <f t="shared" si="201"/>
        <v>0</v>
      </c>
      <c r="AF514" s="42">
        <f t="shared" si="202"/>
        <v>0</v>
      </c>
      <c r="AG514" s="42">
        <f t="shared" si="203"/>
        <v>0</v>
      </c>
      <c r="AH514" s="43">
        <f>IFERROR(VLOOKUP($I514,Trabajadores!$C$3:$AT$1684,44,FALSE),0)</f>
        <v>19228</v>
      </c>
      <c r="AI514" s="43">
        <f>IFERROR(VLOOKUP($I514,Trabajadores!$C$3:$AT$1684,2,FALSE),0)</f>
        <v>1520</v>
      </c>
      <c r="AJ514" s="43" t="str">
        <f>IFERROR(VLOOKUP($I514,Trabajadores!$C$3:$AY$1270,21,FALSE),0)</f>
        <v>78</v>
      </c>
      <c r="AK514" s="42">
        <f>IFERROR(VLOOKUP($I514,Trabajadores!$C$3:$AN$1684,38,FALSE),0)</f>
        <v>7.8</v>
      </c>
      <c r="AL514" s="42" t="str">
        <f>IFERROR(VLOOKUP($I514,Trabajadores!$C$3:$AN$1684,28,FALSE),0)</f>
        <v>99100165012016</v>
      </c>
      <c r="AM514" s="21" t="str">
        <f>IFERROR(VLOOKUP($I514,Trabajadores!$C$3:$AN$1684,19,FALSE),0)</f>
        <v>ASL</v>
      </c>
      <c r="AN514" s="21">
        <f>IFERROR(IF($J514="algadi",VLOOKUP($K514,Centros!$AB$2:$AD$142,2,FALSE),VLOOKUP($K514,Centros!$AB$143:$AD$282,2,FALSE)),0)</f>
        <v>0</v>
      </c>
      <c r="AO514" s="44">
        <f>IFERROR(IF($J514="algadi",VLOOKUP($K514,Centros!$AB$2:$AD$142,3,FALSE),VLOOKUP($K514,Centros!$AB$143:$AD$222,3,FALSE)),0)</f>
        <v>0</v>
      </c>
      <c r="AQ514" s="55">
        <f>IFERROR(VLOOKUP($AM514,Centros!$AR$2:$AS$405,2,FALSE),0)</f>
        <v>1.6367812499999999</v>
      </c>
      <c r="AR514" s="78">
        <f>IFERROR(VLOOKUP($AM514,Centros!$AZ$2:$BA$6,2,FALSE),0)</f>
        <v>0</v>
      </c>
      <c r="AS514" s="76">
        <f>IFERROR(VLOOKUP($AM514,Centros!$BE$2:$BF$6,2,FALSE),0)</f>
        <v>2.0499999999999998</v>
      </c>
      <c r="BD514" s="45" t="str">
        <f t="shared" si="204"/>
        <v>ALGADI</v>
      </c>
      <c r="BE514" s="45" t="s">
        <v>852</v>
      </c>
      <c r="BF514" s="123" t="str">
        <f t="shared" si="205"/>
        <v>9-SEPTIEMBRE</v>
      </c>
      <c r="BG514" s="45">
        <f t="shared" si="206"/>
        <v>330028</v>
      </c>
      <c r="BH514" s="45">
        <f>VLOOKUP(Y514,Hoja1!$A$2:$O$599,14,FALSE)</f>
        <v>350001</v>
      </c>
      <c r="BI514" s="45" t="str">
        <f>VLOOKUP(BH514,Hoja1!$A$2:$O$599,2,FALSE)</f>
        <v>CLARETIANOS COLMENAR SEMINARIO</v>
      </c>
      <c r="BJ514" s="45" t="str">
        <f t="shared" si="207"/>
        <v>CERON CHAFUELAN, ENITH DE L</v>
      </c>
      <c r="BK514" s="45">
        <f>VLOOKUP(BJ514,Trabajadores!$C$3:$AN$3285,14,FALSE)</f>
        <v>200</v>
      </c>
      <c r="BL514" s="45" t="str">
        <f>VLOOKUP($BJ514,Trabajadores!$C$3:$AN$3285,19,FALSE)</f>
        <v>ASL</v>
      </c>
      <c r="BM514" s="45">
        <f>VLOOKUP($BJ514,Trabajadores!$C$3:$AN$3285,16,FALSE)</f>
        <v>50</v>
      </c>
      <c r="BN514" s="124">
        <f t="shared" si="208"/>
        <v>1</v>
      </c>
      <c r="BO514" s="124">
        <f t="shared" si="209"/>
        <v>0</v>
      </c>
      <c r="BP514" s="125">
        <f t="shared" si="210"/>
        <v>1</v>
      </c>
      <c r="BR514" s="126">
        <f t="shared" si="211"/>
        <v>-95.003999999999991</v>
      </c>
      <c r="BV514" s="45" t="str">
        <f t="shared" si="212"/>
        <v>ALGADI</v>
      </c>
      <c r="BW514" s="45" t="s">
        <v>852</v>
      </c>
      <c r="BX514" s="123" t="str">
        <f t="shared" si="213"/>
        <v>9-SEPTIEMBRE</v>
      </c>
      <c r="BY514" s="45">
        <f t="shared" si="214"/>
        <v>350001</v>
      </c>
      <c r="BZ514" s="45">
        <f>VLOOKUP(BY514,Hoja1!$A$2:$O$599,14,FALSE)</f>
        <v>350001</v>
      </c>
      <c r="CA514" s="45" t="str">
        <f>VLOOKUP(BZ514,Hoja1!$A$2:$O$599,2,FALSE)</f>
        <v>CLARETIANOS COLMENAR SEMINARIO</v>
      </c>
      <c r="CB514" s="45" t="str">
        <f t="shared" si="215"/>
        <v>Festivos y Fines de Semana</v>
      </c>
      <c r="CC514" s="45">
        <v>888</v>
      </c>
      <c r="CD514" s="45" t="str">
        <f t="shared" si="216"/>
        <v>INCIDENCIA</v>
      </c>
      <c r="CJ514" s="126">
        <f t="shared" si="217"/>
        <v>95.003999999999991</v>
      </c>
    </row>
    <row r="515" spans="4:88" hidden="1" x14ac:dyDescent="0.3">
      <c r="D515" s="31" t="s">
        <v>2777</v>
      </c>
      <c r="E515" s="8" t="s">
        <v>2786</v>
      </c>
      <c r="F515" s="7" t="s">
        <v>725</v>
      </c>
      <c r="G515" s="45" t="s">
        <v>714</v>
      </c>
      <c r="H515" s="45" t="s">
        <v>816</v>
      </c>
      <c r="I515" s="119" t="s">
        <v>3379</v>
      </c>
      <c r="J515" s="18" t="s">
        <v>485</v>
      </c>
      <c r="K515" s="119">
        <v>350001</v>
      </c>
      <c r="L515" s="110" t="str">
        <f t="shared" si="195"/>
        <v>ok</v>
      </c>
      <c r="M515" s="111" t="str">
        <f>IFERROR(VLOOKUP(K515,Centros!$E$2:$G$340,2,FALSE)," ")</f>
        <v>CLARETIANOS COLMENAR SEMINARIO</v>
      </c>
      <c r="N515" s="112" t="str">
        <f t="shared" si="196"/>
        <v xml:space="preserve"> </v>
      </c>
      <c r="O515" s="113" t="str">
        <f>IFERROR(VLOOKUP($I515,Trabajadores!$C$3:$AF$1684,19,FALSE)," ")</f>
        <v>ASL</v>
      </c>
      <c r="P515" s="32">
        <v>15.5</v>
      </c>
      <c r="Q515" s="33">
        <v>9</v>
      </c>
      <c r="R515" s="24">
        <f t="shared" si="194"/>
        <v>139.5</v>
      </c>
      <c r="T515" s="23">
        <f t="shared" si="197"/>
        <v>1.6367812499999999</v>
      </c>
      <c r="U515" s="23">
        <f t="shared" si="198"/>
        <v>0</v>
      </c>
      <c r="V515" s="18"/>
      <c r="W515" s="23">
        <f t="shared" si="199"/>
        <v>184.07024999999999</v>
      </c>
      <c r="X515" s="30" t="str">
        <f>IFERROR(VLOOKUP($I515,Trabajadores!$C$2:$AS$1684,42,FALSE)," ")</f>
        <v>ALGADI</v>
      </c>
      <c r="Y515" s="30">
        <f>IFERROR(VLOOKUP($I515,Trabajadores!$C$2:$AS$1684,40,FALSE)," ")</f>
        <v>330028</v>
      </c>
      <c r="Z515" s="30" t="str">
        <f>IFERROR(VLOOKUP(Y515,Centros!$X$2:$Y$228,2,FALSE)," ")</f>
        <v xml:space="preserve"> </v>
      </c>
      <c r="AA515" s="6" t="s">
        <v>10613</v>
      </c>
      <c r="AB515" s="5" t="s">
        <v>11040</v>
      </c>
      <c r="AC515" s="41">
        <f>IFERROR(VLOOKUP(H515,Centros!$AI$2:$AN$10,6,FALSE),0)</f>
        <v>72</v>
      </c>
      <c r="AD515" s="42">
        <f t="shared" si="200"/>
        <v>0</v>
      </c>
      <c r="AE515" s="42">
        <f t="shared" si="201"/>
        <v>139.5</v>
      </c>
      <c r="AF515" s="42">
        <f t="shared" si="202"/>
        <v>0</v>
      </c>
      <c r="AG515" s="42">
        <f t="shared" si="203"/>
        <v>0</v>
      </c>
      <c r="AH515" s="43">
        <f>IFERROR(VLOOKUP($I515,Trabajadores!$C$3:$AT$1684,44,FALSE),0)</f>
        <v>19228</v>
      </c>
      <c r="AI515" s="43">
        <f>IFERROR(VLOOKUP($I515,Trabajadores!$C$3:$AT$1684,2,FALSE),0)</f>
        <v>1520</v>
      </c>
      <c r="AJ515" s="43" t="str">
        <f>IFERROR(VLOOKUP($I515,Trabajadores!$C$3:$AY$1270,21,FALSE),0)</f>
        <v>78</v>
      </c>
      <c r="AK515" s="42">
        <f>IFERROR(VLOOKUP($I515,Trabajadores!$C$3:$AN$1684,38,FALSE),0)</f>
        <v>7.8</v>
      </c>
      <c r="AL515" s="42" t="str">
        <f>IFERROR(VLOOKUP($I515,Trabajadores!$C$3:$AN$1684,28,FALSE),0)</f>
        <v>99100165012016</v>
      </c>
      <c r="AM515" s="21" t="str">
        <f>IFERROR(VLOOKUP($I515,Trabajadores!$C$3:$AN$1684,19,FALSE),0)</f>
        <v>ASL</v>
      </c>
      <c r="AN515" s="21">
        <f>IFERROR(IF($J515="algadi",VLOOKUP($K515,Centros!$AB$2:$AD$142,2,FALSE),VLOOKUP($K515,Centros!$AB$143:$AD$282,2,FALSE)),0)</f>
        <v>0</v>
      </c>
      <c r="AO515" s="44">
        <f>IFERROR(IF($J515="algadi",VLOOKUP($K515,Centros!$AB$2:$AD$142,3,FALSE),VLOOKUP($K515,Centros!$AB$143:$AD$222,3,FALSE)),0)</f>
        <v>0</v>
      </c>
      <c r="AQ515" s="55">
        <f>IFERROR(VLOOKUP($AM515,Centros!$AR$2:$AS$405,2,FALSE),0)</f>
        <v>1.6367812499999999</v>
      </c>
      <c r="AR515" s="78">
        <f>IFERROR(VLOOKUP($AM515,Centros!$AZ$2:$BA$6,2,FALSE),0)</f>
        <v>0</v>
      </c>
      <c r="AS515" s="76">
        <f>IFERROR(VLOOKUP($AM515,Centros!$BE$2:$BF$6,2,FALSE),0)</f>
        <v>2.0499999999999998</v>
      </c>
      <c r="BD515" s="45" t="str">
        <f t="shared" si="204"/>
        <v>ALGADI</v>
      </c>
      <c r="BE515" s="45" t="s">
        <v>852</v>
      </c>
      <c r="BF515" s="123" t="str">
        <f t="shared" si="205"/>
        <v>9-SEPTIEMBRE</v>
      </c>
      <c r="BG515" s="45">
        <f t="shared" si="206"/>
        <v>330028</v>
      </c>
      <c r="BH515" s="45">
        <f>VLOOKUP(Y515,Hoja1!$A$2:$O$599,14,FALSE)</f>
        <v>350001</v>
      </c>
      <c r="BI515" s="45" t="str">
        <f>VLOOKUP(BH515,Hoja1!$A$2:$O$599,2,FALSE)</f>
        <v>CLARETIANOS COLMENAR SEMINARIO</v>
      </c>
      <c r="BJ515" s="45" t="str">
        <f t="shared" si="207"/>
        <v>CERON CHAFUELAN, ENITH DE L</v>
      </c>
      <c r="BK515" s="45">
        <f>VLOOKUP(BJ515,Trabajadores!$C$3:$AN$3285,14,FALSE)</f>
        <v>200</v>
      </c>
      <c r="BL515" s="45" t="str">
        <f>VLOOKUP($BJ515,Trabajadores!$C$3:$AN$3285,19,FALSE)</f>
        <v>ASL</v>
      </c>
      <c r="BM515" s="45">
        <f>VLOOKUP($BJ515,Trabajadores!$C$3:$AN$3285,16,FALSE)</f>
        <v>50</v>
      </c>
      <c r="BN515" s="124">
        <f t="shared" si="208"/>
        <v>1</v>
      </c>
      <c r="BO515" s="124">
        <f t="shared" si="209"/>
        <v>0</v>
      </c>
      <c r="BP515" s="125">
        <f t="shared" si="210"/>
        <v>1</v>
      </c>
      <c r="BR515" s="126">
        <f t="shared" si="211"/>
        <v>-184.07024999999999</v>
      </c>
      <c r="BV515" s="45" t="str">
        <f t="shared" si="212"/>
        <v>ALGADI</v>
      </c>
      <c r="BW515" s="45" t="s">
        <v>852</v>
      </c>
      <c r="BX515" s="123" t="str">
        <f t="shared" si="213"/>
        <v>9-SEPTIEMBRE</v>
      </c>
      <c r="BY515" s="45">
        <f t="shared" si="214"/>
        <v>350001</v>
      </c>
      <c r="BZ515" s="45">
        <f>VLOOKUP(BY515,Hoja1!$A$2:$O$599,14,FALSE)</f>
        <v>350001</v>
      </c>
      <c r="CA515" s="45" t="str">
        <f>VLOOKUP(BZ515,Hoja1!$A$2:$O$599,2,FALSE)</f>
        <v>CLARETIANOS COLMENAR SEMINARIO</v>
      </c>
      <c r="CB515" s="45" t="str">
        <f t="shared" si="215"/>
        <v>Otros</v>
      </c>
      <c r="CC515" s="45">
        <v>888</v>
      </c>
      <c r="CD515" s="45" t="str">
        <f t="shared" si="216"/>
        <v>INCIDENCIA</v>
      </c>
      <c r="CJ515" s="126">
        <f t="shared" si="217"/>
        <v>184.07024999999999</v>
      </c>
    </row>
    <row r="516" spans="4:88" hidden="1" x14ac:dyDescent="0.3">
      <c r="D516" s="31" t="s">
        <v>2777</v>
      </c>
      <c r="E516" s="8" t="s">
        <v>2786</v>
      </c>
      <c r="F516" s="7" t="s">
        <v>726</v>
      </c>
      <c r="G516" s="45" t="s">
        <v>714</v>
      </c>
      <c r="H516" s="45" t="s">
        <v>717</v>
      </c>
      <c r="I516" s="119" t="s">
        <v>3379</v>
      </c>
      <c r="J516" s="18" t="s">
        <v>485</v>
      </c>
      <c r="K516" s="119">
        <v>350001</v>
      </c>
      <c r="L516" s="110" t="str">
        <f t="shared" si="195"/>
        <v>ok</v>
      </c>
      <c r="M516" s="111" t="str">
        <f>IFERROR(VLOOKUP(K516,Centros!$E$2:$G$340,2,FALSE)," ")</f>
        <v>CLARETIANOS COLMENAR SEMINARIO</v>
      </c>
      <c r="N516" s="112" t="str">
        <f t="shared" si="196"/>
        <v xml:space="preserve"> </v>
      </c>
      <c r="O516" s="113" t="str">
        <f>IFERROR(VLOOKUP($I516,Trabajadores!$C$3:$AF$1684,19,FALSE)," ")</f>
        <v>ASL</v>
      </c>
      <c r="P516" s="32">
        <v>8</v>
      </c>
      <c r="Q516" s="33">
        <v>9</v>
      </c>
      <c r="R516" s="24">
        <f t="shared" si="194"/>
        <v>72</v>
      </c>
      <c r="T516" s="23">
        <f t="shared" si="197"/>
        <v>1.6367812499999999</v>
      </c>
      <c r="U516" s="23">
        <f t="shared" si="198"/>
        <v>0</v>
      </c>
      <c r="V516" s="18"/>
      <c r="W516" s="23">
        <f t="shared" si="199"/>
        <v>95.003999999999991</v>
      </c>
      <c r="X516" s="30" t="str">
        <f>IFERROR(VLOOKUP($I516,Trabajadores!$C$2:$AS$1684,42,FALSE)," ")</f>
        <v>ALGADI</v>
      </c>
      <c r="Y516" s="30">
        <f>IFERROR(VLOOKUP($I516,Trabajadores!$C$2:$AS$1684,40,FALSE)," ")</f>
        <v>330028</v>
      </c>
      <c r="Z516" s="30" t="str">
        <f>IFERROR(VLOOKUP(Y516,Centros!$X$2:$Y$228,2,FALSE)," ")</f>
        <v xml:space="preserve"> </v>
      </c>
      <c r="AA516" s="6" t="s">
        <v>10613</v>
      </c>
      <c r="AB516" s="5" t="s">
        <v>11041</v>
      </c>
      <c r="AC516" s="41">
        <f>IFERROR(VLOOKUP(H516,Centros!$AI$2:$AN$10,6,FALSE),0)</f>
        <v>73</v>
      </c>
      <c r="AD516" s="42">
        <f t="shared" si="200"/>
        <v>0</v>
      </c>
      <c r="AE516" s="42">
        <f t="shared" si="201"/>
        <v>0</v>
      </c>
      <c r="AF516" s="42">
        <f t="shared" si="202"/>
        <v>72</v>
      </c>
      <c r="AG516" s="42">
        <f t="shared" si="203"/>
        <v>0</v>
      </c>
      <c r="AH516" s="43">
        <f>IFERROR(VLOOKUP($I516,Trabajadores!$C$3:$AT$1684,44,FALSE),0)</f>
        <v>19228</v>
      </c>
      <c r="AI516" s="43">
        <f>IFERROR(VLOOKUP($I516,Trabajadores!$C$3:$AT$1684,2,FALSE),0)</f>
        <v>1520</v>
      </c>
      <c r="AJ516" s="43" t="str">
        <f>IFERROR(VLOOKUP($I516,Trabajadores!$C$3:$AY$1270,21,FALSE),0)</f>
        <v>78</v>
      </c>
      <c r="AK516" s="42">
        <f>IFERROR(VLOOKUP($I516,Trabajadores!$C$3:$AN$1684,38,FALSE),0)</f>
        <v>7.8</v>
      </c>
      <c r="AL516" s="42" t="str">
        <f>IFERROR(VLOOKUP($I516,Trabajadores!$C$3:$AN$1684,28,FALSE),0)</f>
        <v>99100165012016</v>
      </c>
      <c r="AM516" s="21" t="str">
        <f>IFERROR(VLOOKUP($I516,Trabajadores!$C$3:$AN$1684,19,FALSE),0)</f>
        <v>ASL</v>
      </c>
      <c r="AN516" s="21">
        <f>IFERROR(IF($J516="algadi",VLOOKUP($K516,Centros!$AB$2:$AD$142,2,FALSE),VLOOKUP($K516,Centros!$AB$143:$AD$282,2,FALSE)),0)</f>
        <v>0</v>
      </c>
      <c r="AO516" s="44">
        <f>IFERROR(IF($J516="algadi",VLOOKUP($K516,Centros!$AB$2:$AD$142,3,FALSE),VLOOKUP($K516,Centros!$AB$143:$AD$222,3,FALSE)),0)</f>
        <v>0</v>
      </c>
      <c r="AQ516" s="55">
        <f>IFERROR(VLOOKUP($AM516,Centros!$AR$2:$AS$405,2,FALSE),0)</f>
        <v>1.6367812499999999</v>
      </c>
      <c r="AR516" s="78">
        <f>IFERROR(VLOOKUP($AM516,Centros!$AZ$2:$BA$6,2,FALSE),0)</f>
        <v>0</v>
      </c>
      <c r="AS516" s="76">
        <f>IFERROR(VLOOKUP($AM516,Centros!$BE$2:$BF$6,2,FALSE),0)</f>
        <v>2.0499999999999998</v>
      </c>
      <c r="BD516" s="45" t="str">
        <f t="shared" si="204"/>
        <v>ALGADI</v>
      </c>
      <c r="BE516" s="45" t="s">
        <v>852</v>
      </c>
      <c r="BF516" s="123" t="str">
        <f t="shared" si="205"/>
        <v>9-SEPTIEMBRE</v>
      </c>
      <c r="BG516" s="45">
        <f t="shared" si="206"/>
        <v>330028</v>
      </c>
      <c r="BH516" s="45">
        <f>VLOOKUP(Y516,Hoja1!$A$2:$O$599,14,FALSE)</f>
        <v>350001</v>
      </c>
      <c r="BI516" s="45" t="str">
        <f>VLOOKUP(BH516,Hoja1!$A$2:$O$599,2,FALSE)</f>
        <v>CLARETIANOS COLMENAR SEMINARIO</v>
      </c>
      <c r="BJ516" s="45" t="str">
        <f t="shared" si="207"/>
        <v>CERON CHAFUELAN, ENITH DE L</v>
      </c>
      <c r="BK516" s="45">
        <f>VLOOKUP(BJ516,Trabajadores!$C$3:$AN$3285,14,FALSE)</f>
        <v>200</v>
      </c>
      <c r="BL516" s="45" t="str">
        <f>VLOOKUP($BJ516,Trabajadores!$C$3:$AN$3285,19,FALSE)</f>
        <v>ASL</v>
      </c>
      <c r="BM516" s="45">
        <f>VLOOKUP($BJ516,Trabajadores!$C$3:$AN$3285,16,FALSE)</f>
        <v>50</v>
      </c>
      <c r="BN516" s="124">
        <f t="shared" si="208"/>
        <v>1</v>
      </c>
      <c r="BO516" s="124">
        <f t="shared" si="209"/>
        <v>0</v>
      </c>
      <c r="BP516" s="125">
        <f t="shared" si="210"/>
        <v>1</v>
      </c>
      <c r="BR516" s="126">
        <f t="shared" si="211"/>
        <v>-95.003999999999991</v>
      </c>
      <c r="BV516" s="45" t="str">
        <f t="shared" si="212"/>
        <v>ALGADI</v>
      </c>
      <c r="BW516" s="45" t="s">
        <v>852</v>
      </c>
      <c r="BX516" s="123" t="str">
        <f t="shared" si="213"/>
        <v>9-SEPTIEMBRE</v>
      </c>
      <c r="BY516" s="45">
        <f t="shared" si="214"/>
        <v>350001</v>
      </c>
      <c r="BZ516" s="45">
        <f>VLOOKUP(BY516,Hoja1!$A$2:$O$599,14,FALSE)</f>
        <v>350001</v>
      </c>
      <c r="CA516" s="45" t="str">
        <f>VLOOKUP(BZ516,Hoja1!$A$2:$O$599,2,FALSE)</f>
        <v>CLARETIANOS COLMENAR SEMINARIO</v>
      </c>
      <c r="CB516" s="45" t="str">
        <f t="shared" si="215"/>
        <v>Absentismo</v>
      </c>
      <c r="CC516" s="45">
        <v>888</v>
      </c>
      <c r="CD516" s="45" t="str">
        <f t="shared" si="216"/>
        <v>INCIDENCIA</v>
      </c>
      <c r="CJ516" s="126">
        <f t="shared" si="217"/>
        <v>95.003999999999991</v>
      </c>
    </row>
    <row r="517" spans="4:88" hidden="1" x14ac:dyDescent="0.3">
      <c r="D517" s="31" t="s">
        <v>2777</v>
      </c>
      <c r="E517" s="8" t="s">
        <v>2786</v>
      </c>
      <c r="F517" s="7" t="s">
        <v>725</v>
      </c>
      <c r="G517" s="45" t="s">
        <v>714</v>
      </c>
      <c r="H517" s="45" t="s">
        <v>816</v>
      </c>
      <c r="I517" s="119" t="s">
        <v>3379</v>
      </c>
      <c r="J517" s="18" t="s">
        <v>485</v>
      </c>
      <c r="K517" s="119">
        <v>350001</v>
      </c>
      <c r="L517" s="110" t="str">
        <f t="shared" si="195"/>
        <v>ok</v>
      </c>
      <c r="M517" s="111" t="str">
        <f>IFERROR(VLOOKUP(K517,Centros!$E$2:$G$340,2,FALSE)," ")</f>
        <v>CLARETIANOS COLMENAR SEMINARIO</v>
      </c>
      <c r="N517" s="112" t="str">
        <f t="shared" si="196"/>
        <v xml:space="preserve"> </v>
      </c>
      <c r="O517" s="113" t="str">
        <f>IFERROR(VLOOKUP($I517,Trabajadores!$C$3:$AF$1684,19,FALSE)," ")</f>
        <v>ASL</v>
      </c>
      <c r="P517" s="32">
        <v>8</v>
      </c>
      <c r="Q517" s="33">
        <v>9</v>
      </c>
      <c r="R517" s="24">
        <f t="shared" si="194"/>
        <v>72</v>
      </c>
      <c r="T517" s="23">
        <f t="shared" si="197"/>
        <v>1.6367812499999999</v>
      </c>
      <c r="U517" s="23">
        <f t="shared" si="198"/>
        <v>0</v>
      </c>
      <c r="V517" s="18"/>
      <c r="W517" s="23">
        <f t="shared" si="199"/>
        <v>95.003999999999991</v>
      </c>
      <c r="X517" s="30" t="str">
        <f>IFERROR(VLOOKUP($I517,Trabajadores!$C$2:$AS$1684,42,FALSE)," ")</f>
        <v>ALGADI</v>
      </c>
      <c r="Y517" s="30">
        <f>IFERROR(VLOOKUP($I517,Trabajadores!$C$2:$AS$1684,40,FALSE)," ")</f>
        <v>330028</v>
      </c>
      <c r="Z517" s="30" t="str">
        <f>IFERROR(VLOOKUP(Y517,Centros!$X$2:$Y$228,2,FALSE)," ")</f>
        <v xml:space="preserve"> </v>
      </c>
      <c r="AA517" s="6" t="s">
        <v>10613</v>
      </c>
      <c r="AB517" s="5" t="s">
        <v>11042</v>
      </c>
      <c r="AC517" s="41">
        <f>IFERROR(VLOOKUP(H517,Centros!$AI$2:$AN$10,6,FALSE),0)</f>
        <v>72</v>
      </c>
      <c r="AD517" s="42">
        <f t="shared" si="200"/>
        <v>0</v>
      </c>
      <c r="AE517" s="42">
        <f t="shared" si="201"/>
        <v>72</v>
      </c>
      <c r="AF517" s="42">
        <f t="shared" si="202"/>
        <v>0</v>
      </c>
      <c r="AG517" s="42">
        <f t="shared" si="203"/>
        <v>0</v>
      </c>
      <c r="AH517" s="43">
        <f>IFERROR(VLOOKUP($I517,Trabajadores!$C$3:$AT$1684,44,FALSE),0)</f>
        <v>19228</v>
      </c>
      <c r="AI517" s="43">
        <f>IFERROR(VLOOKUP($I517,Trabajadores!$C$3:$AT$1684,2,FALSE),0)</f>
        <v>1520</v>
      </c>
      <c r="AJ517" s="43" t="str">
        <f>IFERROR(VLOOKUP($I517,Trabajadores!$C$3:$AY$1270,21,FALSE),0)</f>
        <v>78</v>
      </c>
      <c r="AK517" s="42">
        <f>IFERROR(VLOOKUP($I517,Trabajadores!$C$3:$AN$1684,38,FALSE),0)</f>
        <v>7.8</v>
      </c>
      <c r="AL517" s="42" t="str">
        <f>IFERROR(VLOOKUP($I517,Trabajadores!$C$3:$AN$1684,28,FALSE),0)</f>
        <v>99100165012016</v>
      </c>
      <c r="AM517" s="21" t="str">
        <f>IFERROR(VLOOKUP($I517,Trabajadores!$C$3:$AN$1684,19,FALSE),0)</f>
        <v>ASL</v>
      </c>
      <c r="AN517" s="21">
        <f>IFERROR(IF($J517="algadi",VLOOKUP($K517,Centros!$AB$2:$AD$142,2,FALSE),VLOOKUP($K517,Centros!$AB$143:$AD$282,2,FALSE)),0)</f>
        <v>0</v>
      </c>
      <c r="AO517" s="44">
        <f>IFERROR(IF($J517="algadi",VLOOKUP($K517,Centros!$AB$2:$AD$142,3,FALSE),VLOOKUP($K517,Centros!$AB$143:$AD$222,3,FALSE)),0)</f>
        <v>0</v>
      </c>
      <c r="AQ517" s="55">
        <f>IFERROR(VLOOKUP($AM517,Centros!$AR$2:$AS$405,2,FALSE),0)</f>
        <v>1.6367812499999999</v>
      </c>
      <c r="AR517" s="78">
        <f>IFERROR(VLOOKUP($AM517,Centros!$AZ$2:$BA$6,2,FALSE),0)</f>
        <v>0</v>
      </c>
      <c r="AS517" s="76">
        <f>IFERROR(VLOOKUP($AM517,Centros!$BE$2:$BF$6,2,FALSE),0)</f>
        <v>2.0499999999999998</v>
      </c>
      <c r="BD517" s="45" t="str">
        <f t="shared" si="204"/>
        <v>ALGADI</v>
      </c>
      <c r="BE517" s="45" t="s">
        <v>852</v>
      </c>
      <c r="BF517" s="123" t="str">
        <f t="shared" si="205"/>
        <v>9-SEPTIEMBRE</v>
      </c>
      <c r="BG517" s="45">
        <f t="shared" si="206"/>
        <v>330028</v>
      </c>
      <c r="BH517" s="45">
        <f>VLOOKUP(Y517,Hoja1!$A$2:$O$599,14,FALSE)</f>
        <v>350001</v>
      </c>
      <c r="BI517" s="45" t="str">
        <f>VLOOKUP(BH517,Hoja1!$A$2:$O$599,2,FALSE)</f>
        <v>CLARETIANOS COLMENAR SEMINARIO</v>
      </c>
      <c r="BJ517" s="45" t="str">
        <f t="shared" si="207"/>
        <v>CERON CHAFUELAN, ENITH DE L</v>
      </c>
      <c r="BK517" s="45">
        <f>VLOOKUP(BJ517,Trabajadores!$C$3:$AN$3285,14,FALSE)</f>
        <v>200</v>
      </c>
      <c r="BL517" s="45" t="str">
        <f>VLOOKUP($BJ517,Trabajadores!$C$3:$AN$3285,19,FALSE)</f>
        <v>ASL</v>
      </c>
      <c r="BM517" s="45">
        <f>VLOOKUP($BJ517,Trabajadores!$C$3:$AN$3285,16,FALSE)</f>
        <v>50</v>
      </c>
      <c r="BN517" s="124">
        <f t="shared" si="208"/>
        <v>1</v>
      </c>
      <c r="BO517" s="124">
        <f t="shared" si="209"/>
        <v>0</v>
      </c>
      <c r="BP517" s="125">
        <f t="shared" si="210"/>
        <v>1</v>
      </c>
      <c r="BR517" s="126">
        <f t="shared" si="211"/>
        <v>-95.003999999999991</v>
      </c>
      <c r="BV517" s="45" t="str">
        <f t="shared" si="212"/>
        <v>ALGADI</v>
      </c>
      <c r="BW517" s="45" t="s">
        <v>852</v>
      </c>
      <c r="BX517" s="123" t="str">
        <f t="shared" si="213"/>
        <v>9-SEPTIEMBRE</v>
      </c>
      <c r="BY517" s="45">
        <f t="shared" si="214"/>
        <v>350001</v>
      </c>
      <c r="BZ517" s="45">
        <f>VLOOKUP(BY517,Hoja1!$A$2:$O$599,14,FALSE)</f>
        <v>350001</v>
      </c>
      <c r="CA517" s="45" t="str">
        <f>VLOOKUP(BZ517,Hoja1!$A$2:$O$599,2,FALSE)</f>
        <v>CLARETIANOS COLMENAR SEMINARIO</v>
      </c>
      <c r="CB517" s="45" t="str">
        <f t="shared" si="215"/>
        <v>Otros</v>
      </c>
      <c r="CC517" s="45">
        <v>888</v>
      </c>
      <c r="CD517" s="45" t="str">
        <f t="shared" si="216"/>
        <v>INCIDENCIA</v>
      </c>
      <c r="CJ517" s="126">
        <f t="shared" si="217"/>
        <v>95.003999999999991</v>
      </c>
    </row>
    <row r="518" spans="4:88" hidden="1" x14ac:dyDescent="0.3">
      <c r="D518" s="31" t="s">
        <v>2777</v>
      </c>
      <c r="E518" s="8" t="s">
        <v>2786</v>
      </c>
      <c r="F518" s="7" t="s">
        <v>726</v>
      </c>
      <c r="G518" s="45" t="s">
        <v>714</v>
      </c>
      <c r="H518" s="45" t="s">
        <v>720</v>
      </c>
      <c r="I518" s="119" t="s">
        <v>3625</v>
      </c>
      <c r="J518" s="18" t="s">
        <v>651</v>
      </c>
      <c r="K518" s="119">
        <v>330028</v>
      </c>
      <c r="L518" s="110" t="str">
        <f t="shared" si="195"/>
        <v>ok</v>
      </c>
      <c r="M518" s="111" t="str">
        <f>IFERROR(VLOOKUP(K518,Centros!$E$2:$G$340,2,FALSE)," ")</f>
        <v>CLARETIANOS COLMENAR SEMINARIO</v>
      </c>
      <c r="N518" s="112" t="str">
        <f t="shared" si="196"/>
        <v xml:space="preserve"> </v>
      </c>
      <c r="O518" s="113" t="str">
        <f>IFERROR(VLOOKUP($I518,Trabajadores!$C$3:$AF$1684,19,FALSE)," ")</f>
        <v>Gerocult@r</v>
      </c>
      <c r="P518" s="32">
        <v>14</v>
      </c>
      <c r="Q518" s="33">
        <v>9</v>
      </c>
      <c r="R518" s="24">
        <f t="shared" si="194"/>
        <v>126</v>
      </c>
      <c r="T518" s="23">
        <f t="shared" si="197"/>
        <v>2.2599999999999998</v>
      </c>
      <c r="U518" s="23">
        <f t="shared" si="198"/>
        <v>0</v>
      </c>
      <c r="V518" s="18"/>
      <c r="W518" s="23">
        <f t="shared" si="199"/>
        <v>166.25699999999998</v>
      </c>
      <c r="X518" s="30" t="str">
        <f>IFERROR(VLOOKUP($I518,Trabajadores!$C$2:$AS$1684,42,FALSE)," ")</f>
        <v>SMI</v>
      </c>
      <c r="Y518" s="30">
        <f>IFERROR(VLOOKUP($I518,Trabajadores!$C$2:$AS$1684,40,FALSE)," ")</f>
        <v>330028</v>
      </c>
      <c r="Z518" s="30" t="str">
        <f>IFERROR(VLOOKUP(Y518,Centros!$X$2:$Y$228,2,FALSE)," ")</f>
        <v xml:space="preserve"> </v>
      </c>
      <c r="AA518" s="6" t="s">
        <v>10613</v>
      </c>
      <c r="AB518" s="5" t="s">
        <v>11043</v>
      </c>
      <c r="AC518" s="41">
        <f>IFERROR(VLOOKUP(H518,Centros!$AI$2:$AN$10,6,FALSE),0)</f>
        <v>70</v>
      </c>
      <c r="AD518" s="42">
        <f t="shared" si="200"/>
        <v>126</v>
      </c>
      <c r="AE518" s="42">
        <f t="shared" si="201"/>
        <v>0</v>
      </c>
      <c r="AF518" s="42">
        <f t="shared" si="202"/>
        <v>0</v>
      </c>
      <c r="AG518" s="42">
        <f t="shared" si="203"/>
        <v>0</v>
      </c>
      <c r="AH518" s="43">
        <f>IFERROR(VLOOKUP($I518,Trabajadores!$C$3:$AT$1684,44,FALSE),0)</f>
        <v>20028</v>
      </c>
      <c r="AI518" s="43">
        <f>IFERROR(VLOOKUP($I518,Trabajadores!$C$3:$AT$1684,2,FALSE),0)</f>
        <v>797</v>
      </c>
      <c r="AJ518" s="43" t="str">
        <f>IFERROR(VLOOKUP($I518,Trabajadores!$C$3:$AY$1270,21,FALSE),0)</f>
        <v>44</v>
      </c>
      <c r="AK518" s="42">
        <f>IFERROR(VLOOKUP($I518,Trabajadores!$C$3:$AN$1684,38,FALSE),0)</f>
        <v>7.9771428571428578</v>
      </c>
      <c r="AL518" s="42" t="str">
        <f>IFERROR(VLOOKUP($I518,Trabajadores!$C$3:$AN$1684,28,FALSE),0)</f>
        <v>99010825011997</v>
      </c>
      <c r="AM518" s="21" t="str">
        <f>IFERROR(VLOOKUP($I518,Trabajadores!$C$3:$AN$1684,19,FALSE),0)</f>
        <v>Gerocult@r</v>
      </c>
      <c r="AN518" s="21">
        <f>IFERROR(IF($J518="algadi",VLOOKUP($K518,Centros!$AB$2:$AD$142,2,FALSE),VLOOKUP($K518,Centros!$AB$143:$AD$282,2,FALSE)),0)</f>
        <v>19228</v>
      </c>
      <c r="AO518" s="44" t="str">
        <f>IFERROR(IF($J518="algadi",VLOOKUP($K518,Centros!$AB$2:$AD$142,3,FALSE),VLOOKUP($K518,Centros!$AB$143:$AD$222,3,FALSE)),0)</f>
        <v>78</v>
      </c>
      <c r="AQ518" s="55">
        <f>IFERROR(VLOOKUP($AM518,Centros!$AR$2:$AS$405,2,FALSE),0)</f>
        <v>0</v>
      </c>
      <c r="AR518" s="78">
        <f>IFERROR(VLOOKUP($AM518,Centros!$AZ$2:$BA$6,2,FALSE),0)</f>
        <v>0</v>
      </c>
      <c r="AS518" s="76">
        <f>IFERROR(VLOOKUP($AM518,Centros!$BE$2:$BF$6,2,FALSE),0)</f>
        <v>2.2599999999999998</v>
      </c>
      <c r="BD518" s="45" t="str">
        <f t="shared" si="204"/>
        <v>SMI</v>
      </c>
      <c r="BE518" s="45" t="s">
        <v>852</v>
      </c>
      <c r="BF518" s="123" t="str">
        <f t="shared" si="205"/>
        <v>9-SEPTIEMBRE</v>
      </c>
      <c r="BG518" s="45">
        <f t="shared" si="206"/>
        <v>330028</v>
      </c>
      <c r="BH518" s="45">
        <f>VLOOKUP(Y518,Hoja1!$A$2:$O$599,14,FALSE)</f>
        <v>350001</v>
      </c>
      <c r="BI518" s="45" t="str">
        <f>VLOOKUP(BH518,Hoja1!$A$2:$O$599,2,FALSE)</f>
        <v>CLARETIANOS COLMENAR SEMINARIO</v>
      </c>
      <c r="BJ518" s="45" t="str">
        <f t="shared" si="207"/>
        <v>FLORES GARCIA, ANA RUTH</v>
      </c>
      <c r="BK518" s="45">
        <f>VLOOKUP(BJ518,Trabajadores!$C$3:$AN$3285,14,FALSE)</f>
        <v>200</v>
      </c>
      <c r="BL518" s="45" t="str">
        <f>VLOOKUP($BJ518,Trabajadores!$C$3:$AN$3285,19,FALSE)</f>
        <v>Gerocult@r</v>
      </c>
      <c r="BM518" s="45">
        <f>VLOOKUP($BJ518,Trabajadores!$C$3:$AN$3285,16,FALSE)</f>
        <v>87.5</v>
      </c>
      <c r="BN518" s="124">
        <f t="shared" si="208"/>
        <v>1</v>
      </c>
      <c r="BO518" s="124">
        <f t="shared" si="209"/>
        <v>0</v>
      </c>
      <c r="BP518" s="125">
        <f t="shared" si="210"/>
        <v>1</v>
      </c>
      <c r="BR518" s="126">
        <f t="shared" si="211"/>
        <v>-166.25699999999998</v>
      </c>
      <c r="BV518" s="45" t="str">
        <f t="shared" si="212"/>
        <v>SMI</v>
      </c>
      <c r="BW518" s="45" t="s">
        <v>852</v>
      </c>
      <c r="BX518" s="123" t="str">
        <f t="shared" si="213"/>
        <v>9-SEPTIEMBRE</v>
      </c>
      <c r="BY518" s="45">
        <f t="shared" si="214"/>
        <v>330028</v>
      </c>
      <c r="BZ518" s="45">
        <f>VLOOKUP(BY518,Hoja1!$A$2:$O$599,14,FALSE)</f>
        <v>350001</v>
      </c>
      <c r="CA518" s="45" t="str">
        <f>VLOOKUP(BZ518,Hoja1!$A$2:$O$599,2,FALSE)</f>
        <v>CLARETIANOS COLMENAR SEMINARIO</v>
      </c>
      <c r="CB518" s="45" t="str">
        <f t="shared" si="215"/>
        <v>Festivos y Fines de Semana</v>
      </c>
      <c r="CC518" s="45">
        <v>888</v>
      </c>
      <c r="CD518" s="45" t="str">
        <f t="shared" si="216"/>
        <v>INCIDENCIA</v>
      </c>
      <c r="CJ518" s="126">
        <f t="shared" si="217"/>
        <v>166.25699999999998</v>
      </c>
    </row>
    <row r="519" spans="4:88" hidden="1" x14ac:dyDescent="0.3">
      <c r="D519" s="31" t="s">
        <v>2777</v>
      </c>
      <c r="E519" s="8" t="s">
        <v>2786</v>
      </c>
      <c r="F519" s="7" t="s">
        <v>726</v>
      </c>
      <c r="G519" s="45" t="s">
        <v>714</v>
      </c>
      <c r="H519" s="45" t="s">
        <v>720</v>
      </c>
      <c r="I519" s="119" t="s">
        <v>5119</v>
      </c>
      <c r="J519" s="18" t="s">
        <v>485</v>
      </c>
      <c r="K519" s="119">
        <v>330028</v>
      </c>
      <c r="L519" s="110" t="str">
        <f t="shared" si="195"/>
        <v>ok</v>
      </c>
      <c r="M519" s="111" t="str">
        <f>IFERROR(VLOOKUP(K519,Centros!$E$2:$G$340,2,FALSE)," ")</f>
        <v>CLARETIANOS COLMENAR SEMINARIO</v>
      </c>
      <c r="N519" s="112" t="str">
        <f t="shared" si="196"/>
        <v xml:space="preserve"> </v>
      </c>
      <c r="O519" s="113" t="str">
        <f>IFERROR(VLOOKUP($I519,Trabajadores!$C$3:$AF$1684,19,FALSE)," ")</f>
        <v>ASL</v>
      </c>
      <c r="P519" s="32">
        <v>14</v>
      </c>
      <c r="Q519" s="33">
        <v>9</v>
      </c>
      <c r="R519" s="24">
        <f t="shared" si="194"/>
        <v>126</v>
      </c>
      <c r="T519" s="23">
        <f t="shared" si="197"/>
        <v>1.6367812499999999</v>
      </c>
      <c r="U519" s="23">
        <f t="shared" si="198"/>
        <v>0</v>
      </c>
      <c r="V519" s="18"/>
      <c r="W519" s="23">
        <f t="shared" si="199"/>
        <v>166.25699999999998</v>
      </c>
      <c r="X519" s="30" t="str">
        <f>IFERROR(VLOOKUP($I519,Trabajadores!$C$2:$AS$1684,42,FALSE)," ")</f>
        <v>ALGADI</v>
      </c>
      <c r="Y519" s="30">
        <f>IFERROR(VLOOKUP($I519,Trabajadores!$C$2:$AS$1684,40,FALSE)," ")</f>
        <v>330028</v>
      </c>
      <c r="Z519" s="30" t="str">
        <f>IFERROR(VLOOKUP(Y519,Centros!$X$2:$Y$228,2,FALSE)," ")</f>
        <v xml:space="preserve"> </v>
      </c>
      <c r="AA519" s="6" t="s">
        <v>10613</v>
      </c>
      <c r="AB519" s="5" t="s">
        <v>11043</v>
      </c>
      <c r="AC519" s="41">
        <f>IFERROR(VLOOKUP(H519,Centros!$AI$2:$AN$10,6,FALSE),0)</f>
        <v>70</v>
      </c>
      <c r="AD519" s="42">
        <f t="shared" si="200"/>
        <v>126</v>
      </c>
      <c r="AE519" s="42">
        <f t="shared" si="201"/>
        <v>0</v>
      </c>
      <c r="AF519" s="42">
        <f t="shared" si="202"/>
        <v>0</v>
      </c>
      <c r="AG519" s="42">
        <f t="shared" si="203"/>
        <v>0</v>
      </c>
      <c r="AH519" s="43">
        <f>IFERROR(VLOOKUP($I519,Trabajadores!$C$3:$AT$1684,44,FALSE),0)</f>
        <v>19228</v>
      </c>
      <c r="AI519" s="43">
        <f>IFERROR(VLOOKUP($I519,Trabajadores!$C$3:$AT$1684,2,FALSE),0)</f>
        <v>773</v>
      </c>
      <c r="AJ519" s="43" t="str">
        <f>IFERROR(VLOOKUP($I519,Trabajadores!$C$3:$AY$1270,21,FALSE),0)</f>
        <v>78</v>
      </c>
      <c r="AK519" s="42">
        <f>IFERROR(VLOOKUP($I519,Trabajadores!$C$3:$AN$1684,38,FALSE),0)</f>
        <v>7.8019999999999996</v>
      </c>
      <c r="AL519" s="42" t="str">
        <f>IFERROR(VLOOKUP($I519,Trabajadores!$C$3:$AN$1684,28,FALSE),0)</f>
        <v>99100165012016</v>
      </c>
      <c r="AM519" s="21" t="str">
        <f>IFERROR(VLOOKUP($I519,Trabajadores!$C$3:$AN$1684,19,FALSE),0)</f>
        <v>ASL</v>
      </c>
      <c r="AN519" s="21">
        <f>IFERROR(IF($J519="algadi",VLOOKUP($K519,Centros!$AB$2:$AD$142,2,FALSE),VLOOKUP($K519,Centros!$AB$143:$AD$282,2,FALSE)),0)</f>
        <v>0</v>
      </c>
      <c r="AO519" s="44">
        <f>IFERROR(IF($J519="algadi",VLOOKUP($K519,Centros!$AB$2:$AD$142,3,FALSE),VLOOKUP($K519,Centros!$AB$143:$AD$222,3,FALSE)),0)</f>
        <v>0</v>
      </c>
      <c r="AQ519" s="55">
        <f>IFERROR(VLOOKUP($AM519,Centros!$AR$2:$AS$405,2,FALSE),0)</f>
        <v>1.6367812499999999</v>
      </c>
      <c r="AR519" s="78">
        <f>IFERROR(VLOOKUP($AM519,Centros!$AZ$2:$BA$6,2,FALSE),0)</f>
        <v>0</v>
      </c>
      <c r="AS519" s="76">
        <f>IFERROR(VLOOKUP($AM519,Centros!$BE$2:$BF$6,2,FALSE),0)</f>
        <v>2.0499999999999998</v>
      </c>
      <c r="BD519" s="45" t="str">
        <f t="shared" si="204"/>
        <v>ALGADI</v>
      </c>
      <c r="BE519" s="45" t="s">
        <v>852</v>
      </c>
      <c r="BF519" s="123" t="str">
        <f t="shared" si="205"/>
        <v>9-SEPTIEMBRE</v>
      </c>
      <c r="BG519" s="45">
        <f t="shared" si="206"/>
        <v>330028</v>
      </c>
      <c r="BH519" s="45">
        <f>VLOOKUP(Y519,Hoja1!$A$2:$O$599,14,FALSE)</f>
        <v>350001</v>
      </c>
      <c r="BI519" s="45" t="str">
        <f>VLOOKUP(BH519,Hoja1!$A$2:$O$599,2,FALSE)</f>
        <v>CLARETIANOS COLMENAR SEMINARIO</v>
      </c>
      <c r="BJ519" s="45" t="str">
        <f t="shared" si="207"/>
        <v>TSANOVA GRAMOVA, GALINA</v>
      </c>
      <c r="BK519" s="45">
        <f>VLOOKUP(BJ519,Trabajadores!$C$3:$AN$3285,14,FALSE)</f>
        <v>200</v>
      </c>
      <c r="BL519" s="45" t="str">
        <f>VLOOKUP($BJ519,Trabajadores!$C$3:$AN$3285,19,FALSE)</f>
        <v>ASL</v>
      </c>
      <c r="BM519" s="45">
        <f>VLOOKUP($BJ519,Trabajadores!$C$3:$AN$3285,16,FALSE)</f>
        <v>62.5</v>
      </c>
      <c r="BN519" s="124">
        <f t="shared" si="208"/>
        <v>1</v>
      </c>
      <c r="BO519" s="124">
        <f t="shared" si="209"/>
        <v>0</v>
      </c>
      <c r="BP519" s="125">
        <f t="shared" si="210"/>
        <v>1</v>
      </c>
      <c r="BR519" s="126">
        <f t="shared" si="211"/>
        <v>-166.25699999999998</v>
      </c>
      <c r="BV519" s="45" t="str">
        <f t="shared" si="212"/>
        <v>ALGADI</v>
      </c>
      <c r="BW519" s="45" t="s">
        <v>852</v>
      </c>
      <c r="BX519" s="123" t="str">
        <f t="shared" si="213"/>
        <v>9-SEPTIEMBRE</v>
      </c>
      <c r="BY519" s="45">
        <f t="shared" si="214"/>
        <v>330028</v>
      </c>
      <c r="BZ519" s="45">
        <f>VLOOKUP(BY519,Hoja1!$A$2:$O$599,14,FALSE)</f>
        <v>350001</v>
      </c>
      <c r="CA519" s="45" t="str">
        <f>VLOOKUP(BZ519,Hoja1!$A$2:$O$599,2,FALSE)</f>
        <v>CLARETIANOS COLMENAR SEMINARIO</v>
      </c>
      <c r="CB519" s="45" t="str">
        <f t="shared" si="215"/>
        <v>Festivos y Fines de Semana</v>
      </c>
      <c r="CC519" s="45">
        <v>888</v>
      </c>
      <c r="CD519" s="45" t="str">
        <f t="shared" si="216"/>
        <v>INCIDENCIA</v>
      </c>
      <c r="CJ519" s="126">
        <f t="shared" si="217"/>
        <v>166.25699999999998</v>
      </c>
    </row>
    <row r="520" spans="4:88" hidden="1" x14ac:dyDescent="0.3">
      <c r="D520" s="31" t="s">
        <v>2777</v>
      </c>
      <c r="E520" s="8" t="s">
        <v>2786</v>
      </c>
      <c r="F520" s="7" t="s">
        <v>726</v>
      </c>
      <c r="G520" s="45" t="s">
        <v>714</v>
      </c>
      <c r="H520" s="45" t="s">
        <v>720</v>
      </c>
      <c r="I520" s="119" t="s">
        <v>3835</v>
      </c>
      <c r="J520" s="18" t="s">
        <v>485</v>
      </c>
      <c r="K520" s="119">
        <v>330028</v>
      </c>
      <c r="L520" s="110" t="str">
        <f t="shared" si="195"/>
        <v>ok</v>
      </c>
      <c r="M520" s="111" t="str">
        <f>IFERROR(VLOOKUP(K520,Centros!$E$2:$G$340,2,FALSE)," ")</f>
        <v>CLARETIANOS COLMENAR SEMINARIO</v>
      </c>
      <c r="N520" s="112" t="str">
        <f t="shared" si="196"/>
        <v xml:space="preserve"> </v>
      </c>
      <c r="O520" s="113" t="str">
        <f>IFERROR(VLOOKUP($I520,Trabajadores!$C$3:$AF$1684,19,FALSE)," ")</f>
        <v>h ASL</v>
      </c>
      <c r="P520" s="32">
        <v>14</v>
      </c>
      <c r="Q520" s="33">
        <v>9</v>
      </c>
      <c r="R520" s="24">
        <f t="shared" si="194"/>
        <v>126</v>
      </c>
      <c r="T520" s="23">
        <f t="shared" si="197"/>
        <v>1.6367812499999999</v>
      </c>
      <c r="U520" s="23">
        <f t="shared" si="198"/>
        <v>0</v>
      </c>
      <c r="V520" s="18"/>
      <c r="W520" s="23">
        <f t="shared" si="199"/>
        <v>166.25699999999998</v>
      </c>
      <c r="X520" s="30" t="str">
        <f>IFERROR(VLOOKUP($I520,Trabajadores!$C$2:$AS$1684,42,FALSE)," ")</f>
        <v>ALGADI</v>
      </c>
      <c r="Y520" s="30">
        <f>IFERROR(VLOOKUP($I520,Trabajadores!$C$2:$AS$1684,40,FALSE)," ")</f>
        <v>330028</v>
      </c>
      <c r="Z520" s="30" t="str">
        <f>IFERROR(VLOOKUP(Y520,Centros!$X$2:$Y$228,2,FALSE)," ")</f>
        <v xml:space="preserve"> </v>
      </c>
      <c r="AA520" s="6" t="s">
        <v>10613</v>
      </c>
      <c r="AB520" s="5" t="s">
        <v>11043</v>
      </c>
      <c r="AC520" s="41">
        <f>IFERROR(VLOOKUP(H520,Centros!$AI$2:$AN$10,6,FALSE),0)</f>
        <v>70</v>
      </c>
      <c r="AD520" s="42">
        <f t="shared" si="200"/>
        <v>126</v>
      </c>
      <c r="AE520" s="42">
        <f t="shared" si="201"/>
        <v>0</v>
      </c>
      <c r="AF520" s="42">
        <f t="shared" si="202"/>
        <v>0</v>
      </c>
      <c r="AG520" s="42">
        <f t="shared" si="203"/>
        <v>0</v>
      </c>
      <c r="AH520" s="43">
        <f>IFERROR(VLOOKUP($I520,Trabajadores!$C$3:$AT$1684,44,FALSE),0)</f>
        <v>19228</v>
      </c>
      <c r="AI520" s="43">
        <f>IFERROR(VLOOKUP($I520,Trabajadores!$C$3:$AT$1684,2,FALSE),0)</f>
        <v>662</v>
      </c>
      <c r="AJ520" s="43" t="str">
        <f>IFERROR(VLOOKUP($I520,Trabajadores!$C$3:$AY$1270,21,FALSE),0)</f>
        <v>78</v>
      </c>
      <c r="AK520" s="42">
        <f>IFERROR(VLOOKUP($I520,Trabajadores!$C$3:$AN$1684,38,FALSE),0)</f>
        <v>8.9740000000000002</v>
      </c>
      <c r="AL520" s="42" t="str">
        <f>IFERROR(VLOOKUP($I520,Trabajadores!$C$3:$AN$1684,28,FALSE),0)</f>
        <v>99100165012016</v>
      </c>
      <c r="AM520" s="21" t="str">
        <f>IFERROR(VLOOKUP($I520,Trabajadores!$C$3:$AN$1684,19,FALSE),0)</f>
        <v>h ASL</v>
      </c>
      <c r="AN520" s="21">
        <f>IFERROR(IF($J520="algadi",VLOOKUP($K520,Centros!$AB$2:$AD$142,2,FALSE),VLOOKUP($K520,Centros!$AB$143:$AD$282,2,FALSE)),0)</f>
        <v>0</v>
      </c>
      <c r="AO520" s="44">
        <f>IFERROR(IF($J520="algadi",VLOOKUP($K520,Centros!$AB$2:$AD$142,3,FALSE),VLOOKUP($K520,Centros!$AB$143:$AD$222,3,FALSE)),0)</f>
        <v>0</v>
      </c>
      <c r="AQ520" s="55">
        <f>IFERROR(VLOOKUP($AM520,Centros!$AR$2:$AS$405,2,FALSE),0)</f>
        <v>1.6367812499999999</v>
      </c>
      <c r="AR520" s="78">
        <f>IFERROR(VLOOKUP($AM520,Centros!$AZ$2:$BA$6,2,FALSE),0)</f>
        <v>0</v>
      </c>
      <c r="AS520" s="76">
        <f>IFERROR(VLOOKUP($AM520,Centros!$BE$2:$BF$6,2,FALSE),0)</f>
        <v>0</v>
      </c>
      <c r="BD520" s="45" t="str">
        <f t="shared" si="204"/>
        <v>ALGADI</v>
      </c>
      <c r="BE520" s="45" t="s">
        <v>852</v>
      </c>
      <c r="BF520" s="123" t="str">
        <f t="shared" si="205"/>
        <v>9-SEPTIEMBRE</v>
      </c>
      <c r="BG520" s="45">
        <f t="shared" si="206"/>
        <v>330028</v>
      </c>
      <c r="BH520" s="45">
        <f>VLOOKUP(Y520,Hoja1!$A$2:$O$599,14,FALSE)</f>
        <v>350001</v>
      </c>
      <c r="BI520" s="45" t="str">
        <f>VLOOKUP(BH520,Hoja1!$A$2:$O$599,2,FALSE)</f>
        <v>CLARETIANOS COLMENAR SEMINARIO</v>
      </c>
      <c r="BJ520" s="45" t="str">
        <f t="shared" si="207"/>
        <v>GOMEZ RODRIGUEZ, PETRA</v>
      </c>
      <c r="BK520" s="45">
        <f>VLOOKUP(BJ520,Trabajadores!$C$3:$AN$3285,14,FALSE)</f>
        <v>200</v>
      </c>
      <c r="BL520" s="45" t="str">
        <f>VLOOKUP($BJ520,Trabajadores!$C$3:$AN$3285,19,FALSE)</f>
        <v>h ASL</v>
      </c>
      <c r="BM520" s="45">
        <f>VLOOKUP($BJ520,Trabajadores!$C$3:$AN$3285,16,FALSE)</f>
        <v>62.5</v>
      </c>
      <c r="BN520" s="124">
        <f t="shared" si="208"/>
        <v>1</v>
      </c>
      <c r="BO520" s="124">
        <f t="shared" si="209"/>
        <v>0</v>
      </c>
      <c r="BP520" s="125">
        <f t="shared" si="210"/>
        <v>1</v>
      </c>
      <c r="BR520" s="126">
        <f t="shared" si="211"/>
        <v>-166.25699999999998</v>
      </c>
      <c r="BV520" s="45" t="str">
        <f t="shared" si="212"/>
        <v>ALGADI</v>
      </c>
      <c r="BW520" s="45" t="s">
        <v>852</v>
      </c>
      <c r="BX520" s="123" t="str">
        <f t="shared" si="213"/>
        <v>9-SEPTIEMBRE</v>
      </c>
      <c r="BY520" s="45">
        <f t="shared" si="214"/>
        <v>330028</v>
      </c>
      <c r="BZ520" s="45">
        <f>VLOOKUP(BY520,Hoja1!$A$2:$O$599,14,FALSE)</f>
        <v>350001</v>
      </c>
      <c r="CA520" s="45" t="str">
        <f>VLOOKUP(BZ520,Hoja1!$A$2:$O$599,2,FALSE)</f>
        <v>CLARETIANOS COLMENAR SEMINARIO</v>
      </c>
      <c r="CB520" s="45" t="str">
        <f t="shared" si="215"/>
        <v>Festivos y Fines de Semana</v>
      </c>
      <c r="CC520" s="45">
        <v>888</v>
      </c>
      <c r="CD520" s="45" t="str">
        <f t="shared" si="216"/>
        <v>INCIDENCIA</v>
      </c>
      <c r="CJ520" s="126">
        <f t="shared" si="217"/>
        <v>166.25699999999998</v>
      </c>
    </row>
    <row r="521" spans="4:88" hidden="1" x14ac:dyDescent="0.3">
      <c r="D521" s="31" t="s">
        <v>2777</v>
      </c>
      <c r="E521" s="8" t="s">
        <v>2786</v>
      </c>
      <c r="F521" s="7" t="s">
        <v>726</v>
      </c>
      <c r="G521" s="45" t="s">
        <v>714</v>
      </c>
      <c r="H521" s="45" t="s">
        <v>717</v>
      </c>
      <c r="I521" s="119" t="s">
        <v>3055</v>
      </c>
      <c r="J521" s="18" t="s">
        <v>651</v>
      </c>
      <c r="K521" s="119">
        <v>330028</v>
      </c>
      <c r="L521" s="110" t="str">
        <f t="shared" si="195"/>
        <v>ok</v>
      </c>
      <c r="M521" s="111" t="str">
        <f>IFERROR(VLOOKUP(K521,Centros!$E$2:$G$340,2,FALSE)," ")</f>
        <v>CLARETIANOS COLMENAR SEMINARIO</v>
      </c>
      <c r="N521" s="112" t="str">
        <f t="shared" si="196"/>
        <v xml:space="preserve"> </v>
      </c>
      <c r="O521" s="113" t="str">
        <f>IFERROR(VLOOKUP($I521,Trabajadores!$C$3:$AF$1684,19,FALSE)," ")</f>
        <v>Gerocult@r</v>
      </c>
      <c r="P521" s="32">
        <v>2</v>
      </c>
      <c r="Q521" s="33">
        <v>9</v>
      </c>
      <c r="R521" s="24">
        <f t="shared" si="194"/>
        <v>18</v>
      </c>
      <c r="T521" s="23">
        <f t="shared" si="197"/>
        <v>2.2599999999999998</v>
      </c>
      <c r="U521" s="23">
        <f t="shared" si="198"/>
        <v>0</v>
      </c>
      <c r="V521" s="18"/>
      <c r="W521" s="23">
        <f t="shared" si="199"/>
        <v>23.750999999999998</v>
      </c>
      <c r="X521" s="30" t="str">
        <f>IFERROR(VLOOKUP($I521,Trabajadores!$C$2:$AS$1684,42,FALSE)," ")</f>
        <v>SMI</v>
      </c>
      <c r="Y521" s="30">
        <f>IFERROR(VLOOKUP($I521,Trabajadores!$C$2:$AS$1684,40,FALSE)," ")</f>
        <v>330028</v>
      </c>
      <c r="Z521" s="30" t="str">
        <f>IFERROR(VLOOKUP(Y521,Centros!$X$2:$Y$228,2,FALSE)," ")</f>
        <v xml:space="preserve"> </v>
      </c>
      <c r="AA521" s="6" t="s">
        <v>10613</v>
      </c>
      <c r="AB521" s="5" t="s">
        <v>11044</v>
      </c>
      <c r="AC521" s="41">
        <f>IFERROR(VLOOKUP(H521,Centros!$AI$2:$AN$10,6,FALSE),0)</f>
        <v>73</v>
      </c>
      <c r="AD521" s="42">
        <f t="shared" si="200"/>
        <v>0</v>
      </c>
      <c r="AE521" s="42">
        <f t="shared" si="201"/>
        <v>0</v>
      </c>
      <c r="AF521" s="42">
        <f t="shared" si="202"/>
        <v>18</v>
      </c>
      <c r="AG521" s="42">
        <f t="shared" si="203"/>
        <v>0</v>
      </c>
      <c r="AH521" s="43">
        <f>IFERROR(VLOOKUP($I521,Trabajadores!$C$3:$AT$1684,44,FALSE),0)</f>
        <v>20028</v>
      </c>
      <c r="AI521" s="43">
        <f>IFERROR(VLOOKUP($I521,Trabajadores!$C$3:$AT$1684,2,FALSE),0)</f>
        <v>794</v>
      </c>
      <c r="AJ521" s="43" t="str">
        <f>IFERROR(VLOOKUP($I521,Trabajadores!$C$3:$AY$1270,21,FALSE),0)</f>
        <v>44</v>
      </c>
      <c r="AK521" s="42">
        <f>IFERROR(VLOOKUP($I521,Trabajadores!$C$3:$AN$1684,38,FALSE),0)</f>
        <v>9.4705128205128215</v>
      </c>
      <c r="AL521" s="42" t="str">
        <f>IFERROR(VLOOKUP($I521,Trabajadores!$C$3:$AN$1684,28,FALSE),0)</f>
        <v>99010825011997</v>
      </c>
      <c r="AM521" s="21" t="str">
        <f>IFERROR(VLOOKUP($I521,Trabajadores!$C$3:$AN$1684,19,FALSE),0)</f>
        <v>Gerocult@r</v>
      </c>
      <c r="AN521" s="21">
        <f>IFERROR(IF($J521="algadi",VLOOKUP($K521,Centros!$AB$2:$AD$142,2,FALSE),VLOOKUP($K521,Centros!$AB$143:$AD$282,2,FALSE)),0)</f>
        <v>19228</v>
      </c>
      <c r="AO521" s="44" t="str">
        <f>IFERROR(IF($J521="algadi",VLOOKUP($K521,Centros!$AB$2:$AD$142,3,FALSE),VLOOKUP($K521,Centros!$AB$143:$AD$222,3,FALSE)),0)</f>
        <v>78</v>
      </c>
      <c r="AQ521" s="55">
        <f>IFERROR(VLOOKUP($AM521,Centros!$AR$2:$AS$405,2,FALSE),0)</f>
        <v>0</v>
      </c>
      <c r="AR521" s="78">
        <f>IFERROR(VLOOKUP($AM521,Centros!$AZ$2:$BA$6,2,FALSE),0)</f>
        <v>0</v>
      </c>
      <c r="AS521" s="76">
        <f>IFERROR(VLOOKUP($AM521,Centros!$BE$2:$BF$6,2,FALSE),0)</f>
        <v>2.2599999999999998</v>
      </c>
      <c r="BD521" s="45" t="str">
        <f t="shared" si="204"/>
        <v>SMI</v>
      </c>
      <c r="BE521" s="45" t="s">
        <v>852</v>
      </c>
      <c r="BF521" s="123" t="str">
        <f t="shared" si="205"/>
        <v>9-SEPTIEMBRE</v>
      </c>
      <c r="BG521" s="45">
        <f t="shared" si="206"/>
        <v>330028</v>
      </c>
      <c r="BH521" s="45">
        <f>VLOOKUP(Y521,Hoja1!$A$2:$O$599,14,FALSE)</f>
        <v>350001</v>
      </c>
      <c r="BI521" s="45" t="str">
        <f>VLOOKUP(BH521,Hoja1!$A$2:$O$599,2,FALSE)</f>
        <v>CLARETIANOS COLMENAR SEMINARIO</v>
      </c>
      <c r="BJ521" s="45" t="str">
        <f t="shared" si="207"/>
        <v xml:space="preserve">ANCAJIMA VARGAS, SHIRLEY </v>
      </c>
      <c r="BK521" s="45">
        <f>VLOOKUP(BJ521,Trabajadores!$C$3:$AN$3285,14,FALSE)</f>
        <v>200</v>
      </c>
      <c r="BL521" s="45" t="str">
        <f>VLOOKUP($BJ521,Trabajadores!$C$3:$AN$3285,19,FALSE)</f>
        <v>Gerocult@r</v>
      </c>
      <c r="BM521" s="45">
        <f>VLOOKUP($BJ521,Trabajadores!$C$3:$AN$3285,16,FALSE)</f>
        <v>97.5</v>
      </c>
      <c r="BN521" s="124">
        <f t="shared" si="208"/>
        <v>1</v>
      </c>
      <c r="BO521" s="124">
        <f t="shared" si="209"/>
        <v>0</v>
      </c>
      <c r="BP521" s="125">
        <f t="shared" si="210"/>
        <v>1</v>
      </c>
      <c r="BR521" s="126">
        <f t="shared" si="211"/>
        <v>-23.750999999999998</v>
      </c>
      <c r="BV521" s="45" t="str">
        <f t="shared" si="212"/>
        <v>SMI</v>
      </c>
      <c r="BW521" s="45" t="s">
        <v>852</v>
      </c>
      <c r="BX521" s="123" t="str">
        <f t="shared" si="213"/>
        <v>9-SEPTIEMBRE</v>
      </c>
      <c r="BY521" s="45">
        <f t="shared" si="214"/>
        <v>330028</v>
      </c>
      <c r="BZ521" s="45">
        <f>VLOOKUP(BY521,Hoja1!$A$2:$O$599,14,FALSE)</f>
        <v>350001</v>
      </c>
      <c r="CA521" s="45" t="str">
        <f>VLOOKUP(BZ521,Hoja1!$A$2:$O$599,2,FALSE)</f>
        <v>CLARETIANOS COLMENAR SEMINARIO</v>
      </c>
      <c r="CB521" s="45" t="str">
        <f t="shared" si="215"/>
        <v>Absentismo</v>
      </c>
      <c r="CC521" s="45">
        <v>888</v>
      </c>
      <c r="CD521" s="45" t="str">
        <f t="shared" si="216"/>
        <v>INCIDENCIA</v>
      </c>
      <c r="CJ521" s="126">
        <f t="shared" si="217"/>
        <v>23.750999999999998</v>
      </c>
    </row>
    <row r="522" spans="4:88" hidden="1" x14ac:dyDescent="0.3">
      <c r="D522" s="31" t="s">
        <v>2777</v>
      </c>
      <c r="E522" s="8" t="s">
        <v>2786</v>
      </c>
      <c r="F522" s="7" t="s">
        <v>726</v>
      </c>
      <c r="G522" s="45" t="s">
        <v>714</v>
      </c>
      <c r="H522" s="45" t="s">
        <v>722</v>
      </c>
      <c r="I522" s="119" t="s">
        <v>3829</v>
      </c>
      <c r="J522" s="18" t="s">
        <v>651</v>
      </c>
      <c r="K522" s="119">
        <v>330028</v>
      </c>
      <c r="L522" s="110" t="str">
        <f t="shared" si="195"/>
        <v>ok</v>
      </c>
      <c r="M522" s="111" t="str">
        <f>IFERROR(VLOOKUP(K522,Centros!$E$2:$G$340,2,FALSE)," ")</f>
        <v>CLARETIANOS COLMENAR SEMINARIO</v>
      </c>
      <c r="N522" s="112" t="str">
        <f t="shared" si="196"/>
        <v xml:space="preserve"> </v>
      </c>
      <c r="O522" s="113" t="str">
        <f>IFERROR(VLOOKUP($I522,Trabajadores!$C$3:$AF$1684,19,FALSE)," ")</f>
        <v>Gerocult@r</v>
      </c>
      <c r="P522" s="32">
        <v>3</v>
      </c>
      <c r="Q522" s="33">
        <v>9</v>
      </c>
      <c r="R522" s="24">
        <f t="shared" si="194"/>
        <v>27</v>
      </c>
      <c r="T522" s="23">
        <f t="shared" si="197"/>
        <v>2.2599999999999998</v>
      </c>
      <c r="U522" s="23">
        <f t="shared" si="198"/>
        <v>0</v>
      </c>
      <c r="V522" s="18"/>
      <c r="W522" s="23">
        <f t="shared" si="199"/>
        <v>35.6265</v>
      </c>
      <c r="X522" s="30" t="str">
        <f>IFERROR(VLOOKUP($I522,Trabajadores!$C$2:$AS$1684,42,FALSE)," ")</f>
        <v>SMI</v>
      </c>
      <c r="Y522" s="30">
        <f>IFERROR(VLOOKUP($I522,Trabajadores!$C$2:$AS$1684,40,FALSE)," ")</f>
        <v>330028</v>
      </c>
      <c r="Z522" s="30" t="str">
        <f>IFERROR(VLOOKUP(Y522,Centros!$X$2:$Y$228,2,FALSE)," ")</f>
        <v xml:space="preserve"> </v>
      </c>
      <c r="AA522" s="6" t="s">
        <v>10613</v>
      </c>
      <c r="AB522" s="5" t="s">
        <v>11045</v>
      </c>
      <c r="AC522" s="41">
        <f>IFERROR(VLOOKUP(H522,Centros!$AI$2:$AN$10,6,FALSE),0)</f>
        <v>72</v>
      </c>
      <c r="AD522" s="42">
        <f t="shared" si="200"/>
        <v>0</v>
      </c>
      <c r="AE522" s="42">
        <f t="shared" si="201"/>
        <v>27</v>
      </c>
      <c r="AF522" s="42">
        <f t="shared" si="202"/>
        <v>0</v>
      </c>
      <c r="AG522" s="42">
        <f t="shared" si="203"/>
        <v>0</v>
      </c>
      <c r="AH522" s="43">
        <f>IFERROR(VLOOKUP($I522,Trabajadores!$C$3:$AT$1684,44,FALSE),0)</f>
        <v>20028</v>
      </c>
      <c r="AI522" s="43">
        <f>IFERROR(VLOOKUP($I522,Trabajadores!$C$3:$AT$1684,2,FALSE),0)</f>
        <v>799</v>
      </c>
      <c r="AJ522" s="43" t="str">
        <f>IFERROR(VLOOKUP($I522,Trabajadores!$C$3:$AY$1270,21,FALSE),0)</f>
        <v>44</v>
      </c>
      <c r="AK522" s="42">
        <f>IFERROR(VLOOKUP($I522,Trabajadores!$C$3:$AN$1684,38,FALSE),0)</f>
        <v>7.8724999999999996</v>
      </c>
      <c r="AL522" s="42" t="str">
        <f>IFERROR(VLOOKUP($I522,Trabajadores!$C$3:$AN$1684,28,FALSE),0)</f>
        <v>99010825011997</v>
      </c>
      <c r="AM522" s="21" t="str">
        <f>IFERROR(VLOOKUP($I522,Trabajadores!$C$3:$AN$1684,19,FALSE),0)</f>
        <v>Gerocult@r</v>
      </c>
      <c r="AN522" s="21">
        <f>IFERROR(IF($J522="algadi",VLOOKUP($K522,Centros!$AB$2:$AD$142,2,FALSE),VLOOKUP($K522,Centros!$AB$143:$AD$282,2,FALSE)),0)</f>
        <v>19228</v>
      </c>
      <c r="AO522" s="44" t="str">
        <f>IFERROR(IF($J522="algadi",VLOOKUP($K522,Centros!$AB$2:$AD$142,3,FALSE),VLOOKUP($K522,Centros!$AB$143:$AD$222,3,FALSE)),0)</f>
        <v>78</v>
      </c>
      <c r="AQ522" s="55">
        <f>IFERROR(VLOOKUP($AM522,Centros!$AR$2:$AS$405,2,FALSE),0)</f>
        <v>0</v>
      </c>
      <c r="AR522" s="78">
        <f>IFERROR(VLOOKUP($AM522,Centros!$AZ$2:$BA$6,2,FALSE),0)</f>
        <v>0</v>
      </c>
      <c r="AS522" s="76">
        <f>IFERROR(VLOOKUP($AM522,Centros!$BE$2:$BF$6,2,FALSE),0)</f>
        <v>2.2599999999999998</v>
      </c>
      <c r="BD522" s="45" t="str">
        <f t="shared" si="204"/>
        <v>SMI</v>
      </c>
      <c r="BE522" s="45" t="s">
        <v>852</v>
      </c>
      <c r="BF522" s="123" t="str">
        <f t="shared" si="205"/>
        <v>9-SEPTIEMBRE</v>
      </c>
      <c r="BG522" s="45">
        <f t="shared" si="206"/>
        <v>330028</v>
      </c>
      <c r="BH522" s="45">
        <f>VLOOKUP(Y522,Hoja1!$A$2:$O$599,14,FALSE)</f>
        <v>350001</v>
      </c>
      <c r="BI522" s="45" t="str">
        <f>VLOOKUP(BH522,Hoja1!$A$2:$O$599,2,FALSE)</f>
        <v>CLARETIANOS COLMENAR SEMINARIO</v>
      </c>
      <c r="BJ522" s="45" t="str">
        <f t="shared" si="207"/>
        <v>GOMEZ RODRIGUEZ, BELEN</v>
      </c>
      <c r="BK522" s="45">
        <f>VLOOKUP(BJ522,Trabajadores!$C$3:$AN$3285,14,FALSE)</f>
        <v>200</v>
      </c>
      <c r="BL522" s="45" t="str">
        <f>VLOOKUP($BJ522,Trabajadores!$C$3:$AN$3285,19,FALSE)</f>
        <v>Gerocult@r</v>
      </c>
      <c r="BM522" s="45">
        <f>VLOOKUP($BJ522,Trabajadores!$C$3:$AN$3285,16,FALSE)</f>
        <v>50</v>
      </c>
      <c r="BN522" s="124">
        <f t="shared" si="208"/>
        <v>1</v>
      </c>
      <c r="BO522" s="124">
        <f t="shared" si="209"/>
        <v>0</v>
      </c>
      <c r="BP522" s="125">
        <f t="shared" si="210"/>
        <v>1</v>
      </c>
      <c r="BR522" s="126">
        <f t="shared" si="211"/>
        <v>-35.6265</v>
      </c>
      <c r="BV522" s="45" t="str">
        <f t="shared" si="212"/>
        <v>SMI</v>
      </c>
      <c r="BW522" s="45" t="s">
        <v>852</v>
      </c>
      <c r="BX522" s="123" t="str">
        <f t="shared" si="213"/>
        <v>9-SEPTIEMBRE</v>
      </c>
      <c r="BY522" s="45">
        <f t="shared" si="214"/>
        <v>330028</v>
      </c>
      <c r="BZ522" s="45">
        <f>VLOOKUP(BY522,Hoja1!$A$2:$O$599,14,FALSE)</f>
        <v>350001</v>
      </c>
      <c r="CA522" s="45" t="str">
        <f>VLOOKUP(BZ522,Hoja1!$A$2:$O$599,2,FALSE)</f>
        <v>CLARETIANOS COLMENAR SEMINARIO</v>
      </c>
      <c r="CB522" s="45" t="str">
        <f t="shared" si="215"/>
        <v>Puesto pendiente de cubrir</v>
      </c>
      <c r="CC522" s="45">
        <v>888</v>
      </c>
      <c r="CD522" s="45" t="str">
        <f t="shared" si="216"/>
        <v>INCIDENCIA</v>
      </c>
      <c r="CJ522" s="126">
        <f t="shared" si="217"/>
        <v>35.6265</v>
      </c>
    </row>
    <row r="523" spans="4:88" hidden="1" x14ac:dyDescent="0.3">
      <c r="D523" s="31" t="s">
        <v>2777</v>
      </c>
      <c r="E523" s="8" t="s">
        <v>2786</v>
      </c>
      <c r="F523" s="7" t="s">
        <v>726</v>
      </c>
      <c r="G523" s="45" t="s">
        <v>714</v>
      </c>
      <c r="H523" s="45" t="s">
        <v>718</v>
      </c>
      <c r="I523" s="119" t="s">
        <v>3165</v>
      </c>
      <c r="J523" s="18" t="s">
        <v>651</v>
      </c>
      <c r="K523" s="119">
        <v>330028</v>
      </c>
      <c r="L523" s="110" t="str">
        <f t="shared" si="195"/>
        <v>ok</v>
      </c>
      <c r="M523" s="111" t="str">
        <f>IFERROR(VLOOKUP(K523,Centros!$E$2:$G$340,2,FALSE)," ")</f>
        <v>CLARETIANOS COLMENAR SEMINARIO</v>
      </c>
      <c r="N523" s="112" t="str">
        <f t="shared" si="196"/>
        <v xml:space="preserve"> </v>
      </c>
      <c r="O523" s="113" t="str">
        <f>IFERROR(VLOOKUP($I523,Trabajadores!$C$3:$AF$1684,19,FALSE)," ")</f>
        <v>AUX.ENFER</v>
      </c>
      <c r="P523" s="32">
        <v>10</v>
      </c>
      <c r="Q523" s="33">
        <v>9</v>
      </c>
      <c r="R523" s="24">
        <f t="shared" si="194"/>
        <v>90</v>
      </c>
      <c r="T523" s="23">
        <f t="shared" si="197"/>
        <v>0</v>
      </c>
      <c r="U523" s="23">
        <f t="shared" si="198"/>
        <v>0</v>
      </c>
      <c r="V523" s="18"/>
      <c r="W523" s="23">
        <f t="shared" si="199"/>
        <v>118.755</v>
      </c>
      <c r="X523" s="30" t="str">
        <f>IFERROR(VLOOKUP($I523,Trabajadores!$C$2:$AS$1684,42,FALSE)," ")</f>
        <v>SMI</v>
      </c>
      <c r="Y523" s="30">
        <f>IFERROR(VLOOKUP($I523,Trabajadores!$C$2:$AS$1684,40,FALSE)," ")</f>
        <v>330028</v>
      </c>
      <c r="Z523" s="30" t="str">
        <f>IFERROR(VLOOKUP(Y523,Centros!$X$2:$Y$228,2,FALSE)," ")</f>
        <v xml:space="preserve"> </v>
      </c>
      <c r="AA523" s="6" t="s">
        <v>10613</v>
      </c>
      <c r="AB523" s="5" t="s">
        <v>11046</v>
      </c>
      <c r="AC523" s="41">
        <f>IFERROR(VLOOKUP(H523,Centros!$AI$2:$AN$10,6,FALSE),0)</f>
        <v>72</v>
      </c>
      <c r="AD523" s="42">
        <f t="shared" si="200"/>
        <v>0</v>
      </c>
      <c r="AE523" s="42">
        <f t="shared" si="201"/>
        <v>90</v>
      </c>
      <c r="AF523" s="42">
        <f t="shared" si="202"/>
        <v>0</v>
      </c>
      <c r="AG523" s="42">
        <f t="shared" si="203"/>
        <v>0</v>
      </c>
      <c r="AH523" s="43">
        <f>IFERROR(VLOOKUP($I523,Trabajadores!$C$3:$AT$1684,44,FALSE),0)</f>
        <v>20028</v>
      </c>
      <c r="AI523" s="43">
        <f>IFERROR(VLOOKUP($I523,Trabajadores!$C$3:$AT$1684,2,FALSE),0)</f>
        <v>561</v>
      </c>
      <c r="AJ523" s="43" t="str">
        <f>IFERROR(VLOOKUP($I523,Trabajadores!$C$3:$AY$1270,21,FALSE),0)</f>
        <v>44</v>
      </c>
      <c r="AK523" s="42">
        <f>IFERROR(VLOOKUP($I523,Trabajadores!$C$3:$AN$1684,38,FALSE),0)</f>
        <v>9.7074999999999996</v>
      </c>
      <c r="AL523" s="42" t="str">
        <f>IFERROR(VLOOKUP($I523,Trabajadores!$C$3:$AN$1684,28,FALSE),0)</f>
        <v>99010825011997</v>
      </c>
      <c r="AM523" s="21" t="str">
        <f>IFERROR(VLOOKUP($I523,Trabajadores!$C$3:$AN$1684,19,FALSE),0)</f>
        <v>AUX.ENFER</v>
      </c>
      <c r="AN523" s="21">
        <f>IFERROR(IF($J523="algadi",VLOOKUP($K523,Centros!$AB$2:$AD$142,2,FALSE),VLOOKUP($K523,Centros!$AB$143:$AD$282,2,FALSE)),0)</f>
        <v>19228</v>
      </c>
      <c r="AO523" s="44" t="str">
        <f>IFERROR(IF($J523="algadi",VLOOKUP($K523,Centros!$AB$2:$AD$142,3,FALSE),VLOOKUP($K523,Centros!$AB$143:$AD$222,3,FALSE)),0)</f>
        <v>78</v>
      </c>
      <c r="AQ523" s="55">
        <f>IFERROR(VLOOKUP($AM523,Centros!$AR$2:$AS$405,2,FALSE),0)</f>
        <v>0</v>
      </c>
      <c r="AR523" s="78">
        <f>IFERROR(VLOOKUP($AM523,Centros!$AZ$2:$BA$6,2,FALSE),0)</f>
        <v>0</v>
      </c>
      <c r="AS523" s="76">
        <f>IFERROR(VLOOKUP($AM523,Centros!$BE$2:$BF$6,2,FALSE),0)</f>
        <v>0</v>
      </c>
      <c r="BD523" s="45" t="str">
        <f t="shared" si="204"/>
        <v>SMI</v>
      </c>
      <c r="BE523" s="45" t="s">
        <v>852</v>
      </c>
      <c r="BF523" s="123" t="str">
        <f t="shared" si="205"/>
        <v>9-SEPTIEMBRE</v>
      </c>
      <c r="BG523" s="45">
        <f t="shared" si="206"/>
        <v>330028</v>
      </c>
      <c r="BH523" s="45">
        <f>VLOOKUP(Y523,Hoja1!$A$2:$O$599,14,FALSE)</f>
        <v>350001</v>
      </c>
      <c r="BI523" s="45" t="str">
        <f>VLOOKUP(BH523,Hoja1!$A$2:$O$599,2,FALSE)</f>
        <v>CLARETIANOS COLMENAR SEMINARIO</v>
      </c>
      <c r="BJ523" s="45" t="str">
        <f t="shared" si="207"/>
        <v>BETANCUR GARCIA, ISIS LUZ</v>
      </c>
      <c r="BK523" s="45">
        <f>VLOOKUP(BJ523,Trabajadores!$C$3:$AN$3285,14,FALSE)</f>
        <v>100</v>
      </c>
      <c r="BL523" s="45" t="str">
        <f>VLOOKUP($BJ523,Trabajadores!$C$3:$AN$3285,19,FALSE)</f>
        <v>AUX.ENFER</v>
      </c>
      <c r="BM523" s="45">
        <f>VLOOKUP($BJ523,Trabajadores!$C$3:$AN$3285,16,FALSE)</f>
        <v>100</v>
      </c>
      <c r="BN523" s="124">
        <f t="shared" si="208"/>
        <v>1</v>
      </c>
      <c r="BO523" s="124">
        <f t="shared" si="209"/>
        <v>0</v>
      </c>
      <c r="BP523" s="125">
        <f t="shared" si="210"/>
        <v>1</v>
      </c>
      <c r="BR523" s="126">
        <f t="shared" si="211"/>
        <v>-118.755</v>
      </c>
      <c r="BV523" s="45" t="str">
        <f t="shared" si="212"/>
        <v>SMI</v>
      </c>
      <c r="BW523" s="45" t="s">
        <v>852</v>
      </c>
      <c r="BX523" s="123" t="str">
        <f t="shared" si="213"/>
        <v>9-SEPTIEMBRE</v>
      </c>
      <c r="BY523" s="45">
        <f t="shared" si="214"/>
        <v>330028</v>
      </c>
      <c r="BZ523" s="45">
        <f>VLOOKUP(BY523,Hoja1!$A$2:$O$599,14,FALSE)</f>
        <v>350001</v>
      </c>
      <c r="CA523" s="45" t="str">
        <f>VLOOKUP(BZ523,Hoja1!$A$2:$O$599,2,FALSE)</f>
        <v>CLARETIANOS COLMENAR SEMINARIO</v>
      </c>
      <c r="CB523" s="45" t="str">
        <f t="shared" si="215"/>
        <v>Refuerzo</v>
      </c>
      <c r="CC523" s="45">
        <v>888</v>
      </c>
      <c r="CD523" s="45" t="str">
        <f t="shared" si="216"/>
        <v>INCIDENCIA</v>
      </c>
      <c r="CJ523" s="126">
        <f t="shared" si="217"/>
        <v>118.755</v>
      </c>
    </row>
    <row r="524" spans="4:88" hidden="1" x14ac:dyDescent="0.3">
      <c r="D524" s="31" t="s">
        <v>2777</v>
      </c>
      <c r="E524" s="8" t="s">
        <v>2786</v>
      </c>
      <c r="F524" s="7" t="s">
        <v>726</v>
      </c>
      <c r="G524" s="45" t="s">
        <v>714</v>
      </c>
      <c r="H524" s="45" t="s">
        <v>722</v>
      </c>
      <c r="I524" s="119" t="s">
        <v>3165</v>
      </c>
      <c r="J524" s="18" t="s">
        <v>651</v>
      </c>
      <c r="K524" s="119">
        <v>330028</v>
      </c>
      <c r="L524" s="110" t="str">
        <f t="shared" si="195"/>
        <v>ok</v>
      </c>
      <c r="M524" s="111" t="str">
        <f>IFERROR(VLOOKUP(K524,Centros!$E$2:$G$340,2,FALSE)," ")</f>
        <v>CLARETIANOS COLMENAR SEMINARIO</v>
      </c>
      <c r="N524" s="112" t="str">
        <f t="shared" si="196"/>
        <v xml:space="preserve"> </v>
      </c>
      <c r="O524" s="113" t="str">
        <f>IFERROR(VLOOKUP($I524,Trabajadores!$C$3:$AF$1684,19,FALSE)," ")</f>
        <v>AUX.ENFER</v>
      </c>
      <c r="P524" s="32">
        <v>3</v>
      </c>
      <c r="Q524" s="33">
        <v>9</v>
      </c>
      <c r="R524" s="24">
        <f t="shared" si="194"/>
        <v>27</v>
      </c>
      <c r="T524" s="23">
        <f t="shared" si="197"/>
        <v>0</v>
      </c>
      <c r="U524" s="23">
        <f t="shared" si="198"/>
        <v>0</v>
      </c>
      <c r="V524" s="18"/>
      <c r="W524" s="23">
        <f t="shared" si="199"/>
        <v>35.6265</v>
      </c>
      <c r="X524" s="30" t="str">
        <f>IFERROR(VLOOKUP($I524,Trabajadores!$C$2:$AS$1684,42,FALSE)," ")</f>
        <v>SMI</v>
      </c>
      <c r="Y524" s="30">
        <f>IFERROR(VLOOKUP($I524,Trabajadores!$C$2:$AS$1684,40,FALSE)," ")</f>
        <v>330028</v>
      </c>
      <c r="Z524" s="30" t="str">
        <f>IFERROR(VLOOKUP(Y524,Centros!$X$2:$Y$228,2,FALSE)," ")</f>
        <v xml:space="preserve"> </v>
      </c>
      <c r="AA524" s="6" t="s">
        <v>10613</v>
      </c>
      <c r="AB524" s="5" t="s">
        <v>11047</v>
      </c>
      <c r="AC524" s="41">
        <f>IFERROR(VLOOKUP(H524,Centros!$AI$2:$AN$10,6,FALSE),0)</f>
        <v>72</v>
      </c>
      <c r="AD524" s="42">
        <f t="shared" si="200"/>
        <v>0</v>
      </c>
      <c r="AE524" s="42">
        <f t="shared" si="201"/>
        <v>27</v>
      </c>
      <c r="AF524" s="42">
        <f t="shared" si="202"/>
        <v>0</v>
      </c>
      <c r="AG524" s="42">
        <f t="shared" si="203"/>
        <v>0</v>
      </c>
      <c r="AH524" s="43">
        <f>IFERROR(VLOOKUP($I524,Trabajadores!$C$3:$AT$1684,44,FALSE),0)</f>
        <v>20028</v>
      </c>
      <c r="AI524" s="43">
        <f>IFERROR(VLOOKUP($I524,Trabajadores!$C$3:$AT$1684,2,FALSE),0)</f>
        <v>561</v>
      </c>
      <c r="AJ524" s="43" t="str">
        <f>IFERROR(VLOOKUP($I524,Trabajadores!$C$3:$AY$1270,21,FALSE),0)</f>
        <v>44</v>
      </c>
      <c r="AK524" s="42">
        <f>IFERROR(VLOOKUP($I524,Trabajadores!$C$3:$AN$1684,38,FALSE),0)</f>
        <v>9.7074999999999996</v>
      </c>
      <c r="AL524" s="42" t="str">
        <f>IFERROR(VLOOKUP($I524,Trabajadores!$C$3:$AN$1684,28,FALSE),0)</f>
        <v>99010825011997</v>
      </c>
      <c r="AM524" s="21" t="str">
        <f>IFERROR(VLOOKUP($I524,Trabajadores!$C$3:$AN$1684,19,FALSE),0)</f>
        <v>AUX.ENFER</v>
      </c>
      <c r="AN524" s="21">
        <f>IFERROR(IF($J524="algadi",VLOOKUP($K524,Centros!$AB$2:$AD$142,2,FALSE),VLOOKUP($K524,Centros!$AB$143:$AD$282,2,FALSE)),0)</f>
        <v>19228</v>
      </c>
      <c r="AO524" s="44" t="str">
        <f>IFERROR(IF($J524="algadi",VLOOKUP($K524,Centros!$AB$2:$AD$142,3,FALSE),VLOOKUP($K524,Centros!$AB$143:$AD$222,3,FALSE)),0)</f>
        <v>78</v>
      </c>
      <c r="AQ524" s="55">
        <f>IFERROR(VLOOKUP($AM524,Centros!$AR$2:$AS$405,2,FALSE),0)</f>
        <v>0</v>
      </c>
      <c r="AR524" s="78">
        <f>IFERROR(VLOOKUP($AM524,Centros!$AZ$2:$BA$6,2,FALSE),0)</f>
        <v>0</v>
      </c>
      <c r="AS524" s="76">
        <f>IFERROR(VLOOKUP($AM524,Centros!$BE$2:$BF$6,2,FALSE),0)</f>
        <v>0</v>
      </c>
      <c r="BD524" s="45" t="str">
        <f t="shared" si="204"/>
        <v>SMI</v>
      </c>
      <c r="BE524" s="45" t="s">
        <v>852</v>
      </c>
      <c r="BF524" s="123" t="str">
        <f t="shared" si="205"/>
        <v>9-SEPTIEMBRE</v>
      </c>
      <c r="BG524" s="45">
        <f t="shared" si="206"/>
        <v>330028</v>
      </c>
      <c r="BH524" s="45">
        <f>VLOOKUP(Y524,Hoja1!$A$2:$O$599,14,FALSE)</f>
        <v>350001</v>
      </c>
      <c r="BI524" s="45" t="str">
        <f>VLOOKUP(BH524,Hoja1!$A$2:$O$599,2,FALSE)</f>
        <v>CLARETIANOS COLMENAR SEMINARIO</v>
      </c>
      <c r="BJ524" s="45" t="str">
        <f t="shared" si="207"/>
        <v>BETANCUR GARCIA, ISIS LUZ</v>
      </c>
      <c r="BK524" s="45">
        <f>VLOOKUP(BJ524,Trabajadores!$C$3:$AN$3285,14,FALSE)</f>
        <v>100</v>
      </c>
      <c r="BL524" s="45" t="str">
        <f>VLOOKUP($BJ524,Trabajadores!$C$3:$AN$3285,19,FALSE)</f>
        <v>AUX.ENFER</v>
      </c>
      <c r="BM524" s="45">
        <f>VLOOKUP($BJ524,Trabajadores!$C$3:$AN$3285,16,FALSE)</f>
        <v>100</v>
      </c>
      <c r="BN524" s="124">
        <f t="shared" si="208"/>
        <v>1</v>
      </c>
      <c r="BO524" s="124">
        <f t="shared" si="209"/>
        <v>0</v>
      </c>
      <c r="BP524" s="125">
        <f t="shared" si="210"/>
        <v>1</v>
      </c>
      <c r="BR524" s="126">
        <f t="shared" si="211"/>
        <v>-35.6265</v>
      </c>
      <c r="BV524" s="45" t="str">
        <f t="shared" si="212"/>
        <v>SMI</v>
      </c>
      <c r="BW524" s="45" t="s">
        <v>852</v>
      </c>
      <c r="BX524" s="123" t="str">
        <f t="shared" si="213"/>
        <v>9-SEPTIEMBRE</v>
      </c>
      <c r="BY524" s="45">
        <f t="shared" si="214"/>
        <v>330028</v>
      </c>
      <c r="BZ524" s="45">
        <f>VLOOKUP(BY524,Hoja1!$A$2:$O$599,14,FALSE)</f>
        <v>350001</v>
      </c>
      <c r="CA524" s="45" t="str">
        <f>VLOOKUP(BZ524,Hoja1!$A$2:$O$599,2,FALSE)</f>
        <v>CLARETIANOS COLMENAR SEMINARIO</v>
      </c>
      <c r="CB524" s="45" t="str">
        <f t="shared" si="215"/>
        <v>Puesto pendiente de cubrir</v>
      </c>
      <c r="CC524" s="45">
        <v>888</v>
      </c>
      <c r="CD524" s="45" t="str">
        <f t="shared" si="216"/>
        <v>INCIDENCIA</v>
      </c>
      <c r="CJ524" s="126">
        <f t="shared" si="217"/>
        <v>35.6265</v>
      </c>
    </row>
    <row r="525" spans="4:88" hidden="1" x14ac:dyDescent="0.3">
      <c r="D525" s="31" t="s">
        <v>2777</v>
      </c>
      <c r="E525" s="8" t="s">
        <v>2786</v>
      </c>
      <c r="F525" s="7" t="s">
        <v>726</v>
      </c>
      <c r="G525" s="45" t="s">
        <v>714</v>
      </c>
      <c r="H525" s="45" t="s">
        <v>722</v>
      </c>
      <c r="I525" s="119" t="s">
        <v>3767</v>
      </c>
      <c r="J525" s="18" t="s">
        <v>651</v>
      </c>
      <c r="K525" s="119">
        <v>330028</v>
      </c>
      <c r="L525" s="110" t="str">
        <f t="shared" si="195"/>
        <v>ok</v>
      </c>
      <c r="M525" s="111" t="str">
        <f>IFERROR(VLOOKUP(K525,Centros!$E$2:$G$340,2,FALSE)," ")</f>
        <v>CLARETIANOS COLMENAR SEMINARIO</v>
      </c>
      <c r="N525" s="112" t="str">
        <f t="shared" si="196"/>
        <v xml:space="preserve"> </v>
      </c>
      <c r="O525" s="113" t="str">
        <f>IFERROR(VLOOKUP($I525,Trabajadores!$C$3:$AF$1684,19,FALSE)," ")</f>
        <v>Gerocult@r</v>
      </c>
      <c r="P525" s="32">
        <v>49</v>
      </c>
      <c r="Q525" s="33">
        <v>9</v>
      </c>
      <c r="R525" s="24">
        <f t="shared" si="194"/>
        <v>441</v>
      </c>
      <c r="T525" s="23">
        <f t="shared" si="197"/>
        <v>2.2599999999999998</v>
      </c>
      <c r="U525" s="23">
        <f t="shared" si="198"/>
        <v>0</v>
      </c>
      <c r="V525" s="18"/>
      <c r="W525" s="23">
        <f t="shared" si="199"/>
        <v>581.89949999999999</v>
      </c>
      <c r="X525" s="30" t="str">
        <f>IFERROR(VLOOKUP($I525,Trabajadores!$C$2:$AS$1684,42,FALSE)," ")</f>
        <v>SMI</v>
      </c>
      <c r="Y525" s="30">
        <f>IFERROR(VLOOKUP($I525,Trabajadores!$C$2:$AS$1684,40,FALSE)," ")</f>
        <v>330028</v>
      </c>
      <c r="Z525" s="30" t="str">
        <f>IFERROR(VLOOKUP(Y525,Centros!$X$2:$Y$228,2,FALSE)," ")</f>
        <v xml:space="preserve"> </v>
      </c>
      <c r="AA525" s="6" t="s">
        <v>10613</v>
      </c>
      <c r="AB525" s="5" t="s">
        <v>11048</v>
      </c>
      <c r="AC525" s="41">
        <f>IFERROR(VLOOKUP(H525,Centros!$AI$2:$AN$10,6,FALSE),0)</f>
        <v>72</v>
      </c>
      <c r="AD525" s="42">
        <f t="shared" si="200"/>
        <v>0</v>
      </c>
      <c r="AE525" s="42">
        <f t="shared" si="201"/>
        <v>441</v>
      </c>
      <c r="AF525" s="42">
        <f t="shared" si="202"/>
        <v>0</v>
      </c>
      <c r="AG525" s="42">
        <f t="shared" si="203"/>
        <v>0</v>
      </c>
      <c r="AH525" s="43">
        <f>IFERROR(VLOOKUP($I525,Trabajadores!$C$3:$AT$1684,44,FALSE),0)</f>
        <v>20028</v>
      </c>
      <c r="AI525" s="43">
        <f>IFERROR(VLOOKUP($I525,Trabajadores!$C$3:$AT$1684,2,FALSE),0)</f>
        <v>820</v>
      </c>
      <c r="AJ525" s="43" t="str">
        <f>IFERROR(VLOOKUP($I525,Trabajadores!$C$3:$AY$1270,21,FALSE),0)</f>
        <v>44</v>
      </c>
      <c r="AK525" s="42">
        <f>IFERROR(VLOOKUP($I525,Trabajadores!$C$3:$AN$1684,38,FALSE),0)</f>
        <v>7.7160697766618211</v>
      </c>
      <c r="AL525" s="42" t="str">
        <f>IFERROR(VLOOKUP($I525,Trabajadores!$C$3:$AN$1684,28,FALSE),0)</f>
        <v>99010825011997</v>
      </c>
      <c r="AM525" s="21" t="str">
        <f>IFERROR(VLOOKUP($I525,Trabajadores!$C$3:$AN$1684,19,FALSE),0)</f>
        <v>Gerocult@r</v>
      </c>
      <c r="AN525" s="21">
        <f>IFERROR(IF($J525="algadi",VLOOKUP($K525,Centros!$AB$2:$AD$142,2,FALSE),VLOOKUP($K525,Centros!$AB$143:$AD$282,2,FALSE)),0)</f>
        <v>19228</v>
      </c>
      <c r="AO525" s="44" t="str">
        <f>IFERROR(IF($J525="algadi",VLOOKUP($K525,Centros!$AB$2:$AD$142,3,FALSE),VLOOKUP($K525,Centros!$AB$143:$AD$222,3,FALSE)),0)</f>
        <v>78</v>
      </c>
      <c r="AQ525" s="55">
        <f>IFERROR(VLOOKUP($AM525,Centros!$AR$2:$AS$405,2,FALSE),0)</f>
        <v>0</v>
      </c>
      <c r="AR525" s="78">
        <f>IFERROR(VLOOKUP($AM525,Centros!$AZ$2:$BA$6,2,FALSE),0)</f>
        <v>0</v>
      </c>
      <c r="AS525" s="76">
        <f>IFERROR(VLOOKUP($AM525,Centros!$BE$2:$BF$6,2,FALSE),0)</f>
        <v>2.2599999999999998</v>
      </c>
      <c r="BD525" s="45" t="str">
        <f t="shared" si="204"/>
        <v>SMI</v>
      </c>
      <c r="BE525" s="45" t="s">
        <v>852</v>
      </c>
      <c r="BF525" s="123" t="str">
        <f t="shared" si="205"/>
        <v>9-SEPTIEMBRE</v>
      </c>
      <c r="BG525" s="45">
        <f t="shared" si="206"/>
        <v>330028</v>
      </c>
      <c r="BH525" s="45">
        <f>VLOOKUP(Y525,Hoja1!$A$2:$O$599,14,FALSE)</f>
        <v>350001</v>
      </c>
      <c r="BI525" s="45" t="str">
        <f>VLOOKUP(BH525,Hoja1!$A$2:$O$599,2,FALSE)</f>
        <v>CLARETIANOS COLMENAR SEMINARIO</v>
      </c>
      <c r="BJ525" s="45" t="str">
        <f t="shared" si="207"/>
        <v>GAVIDIA MARTINEZ, CARMEN ELE</v>
      </c>
      <c r="BK525" s="45">
        <f>VLOOKUP(BJ525,Trabajadores!$C$3:$AN$3285,14,FALSE)</f>
        <v>200</v>
      </c>
      <c r="BL525" s="45" t="str">
        <f>VLOOKUP($BJ525,Trabajadores!$C$3:$AN$3285,19,FALSE)</f>
        <v>Gerocult@r</v>
      </c>
      <c r="BM525" s="45">
        <f>VLOOKUP($BJ525,Trabajadores!$C$3:$AN$3285,16,FALSE)</f>
        <v>75.67</v>
      </c>
      <c r="BN525" s="124">
        <f t="shared" si="208"/>
        <v>1</v>
      </c>
      <c r="BO525" s="124">
        <f t="shared" si="209"/>
        <v>0</v>
      </c>
      <c r="BP525" s="125">
        <f t="shared" si="210"/>
        <v>1</v>
      </c>
      <c r="BR525" s="126">
        <f t="shared" si="211"/>
        <v>-581.89949999999999</v>
      </c>
      <c r="BV525" s="45" t="str">
        <f t="shared" si="212"/>
        <v>SMI</v>
      </c>
      <c r="BW525" s="45" t="s">
        <v>852</v>
      </c>
      <c r="BX525" s="123" t="str">
        <f t="shared" si="213"/>
        <v>9-SEPTIEMBRE</v>
      </c>
      <c r="BY525" s="45">
        <f t="shared" si="214"/>
        <v>330028</v>
      </c>
      <c r="BZ525" s="45">
        <f>VLOOKUP(BY525,Hoja1!$A$2:$O$599,14,FALSE)</f>
        <v>350001</v>
      </c>
      <c r="CA525" s="45" t="str">
        <f>VLOOKUP(BZ525,Hoja1!$A$2:$O$599,2,FALSE)</f>
        <v>CLARETIANOS COLMENAR SEMINARIO</v>
      </c>
      <c r="CB525" s="45" t="str">
        <f t="shared" si="215"/>
        <v>Puesto pendiente de cubrir</v>
      </c>
      <c r="CC525" s="45">
        <v>888</v>
      </c>
      <c r="CD525" s="45" t="str">
        <f t="shared" si="216"/>
        <v>INCIDENCIA</v>
      </c>
      <c r="CJ525" s="126">
        <f t="shared" si="217"/>
        <v>581.89949999999999</v>
      </c>
    </row>
    <row r="526" spans="4:88" hidden="1" x14ac:dyDescent="0.3">
      <c r="D526" s="31" t="s">
        <v>2777</v>
      </c>
      <c r="E526" s="8" t="s">
        <v>2786</v>
      </c>
      <c r="F526" s="7" t="s">
        <v>726</v>
      </c>
      <c r="G526" s="45" t="s">
        <v>714</v>
      </c>
      <c r="H526" s="45" t="s">
        <v>723</v>
      </c>
      <c r="I526" s="119" t="s">
        <v>4359</v>
      </c>
      <c r="J526" s="18" t="s">
        <v>485</v>
      </c>
      <c r="K526" s="119">
        <v>350001</v>
      </c>
      <c r="L526" s="110" t="str">
        <f t="shared" si="195"/>
        <v>ok</v>
      </c>
      <c r="M526" s="111" t="str">
        <f>IFERROR(VLOOKUP(K526,Centros!$E$2:$G$340,2,FALSE)," ")</f>
        <v>CLARETIANOS COLMENAR SEMINARIO</v>
      </c>
      <c r="N526" s="112" t="str">
        <f t="shared" si="196"/>
        <v xml:space="preserve"> </v>
      </c>
      <c r="O526" s="113" t="str">
        <f>IFERROR(VLOOKUP($I526,Trabajadores!$C$3:$AF$1684,19,FALSE)," ")</f>
        <v>Cociner@</v>
      </c>
      <c r="P526" s="32">
        <v>16</v>
      </c>
      <c r="Q526" s="33">
        <v>9</v>
      </c>
      <c r="R526" s="24">
        <f t="shared" si="194"/>
        <v>144</v>
      </c>
      <c r="T526" s="23">
        <f t="shared" si="197"/>
        <v>1.743765625</v>
      </c>
      <c r="U526" s="23">
        <f t="shared" si="198"/>
        <v>0</v>
      </c>
      <c r="V526" s="18"/>
      <c r="W526" s="23">
        <f t="shared" si="199"/>
        <v>190.00799999999998</v>
      </c>
      <c r="X526" s="30" t="str">
        <f>IFERROR(VLOOKUP($I526,Trabajadores!$C$2:$AS$1684,42,FALSE)," ")</f>
        <v>ALGADI</v>
      </c>
      <c r="Y526" s="30">
        <f>IFERROR(VLOOKUP($I526,Trabajadores!$C$2:$AS$1684,40,FALSE)," ")</f>
        <v>350001</v>
      </c>
      <c r="Z526" s="30" t="str">
        <f>IFERROR(VLOOKUP(Y526,Centros!$X$2:$Y$228,2,FALSE)," ")</f>
        <v>CLARETIANOS COLMENAR SEMINARIO</v>
      </c>
      <c r="AA526" s="6" t="s">
        <v>10613</v>
      </c>
      <c r="AB526" s="5" t="s">
        <v>11049</v>
      </c>
      <c r="AC526" s="41">
        <f>IFERROR(VLOOKUP(H526,Centros!$AI$2:$AN$10,6,FALSE),0)</f>
        <v>72</v>
      </c>
      <c r="AD526" s="42">
        <f t="shared" si="200"/>
        <v>0</v>
      </c>
      <c r="AE526" s="42">
        <f t="shared" si="201"/>
        <v>144</v>
      </c>
      <c r="AF526" s="42">
        <f t="shared" si="202"/>
        <v>0</v>
      </c>
      <c r="AG526" s="42">
        <f t="shared" si="203"/>
        <v>0</v>
      </c>
      <c r="AH526" s="43">
        <f>IFERROR(VLOOKUP($I526,Trabajadores!$C$3:$AT$1684,44,FALSE),0)</f>
        <v>19228</v>
      </c>
      <c r="AI526" s="43">
        <f>IFERROR(VLOOKUP($I526,Trabajadores!$C$3:$AT$1684,2,FALSE),0)</f>
        <v>657</v>
      </c>
      <c r="AJ526" s="43" t="str">
        <f>IFERROR(VLOOKUP($I526,Trabajadores!$C$3:$AY$1270,21,FALSE),0)</f>
        <v>60</v>
      </c>
      <c r="AK526" s="42">
        <f>IFERROR(VLOOKUP($I526,Trabajadores!$C$3:$AN$1684,38,FALSE),0)</f>
        <v>7.7971830985915496</v>
      </c>
      <c r="AL526" s="42" t="str">
        <f>IFERROR(VLOOKUP($I526,Trabajadores!$C$3:$AN$1684,28,FALSE),0)</f>
        <v>99100165012016</v>
      </c>
      <c r="AM526" s="21" t="str">
        <f>IFERROR(VLOOKUP($I526,Trabajadores!$C$3:$AN$1684,19,FALSE),0)</f>
        <v>Cociner@</v>
      </c>
      <c r="AN526" s="21">
        <f>IFERROR(IF($J526="algadi",VLOOKUP($K526,Centros!$AB$2:$AD$142,2,FALSE),VLOOKUP($K526,Centros!$AB$143:$AD$282,2,FALSE)),0)</f>
        <v>0</v>
      </c>
      <c r="AO526" s="44">
        <f>IFERROR(IF($J526="algadi",VLOOKUP($K526,Centros!$AB$2:$AD$142,3,FALSE),VLOOKUP($K526,Centros!$AB$143:$AD$222,3,FALSE)),0)</f>
        <v>0</v>
      </c>
      <c r="AQ526" s="55">
        <f>IFERROR(VLOOKUP($AM526,Centros!$AR$2:$AS$405,2,FALSE),0)</f>
        <v>1.743765625</v>
      </c>
      <c r="AR526" s="78">
        <f>IFERROR(VLOOKUP($AM526,Centros!$AZ$2:$BA$6,2,FALSE),0)</f>
        <v>2.3222499999999999</v>
      </c>
      <c r="AS526" s="76">
        <f>IFERROR(VLOOKUP($AM526,Centros!$BE$2:$BF$6,2,FALSE),0)</f>
        <v>0</v>
      </c>
      <c r="BD526" s="45" t="str">
        <f t="shared" si="204"/>
        <v>ALGADI</v>
      </c>
      <c r="BE526" s="45" t="s">
        <v>852</v>
      </c>
      <c r="BF526" s="123" t="str">
        <f t="shared" si="205"/>
        <v>9-SEPTIEMBRE</v>
      </c>
      <c r="BG526" s="45">
        <f t="shared" si="206"/>
        <v>350001</v>
      </c>
      <c r="BH526" s="45">
        <f>VLOOKUP(Y526,Hoja1!$A$2:$O$599,14,FALSE)</f>
        <v>350001</v>
      </c>
      <c r="BI526" s="45" t="str">
        <f>VLOOKUP(BH526,Hoja1!$A$2:$O$599,2,FALSE)</f>
        <v>CLARETIANOS COLMENAR SEMINARIO</v>
      </c>
      <c r="BJ526" s="45" t="str">
        <f t="shared" si="207"/>
        <v>MONEDERO MEDINA, JUAN PABLO</v>
      </c>
      <c r="BK526" s="45">
        <f>VLOOKUP(BJ526,Trabajadores!$C$3:$AN$3285,14,FALSE)</f>
        <v>200</v>
      </c>
      <c r="BL526" s="45" t="str">
        <f>VLOOKUP($BJ526,Trabajadores!$C$3:$AN$3285,19,FALSE)</f>
        <v>Cociner@</v>
      </c>
      <c r="BM526" s="45">
        <f>VLOOKUP($BJ526,Trabajadores!$C$3:$AN$3285,16,FALSE)</f>
        <v>88.75</v>
      </c>
      <c r="BN526" s="124">
        <f t="shared" si="208"/>
        <v>1</v>
      </c>
      <c r="BO526" s="124">
        <f t="shared" si="209"/>
        <v>0</v>
      </c>
      <c r="BP526" s="125">
        <f t="shared" si="210"/>
        <v>1</v>
      </c>
      <c r="BR526" s="126">
        <f t="shared" si="211"/>
        <v>-190.00799999999998</v>
      </c>
      <c r="BV526" s="45" t="str">
        <f t="shared" si="212"/>
        <v>ALGADI</v>
      </c>
      <c r="BW526" s="45" t="s">
        <v>852</v>
      </c>
      <c r="BX526" s="123" t="str">
        <f t="shared" si="213"/>
        <v>9-SEPTIEMBRE</v>
      </c>
      <c r="BY526" s="45">
        <f t="shared" si="214"/>
        <v>350001</v>
      </c>
      <c r="BZ526" s="45">
        <f>VLOOKUP(BY526,Hoja1!$A$2:$O$599,14,FALSE)</f>
        <v>350001</v>
      </c>
      <c r="CA526" s="45" t="str">
        <f>VLOOKUP(BZ526,Hoja1!$A$2:$O$599,2,FALSE)</f>
        <v>CLARETIANOS COLMENAR SEMINARIO</v>
      </c>
      <c r="CB526" s="45" t="str">
        <f t="shared" si="215"/>
        <v>Formación</v>
      </c>
      <c r="CC526" s="45">
        <v>888</v>
      </c>
      <c r="CD526" s="45" t="str">
        <f t="shared" si="216"/>
        <v>INCIDENCIA</v>
      </c>
      <c r="CJ526" s="126">
        <f t="shared" si="217"/>
        <v>190.00799999999998</v>
      </c>
    </row>
    <row r="527" spans="4:88" hidden="1" x14ac:dyDescent="0.3">
      <c r="D527" s="31" t="s">
        <v>2777</v>
      </c>
      <c r="E527" s="8" t="s">
        <v>2786</v>
      </c>
      <c r="F527" s="7" t="s">
        <v>726</v>
      </c>
      <c r="G527" s="45" t="s">
        <v>714</v>
      </c>
      <c r="H527" s="45" t="s">
        <v>720</v>
      </c>
      <c r="I527" s="119" t="s">
        <v>4359</v>
      </c>
      <c r="J527" s="18" t="s">
        <v>485</v>
      </c>
      <c r="K527" s="119">
        <v>350001</v>
      </c>
      <c r="L527" s="110" t="str">
        <f t="shared" si="195"/>
        <v>ok</v>
      </c>
      <c r="M527" s="111" t="str">
        <f>IFERROR(VLOOKUP(K527,Centros!$E$2:$G$340,2,FALSE)," ")</f>
        <v>CLARETIANOS COLMENAR SEMINARIO</v>
      </c>
      <c r="N527" s="112" t="str">
        <f t="shared" si="196"/>
        <v xml:space="preserve"> </v>
      </c>
      <c r="O527" s="113" t="str">
        <f>IFERROR(VLOOKUP($I527,Trabajadores!$C$3:$AF$1684,19,FALSE)," ")</f>
        <v>Cociner@</v>
      </c>
      <c r="P527" s="32">
        <v>2</v>
      </c>
      <c r="Q527" s="33">
        <v>112</v>
      </c>
      <c r="R527" s="24">
        <f t="shared" si="194"/>
        <v>224</v>
      </c>
      <c r="T527" s="23">
        <f t="shared" si="197"/>
        <v>1.743765625</v>
      </c>
      <c r="U527" s="23">
        <f t="shared" si="198"/>
        <v>0</v>
      </c>
      <c r="V527" s="18"/>
      <c r="W527" s="23">
        <f t="shared" si="199"/>
        <v>295.56799999999998</v>
      </c>
      <c r="X527" s="30" t="str">
        <f>IFERROR(VLOOKUP($I527,Trabajadores!$C$2:$AS$1684,42,FALSE)," ")</f>
        <v>ALGADI</v>
      </c>
      <c r="Y527" s="30">
        <f>IFERROR(VLOOKUP($I527,Trabajadores!$C$2:$AS$1684,40,FALSE)," ")</f>
        <v>350001</v>
      </c>
      <c r="Z527" s="30" t="str">
        <f>IFERROR(VLOOKUP(Y527,Centros!$X$2:$Y$228,2,FALSE)," ")</f>
        <v>CLARETIANOS COLMENAR SEMINARIO</v>
      </c>
      <c r="AA527" s="6" t="s">
        <v>10613</v>
      </c>
      <c r="AB527" s="5" t="s">
        <v>11050</v>
      </c>
      <c r="AC527" s="41">
        <f>IFERROR(VLOOKUP(H527,Centros!$AI$2:$AN$10,6,FALSE),0)</f>
        <v>70</v>
      </c>
      <c r="AD527" s="42">
        <f t="shared" si="200"/>
        <v>224</v>
      </c>
      <c r="AE527" s="42">
        <f t="shared" si="201"/>
        <v>0</v>
      </c>
      <c r="AF527" s="42">
        <f t="shared" si="202"/>
        <v>0</v>
      </c>
      <c r="AG527" s="42">
        <f t="shared" si="203"/>
        <v>0</v>
      </c>
      <c r="AH527" s="43">
        <f>IFERROR(VLOOKUP($I527,Trabajadores!$C$3:$AT$1684,44,FALSE),0)</f>
        <v>19228</v>
      </c>
      <c r="AI527" s="43">
        <f>IFERROR(VLOOKUP($I527,Trabajadores!$C$3:$AT$1684,2,FALSE),0)</f>
        <v>657</v>
      </c>
      <c r="AJ527" s="43" t="str">
        <f>IFERROR(VLOOKUP($I527,Trabajadores!$C$3:$AY$1270,21,FALSE),0)</f>
        <v>60</v>
      </c>
      <c r="AK527" s="42">
        <f>IFERROR(VLOOKUP($I527,Trabajadores!$C$3:$AN$1684,38,FALSE),0)</f>
        <v>7.7971830985915496</v>
      </c>
      <c r="AL527" s="42" t="str">
        <f>IFERROR(VLOOKUP($I527,Trabajadores!$C$3:$AN$1684,28,FALSE),0)</f>
        <v>99100165012016</v>
      </c>
      <c r="AM527" s="21" t="str">
        <f>IFERROR(VLOOKUP($I527,Trabajadores!$C$3:$AN$1684,19,FALSE),0)</f>
        <v>Cociner@</v>
      </c>
      <c r="AN527" s="21">
        <f>IFERROR(IF($J527="algadi",VLOOKUP($K527,Centros!$AB$2:$AD$142,2,FALSE),VLOOKUP($K527,Centros!$AB$143:$AD$282,2,FALSE)),0)</f>
        <v>0</v>
      </c>
      <c r="AO527" s="44">
        <f>IFERROR(IF($J527="algadi",VLOOKUP($K527,Centros!$AB$2:$AD$142,3,FALSE),VLOOKUP($K527,Centros!$AB$143:$AD$222,3,FALSE)),0)</f>
        <v>0</v>
      </c>
      <c r="AQ527" s="55">
        <f>IFERROR(VLOOKUP($AM527,Centros!$AR$2:$AS$405,2,FALSE),0)</f>
        <v>1.743765625</v>
      </c>
      <c r="AR527" s="78">
        <f>IFERROR(VLOOKUP($AM527,Centros!$AZ$2:$BA$6,2,FALSE),0)</f>
        <v>2.3222499999999999</v>
      </c>
      <c r="AS527" s="76">
        <f>IFERROR(VLOOKUP($AM527,Centros!$BE$2:$BF$6,2,FALSE),0)</f>
        <v>0</v>
      </c>
      <c r="BD527" s="45" t="str">
        <f t="shared" si="204"/>
        <v>ALGADI</v>
      </c>
      <c r="BE527" s="45" t="s">
        <v>852</v>
      </c>
      <c r="BF527" s="123" t="str">
        <f t="shared" si="205"/>
        <v>9-SEPTIEMBRE</v>
      </c>
      <c r="BG527" s="45">
        <f t="shared" si="206"/>
        <v>350001</v>
      </c>
      <c r="BH527" s="45">
        <f>VLOOKUP(Y527,Hoja1!$A$2:$O$599,14,FALSE)</f>
        <v>350001</v>
      </c>
      <c r="BI527" s="45" t="str">
        <f>VLOOKUP(BH527,Hoja1!$A$2:$O$599,2,FALSE)</f>
        <v>CLARETIANOS COLMENAR SEMINARIO</v>
      </c>
      <c r="BJ527" s="45" t="str">
        <f t="shared" si="207"/>
        <v>MONEDERO MEDINA, JUAN PABLO</v>
      </c>
      <c r="BK527" s="45">
        <f>VLOOKUP(BJ527,Trabajadores!$C$3:$AN$3285,14,FALSE)</f>
        <v>200</v>
      </c>
      <c r="BL527" s="45" t="str">
        <f>VLOOKUP($BJ527,Trabajadores!$C$3:$AN$3285,19,FALSE)</f>
        <v>Cociner@</v>
      </c>
      <c r="BM527" s="45">
        <f>VLOOKUP($BJ527,Trabajadores!$C$3:$AN$3285,16,FALSE)</f>
        <v>88.75</v>
      </c>
      <c r="BN527" s="124">
        <f t="shared" si="208"/>
        <v>1</v>
      </c>
      <c r="BO527" s="124">
        <f t="shared" si="209"/>
        <v>0</v>
      </c>
      <c r="BP527" s="125">
        <f t="shared" si="210"/>
        <v>1</v>
      </c>
      <c r="BR527" s="126">
        <f t="shared" si="211"/>
        <v>-295.56799999999998</v>
      </c>
      <c r="BV527" s="45" t="str">
        <f t="shared" si="212"/>
        <v>ALGADI</v>
      </c>
      <c r="BW527" s="45" t="s">
        <v>852</v>
      </c>
      <c r="BX527" s="123" t="str">
        <f t="shared" si="213"/>
        <v>9-SEPTIEMBRE</v>
      </c>
      <c r="BY527" s="45">
        <f t="shared" si="214"/>
        <v>350001</v>
      </c>
      <c r="BZ527" s="45">
        <f>VLOOKUP(BY527,Hoja1!$A$2:$O$599,14,FALSE)</f>
        <v>350001</v>
      </c>
      <c r="CA527" s="45" t="str">
        <f>VLOOKUP(BZ527,Hoja1!$A$2:$O$599,2,FALSE)</f>
        <v>CLARETIANOS COLMENAR SEMINARIO</v>
      </c>
      <c r="CB527" s="45" t="str">
        <f t="shared" si="215"/>
        <v>Festivos y Fines de Semana</v>
      </c>
      <c r="CC527" s="45">
        <v>888</v>
      </c>
      <c r="CD527" s="45" t="str">
        <f t="shared" si="216"/>
        <v>INCIDENCIA</v>
      </c>
      <c r="CJ527" s="126">
        <f t="shared" si="217"/>
        <v>295.56799999999998</v>
      </c>
    </row>
    <row r="528" spans="4:88" hidden="1" x14ac:dyDescent="0.3">
      <c r="D528" s="31" t="s">
        <v>2777</v>
      </c>
      <c r="E528" s="8" t="s">
        <v>2786</v>
      </c>
      <c r="F528" s="7" t="s">
        <v>725</v>
      </c>
      <c r="G528" s="45" t="s">
        <v>714</v>
      </c>
      <c r="H528" s="45" t="s">
        <v>719</v>
      </c>
      <c r="I528" s="119" t="s">
        <v>3379</v>
      </c>
      <c r="J528" s="18" t="s">
        <v>485</v>
      </c>
      <c r="K528" s="119">
        <v>350001</v>
      </c>
      <c r="L528" s="110" t="str">
        <f t="shared" si="195"/>
        <v>ok</v>
      </c>
      <c r="M528" s="111" t="str">
        <f>IFERROR(VLOOKUP(K528,Centros!$E$2:$G$340,2,FALSE)," ")</f>
        <v>CLARETIANOS COLMENAR SEMINARIO</v>
      </c>
      <c r="N528" s="112" t="str">
        <f t="shared" si="196"/>
        <v xml:space="preserve"> </v>
      </c>
      <c r="O528" s="113" t="str">
        <f>IFERROR(VLOOKUP($I528,Trabajadores!$C$3:$AF$1684,19,FALSE)," ")</f>
        <v>ASL</v>
      </c>
      <c r="P528" s="32">
        <v>1</v>
      </c>
      <c r="Q528" s="33">
        <v>9</v>
      </c>
      <c r="R528" s="24">
        <f t="shared" si="194"/>
        <v>9</v>
      </c>
      <c r="T528" s="23">
        <f t="shared" si="197"/>
        <v>1.6367812499999999</v>
      </c>
      <c r="U528" s="23">
        <f t="shared" si="198"/>
        <v>0</v>
      </c>
      <c r="V528" s="18"/>
      <c r="W528" s="23">
        <f t="shared" si="199"/>
        <v>11.875499999999999</v>
      </c>
      <c r="X528" s="30" t="str">
        <f>IFERROR(VLOOKUP($I528,Trabajadores!$C$2:$AS$1684,42,FALSE)," ")</f>
        <v>ALGADI</v>
      </c>
      <c r="Y528" s="30">
        <f>IFERROR(VLOOKUP($I528,Trabajadores!$C$2:$AS$1684,40,FALSE)," ")</f>
        <v>330028</v>
      </c>
      <c r="Z528" s="30" t="str">
        <f>IFERROR(VLOOKUP(Y528,Centros!$X$2:$Y$228,2,FALSE)," ")</f>
        <v xml:space="preserve"> </v>
      </c>
      <c r="AA528" s="6" t="s">
        <v>10613</v>
      </c>
      <c r="AB528" s="5" t="s">
        <v>11051</v>
      </c>
      <c r="AC528" s="41">
        <f>IFERROR(VLOOKUP(H528,Centros!$AI$2:$AN$10,6,FALSE),0)</f>
        <v>72</v>
      </c>
      <c r="AD528" s="42">
        <f t="shared" si="200"/>
        <v>0</v>
      </c>
      <c r="AE528" s="42">
        <f t="shared" si="201"/>
        <v>9</v>
      </c>
      <c r="AF528" s="42">
        <f t="shared" si="202"/>
        <v>0</v>
      </c>
      <c r="AG528" s="42">
        <f t="shared" si="203"/>
        <v>0</v>
      </c>
      <c r="AH528" s="43">
        <f>IFERROR(VLOOKUP($I528,Trabajadores!$C$3:$AT$1684,44,FALSE),0)</f>
        <v>19228</v>
      </c>
      <c r="AI528" s="43">
        <f>IFERROR(VLOOKUP($I528,Trabajadores!$C$3:$AT$1684,2,FALSE),0)</f>
        <v>1520</v>
      </c>
      <c r="AJ528" s="43" t="str">
        <f>IFERROR(VLOOKUP($I528,Trabajadores!$C$3:$AY$1270,21,FALSE),0)</f>
        <v>78</v>
      </c>
      <c r="AK528" s="42">
        <f>IFERROR(VLOOKUP($I528,Trabajadores!$C$3:$AN$1684,38,FALSE),0)</f>
        <v>7.8</v>
      </c>
      <c r="AL528" s="42" t="str">
        <f>IFERROR(VLOOKUP($I528,Trabajadores!$C$3:$AN$1684,28,FALSE),0)</f>
        <v>99100165012016</v>
      </c>
      <c r="AM528" s="21" t="str">
        <f>IFERROR(VLOOKUP($I528,Trabajadores!$C$3:$AN$1684,19,FALSE),0)</f>
        <v>ASL</v>
      </c>
      <c r="AN528" s="21">
        <f>IFERROR(IF($J528="algadi",VLOOKUP($K528,Centros!$AB$2:$AD$142,2,FALSE),VLOOKUP($K528,Centros!$AB$143:$AD$282,2,FALSE)),0)</f>
        <v>0</v>
      </c>
      <c r="AO528" s="44">
        <f>IFERROR(IF($J528="algadi",VLOOKUP($K528,Centros!$AB$2:$AD$142,3,FALSE),VLOOKUP($K528,Centros!$AB$143:$AD$222,3,FALSE)),0)</f>
        <v>0</v>
      </c>
      <c r="AQ528" s="55">
        <f>IFERROR(VLOOKUP($AM528,Centros!$AR$2:$AS$405,2,FALSE),0)</f>
        <v>1.6367812499999999</v>
      </c>
      <c r="AR528" s="78">
        <f>IFERROR(VLOOKUP($AM528,Centros!$AZ$2:$BA$6,2,FALSE),0)</f>
        <v>0</v>
      </c>
      <c r="AS528" s="76">
        <f>IFERROR(VLOOKUP($AM528,Centros!$BE$2:$BF$6,2,FALSE),0)</f>
        <v>2.0499999999999998</v>
      </c>
      <c r="BD528" s="45" t="str">
        <f t="shared" si="204"/>
        <v>ALGADI</v>
      </c>
      <c r="BE528" s="45" t="s">
        <v>852</v>
      </c>
      <c r="BF528" s="123" t="str">
        <f t="shared" si="205"/>
        <v>9-SEPTIEMBRE</v>
      </c>
      <c r="BG528" s="45">
        <f t="shared" si="206"/>
        <v>330028</v>
      </c>
      <c r="BH528" s="45">
        <f>VLOOKUP(Y528,Hoja1!$A$2:$O$599,14,FALSE)</f>
        <v>350001</v>
      </c>
      <c r="BI528" s="45" t="str">
        <f>VLOOKUP(BH528,Hoja1!$A$2:$O$599,2,FALSE)</f>
        <v>CLARETIANOS COLMENAR SEMINARIO</v>
      </c>
      <c r="BJ528" s="45" t="str">
        <f t="shared" si="207"/>
        <v>CERON CHAFUELAN, ENITH DE L</v>
      </c>
      <c r="BK528" s="45">
        <f>VLOOKUP(BJ528,Trabajadores!$C$3:$AN$3285,14,FALSE)</f>
        <v>200</v>
      </c>
      <c r="BL528" s="45" t="str">
        <f>VLOOKUP($BJ528,Trabajadores!$C$3:$AN$3285,19,FALSE)</f>
        <v>ASL</v>
      </c>
      <c r="BM528" s="45">
        <f>VLOOKUP($BJ528,Trabajadores!$C$3:$AN$3285,16,FALSE)</f>
        <v>50</v>
      </c>
      <c r="BN528" s="124">
        <f t="shared" si="208"/>
        <v>1</v>
      </c>
      <c r="BO528" s="124">
        <f t="shared" si="209"/>
        <v>0</v>
      </c>
      <c r="BP528" s="125">
        <f t="shared" si="210"/>
        <v>1</v>
      </c>
      <c r="BR528" s="126">
        <f t="shared" si="211"/>
        <v>-11.875499999999999</v>
      </c>
      <c r="BV528" s="45" t="str">
        <f t="shared" si="212"/>
        <v>ALGADI</v>
      </c>
      <c r="BW528" s="45" t="s">
        <v>852</v>
      </c>
      <c r="BX528" s="123" t="str">
        <f t="shared" si="213"/>
        <v>9-SEPTIEMBRE</v>
      </c>
      <c r="BY528" s="45">
        <f t="shared" si="214"/>
        <v>350001</v>
      </c>
      <c r="BZ528" s="45">
        <f>VLOOKUP(BY528,Hoja1!$A$2:$O$599,14,FALSE)</f>
        <v>350001</v>
      </c>
      <c r="CA528" s="45" t="str">
        <f>VLOOKUP(BZ528,Hoja1!$A$2:$O$599,2,FALSE)</f>
        <v>CLARETIANOS COLMENAR SEMINARIO</v>
      </c>
      <c r="CB528" s="45" t="str">
        <f t="shared" si="215"/>
        <v>Eventos</v>
      </c>
      <c r="CC528" s="45">
        <v>888</v>
      </c>
      <c r="CD528" s="45" t="str">
        <f t="shared" si="216"/>
        <v>INCIDENCIA</v>
      </c>
      <c r="CJ528" s="126">
        <f t="shared" si="217"/>
        <v>11.875499999999999</v>
      </c>
    </row>
    <row r="529" spans="4:88" hidden="1" x14ac:dyDescent="0.3">
      <c r="D529" s="31" t="s">
        <v>2777</v>
      </c>
      <c r="E529" s="8" t="s">
        <v>2786</v>
      </c>
      <c r="F529" s="7" t="s">
        <v>726</v>
      </c>
      <c r="G529" s="45" t="s">
        <v>714</v>
      </c>
      <c r="H529" s="45" t="s">
        <v>717</v>
      </c>
      <c r="I529" s="119" t="s">
        <v>3379</v>
      </c>
      <c r="J529" s="18" t="s">
        <v>485</v>
      </c>
      <c r="K529" s="119">
        <v>350001</v>
      </c>
      <c r="L529" s="110" t="str">
        <f t="shared" si="195"/>
        <v>ok</v>
      </c>
      <c r="M529" s="111" t="str">
        <f>IFERROR(VLOOKUP(K529,Centros!$E$2:$G$340,2,FALSE)," ")</f>
        <v>CLARETIANOS COLMENAR SEMINARIO</v>
      </c>
      <c r="N529" s="112" t="str">
        <f t="shared" si="196"/>
        <v xml:space="preserve"> </v>
      </c>
      <c r="O529" s="113" t="str">
        <f>IFERROR(VLOOKUP($I529,Trabajadores!$C$3:$AF$1684,19,FALSE)," ")</f>
        <v>ASL</v>
      </c>
      <c r="P529" s="32">
        <v>4</v>
      </c>
      <c r="Q529" s="33">
        <v>9</v>
      </c>
      <c r="R529" s="24">
        <f t="shared" si="194"/>
        <v>36</v>
      </c>
      <c r="T529" s="23">
        <f t="shared" si="197"/>
        <v>1.6367812499999999</v>
      </c>
      <c r="U529" s="23">
        <f t="shared" si="198"/>
        <v>0</v>
      </c>
      <c r="V529" s="18"/>
      <c r="W529" s="23">
        <f t="shared" si="199"/>
        <v>47.501999999999995</v>
      </c>
      <c r="X529" s="30" t="str">
        <f>IFERROR(VLOOKUP($I529,Trabajadores!$C$2:$AS$1684,42,FALSE)," ")</f>
        <v>ALGADI</v>
      </c>
      <c r="Y529" s="30">
        <f>IFERROR(VLOOKUP($I529,Trabajadores!$C$2:$AS$1684,40,FALSE)," ")</f>
        <v>330028</v>
      </c>
      <c r="Z529" s="30" t="str">
        <f>IFERROR(VLOOKUP(Y529,Centros!$X$2:$Y$228,2,FALSE)," ")</f>
        <v xml:space="preserve"> </v>
      </c>
      <c r="AA529" s="6" t="s">
        <v>10613</v>
      </c>
      <c r="AB529" s="5" t="s">
        <v>11052</v>
      </c>
      <c r="AC529" s="41">
        <f>IFERROR(VLOOKUP(H529,Centros!$AI$2:$AN$10,6,FALSE),0)</f>
        <v>73</v>
      </c>
      <c r="AD529" s="42">
        <f t="shared" si="200"/>
        <v>0</v>
      </c>
      <c r="AE529" s="42">
        <f t="shared" si="201"/>
        <v>0</v>
      </c>
      <c r="AF529" s="42">
        <f t="shared" si="202"/>
        <v>36</v>
      </c>
      <c r="AG529" s="42">
        <f t="shared" si="203"/>
        <v>0</v>
      </c>
      <c r="AH529" s="43">
        <f>IFERROR(VLOOKUP($I529,Trabajadores!$C$3:$AT$1684,44,FALSE),0)</f>
        <v>19228</v>
      </c>
      <c r="AI529" s="43">
        <f>IFERROR(VLOOKUP($I529,Trabajadores!$C$3:$AT$1684,2,FALSE),0)</f>
        <v>1520</v>
      </c>
      <c r="AJ529" s="43" t="str">
        <f>IFERROR(VLOOKUP($I529,Trabajadores!$C$3:$AY$1270,21,FALSE),0)</f>
        <v>78</v>
      </c>
      <c r="AK529" s="42">
        <f>IFERROR(VLOOKUP($I529,Trabajadores!$C$3:$AN$1684,38,FALSE),0)</f>
        <v>7.8</v>
      </c>
      <c r="AL529" s="42" t="str">
        <f>IFERROR(VLOOKUP($I529,Trabajadores!$C$3:$AN$1684,28,FALSE),0)</f>
        <v>99100165012016</v>
      </c>
      <c r="AM529" s="21" t="str">
        <f>IFERROR(VLOOKUP($I529,Trabajadores!$C$3:$AN$1684,19,FALSE),0)</f>
        <v>ASL</v>
      </c>
      <c r="AN529" s="21">
        <f>IFERROR(IF($J529="algadi",VLOOKUP($K529,Centros!$AB$2:$AD$142,2,FALSE),VLOOKUP($K529,Centros!$AB$143:$AD$282,2,FALSE)),0)</f>
        <v>0</v>
      </c>
      <c r="AO529" s="44">
        <f>IFERROR(IF($J529="algadi",VLOOKUP($K529,Centros!$AB$2:$AD$142,3,FALSE),VLOOKUP($K529,Centros!$AB$143:$AD$222,3,FALSE)),0)</f>
        <v>0</v>
      </c>
      <c r="AQ529" s="55">
        <f>IFERROR(VLOOKUP($AM529,Centros!$AR$2:$AS$405,2,FALSE),0)</f>
        <v>1.6367812499999999</v>
      </c>
      <c r="AR529" s="78">
        <f>IFERROR(VLOOKUP($AM529,Centros!$AZ$2:$BA$6,2,FALSE),0)</f>
        <v>0</v>
      </c>
      <c r="AS529" s="76">
        <f>IFERROR(VLOOKUP($AM529,Centros!$BE$2:$BF$6,2,FALSE),0)</f>
        <v>2.0499999999999998</v>
      </c>
      <c r="BD529" s="45" t="str">
        <f t="shared" si="204"/>
        <v>ALGADI</v>
      </c>
      <c r="BE529" s="45" t="s">
        <v>852</v>
      </c>
      <c r="BF529" s="123" t="str">
        <f t="shared" si="205"/>
        <v>9-SEPTIEMBRE</v>
      </c>
      <c r="BG529" s="45">
        <f t="shared" si="206"/>
        <v>330028</v>
      </c>
      <c r="BH529" s="45">
        <f>VLOOKUP(Y529,Hoja1!$A$2:$O$599,14,FALSE)</f>
        <v>350001</v>
      </c>
      <c r="BI529" s="45" t="str">
        <f>VLOOKUP(BH529,Hoja1!$A$2:$O$599,2,FALSE)</f>
        <v>CLARETIANOS COLMENAR SEMINARIO</v>
      </c>
      <c r="BJ529" s="45" t="str">
        <f t="shared" si="207"/>
        <v>CERON CHAFUELAN, ENITH DE L</v>
      </c>
      <c r="BK529" s="45">
        <f>VLOOKUP(BJ529,Trabajadores!$C$3:$AN$3285,14,FALSE)</f>
        <v>200</v>
      </c>
      <c r="BL529" s="45" t="str">
        <f>VLOOKUP($BJ529,Trabajadores!$C$3:$AN$3285,19,FALSE)</f>
        <v>ASL</v>
      </c>
      <c r="BM529" s="45">
        <f>VLOOKUP($BJ529,Trabajadores!$C$3:$AN$3285,16,FALSE)</f>
        <v>50</v>
      </c>
      <c r="BN529" s="124">
        <f t="shared" si="208"/>
        <v>1</v>
      </c>
      <c r="BO529" s="124">
        <f t="shared" si="209"/>
        <v>0</v>
      </c>
      <c r="BP529" s="125">
        <f t="shared" si="210"/>
        <v>1</v>
      </c>
      <c r="BR529" s="126">
        <f t="shared" si="211"/>
        <v>-47.501999999999995</v>
      </c>
      <c r="BV529" s="45" t="str">
        <f t="shared" si="212"/>
        <v>ALGADI</v>
      </c>
      <c r="BW529" s="45" t="s">
        <v>852</v>
      </c>
      <c r="BX529" s="123" t="str">
        <f t="shared" si="213"/>
        <v>9-SEPTIEMBRE</v>
      </c>
      <c r="BY529" s="45">
        <f t="shared" si="214"/>
        <v>350001</v>
      </c>
      <c r="BZ529" s="45">
        <f>VLOOKUP(BY529,Hoja1!$A$2:$O$599,14,FALSE)</f>
        <v>350001</v>
      </c>
      <c r="CA529" s="45" t="str">
        <f>VLOOKUP(BZ529,Hoja1!$A$2:$O$599,2,FALSE)</f>
        <v>CLARETIANOS COLMENAR SEMINARIO</v>
      </c>
      <c r="CB529" s="45" t="str">
        <f t="shared" si="215"/>
        <v>Absentismo</v>
      </c>
      <c r="CC529" s="45">
        <v>888</v>
      </c>
      <c r="CD529" s="45" t="str">
        <f t="shared" si="216"/>
        <v>INCIDENCIA</v>
      </c>
      <c r="CJ529" s="126">
        <f t="shared" si="217"/>
        <v>47.501999999999995</v>
      </c>
    </row>
    <row r="530" spans="4:88" hidden="1" x14ac:dyDescent="0.3">
      <c r="D530" s="31" t="s">
        <v>2777</v>
      </c>
      <c r="E530" s="8" t="s">
        <v>2786</v>
      </c>
      <c r="F530" s="7" t="s">
        <v>726</v>
      </c>
      <c r="G530" s="45" t="s">
        <v>714</v>
      </c>
      <c r="H530" s="45" t="s">
        <v>722</v>
      </c>
      <c r="I530" s="119" t="s">
        <v>4184</v>
      </c>
      <c r="J530" s="18" t="s">
        <v>651</v>
      </c>
      <c r="K530" s="119">
        <v>350001</v>
      </c>
      <c r="L530" s="110" t="str">
        <f t="shared" si="195"/>
        <v>ok</v>
      </c>
      <c r="M530" s="111" t="str">
        <f>IFERROR(VLOOKUP(K530,Centros!$E$2:$G$340,2,FALSE)," ")</f>
        <v>CLARETIANOS COLMENAR SEMINARIO</v>
      </c>
      <c r="N530" s="112" t="str">
        <f t="shared" si="196"/>
        <v xml:space="preserve"> </v>
      </c>
      <c r="O530" s="113" t="str">
        <f>IFERROR(VLOOKUP($I530,Trabajadores!$C$3:$AF$1684,19,FALSE)," ")</f>
        <v>Gerocult@r</v>
      </c>
      <c r="P530" s="32">
        <v>28</v>
      </c>
      <c r="Q530" s="33">
        <v>9</v>
      </c>
      <c r="R530" s="24">
        <f t="shared" si="194"/>
        <v>252</v>
      </c>
      <c r="T530" s="23">
        <f t="shared" si="197"/>
        <v>2.2599999999999998</v>
      </c>
      <c r="U530" s="23">
        <f t="shared" si="198"/>
        <v>0</v>
      </c>
      <c r="V530" s="18"/>
      <c r="W530" s="23">
        <f t="shared" si="199"/>
        <v>332.51399999999995</v>
      </c>
      <c r="X530" s="30" t="str">
        <f>IFERROR(VLOOKUP($I530,Trabajadores!$C$2:$AS$1684,42,FALSE)," ")</f>
        <v>SMI</v>
      </c>
      <c r="Y530" s="30">
        <f>IFERROR(VLOOKUP($I530,Trabajadores!$C$2:$AS$1684,40,FALSE)," ")</f>
        <v>330028</v>
      </c>
      <c r="Z530" s="30" t="str">
        <f>IFERROR(VLOOKUP(Y530,Centros!$X$2:$Y$228,2,FALSE)," ")</f>
        <v xml:space="preserve"> </v>
      </c>
      <c r="AA530" s="6" t="s">
        <v>10613</v>
      </c>
      <c r="AB530" s="5" t="s">
        <v>11053</v>
      </c>
      <c r="AC530" s="41">
        <f>IFERROR(VLOOKUP(H530,Centros!$AI$2:$AN$10,6,FALSE),0)</f>
        <v>72</v>
      </c>
      <c r="AD530" s="42">
        <f t="shared" si="200"/>
        <v>0</v>
      </c>
      <c r="AE530" s="42">
        <f t="shared" si="201"/>
        <v>252</v>
      </c>
      <c r="AF530" s="42">
        <f t="shared" si="202"/>
        <v>0</v>
      </c>
      <c r="AG530" s="42">
        <f t="shared" si="203"/>
        <v>0</v>
      </c>
      <c r="AH530" s="43">
        <f>IFERROR(VLOOKUP($I530,Trabajadores!$C$3:$AT$1684,44,FALSE),0)</f>
        <v>20028</v>
      </c>
      <c r="AI530" s="43">
        <f>IFERROR(VLOOKUP($I530,Trabajadores!$C$3:$AT$1684,2,FALSE),0)</f>
        <v>939</v>
      </c>
      <c r="AJ530" s="43" t="str">
        <f>IFERROR(VLOOKUP($I530,Trabajadores!$C$3:$AY$1270,21,FALSE),0)</f>
        <v>44</v>
      </c>
      <c r="AK530" s="42">
        <f>IFERROR(VLOOKUP($I530,Trabajadores!$C$3:$AN$1684,38,FALSE),0)</f>
        <v>7.9515151515151512</v>
      </c>
      <c r="AL530" s="42" t="str">
        <f>IFERROR(VLOOKUP($I530,Trabajadores!$C$3:$AN$1684,28,FALSE),0)</f>
        <v>99010825011997</v>
      </c>
      <c r="AM530" s="21" t="str">
        <f>IFERROR(VLOOKUP($I530,Trabajadores!$C$3:$AN$1684,19,FALSE),0)</f>
        <v>Gerocult@r</v>
      </c>
      <c r="AN530" s="21">
        <f>IFERROR(IF($J530="algadi",VLOOKUP($K530,Centros!$AB$2:$AD$142,2,FALSE),VLOOKUP($K530,Centros!$AB$143:$AD$282,2,FALSE)),0)</f>
        <v>19228</v>
      </c>
      <c r="AO530" s="44" t="str">
        <f>IFERROR(IF($J530="algadi",VLOOKUP($K530,Centros!$AB$2:$AD$142,3,FALSE),VLOOKUP($K530,Centros!$AB$143:$AD$222,3,FALSE)),0)</f>
        <v>60</v>
      </c>
      <c r="AQ530" s="55">
        <f>IFERROR(VLOOKUP($AM530,Centros!$AR$2:$AS$405,2,FALSE),0)</f>
        <v>0</v>
      </c>
      <c r="AR530" s="78">
        <f>IFERROR(VLOOKUP($AM530,Centros!$AZ$2:$BA$6,2,FALSE),0)</f>
        <v>0</v>
      </c>
      <c r="AS530" s="76">
        <f>IFERROR(VLOOKUP($AM530,Centros!$BE$2:$BF$6,2,FALSE),0)</f>
        <v>2.2599999999999998</v>
      </c>
      <c r="BD530" s="45" t="str">
        <f t="shared" si="204"/>
        <v>SMI</v>
      </c>
      <c r="BE530" s="45" t="s">
        <v>852</v>
      </c>
      <c r="BF530" s="123" t="str">
        <f t="shared" si="205"/>
        <v>9-SEPTIEMBRE</v>
      </c>
      <c r="BG530" s="45">
        <f t="shared" si="206"/>
        <v>330028</v>
      </c>
      <c r="BH530" s="45">
        <f>VLOOKUP(Y530,Hoja1!$A$2:$O$599,14,FALSE)</f>
        <v>350001</v>
      </c>
      <c r="BI530" s="45" t="str">
        <f>VLOOKUP(BH530,Hoja1!$A$2:$O$599,2,FALSE)</f>
        <v>CLARETIANOS COLMENAR SEMINARIO</v>
      </c>
      <c r="BJ530" s="45" t="str">
        <f t="shared" si="207"/>
        <v>MARIN , CARMEN EL</v>
      </c>
      <c r="BK530" s="45">
        <f>VLOOKUP(BJ530,Trabajadores!$C$3:$AN$3285,14,FALSE)</f>
        <v>502</v>
      </c>
      <c r="BL530" s="45" t="str">
        <f>VLOOKUP($BJ530,Trabajadores!$C$3:$AN$3285,19,FALSE)</f>
        <v>Gerocult@r</v>
      </c>
      <c r="BM530" s="45">
        <f>VLOOKUP($BJ530,Trabajadores!$C$3:$AN$3285,16,FALSE)</f>
        <v>82.5</v>
      </c>
      <c r="BN530" s="124">
        <f t="shared" si="208"/>
        <v>1</v>
      </c>
      <c r="BO530" s="124">
        <f t="shared" si="209"/>
        <v>0</v>
      </c>
      <c r="BP530" s="125">
        <f t="shared" si="210"/>
        <v>1</v>
      </c>
      <c r="BR530" s="126">
        <f t="shared" si="211"/>
        <v>-332.51399999999995</v>
      </c>
      <c r="BV530" s="45" t="str">
        <f t="shared" si="212"/>
        <v>SMI</v>
      </c>
      <c r="BW530" s="45" t="s">
        <v>852</v>
      </c>
      <c r="BX530" s="123" t="str">
        <f t="shared" si="213"/>
        <v>9-SEPTIEMBRE</v>
      </c>
      <c r="BY530" s="45">
        <f t="shared" si="214"/>
        <v>350001</v>
      </c>
      <c r="BZ530" s="45">
        <f>VLOOKUP(BY530,Hoja1!$A$2:$O$599,14,FALSE)</f>
        <v>350001</v>
      </c>
      <c r="CA530" s="45" t="str">
        <f>VLOOKUP(BZ530,Hoja1!$A$2:$O$599,2,FALSE)</f>
        <v>CLARETIANOS COLMENAR SEMINARIO</v>
      </c>
      <c r="CB530" s="45" t="str">
        <f t="shared" si="215"/>
        <v>Puesto pendiente de cubrir</v>
      </c>
      <c r="CC530" s="45">
        <v>888</v>
      </c>
      <c r="CD530" s="45" t="str">
        <f t="shared" si="216"/>
        <v>INCIDENCIA</v>
      </c>
      <c r="CJ530" s="126">
        <f t="shared" si="217"/>
        <v>332.51399999999995</v>
      </c>
    </row>
    <row r="531" spans="4:88" hidden="1" x14ac:dyDescent="0.3">
      <c r="D531" s="31" t="s">
        <v>2777</v>
      </c>
      <c r="E531" s="8" t="s">
        <v>2786</v>
      </c>
      <c r="F531" s="7" t="s">
        <v>726</v>
      </c>
      <c r="G531" s="45" t="s">
        <v>714</v>
      </c>
      <c r="H531" s="45" t="s">
        <v>720</v>
      </c>
      <c r="I531" s="119" t="s">
        <v>7951</v>
      </c>
      <c r="J531" s="18" t="s">
        <v>485</v>
      </c>
      <c r="K531" s="119">
        <v>350001</v>
      </c>
      <c r="L531" s="110" t="str">
        <f t="shared" si="195"/>
        <v>ok</v>
      </c>
      <c r="M531" s="111" t="str">
        <f>IFERROR(VLOOKUP(K531,Centros!$E$2:$G$340,2,FALSE)," ")</f>
        <v>CLARETIANOS COLMENAR SEMINARIO</v>
      </c>
      <c r="N531" s="112" t="str">
        <f t="shared" si="196"/>
        <v xml:space="preserve"> </v>
      </c>
      <c r="O531" s="113" t="str">
        <f>IFERROR(VLOOKUP($I531,Trabajadores!$C$3:$AF$1684,19,FALSE)," ")</f>
        <v>Cociner@</v>
      </c>
      <c r="P531" s="32">
        <v>3</v>
      </c>
      <c r="Q531" s="33">
        <v>112</v>
      </c>
      <c r="R531" s="24">
        <f t="shared" si="194"/>
        <v>336</v>
      </c>
      <c r="T531" s="23">
        <f t="shared" si="197"/>
        <v>1.743765625</v>
      </c>
      <c r="U531" s="23">
        <f t="shared" si="198"/>
        <v>0</v>
      </c>
      <c r="V531" s="18"/>
      <c r="W531" s="23">
        <f t="shared" si="199"/>
        <v>443.35199999999998</v>
      </c>
      <c r="X531" s="30" t="str">
        <f>IFERROR(VLOOKUP($I531,Trabajadores!$C$2:$AS$1684,42,FALSE)," ")</f>
        <v>ALGADI</v>
      </c>
      <c r="Y531" s="30">
        <f>IFERROR(VLOOKUP($I531,Trabajadores!$C$2:$AS$1684,40,FALSE)," ")</f>
        <v>350001</v>
      </c>
      <c r="Z531" s="30" t="str">
        <f>IFERROR(VLOOKUP(Y531,Centros!$X$2:$Y$228,2,FALSE)," ")</f>
        <v>CLARETIANOS COLMENAR SEMINARIO</v>
      </c>
      <c r="AA531" s="6" t="s">
        <v>10613</v>
      </c>
      <c r="AB531" s="5" t="s">
        <v>11054</v>
      </c>
      <c r="AC531" s="41">
        <f>IFERROR(VLOOKUP(H531,Centros!$AI$2:$AN$10,6,FALSE),0)</f>
        <v>70</v>
      </c>
      <c r="AD531" s="42">
        <f t="shared" si="200"/>
        <v>336</v>
      </c>
      <c r="AE531" s="42">
        <f t="shared" si="201"/>
        <v>0</v>
      </c>
      <c r="AF531" s="42">
        <f t="shared" si="202"/>
        <v>0</v>
      </c>
      <c r="AG531" s="42">
        <f t="shared" si="203"/>
        <v>0</v>
      </c>
      <c r="AH531" s="43">
        <f>IFERROR(VLOOKUP($I531,Trabajadores!$C$3:$AT$1684,44,FALSE),0)</f>
        <v>19228</v>
      </c>
      <c r="AI531" s="43">
        <f>IFERROR(VLOOKUP($I531,Trabajadores!$C$3:$AT$1684,2,FALSE),0)</f>
        <v>2226</v>
      </c>
      <c r="AJ531" s="43" t="str">
        <f>IFERROR(VLOOKUP($I531,Trabajadores!$C$3:$AY$1270,21,FALSE),0)</f>
        <v>60</v>
      </c>
      <c r="AK531" s="42">
        <f>IFERROR(VLOOKUP($I531,Trabajadores!$C$3:$AN$1684,38,FALSE),0)</f>
        <v>8.3462499999999995</v>
      </c>
      <c r="AL531" s="42" t="str">
        <f>IFERROR(VLOOKUP($I531,Trabajadores!$C$3:$AN$1684,28,FALSE),0)</f>
        <v>99100165012016</v>
      </c>
      <c r="AM531" s="21" t="str">
        <f>IFERROR(VLOOKUP($I531,Trabajadores!$C$3:$AN$1684,19,FALSE),0)</f>
        <v>Cociner@</v>
      </c>
      <c r="AN531" s="21">
        <f>IFERROR(IF($J531="algadi",VLOOKUP($K531,Centros!$AB$2:$AD$142,2,FALSE),VLOOKUP($K531,Centros!$AB$143:$AD$282,2,FALSE)),0)</f>
        <v>0</v>
      </c>
      <c r="AO531" s="44">
        <f>IFERROR(IF($J531="algadi",VLOOKUP($K531,Centros!$AB$2:$AD$142,3,FALSE),VLOOKUP($K531,Centros!$AB$143:$AD$222,3,FALSE)),0)</f>
        <v>0</v>
      </c>
      <c r="AQ531" s="55">
        <f>IFERROR(VLOOKUP($AM531,Centros!$AR$2:$AS$405,2,FALSE),0)</f>
        <v>1.743765625</v>
      </c>
      <c r="AR531" s="78">
        <f>IFERROR(VLOOKUP($AM531,Centros!$AZ$2:$BA$6,2,FALSE),0)</f>
        <v>2.3222499999999999</v>
      </c>
      <c r="AS531" s="76">
        <f>IFERROR(VLOOKUP($AM531,Centros!$BE$2:$BF$6,2,FALSE),0)</f>
        <v>0</v>
      </c>
      <c r="BD531" s="45" t="str">
        <f t="shared" si="204"/>
        <v>ALGADI</v>
      </c>
      <c r="BE531" s="45" t="s">
        <v>852</v>
      </c>
      <c r="BF531" s="123" t="str">
        <f t="shared" si="205"/>
        <v>9-SEPTIEMBRE</v>
      </c>
      <c r="BG531" s="45">
        <f t="shared" si="206"/>
        <v>350001</v>
      </c>
      <c r="BH531" s="45">
        <f>VLOOKUP(Y531,Hoja1!$A$2:$O$599,14,FALSE)</f>
        <v>350001</v>
      </c>
      <c r="BI531" s="45" t="str">
        <f>VLOOKUP(BH531,Hoja1!$A$2:$O$599,2,FALSE)</f>
        <v>CLARETIANOS COLMENAR SEMINARIO</v>
      </c>
      <c r="BJ531" s="45" t="str">
        <f t="shared" si="207"/>
        <v>CASTILLO GRAU GRAU, MIGUEL</v>
      </c>
      <c r="BK531" s="45">
        <f>VLOOKUP(BJ531,Trabajadores!$C$3:$AN$3285,14,FALSE)</f>
        <v>100</v>
      </c>
      <c r="BL531" s="45" t="str">
        <f>VLOOKUP($BJ531,Trabajadores!$C$3:$AN$3285,19,FALSE)</f>
        <v>Cociner@</v>
      </c>
      <c r="BM531" s="45">
        <f>VLOOKUP($BJ531,Trabajadores!$C$3:$AN$3285,16,FALSE)</f>
        <v>100</v>
      </c>
      <c r="BN531" s="124">
        <f t="shared" si="208"/>
        <v>1</v>
      </c>
      <c r="BO531" s="124">
        <f t="shared" si="209"/>
        <v>0</v>
      </c>
      <c r="BP531" s="125">
        <f t="shared" si="210"/>
        <v>1</v>
      </c>
      <c r="BR531" s="126">
        <f t="shared" si="211"/>
        <v>-443.35199999999998</v>
      </c>
      <c r="BV531" s="45" t="str">
        <f t="shared" si="212"/>
        <v>ALGADI</v>
      </c>
      <c r="BW531" s="45" t="s">
        <v>852</v>
      </c>
      <c r="BX531" s="123" t="str">
        <f t="shared" si="213"/>
        <v>9-SEPTIEMBRE</v>
      </c>
      <c r="BY531" s="45">
        <f t="shared" si="214"/>
        <v>350001</v>
      </c>
      <c r="BZ531" s="45">
        <f>VLOOKUP(BY531,Hoja1!$A$2:$O$599,14,FALSE)</f>
        <v>350001</v>
      </c>
      <c r="CA531" s="45" t="str">
        <f>VLOOKUP(BZ531,Hoja1!$A$2:$O$599,2,FALSE)</f>
        <v>CLARETIANOS COLMENAR SEMINARIO</v>
      </c>
      <c r="CB531" s="45" t="str">
        <f t="shared" si="215"/>
        <v>Festivos y Fines de Semana</v>
      </c>
      <c r="CC531" s="45">
        <v>888</v>
      </c>
      <c r="CD531" s="45" t="str">
        <f t="shared" si="216"/>
        <v>INCIDENCIA</v>
      </c>
      <c r="CJ531" s="126">
        <f t="shared" si="217"/>
        <v>443.35199999999998</v>
      </c>
    </row>
    <row r="532" spans="4:88" hidden="1" x14ac:dyDescent="0.3">
      <c r="D532" s="31" t="s">
        <v>2777</v>
      </c>
      <c r="E532" s="8" t="s">
        <v>2786</v>
      </c>
      <c r="F532" s="7" t="s">
        <v>726</v>
      </c>
      <c r="G532" s="45" t="s">
        <v>714</v>
      </c>
      <c r="H532" s="45" t="s">
        <v>719</v>
      </c>
      <c r="I532" s="119" t="s">
        <v>8568</v>
      </c>
      <c r="J532" s="18" t="s">
        <v>485</v>
      </c>
      <c r="K532" s="119">
        <v>110070</v>
      </c>
      <c r="L532" s="110" t="str">
        <f t="shared" si="195"/>
        <v>ok</v>
      </c>
      <c r="M532" s="111" t="str">
        <f>IFERROR(VLOOKUP(K532,Centros!$E$2:$G$340,2,FALSE)," ")</f>
        <v>COL. SAG. CORAZON JESUS-VALDERRIBA</v>
      </c>
      <c r="N532" s="112" t="str">
        <f t="shared" si="196"/>
        <v xml:space="preserve"> </v>
      </c>
      <c r="O532" s="113" t="str">
        <f>IFERROR(VLOOKUP($I532,Trabajadores!$C$3:$AF$1684,19,FALSE)," ")</f>
        <v>ASL</v>
      </c>
      <c r="P532" s="32">
        <v>4</v>
      </c>
      <c r="Q532" s="33">
        <v>9</v>
      </c>
      <c r="R532" s="24">
        <f t="shared" si="194"/>
        <v>36</v>
      </c>
      <c r="T532" s="23">
        <f t="shared" si="197"/>
        <v>1.6367812499999999</v>
      </c>
      <c r="U532" s="23">
        <f t="shared" si="198"/>
        <v>0</v>
      </c>
      <c r="V532" s="18"/>
      <c r="W532" s="23">
        <f t="shared" si="199"/>
        <v>47.501999999999995</v>
      </c>
      <c r="X532" s="30" t="str">
        <f>IFERROR(VLOOKUP($I532,Trabajadores!$C$2:$AS$1684,42,FALSE)," ")</f>
        <v>ALGADI</v>
      </c>
      <c r="Y532" s="30">
        <f>IFERROR(VLOOKUP($I532,Trabajadores!$C$2:$AS$1684,40,FALSE)," ")</f>
        <v>110070</v>
      </c>
      <c r="Z532" s="30" t="str">
        <f>IFERROR(VLOOKUP(Y532,Centros!$X$2:$Y$228,2,FALSE)," ")</f>
        <v>COL. SAG. CORAZON JESUS-VALDERRIBA</v>
      </c>
      <c r="AA532" s="6" t="s">
        <v>10613</v>
      </c>
      <c r="AB532" s="5" t="s">
        <v>11055</v>
      </c>
      <c r="AC532" s="41">
        <f>IFERROR(VLOOKUP(H532,Centros!$AI$2:$AN$10,6,FALSE),0)</f>
        <v>72</v>
      </c>
      <c r="AD532" s="42">
        <f t="shared" si="200"/>
        <v>0</v>
      </c>
      <c r="AE532" s="42">
        <f t="shared" si="201"/>
        <v>36</v>
      </c>
      <c r="AF532" s="42">
        <f t="shared" si="202"/>
        <v>0</v>
      </c>
      <c r="AG532" s="42">
        <f t="shared" si="203"/>
        <v>0</v>
      </c>
      <c r="AH532" s="43">
        <f>IFERROR(VLOOKUP($I532,Trabajadores!$C$3:$AT$1684,44,FALSE),0)</f>
        <v>19228</v>
      </c>
      <c r="AI532" s="43">
        <f>IFERROR(VLOOKUP($I532,Trabajadores!$C$3:$AT$1684,2,FALSE),0)</f>
        <v>445</v>
      </c>
      <c r="AJ532" s="43" t="str">
        <f>IFERROR(VLOOKUP($I532,Trabajadores!$C$3:$AY$1270,21,FALSE),0)</f>
        <v>43</v>
      </c>
      <c r="AK532" s="42">
        <f>IFERROR(VLOOKUP($I532,Trabajadores!$C$3:$AN$1684,38,FALSE),0)</f>
        <v>8.8152173913043477</v>
      </c>
      <c r="AL532" s="42" t="str">
        <f>IFERROR(VLOOKUP($I532,Trabajadores!$C$3:$AN$1684,28,FALSE),0)</f>
        <v>99100165012016</v>
      </c>
      <c r="AM532" s="21" t="str">
        <f>IFERROR(VLOOKUP($I532,Trabajadores!$C$3:$AN$1684,19,FALSE),0)</f>
        <v>ASL</v>
      </c>
      <c r="AN532" s="21">
        <f>IFERROR(IF($J532="algadi",VLOOKUP($K532,Centros!$AB$2:$AD$142,2,FALSE),VLOOKUP($K532,Centros!$AB$143:$AD$282,2,FALSE)),0)</f>
        <v>19228</v>
      </c>
      <c r="AO532" s="44" t="str">
        <f>IFERROR(IF($J532="algadi",VLOOKUP($K532,Centros!$AB$2:$AD$142,3,FALSE),VLOOKUP($K532,Centros!$AB$143:$AD$222,3,FALSE)),0)</f>
        <v>43</v>
      </c>
      <c r="AQ532" s="55">
        <f>IFERROR(VLOOKUP($AM532,Centros!$AR$2:$AS$405,2,FALSE),0)</f>
        <v>1.6367812499999999</v>
      </c>
      <c r="AR532" s="78">
        <f>IFERROR(VLOOKUP($AM532,Centros!$AZ$2:$BA$6,2,FALSE),0)</f>
        <v>0</v>
      </c>
      <c r="AS532" s="76">
        <f>IFERROR(VLOOKUP($AM532,Centros!$BE$2:$BF$6,2,FALSE),0)</f>
        <v>2.0499999999999998</v>
      </c>
      <c r="BD532" s="45" t="str">
        <f t="shared" si="204"/>
        <v>ALGADI</v>
      </c>
      <c r="BE532" s="45" t="s">
        <v>852</v>
      </c>
      <c r="BF532" s="123" t="str">
        <f t="shared" si="205"/>
        <v>9-SEPTIEMBRE</v>
      </c>
      <c r="BG532" s="45">
        <f t="shared" si="206"/>
        <v>110070</v>
      </c>
      <c r="BH532" s="45">
        <f>VLOOKUP(Y532,Hoja1!$A$2:$O$599,14,FALSE)</f>
        <v>110070</v>
      </c>
      <c r="BI532" s="45" t="str">
        <f>VLOOKUP(BH532,Hoja1!$A$2:$O$599,2,FALSE)</f>
        <v>COL. SAG. CORAZON JESUS-VALDERRIBA</v>
      </c>
      <c r="BJ532" s="45" t="str">
        <f t="shared" si="207"/>
        <v>GARCIA LOPEZ, ESTHER</v>
      </c>
      <c r="BK532" s="45">
        <f>VLOOKUP(BJ532,Trabajadores!$C$3:$AN$3285,14,FALSE)</f>
        <v>300</v>
      </c>
      <c r="BL532" s="45" t="str">
        <f>VLOOKUP($BJ532,Trabajadores!$C$3:$AN$3285,19,FALSE)</f>
        <v>ASL</v>
      </c>
      <c r="BM532" s="45">
        <f>VLOOKUP($BJ532,Trabajadores!$C$3:$AN$3285,16,FALSE)</f>
        <v>57.5</v>
      </c>
      <c r="BN532" s="124">
        <f t="shared" si="208"/>
        <v>1</v>
      </c>
      <c r="BO532" s="124">
        <f t="shared" si="209"/>
        <v>0</v>
      </c>
      <c r="BP532" s="125">
        <f t="shared" si="210"/>
        <v>1</v>
      </c>
      <c r="BR532" s="126">
        <f t="shared" si="211"/>
        <v>-47.501999999999995</v>
      </c>
      <c r="BV532" s="45" t="str">
        <f t="shared" si="212"/>
        <v>ALGADI</v>
      </c>
      <c r="BW532" s="45" t="s">
        <v>852</v>
      </c>
      <c r="BX532" s="123" t="str">
        <f t="shared" si="213"/>
        <v>9-SEPTIEMBRE</v>
      </c>
      <c r="BY532" s="45">
        <f t="shared" si="214"/>
        <v>110070</v>
      </c>
      <c r="BZ532" s="45">
        <f>VLOOKUP(BY532,Hoja1!$A$2:$O$599,14,FALSE)</f>
        <v>110070</v>
      </c>
      <c r="CA532" s="45" t="str">
        <f>VLOOKUP(BZ532,Hoja1!$A$2:$O$599,2,FALSE)</f>
        <v>COL. SAG. CORAZON JESUS-VALDERRIBA</v>
      </c>
      <c r="CB532" s="45" t="str">
        <f t="shared" si="215"/>
        <v>Eventos</v>
      </c>
      <c r="CC532" s="45">
        <v>888</v>
      </c>
      <c r="CD532" s="45" t="str">
        <f t="shared" si="216"/>
        <v>INCIDENCIA</v>
      </c>
      <c r="CJ532" s="126">
        <f t="shared" si="217"/>
        <v>47.501999999999995</v>
      </c>
    </row>
    <row r="533" spans="4:88" hidden="1" x14ac:dyDescent="0.3">
      <c r="D533" s="31" t="s">
        <v>2777</v>
      </c>
      <c r="E533" s="8" t="s">
        <v>2786</v>
      </c>
      <c r="F533" s="7" t="s">
        <v>726</v>
      </c>
      <c r="G533" s="45" t="s">
        <v>714</v>
      </c>
      <c r="H533" s="45" t="s">
        <v>718</v>
      </c>
      <c r="I533" s="119" t="s">
        <v>9596</v>
      </c>
      <c r="J533" s="18" t="s">
        <v>485</v>
      </c>
      <c r="K533" s="119">
        <v>110070</v>
      </c>
      <c r="L533" s="110" t="str">
        <f t="shared" si="195"/>
        <v>ok</v>
      </c>
      <c r="M533" s="111" t="str">
        <f>IFERROR(VLOOKUP(K533,Centros!$E$2:$G$340,2,FALSE)," ")</f>
        <v>COL. SAG. CORAZON JESUS-VALDERRIBA</v>
      </c>
      <c r="N533" s="112" t="str">
        <f t="shared" si="196"/>
        <v xml:space="preserve"> </v>
      </c>
      <c r="O533" s="113" t="str">
        <f>IFERROR(VLOOKUP($I533,Trabajadores!$C$3:$AF$1684,19,FALSE)," ")</f>
        <v>Limpiador@</v>
      </c>
      <c r="P533" s="32">
        <v>10</v>
      </c>
      <c r="Q533" s="33">
        <v>9</v>
      </c>
      <c r="R533" s="24">
        <f t="shared" si="194"/>
        <v>90</v>
      </c>
      <c r="T533" s="23" t="b">
        <f t="shared" si="197"/>
        <v>0</v>
      </c>
      <c r="U533" s="23">
        <f t="shared" si="198"/>
        <v>0</v>
      </c>
      <c r="V533" s="18"/>
      <c r="W533" s="23">
        <f t="shared" si="199"/>
        <v>118.755</v>
      </c>
      <c r="X533" s="30" t="str">
        <f>IFERROR(VLOOKUP($I533,Trabajadores!$C$2:$AS$1684,42,FALSE)," ")</f>
        <v>ALGADI</v>
      </c>
      <c r="Y533" s="30">
        <f>IFERROR(VLOOKUP($I533,Trabajadores!$C$2:$AS$1684,40,FALSE)," ")</f>
        <v>110070</v>
      </c>
      <c r="Z533" s="30" t="str">
        <f>IFERROR(VLOOKUP(Y533,Centros!$X$2:$Y$228,2,FALSE)," ")</f>
        <v>COL. SAG. CORAZON JESUS-VALDERRIBA</v>
      </c>
      <c r="AA533" s="6" t="s">
        <v>10613</v>
      </c>
      <c r="AB533" s="5" t="s">
        <v>11056</v>
      </c>
      <c r="AC533" s="41">
        <f>IFERROR(VLOOKUP(H533,Centros!$AI$2:$AN$10,6,FALSE),0)</f>
        <v>72</v>
      </c>
      <c r="AD533" s="42">
        <f t="shared" si="200"/>
        <v>0</v>
      </c>
      <c r="AE533" s="42">
        <f t="shared" si="201"/>
        <v>90</v>
      </c>
      <c r="AF533" s="42">
        <f t="shared" si="202"/>
        <v>0</v>
      </c>
      <c r="AG533" s="42">
        <f t="shared" si="203"/>
        <v>0</v>
      </c>
      <c r="AH533" s="43">
        <f>IFERROR(VLOOKUP($I533,Trabajadores!$C$3:$AT$1684,44,FALSE),0)</f>
        <v>19228</v>
      </c>
      <c r="AI533" s="43">
        <f>IFERROR(VLOOKUP($I533,Trabajadores!$C$3:$AT$1684,2,FALSE),0)</f>
        <v>627</v>
      </c>
      <c r="AJ533" s="43" t="str">
        <f>IFERROR(VLOOKUP($I533,Trabajadores!$C$3:$AY$1270,21,FALSE),0)</f>
        <v>43</v>
      </c>
      <c r="AK533" s="42">
        <f>IFERROR(VLOOKUP($I533,Trabajadores!$C$3:$AN$1684,38,FALSE),0)</f>
        <v>8.4388613109107489</v>
      </c>
      <c r="AL533" s="42" t="str">
        <f>IFERROR(VLOOKUP($I533,Trabajadores!$C$3:$AN$1684,28,FALSE),0)</f>
        <v>28002585011981</v>
      </c>
      <c r="AM533" s="21" t="str">
        <f>IFERROR(VLOOKUP($I533,Trabajadores!$C$3:$AN$1684,19,FALSE),0)</f>
        <v>Limpiador@</v>
      </c>
      <c r="AN533" s="21">
        <f>IFERROR(IF($J533="algadi",VLOOKUP($K533,Centros!$AB$2:$AD$142,2,FALSE),VLOOKUP($K533,Centros!$AB$143:$AD$282,2,FALSE)),0)</f>
        <v>19228</v>
      </c>
      <c r="AO533" s="44" t="str">
        <f>IFERROR(IF($J533="algadi",VLOOKUP($K533,Centros!$AB$2:$AD$142,3,FALSE),VLOOKUP($K533,Centros!$AB$143:$AD$222,3,FALSE)),0)</f>
        <v>43</v>
      </c>
      <c r="AQ533" s="55">
        <f>IFERROR(VLOOKUP($AM533,Centros!$AR$2:$AS$405,2,FALSE),0)</f>
        <v>1.6367812499999999</v>
      </c>
      <c r="AR533" s="78">
        <f>IFERROR(VLOOKUP($AM533,Centros!$AZ$2:$BA$6,2,FALSE),0)</f>
        <v>0</v>
      </c>
      <c r="AS533" s="76">
        <f>IFERROR(VLOOKUP($AM533,Centros!$BE$2:$BF$6,2,FALSE),0)</f>
        <v>0</v>
      </c>
      <c r="BD533" s="45" t="str">
        <f t="shared" si="204"/>
        <v>ALGADI</v>
      </c>
      <c r="BE533" s="45" t="s">
        <v>852</v>
      </c>
      <c r="BF533" s="123" t="str">
        <f t="shared" si="205"/>
        <v>9-SEPTIEMBRE</v>
      </c>
      <c r="BG533" s="45">
        <f t="shared" si="206"/>
        <v>110070</v>
      </c>
      <c r="BH533" s="45">
        <f>VLOOKUP(Y533,Hoja1!$A$2:$O$599,14,FALSE)</f>
        <v>110070</v>
      </c>
      <c r="BI533" s="45" t="str">
        <f>VLOOKUP(BH533,Hoja1!$A$2:$O$599,2,FALSE)</f>
        <v>COL. SAG. CORAZON JESUS-VALDERRIBA</v>
      </c>
      <c r="BJ533" s="45" t="str">
        <f t="shared" si="207"/>
        <v>NOUICHI DEL CARMEN, LAILA</v>
      </c>
      <c r="BK533" s="45">
        <f>VLOOKUP(BJ533,Trabajadores!$C$3:$AN$3285,14,FALSE)</f>
        <v>300</v>
      </c>
      <c r="BL533" s="45" t="str">
        <f>VLOOKUP($BJ533,Trabajadores!$C$3:$AN$3285,19,FALSE)</f>
        <v>Limpiador@</v>
      </c>
      <c r="BM533" s="45">
        <f>VLOOKUP($BJ533,Trabajadores!$C$3:$AN$3285,16,FALSE)</f>
        <v>98.71</v>
      </c>
      <c r="BN533" s="124">
        <f t="shared" si="208"/>
        <v>1</v>
      </c>
      <c r="BO533" s="124">
        <f t="shared" si="209"/>
        <v>0</v>
      </c>
      <c r="BP533" s="125">
        <f t="shared" si="210"/>
        <v>1</v>
      </c>
      <c r="BR533" s="126">
        <f t="shared" si="211"/>
        <v>-118.755</v>
      </c>
      <c r="BV533" s="45" t="str">
        <f t="shared" si="212"/>
        <v>ALGADI</v>
      </c>
      <c r="BW533" s="45" t="s">
        <v>852</v>
      </c>
      <c r="BX533" s="123" t="str">
        <f t="shared" si="213"/>
        <v>9-SEPTIEMBRE</v>
      </c>
      <c r="BY533" s="45">
        <f t="shared" si="214"/>
        <v>110070</v>
      </c>
      <c r="BZ533" s="45">
        <f>VLOOKUP(BY533,Hoja1!$A$2:$O$599,14,FALSE)</f>
        <v>110070</v>
      </c>
      <c r="CA533" s="45" t="str">
        <f>VLOOKUP(BZ533,Hoja1!$A$2:$O$599,2,FALSE)</f>
        <v>COL. SAG. CORAZON JESUS-VALDERRIBA</v>
      </c>
      <c r="CB533" s="45" t="str">
        <f t="shared" si="215"/>
        <v>Refuerzo</v>
      </c>
      <c r="CC533" s="45">
        <v>888</v>
      </c>
      <c r="CD533" s="45" t="str">
        <f t="shared" si="216"/>
        <v>INCIDENCIA</v>
      </c>
      <c r="CJ533" s="126">
        <f t="shared" si="217"/>
        <v>118.755</v>
      </c>
    </row>
    <row r="534" spans="4:88" hidden="1" x14ac:dyDescent="0.3">
      <c r="D534" s="31" t="s">
        <v>2777</v>
      </c>
      <c r="E534" s="8" t="s">
        <v>2786</v>
      </c>
      <c r="F534" s="7" t="s">
        <v>726</v>
      </c>
      <c r="G534" s="45" t="s">
        <v>714</v>
      </c>
      <c r="H534" s="45" t="s">
        <v>718</v>
      </c>
      <c r="I534" s="119" t="s">
        <v>8454</v>
      </c>
      <c r="J534" s="18" t="s">
        <v>485</v>
      </c>
      <c r="K534" s="119">
        <v>110070</v>
      </c>
      <c r="L534" s="110" t="str">
        <f t="shared" si="195"/>
        <v>ok</v>
      </c>
      <c r="M534" s="111" t="str">
        <f>IFERROR(VLOOKUP(K534,Centros!$E$2:$G$340,2,FALSE)," ")</f>
        <v>COL. SAG. CORAZON JESUS-VALDERRIBA</v>
      </c>
      <c r="N534" s="112" t="str">
        <f t="shared" si="196"/>
        <v xml:space="preserve"> </v>
      </c>
      <c r="O534" s="113" t="str">
        <f>IFERROR(VLOOKUP($I534,Trabajadores!$C$3:$AF$1684,19,FALSE)," ")</f>
        <v>Limpiador@</v>
      </c>
      <c r="P534" s="32">
        <v>9</v>
      </c>
      <c r="Q534" s="33">
        <v>9</v>
      </c>
      <c r="R534" s="24">
        <f t="shared" si="194"/>
        <v>81</v>
      </c>
      <c r="T534" s="23" t="b">
        <f t="shared" si="197"/>
        <v>0</v>
      </c>
      <c r="U534" s="23">
        <f t="shared" si="198"/>
        <v>0</v>
      </c>
      <c r="V534" s="18"/>
      <c r="W534" s="23">
        <f t="shared" si="199"/>
        <v>106.87949999999999</v>
      </c>
      <c r="X534" s="30" t="str">
        <f>IFERROR(VLOOKUP($I534,Trabajadores!$C$2:$AS$1684,42,FALSE)," ")</f>
        <v>ALGADI</v>
      </c>
      <c r="Y534" s="30">
        <f>IFERROR(VLOOKUP($I534,Trabajadores!$C$2:$AS$1684,40,FALSE)," ")</f>
        <v>110070</v>
      </c>
      <c r="Z534" s="30" t="str">
        <f>IFERROR(VLOOKUP(Y534,Centros!$X$2:$Y$228,2,FALSE)," ")</f>
        <v>COL. SAG. CORAZON JESUS-VALDERRIBA</v>
      </c>
      <c r="AA534" s="6" t="s">
        <v>10613</v>
      </c>
      <c r="AB534" s="5" t="s">
        <v>11057</v>
      </c>
      <c r="AC534" s="41">
        <f>IFERROR(VLOOKUP(H534,Centros!$AI$2:$AN$10,6,FALSE),0)</f>
        <v>72</v>
      </c>
      <c r="AD534" s="42">
        <f t="shared" si="200"/>
        <v>0</v>
      </c>
      <c r="AE534" s="42">
        <f t="shared" si="201"/>
        <v>81</v>
      </c>
      <c r="AF534" s="42">
        <f t="shared" si="202"/>
        <v>0</v>
      </c>
      <c r="AG534" s="42">
        <f t="shared" si="203"/>
        <v>0</v>
      </c>
      <c r="AH534" s="43">
        <f>IFERROR(VLOOKUP($I534,Trabajadores!$C$3:$AT$1684,44,FALSE),0)</f>
        <v>19228</v>
      </c>
      <c r="AI534" s="43">
        <f>IFERROR(VLOOKUP($I534,Trabajadores!$C$3:$AT$1684,2,FALSE),0)</f>
        <v>624</v>
      </c>
      <c r="AJ534" s="43" t="str">
        <f>IFERROR(VLOOKUP($I534,Trabajadores!$C$3:$AY$1270,21,FALSE),0)</f>
        <v>43</v>
      </c>
      <c r="AK534" s="42">
        <f>IFERROR(VLOOKUP($I534,Trabajadores!$C$3:$AN$1684,38,FALSE),0)</f>
        <v>8.4389625585023396</v>
      </c>
      <c r="AL534" s="42" t="str">
        <f>IFERROR(VLOOKUP($I534,Trabajadores!$C$3:$AN$1684,28,FALSE),0)</f>
        <v>28002585011981</v>
      </c>
      <c r="AM534" s="21" t="str">
        <f>IFERROR(VLOOKUP($I534,Trabajadores!$C$3:$AN$1684,19,FALSE),0)</f>
        <v>Limpiador@</v>
      </c>
      <c r="AN534" s="21">
        <f>IFERROR(IF($J534="algadi",VLOOKUP($K534,Centros!$AB$2:$AD$142,2,FALSE),VLOOKUP($K534,Centros!$AB$143:$AD$282,2,FALSE)),0)</f>
        <v>19228</v>
      </c>
      <c r="AO534" s="44" t="str">
        <f>IFERROR(IF($J534="algadi",VLOOKUP($K534,Centros!$AB$2:$AD$142,3,FALSE),VLOOKUP($K534,Centros!$AB$143:$AD$222,3,FALSE)),0)</f>
        <v>43</v>
      </c>
      <c r="AQ534" s="55">
        <f>IFERROR(VLOOKUP($AM534,Centros!$AR$2:$AS$405,2,FALSE),0)</f>
        <v>1.6367812499999999</v>
      </c>
      <c r="AR534" s="78">
        <f>IFERROR(VLOOKUP($AM534,Centros!$AZ$2:$BA$6,2,FALSE),0)</f>
        <v>0</v>
      </c>
      <c r="AS534" s="76">
        <f>IFERROR(VLOOKUP($AM534,Centros!$BE$2:$BF$6,2,FALSE),0)</f>
        <v>0</v>
      </c>
      <c r="BD534" s="45" t="str">
        <f t="shared" si="204"/>
        <v>ALGADI</v>
      </c>
      <c r="BE534" s="45" t="s">
        <v>852</v>
      </c>
      <c r="BF534" s="123" t="str">
        <f t="shared" si="205"/>
        <v>9-SEPTIEMBRE</v>
      </c>
      <c r="BG534" s="45">
        <f t="shared" si="206"/>
        <v>110070</v>
      </c>
      <c r="BH534" s="45">
        <f>VLOOKUP(Y534,Hoja1!$A$2:$O$599,14,FALSE)</f>
        <v>110070</v>
      </c>
      <c r="BI534" s="45" t="str">
        <f>VLOOKUP(BH534,Hoja1!$A$2:$O$599,2,FALSE)</f>
        <v>COL. SAG. CORAZON JESUS-VALDERRIBA</v>
      </c>
      <c r="BJ534" s="45" t="str">
        <f t="shared" si="207"/>
        <v>FLORES AVILA, CINTHIA MR</v>
      </c>
      <c r="BK534" s="45">
        <f>VLOOKUP(BJ534,Trabajadores!$C$3:$AN$3285,14,FALSE)</f>
        <v>300</v>
      </c>
      <c r="BL534" s="45" t="str">
        <f>VLOOKUP($BJ534,Trabajadores!$C$3:$AN$3285,19,FALSE)</f>
        <v>Limpiador@</v>
      </c>
      <c r="BM534" s="45">
        <f>VLOOKUP($BJ534,Trabajadores!$C$3:$AN$3285,16,FALSE)</f>
        <v>51.28</v>
      </c>
      <c r="BN534" s="124">
        <f t="shared" si="208"/>
        <v>1</v>
      </c>
      <c r="BO534" s="124">
        <f t="shared" si="209"/>
        <v>0</v>
      </c>
      <c r="BP534" s="125">
        <f t="shared" si="210"/>
        <v>1</v>
      </c>
      <c r="BR534" s="126">
        <f t="shared" si="211"/>
        <v>-106.87949999999999</v>
      </c>
      <c r="BV534" s="45" t="str">
        <f t="shared" si="212"/>
        <v>ALGADI</v>
      </c>
      <c r="BW534" s="45" t="s">
        <v>852</v>
      </c>
      <c r="BX534" s="123" t="str">
        <f t="shared" si="213"/>
        <v>9-SEPTIEMBRE</v>
      </c>
      <c r="BY534" s="45">
        <f t="shared" si="214"/>
        <v>110070</v>
      </c>
      <c r="BZ534" s="45">
        <f>VLOOKUP(BY534,Hoja1!$A$2:$O$599,14,FALSE)</f>
        <v>110070</v>
      </c>
      <c r="CA534" s="45" t="str">
        <f>VLOOKUP(BZ534,Hoja1!$A$2:$O$599,2,FALSE)</f>
        <v>COL. SAG. CORAZON JESUS-VALDERRIBA</v>
      </c>
      <c r="CB534" s="45" t="str">
        <f t="shared" si="215"/>
        <v>Refuerzo</v>
      </c>
      <c r="CC534" s="45">
        <v>888</v>
      </c>
      <c r="CD534" s="45" t="str">
        <f t="shared" si="216"/>
        <v>INCIDENCIA</v>
      </c>
      <c r="CJ534" s="126">
        <f t="shared" si="217"/>
        <v>106.87949999999999</v>
      </c>
    </row>
    <row r="535" spans="4:88" hidden="1" x14ac:dyDescent="0.3">
      <c r="D535" s="31" t="s">
        <v>2777</v>
      </c>
      <c r="E535" s="8" t="s">
        <v>2786</v>
      </c>
      <c r="F535" s="7" t="s">
        <v>726</v>
      </c>
      <c r="G535" s="45" t="s">
        <v>714</v>
      </c>
      <c r="H535" s="45" t="s">
        <v>718</v>
      </c>
      <c r="I535" s="119" t="s">
        <v>8831</v>
      </c>
      <c r="J535" s="18" t="s">
        <v>485</v>
      </c>
      <c r="K535" s="119">
        <v>110070</v>
      </c>
      <c r="L535" s="110" t="str">
        <f t="shared" si="195"/>
        <v>ok</v>
      </c>
      <c r="M535" s="111" t="str">
        <f>IFERROR(VLOOKUP(K535,Centros!$E$2:$G$340,2,FALSE)," ")</f>
        <v>COL. SAG. CORAZON JESUS-VALDERRIBA</v>
      </c>
      <c r="N535" s="112" t="str">
        <f t="shared" si="196"/>
        <v xml:space="preserve"> </v>
      </c>
      <c r="O535" s="113" t="str">
        <f>IFERROR(VLOOKUP($I535,Trabajadores!$C$3:$AF$1684,19,FALSE)," ")</f>
        <v>Limpiador@</v>
      </c>
      <c r="P535" s="32">
        <v>1</v>
      </c>
      <c r="Q535" s="33">
        <v>9</v>
      </c>
      <c r="R535" s="24">
        <f t="shared" si="194"/>
        <v>9</v>
      </c>
      <c r="T535" s="23" t="b">
        <f t="shared" si="197"/>
        <v>0</v>
      </c>
      <c r="U535" s="23">
        <f t="shared" si="198"/>
        <v>0</v>
      </c>
      <c r="V535" s="18"/>
      <c r="W535" s="23">
        <f t="shared" si="199"/>
        <v>11.875499999999999</v>
      </c>
      <c r="X535" s="30" t="str">
        <f>IFERROR(VLOOKUP($I535,Trabajadores!$C$2:$AS$1684,42,FALSE)," ")</f>
        <v>ALGADI</v>
      </c>
      <c r="Y535" s="30">
        <f>IFERROR(VLOOKUP($I535,Trabajadores!$C$2:$AS$1684,40,FALSE)," ")</f>
        <v>110070</v>
      </c>
      <c r="Z535" s="30" t="str">
        <f>IFERROR(VLOOKUP(Y535,Centros!$X$2:$Y$228,2,FALSE)," ")</f>
        <v>COL. SAG. CORAZON JESUS-VALDERRIBA</v>
      </c>
      <c r="AA535" s="6" t="s">
        <v>10613</v>
      </c>
      <c r="AB535" s="5" t="s">
        <v>11058</v>
      </c>
      <c r="AC535" s="41">
        <f>IFERROR(VLOOKUP(H535,Centros!$AI$2:$AN$10,6,FALSE),0)</f>
        <v>72</v>
      </c>
      <c r="AD535" s="42">
        <f t="shared" si="200"/>
        <v>0</v>
      </c>
      <c r="AE535" s="42">
        <f t="shared" si="201"/>
        <v>9</v>
      </c>
      <c r="AF535" s="42">
        <f t="shared" si="202"/>
        <v>0</v>
      </c>
      <c r="AG535" s="42">
        <f t="shared" si="203"/>
        <v>0</v>
      </c>
      <c r="AH535" s="43">
        <f>IFERROR(VLOOKUP($I535,Trabajadores!$C$3:$AT$1684,44,FALSE),0)</f>
        <v>19228</v>
      </c>
      <c r="AI535" s="43">
        <f>IFERROR(VLOOKUP($I535,Trabajadores!$C$3:$AT$1684,2,FALSE),0)</f>
        <v>625</v>
      </c>
      <c r="AJ535" s="43" t="str">
        <f>IFERROR(VLOOKUP($I535,Trabajadores!$C$3:$AY$1270,21,FALSE),0)</f>
        <v>43</v>
      </c>
      <c r="AK535" s="42">
        <f>IFERROR(VLOOKUP($I535,Trabajadores!$C$3:$AN$1684,38,FALSE),0)</f>
        <v>9.5041926677067075</v>
      </c>
      <c r="AL535" s="42" t="str">
        <f>IFERROR(VLOOKUP($I535,Trabajadores!$C$3:$AN$1684,28,FALSE),0)</f>
        <v>28002585011981</v>
      </c>
      <c r="AM535" s="21" t="str">
        <f>IFERROR(VLOOKUP($I535,Trabajadores!$C$3:$AN$1684,19,FALSE),0)</f>
        <v>Limpiador@</v>
      </c>
      <c r="AN535" s="21">
        <f>IFERROR(IF($J535="algadi",VLOOKUP($K535,Centros!$AB$2:$AD$142,2,FALSE),VLOOKUP($K535,Centros!$AB$143:$AD$282,2,FALSE)),0)</f>
        <v>19228</v>
      </c>
      <c r="AO535" s="44" t="str">
        <f>IFERROR(IF($J535="algadi",VLOOKUP($K535,Centros!$AB$2:$AD$142,3,FALSE),VLOOKUP($K535,Centros!$AB$143:$AD$222,3,FALSE)),0)</f>
        <v>43</v>
      </c>
      <c r="AQ535" s="55">
        <f>IFERROR(VLOOKUP($AM535,Centros!$AR$2:$AS$405,2,FALSE),0)</f>
        <v>1.6367812499999999</v>
      </c>
      <c r="AR535" s="78">
        <f>IFERROR(VLOOKUP($AM535,Centros!$AZ$2:$BA$6,2,FALSE),0)</f>
        <v>0</v>
      </c>
      <c r="AS535" s="76">
        <f>IFERROR(VLOOKUP($AM535,Centros!$BE$2:$BF$6,2,FALSE),0)</f>
        <v>0</v>
      </c>
      <c r="BD535" s="45" t="str">
        <f t="shared" si="204"/>
        <v>ALGADI</v>
      </c>
      <c r="BE535" s="45" t="s">
        <v>852</v>
      </c>
      <c r="BF535" s="123" t="str">
        <f t="shared" si="205"/>
        <v>9-SEPTIEMBRE</v>
      </c>
      <c r="BG535" s="45">
        <f t="shared" si="206"/>
        <v>110070</v>
      </c>
      <c r="BH535" s="45">
        <f>VLOOKUP(Y535,Hoja1!$A$2:$O$599,14,FALSE)</f>
        <v>110070</v>
      </c>
      <c r="BI535" s="45" t="str">
        <f>VLOOKUP(BH535,Hoja1!$A$2:$O$599,2,FALSE)</f>
        <v>COL. SAG. CORAZON JESUS-VALDERRIBA</v>
      </c>
      <c r="BJ535" s="45" t="str">
        <f t="shared" si="207"/>
        <v>GUTIERREZ SANCHEZ, OLGA</v>
      </c>
      <c r="BK535" s="45">
        <f>VLOOKUP(BJ535,Trabajadores!$C$3:$AN$3285,14,FALSE)</f>
        <v>300</v>
      </c>
      <c r="BL535" s="45" t="str">
        <f>VLOOKUP($BJ535,Trabajadores!$C$3:$AN$3285,19,FALSE)</f>
        <v>Limpiador@</v>
      </c>
      <c r="BM535" s="45">
        <f>VLOOKUP($BJ535,Trabajadores!$C$3:$AN$3285,16,FALSE)</f>
        <v>51.28</v>
      </c>
      <c r="BN535" s="124">
        <f t="shared" si="208"/>
        <v>1</v>
      </c>
      <c r="BO535" s="124">
        <f t="shared" si="209"/>
        <v>0</v>
      </c>
      <c r="BP535" s="125">
        <f t="shared" si="210"/>
        <v>1</v>
      </c>
      <c r="BR535" s="126">
        <f t="shared" si="211"/>
        <v>-11.875499999999999</v>
      </c>
      <c r="BV535" s="45" t="str">
        <f t="shared" si="212"/>
        <v>ALGADI</v>
      </c>
      <c r="BW535" s="45" t="s">
        <v>852</v>
      </c>
      <c r="BX535" s="123" t="str">
        <f t="shared" si="213"/>
        <v>9-SEPTIEMBRE</v>
      </c>
      <c r="BY535" s="45">
        <f t="shared" si="214"/>
        <v>110070</v>
      </c>
      <c r="BZ535" s="45">
        <f>VLOOKUP(BY535,Hoja1!$A$2:$O$599,14,FALSE)</f>
        <v>110070</v>
      </c>
      <c r="CA535" s="45" t="str">
        <f>VLOOKUP(BZ535,Hoja1!$A$2:$O$599,2,FALSE)</f>
        <v>COL. SAG. CORAZON JESUS-VALDERRIBA</v>
      </c>
      <c r="CB535" s="45" t="str">
        <f t="shared" si="215"/>
        <v>Refuerzo</v>
      </c>
      <c r="CC535" s="45">
        <v>888</v>
      </c>
      <c r="CD535" s="45" t="str">
        <f t="shared" si="216"/>
        <v>INCIDENCIA</v>
      </c>
      <c r="CJ535" s="126">
        <f t="shared" si="217"/>
        <v>11.875499999999999</v>
      </c>
    </row>
    <row r="536" spans="4:88" hidden="1" x14ac:dyDescent="0.3">
      <c r="D536" s="31" t="s">
        <v>2777</v>
      </c>
      <c r="E536" s="8" t="s">
        <v>2786</v>
      </c>
      <c r="F536" s="7" t="s">
        <v>726</v>
      </c>
      <c r="G536" s="45" t="s">
        <v>714</v>
      </c>
      <c r="H536" s="45" t="s">
        <v>718</v>
      </c>
      <c r="I536" s="119" t="s">
        <v>8223</v>
      </c>
      <c r="J536" s="18" t="s">
        <v>485</v>
      </c>
      <c r="K536" s="119">
        <v>110070</v>
      </c>
      <c r="L536" s="110" t="str">
        <f t="shared" si="195"/>
        <v>ok</v>
      </c>
      <c r="M536" s="111" t="str">
        <f>IFERROR(VLOOKUP(K536,Centros!$E$2:$G$340,2,FALSE)," ")</f>
        <v>COL. SAG. CORAZON JESUS-VALDERRIBA</v>
      </c>
      <c r="N536" s="112" t="str">
        <f t="shared" si="196"/>
        <v xml:space="preserve"> </v>
      </c>
      <c r="O536" s="113" t="str">
        <f>IFERROR(VLOOKUP($I536,Trabajadores!$C$3:$AF$1684,19,FALSE)," ")</f>
        <v>Limpiador@</v>
      </c>
      <c r="P536" s="32">
        <v>1</v>
      </c>
      <c r="Q536" s="33">
        <v>9</v>
      </c>
      <c r="R536" s="24">
        <f t="shared" si="194"/>
        <v>9</v>
      </c>
      <c r="T536" s="23" t="b">
        <f t="shared" si="197"/>
        <v>0</v>
      </c>
      <c r="U536" s="23">
        <f t="shared" si="198"/>
        <v>0</v>
      </c>
      <c r="V536" s="18"/>
      <c r="W536" s="23">
        <f t="shared" si="199"/>
        <v>11.875499999999999</v>
      </c>
      <c r="X536" s="30" t="str">
        <f>IFERROR(VLOOKUP($I536,Trabajadores!$C$2:$AS$1684,42,FALSE)," ")</f>
        <v>ALGADI</v>
      </c>
      <c r="Y536" s="30">
        <f>IFERROR(VLOOKUP($I536,Trabajadores!$C$2:$AS$1684,40,FALSE)," ")</f>
        <v>110070</v>
      </c>
      <c r="Z536" s="30" t="str">
        <f>IFERROR(VLOOKUP(Y536,Centros!$X$2:$Y$228,2,FALSE)," ")</f>
        <v>COL. SAG. CORAZON JESUS-VALDERRIBA</v>
      </c>
      <c r="AA536" s="6" t="s">
        <v>10613</v>
      </c>
      <c r="AB536" s="5" t="s">
        <v>11059</v>
      </c>
      <c r="AC536" s="41">
        <f>IFERROR(VLOOKUP(H536,Centros!$AI$2:$AN$10,6,FALSE),0)</f>
        <v>72</v>
      </c>
      <c r="AD536" s="42">
        <f t="shared" si="200"/>
        <v>0</v>
      </c>
      <c r="AE536" s="42">
        <f t="shared" si="201"/>
        <v>9</v>
      </c>
      <c r="AF536" s="42">
        <f t="shared" si="202"/>
        <v>0</v>
      </c>
      <c r="AG536" s="42">
        <f t="shared" si="203"/>
        <v>0</v>
      </c>
      <c r="AH536" s="43">
        <f>IFERROR(VLOOKUP($I536,Trabajadores!$C$3:$AT$1684,44,FALSE),0)</f>
        <v>19228</v>
      </c>
      <c r="AI536" s="43">
        <f>IFERROR(VLOOKUP($I536,Trabajadores!$C$3:$AT$1684,2,FALSE),0)</f>
        <v>623</v>
      </c>
      <c r="AJ536" s="43" t="str">
        <f>IFERROR(VLOOKUP($I536,Trabajadores!$C$3:$AY$1270,21,FALSE),0)</f>
        <v>43</v>
      </c>
      <c r="AK536" s="42">
        <f>IFERROR(VLOOKUP($I536,Trabajadores!$C$3:$AN$1684,38,FALSE),0)</f>
        <v>8.7046606864274576</v>
      </c>
      <c r="AL536" s="42" t="str">
        <f>IFERROR(VLOOKUP($I536,Trabajadores!$C$3:$AN$1684,28,FALSE),0)</f>
        <v>28002585011981</v>
      </c>
      <c r="AM536" s="21" t="str">
        <f>IFERROR(VLOOKUP($I536,Trabajadores!$C$3:$AN$1684,19,FALSE),0)</f>
        <v>Limpiador@</v>
      </c>
      <c r="AN536" s="21">
        <f>IFERROR(IF($J536="algadi",VLOOKUP($K536,Centros!$AB$2:$AD$142,2,FALSE),VLOOKUP($K536,Centros!$AB$143:$AD$282,2,FALSE)),0)</f>
        <v>19228</v>
      </c>
      <c r="AO536" s="44" t="str">
        <f>IFERROR(IF($J536="algadi",VLOOKUP($K536,Centros!$AB$2:$AD$142,3,FALSE),VLOOKUP($K536,Centros!$AB$143:$AD$222,3,FALSE)),0)</f>
        <v>43</v>
      </c>
      <c r="AQ536" s="55">
        <f>IFERROR(VLOOKUP($AM536,Centros!$AR$2:$AS$405,2,FALSE),0)</f>
        <v>1.6367812499999999</v>
      </c>
      <c r="AR536" s="78">
        <f>IFERROR(VLOOKUP($AM536,Centros!$AZ$2:$BA$6,2,FALSE),0)</f>
        <v>0</v>
      </c>
      <c r="AS536" s="76">
        <f>IFERROR(VLOOKUP($AM536,Centros!$BE$2:$BF$6,2,FALSE),0)</f>
        <v>0</v>
      </c>
      <c r="BD536" s="45" t="str">
        <f t="shared" si="204"/>
        <v>ALGADI</v>
      </c>
      <c r="BE536" s="45" t="s">
        <v>852</v>
      </c>
      <c r="BF536" s="123" t="str">
        <f t="shared" si="205"/>
        <v>9-SEPTIEMBRE</v>
      </c>
      <c r="BG536" s="45">
        <f t="shared" si="206"/>
        <v>110070</v>
      </c>
      <c r="BH536" s="45">
        <f>VLOOKUP(Y536,Hoja1!$A$2:$O$599,14,FALSE)</f>
        <v>110070</v>
      </c>
      <c r="BI536" s="45" t="str">
        <f>VLOOKUP(BH536,Hoja1!$A$2:$O$599,2,FALSE)</f>
        <v>COL. SAG. CORAZON JESUS-VALDERRIBA</v>
      </c>
      <c r="BJ536" s="45" t="str">
        <f t="shared" si="207"/>
        <v>DORADO ESPINOSA, M DEL MAR</v>
      </c>
      <c r="BK536" s="45">
        <f>VLOOKUP(BJ536,Trabajadores!$C$3:$AN$3285,14,FALSE)</f>
        <v>300</v>
      </c>
      <c r="BL536" s="45" t="str">
        <f>VLOOKUP($BJ536,Trabajadores!$C$3:$AN$3285,19,FALSE)</f>
        <v>Limpiador@</v>
      </c>
      <c r="BM536" s="45">
        <f>VLOOKUP($BJ536,Trabajadores!$C$3:$AN$3285,16,FALSE)</f>
        <v>51.28</v>
      </c>
      <c r="BN536" s="124">
        <f t="shared" si="208"/>
        <v>1</v>
      </c>
      <c r="BO536" s="124">
        <f t="shared" si="209"/>
        <v>0</v>
      </c>
      <c r="BP536" s="125">
        <f t="shared" si="210"/>
        <v>1</v>
      </c>
      <c r="BR536" s="126">
        <f t="shared" si="211"/>
        <v>-11.875499999999999</v>
      </c>
      <c r="BV536" s="45" t="str">
        <f t="shared" si="212"/>
        <v>ALGADI</v>
      </c>
      <c r="BW536" s="45" t="s">
        <v>852</v>
      </c>
      <c r="BX536" s="123" t="str">
        <f t="shared" si="213"/>
        <v>9-SEPTIEMBRE</v>
      </c>
      <c r="BY536" s="45">
        <f t="shared" si="214"/>
        <v>110070</v>
      </c>
      <c r="BZ536" s="45">
        <f>VLOOKUP(BY536,Hoja1!$A$2:$O$599,14,FALSE)</f>
        <v>110070</v>
      </c>
      <c r="CA536" s="45" t="str">
        <f>VLOOKUP(BZ536,Hoja1!$A$2:$O$599,2,FALSE)</f>
        <v>COL. SAG. CORAZON JESUS-VALDERRIBA</v>
      </c>
      <c r="CB536" s="45" t="str">
        <f t="shared" si="215"/>
        <v>Refuerzo</v>
      </c>
      <c r="CC536" s="45">
        <v>888</v>
      </c>
      <c r="CD536" s="45" t="str">
        <f t="shared" si="216"/>
        <v>INCIDENCIA</v>
      </c>
      <c r="CJ536" s="126">
        <f t="shared" si="217"/>
        <v>11.875499999999999</v>
      </c>
    </row>
    <row r="537" spans="4:88" hidden="1" x14ac:dyDescent="0.3">
      <c r="D537" s="31" t="s">
        <v>2777</v>
      </c>
      <c r="E537" s="8" t="s">
        <v>2786</v>
      </c>
      <c r="F537" s="7" t="s">
        <v>726</v>
      </c>
      <c r="G537" s="45" t="s">
        <v>714</v>
      </c>
      <c r="H537" s="45" t="s">
        <v>718</v>
      </c>
      <c r="I537" s="119" t="s">
        <v>9091</v>
      </c>
      <c r="J537" s="18" t="s">
        <v>485</v>
      </c>
      <c r="K537" s="119">
        <v>110070</v>
      </c>
      <c r="L537" s="110" t="str">
        <f t="shared" si="195"/>
        <v>ok</v>
      </c>
      <c r="M537" s="111" t="str">
        <f>IFERROR(VLOOKUP(K537,Centros!$E$2:$G$340,2,FALSE)," ")</f>
        <v>COL. SAG. CORAZON JESUS-VALDERRIBA</v>
      </c>
      <c r="N537" s="112" t="str">
        <f t="shared" si="196"/>
        <v xml:space="preserve"> </v>
      </c>
      <c r="O537" s="113" t="str">
        <f>IFERROR(VLOOKUP($I537,Trabajadores!$C$3:$AF$1684,19,FALSE)," ")</f>
        <v>ASL</v>
      </c>
      <c r="P537" s="32">
        <v>1</v>
      </c>
      <c r="Q537" s="33">
        <v>9</v>
      </c>
      <c r="R537" s="24">
        <f t="shared" si="194"/>
        <v>9</v>
      </c>
      <c r="T537" s="23">
        <f t="shared" si="197"/>
        <v>1.6367812499999999</v>
      </c>
      <c r="U537" s="23">
        <f t="shared" si="198"/>
        <v>0</v>
      </c>
      <c r="V537" s="18"/>
      <c r="W537" s="23">
        <f t="shared" si="199"/>
        <v>11.875499999999999</v>
      </c>
      <c r="X537" s="30" t="str">
        <f>IFERROR(VLOOKUP($I537,Trabajadores!$C$2:$AS$1684,42,FALSE)," ")</f>
        <v>ALGADI</v>
      </c>
      <c r="Y537" s="30">
        <f>IFERROR(VLOOKUP($I537,Trabajadores!$C$2:$AS$1684,40,FALSE)," ")</f>
        <v>110070</v>
      </c>
      <c r="Z537" s="30" t="str">
        <f>IFERROR(VLOOKUP(Y537,Centros!$X$2:$Y$228,2,FALSE)," ")</f>
        <v>COL. SAG. CORAZON JESUS-VALDERRIBA</v>
      </c>
      <c r="AA537" s="6" t="s">
        <v>10613</v>
      </c>
      <c r="AB537" s="5" t="s">
        <v>11060</v>
      </c>
      <c r="AC537" s="41">
        <f>IFERROR(VLOOKUP(H537,Centros!$AI$2:$AN$10,6,FALSE),0)</f>
        <v>72</v>
      </c>
      <c r="AD537" s="42">
        <f t="shared" si="200"/>
        <v>0</v>
      </c>
      <c r="AE537" s="42">
        <f t="shared" si="201"/>
        <v>9</v>
      </c>
      <c r="AF537" s="42">
        <f t="shared" si="202"/>
        <v>0</v>
      </c>
      <c r="AG537" s="42">
        <f t="shared" si="203"/>
        <v>0</v>
      </c>
      <c r="AH537" s="43">
        <f>IFERROR(VLOOKUP($I537,Trabajadores!$C$3:$AT$1684,44,FALSE),0)</f>
        <v>19228</v>
      </c>
      <c r="AI537" s="43">
        <f>IFERROR(VLOOKUP($I537,Trabajadores!$C$3:$AT$1684,2,FALSE),0)</f>
        <v>1701</v>
      </c>
      <c r="AJ537" s="43" t="str">
        <f>IFERROR(VLOOKUP($I537,Trabajadores!$C$3:$AY$1270,21,FALSE),0)</f>
        <v>43</v>
      </c>
      <c r="AK537" s="42">
        <f>IFERROR(VLOOKUP($I537,Trabajadores!$C$3:$AN$1684,38,FALSE),0)</f>
        <v>7.8</v>
      </c>
      <c r="AL537" s="42" t="str">
        <f>IFERROR(VLOOKUP($I537,Trabajadores!$C$3:$AN$1684,28,FALSE),0)</f>
        <v>99100165012016</v>
      </c>
      <c r="AM537" s="21" t="str">
        <f>IFERROR(VLOOKUP($I537,Trabajadores!$C$3:$AN$1684,19,FALSE),0)</f>
        <v>ASL</v>
      </c>
      <c r="AN537" s="21">
        <f>IFERROR(IF($J537="algadi",VLOOKUP($K537,Centros!$AB$2:$AD$142,2,FALSE),VLOOKUP($K537,Centros!$AB$143:$AD$282,2,FALSE)),0)</f>
        <v>19228</v>
      </c>
      <c r="AO537" s="44" t="str">
        <f>IFERROR(IF($J537="algadi",VLOOKUP($K537,Centros!$AB$2:$AD$142,3,FALSE),VLOOKUP($K537,Centros!$AB$143:$AD$222,3,FALSE)),0)</f>
        <v>43</v>
      </c>
      <c r="AQ537" s="55">
        <f>IFERROR(VLOOKUP($AM537,Centros!$AR$2:$AS$405,2,FALSE),0)</f>
        <v>1.6367812499999999</v>
      </c>
      <c r="AR537" s="78">
        <f>IFERROR(VLOOKUP($AM537,Centros!$AZ$2:$BA$6,2,FALSE),0)</f>
        <v>0</v>
      </c>
      <c r="AS537" s="76">
        <f>IFERROR(VLOOKUP($AM537,Centros!$BE$2:$BF$6,2,FALSE),0)</f>
        <v>2.0499999999999998</v>
      </c>
      <c r="BD537" s="45" t="str">
        <f t="shared" si="204"/>
        <v>ALGADI</v>
      </c>
      <c r="BE537" s="45" t="s">
        <v>852</v>
      </c>
      <c r="BF537" s="123" t="str">
        <f t="shared" si="205"/>
        <v>9-SEPTIEMBRE</v>
      </c>
      <c r="BG537" s="45">
        <f t="shared" si="206"/>
        <v>110070</v>
      </c>
      <c r="BH537" s="45">
        <f>VLOOKUP(Y537,Hoja1!$A$2:$O$599,14,FALSE)</f>
        <v>110070</v>
      </c>
      <c r="BI537" s="45" t="str">
        <f>VLOOKUP(BH537,Hoja1!$A$2:$O$599,2,FALSE)</f>
        <v>COL. SAG. CORAZON JESUS-VALDERRIBA</v>
      </c>
      <c r="BJ537" s="45" t="str">
        <f t="shared" si="207"/>
        <v>LOPEZ BRAVO, SUSANA BET</v>
      </c>
      <c r="BK537" s="45">
        <f>VLOOKUP(BJ537,Trabajadores!$C$3:$AN$3285,14,FALSE)</f>
        <v>300</v>
      </c>
      <c r="BL537" s="45" t="str">
        <f>VLOOKUP($BJ537,Trabajadores!$C$3:$AN$3285,19,FALSE)</f>
        <v>ASL</v>
      </c>
      <c r="BM537" s="45">
        <f>VLOOKUP($BJ537,Trabajadores!$C$3:$AN$3285,16,FALSE)</f>
        <v>50</v>
      </c>
      <c r="BN537" s="124">
        <f t="shared" si="208"/>
        <v>1</v>
      </c>
      <c r="BO537" s="124">
        <f t="shared" si="209"/>
        <v>0</v>
      </c>
      <c r="BP537" s="125">
        <f t="shared" si="210"/>
        <v>1</v>
      </c>
      <c r="BR537" s="126">
        <f t="shared" si="211"/>
        <v>-11.875499999999999</v>
      </c>
      <c r="BV537" s="45" t="str">
        <f t="shared" si="212"/>
        <v>ALGADI</v>
      </c>
      <c r="BW537" s="45" t="s">
        <v>852</v>
      </c>
      <c r="BX537" s="123" t="str">
        <f t="shared" si="213"/>
        <v>9-SEPTIEMBRE</v>
      </c>
      <c r="BY537" s="45">
        <f t="shared" si="214"/>
        <v>110070</v>
      </c>
      <c r="BZ537" s="45">
        <f>VLOOKUP(BY537,Hoja1!$A$2:$O$599,14,FALSE)</f>
        <v>110070</v>
      </c>
      <c r="CA537" s="45" t="str">
        <f>VLOOKUP(BZ537,Hoja1!$A$2:$O$599,2,FALSE)</f>
        <v>COL. SAG. CORAZON JESUS-VALDERRIBA</v>
      </c>
      <c r="CB537" s="45" t="str">
        <f t="shared" si="215"/>
        <v>Refuerzo</v>
      </c>
      <c r="CC537" s="45">
        <v>888</v>
      </c>
      <c r="CD537" s="45" t="str">
        <f t="shared" si="216"/>
        <v>INCIDENCIA</v>
      </c>
      <c r="CJ537" s="126">
        <f t="shared" si="217"/>
        <v>11.875499999999999</v>
      </c>
    </row>
    <row r="538" spans="4:88" hidden="1" x14ac:dyDescent="0.3">
      <c r="D538" s="31" t="s">
        <v>2777</v>
      </c>
      <c r="E538" s="8" t="s">
        <v>2786</v>
      </c>
      <c r="F538" s="7" t="s">
        <v>726</v>
      </c>
      <c r="G538" s="45" t="s">
        <v>714</v>
      </c>
      <c r="H538" s="45" t="s">
        <v>722</v>
      </c>
      <c r="I538" s="119" t="s">
        <v>9091</v>
      </c>
      <c r="J538" s="18" t="s">
        <v>485</v>
      </c>
      <c r="K538" s="119">
        <v>110070</v>
      </c>
      <c r="L538" s="110" t="str">
        <f t="shared" si="195"/>
        <v>ok</v>
      </c>
      <c r="M538" s="111" t="str">
        <f>IFERROR(VLOOKUP(K538,Centros!$E$2:$G$340,2,FALSE)," ")</f>
        <v>COL. SAG. CORAZON JESUS-VALDERRIBA</v>
      </c>
      <c r="N538" s="112" t="str">
        <f t="shared" si="196"/>
        <v xml:space="preserve"> </v>
      </c>
      <c r="O538" s="113" t="str">
        <f>IFERROR(VLOOKUP($I538,Trabajadores!$C$3:$AF$1684,19,FALSE)," ")</f>
        <v>ASL</v>
      </c>
      <c r="P538" s="32">
        <v>22</v>
      </c>
      <c r="Q538" s="33">
        <v>9</v>
      </c>
      <c r="R538" s="24">
        <f t="shared" si="194"/>
        <v>198</v>
      </c>
      <c r="T538" s="23">
        <f t="shared" si="197"/>
        <v>1.6367812499999999</v>
      </c>
      <c r="U538" s="23">
        <f t="shared" si="198"/>
        <v>0</v>
      </c>
      <c r="V538" s="18"/>
      <c r="W538" s="23">
        <f t="shared" si="199"/>
        <v>261.26099999999997</v>
      </c>
      <c r="X538" s="30" t="str">
        <f>IFERROR(VLOOKUP($I538,Trabajadores!$C$2:$AS$1684,42,FALSE)," ")</f>
        <v>ALGADI</v>
      </c>
      <c r="Y538" s="30">
        <f>IFERROR(VLOOKUP($I538,Trabajadores!$C$2:$AS$1684,40,FALSE)," ")</f>
        <v>110070</v>
      </c>
      <c r="Z538" s="30" t="str">
        <f>IFERROR(VLOOKUP(Y538,Centros!$X$2:$Y$228,2,FALSE)," ")</f>
        <v>COL. SAG. CORAZON JESUS-VALDERRIBA</v>
      </c>
      <c r="AA538" s="6" t="s">
        <v>10613</v>
      </c>
      <c r="AB538" s="5" t="s">
        <v>11061</v>
      </c>
      <c r="AC538" s="41">
        <f>IFERROR(VLOOKUP(H538,Centros!$AI$2:$AN$10,6,FALSE),0)</f>
        <v>72</v>
      </c>
      <c r="AD538" s="42">
        <f t="shared" si="200"/>
        <v>0</v>
      </c>
      <c r="AE538" s="42">
        <f t="shared" si="201"/>
        <v>198</v>
      </c>
      <c r="AF538" s="42">
        <f t="shared" si="202"/>
        <v>0</v>
      </c>
      <c r="AG538" s="42">
        <f t="shared" si="203"/>
        <v>0</v>
      </c>
      <c r="AH538" s="43">
        <f>IFERROR(VLOOKUP($I538,Trabajadores!$C$3:$AT$1684,44,FALSE),0)</f>
        <v>19228</v>
      </c>
      <c r="AI538" s="43">
        <f>IFERROR(VLOOKUP($I538,Trabajadores!$C$3:$AT$1684,2,FALSE),0)</f>
        <v>1701</v>
      </c>
      <c r="AJ538" s="43" t="str">
        <f>IFERROR(VLOOKUP($I538,Trabajadores!$C$3:$AY$1270,21,FALSE),0)</f>
        <v>43</v>
      </c>
      <c r="AK538" s="42">
        <f>IFERROR(VLOOKUP($I538,Trabajadores!$C$3:$AN$1684,38,FALSE),0)</f>
        <v>7.8</v>
      </c>
      <c r="AL538" s="42" t="str">
        <f>IFERROR(VLOOKUP($I538,Trabajadores!$C$3:$AN$1684,28,FALSE),0)</f>
        <v>99100165012016</v>
      </c>
      <c r="AM538" s="21" t="str">
        <f>IFERROR(VLOOKUP($I538,Trabajadores!$C$3:$AN$1684,19,FALSE),0)</f>
        <v>ASL</v>
      </c>
      <c r="AN538" s="21">
        <f>IFERROR(IF($J538="algadi",VLOOKUP($K538,Centros!$AB$2:$AD$142,2,FALSE),VLOOKUP($K538,Centros!$AB$143:$AD$282,2,FALSE)),0)</f>
        <v>19228</v>
      </c>
      <c r="AO538" s="44" t="str">
        <f>IFERROR(IF($J538="algadi",VLOOKUP($K538,Centros!$AB$2:$AD$142,3,FALSE),VLOOKUP($K538,Centros!$AB$143:$AD$222,3,FALSE)),0)</f>
        <v>43</v>
      </c>
      <c r="AQ538" s="55">
        <f>IFERROR(VLOOKUP($AM538,Centros!$AR$2:$AS$405,2,FALSE),0)</f>
        <v>1.6367812499999999</v>
      </c>
      <c r="AR538" s="78">
        <f>IFERROR(VLOOKUP($AM538,Centros!$AZ$2:$BA$6,2,FALSE),0)</f>
        <v>0</v>
      </c>
      <c r="AS538" s="76">
        <f>IFERROR(VLOOKUP($AM538,Centros!$BE$2:$BF$6,2,FALSE),0)</f>
        <v>2.0499999999999998</v>
      </c>
      <c r="BD538" s="45" t="str">
        <f t="shared" si="204"/>
        <v>ALGADI</v>
      </c>
      <c r="BE538" s="45" t="s">
        <v>852</v>
      </c>
      <c r="BF538" s="123" t="str">
        <f t="shared" si="205"/>
        <v>9-SEPTIEMBRE</v>
      </c>
      <c r="BG538" s="45">
        <f t="shared" si="206"/>
        <v>110070</v>
      </c>
      <c r="BH538" s="45">
        <f>VLOOKUP(Y538,Hoja1!$A$2:$O$599,14,FALSE)</f>
        <v>110070</v>
      </c>
      <c r="BI538" s="45" t="str">
        <f>VLOOKUP(BH538,Hoja1!$A$2:$O$599,2,FALSE)</f>
        <v>COL. SAG. CORAZON JESUS-VALDERRIBA</v>
      </c>
      <c r="BJ538" s="45" t="str">
        <f t="shared" si="207"/>
        <v>LOPEZ BRAVO, SUSANA BET</v>
      </c>
      <c r="BK538" s="45">
        <f>VLOOKUP(BJ538,Trabajadores!$C$3:$AN$3285,14,FALSE)</f>
        <v>300</v>
      </c>
      <c r="BL538" s="45" t="str">
        <f>VLOOKUP($BJ538,Trabajadores!$C$3:$AN$3285,19,FALSE)</f>
        <v>ASL</v>
      </c>
      <c r="BM538" s="45">
        <f>VLOOKUP($BJ538,Trabajadores!$C$3:$AN$3285,16,FALSE)</f>
        <v>50</v>
      </c>
      <c r="BN538" s="124">
        <f t="shared" si="208"/>
        <v>1</v>
      </c>
      <c r="BO538" s="124">
        <f t="shared" si="209"/>
        <v>0</v>
      </c>
      <c r="BP538" s="125">
        <f t="shared" si="210"/>
        <v>1</v>
      </c>
      <c r="BR538" s="126">
        <f t="shared" si="211"/>
        <v>-261.26099999999997</v>
      </c>
      <c r="BV538" s="45" t="str">
        <f t="shared" si="212"/>
        <v>ALGADI</v>
      </c>
      <c r="BW538" s="45" t="s">
        <v>852</v>
      </c>
      <c r="BX538" s="123" t="str">
        <f t="shared" si="213"/>
        <v>9-SEPTIEMBRE</v>
      </c>
      <c r="BY538" s="45">
        <f t="shared" si="214"/>
        <v>110070</v>
      </c>
      <c r="BZ538" s="45">
        <f>VLOOKUP(BY538,Hoja1!$A$2:$O$599,14,FALSE)</f>
        <v>110070</v>
      </c>
      <c r="CA538" s="45" t="str">
        <f>VLOOKUP(BZ538,Hoja1!$A$2:$O$599,2,FALSE)</f>
        <v>COL. SAG. CORAZON JESUS-VALDERRIBA</v>
      </c>
      <c r="CB538" s="45" t="str">
        <f t="shared" si="215"/>
        <v>Puesto pendiente de cubrir</v>
      </c>
      <c r="CC538" s="45">
        <v>888</v>
      </c>
      <c r="CD538" s="45" t="str">
        <f t="shared" si="216"/>
        <v>INCIDENCIA</v>
      </c>
      <c r="CJ538" s="126">
        <f t="shared" si="217"/>
        <v>261.26099999999997</v>
      </c>
    </row>
    <row r="539" spans="4:88" hidden="1" x14ac:dyDescent="0.3">
      <c r="D539" s="31" t="s">
        <v>2777</v>
      </c>
      <c r="E539" s="8" t="s">
        <v>2786</v>
      </c>
      <c r="F539" s="7" t="s">
        <v>726</v>
      </c>
      <c r="G539" s="45" t="s">
        <v>714</v>
      </c>
      <c r="H539" s="45" t="s">
        <v>720</v>
      </c>
      <c r="I539" s="119" t="s">
        <v>9091</v>
      </c>
      <c r="J539" s="18" t="s">
        <v>485</v>
      </c>
      <c r="K539" s="119">
        <v>110070</v>
      </c>
      <c r="L539" s="110" t="str">
        <f t="shared" si="195"/>
        <v>ok</v>
      </c>
      <c r="M539" s="111" t="str">
        <f>IFERROR(VLOOKUP(K539,Centros!$E$2:$G$340,2,FALSE)," ")</f>
        <v>COL. SAG. CORAZON JESUS-VALDERRIBA</v>
      </c>
      <c r="N539" s="112" t="str">
        <f t="shared" si="196"/>
        <v xml:space="preserve"> </v>
      </c>
      <c r="O539" s="113" t="str">
        <f>IFERROR(VLOOKUP($I539,Trabajadores!$C$3:$AF$1684,19,FALSE)," ")</f>
        <v>ASL</v>
      </c>
      <c r="P539" s="32">
        <v>2</v>
      </c>
      <c r="Q539" s="33">
        <v>80</v>
      </c>
      <c r="R539" s="24">
        <f t="shared" si="194"/>
        <v>160</v>
      </c>
      <c r="T539" s="23">
        <f t="shared" si="197"/>
        <v>1.6367812499999999</v>
      </c>
      <c r="U539" s="23">
        <f t="shared" si="198"/>
        <v>0</v>
      </c>
      <c r="V539" s="18"/>
      <c r="W539" s="23">
        <f t="shared" si="199"/>
        <v>211.11999999999998</v>
      </c>
      <c r="X539" s="30" t="str">
        <f>IFERROR(VLOOKUP($I539,Trabajadores!$C$2:$AS$1684,42,FALSE)," ")</f>
        <v>ALGADI</v>
      </c>
      <c r="Y539" s="30">
        <f>IFERROR(VLOOKUP($I539,Trabajadores!$C$2:$AS$1684,40,FALSE)," ")</f>
        <v>110070</v>
      </c>
      <c r="Z539" s="30" t="str">
        <f>IFERROR(VLOOKUP(Y539,Centros!$X$2:$Y$228,2,FALSE)," ")</f>
        <v>COL. SAG. CORAZON JESUS-VALDERRIBA</v>
      </c>
      <c r="AA539" s="6" t="s">
        <v>10613</v>
      </c>
      <c r="AB539" s="5" t="s">
        <v>11062</v>
      </c>
      <c r="AC539" s="41">
        <f>IFERROR(VLOOKUP(H539,Centros!$AI$2:$AN$10,6,FALSE),0)</f>
        <v>70</v>
      </c>
      <c r="AD539" s="42">
        <f t="shared" si="200"/>
        <v>160</v>
      </c>
      <c r="AE539" s="42">
        <f t="shared" si="201"/>
        <v>0</v>
      </c>
      <c r="AF539" s="42">
        <f t="shared" si="202"/>
        <v>0</v>
      </c>
      <c r="AG539" s="42">
        <f t="shared" si="203"/>
        <v>0</v>
      </c>
      <c r="AH539" s="43">
        <f>IFERROR(VLOOKUP($I539,Trabajadores!$C$3:$AT$1684,44,FALSE),0)</f>
        <v>19228</v>
      </c>
      <c r="AI539" s="43">
        <f>IFERROR(VLOOKUP($I539,Trabajadores!$C$3:$AT$1684,2,FALSE),0)</f>
        <v>1701</v>
      </c>
      <c r="AJ539" s="43" t="str">
        <f>IFERROR(VLOOKUP($I539,Trabajadores!$C$3:$AY$1270,21,FALSE),0)</f>
        <v>43</v>
      </c>
      <c r="AK539" s="42">
        <f>IFERROR(VLOOKUP($I539,Trabajadores!$C$3:$AN$1684,38,FALSE),0)</f>
        <v>7.8</v>
      </c>
      <c r="AL539" s="42" t="str">
        <f>IFERROR(VLOOKUP($I539,Trabajadores!$C$3:$AN$1684,28,FALSE),0)</f>
        <v>99100165012016</v>
      </c>
      <c r="AM539" s="21" t="str">
        <f>IFERROR(VLOOKUP($I539,Trabajadores!$C$3:$AN$1684,19,FALSE),0)</f>
        <v>ASL</v>
      </c>
      <c r="AN539" s="21">
        <f>IFERROR(IF($J539="algadi",VLOOKUP($K539,Centros!$AB$2:$AD$142,2,FALSE),VLOOKUP($K539,Centros!$AB$143:$AD$282,2,FALSE)),0)</f>
        <v>19228</v>
      </c>
      <c r="AO539" s="44" t="str">
        <f>IFERROR(IF($J539="algadi",VLOOKUP($K539,Centros!$AB$2:$AD$142,3,FALSE),VLOOKUP($K539,Centros!$AB$143:$AD$222,3,FALSE)),0)</f>
        <v>43</v>
      </c>
      <c r="AQ539" s="55">
        <f>IFERROR(VLOOKUP($AM539,Centros!$AR$2:$AS$405,2,FALSE),0)</f>
        <v>1.6367812499999999</v>
      </c>
      <c r="AR539" s="78">
        <f>IFERROR(VLOOKUP($AM539,Centros!$AZ$2:$BA$6,2,FALSE),0)</f>
        <v>0</v>
      </c>
      <c r="AS539" s="76">
        <f>IFERROR(VLOOKUP($AM539,Centros!$BE$2:$BF$6,2,FALSE),0)</f>
        <v>2.0499999999999998</v>
      </c>
      <c r="BD539" s="45" t="str">
        <f t="shared" si="204"/>
        <v>ALGADI</v>
      </c>
      <c r="BE539" s="45" t="s">
        <v>852</v>
      </c>
      <c r="BF539" s="123" t="str">
        <f t="shared" si="205"/>
        <v>9-SEPTIEMBRE</v>
      </c>
      <c r="BG539" s="45">
        <f t="shared" si="206"/>
        <v>110070</v>
      </c>
      <c r="BH539" s="45">
        <f>VLOOKUP(Y539,Hoja1!$A$2:$O$599,14,FALSE)</f>
        <v>110070</v>
      </c>
      <c r="BI539" s="45" t="str">
        <f>VLOOKUP(BH539,Hoja1!$A$2:$O$599,2,FALSE)</f>
        <v>COL. SAG. CORAZON JESUS-VALDERRIBA</v>
      </c>
      <c r="BJ539" s="45" t="str">
        <f t="shared" si="207"/>
        <v>LOPEZ BRAVO, SUSANA BET</v>
      </c>
      <c r="BK539" s="45">
        <f>VLOOKUP(BJ539,Trabajadores!$C$3:$AN$3285,14,FALSE)</f>
        <v>300</v>
      </c>
      <c r="BL539" s="45" t="str">
        <f>VLOOKUP($BJ539,Trabajadores!$C$3:$AN$3285,19,FALSE)</f>
        <v>ASL</v>
      </c>
      <c r="BM539" s="45">
        <f>VLOOKUP($BJ539,Trabajadores!$C$3:$AN$3285,16,FALSE)</f>
        <v>50</v>
      </c>
      <c r="BN539" s="124">
        <f t="shared" si="208"/>
        <v>1</v>
      </c>
      <c r="BO539" s="124">
        <f t="shared" si="209"/>
        <v>0</v>
      </c>
      <c r="BP539" s="125">
        <f t="shared" si="210"/>
        <v>1</v>
      </c>
      <c r="BR539" s="126">
        <f t="shared" si="211"/>
        <v>-211.11999999999998</v>
      </c>
      <c r="BV539" s="45" t="str">
        <f t="shared" si="212"/>
        <v>ALGADI</v>
      </c>
      <c r="BW539" s="45" t="s">
        <v>852</v>
      </c>
      <c r="BX539" s="123" t="str">
        <f t="shared" si="213"/>
        <v>9-SEPTIEMBRE</v>
      </c>
      <c r="BY539" s="45">
        <f t="shared" si="214"/>
        <v>110070</v>
      </c>
      <c r="BZ539" s="45">
        <f>VLOOKUP(BY539,Hoja1!$A$2:$O$599,14,FALSE)</f>
        <v>110070</v>
      </c>
      <c r="CA539" s="45" t="str">
        <f>VLOOKUP(BZ539,Hoja1!$A$2:$O$599,2,FALSE)</f>
        <v>COL. SAG. CORAZON JESUS-VALDERRIBA</v>
      </c>
      <c r="CB539" s="45" t="str">
        <f t="shared" si="215"/>
        <v>Festivos y Fines de Semana</v>
      </c>
      <c r="CC539" s="45">
        <v>888</v>
      </c>
      <c r="CD539" s="45" t="str">
        <f t="shared" si="216"/>
        <v>INCIDENCIA</v>
      </c>
      <c r="CJ539" s="126">
        <f t="shared" si="217"/>
        <v>211.11999999999998</v>
      </c>
    </row>
    <row r="540" spans="4:88" hidden="1" x14ac:dyDescent="0.3">
      <c r="D540" s="31" t="s">
        <v>2777</v>
      </c>
      <c r="E540" s="8" t="s">
        <v>2786</v>
      </c>
      <c r="F540" s="7" t="s">
        <v>726</v>
      </c>
      <c r="G540" s="45" t="s">
        <v>714</v>
      </c>
      <c r="H540" s="45" t="s">
        <v>721</v>
      </c>
      <c r="I540" s="119" t="s">
        <v>9091</v>
      </c>
      <c r="J540" s="18" t="s">
        <v>485</v>
      </c>
      <c r="K540" s="119">
        <v>110070</v>
      </c>
      <c r="L540" s="110" t="str">
        <f t="shared" si="195"/>
        <v>ok</v>
      </c>
      <c r="M540" s="111" t="str">
        <f>IFERROR(VLOOKUP(K540,Centros!$E$2:$G$340,2,FALSE)," ")</f>
        <v>COL. SAG. CORAZON JESUS-VALDERRIBA</v>
      </c>
      <c r="N540" s="112" t="str">
        <f t="shared" si="196"/>
        <v xml:space="preserve"> </v>
      </c>
      <c r="O540" s="113" t="str">
        <f>IFERROR(VLOOKUP($I540,Trabajadores!$C$3:$AF$1684,19,FALSE)," ")</f>
        <v>ASL</v>
      </c>
      <c r="P540" s="32">
        <v>2</v>
      </c>
      <c r="Q540" s="33">
        <v>9</v>
      </c>
      <c r="R540" s="24">
        <f t="shared" si="194"/>
        <v>18</v>
      </c>
      <c r="T540" s="23">
        <f t="shared" si="197"/>
        <v>1.6367812499999999</v>
      </c>
      <c r="U540" s="23">
        <f t="shared" si="198"/>
        <v>0</v>
      </c>
      <c r="V540" s="18"/>
      <c r="W540" s="23">
        <f t="shared" si="199"/>
        <v>23.750999999999998</v>
      </c>
      <c r="X540" s="30" t="str">
        <f>IFERROR(VLOOKUP($I540,Trabajadores!$C$2:$AS$1684,42,FALSE)," ")</f>
        <v>ALGADI</v>
      </c>
      <c r="Y540" s="30">
        <f>IFERROR(VLOOKUP($I540,Trabajadores!$C$2:$AS$1684,40,FALSE)," ")</f>
        <v>110070</v>
      </c>
      <c r="Z540" s="30" t="str">
        <f>IFERROR(VLOOKUP(Y540,Centros!$X$2:$Y$228,2,FALSE)," ")</f>
        <v>COL. SAG. CORAZON JESUS-VALDERRIBA</v>
      </c>
      <c r="AA540" s="6" t="s">
        <v>10613</v>
      </c>
      <c r="AB540" s="5" t="s">
        <v>11063</v>
      </c>
      <c r="AC540" s="41">
        <f>IFERROR(VLOOKUP(H540,Centros!$AI$2:$AN$10,6,FALSE),0)</f>
        <v>72</v>
      </c>
      <c r="AD540" s="42">
        <f t="shared" si="200"/>
        <v>0</v>
      </c>
      <c r="AE540" s="42">
        <f t="shared" si="201"/>
        <v>18</v>
      </c>
      <c r="AF540" s="42">
        <f t="shared" si="202"/>
        <v>0</v>
      </c>
      <c r="AG540" s="42">
        <f t="shared" si="203"/>
        <v>0</v>
      </c>
      <c r="AH540" s="43">
        <f>IFERROR(VLOOKUP($I540,Trabajadores!$C$3:$AT$1684,44,FALSE),0)</f>
        <v>19228</v>
      </c>
      <c r="AI540" s="43">
        <f>IFERROR(VLOOKUP($I540,Trabajadores!$C$3:$AT$1684,2,FALSE),0)</f>
        <v>1701</v>
      </c>
      <c r="AJ540" s="43" t="str">
        <f>IFERROR(VLOOKUP($I540,Trabajadores!$C$3:$AY$1270,21,FALSE),0)</f>
        <v>43</v>
      </c>
      <c r="AK540" s="42">
        <f>IFERROR(VLOOKUP($I540,Trabajadores!$C$3:$AN$1684,38,FALSE),0)</f>
        <v>7.8</v>
      </c>
      <c r="AL540" s="42" t="str">
        <f>IFERROR(VLOOKUP($I540,Trabajadores!$C$3:$AN$1684,28,FALSE),0)</f>
        <v>99100165012016</v>
      </c>
      <c r="AM540" s="21" t="str">
        <f>IFERROR(VLOOKUP($I540,Trabajadores!$C$3:$AN$1684,19,FALSE),0)</f>
        <v>ASL</v>
      </c>
      <c r="AN540" s="21">
        <f>IFERROR(IF($J540="algadi",VLOOKUP($K540,Centros!$AB$2:$AD$142,2,FALSE),VLOOKUP($K540,Centros!$AB$143:$AD$282,2,FALSE)),0)</f>
        <v>19228</v>
      </c>
      <c r="AO540" s="44" t="str">
        <f>IFERROR(IF($J540="algadi",VLOOKUP($K540,Centros!$AB$2:$AD$142,3,FALSE),VLOOKUP($K540,Centros!$AB$143:$AD$222,3,FALSE)),0)</f>
        <v>43</v>
      </c>
      <c r="AQ540" s="55">
        <f>IFERROR(VLOOKUP($AM540,Centros!$AR$2:$AS$405,2,FALSE),0)</f>
        <v>1.6367812499999999</v>
      </c>
      <c r="AR540" s="78">
        <f>IFERROR(VLOOKUP($AM540,Centros!$AZ$2:$BA$6,2,FALSE),0)</f>
        <v>0</v>
      </c>
      <c r="AS540" s="76">
        <f>IFERROR(VLOOKUP($AM540,Centros!$BE$2:$BF$6,2,FALSE),0)</f>
        <v>2.0499999999999998</v>
      </c>
      <c r="BD540" s="45" t="str">
        <f t="shared" si="204"/>
        <v>ALGADI</v>
      </c>
      <c r="BE540" s="45" t="s">
        <v>852</v>
      </c>
      <c r="BF540" s="123" t="str">
        <f t="shared" si="205"/>
        <v>9-SEPTIEMBRE</v>
      </c>
      <c r="BG540" s="45">
        <f t="shared" si="206"/>
        <v>110070</v>
      </c>
      <c r="BH540" s="45">
        <f>VLOOKUP(Y540,Hoja1!$A$2:$O$599,14,FALSE)</f>
        <v>110070</v>
      </c>
      <c r="BI540" s="45" t="str">
        <f>VLOOKUP(BH540,Hoja1!$A$2:$O$599,2,FALSE)</f>
        <v>COL. SAG. CORAZON JESUS-VALDERRIBA</v>
      </c>
      <c r="BJ540" s="45" t="str">
        <f t="shared" si="207"/>
        <v>LOPEZ BRAVO, SUSANA BET</v>
      </c>
      <c r="BK540" s="45">
        <f>VLOOKUP(BJ540,Trabajadores!$C$3:$AN$3285,14,FALSE)</f>
        <v>300</v>
      </c>
      <c r="BL540" s="45" t="str">
        <f>VLOOKUP($BJ540,Trabajadores!$C$3:$AN$3285,19,FALSE)</f>
        <v>ASL</v>
      </c>
      <c r="BM540" s="45">
        <f>VLOOKUP($BJ540,Trabajadores!$C$3:$AN$3285,16,FALSE)</f>
        <v>50</v>
      </c>
      <c r="BN540" s="124">
        <f t="shared" si="208"/>
        <v>1</v>
      </c>
      <c r="BO540" s="124">
        <f t="shared" si="209"/>
        <v>0</v>
      </c>
      <c r="BP540" s="125">
        <f t="shared" si="210"/>
        <v>1</v>
      </c>
      <c r="BR540" s="126">
        <f t="shared" si="211"/>
        <v>-23.750999999999998</v>
      </c>
      <c r="BV540" s="45" t="str">
        <f t="shared" si="212"/>
        <v>ALGADI</v>
      </c>
      <c r="BW540" s="45" t="s">
        <v>852</v>
      </c>
      <c r="BX540" s="123" t="str">
        <f t="shared" si="213"/>
        <v>9-SEPTIEMBRE</v>
      </c>
      <c r="BY540" s="45">
        <f t="shared" si="214"/>
        <v>110070</v>
      </c>
      <c r="BZ540" s="45">
        <f>VLOOKUP(BY540,Hoja1!$A$2:$O$599,14,FALSE)</f>
        <v>110070</v>
      </c>
      <c r="CA540" s="45" t="str">
        <f>VLOOKUP(BZ540,Hoja1!$A$2:$O$599,2,FALSE)</f>
        <v>COL. SAG. CORAZON JESUS-VALDERRIBA</v>
      </c>
      <c r="CB540" s="45" t="str">
        <f t="shared" si="215"/>
        <v>Permiso retribuido</v>
      </c>
      <c r="CC540" s="45">
        <v>888</v>
      </c>
      <c r="CD540" s="45" t="str">
        <f t="shared" si="216"/>
        <v>INCIDENCIA</v>
      </c>
      <c r="CJ540" s="126">
        <f t="shared" si="217"/>
        <v>23.750999999999998</v>
      </c>
    </row>
    <row r="541" spans="4:88" hidden="1" x14ac:dyDescent="0.3">
      <c r="D541" s="31" t="s">
        <v>2777</v>
      </c>
      <c r="E541" s="8" t="s">
        <v>2786</v>
      </c>
      <c r="F541" s="7" t="s">
        <v>726</v>
      </c>
      <c r="G541" s="45" t="s">
        <v>714</v>
      </c>
      <c r="H541" s="45" t="s">
        <v>718</v>
      </c>
      <c r="I541" s="119" t="s">
        <v>3092</v>
      </c>
      <c r="J541" s="18" t="s">
        <v>485</v>
      </c>
      <c r="K541" s="119">
        <v>110070</v>
      </c>
      <c r="L541" s="110" t="str">
        <f t="shared" si="195"/>
        <v>ok</v>
      </c>
      <c r="M541" s="111" t="str">
        <f>IFERROR(VLOOKUP(K541,Centros!$E$2:$G$340,2,FALSE)," ")</f>
        <v>COL. SAG. CORAZON JESUS-VALDERRIBA</v>
      </c>
      <c r="N541" s="112" t="str">
        <f t="shared" si="196"/>
        <v xml:space="preserve"> </v>
      </c>
      <c r="O541" s="113" t="str">
        <f>IFERROR(VLOOKUP($I541,Trabajadores!$C$3:$AF$1684,19,FALSE)," ")</f>
        <v>Encargada</v>
      </c>
      <c r="P541" s="32">
        <v>5</v>
      </c>
      <c r="Q541" s="33">
        <v>9</v>
      </c>
      <c r="R541" s="24">
        <f t="shared" si="194"/>
        <v>45</v>
      </c>
      <c r="T541" s="23">
        <f t="shared" si="197"/>
        <v>1.7971718750000001</v>
      </c>
      <c r="U541" s="23">
        <f t="shared" si="198"/>
        <v>0</v>
      </c>
      <c r="V541" s="18"/>
      <c r="W541" s="23">
        <f t="shared" si="199"/>
        <v>59.377499999999998</v>
      </c>
      <c r="X541" s="30" t="str">
        <f>IFERROR(VLOOKUP($I541,Trabajadores!$C$2:$AS$1684,42,FALSE)," ")</f>
        <v>ALGADI</v>
      </c>
      <c r="Y541" s="30">
        <f>IFERROR(VLOOKUP($I541,Trabajadores!$C$2:$AS$1684,40,FALSE)," ")</f>
        <v>110070</v>
      </c>
      <c r="Z541" s="30" t="str">
        <f>IFERROR(VLOOKUP(Y541,Centros!$X$2:$Y$228,2,FALSE)," ")</f>
        <v>COL. SAG. CORAZON JESUS-VALDERRIBA</v>
      </c>
      <c r="AA541" s="6" t="s">
        <v>10613</v>
      </c>
      <c r="AB541" s="5" t="s">
        <v>11064</v>
      </c>
      <c r="AC541" s="41">
        <f>IFERROR(VLOOKUP(H541,Centros!$AI$2:$AN$10,6,FALSE),0)</f>
        <v>72</v>
      </c>
      <c r="AD541" s="42">
        <f t="shared" si="200"/>
        <v>0</v>
      </c>
      <c r="AE541" s="42">
        <f t="shared" si="201"/>
        <v>45</v>
      </c>
      <c r="AF541" s="42">
        <f t="shared" si="202"/>
        <v>0</v>
      </c>
      <c r="AG541" s="42">
        <f t="shared" si="203"/>
        <v>0</v>
      </c>
      <c r="AH541" s="43">
        <f>IFERROR(VLOOKUP($I541,Trabajadores!$C$3:$AT$1684,44,FALSE),0)</f>
        <v>19228</v>
      </c>
      <c r="AI541" s="43">
        <f>IFERROR(VLOOKUP($I541,Trabajadores!$C$3:$AT$1684,2,FALSE),0)</f>
        <v>316</v>
      </c>
      <c r="AJ541" s="43" t="str">
        <f>IFERROR(VLOOKUP($I541,Trabajadores!$C$3:$AY$1270,21,FALSE),0)</f>
        <v>43</v>
      </c>
      <c r="AK541" s="42">
        <f>IFERROR(VLOOKUP($I541,Trabajadores!$C$3:$AN$1684,38,FALSE),0)</f>
        <v>7.6675000000000004</v>
      </c>
      <c r="AL541" s="42" t="str">
        <f>IFERROR(VLOOKUP($I541,Trabajadores!$C$3:$AN$1684,28,FALSE),0)</f>
        <v>99100165012016</v>
      </c>
      <c r="AM541" s="21" t="str">
        <f>IFERROR(VLOOKUP($I541,Trabajadores!$C$3:$AN$1684,19,FALSE),0)</f>
        <v>Encargada</v>
      </c>
      <c r="AN541" s="21">
        <f>IFERROR(IF($J541="algadi",VLOOKUP($K541,Centros!$AB$2:$AD$142,2,FALSE),VLOOKUP($K541,Centros!$AB$143:$AD$282,2,FALSE)),0)</f>
        <v>19228</v>
      </c>
      <c r="AO541" s="44" t="str">
        <f>IFERROR(IF($J541="algadi",VLOOKUP($K541,Centros!$AB$2:$AD$142,3,FALSE),VLOOKUP($K541,Centros!$AB$143:$AD$222,3,FALSE)),0)</f>
        <v>43</v>
      </c>
      <c r="AQ541" s="55">
        <f>IFERROR(VLOOKUP($AM541,Centros!$AR$2:$AS$405,2,FALSE),0)</f>
        <v>1.7971718750000001</v>
      </c>
      <c r="AR541" s="78">
        <f>IFERROR(VLOOKUP($AM541,Centros!$AZ$2:$BA$6,2,FALSE),0)</f>
        <v>0</v>
      </c>
      <c r="AS541" s="76">
        <f>IFERROR(VLOOKUP($AM541,Centros!$BE$2:$BF$6,2,FALSE),0)</f>
        <v>0</v>
      </c>
      <c r="BD541" s="45" t="str">
        <f t="shared" si="204"/>
        <v>ALGADI</v>
      </c>
      <c r="BE541" s="45" t="s">
        <v>852</v>
      </c>
      <c r="BF541" s="123" t="str">
        <f t="shared" si="205"/>
        <v>9-SEPTIEMBRE</v>
      </c>
      <c r="BG541" s="45">
        <f t="shared" si="206"/>
        <v>110070</v>
      </c>
      <c r="BH541" s="45">
        <f>VLOOKUP(Y541,Hoja1!$A$2:$O$599,14,FALSE)</f>
        <v>110070</v>
      </c>
      <c r="BI541" s="45" t="str">
        <f>VLOOKUP(BH541,Hoja1!$A$2:$O$599,2,FALSE)</f>
        <v>COL. SAG. CORAZON JESUS-VALDERRIBA</v>
      </c>
      <c r="BJ541" s="45" t="str">
        <f t="shared" si="207"/>
        <v>AVILA SOLORZANO, ROSA B.</v>
      </c>
      <c r="BK541" s="45">
        <f>VLOOKUP(BJ541,Trabajadores!$C$3:$AN$3285,14,FALSE)</f>
        <v>100</v>
      </c>
      <c r="BL541" s="45" t="str">
        <f>VLOOKUP($BJ541,Trabajadores!$C$3:$AN$3285,19,FALSE)</f>
        <v>Encargada</v>
      </c>
      <c r="BM541" s="45">
        <f>VLOOKUP($BJ541,Trabajadores!$C$3:$AN$3285,16,FALSE)</f>
        <v>100</v>
      </c>
      <c r="BN541" s="124">
        <f t="shared" si="208"/>
        <v>1</v>
      </c>
      <c r="BO541" s="124">
        <f t="shared" si="209"/>
        <v>0</v>
      </c>
      <c r="BP541" s="125">
        <f t="shared" si="210"/>
        <v>1</v>
      </c>
      <c r="BR541" s="126">
        <f t="shared" si="211"/>
        <v>-59.377499999999998</v>
      </c>
      <c r="BV541" s="45" t="str">
        <f t="shared" si="212"/>
        <v>ALGADI</v>
      </c>
      <c r="BW541" s="45" t="s">
        <v>852</v>
      </c>
      <c r="BX541" s="123" t="str">
        <f t="shared" si="213"/>
        <v>9-SEPTIEMBRE</v>
      </c>
      <c r="BY541" s="45">
        <f t="shared" si="214"/>
        <v>110070</v>
      </c>
      <c r="BZ541" s="45">
        <f>VLOOKUP(BY541,Hoja1!$A$2:$O$599,14,FALSE)</f>
        <v>110070</v>
      </c>
      <c r="CA541" s="45" t="str">
        <f>VLOOKUP(BZ541,Hoja1!$A$2:$O$599,2,FALSE)</f>
        <v>COL. SAG. CORAZON JESUS-VALDERRIBA</v>
      </c>
      <c r="CB541" s="45" t="str">
        <f t="shared" si="215"/>
        <v>Refuerzo</v>
      </c>
      <c r="CC541" s="45">
        <v>888</v>
      </c>
      <c r="CD541" s="45" t="str">
        <f t="shared" si="216"/>
        <v>INCIDENCIA</v>
      </c>
      <c r="CJ541" s="126">
        <f t="shared" si="217"/>
        <v>59.377499999999998</v>
      </c>
    </row>
    <row r="542" spans="4:88" hidden="1" x14ac:dyDescent="0.3">
      <c r="D542" s="31" t="s">
        <v>2777</v>
      </c>
      <c r="E542" s="8" t="s">
        <v>2786</v>
      </c>
      <c r="F542" s="7" t="s">
        <v>726</v>
      </c>
      <c r="G542" s="45" t="s">
        <v>714</v>
      </c>
      <c r="H542" s="45" t="s">
        <v>720</v>
      </c>
      <c r="I542" s="119" t="s">
        <v>4253</v>
      </c>
      <c r="J542" s="18" t="s">
        <v>485</v>
      </c>
      <c r="K542" s="119">
        <v>110070</v>
      </c>
      <c r="L542" s="110" t="str">
        <f t="shared" si="195"/>
        <v>ok</v>
      </c>
      <c r="M542" s="111" t="str">
        <f>IFERROR(VLOOKUP(K542,Centros!$E$2:$G$340,2,FALSE)," ")</f>
        <v>COL. SAG. CORAZON JESUS-VALDERRIBA</v>
      </c>
      <c r="N542" s="112" t="str">
        <f t="shared" si="196"/>
        <v xml:space="preserve"> </v>
      </c>
      <c r="O542" s="113" t="str">
        <f>IFERROR(VLOOKUP($I542,Trabajadores!$C$3:$AF$1684,19,FALSE)," ")</f>
        <v>Cociner@</v>
      </c>
      <c r="P542" s="32">
        <v>2</v>
      </c>
      <c r="Q542" s="33">
        <v>80</v>
      </c>
      <c r="R542" s="24">
        <f t="shared" si="194"/>
        <v>160</v>
      </c>
      <c r="T542" s="23">
        <f t="shared" si="197"/>
        <v>1.743765625</v>
      </c>
      <c r="U542" s="23">
        <f t="shared" si="198"/>
        <v>0</v>
      </c>
      <c r="V542" s="18"/>
      <c r="W542" s="23">
        <f t="shared" si="199"/>
        <v>211.11999999999998</v>
      </c>
      <c r="X542" s="30" t="str">
        <f>IFERROR(VLOOKUP($I542,Trabajadores!$C$2:$AS$1684,42,FALSE)," ")</f>
        <v>ALGADI</v>
      </c>
      <c r="Y542" s="30">
        <f>IFERROR(VLOOKUP($I542,Trabajadores!$C$2:$AS$1684,40,FALSE)," ")</f>
        <v>110070</v>
      </c>
      <c r="Z542" s="30" t="str">
        <f>IFERROR(VLOOKUP(Y542,Centros!$X$2:$Y$228,2,FALSE)," ")</f>
        <v>COL. SAG. CORAZON JESUS-VALDERRIBA</v>
      </c>
      <c r="AA542" s="6" t="s">
        <v>10613</v>
      </c>
      <c r="AB542" s="5" t="s">
        <v>11065</v>
      </c>
      <c r="AC542" s="41">
        <f>IFERROR(VLOOKUP(H542,Centros!$AI$2:$AN$10,6,FALSE),0)</f>
        <v>70</v>
      </c>
      <c r="AD542" s="42">
        <f t="shared" si="200"/>
        <v>160</v>
      </c>
      <c r="AE542" s="42">
        <f t="shared" si="201"/>
        <v>0</v>
      </c>
      <c r="AF542" s="42">
        <f t="shared" si="202"/>
        <v>0</v>
      </c>
      <c r="AG542" s="42">
        <f t="shared" si="203"/>
        <v>0</v>
      </c>
      <c r="AH542" s="43">
        <f>IFERROR(VLOOKUP($I542,Trabajadores!$C$3:$AT$1684,44,FALSE),0)</f>
        <v>19228</v>
      </c>
      <c r="AI542" s="43">
        <f>IFERROR(VLOOKUP($I542,Trabajadores!$C$3:$AT$1684,2,FALSE),0)</f>
        <v>463</v>
      </c>
      <c r="AJ542" s="43" t="str">
        <f>IFERROR(VLOOKUP($I542,Trabajadores!$C$3:$AY$1270,21,FALSE),0)</f>
        <v>43</v>
      </c>
      <c r="AK542" s="42">
        <f>IFERROR(VLOOKUP($I542,Trabajadores!$C$3:$AN$1684,38,FALSE),0)</f>
        <v>7.82</v>
      </c>
      <c r="AL542" s="42" t="str">
        <f>IFERROR(VLOOKUP($I542,Trabajadores!$C$3:$AN$1684,28,FALSE),0)</f>
        <v>99100165012016</v>
      </c>
      <c r="AM542" s="21" t="str">
        <f>IFERROR(VLOOKUP($I542,Trabajadores!$C$3:$AN$1684,19,FALSE),0)</f>
        <v>Cociner@</v>
      </c>
      <c r="AN542" s="21">
        <f>IFERROR(IF($J542="algadi",VLOOKUP($K542,Centros!$AB$2:$AD$142,2,FALSE),VLOOKUP($K542,Centros!$AB$143:$AD$282,2,FALSE)),0)</f>
        <v>19228</v>
      </c>
      <c r="AO542" s="44" t="str">
        <f>IFERROR(IF($J542="algadi",VLOOKUP($K542,Centros!$AB$2:$AD$142,3,FALSE),VLOOKUP($K542,Centros!$AB$143:$AD$222,3,FALSE)),0)</f>
        <v>43</v>
      </c>
      <c r="AQ542" s="55">
        <f>IFERROR(VLOOKUP($AM542,Centros!$AR$2:$AS$405,2,FALSE),0)</f>
        <v>1.743765625</v>
      </c>
      <c r="AR542" s="78">
        <f>IFERROR(VLOOKUP($AM542,Centros!$AZ$2:$BA$6,2,FALSE),0)</f>
        <v>2.3222499999999999</v>
      </c>
      <c r="AS542" s="76">
        <f>IFERROR(VLOOKUP($AM542,Centros!$BE$2:$BF$6,2,FALSE),0)</f>
        <v>0</v>
      </c>
      <c r="BD542" s="45" t="str">
        <f t="shared" si="204"/>
        <v>ALGADI</v>
      </c>
      <c r="BE542" s="45" t="s">
        <v>852</v>
      </c>
      <c r="BF542" s="123" t="str">
        <f t="shared" si="205"/>
        <v>9-SEPTIEMBRE</v>
      </c>
      <c r="BG542" s="45">
        <f t="shared" si="206"/>
        <v>110070</v>
      </c>
      <c r="BH542" s="45">
        <f>VLOOKUP(Y542,Hoja1!$A$2:$O$599,14,FALSE)</f>
        <v>110070</v>
      </c>
      <c r="BI542" s="45" t="str">
        <f>VLOOKUP(BH542,Hoja1!$A$2:$O$599,2,FALSE)</f>
        <v>COL. SAG. CORAZON JESUS-VALDERRIBA</v>
      </c>
      <c r="BJ542" s="45" t="str">
        <f t="shared" si="207"/>
        <v>MARTINEZ CONTRERAS, MARIA CARM</v>
      </c>
      <c r="BK542" s="45">
        <f>VLOOKUP(BJ542,Trabajadores!$C$3:$AN$3285,14,FALSE)</f>
        <v>289</v>
      </c>
      <c r="BL542" s="45" t="str">
        <f>VLOOKUP($BJ542,Trabajadores!$C$3:$AN$3285,19,FALSE)</f>
        <v>Cociner@</v>
      </c>
      <c r="BM542" s="45">
        <f>VLOOKUP($BJ542,Trabajadores!$C$3:$AN$3285,16,FALSE)</f>
        <v>31.25</v>
      </c>
      <c r="BN542" s="124">
        <f t="shared" si="208"/>
        <v>1</v>
      </c>
      <c r="BO542" s="124">
        <f t="shared" si="209"/>
        <v>0</v>
      </c>
      <c r="BP542" s="125">
        <f t="shared" si="210"/>
        <v>1</v>
      </c>
      <c r="BR542" s="126">
        <f t="shared" si="211"/>
        <v>-211.11999999999998</v>
      </c>
      <c r="BV542" s="45" t="str">
        <f t="shared" si="212"/>
        <v>ALGADI</v>
      </c>
      <c r="BW542" s="45" t="s">
        <v>852</v>
      </c>
      <c r="BX542" s="123" t="str">
        <f t="shared" si="213"/>
        <v>9-SEPTIEMBRE</v>
      </c>
      <c r="BY542" s="45">
        <f t="shared" si="214"/>
        <v>110070</v>
      </c>
      <c r="BZ542" s="45">
        <f>VLOOKUP(BY542,Hoja1!$A$2:$O$599,14,FALSE)</f>
        <v>110070</v>
      </c>
      <c r="CA542" s="45" t="str">
        <f>VLOOKUP(BZ542,Hoja1!$A$2:$O$599,2,FALSE)</f>
        <v>COL. SAG. CORAZON JESUS-VALDERRIBA</v>
      </c>
      <c r="CB542" s="45" t="str">
        <f t="shared" si="215"/>
        <v>Festivos y Fines de Semana</v>
      </c>
      <c r="CC542" s="45">
        <v>888</v>
      </c>
      <c r="CD542" s="45" t="str">
        <f t="shared" si="216"/>
        <v>INCIDENCIA</v>
      </c>
      <c r="CJ542" s="126">
        <f t="shared" si="217"/>
        <v>211.11999999999998</v>
      </c>
    </row>
    <row r="543" spans="4:88" hidden="1" x14ac:dyDescent="0.3">
      <c r="D543" s="31" t="s">
        <v>2777</v>
      </c>
      <c r="E543" s="8" t="s">
        <v>2786</v>
      </c>
      <c r="F543" s="7" t="s">
        <v>726</v>
      </c>
      <c r="G543" s="45" t="s">
        <v>714</v>
      </c>
      <c r="H543" s="45" t="s">
        <v>720</v>
      </c>
      <c r="I543" s="119" t="s">
        <v>4095</v>
      </c>
      <c r="J543" s="18" t="s">
        <v>485</v>
      </c>
      <c r="K543" s="119">
        <v>110070</v>
      </c>
      <c r="L543" s="110" t="str">
        <f t="shared" si="195"/>
        <v>ok</v>
      </c>
      <c r="M543" s="111" t="str">
        <f>IFERROR(VLOOKUP(K543,Centros!$E$2:$G$340,2,FALSE)," ")</f>
        <v>COL. SAG. CORAZON JESUS-VALDERRIBA</v>
      </c>
      <c r="N543" s="112" t="str">
        <f t="shared" si="196"/>
        <v xml:space="preserve"> </v>
      </c>
      <c r="O543" s="113" t="str">
        <f>IFERROR(VLOOKUP($I543,Trabajadores!$C$3:$AF$1684,19,FALSE)," ")</f>
        <v>h Cociner@</v>
      </c>
      <c r="P543" s="32">
        <v>4</v>
      </c>
      <c r="Q543" s="33">
        <v>80</v>
      </c>
      <c r="R543" s="24">
        <f t="shared" si="194"/>
        <v>320</v>
      </c>
      <c r="T543" s="23">
        <f t="shared" si="197"/>
        <v>1.743765625</v>
      </c>
      <c r="U543" s="23">
        <f t="shared" si="198"/>
        <v>0</v>
      </c>
      <c r="V543" s="18"/>
      <c r="W543" s="23">
        <f t="shared" si="199"/>
        <v>422.23999999999995</v>
      </c>
      <c r="X543" s="30" t="str">
        <f>IFERROR(VLOOKUP($I543,Trabajadores!$C$2:$AS$1684,42,FALSE)," ")</f>
        <v>ALGADI</v>
      </c>
      <c r="Y543" s="30">
        <f>IFERROR(VLOOKUP($I543,Trabajadores!$C$2:$AS$1684,40,FALSE)," ")</f>
        <v>110021</v>
      </c>
      <c r="Z543" s="30" t="str">
        <f>IFERROR(VLOOKUP(Y543,Centros!$X$2:$Y$228,2,FALSE)," ")</f>
        <v>COLEGIO FUNDACION CALDEIRO</v>
      </c>
      <c r="AA543" s="6" t="s">
        <v>10613</v>
      </c>
      <c r="AB543" s="5" t="s">
        <v>11066</v>
      </c>
      <c r="AC543" s="41">
        <f>IFERROR(VLOOKUP(H543,Centros!$AI$2:$AN$10,6,FALSE),0)</f>
        <v>70</v>
      </c>
      <c r="AD543" s="42">
        <f t="shared" si="200"/>
        <v>320</v>
      </c>
      <c r="AE543" s="42">
        <f t="shared" si="201"/>
        <v>0</v>
      </c>
      <c r="AF543" s="42">
        <f t="shared" si="202"/>
        <v>0</v>
      </c>
      <c r="AG543" s="42">
        <f t="shared" si="203"/>
        <v>0</v>
      </c>
      <c r="AH543" s="43">
        <f>IFERROR(VLOOKUP($I543,Trabajadores!$C$3:$AT$1684,44,FALSE),0)</f>
        <v>19228</v>
      </c>
      <c r="AI543" s="43">
        <f>IFERROR(VLOOKUP($I543,Trabajadores!$C$3:$AT$1684,2,FALSE),0)</f>
        <v>150</v>
      </c>
      <c r="AJ543" s="43" t="str">
        <f>IFERROR(VLOOKUP($I543,Trabajadores!$C$3:$AY$1270,21,FALSE),0)</f>
        <v>20</v>
      </c>
      <c r="AK543" s="42">
        <f>IFERROR(VLOOKUP($I543,Trabajadores!$C$3:$AN$1684,38,FALSE),0)</f>
        <v>9.7837499999999995</v>
      </c>
      <c r="AL543" s="42" t="str">
        <f>IFERROR(VLOOKUP($I543,Trabajadores!$C$3:$AN$1684,28,FALSE),0)</f>
        <v>99100165012016</v>
      </c>
      <c r="AM543" s="21" t="str">
        <f>IFERROR(VLOOKUP($I543,Trabajadores!$C$3:$AN$1684,19,FALSE),0)</f>
        <v>h Cociner@</v>
      </c>
      <c r="AN543" s="21">
        <f>IFERROR(IF($J543="algadi",VLOOKUP($K543,Centros!$AB$2:$AD$142,2,FALSE),VLOOKUP($K543,Centros!$AB$143:$AD$282,2,FALSE)),0)</f>
        <v>19228</v>
      </c>
      <c r="AO543" s="44" t="str">
        <f>IFERROR(IF($J543="algadi",VLOOKUP($K543,Centros!$AB$2:$AD$142,3,FALSE),VLOOKUP($K543,Centros!$AB$143:$AD$222,3,FALSE)),0)</f>
        <v>43</v>
      </c>
      <c r="AQ543" s="55">
        <f>IFERROR(VLOOKUP($AM543,Centros!$AR$2:$AS$405,2,FALSE),0)</f>
        <v>1.743765625</v>
      </c>
      <c r="AR543" s="78">
        <f>IFERROR(VLOOKUP($AM543,Centros!$AZ$2:$BA$6,2,FALSE),0)</f>
        <v>0</v>
      </c>
      <c r="AS543" s="76">
        <f>IFERROR(VLOOKUP($AM543,Centros!$BE$2:$BF$6,2,FALSE),0)</f>
        <v>0</v>
      </c>
      <c r="BD543" s="45" t="str">
        <f t="shared" si="204"/>
        <v>ALGADI</v>
      </c>
      <c r="BE543" s="45" t="s">
        <v>852</v>
      </c>
      <c r="BF543" s="123" t="str">
        <f t="shared" si="205"/>
        <v>9-SEPTIEMBRE</v>
      </c>
      <c r="BG543" s="45">
        <f t="shared" si="206"/>
        <v>110021</v>
      </c>
      <c r="BH543" s="45">
        <f>VLOOKUP(Y543,Hoja1!$A$2:$O$599,14,FALSE)</f>
        <v>110021</v>
      </c>
      <c r="BI543" s="45" t="str">
        <f>VLOOKUP(BH543,Hoja1!$A$2:$O$599,2,FALSE)</f>
        <v>COLEGIO FUNDACION CALDEIRO</v>
      </c>
      <c r="BJ543" s="45" t="str">
        <f t="shared" si="207"/>
        <v>LOPEZ DE MIGUEL, RAQUEL</v>
      </c>
      <c r="BK543" s="45">
        <f>VLOOKUP(BJ543,Trabajadores!$C$3:$AN$3285,14,FALSE)</f>
        <v>100</v>
      </c>
      <c r="BL543" s="45" t="str">
        <f>VLOOKUP($BJ543,Trabajadores!$C$3:$AN$3285,19,FALSE)</f>
        <v>h Cociner@</v>
      </c>
      <c r="BM543" s="45">
        <f>VLOOKUP($BJ543,Trabajadores!$C$3:$AN$3285,16,FALSE)</f>
        <v>100</v>
      </c>
      <c r="BN543" s="124">
        <f t="shared" si="208"/>
        <v>1</v>
      </c>
      <c r="BO543" s="124">
        <f t="shared" si="209"/>
        <v>0</v>
      </c>
      <c r="BP543" s="125">
        <f t="shared" si="210"/>
        <v>1</v>
      </c>
      <c r="BR543" s="126">
        <f t="shared" si="211"/>
        <v>-422.23999999999995</v>
      </c>
      <c r="BV543" s="45" t="str">
        <f t="shared" si="212"/>
        <v>ALGADI</v>
      </c>
      <c r="BW543" s="45" t="s">
        <v>852</v>
      </c>
      <c r="BX543" s="123" t="str">
        <f t="shared" si="213"/>
        <v>9-SEPTIEMBRE</v>
      </c>
      <c r="BY543" s="45">
        <f t="shared" si="214"/>
        <v>110070</v>
      </c>
      <c r="BZ543" s="45">
        <f>VLOOKUP(BY543,Hoja1!$A$2:$O$599,14,FALSE)</f>
        <v>110070</v>
      </c>
      <c r="CA543" s="45" t="str">
        <f>VLOOKUP(BZ543,Hoja1!$A$2:$O$599,2,FALSE)</f>
        <v>COL. SAG. CORAZON JESUS-VALDERRIBA</v>
      </c>
      <c r="CB543" s="45" t="str">
        <f t="shared" si="215"/>
        <v>Festivos y Fines de Semana</v>
      </c>
      <c r="CC543" s="45">
        <v>888</v>
      </c>
      <c r="CD543" s="45" t="str">
        <f t="shared" si="216"/>
        <v>INCIDENCIA</v>
      </c>
      <c r="CJ543" s="126">
        <f t="shared" si="217"/>
        <v>422.23999999999995</v>
      </c>
    </row>
    <row r="544" spans="4:88" hidden="1" x14ac:dyDescent="0.3">
      <c r="D544" s="31" t="s">
        <v>2777</v>
      </c>
      <c r="E544" s="8" t="s">
        <v>2786</v>
      </c>
      <c r="F544" s="7" t="s">
        <v>726</v>
      </c>
      <c r="G544" s="45" t="s">
        <v>714</v>
      </c>
      <c r="H544" s="45" t="s">
        <v>720</v>
      </c>
      <c r="I544" s="119" t="s">
        <v>3392</v>
      </c>
      <c r="J544" s="18" t="s">
        <v>485</v>
      </c>
      <c r="K544" s="119">
        <v>120009</v>
      </c>
      <c r="L544" s="110" t="str">
        <f t="shared" si="195"/>
        <v>ok</v>
      </c>
      <c r="M544" s="111" t="str">
        <f>IFERROR(VLOOKUP(K544,Centros!$E$2:$G$340,2,FALSE)," ")</f>
        <v>COLEGIO MAYOR ALCALA</v>
      </c>
      <c r="N544" s="112" t="str">
        <f t="shared" si="196"/>
        <v xml:space="preserve"> </v>
      </c>
      <c r="O544" s="113" t="str">
        <f>IFERROR(VLOOKUP($I544,Trabajadores!$C$3:$AF$1684,19,FALSE)," ")</f>
        <v>Cociner@</v>
      </c>
      <c r="P544" s="32">
        <v>4</v>
      </c>
      <c r="Q544" s="33">
        <v>150</v>
      </c>
      <c r="R544" s="24">
        <f t="shared" si="194"/>
        <v>600</v>
      </c>
      <c r="T544" s="23">
        <f t="shared" si="197"/>
        <v>1.743765625</v>
      </c>
      <c r="U544" s="23">
        <f t="shared" si="198"/>
        <v>0</v>
      </c>
      <c r="V544" s="18"/>
      <c r="W544" s="23">
        <f t="shared" si="199"/>
        <v>791.69999999999993</v>
      </c>
      <c r="X544" s="30" t="str">
        <f>IFERROR(VLOOKUP($I544,Trabajadores!$C$2:$AS$1684,42,FALSE)," ")</f>
        <v>ALGADI</v>
      </c>
      <c r="Y544" s="30">
        <f>IFERROR(VLOOKUP($I544,Trabajadores!$C$2:$AS$1684,40,FALSE)," ")</f>
        <v>120009</v>
      </c>
      <c r="Z544" s="30" t="str">
        <f>IFERROR(VLOOKUP(Y544,Centros!$X$2:$Y$228,2,FALSE)," ")</f>
        <v>COLEGIO MAYOR ALCALA</v>
      </c>
      <c r="AA544" s="6" t="s">
        <v>10613</v>
      </c>
      <c r="AB544" s="5" t="s">
        <v>11067</v>
      </c>
      <c r="AC544" s="41">
        <f>IFERROR(VLOOKUP(H544,Centros!$AI$2:$AN$10,6,FALSE),0)</f>
        <v>70</v>
      </c>
      <c r="AD544" s="42">
        <f t="shared" si="200"/>
        <v>600</v>
      </c>
      <c r="AE544" s="42">
        <f t="shared" si="201"/>
        <v>0</v>
      </c>
      <c r="AF544" s="42">
        <f t="shared" si="202"/>
        <v>0</v>
      </c>
      <c r="AG544" s="42">
        <f t="shared" si="203"/>
        <v>0</v>
      </c>
      <c r="AH544" s="43">
        <f>IFERROR(VLOOKUP($I544,Trabajadores!$C$3:$AT$1684,44,FALSE),0)</f>
        <v>19228</v>
      </c>
      <c r="AI544" s="43">
        <f>IFERROR(VLOOKUP($I544,Trabajadores!$C$3:$AT$1684,2,FALSE),0)</f>
        <v>1146</v>
      </c>
      <c r="AJ544" s="43" t="str">
        <f>IFERROR(VLOOKUP($I544,Trabajadores!$C$3:$AY$1270,21,FALSE),0)</f>
        <v>53</v>
      </c>
      <c r="AK544" s="42">
        <f>IFERROR(VLOOKUP($I544,Trabajadores!$C$3:$AN$1684,38,FALSE),0)</f>
        <v>9.5525000000000002</v>
      </c>
      <c r="AL544" s="42" t="str">
        <f>IFERROR(VLOOKUP($I544,Trabajadores!$C$3:$AN$1684,28,FALSE),0)</f>
        <v>99100165012016</v>
      </c>
      <c r="AM544" s="21" t="str">
        <f>IFERROR(VLOOKUP($I544,Trabajadores!$C$3:$AN$1684,19,FALSE),0)</f>
        <v>Cociner@</v>
      </c>
      <c r="AN544" s="21">
        <f>IFERROR(IF($J544="algadi",VLOOKUP($K544,Centros!$AB$2:$AD$142,2,FALSE),VLOOKUP($K544,Centros!$AB$143:$AD$282,2,FALSE)),0)</f>
        <v>0</v>
      </c>
      <c r="AO544" s="44">
        <f>IFERROR(IF($J544="algadi",VLOOKUP($K544,Centros!$AB$2:$AD$142,3,FALSE),VLOOKUP($K544,Centros!$AB$143:$AD$222,3,FALSE)),0)</f>
        <v>0</v>
      </c>
      <c r="AQ544" s="55">
        <f>IFERROR(VLOOKUP($AM544,Centros!$AR$2:$AS$405,2,FALSE),0)</f>
        <v>1.743765625</v>
      </c>
      <c r="AR544" s="78">
        <f>IFERROR(VLOOKUP($AM544,Centros!$AZ$2:$BA$6,2,FALSE),0)</f>
        <v>2.3222499999999999</v>
      </c>
      <c r="AS544" s="76">
        <f>IFERROR(VLOOKUP($AM544,Centros!$BE$2:$BF$6,2,FALSE),0)</f>
        <v>0</v>
      </c>
      <c r="BD544" s="45" t="str">
        <f t="shared" si="204"/>
        <v>ALGADI</v>
      </c>
      <c r="BE544" s="45" t="s">
        <v>852</v>
      </c>
      <c r="BF544" s="123" t="str">
        <f t="shared" si="205"/>
        <v>9-SEPTIEMBRE</v>
      </c>
      <c r="BG544" s="45">
        <f t="shared" si="206"/>
        <v>120009</v>
      </c>
      <c r="BH544" s="45">
        <f>VLOOKUP(Y544,Hoja1!$A$2:$O$599,14,FALSE)</f>
        <v>120009</v>
      </c>
      <c r="BI544" s="45" t="str">
        <f>VLOOKUP(BH544,Hoja1!$A$2:$O$599,2,FALSE)</f>
        <v>COLEGIO MAYOR ALCALA</v>
      </c>
      <c r="BJ544" s="45" t="str">
        <f t="shared" si="207"/>
        <v>CHAMORRO ESTADES, CARLOS</v>
      </c>
      <c r="BK544" s="45">
        <f>VLOOKUP(BJ544,Trabajadores!$C$3:$AN$3285,14,FALSE)</f>
        <v>100</v>
      </c>
      <c r="BL544" s="45" t="str">
        <f>VLOOKUP($BJ544,Trabajadores!$C$3:$AN$3285,19,FALSE)</f>
        <v>Cociner@</v>
      </c>
      <c r="BM544" s="45">
        <f>VLOOKUP($BJ544,Trabajadores!$C$3:$AN$3285,16,FALSE)</f>
        <v>100</v>
      </c>
      <c r="BN544" s="124">
        <f t="shared" si="208"/>
        <v>1</v>
      </c>
      <c r="BO544" s="124">
        <f t="shared" si="209"/>
        <v>0</v>
      </c>
      <c r="BP544" s="125">
        <f t="shared" si="210"/>
        <v>1</v>
      </c>
      <c r="BR544" s="126">
        <f t="shared" si="211"/>
        <v>-791.69999999999993</v>
      </c>
      <c r="BV544" s="45" t="str">
        <f t="shared" si="212"/>
        <v>ALGADI</v>
      </c>
      <c r="BW544" s="45" t="s">
        <v>852</v>
      </c>
      <c r="BX544" s="123" t="str">
        <f t="shared" si="213"/>
        <v>9-SEPTIEMBRE</v>
      </c>
      <c r="BY544" s="45">
        <f t="shared" si="214"/>
        <v>120009</v>
      </c>
      <c r="BZ544" s="45">
        <f>VLOOKUP(BY544,Hoja1!$A$2:$O$599,14,FALSE)</f>
        <v>120009</v>
      </c>
      <c r="CA544" s="45" t="str">
        <f>VLOOKUP(BZ544,Hoja1!$A$2:$O$599,2,FALSE)</f>
        <v>COLEGIO MAYOR ALCALA</v>
      </c>
      <c r="CB544" s="45" t="str">
        <f t="shared" si="215"/>
        <v>Festivos y Fines de Semana</v>
      </c>
      <c r="CC544" s="45">
        <v>888</v>
      </c>
      <c r="CD544" s="45" t="str">
        <f t="shared" si="216"/>
        <v>INCIDENCIA</v>
      </c>
      <c r="CJ544" s="126">
        <f t="shared" si="217"/>
        <v>791.69999999999993</v>
      </c>
    </row>
    <row r="545" spans="4:88" hidden="1" x14ac:dyDescent="0.3">
      <c r="D545" s="31" t="s">
        <v>2777</v>
      </c>
      <c r="E545" s="8" t="s">
        <v>2786</v>
      </c>
      <c r="F545" s="7" t="s">
        <v>726</v>
      </c>
      <c r="G545" s="45" t="s">
        <v>714</v>
      </c>
      <c r="H545" s="45" t="s">
        <v>719</v>
      </c>
      <c r="I545" s="119" t="s">
        <v>3392</v>
      </c>
      <c r="J545" s="18" t="s">
        <v>485</v>
      </c>
      <c r="K545" s="119">
        <v>120009</v>
      </c>
      <c r="L545" s="110" t="str">
        <f t="shared" si="195"/>
        <v>ok</v>
      </c>
      <c r="M545" s="111" t="str">
        <f>IFERROR(VLOOKUP(K545,Centros!$E$2:$G$340,2,FALSE)," ")</f>
        <v>COLEGIO MAYOR ALCALA</v>
      </c>
      <c r="N545" s="112" t="str">
        <f t="shared" si="196"/>
        <v xml:space="preserve"> </v>
      </c>
      <c r="O545" s="113" t="str">
        <f>IFERROR(VLOOKUP($I545,Trabajadores!$C$3:$AF$1684,19,FALSE)," ")</f>
        <v>Cociner@</v>
      </c>
      <c r="P545" s="32">
        <v>2</v>
      </c>
      <c r="Q545" s="33">
        <v>80</v>
      </c>
      <c r="R545" s="24">
        <f t="shared" si="194"/>
        <v>160</v>
      </c>
      <c r="T545" s="23">
        <f t="shared" si="197"/>
        <v>1.743765625</v>
      </c>
      <c r="U545" s="23">
        <f t="shared" si="198"/>
        <v>0</v>
      </c>
      <c r="V545" s="18"/>
      <c r="W545" s="23">
        <f t="shared" si="199"/>
        <v>211.11999999999998</v>
      </c>
      <c r="X545" s="30" t="str">
        <f>IFERROR(VLOOKUP($I545,Trabajadores!$C$2:$AS$1684,42,FALSE)," ")</f>
        <v>ALGADI</v>
      </c>
      <c r="Y545" s="30">
        <f>IFERROR(VLOOKUP($I545,Trabajadores!$C$2:$AS$1684,40,FALSE)," ")</f>
        <v>120009</v>
      </c>
      <c r="Z545" s="30" t="str">
        <f>IFERROR(VLOOKUP(Y545,Centros!$X$2:$Y$228,2,FALSE)," ")</f>
        <v>COLEGIO MAYOR ALCALA</v>
      </c>
      <c r="AA545" s="6" t="s">
        <v>10613</v>
      </c>
      <c r="AB545" s="5" t="s">
        <v>11068</v>
      </c>
      <c r="AC545" s="41">
        <f>IFERROR(VLOOKUP(H545,Centros!$AI$2:$AN$10,6,FALSE),0)</f>
        <v>72</v>
      </c>
      <c r="AD545" s="42">
        <f t="shared" si="200"/>
        <v>0</v>
      </c>
      <c r="AE545" s="42">
        <f t="shared" si="201"/>
        <v>160</v>
      </c>
      <c r="AF545" s="42">
        <f t="shared" si="202"/>
        <v>0</v>
      </c>
      <c r="AG545" s="42">
        <f t="shared" si="203"/>
        <v>0</v>
      </c>
      <c r="AH545" s="43">
        <f>IFERROR(VLOOKUP($I545,Trabajadores!$C$3:$AT$1684,44,FALSE),0)</f>
        <v>19228</v>
      </c>
      <c r="AI545" s="43">
        <f>IFERROR(VLOOKUP($I545,Trabajadores!$C$3:$AT$1684,2,FALSE),0)</f>
        <v>1146</v>
      </c>
      <c r="AJ545" s="43" t="str">
        <f>IFERROR(VLOOKUP($I545,Trabajadores!$C$3:$AY$1270,21,FALSE),0)</f>
        <v>53</v>
      </c>
      <c r="AK545" s="42">
        <f>IFERROR(VLOOKUP($I545,Trabajadores!$C$3:$AN$1684,38,FALSE),0)</f>
        <v>9.5525000000000002</v>
      </c>
      <c r="AL545" s="42" t="str">
        <f>IFERROR(VLOOKUP($I545,Trabajadores!$C$3:$AN$1684,28,FALSE),0)</f>
        <v>99100165012016</v>
      </c>
      <c r="AM545" s="21" t="str">
        <f>IFERROR(VLOOKUP($I545,Trabajadores!$C$3:$AN$1684,19,FALSE),0)</f>
        <v>Cociner@</v>
      </c>
      <c r="AN545" s="21">
        <f>IFERROR(IF($J545="algadi",VLOOKUP($K545,Centros!$AB$2:$AD$142,2,FALSE),VLOOKUP($K545,Centros!$AB$143:$AD$282,2,FALSE)),0)</f>
        <v>0</v>
      </c>
      <c r="AO545" s="44">
        <f>IFERROR(IF($J545="algadi",VLOOKUP($K545,Centros!$AB$2:$AD$142,3,FALSE),VLOOKUP($K545,Centros!$AB$143:$AD$222,3,FALSE)),0)</f>
        <v>0</v>
      </c>
      <c r="AQ545" s="55">
        <f>IFERROR(VLOOKUP($AM545,Centros!$AR$2:$AS$405,2,FALSE),0)</f>
        <v>1.743765625</v>
      </c>
      <c r="AR545" s="78">
        <f>IFERROR(VLOOKUP($AM545,Centros!$AZ$2:$BA$6,2,FALSE),0)</f>
        <v>2.3222499999999999</v>
      </c>
      <c r="AS545" s="76">
        <f>IFERROR(VLOOKUP($AM545,Centros!$BE$2:$BF$6,2,FALSE),0)</f>
        <v>0</v>
      </c>
      <c r="BD545" s="45" t="str">
        <f t="shared" si="204"/>
        <v>ALGADI</v>
      </c>
      <c r="BE545" s="45" t="s">
        <v>852</v>
      </c>
      <c r="BF545" s="123" t="str">
        <f t="shared" si="205"/>
        <v>9-SEPTIEMBRE</v>
      </c>
      <c r="BG545" s="45">
        <f t="shared" si="206"/>
        <v>120009</v>
      </c>
      <c r="BH545" s="45">
        <f>VLOOKUP(Y545,Hoja1!$A$2:$O$599,14,FALSE)</f>
        <v>120009</v>
      </c>
      <c r="BI545" s="45" t="str">
        <f>VLOOKUP(BH545,Hoja1!$A$2:$O$599,2,FALSE)</f>
        <v>COLEGIO MAYOR ALCALA</v>
      </c>
      <c r="BJ545" s="45" t="str">
        <f t="shared" si="207"/>
        <v>CHAMORRO ESTADES, CARLOS</v>
      </c>
      <c r="BK545" s="45">
        <f>VLOOKUP(BJ545,Trabajadores!$C$3:$AN$3285,14,FALSE)</f>
        <v>100</v>
      </c>
      <c r="BL545" s="45" t="str">
        <f>VLOOKUP($BJ545,Trabajadores!$C$3:$AN$3285,19,FALSE)</f>
        <v>Cociner@</v>
      </c>
      <c r="BM545" s="45">
        <f>VLOOKUP($BJ545,Trabajadores!$C$3:$AN$3285,16,FALSE)</f>
        <v>100</v>
      </c>
      <c r="BN545" s="124">
        <f t="shared" si="208"/>
        <v>1</v>
      </c>
      <c r="BO545" s="124">
        <f t="shared" si="209"/>
        <v>0</v>
      </c>
      <c r="BP545" s="125">
        <f t="shared" si="210"/>
        <v>1</v>
      </c>
      <c r="BR545" s="126">
        <f t="shared" si="211"/>
        <v>-211.11999999999998</v>
      </c>
      <c r="BV545" s="45" t="str">
        <f t="shared" si="212"/>
        <v>ALGADI</v>
      </c>
      <c r="BW545" s="45" t="s">
        <v>852</v>
      </c>
      <c r="BX545" s="123" t="str">
        <f t="shared" si="213"/>
        <v>9-SEPTIEMBRE</v>
      </c>
      <c r="BY545" s="45">
        <f t="shared" si="214"/>
        <v>120009</v>
      </c>
      <c r="BZ545" s="45">
        <f>VLOOKUP(BY545,Hoja1!$A$2:$O$599,14,FALSE)</f>
        <v>120009</v>
      </c>
      <c r="CA545" s="45" t="str">
        <f>VLOOKUP(BZ545,Hoja1!$A$2:$O$599,2,FALSE)</f>
        <v>COLEGIO MAYOR ALCALA</v>
      </c>
      <c r="CB545" s="45" t="str">
        <f t="shared" si="215"/>
        <v>Eventos</v>
      </c>
      <c r="CC545" s="45">
        <v>888</v>
      </c>
      <c r="CD545" s="45" t="str">
        <f t="shared" si="216"/>
        <v>INCIDENCIA</v>
      </c>
      <c r="CJ545" s="126">
        <f t="shared" si="217"/>
        <v>211.11999999999998</v>
      </c>
    </row>
    <row r="546" spans="4:88" hidden="1" x14ac:dyDescent="0.3">
      <c r="D546" s="31" t="s">
        <v>2777</v>
      </c>
      <c r="E546" s="8" t="s">
        <v>2786</v>
      </c>
      <c r="F546" s="7" t="s">
        <v>726</v>
      </c>
      <c r="G546" s="45" t="s">
        <v>714</v>
      </c>
      <c r="H546" s="45" t="s">
        <v>720</v>
      </c>
      <c r="I546" s="119" t="s">
        <v>884</v>
      </c>
      <c r="J546" s="18" t="s">
        <v>485</v>
      </c>
      <c r="K546" s="119">
        <v>120009</v>
      </c>
      <c r="L546" s="110" t="str">
        <f t="shared" si="195"/>
        <v>ok</v>
      </c>
      <c r="M546" s="111" t="str">
        <f>IFERROR(VLOOKUP(K546,Centros!$E$2:$G$340,2,FALSE)," ")</f>
        <v>COLEGIO MAYOR ALCALA</v>
      </c>
      <c r="N546" s="112" t="str">
        <f t="shared" si="196"/>
        <v xml:space="preserve"> </v>
      </c>
      <c r="O546" s="113" t="str">
        <f>IFERROR(VLOOKUP($I546,Trabajadores!$C$3:$AF$1684,19,FALSE)," ")</f>
        <v>Cociner@</v>
      </c>
      <c r="P546" s="32">
        <v>3</v>
      </c>
      <c r="Q546" s="33">
        <v>150</v>
      </c>
      <c r="R546" s="24">
        <f t="shared" si="194"/>
        <v>450</v>
      </c>
      <c r="T546" s="23">
        <f t="shared" si="197"/>
        <v>1.743765625</v>
      </c>
      <c r="U546" s="23">
        <f t="shared" si="198"/>
        <v>0</v>
      </c>
      <c r="V546" s="18"/>
      <c r="W546" s="23">
        <f t="shared" si="199"/>
        <v>593.77499999999998</v>
      </c>
      <c r="X546" s="30" t="str">
        <f>IFERROR(VLOOKUP($I546,Trabajadores!$C$2:$AS$1684,42,FALSE)," ")</f>
        <v>ALGADI</v>
      </c>
      <c r="Y546" s="30">
        <f>IFERROR(VLOOKUP($I546,Trabajadores!$C$2:$AS$1684,40,FALSE)," ")</f>
        <v>120009</v>
      </c>
      <c r="Z546" s="30" t="str">
        <f>IFERROR(VLOOKUP(Y546,Centros!$X$2:$Y$228,2,FALSE)," ")</f>
        <v>COLEGIO MAYOR ALCALA</v>
      </c>
      <c r="AA546" s="6" t="s">
        <v>10613</v>
      </c>
      <c r="AB546" s="5" t="s">
        <v>11069</v>
      </c>
      <c r="AC546" s="41">
        <f>IFERROR(VLOOKUP(H546,Centros!$AI$2:$AN$10,6,FALSE),0)</f>
        <v>70</v>
      </c>
      <c r="AD546" s="42">
        <f t="shared" si="200"/>
        <v>450</v>
      </c>
      <c r="AE546" s="42">
        <f t="shared" si="201"/>
        <v>0</v>
      </c>
      <c r="AF546" s="42">
        <f t="shared" si="202"/>
        <v>0</v>
      </c>
      <c r="AG546" s="42">
        <f t="shared" si="203"/>
        <v>0</v>
      </c>
      <c r="AH546" s="43">
        <f>IFERROR(VLOOKUP($I546,Trabajadores!$C$3:$AT$1684,44,FALSE),0)</f>
        <v>19228</v>
      </c>
      <c r="AI546" s="43">
        <f>IFERROR(VLOOKUP($I546,Trabajadores!$C$3:$AT$1684,2,FALSE),0)</f>
        <v>1692</v>
      </c>
      <c r="AJ546" s="43" t="str">
        <f>IFERROR(VLOOKUP($I546,Trabajadores!$C$3:$AY$1270,21,FALSE),0)</f>
        <v>53</v>
      </c>
      <c r="AK546" s="42">
        <f>IFERROR(VLOOKUP($I546,Trabajadores!$C$3:$AN$1684,38,FALSE),0)</f>
        <v>9.8674999999999997</v>
      </c>
      <c r="AL546" s="42" t="str">
        <f>IFERROR(VLOOKUP($I546,Trabajadores!$C$3:$AN$1684,28,FALSE),0)</f>
        <v>99100165012016</v>
      </c>
      <c r="AM546" s="21" t="str">
        <f>IFERROR(VLOOKUP($I546,Trabajadores!$C$3:$AN$1684,19,FALSE),0)</f>
        <v>Cociner@</v>
      </c>
      <c r="AN546" s="21">
        <f>IFERROR(IF($J546="algadi",VLOOKUP($K546,Centros!$AB$2:$AD$142,2,FALSE),VLOOKUP($K546,Centros!$AB$143:$AD$282,2,FALSE)),0)</f>
        <v>0</v>
      </c>
      <c r="AO546" s="44">
        <f>IFERROR(IF($J546="algadi",VLOOKUP($K546,Centros!$AB$2:$AD$142,3,FALSE),VLOOKUP($K546,Centros!$AB$143:$AD$222,3,FALSE)),0)</f>
        <v>0</v>
      </c>
      <c r="AQ546" s="55">
        <f>IFERROR(VLOOKUP($AM546,Centros!$AR$2:$AS$405,2,FALSE),0)</f>
        <v>1.743765625</v>
      </c>
      <c r="AR546" s="78">
        <f>IFERROR(VLOOKUP($AM546,Centros!$AZ$2:$BA$6,2,FALSE),0)</f>
        <v>2.3222499999999999</v>
      </c>
      <c r="AS546" s="76">
        <f>IFERROR(VLOOKUP($AM546,Centros!$BE$2:$BF$6,2,FALSE),0)</f>
        <v>0</v>
      </c>
      <c r="BD546" s="45" t="str">
        <f t="shared" si="204"/>
        <v>ALGADI</v>
      </c>
      <c r="BE546" s="45" t="s">
        <v>852</v>
      </c>
      <c r="BF546" s="123" t="str">
        <f t="shared" si="205"/>
        <v>9-SEPTIEMBRE</v>
      </c>
      <c r="BG546" s="45">
        <f t="shared" si="206"/>
        <v>120009</v>
      </c>
      <c r="BH546" s="45">
        <f>VLOOKUP(Y546,Hoja1!$A$2:$O$599,14,FALSE)</f>
        <v>120009</v>
      </c>
      <c r="BI546" s="45" t="str">
        <f>VLOOKUP(BH546,Hoja1!$A$2:$O$599,2,FALSE)</f>
        <v>COLEGIO MAYOR ALCALA</v>
      </c>
      <c r="BJ546" s="45" t="str">
        <f t="shared" si="207"/>
        <v>LUALDI, GASTON IGN</v>
      </c>
      <c r="BK546" s="45">
        <f>VLOOKUP(BJ546,Trabajadores!$C$3:$AN$3285,14,FALSE)</f>
        <v>410</v>
      </c>
      <c r="BL546" s="45" t="str">
        <f>VLOOKUP($BJ546,Trabajadores!$C$3:$AN$3285,19,FALSE)</f>
        <v>Cociner@</v>
      </c>
      <c r="BM546" s="45">
        <f>VLOOKUP($BJ546,Trabajadores!$C$3:$AN$3285,16,FALSE)</f>
        <v>100</v>
      </c>
      <c r="BN546" s="124">
        <f t="shared" si="208"/>
        <v>1</v>
      </c>
      <c r="BO546" s="124">
        <f t="shared" si="209"/>
        <v>0</v>
      </c>
      <c r="BP546" s="125">
        <f t="shared" si="210"/>
        <v>1</v>
      </c>
      <c r="BR546" s="126">
        <f t="shared" si="211"/>
        <v>-593.77499999999998</v>
      </c>
      <c r="BV546" s="45" t="str">
        <f t="shared" si="212"/>
        <v>ALGADI</v>
      </c>
      <c r="BW546" s="45" t="s">
        <v>852</v>
      </c>
      <c r="BX546" s="123" t="str">
        <f t="shared" si="213"/>
        <v>9-SEPTIEMBRE</v>
      </c>
      <c r="BY546" s="45">
        <f t="shared" si="214"/>
        <v>120009</v>
      </c>
      <c r="BZ546" s="45">
        <f>VLOOKUP(BY546,Hoja1!$A$2:$O$599,14,FALSE)</f>
        <v>120009</v>
      </c>
      <c r="CA546" s="45" t="str">
        <f>VLOOKUP(BZ546,Hoja1!$A$2:$O$599,2,FALSE)</f>
        <v>COLEGIO MAYOR ALCALA</v>
      </c>
      <c r="CB546" s="45" t="str">
        <f t="shared" si="215"/>
        <v>Festivos y Fines de Semana</v>
      </c>
      <c r="CC546" s="45">
        <v>888</v>
      </c>
      <c r="CD546" s="45" t="str">
        <f t="shared" si="216"/>
        <v>INCIDENCIA</v>
      </c>
      <c r="CJ546" s="126">
        <f t="shared" si="217"/>
        <v>593.77499999999998</v>
      </c>
    </row>
    <row r="547" spans="4:88" hidden="1" x14ac:dyDescent="0.3">
      <c r="D547" s="31" t="s">
        <v>2777</v>
      </c>
      <c r="E547" s="8" t="s">
        <v>2786</v>
      </c>
      <c r="F547" s="7" t="s">
        <v>726</v>
      </c>
      <c r="G547" s="45" t="s">
        <v>714</v>
      </c>
      <c r="H547" s="45" t="s">
        <v>720</v>
      </c>
      <c r="I547" s="119" t="s">
        <v>2852</v>
      </c>
      <c r="J547" s="18" t="s">
        <v>485</v>
      </c>
      <c r="K547" s="119">
        <v>120009</v>
      </c>
      <c r="L547" s="110" t="str">
        <f t="shared" si="195"/>
        <v>ok</v>
      </c>
      <c r="M547" s="111" t="str">
        <f>IFERROR(VLOOKUP(K547,Centros!$E$2:$G$340,2,FALSE)," ")</f>
        <v>COLEGIO MAYOR ALCALA</v>
      </c>
      <c r="N547" s="112" t="str">
        <f t="shared" si="196"/>
        <v xml:space="preserve"> </v>
      </c>
      <c r="O547" s="113" t="str">
        <f>IFERROR(VLOOKUP($I547,Trabajadores!$C$3:$AF$1684,19,FALSE)," ")</f>
        <v>Cociner@</v>
      </c>
      <c r="P547" s="32">
        <v>3</v>
      </c>
      <c r="Q547" s="33">
        <v>150</v>
      </c>
      <c r="R547" s="24">
        <f t="shared" si="194"/>
        <v>450</v>
      </c>
      <c r="T547" s="23">
        <f t="shared" si="197"/>
        <v>1.743765625</v>
      </c>
      <c r="U547" s="23">
        <f t="shared" si="198"/>
        <v>0</v>
      </c>
      <c r="V547" s="18"/>
      <c r="W547" s="23">
        <f t="shared" si="199"/>
        <v>593.77499999999998</v>
      </c>
      <c r="X547" s="30" t="str">
        <f>IFERROR(VLOOKUP($I547,Trabajadores!$C$2:$AS$1684,42,FALSE)," ")</f>
        <v>ALGADI</v>
      </c>
      <c r="Y547" s="30">
        <f>IFERROR(VLOOKUP($I547,Trabajadores!$C$2:$AS$1684,40,FALSE)," ")</f>
        <v>350001</v>
      </c>
      <c r="Z547" s="30" t="str">
        <f>IFERROR(VLOOKUP(Y547,Centros!$X$2:$Y$228,2,FALSE)," ")</f>
        <v>CLARETIANOS COLMENAR SEMINARIO</v>
      </c>
      <c r="AA547" s="6" t="s">
        <v>10613</v>
      </c>
      <c r="AB547" s="5" t="s">
        <v>11070</v>
      </c>
      <c r="AC547" s="41">
        <f>IFERROR(VLOOKUP(H547,Centros!$AI$2:$AN$10,6,FALSE),0)</f>
        <v>70</v>
      </c>
      <c r="AD547" s="42">
        <f t="shared" si="200"/>
        <v>450</v>
      </c>
      <c r="AE547" s="42">
        <f t="shared" si="201"/>
        <v>0</v>
      </c>
      <c r="AF547" s="42">
        <f t="shared" si="202"/>
        <v>0</v>
      </c>
      <c r="AG547" s="42">
        <f t="shared" si="203"/>
        <v>0</v>
      </c>
      <c r="AH547" s="43">
        <f>IFERROR(VLOOKUP($I547,Trabajadores!$C$3:$AT$1684,44,FALSE),0)</f>
        <v>19228</v>
      </c>
      <c r="AI547" s="43">
        <f>IFERROR(VLOOKUP($I547,Trabajadores!$C$3:$AT$1684,2,FALSE),0)</f>
        <v>2052</v>
      </c>
      <c r="AJ547" s="43" t="str">
        <f>IFERROR(VLOOKUP($I547,Trabajadores!$C$3:$AY$1270,21,FALSE),0)</f>
        <v>60</v>
      </c>
      <c r="AK547" s="42">
        <f>IFERROR(VLOOKUP($I547,Trabajadores!$C$3:$AN$1684,38,FALSE),0)</f>
        <v>8.3462499999999995</v>
      </c>
      <c r="AL547" s="42" t="str">
        <f>IFERROR(VLOOKUP($I547,Trabajadores!$C$3:$AN$1684,28,FALSE),0)</f>
        <v>99100165012016</v>
      </c>
      <c r="AM547" s="21" t="str">
        <f>IFERROR(VLOOKUP($I547,Trabajadores!$C$3:$AN$1684,19,FALSE),0)</f>
        <v>Cociner@</v>
      </c>
      <c r="AN547" s="21">
        <f>IFERROR(IF($J547="algadi",VLOOKUP($K547,Centros!$AB$2:$AD$142,2,FALSE),VLOOKUP($K547,Centros!$AB$143:$AD$282,2,FALSE)),0)</f>
        <v>0</v>
      </c>
      <c r="AO547" s="44">
        <f>IFERROR(IF($J547="algadi",VLOOKUP($K547,Centros!$AB$2:$AD$142,3,FALSE),VLOOKUP($K547,Centros!$AB$143:$AD$222,3,FALSE)),0)</f>
        <v>0</v>
      </c>
      <c r="AQ547" s="55">
        <f>IFERROR(VLOOKUP($AM547,Centros!$AR$2:$AS$405,2,FALSE),0)</f>
        <v>1.743765625</v>
      </c>
      <c r="AR547" s="78">
        <f>IFERROR(VLOOKUP($AM547,Centros!$AZ$2:$BA$6,2,FALSE),0)</f>
        <v>2.3222499999999999</v>
      </c>
      <c r="AS547" s="76">
        <f>IFERROR(VLOOKUP($AM547,Centros!$BE$2:$BF$6,2,FALSE),0)</f>
        <v>0</v>
      </c>
      <c r="BD547" s="45" t="str">
        <f t="shared" si="204"/>
        <v>ALGADI</v>
      </c>
      <c r="BE547" s="45" t="s">
        <v>852</v>
      </c>
      <c r="BF547" s="123" t="str">
        <f t="shared" si="205"/>
        <v>9-SEPTIEMBRE</v>
      </c>
      <c r="BG547" s="45">
        <f t="shared" si="206"/>
        <v>350001</v>
      </c>
      <c r="BH547" s="45">
        <f>VLOOKUP(Y547,Hoja1!$A$2:$O$599,14,FALSE)</f>
        <v>350001</v>
      </c>
      <c r="BI547" s="45" t="str">
        <f>VLOOKUP(BH547,Hoja1!$A$2:$O$599,2,FALSE)</f>
        <v>CLARETIANOS COLMENAR SEMINARIO</v>
      </c>
      <c r="BJ547" s="45" t="str">
        <f t="shared" si="207"/>
        <v>MUÑOZ CASTRO, HERMIS</v>
      </c>
      <c r="BK547" s="45">
        <f>VLOOKUP(BJ547,Trabajadores!$C$3:$AN$3285,14,FALSE)</f>
        <v>410</v>
      </c>
      <c r="BL547" s="45" t="str">
        <f>VLOOKUP($BJ547,Trabajadores!$C$3:$AN$3285,19,FALSE)</f>
        <v>Cociner@</v>
      </c>
      <c r="BM547" s="45">
        <f>VLOOKUP($BJ547,Trabajadores!$C$3:$AN$3285,16,FALSE)</f>
        <v>100</v>
      </c>
      <c r="BN547" s="124">
        <f t="shared" si="208"/>
        <v>1</v>
      </c>
      <c r="BO547" s="124">
        <f t="shared" si="209"/>
        <v>0</v>
      </c>
      <c r="BP547" s="125">
        <f t="shared" si="210"/>
        <v>1</v>
      </c>
      <c r="BR547" s="126">
        <f t="shared" si="211"/>
        <v>-593.77499999999998</v>
      </c>
      <c r="BV547" s="45" t="str">
        <f t="shared" si="212"/>
        <v>ALGADI</v>
      </c>
      <c r="BW547" s="45" t="s">
        <v>852</v>
      </c>
      <c r="BX547" s="123" t="str">
        <f t="shared" si="213"/>
        <v>9-SEPTIEMBRE</v>
      </c>
      <c r="BY547" s="45">
        <f t="shared" si="214"/>
        <v>120009</v>
      </c>
      <c r="BZ547" s="45">
        <f>VLOOKUP(BY547,Hoja1!$A$2:$O$599,14,FALSE)</f>
        <v>120009</v>
      </c>
      <c r="CA547" s="45" t="str">
        <f>VLOOKUP(BZ547,Hoja1!$A$2:$O$599,2,FALSE)</f>
        <v>COLEGIO MAYOR ALCALA</v>
      </c>
      <c r="CB547" s="45" t="str">
        <f t="shared" si="215"/>
        <v>Festivos y Fines de Semana</v>
      </c>
      <c r="CC547" s="45">
        <v>888</v>
      </c>
      <c r="CD547" s="45" t="str">
        <f t="shared" si="216"/>
        <v>INCIDENCIA</v>
      </c>
      <c r="CJ547" s="126">
        <f t="shared" si="217"/>
        <v>593.77499999999998</v>
      </c>
    </row>
    <row r="548" spans="4:88" hidden="1" x14ac:dyDescent="0.3">
      <c r="D548" s="31" t="s">
        <v>2777</v>
      </c>
      <c r="E548" s="8" t="s">
        <v>2786</v>
      </c>
      <c r="F548" s="7" t="s">
        <v>726</v>
      </c>
      <c r="G548" s="45" t="s">
        <v>714</v>
      </c>
      <c r="H548" s="45" t="s">
        <v>719</v>
      </c>
      <c r="I548" s="119" t="s">
        <v>6800</v>
      </c>
      <c r="J548" s="18" t="s">
        <v>485</v>
      </c>
      <c r="K548" s="119">
        <v>120009</v>
      </c>
      <c r="L548" s="110" t="str">
        <f t="shared" si="195"/>
        <v>ok</v>
      </c>
      <c r="M548" s="111" t="str">
        <f>IFERROR(VLOOKUP(K548,Centros!$E$2:$G$340,2,FALSE)," ")</f>
        <v>COLEGIO MAYOR ALCALA</v>
      </c>
      <c r="N548" s="112" t="str">
        <f t="shared" si="196"/>
        <v xml:space="preserve"> </v>
      </c>
      <c r="O548" s="113" t="str">
        <f>IFERROR(VLOOKUP($I548,Trabajadores!$C$3:$AF$1684,19,FALSE)," ")</f>
        <v>AUX.COLEC.</v>
      </c>
      <c r="P548" s="32">
        <v>1</v>
      </c>
      <c r="Q548" s="33">
        <v>80</v>
      </c>
      <c r="R548" s="24">
        <f t="shared" si="194"/>
        <v>80</v>
      </c>
      <c r="T548" s="23">
        <f t="shared" si="197"/>
        <v>0</v>
      </c>
      <c r="U548" s="23">
        <f t="shared" si="198"/>
        <v>0</v>
      </c>
      <c r="V548" s="18"/>
      <c r="W548" s="23">
        <f t="shared" si="199"/>
        <v>105.55999999999999</v>
      </c>
      <c r="X548" s="30" t="str">
        <f>IFERROR(VLOOKUP($I548,Trabajadores!$C$2:$AS$1684,42,FALSE)," ")</f>
        <v>ALGADI</v>
      </c>
      <c r="Y548" s="30">
        <f>IFERROR(VLOOKUP($I548,Trabajadores!$C$2:$AS$1684,40,FALSE)," ")</f>
        <v>120009</v>
      </c>
      <c r="Z548" s="30" t="str">
        <f>IFERROR(VLOOKUP(Y548,Centros!$X$2:$Y$228,2,FALSE)," ")</f>
        <v>COLEGIO MAYOR ALCALA</v>
      </c>
      <c r="AA548" s="6" t="s">
        <v>10613</v>
      </c>
      <c r="AB548" s="156" t="s">
        <v>11071</v>
      </c>
      <c r="AC548" s="41">
        <f>IFERROR(VLOOKUP(H548,Centros!$AI$2:$AN$10,6,FALSE),0)</f>
        <v>72</v>
      </c>
      <c r="AD548" s="42">
        <f t="shared" si="200"/>
        <v>0</v>
      </c>
      <c r="AE548" s="42">
        <f t="shared" si="201"/>
        <v>80</v>
      </c>
      <c r="AF548" s="42">
        <f t="shared" si="202"/>
        <v>0</v>
      </c>
      <c r="AG548" s="42">
        <f t="shared" si="203"/>
        <v>0</v>
      </c>
      <c r="AH548" s="43">
        <f>IFERROR(VLOOKUP($I548,Trabajadores!$C$3:$AT$1684,44,FALSE),0)</f>
        <v>19228</v>
      </c>
      <c r="AI548" s="43">
        <f>IFERROR(VLOOKUP($I548,Trabajadores!$C$3:$AT$1684,2,FALSE),0)</f>
        <v>341</v>
      </c>
      <c r="AJ548" s="43" t="str">
        <f>IFERROR(VLOOKUP($I548,Trabajadores!$C$3:$AY$1270,21,FALSE),0)</f>
        <v>53</v>
      </c>
      <c r="AK548" s="42">
        <f>IFERROR(VLOOKUP($I548,Trabajadores!$C$3:$AN$1684,38,FALSE),0)</f>
        <v>7.65625</v>
      </c>
      <c r="AL548" s="42" t="str">
        <f>IFERROR(VLOOKUP($I548,Trabajadores!$C$3:$AN$1684,28,FALSE),0)</f>
        <v>99100165012016</v>
      </c>
      <c r="AM548" s="21" t="str">
        <f>IFERROR(VLOOKUP($I548,Trabajadores!$C$3:$AN$1684,19,FALSE),0)</f>
        <v>AUX.COLEC.</v>
      </c>
      <c r="AN548" s="21">
        <f>IFERROR(IF($J548="algadi",VLOOKUP($K548,Centros!$AB$2:$AD$142,2,FALSE),VLOOKUP($K548,Centros!$AB$143:$AD$282,2,FALSE)),0)</f>
        <v>0</v>
      </c>
      <c r="AO548" s="44">
        <f>IFERROR(IF($J548="algadi",VLOOKUP($K548,Centros!$AB$2:$AD$142,3,FALSE),VLOOKUP($K548,Centros!$AB$143:$AD$222,3,FALSE)),0)</f>
        <v>0</v>
      </c>
      <c r="AQ548" s="55">
        <f>IFERROR(VLOOKUP($AM548,Centros!$AR$2:$AS$405,2,FALSE),0)</f>
        <v>0</v>
      </c>
      <c r="AR548" s="78">
        <f>IFERROR(VLOOKUP($AM548,Centros!$AZ$2:$BA$6,2,FALSE),0)</f>
        <v>0</v>
      </c>
      <c r="AS548" s="76">
        <f>IFERROR(VLOOKUP($AM548,Centros!$BE$2:$BF$6,2,FALSE),0)</f>
        <v>0</v>
      </c>
      <c r="BD548" s="45" t="str">
        <f t="shared" si="204"/>
        <v>ALGADI</v>
      </c>
      <c r="BE548" s="45" t="s">
        <v>852</v>
      </c>
      <c r="BF548" s="123" t="str">
        <f t="shared" si="205"/>
        <v>9-SEPTIEMBRE</v>
      </c>
      <c r="BG548" s="45">
        <f t="shared" si="206"/>
        <v>120009</v>
      </c>
      <c r="BH548" s="45">
        <f>VLOOKUP(Y548,Hoja1!$A$2:$O$599,14,FALSE)</f>
        <v>120009</v>
      </c>
      <c r="BI548" s="45" t="str">
        <f>VLOOKUP(BH548,Hoja1!$A$2:$O$599,2,FALSE)</f>
        <v>COLEGIO MAYOR ALCALA</v>
      </c>
      <c r="BJ548" s="45" t="str">
        <f t="shared" si="207"/>
        <v>PIÑERO GIL, AMPARO</v>
      </c>
      <c r="BK548" s="45">
        <f>VLOOKUP(BJ548,Trabajadores!$C$3:$AN$3285,14,FALSE)</f>
        <v>300</v>
      </c>
      <c r="BL548" s="45" t="str">
        <f>VLOOKUP($BJ548,Trabajadores!$C$3:$AN$3285,19,FALSE)</f>
        <v>AUX.COLEC.</v>
      </c>
      <c r="BM548" s="45">
        <f>VLOOKUP($BJ548,Trabajadores!$C$3:$AN$3285,16,FALSE)</f>
        <v>100</v>
      </c>
      <c r="BN548" s="124">
        <f t="shared" si="208"/>
        <v>1</v>
      </c>
      <c r="BO548" s="124">
        <f t="shared" si="209"/>
        <v>0</v>
      </c>
      <c r="BP548" s="125">
        <f t="shared" si="210"/>
        <v>1</v>
      </c>
      <c r="BR548" s="126">
        <f t="shared" si="211"/>
        <v>-105.55999999999999</v>
      </c>
      <c r="BV548" s="45" t="str">
        <f t="shared" si="212"/>
        <v>ALGADI</v>
      </c>
      <c r="BW548" s="45" t="s">
        <v>852</v>
      </c>
      <c r="BX548" s="123" t="str">
        <f t="shared" si="213"/>
        <v>9-SEPTIEMBRE</v>
      </c>
      <c r="BY548" s="45">
        <f t="shared" si="214"/>
        <v>120009</v>
      </c>
      <c r="BZ548" s="45">
        <f>VLOOKUP(BY548,Hoja1!$A$2:$O$599,14,FALSE)</f>
        <v>120009</v>
      </c>
      <c r="CA548" s="45" t="str">
        <f>VLOOKUP(BZ548,Hoja1!$A$2:$O$599,2,FALSE)</f>
        <v>COLEGIO MAYOR ALCALA</v>
      </c>
      <c r="CB548" s="45" t="str">
        <f t="shared" si="215"/>
        <v>Eventos</v>
      </c>
      <c r="CC548" s="45">
        <v>888</v>
      </c>
      <c r="CD548" s="45" t="str">
        <f t="shared" si="216"/>
        <v>INCIDENCIA</v>
      </c>
      <c r="CJ548" s="126">
        <f t="shared" si="217"/>
        <v>105.55999999999999</v>
      </c>
    </row>
    <row r="549" spans="4:88" hidden="1" x14ac:dyDescent="0.3">
      <c r="D549" s="31" t="s">
        <v>2777</v>
      </c>
      <c r="E549" s="8" t="s">
        <v>2786</v>
      </c>
      <c r="F549" s="7" t="s">
        <v>726</v>
      </c>
      <c r="G549" s="45" t="s">
        <v>714</v>
      </c>
      <c r="H549" s="45" t="s">
        <v>719</v>
      </c>
      <c r="I549" s="119" t="s">
        <v>6223</v>
      </c>
      <c r="J549" s="18" t="s">
        <v>485</v>
      </c>
      <c r="K549" s="119">
        <v>120009</v>
      </c>
      <c r="L549" s="110" t="str">
        <f t="shared" si="195"/>
        <v>ok</v>
      </c>
      <c r="M549" s="111" t="str">
        <f>IFERROR(VLOOKUP(K549,Centros!$E$2:$G$340,2,FALSE)," ")</f>
        <v>COLEGIO MAYOR ALCALA</v>
      </c>
      <c r="N549" s="112" t="str">
        <f t="shared" si="196"/>
        <v xml:space="preserve"> </v>
      </c>
      <c r="O549" s="113" t="str">
        <f>IFERROR(VLOOKUP($I549,Trabajadores!$C$3:$AF$1684,19,FALSE)," ")</f>
        <v>ASL</v>
      </c>
      <c r="P549" s="32">
        <v>1</v>
      </c>
      <c r="Q549" s="33">
        <v>80</v>
      </c>
      <c r="R549" s="24">
        <f t="shared" si="194"/>
        <v>80</v>
      </c>
      <c r="T549" s="23">
        <f t="shared" si="197"/>
        <v>1.6367812499999999</v>
      </c>
      <c r="U549" s="23">
        <f t="shared" si="198"/>
        <v>0</v>
      </c>
      <c r="V549" s="18"/>
      <c r="W549" s="23">
        <f t="shared" si="199"/>
        <v>105.55999999999999</v>
      </c>
      <c r="X549" s="30" t="str">
        <f>IFERROR(VLOOKUP($I549,Trabajadores!$C$2:$AS$1684,42,FALSE)," ")</f>
        <v>ALGADI</v>
      </c>
      <c r="Y549" s="30">
        <f>IFERROR(VLOOKUP($I549,Trabajadores!$C$2:$AS$1684,40,FALSE)," ")</f>
        <v>120009</v>
      </c>
      <c r="Z549" s="30" t="str">
        <f>IFERROR(VLOOKUP(Y549,Centros!$X$2:$Y$228,2,FALSE)," ")</f>
        <v>COLEGIO MAYOR ALCALA</v>
      </c>
      <c r="AA549" s="6" t="s">
        <v>10613</v>
      </c>
      <c r="AB549" s="5" t="s">
        <v>11071</v>
      </c>
      <c r="AC549" s="41">
        <f>IFERROR(VLOOKUP(H549,Centros!$AI$2:$AN$10,6,FALSE),0)</f>
        <v>72</v>
      </c>
      <c r="AD549" s="42">
        <f t="shared" si="200"/>
        <v>0</v>
      </c>
      <c r="AE549" s="42">
        <f t="shared" si="201"/>
        <v>80</v>
      </c>
      <c r="AF549" s="42">
        <f t="shared" si="202"/>
        <v>0</v>
      </c>
      <c r="AG549" s="42">
        <f t="shared" si="203"/>
        <v>0</v>
      </c>
      <c r="AH549" s="43">
        <f>IFERROR(VLOOKUP($I549,Trabajadores!$C$3:$AT$1684,44,FALSE),0)</f>
        <v>19228</v>
      </c>
      <c r="AI549" s="43">
        <f>IFERROR(VLOOKUP($I549,Trabajadores!$C$3:$AT$1684,2,FALSE),0)</f>
        <v>1762</v>
      </c>
      <c r="AJ549" s="43" t="str">
        <f>IFERROR(VLOOKUP($I549,Trabajadores!$C$3:$AY$1270,21,FALSE),0)</f>
        <v>53</v>
      </c>
      <c r="AK549" s="42">
        <f>IFERROR(VLOOKUP($I549,Trabajadores!$C$3:$AN$1684,38,FALSE),0)</f>
        <v>7.65625</v>
      </c>
      <c r="AL549" s="42" t="str">
        <f>IFERROR(VLOOKUP($I549,Trabajadores!$C$3:$AN$1684,28,FALSE),0)</f>
        <v>99100165012016</v>
      </c>
      <c r="AM549" s="21" t="str">
        <f>IFERROR(VLOOKUP($I549,Trabajadores!$C$3:$AN$1684,19,FALSE),0)</f>
        <v>ASL</v>
      </c>
      <c r="AN549" s="21">
        <f>IFERROR(IF($J549="algadi",VLOOKUP($K549,Centros!$AB$2:$AD$142,2,FALSE),VLOOKUP($K549,Centros!$AB$143:$AD$282,2,FALSE)),0)</f>
        <v>0</v>
      </c>
      <c r="AO549" s="44">
        <f>IFERROR(IF($J549="algadi",VLOOKUP($K549,Centros!$AB$2:$AD$142,3,FALSE),VLOOKUP($K549,Centros!$AB$143:$AD$222,3,FALSE)),0)</f>
        <v>0</v>
      </c>
      <c r="AQ549" s="55">
        <f>IFERROR(VLOOKUP($AM549,Centros!$AR$2:$AS$405,2,FALSE),0)</f>
        <v>1.6367812499999999</v>
      </c>
      <c r="AR549" s="78">
        <f>IFERROR(VLOOKUP($AM549,Centros!$AZ$2:$BA$6,2,FALSE),0)</f>
        <v>0</v>
      </c>
      <c r="AS549" s="76">
        <f>IFERROR(VLOOKUP($AM549,Centros!$BE$2:$BF$6,2,FALSE),0)</f>
        <v>2.0499999999999998</v>
      </c>
      <c r="BD549" s="45" t="str">
        <f t="shared" si="204"/>
        <v>ALGADI</v>
      </c>
      <c r="BE549" s="45" t="s">
        <v>852</v>
      </c>
      <c r="BF549" s="123" t="str">
        <f t="shared" si="205"/>
        <v>9-SEPTIEMBRE</v>
      </c>
      <c r="BG549" s="45">
        <f t="shared" si="206"/>
        <v>120009</v>
      </c>
      <c r="BH549" s="45">
        <f>VLOOKUP(Y549,Hoja1!$A$2:$O$599,14,FALSE)</f>
        <v>120009</v>
      </c>
      <c r="BI549" s="45" t="str">
        <f>VLOOKUP(BH549,Hoja1!$A$2:$O$599,2,FALSE)</f>
        <v>COLEGIO MAYOR ALCALA</v>
      </c>
      <c r="BJ549" s="45" t="str">
        <f t="shared" si="207"/>
        <v>JIMENEZ CASTRO, NORKA E</v>
      </c>
      <c r="BK549" s="45">
        <f>VLOOKUP(BJ549,Trabajadores!$C$3:$AN$3285,14,FALSE)</f>
        <v>300</v>
      </c>
      <c r="BL549" s="45" t="str">
        <f>VLOOKUP($BJ549,Trabajadores!$C$3:$AN$3285,19,FALSE)</f>
        <v>ASL</v>
      </c>
      <c r="BM549" s="45">
        <f>VLOOKUP($BJ549,Trabajadores!$C$3:$AN$3285,16,FALSE)</f>
        <v>100</v>
      </c>
      <c r="BN549" s="124">
        <f t="shared" si="208"/>
        <v>1</v>
      </c>
      <c r="BO549" s="124">
        <f t="shared" si="209"/>
        <v>0</v>
      </c>
      <c r="BP549" s="125">
        <f t="shared" si="210"/>
        <v>1</v>
      </c>
      <c r="BR549" s="126">
        <f t="shared" si="211"/>
        <v>-105.55999999999999</v>
      </c>
      <c r="BV549" s="45" t="str">
        <f t="shared" si="212"/>
        <v>ALGADI</v>
      </c>
      <c r="BW549" s="45" t="s">
        <v>852</v>
      </c>
      <c r="BX549" s="123" t="str">
        <f t="shared" si="213"/>
        <v>9-SEPTIEMBRE</v>
      </c>
      <c r="BY549" s="45">
        <f t="shared" si="214"/>
        <v>120009</v>
      </c>
      <c r="BZ549" s="45">
        <f>VLOOKUP(BY549,Hoja1!$A$2:$O$599,14,FALSE)</f>
        <v>120009</v>
      </c>
      <c r="CA549" s="45" t="str">
        <f>VLOOKUP(BZ549,Hoja1!$A$2:$O$599,2,FALSE)</f>
        <v>COLEGIO MAYOR ALCALA</v>
      </c>
      <c r="CB549" s="45" t="str">
        <f t="shared" si="215"/>
        <v>Eventos</v>
      </c>
      <c r="CC549" s="45">
        <v>888</v>
      </c>
      <c r="CD549" s="45" t="str">
        <f t="shared" si="216"/>
        <v>INCIDENCIA</v>
      </c>
      <c r="CJ549" s="126">
        <f t="shared" si="217"/>
        <v>105.55999999999999</v>
      </c>
    </row>
    <row r="550" spans="4:88" hidden="1" x14ac:dyDescent="0.3">
      <c r="D550" s="31" t="s">
        <v>2777</v>
      </c>
      <c r="E550" s="8" t="s">
        <v>2786</v>
      </c>
      <c r="F550" s="7" t="s">
        <v>726</v>
      </c>
      <c r="G550" s="45" t="s">
        <v>714</v>
      </c>
      <c r="H550" s="45" t="s">
        <v>719</v>
      </c>
      <c r="I550" s="119" t="s">
        <v>6888</v>
      </c>
      <c r="J550" s="18" t="s">
        <v>485</v>
      </c>
      <c r="K550" s="119">
        <v>120009</v>
      </c>
      <c r="L550" s="110" t="str">
        <f t="shared" si="195"/>
        <v>ok</v>
      </c>
      <c r="M550" s="111" t="str">
        <f>IFERROR(VLOOKUP(K550,Centros!$E$2:$G$340,2,FALSE)," ")</f>
        <v>COLEGIO MAYOR ALCALA</v>
      </c>
      <c r="N550" s="112" t="str">
        <f t="shared" si="196"/>
        <v xml:space="preserve"> </v>
      </c>
      <c r="O550" s="113" t="str">
        <f>IFERROR(VLOOKUP($I550,Trabajadores!$C$3:$AF$1684,19,FALSE)," ")</f>
        <v>ASL</v>
      </c>
      <c r="P550" s="32">
        <v>1</v>
      </c>
      <c r="Q550" s="33">
        <v>116</v>
      </c>
      <c r="R550" s="24">
        <f t="shared" si="194"/>
        <v>116</v>
      </c>
      <c r="T550" s="23">
        <f t="shared" si="197"/>
        <v>1.6367812499999999</v>
      </c>
      <c r="U550" s="23">
        <f t="shared" si="198"/>
        <v>0</v>
      </c>
      <c r="V550" s="18"/>
      <c r="W550" s="23">
        <f t="shared" si="199"/>
        <v>153.06199999999998</v>
      </c>
      <c r="X550" s="30" t="str">
        <f>IFERROR(VLOOKUP($I550,Trabajadores!$C$2:$AS$1684,42,FALSE)," ")</f>
        <v>ALGADI</v>
      </c>
      <c r="Y550" s="30">
        <f>IFERROR(VLOOKUP($I550,Trabajadores!$C$2:$AS$1684,40,FALSE)," ")</f>
        <v>120009</v>
      </c>
      <c r="Z550" s="30" t="str">
        <f>IFERROR(VLOOKUP(Y550,Centros!$X$2:$Y$228,2,FALSE)," ")</f>
        <v>COLEGIO MAYOR ALCALA</v>
      </c>
      <c r="AA550" s="6" t="s">
        <v>10613</v>
      </c>
      <c r="AB550" s="5" t="s">
        <v>11072</v>
      </c>
      <c r="AC550" s="41">
        <f>IFERROR(VLOOKUP(H550,Centros!$AI$2:$AN$10,6,FALSE),0)</f>
        <v>72</v>
      </c>
      <c r="AD550" s="42">
        <f t="shared" si="200"/>
        <v>0</v>
      </c>
      <c r="AE550" s="42">
        <f t="shared" si="201"/>
        <v>116</v>
      </c>
      <c r="AF550" s="42">
        <f t="shared" si="202"/>
        <v>0</v>
      </c>
      <c r="AG550" s="42">
        <f t="shared" si="203"/>
        <v>0</v>
      </c>
      <c r="AH550" s="43">
        <f>IFERROR(VLOOKUP($I550,Trabajadores!$C$3:$AT$1684,44,FALSE),0)</f>
        <v>19228</v>
      </c>
      <c r="AI550" s="43">
        <f>IFERROR(VLOOKUP($I550,Trabajadores!$C$3:$AT$1684,2,FALSE),0)</f>
        <v>544</v>
      </c>
      <c r="AJ550" s="43" t="str">
        <f>IFERROR(VLOOKUP($I550,Trabajadores!$C$3:$AY$1270,21,FALSE),0)</f>
        <v>53</v>
      </c>
      <c r="AK550" s="42">
        <f>IFERROR(VLOOKUP($I550,Trabajadores!$C$3:$AN$1684,38,FALSE),0)</f>
        <v>7.8064516129032251</v>
      </c>
      <c r="AL550" s="42" t="str">
        <f>IFERROR(VLOOKUP($I550,Trabajadores!$C$3:$AN$1684,28,FALSE),0)</f>
        <v>99100165012016</v>
      </c>
      <c r="AM550" s="21" t="str">
        <f>IFERROR(VLOOKUP($I550,Trabajadores!$C$3:$AN$1684,19,FALSE),0)</f>
        <v>ASL</v>
      </c>
      <c r="AN550" s="21">
        <f>IFERROR(IF($J550="algadi",VLOOKUP($K550,Centros!$AB$2:$AD$142,2,FALSE),VLOOKUP($K550,Centros!$AB$143:$AD$282,2,FALSE)),0)</f>
        <v>0</v>
      </c>
      <c r="AO550" s="44">
        <f>IFERROR(IF($J550="algadi",VLOOKUP($K550,Centros!$AB$2:$AD$142,3,FALSE),VLOOKUP($K550,Centros!$AB$143:$AD$222,3,FALSE)),0)</f>
        <v>0</v>
      </c>
      <c r="AQ550" s="55">
        <f>IFERROR(VLOOKUP($AM550,Centros!$AR$2:$AS$405,2,FALSE),0)</f>
        <v>1.6367812499999999</v>
      </c>
      <c r="AR550" s="78">
        <f>IFERROR(VLOOKUP($AM550,Centros!$AZ$2:$BA$6,2,FALSE),0)</f>
        <v>0</v>
      </c>
      <c r="AS550" s="76">
        <f>IFERROR(VLOOKUP($AM550,Centros!$BE$2:$BF$6,2,FALSE),0)</f>
        <v>2.0499999999999998</v>
      </c>
      <c r="BD550" s="45" t="str">
        <f t="shared" si="204"/>
        <v>ALGADI</v>
      </c>
      <c r="BE550" s="45" t="s">
        <v>852</v>
      </c>
      <c r="BF550" s="123" t="str">
        <f t="shared" si="205"/>
        <v>9-SEPTIEMBRE</v>
      </c>
      <c r="BG550" s="45">
        <f t="shared" si="206"/>
        <v>120009</v>
      </c>
      <c r="BH550" s="45">
        <f>VLOOKUP(Y550,Hoja1!$A$2:$O$599,14,FALSE)</f>
        <v>120009</v>
      </c>
      <c r="BI550" s="45" t="str">
        <f>VLOOKUP(BH550,Hoja1!$A$2:$O$599,2,FALSE)</f>
        <v>COLEGIO MAYOR ALCALA</v>
      </c>
      <c r="BJ550" s="45" t="str">
        <f t="shared" si="207"/>
        <v>REINA APOLO, ALEXIS MAG</v>
      </c>
      <c r="BK550" s="45">
        <f>VLOOKUP(BJ550,Trabajadores!$C$3:$AN$3285,14,FALSE)</f>
        <v>300</v>
      </c>
      <c r="BL550" s="45" t="str">
        <f>VLOOKUP($BJ550,Trabajadores!$C$3:$AN$3285,19,FALSE)</f>
        <v>ASL</v>
      </c>
      <c r="BM550" s="45">
        <f>VLOOKUP($BJ550,Trabajadores!$C$3:$AN$3285,16,FALSE)</f>
        <v>77.5</v>
      </c>
      <c r="BN550" s="124">
        <f t="shared" si="208"/>
        <v>1</v>
      </c>
      <c r="BO550" s="124">
        <f t="shared" si="209"/>
        <v>0</v>
      </c>
      <c r="BP550" s="125">
        <f t="shared" si="210"/>
        <v>1</v>
      </c>
      <c r="BR550" s="126">
        <f t="shared" si="211"/>
        <v>-153.06199999999998</v>
      </c>
      <c r="BV550" s="45" t="str">
        <f t="shared" si="212"/>
        <v>ALGADI</v>
      </c>
      <c r="BW550" s="45" t="s">
        <v>852</v>
      </c>
      <c r="BX550" s="123" t="str">
        <f t="shared" si="213"/>
        <v>9-SEPTIEMBRE</v>
      </c>
      <c r="BY550" s="45">
        <f t="shared" si="214"/>
        <v>120009</v>
      </c>
      <c r="BZ550" s="45">
        <f>VLOOKUP(BY550,Hoja1!$A$2:$O$599,14,FALSE)</f>
        <v>120009</v>
      </c>
      <c r="CA550" s="45" t="str">
        <f>VLOOKUP(BZ550,Hoja1!$A$2:$O$599,2,FALSE)</f>
        <v>COLEGIO MAYOR ALCALA</v>
      </c>
      <c r="CB550" s="45" t="str">
        <f t="shared" si="215"/>
        <v>Eventos</v>
      </c>
      <c r="CC550" s="45">
        <v>888</v>
      </c>
      <c r="CD550" s="45" t="str">
        <f t="shared" si="216"/>
        <v>INCIDENCIA</v>
      </c>
      <c r="CJ550" s="126">
        <f t="shared" si="217"/>
        <v>153.06199999999998</v>
      </c>
    </row>
    <row r="551" spans="4:88" hidden="1" x14ac:dyDescent="0.3">
      <c r="D551" s="31" t="s">
        <v>2777</v>
      </c>
      <c r="E551" s="8" t="s">
        <v>2786</v>
      </c>
      <c r="F551" s="7" t="s">
        <v>726</v>
      </c>
      <c r="G551" s="45" t="s">
        <v>714</v>
      </c>
      <c r="H551" s="45" t="s">
        <v>720</v>
      </c>
      <c r="I551" s="119" t="s">
        <v>4988</v>
      </c>
      <c r="J551" s="18" t="s">
        <v>485</v>
      </c>
      <c r="K551" s="119">
        <v>120009</v>
      </c>
      <c r="L551" s="110" t="str">
        <f t="shared" si="195"/>
        <v>ok</v>
      </c>
      <c r="M551" s="111" t="str">
        <f>IFERROR(VLOOKUP(K551,Centros!$E$2:$G$340,2,FALSE)," ")</f>
        <v>COLEGIO MAYOR ALCALA</v>
      </c>
      <c r="N551" s="112" t="str">
        <f t="shared" si="196"/>
        <v xml:space="preserve"> </v>
      </c>
      <c r="O551" s="113" t="str">
        <f>IFERROR(VLOOKUP($I551,Trabajadores!$C$3:$AF$1684,19,FALSE)," ")</f>
        <v>ASL</v>
      </c>
      <c r="P551" s="32">
        <v>4</v>
      </c>
      <c r="Q551" s="33">
        <v>9</v>
      </c>
      <c r="R551" s="24">
        <f t="shared" si="194"/>
        <v>36</v>
      </c>
      <c r="T551" s="23">
        <f t="shared" si="197"/>
        <v>1.6367812499999999</v>
      </c>
      <c r="U551" s="23">
        <f t="shared" si="198"/>
        <v>0</v>
      </c>
      <c r="V551" s="18"/>
      <c r="W551" s="23">
        <f t="shared" si="199"/>
        <v>47.501999999999995</v>
      </c>
      <c r="X551" s="30" t="str">
        <f>IFERROR(VLOOKUP($I551,Trabajadores!$C$2:$AS$1684,42,FALSE)," ")</f>
        <v>ALGADI</v>
      </c>
      <c r="Y551" s="30">
        <f>IFERROR(VLOOKUP($I551,Trabajadores!$C$2:$AS$1684,40,FALSE)," ")</f>
        <v>120009</v>
      </c>
      <c r="Z551" s="30" t="str">
        <f>IFERROR(VLOOKUP(Y551,Centros!$X$2:$Y$228,2,FALSE)," ")</f>
        <v>COLEGIO MAYOR ALCALA</v>
      </c>
      <c r="AA551" s="6" t="s">
        <v>10613</v>
      </c>
      <c r="AB551" s="5" t="s">
        <v>11073</v>
      </c>
      <c r="AC551" s="41">
        <f>IFERROR(VLOOKUP(H551,Centros!$AI$2:$AN$10,6,FALSE),0)</f>
        <v>70</v>
      </c>
      <c r="AD551" s="42">
        <f t="shared" si="200"/>
        <v>36</v>
      </c>
      <c r="AE551" s="42">
        <f t="shared" si="201"/>
        <v>0</v>
      </c>
      <c r="AF551" s="42">
        <f t="shared" si="202"/>
        <v>0</v>
      </c>
      <c r="AG551" s="42">
        <f t="shared" si="203"/>
        <v>0</v>
      </c>
      <c r="AH551" s="43">
        <f>IFERROR(VLOOKUP($I551,Trabajadores!$C$3:$AT$1684,44,FALSE),0)</f>
        <v>19228</v>
      </c>
      <c r="AI551" s="43">
        <f>IFERROR(VLOOKUP($I551,Trabajadores!$C$3:$AT$1684,2,FALSE),0)</f>
        <v>344</v>
      </c>
      <c r="AJ551" s="43" t="str">
        <f>IFERROR(VLOOKUP($I551,Trabajadores!$C$3:$AY$1270,21,FALSE),0)</f>
        <v>53</v>
      </c>
      <c r="AK551" s="42">
        <f>IFERROR(VLOOKUP($I551,Trabajadores!$C$3:$AN$1684,38,FALSE),0)</f>
        <v>7.9225000000000003</v>
      </c>
      <c r="AL551" s="42" t="str">
        <f>IFERROR(VLOOKUP($I551,Trabajadores!$C$3:$AN$1684,28,FALSE),0)</f>
        <v>99100165012016</v>
      </c>
      <c r="AM551" s="21" t="str">
        <f>IFERROR(VLOOKUP($I551,Trabajadores!$C$3:$AN$1684,19,FALSE),0)</f>
        <v>ASL</v>
      </c>
      <c r="AN551" s="21">
        <f>IFERROR(IF($J551="algadi",VLOOKUP($K551,Centros!$AB$2:$AD$142,2,FALSE),VLOOKUP($K551,Centros!$AB$143:$AD$282,2,FALSE)),0)</f>
        <v>0</v>
      </c>
      <c r="AO551" s="44">
        <f>IFERROR(IF($J551="algadi",VLOOKUP($K551,Centros!$AB$2:$AD$142,3,FALSE),VLOOKUP($K551,Centros!$AB$143:$AD$222,3,FALSE)),0)</f>
        <v>0</v>
      </c>
      <c r="AQ551" s="55">
        <f>IFERROR(VLOOKUP($AM551,Centros!$AR$2:$AS$405,2,FALSE),0)</f>
        <v>1.6367812499999999</v>
      </c>
      <c r="AR551" s="78">
        <f>IFERROR(VLOOKUP($AM551,Centros!$AZ$2:$BA$6,2,FALSE),0)</f>
        <v>0</v>
      </c>
      <c r="AS551" s="76">
        <f>IFERROR(VLOOKUP($AM551,Centros!$BE$2:$BF$6,2,FALSE),0)</f>
        <v>2.0499999999999998</v>
      </c>
      <c r="BD551" s="45" t="str">
        <f t="shared" si="204"/>
        <v>ALGADI</v>
      </c>
      <c r="BE551" s="45" t="s">
        <v>852</v>
      </c>
      <c r="BF551" s="123" t="str">
        <f t="shared" si="205"/>
        <v>9-SEPTIEMBRE</v>
      </c>
      <c r="BG551" s="45">
        <f t="shared" si="206"/>
        <v>120009</v>
      </c>
      <c r="BH551" s="45">
        <f>VLOOKUP(Y551,Hoja1!$A$2:$O$599,14,FALSE)</f>
        <v>120009</v>
      </c>
      <c r="BI551" s="45" t="str">
        <f>VLOOKUP(BH551,Hoja1!$A$2:$O$599,2,FALSE)</f>
        <v>COLEGIO MAYOR ALCALA</v>
      </c>
      <c r="BJ551" s="45" t="str">
        <f t="shared" si="207"/>
        <v>SERRAO DELGADO, YULIANI V</v>
      </c>
      <c r="BK551" s="45">
        <f>VLOOKUP(BJ551,Trabajadores!$C$3:$AN$3285,14,FALSE)</f>
        <v>100</v>
      </c>
      <c r="BL551" s="45" t="str">
        <f>VLOOKUP($BJ551,Trabajadores!$C$3:$AN$3285,19,FALSE)</f>
        <v>ASL</v>
      </c>
      <c r="BM551" s="45">
        <f>VLOOKUP($BJ551,Trabajadores!$C$3:$AN$3285,16,FALSE)</f>
        <v>100</v>
      </c>
      <c r="BN551" s="124">
        <f t="shared" si="208"/>
        <v>1</v>
      </c>
      <c r="BO551" s="124">
        <f t="shared" si="209"/>
        <v>0</v>
      </c>
      <c r="BP551" s="125">
        <f t="shared" si="210"/>
        <v>1</v>
      </c>
      <c r="BR551" s="126">
        <f t="shared" si="211"/>
        <v>-47.501999999999995</v>
      </c>
      <c r="BV551" s="45" t="str">
        <f t="shared" si="212"/>
        <v>ALGADI</v>
      </c>
      <c r="BW551" s="45" t="s">
        <v>852</v>
      </c>
      <c r="BX551" s="123" t="str">
        <f t="shared" si="213"/>
        <v>9-SEPTIEMBRE</v>
      </c>
      <c r="BY551" s="45">
        <f t="shared" si="214"/>
        <v>120009</v>
      </c>
      <c r="BZ551" s="45">
        <f>VLOOKUP(BY551,Hoja1!$A$2:$O$599,14,FALSE)</f>
        <v>120009</v>
      </c>
      <c r="CA551" s="45" t="str">
        <f>VLOOKUP(BZ551,Hoja1!$A$2:$O$599,2,FALSE)</f>
        <v>COLEGIO MAYOR ALCALA</v>
      </c>
      <c r="CB551" s="45" t="str">
        <f t="shared" si="215"/>
        <v>Festivos y Fines de Semana</v>
      </c>
      <c r="CC551" s="45">
        <v>888</v>
      </c>
      <c r="CD551" s="45" t="str">
        <f t="shared" si="216"/>
        <v>INCIDENCIA</v>
      </c>
      <c r="CJ551" s="126">
        <f t="shared" si="217"/>
        <v>47.501999999999995</v>
      </c>
    </row>
    <row r="552" spans="4:88" hidden="1" x14ac:dyDescent="0.3">
      <c r="D552" s="31" t="s">
        <v>2777</v>
      </c>
      <c r="E552" s="8" t="s">
        <v>2786</v>
      </c>
      <c r="F552" s="7" t="s">
        <v>726</v>
      </c>
      <c r="G552" s="45" t="s">
        <v>714</v>
      </c>
      <c r="H552" s="45" t="s">
        <v>719</v>
      </c>
      <c r="I552" s="119" t="s">
        <v>4988</v>
      </c>
      <c r="J552" s="18" t="s">
        <v>485</v>
      </c>
      <c r="K552" s="119">
        <v>120009</v>
      </c>
      <c r="L552" s="110" t="str">
        <f t="shared" si="195"/>
        <v>ok</v>
      </c>
      <c r="M552" s="111" t="str">
        <f>IFERROR(VLOOKUP(K552,Centros!$E$2:$G$340,2,FALSE)," ")</f>
        <v>COLEGIO MAYOR ALCALA</v>
      </c>
      <c r="N552" s="112" t="str">
        <f t="shared" si="196"/>
        <v xml:space="preserve"> </v>
      </c>
      <c r="O552" s="113" t="str">
        <f>IFERROR(VLOOKUP($I552,Trabajadores!$C$3:$AF$1684,19,FALSE)," ")</f>
        <v>ASL</v>
      </c>
      <c r="P552" s="32">
        <v>1</v>
      </c>
      <c r="Q552" s="33">
        <v>80</v>
      </c>
      <c r="R552" s="24">
        <f t="shared" si="194"/>
        <v>80</v>
      </c>
      <c r="T552" s="23">
        <f t="shared" si="197"/>
        <v>1.6367812499999999</v>
      </c>
      <c r="U552" s="23">
        <f t="shared" si="198"/>
        <v>0</v>
      </c>
      <c r="V552" s="18"/>
      <c r="W552" s="23">
        <f t="shared" si="199"/>
        <v>105.55999999999999</v>
      </c>
      <c r="X552" s="30" t="str">
        <f>IFERROR(VLOOKUP($I552,Trabajadores!$C$2:$AS$1684,42,FALSE)," ")</f>
        <v>ALGADI</v>
      </c>
      <c r="Y552" s="30">
        <f>IFERROR(VLOOKUP($I552,Trabajadores!$C$2:$AS$1684,40,FALSE)," ")</f>
        <v>120009</v>
      </c>
      <c r="Z552" s="30" t="str">
        <f>IFERROR(VLOOKUP(Y552,Centros!$X$2:$Y$228,2,FALSE)," ")</f>
        <v>COLEGIO MAYOR ALCALA</v>
      </c>
      <c r="AA552" s="6" t="s">
        <v>10613</v>
      </c>
      <c r="AB552" s="5" t="s">
        <v>11074</v>
      </c>
      <c r="AC552" s="41">
        <f>IFERROR(VLOOKUP(H552,Centros!$AI$2:$AN$10,6,FALSE),0)</f>
        <v>72</v>
      </c>
      <c r="AD552" s="42">
        <f t="shared" si="200"/>
        <v>0</v>
      </c>
      <c r="AE552" s="42">
        <f t="shared" si="201"/>
        <v>80</v>
      </c>
      <c r="AF552" s="42">
        <f t="shared" si="202"/>
        <v>0</v>
      </c>
      <c r="AG552" s="42">
        <f t="shared" si="203"/>
        <v>0</v>
      </c>
      <c r="AH552" s="43">
        <f>IFERROR(VLOOKUP($I552,Trabajadores!$C$3:$AT$1684,44,FALSE),0)</f>
        <v>19228</v>
      </c>
      <c r="AI552" s="43">
        <f>IFERROR(VLOOKUP($I552,Trabajadores!$C$3:$AT$1684,2,FALSE),0)</f>
        <v>344</v>
      </c>
      <c r="AJ552" s="43" t="str">
        <f>IFERROR(VLOOKUP($I552,Trabajadores!$C$3:$AY$1270,21,FALSE),0)</f>
        <v>53</v>
      </c>
      <c r="AK552" s="42">
        <f>IFERROR(VLOOKUP($I552,Trabajadores!$C$3:$AN$1684,38,FALSE),0)</f>
        <v>7.9225000000000003</v>
      </c>
      <c r="AL552" s="42" t="str">
        <f>IFERROR(VLOOKUP($I552,Trabajadores!$C$3:$AN$1684,28,FALSE),0)</f>
        <v>99100165012016</v>
      </c>
      <c r="AM552" s="21" t="str">
        <f>IFERROR(VLOOKUP($I552,Trabajadores!$C$3:$AN$1684,19,FALSE),0)</f>
        <v>ASL</v>
      </c>
      <c r="AN552" s="21">
        <f>IFERROR(IF($J552="algadi",VLOOKUP($K552,Centros!$AB$2:$AD$142,2,FALSE),VLOOKUP($K552,Centros!$AB$143:$AD$282,2,FALSE)),0)</f>
        <v>0</v>
      </c>
      <c r="AO552" s="44">
        <f>IFERROR(IF($J552="algadi",VLOOKUP($K552,Centros!$AB$2:$AD$142,3,FALSE),VLOOKUP($K552,Centros!$AB$143:$AD$222,3,FALSE)),0)</f>
        <v>0</v>
      </c>
      <c r="AQ552" s="55">
        <f>IFERROR(VLOOKUP($AM552,Centros!$AR$2:$AS$405,2,FALSE),0)</f>
        <v>1.6367812499999999</v>
      </c>
      <c r="AR552" s="78">
        <f>IFERROR(VLOOKUP($AM552,Centros!$AZ$2:$BA$6,2,FALSE),0)</f>
        <v>0</v>
      </c>
      <c r="AS552" s="76">
        <f>IFERROR(VLOOKUP($AM552,Centros!$BE$2:$BF$6,2,FALSE),0)</f>
        <v>2.0499999999999998</v>
      </c>
      <c r="BD552" s="45" t="str">
        <f t="shared" si="204"/>
        <v>ALGADI</v>
      </c>
      <c r="BE552" s="45" t="s">
        <v>852</v>
      </c>
      <c r="BF552" s="123" t="str">
        <f t="shared" si="205"/>
        <v>9-SEPTIEMBRE</v>
      </c>
      <c r="BG552" s="45">
        <f t="shared" si="206"/>
        <v>120009</v>
      </c>
      <c r="BH552" s="45">
        <f>VLOOKUP(Y552,Hoja1!$A$2:$O$599,14,FALSE)</f>
        <v>120009</v>
      </c>
      <c r="BI552" s="45" t="str">
        <f>VLOOKUP(BH552,Hoja1!$A$2:$O$599,2,FALSE)</f>
        <v>COLEGIO MAYOR ALCALA</v>
      </c>
      <c r="BJ552" s="45" t="str">
        <f t="shared" si="207"/>
        <v>SERRAO DELGADO, YULIANI V</v>
      </c>
      <c r="BK552" s="45">
        <f>VLOOKUP(BJ552,Trabajadores!$C$3:$AN$3285,14,FALSE)</f>
        <v>100</v>
      </c>
      <c r="BL552" s="45" t="str">
        <f>VLOOKUP($BJ552,Trabajadores!$C$3:$AN$3285,19,FALSE)</f>
        <v>ASL</v>
      </c>
      <c r="BM552" s="45">
        <f>VLOOKUP($BJ552,Trabajadores!$C$3:$AN$3285,16,FALSE)</f>
        <v>100</v>
      </c>
      <c r="BN552" s="124">
        <f t="shared" si="208"/>
        <v>1</v>
      </c>
      <c r="BO552" s="124">
        <f t="shared" si="209"/>
        <v>0</v>
      </c>
      <c r="BP552" s="125">
        <f t="shared" si="210"/>
        <v>1</v>
      </c>
      <c r="BR552" s="126">
        <f t="shared" si="211"/>
        <v>-105.55999999999999</v>
      </c>
      <c r="BV552" s="45" t="str">
        <f t="shared" si="212"/>
        <v>ALGADI</v>
      </c>
      <c r="BW552" s="45" t="s">
        <v>852</v>
      </c>
      <c r="BX552" s="123" t="str">
        <f t="shared" si="213"/>
        <v>9-SEPTIEMBRE</v>
      </c>
      <c r="BY552" s="45">
        <f t="shared" si="214"/>
        <v>120009</v>
      </c>
      <c r="BZ552" s="45">
        <f>VLOOKUP(BY552,Hoja1!$A$2:$O$599,14,FALSE)</f>
        <v>120009</v>
      </c>
      <c r="CA552" s="45" t="str">
        <f>VLOOKUP(BZ552,Hoja1!$A$2:$O$599,2,FALSE)</f>
        <v>COLEGIO MAYOR ALCALA</v>
      </c>
      <c r="CB552" s="45" t="str">
        <f t="shared" si="215"/>
        <v>Eventos</v>
      </c>
      <c r="CC552" s="45">
        <v>888</v>
      </c>
      <c r="CD552" s="45" t="str">
        <f t="shared" si="216"/>
        <v>INCIDENCIA</v>
      </c>
      <c r="CJ552" s="126">
        <f t="shared" si="217"/>
        <v>105.55999999999999</v>
      </c>
    </row>
    <row r="553" spans="4:88" hidden="1" x14ac:dyDescent="0.3">
      <c r="D553" s="31" t="s">
        <v>2777</v>
      </c>
      <c r="E553" s="8" t="s">
        <v>2786</v>
      </c>
      <c r="F553" s="7" t="s">
        <v>726</v>
      </c>
      <c r="G553" s="45" t="s">
        <v>714</v>
      </c>
      <c r="H553" s="45" t="s">
        <v>720</v>
      </c>
      <c r="I553" s="119" t="s">
        <v>7406</v>
      </c>
      <c r="J553" s="18" t="s">
        <v>485</v>
      </c>
      <c r="K553" s="119">
        <v>120009</v>
      </c>
      <c r="L553" s="110" t="str">
        <f t="shared" si="195"/>
        <v>ok</v>
      </c>
      <c r="M553" s="111" t="str">
        <f>IFERROR(VLOOKUP(K553,Centros!$E$2:$G$340,2,FALSE)," ")</f>
        <v>COLEGIO MAYOR ALCALA</v>
      </c>
      <c r="N553" s="112" t="str">
        <f t="shared" si="196"/>
        <v xml:space="preserve"> </v>
      </c>
      <c r="O553" s="113" t="str">
        <f>IFERROR(VLOOKUP($I553,Trabajadores!$C$3:$AF$1684,19,FALSE)," ")</f>
        <v>AUX.COLEC.</v>
      </c>
      <c r="P553" s="32">
        <v>2</v>
      </c>
      <c r="Q553" s="33">
        <v>50</v>
      </c>
      <c r="R553" s="24">
        <f t="shared" si="194"/>
        <v>100</v>
      </c>
      <c r="T553" s="23">
        <f t="shared" si="197"/>
        <v>0</v>
      </c>
      <c r="U553" s="23">
        <f t="shared" si="198"/>
        <v>0</v>
      </c>
      <c r="V553" s="18"/>
      <c r="W553" s="23">
        <f t="shared" si="199"/>
        <v>131.94999999999999</v>
      </c>
      <c r="X553" s="30" t="str">
        <f>IFERROR(VLOOKUP($I553,Trabajadores!$C$2:$AS$1684,42,FALSE)," ")</f>
        <v>ALGADI</v>
      </c>
      <c r="Y553" s="30">
        <f>IFERROR(VLOOKUP($I553,Trabajadores!$C$2:$AS$1684,40,FALSE)," ")</f>
        <v>120009</v>
      </c>
      <c r="Z553" s="30" t="str">
        <f>IFERROR(VLOOKUP(Y553,Centros!$X$2:$Y$228,2,FALSE)," ")</f>
        <v>COLEGIO MAYOR ALCALA</v>
      </c>
      <c r="AA553" s="6" t="s">
        <v>10613</v>
      </c>
      <c r="AB553" s="5" t="s">
        <v>11075</v>
      </c>
      <c r="AC553" s="41">
        <f>IFERROR(VLOOKUP(H553,Centros!$AI$2:$AN$10,6,FALSE),0)</f>
        <v>70</v>
      </c>
      <c r="AD553" s="42">
        <f t="shared" si="200"/>
        <v>100</v>
      </c>
      <c r="AE553" s="42">
        <f t="shared" si="201"/>
        <v>0</v>
      </c>
      <c r="AF553" s="42">
        <f t="shared" si="202"/>
        <v>0</v>
      </c>
      <c r="AG553" s="42">
        <f t="shared" si="203"/>
        <v>0</v>
      </c>
      <c r="AH553" s="43">
        <f>IFERROR(VLOOKUP($I553,Trabajadores!$C$3:$AT$1684,44,FALSE),0)</f>
        <v>19228</v>
      </c>
      <c r="AI553" s="43">
        <f>IFERROR(VLOOKUP($I553,Trabajadores!$C$3:$AT$1684,2,FALSE),0)</f>
        <v>330</v>
      </c>
      <c r="AJ553" s="43" t="str">
        <f>IFERROR(VLOOKUP($I553,Trabajadores!$C$3:$AY$1270,21,FALSE),0)</f>
        <v>53</v>
      </c>
      <c r="AK553" s="42">
        <f>IFERROR(VLOOKUP($I553,Trabajadores!$C$3:$AN$1684,38,FALSE),0)</f>
        <v>7.8550000000000004</v>
      </c>
      <c r="AL553" s="42" t="str">
        <f>IFERROR(VLOOKUP($I553,Trabajadores!$C$3:$AN$1684,28,FALSE),0)</f>
        <v>99100165012016</v>
      </c>
      <c r="AM553" s="21" t="str">
        <f>IFERROR(VLOOKUP($I553,Trabajadores!$C$3:$AN$1684,19,FALSE),0)</f>
        <v>AUX.COLEC.</v>
      </c>
      <c r="AN553" s="21">
        <f>IFERROR(IF($J553="algadi",VLOOKUP($K553,Centros!$AB$2:$AD$142,2,FALSE),VLOOKUP($K553,Centros!$AB$143:$AD$282,2,FALSE)),0)</f>
        <v>0</v>
      </c>
      <c r="AO553" s="44">
        <f>IFERROR(IF($J553="algadi",VLOOKUP($K553,Centros!$AB$2:$AD$142,3,FALSE),VLOOKUP($K553,Centros!$AB$143:$AD$222,3,FALSE)),0)</f>
        <v>0</v>
      </c>
      <c r="AQ553" s="55">
        <f>IFERROR(VLOOKUP($AM553,Centros!$AR$2:$AS$405,2,FALSE),0)</f>
        <v>0</v>
      </c>
      <c r="AR553" s="78">
        <f>IFERROR(VLOOKUP($AM553,Centros!$AZ$2:$BA$6,2,FALSE),0)</f>
        <v>0</v>
      </c>
      <c r="AS553" s="76">
        <f>IFERROR(VLOOKUP($AM553,Centros!$BE$2:$BF$6,2,FALSE),0)</f>
        <v>0</v>
      </c>
      <c r="BD553" s="45" t="str">
        <f t="shared" si="204"/>
        <v>ALGADI</v>
      </c>
      <c r="BE553" s="45" t="s">
        <v>852</v>
      </c>
      <c r="BF553" s="123" t="str">
        <f t="shared" si="205"/>
        <v>9-SEPTIEMBRE</v>
      </c>
      <c r="BG553" s="45">
        <f t="shared" si="206"/>
        <v>120009</v>
      </c>
      <c r="BH553" s="45">
        <f>VLOOKUP(Y553,Hoja1!$A$2:$O$599,14,FALSE)</f>
        <v>120009</v>
      </c>
      <c r="BI553" s="45" t="str">
        <f>VLOOKUP(BH553,Hoja1!$A$2:$O$599,2,FALSE)</f>
        <v>COLEGIO MAYOR ALCALA</v>
      </c>
      <c r="BJ553" s="45" t="str">
        <f t="shared" si="207"/>
        <v>ALONSO BONILLO, M ELENA</v>
      </c>
      <c r="BK553" s="45">
        <f>VLOOKUP(BJ553,Trabajadores!$C$3:$AN$3285,14,FALSE)</f>
        <v>300</v>
      </c>
      <c r="BL553" s="45" t="str">
        <f>VLOOKUP($BJ553,Trabajadores!$C$3:$AN$3285,19,FALSE)</f>
        <v>AUX.COLEC.</v>
      </c>
      <c r="BM553" s="45">
        <f>VLOOKUP($BJ553,Trabajadores!$C$3:$AN$3285,16,FALSE)</f>
        <v>100</v>
      </c>
      <c r="BN553" s="124">
        <f t="shared" si="208"/>
        <v>1</v>
      </c>
      <c r="BO553" s="124">
        <f t="shared" si="209"/>
        <v>0</v>
      </c>
      <c r="BP553" s="125">
        <f t="shared" si="210"/>
        <v>1</v>
      </c>
      <c r="BR553" s="126">
        <f t="shared" si="211"/>
        <v>-131.94999999999999</v>
      </c>
      <c r="BV553" s="45" t="str">
        <f t="shared" si="212"/>
        <v>ALGADI</v>
      </c>
      <c r="BW553" s="45" t="s">
        <v>852</v>
      </c>
      <c r="BX553" s="123" t="str">
        <f t="shared" si="213"/>
        <v>9-SEPTIEMBRE</v>
      </c>
      <c r="BY553" s="45">
        <f t="shared" si="214"/>
        <v>120009</v>
      </c>
      <c r="BZ553" s="45">
        <f>VLOOKUP(BY553,Hoja1!$A$2:$O$599,14,FALSE)</f>
        <v>120009</v>
      </c>
      <c r="CA553" s="45" t="str">
        <f>VLOOKUP(BZ553,Hoja1!$A$2:$O$599,2,FALSE)</f>
        <v>COLEGIO MAYOR ALCALA</v>
      </c>
      <c r="CB553" s="45" t="str">
        <f t="shared" si="215"/>
        <v>Festivos y Fines de Semana</v>
      </c>
      <c r="CC553" s="45">
        <v>888</v>
      </c>
      <c r="CD553" s="45" t="str">
        <f t="shared" si="216"/>
        <v>INCIDENCIA</v>
      </c>
      <c r="CJ553" s="126">
        <f t="shared" si="217"/>
        <v>131.94999999999999</v>
      </c>
    </row>
    <row r="554" spans="4:88" hidden="1" x14ac:dyDescent="0.3">
      <c r="D554" s="31" t="s">
        <v>2777</v>
      </c>
      <c r="E554" s="8" t="s">
        <v>2786</v>
      </c>
      <c r="F554" s="7" t="s">
        <v>726</v>
      </c>
      <c r="G554" s="45" t="s">
        <v>714</v>
      </c>
      <c r="H554" s="45" t="s">
        <v>816</v>
      </c>
      <c r="I554" s="119" t="s">
        <v>4258</v>
      </c>
      <c r="J554" s="18" t="s">
        <v>485</v>
      </c>
      <c r="K554" s="119">
        <v>340011</v>
      </c>
      <c r="L554" s="110" t="str">
        <f t="shared" si="195"/>
        <v>ok</v>
      </c>
      <c r="M554" s="111" t="str">
        <f>IFERROR(VLOOKUP(K554,Centros!$E$2:$G$340,2,FALSE)," ")</f>
        <v>CLARETIANOS CORAZON DE MARIA</v>
      </c>
      <c r="N554" s="112" t="str">
        <f t="shared" si="196"/>
        <v xml:space="preserve"> </v>
      </c>
      <c r="O554" s="113" t="str">
        <f>IFERROR(VLOOKUP($I554,Trabajadores!$C$3:$AF$1684,19,FALSE)," ")</f>
        <v>J Unidad</v>
      </c>
      <c r="P554" s="32">
        <v>1</v>
      </c>
      <c r="Q554" s="33">
        <v>100</v>
      </c>
      <c r="R554" s="24">
        <f t="shared" si="194"/>
        <v>100</v>
      </c>
      <c r="T554" s="23" t="b">
        <f t="shared" si="197"/>
        <v>0</v>
      </c>
      <c r="U554" s="23">
        <f t="shared" si="198"/>
        <v>0</v>
      </c>
      <c r="V554" s="18"/>
      <c r="W554" s="23">
        <f t="shared" si="199"/>
        <v>131.94999999999999</v>
      </c>
      <c r="X554" s="30" t="str">
        <f>IFERROR(VLOOKUP($I554,Trabajadores!$C$2:$AS$1684,42,FALSE)," ")</f>
        <v>ALGADI</v>
      </c>
      <c r="Y554" s="30">
        <f>IFERROR(VLOOKUP($I554,Trabajadores!$C$2:$AS$1684,40,FALSE)," ")</f>
        <v>120009</v>
      </c>
      <c r="Z554" s="30" t="str">
        <f>IFERROR(VLOOKUP(Y554,Centros!$X$2:$Y$228,2,FALSE)," ")</f>
        <v>COLEGIO MAYOR ALCALA</v>
      </c>
      <c r="AA554" s="6" t="s">
        <v>10613</v>
      </c>
      <c r="AB554" s="5" t="s">
        <v>11076</v>
      </c>
      <c r="AC554" s="41">
        <f>IFERROR(VLOOKUP(H554,Centros!$AI$2:$AN$10,6,FALSE),0)</f>
        <v>72</v>
      </c>
      <c r="AD554" s="42">
        <f t="shared" si="200"/>
        <v>0</v>
      </c>
      <c r="AE554" s="42">
        <f t="shared" si="201"/>
        <v>100</v>
      </c>
      <c r="AF554" s="42">
        <f t="shared" si="202"/>
        <v>0</v>
      </c>
      <c r="AG554" s="42">
        <f t="shared" si="203"/>
        <v>0</v>
      </c>
      <c r="AH554" s="43">
        <f>IFERROR(VLOOKUP($I554,Trabajadores!$C$3:$AT$1684,44,FALSE),0)</f>
        <v>19228</v>
      </c>
      <c r="AI554" s="43">
        <f>IFERROR(VLOOKUP($I554,Trabajadores!$C$3:$AT$1684,2,FALSE),0)</f>
        <v>338</v>
      </c>
      <c r="AJ554" s="43" t="str">
        <f>IFERROR(VLOOKUP($I554,Trabajadores!$C$3:$AY$1270,21,FALSE),0)</f>
        <v>53</v>
      </c>
      <c r="AK554" s="42">
        <f>IFERROR(VLOOKUP($I554,Trabajadores!$C$3:$AN$1684,38,FALSE),0)</f>
        <v>12.435</v>
      </c>
      <c r="AL554" s="42" t="str">
        <f>IFERROR(VLOOKUP($I554,Trabajadores!$C$3:$AN$1684,28,FALSE),0)</f>
        <v>99009355011995</v>
      </c>
      <c r="AM554" s="21" t="str">
        <f>IFERROR(VLOOKUP($I554,Trabajadores!$C$3:$AN$1684,19,FALSE),0)</f>
        <v>J Unidad</v>
      </c>
      <c r="AN554" s="21">
        <f>IFERROR(IF($J554="algadi",VLOOKUP($K554,Centros!$AB$2:$AD$142,2,FALSE),VLOOKUP($K554,Centros!$AB$143:$AD$282,2,FALSE)),0)</f>
        <v>5027</v>
      </c>
      <c r="AO554" s="44" t="str">
        <f>IFERROR(IF($J554="algadi",VLOOKUP($K554,Centros!$AB$2:$AD$142,3,FALSE),VLOOKUP($K554,Centros!$AB$143:$AD$222,3,FALSE)),0)</f>
        <v>44</v>
      </c>
      <c r="AQ554" s="55">
        <f>IFERROR(VLOOKUP($AM554,Centros!$AR$2:$AS$405,2,FALSE),0)</f>
        <v>0</v>
      </c>
      <c r="AR554" s="78">
        <f>IFERROR(VLOOKUP($AM554,Centros!$AZ$2:$BA$6,2,FALSE),0)</f>
        <v>0</v>
      </c>
      <c r="AS554" s="76">
        <f>IFERROR(VLOOKUP($AM554,Centros!$BE$2:$BF$6,2,FALSE),0)</f>
        <v>0</v>
      </c>
      <c r="BD554" s="45" t="str">
        <f t="shared" si="204"/>
        <v>ALGADI</v>
      </c>
      <c r="BE554" s="45" t="s">
        <v>852</v>
      </c>
      <c r="BF554" s="123" t="str">
        <f t="shared" si="205"/>
        <v>9-SEPTIEMBRE</v>
      </c>
      <c r="BG554" s="45">
        <f t="shared" si="206"/>
        <v>120009</v>
      </c>
      <c r="BH554" s="45">
        <f>VLOOKUP(Y554,Hoja1!$A$2:$O$599,14,FALSE)</f>
        <v>120009</v>
      </c>
      <c r="BI554" s="45" t="str">
        <f>VLOOKUP(BH554,Hoja1!$A$2:$O$599,2,FALSE)</f>
        <v>COLEGIO MAYOR ALCALA</v>
      </c>
      <c r="BJ554" s="45" t="str">
        <f t="shared" si="207"/>
        <v>MARTINEZ FERNANDEZ, JULIA</v>
      </c>
      <c r="BK554" s="45">
        <f>VLOOKUP(BJ554,Trabajadores!$C$3:$AN$3285,14,FALSE)</f>
        <v>100</v>
      </c>
      <c r="BL554" s="45" t="str">
        <f>VLOOKUP($BJ554,Trabajadores!$C$3:$AN$3285,19,FALSE)</f>
        <v>J Unidad</v>
      </c>
      <c r="BM554" s="45">
        <f>VLOOKUP($BJ554,Trabajadores!$C$3:$AN$3285,16,FALSE)</f>
        <v>100</v>
      </c>
      <c r="BN554" s="124">
        <f t="shared" si="208"/>
        <v>1</v>
      </c>
      <c r="BO554" s="124">
        <f t="shared" si="209"/>
        <v>0</v>
      </c>
      <c r="BP554" s="125">
        <f t="shared" si="210"/>
        <v>1</v>
      </c>
      <c r="BR554" s="126">
        <f t="shared" si="211"/>
        <v>-131.94999999999999</v>
      </c>
      <c r="BV554" s="45" t="str">
        <f t="shared" si="212"/>
        <v>ALGADI</v>
      </c>
      <c r="BW554" s="45" t="s">
        <v>852</v>
      </c>
      <c r="BX554" s="123" t="str">
        <f t="shared" si="213"/>
        <v>9-SEPTIEMBRE</v>
      </c>
      <c r="BY554" s="45">
        <f t="shared" si="214"/>
        <v>340011</v>
      </c>
      <c r="BZ554" s="45">
        <f>VLOOKUP(BY554,Hoja1!$A$2:$O$599,14,FALSE)</f>
        <v>340011</v>
      </c>
      <c r="CA554" s="45" t="str">
        <f>VLOOKUP(BZ554,Hoja1!$A$2:$O$599,2,FALSE)</f>
        <v>CLARETIANOS CORAZON DE MARIA</v>
      </c>
      <c r="CB554" s="45" t="str">
        <f t="shared" si="215"/>
        <v>Otros</v>
      </c>
      <c r="CC554" s="45">
        <v>888</v>
      </c>
      <c r="CD554" s="45" t="str">
        <f t="shared" si="216"/>
        <v>INCIDENCIA</v>
      </c>
      <c r="CJ554" s="126">
        <f t="shared" si="217"/>
        <v>131.94999999999999</v>
      </c>
    </row>
    <row r="555" spans="4:88" hidden="1" x14ac:dyDescent="0.3">
      <c r="D555" s="31" t="s">
        <v>2777</v>
      </c>
      <c r="E555" s="8" t="s">
        <v>2786</v>
      </c>
      <c r="F555" s="7" t="s">
        <v>726</v>
      </c>
      <c r="G555" s="45" t="s">
        <v>714</v>
      </c>
      <c r="H555" s="45" t="s">
        <v>718</v>
      </c>
      <c r="I555" s="119" t="s">
        <v>3392</v>
      </c>
      <c r="J555" s="18" t="s">
        <v>485</v>
      </c>
      <c r="K555" s="119">
        <v>120009</v>
      </c>
      <c r="L555" s="110" t="str">
        <f t="shared" si="195"/>
        <v>ok</v>
      </c>
      <c r="M555" s="111" t="str">
        <f>IFERROR(VLOOKUP(K555,Centros!$E$2:$G$340,2,FALSE)," ")</f>
        <v>COLEGIO MAYOR ALCALA</v>
      </c>
      <c r="N555" s="112" t="str">
        <f t="shared" si="196"/>
        <v xml:space="preserve"> </v>
      </c>
      <c r="O555" s="113" t="str">
        <f>IFERROR(VLOOKUP($I555,Trabajadores!$C$3:$AF$1684,19,FALSE)," ")</f>
        <v>Cociner@</v>
      </c>
      <c r="P555" s="32">
        <v>6</v>
      </c>
      <c r="Q555" s="33">
        <v>9</v>
      </c>
      <c r="R555" s="24">
        <f t="shared" si="194"/>
        <v>54</v>
      </c>
      <c r="T555" s="23">
        <f t="shared" si="197"/>
        <v>1.743765625</v>
      </c>
      <c r="U555" s="23">
        <f t="shared" si="198"/>
        <v>0</v>
      </c>
      <c r="V555" s="18"/>
      <c r="W555" s="23">
        <f t="shared" si="199"/>
        <v>71.253</v>
      </c>
      <c r="X555" s="30" t="str">
        <f>IFERROR(VLOOKUP($I555,Trabajadores!$C$2:$AS$1684,42,FALSE)," ")</f>
        <v>ALGADI</v>
      </c>
      <c r="Y555" s="30">
        <f>IFERROR(VLOOKUP($I555,Trabajadores!$C$2:$AS$1684,40,FALSE)," ")</f>
        <v>120009</v>
      </c>
      <c r="Z555" s="30" t="str">
        <f>IFERROR(VLOOKUP(Y555,Centros!$X$2:$Y$228,2,FALSE)," ")</f>
        <v>COLEGIO MAYOR ALCALA</v>
      </c>
      <c r="AA555" s="6" t="s">
        <v>10613</v>
      </c>
      <c r="AB555" s="5" t="s">
        <v>11077</v>
      </c>
      <c r="AC555" s="41">
        <f>IFERROR(VLOOKUP(H555,Centros!$AI$2:$AN$10,6,FALSE),0)</f>
        <v>72</v>
      </c>
      <c r="AD555" s="42">
        <f t="shared" si="200"/>
        <v>0</v>
      </c>
      <c r="AE555" s="42">
        <f t="shared" si="201"/>
        <v>54</v>
      </c>
      <c r="AF555" s="42">
        <f t="shared" si="202"/>
        <v>0</v>
      </c>
      <c r="AG555" s="42">
        <f t="shared" si="203"/>
        <v>0</v>
      </c>
      <c r="AH555" s="43">
        <f>IFERROR(VLOOKUP($I555,Trabajadores!$C$3:$AT$1684,44,FALSE),0)</f>
        <v>19228</v>
      </c>
      <c r="AI555" s="43">
        <f>IFERROR(VLOOKUP($I555,Trabajadores!$C$3:$AT$1684,2,FALSE),0)</f>
        <v>1146</v>
      </c>
      <c r="AJ555" s="43" t="str">
        <f>IFERROR(VLOOKUP($I555,Trabajadores!$C$3:$AY$1270,21,FALSE),0)</f>
        <v>53</v>
      </c>
      <c r="AK555" s="42">
        <f>IFERROR(VLOOKUP($I555,Trabajadores!$C$3:$AN$1684,38,FALSE),0)</f>
        <v>9.5525000000000002</v>
      </c>
      <c r="AL555" s="42" t="str">
        <f>IFERROR(VLOOKUP($I555,Trabajadores!$C$3:$AN$1684,28,FALSE),0)</f>
        <v>99100165012016</v>
      </c>
      <c r="AM555" s="21" t="str">
        <f>IFERROR(VLOOKUP($I555,Trabajadores!$C$3:$AN$1684,19,FALSE),0)</f>
        <v>Cociner@</v>
      </c>
      <c r="AN555" s="21">
        <f>IFERROR(IF($J555="algadi",VLOOKUP($K555,Centros!$AB$2:$AD$142,2,FALSE),VLOOKUP($K555,Centros!$AB$143:$AD$282,2,FALSE)),0)</f>
        <v>0</v>
      </c>
      <c r="AO555" s="44">
        <f>IFERROR(IF($J555="algadi",VLOOKUP($K555,Centros!$AB$2:$AD$142,3,FALSE),VLOOKUP($K555,Centros!$AB$143:$AD$222,3,FALSE)),0)</f>
        <v>0</v>
      </c>
      <c r="AQ555" s="55">
        <f>IFERROR(VLOOKUP($AM555,Centros!$AR$2:$AS$405,2,FALSE),0)</f>
        <v>1.743765625</v>
      </c>
      <c r="AR555" s="78">
        <f>IFERROR(VLOOKUP($AM555,Centros!$AZ$2:$BA$6,2,FALSE),0)</f>
        <v>2.3222499999999999</v>
      </c>
      <c r="AS555" s="76">
        <f>IFERROR(VLOOKUP($AM555,Centros!$BE$2:$BF$6,2,FALSE),0)</f>
        <v>0</v>
      </c>
      <c r="BD555" s="45" t="str">
        <f t="shared" si="204"/>
        <v>ALGADI</v>
      </c>
      <c r="BE555" s="45" t="s">
        <v>852</v>
      </c>
      <c r="BF555" s="123" t="str">
        <f t="shared" si="205"/>
        <v>9-SEPTIEMBRE</v>
      </c>
      <c r="BG555" s="45">
        <f t="shared" si="206"/>
        <v>120009</v>
      </c>
      <c r="BH555" s="45">
        <f>VLOOKUP(Y555,Hoja1!$A$2:$O$599,14,FALSE)</f>
        <v>120009</v>
      </c>
      <c r="BI555" s="45" t="str">
        <f>VLOOKUP(BH555,Hoja1!$A$2:$O$599,2,FALSE)</f>
        <v>COLEGIO MAYOR ALCALA</v>
      </c>
      <c r="BJ555" s="45" t="str">
        <f t="shared" si="207"/>
        <v>CHAMORRO ESTADES, CARLOS</v>
      </c>
      <c r="BK555" s="45">
        <f>VLOOKUP(BJ555,Trabajadores!$C$3:$AN$3285,14,FALSE)</f>
        <v>100</v>
      </c>
      <c r="BL555" s="45" t="str">
        <f>VLOOKUP($BJ555,Trabajadores!$C$3:$AN$3285,19,FALSE)</f>
        <v>Cociner@</v>
      </c>
      <c r="BM555" s="45">
        <f>VLOOKUP($BJ555,Trabajadores!$C$3:$AN$3285,16,FALSE)</f>
        <v>100</v>
      </c>
      <c r="BN555" s="124">
        <f t="shared" si="208"/>
        <v>1</v>
      </c>
      <c r="BP555" s="125">
        <f t="shared" si="210"/>
        <v>1</v>
      </c>
      <c r="BR555" s="126">
        <f t="shared" si="211"/>
        <v>-71.253</v>
      </c>
      <c r="BV555" s="45" t="str">
        <f t="shared" si="212"/>
        <v>ALGADI</v>
      </c>
      <c r="BW555" s="45" t="s">
        <v>852</v>
      </c>
      <c r="BX555" s="123" t="str">
        <f t="shared" si="213"/>
        <v>9-SEPTIEMBRE</v>
      </c>
      <c r="BY555" s="45">
        <f t="shared" si="214"/>
        <v>120009</v>
      </c>
      <c r="BZ555" s="45">
        <f>VLOOKUP(BY555,Hoja1!$A$2:$O$599,14,FALSE)</f>
        <v>120009</v>
      </c>
      <c r="CA555" s="45" t="str">
        <f>VLOOKUP(BZ555,Hoja1!$A$2:$O$599,2,FALSE)</f>
        <v>COLEGIO MAYOR ALCALA</v>
      </c>
      <c r="CB555" s="45" t="str">
        <f t="shared" si="215"/>
        <v>Refuerzo</v>
      </c>
      <c r="CC555" s="45">
        <v>888</v>
      </c>
      <c r="CD555" s="45" t="str">
        <f t="shared" si="216"/>
        <v>INCIDENCIA</v>
      </c>
      <c r="CJ555" s="126">
        <f t="shared" si="217"/>
        <v>71.253</v>
      </c>
    </row>
    <row r="556" spans="4:88" hidden="1" x14ac:dyDescent="0.3">
      <c r="D556" s="31" t="s">
        <v>2777</v>
      </c>
      <c r="E556" s="8" t="s">
        <v>2786</v>
      </c>
      <c r="F556" s="7" t="s">
        <v>726</v>
      </c>
      <c r="G556" s="45" t="s">
        <v>714</v>
      </c>
      <c r="H556" s="45" t="s">
        <v>719</v>
      </c>
      <c r="I556" s="119" t="s">
        <v>9596</v>
      </c>
      <c r="J556" s="18" t="s">
        <v>485</v>
      </c>
      <c r="K556" s="119">
        <v>120009</v>
      </c>
      <c r="L556" s="110" t="str">
        <f t="shared" si="195"/>
        <v>ok</v>
      </c>
      <c r="M556" s="111" t="str">
        <f>IFERROR(VLOOKUP(K556,Centros!$E$2:$G$340,2,FALSE)," ")</f>
        <v>COLEGIO MAYOR ALCALA</v>
      </c>
      <c r="N556" s="112" t="str">
        <f t="shared" si="196"/>
        <v xml:space="preserve"> </v>
      </c>
      <c r="O556" s="113" t="str">
        <f>IFERROR(VLOOKUP($I556,Trabajadores!$C$3:$AF$1684,19,FALSE)," ")</f>
        <v>Limpiador@</v>
      </c>
      <c r="P556" s="32">
        <v>8</v>
      </c>
      <c r="Q556" s="33">
        <v>9</v>
      </c>
      <c r="R556" s="24">
        <f t="shared" si="194"/>
        <v>72</v>
      </c>
      <c r="T556" s="23" t="b">
        <f t="shared" si="197"/>
        <v>0</v>
      </c>
      <c r="U556" s="23">
        <f t="shared" si="198"/>
        <v>0</v>
      </c>
      <c r="V556" s="18"/>
      <c r="W556" s="23">
        <f t="shared" si="199"/>
        <v>95.003999999999991</v>
      </c>
      <c r="X556" s="30" t="str">
        <f>IFERROR(VLOOKUP($I556,Trabajadores!$C$2:$AS$1684,42,FALSE)," ")</f>
        <v>ALGADI</v>
      </c>
      <c r="Y556" s="30">
        <f>IFERROR(VLOOKUP($I556,Trabajadores!$C$2:$AS$1684,40,FALSE)," ")</f>
        <v>110070</v>
      </c>
      <c r="Z556" s="30" t="str">
        <f>IFERROR(VLOOKUP(Y556,Centros!$X$2:$Y$228,2,FALSE)," ")</f>
        <v>COL. SAG. CORAZON JESUS-VALDERRIBA</v>
      </c>
      <c r="AA556" s="6" t="s">
        <v>10613</v>
      </c>
      <c r="AB556" s="5" t="s">
        <v>11078</v>
      </c>
      <c r="AC556" s="41">
        <f>IFERROR(VLOOKUP(H556,Centros!$AI$2:$AN$10,6,FALSE),0)</f>
        <v>72</v>
      </c>
      <c r="AD556" s="42">
        <f t="shared" si="200"/>
        <v>0</v>
      </c>
      <c r="AE556" s="42">
        <f t="shared" si="201"/>
        <v>72</v>
      </c>
      <c r="AF556" s="42">
        <f t="shared" si="202"/>
        <v>0</v>
      </c>
      <c r="AG556" s="42">
        <f t="shared" si="203"/>
        <v>0</v>
      </c>
      <c r="AH556" s="43">
        <f>IFERROR(VLOOKUP($I556,Trabajadores!$C$3:$AT$1684,44,FALSE),0)</f>
        <v>19228</v>
      </c>
      <c r="AI556" s="43">
        <f>IFERROR(VLOOKUP($I556,Trabajadores!$C$3:$AT$1684,2,FALSE),0)</f>
        <v>627</v>
      </c>
      <c r="AJ556" s="43" t="str">
        <f>IFERROR(VLOOKUP($I556,Trabajadores!$C$3:$AY$1270,21,FALSE),0)</f>
        <v>43</v>
      </c>
      <c r="AK556" s="42">
        <f>IFERROR(VLOOKUP($I556,Trabajadores!$C$3:$AN$1684,38,FALSE),0)</f>
        <v>8.4388613109107489</v>
      </c>
      <c r="AL556" s="42" t="str">
        <f>IFERROR(VLOOKUP($I556,Trabajadores!$C$3:$AN$1684,28,FALSE),0)</f>
        <v>28002585011981</v>
      </c>
      <c r="AM556" s="21" t="str">
        <f>IFERROR(VLOOKUP($I556,Trabajadores!$C$3:$AN$1684,19,FALSE),0)</f>
        <v>Limpiador@</v>
      </c>
      <c r="AN556" s="21">
        <f>IFERROR(IF($J556="algadi",VLOOKUP($K556,Centros!$AB$2:$AD$142,2,FALSE),VLOOKUP($K556,Centros!$AB$143:$AD$282,2,FALSE)),0)</f>
        <v>0</v>
      </c>
      <c r="AO556" s="44">
        <f>IFERROR(IF($J556="algadi",VLOOKUP($K556,Centros!$AB$2:$AD$142,3,FALSE),VLOOKUP($K556,Centros!$AB$143:$AD$222,3,FALSE)),0)</f>
        <v>0</v>
      </c>
      <c r="AQ556" s="55">
        <f>IFERROR(VLOOKUP($AM556,Centros!$AR$2:$AS$405,2,FALSE),0)</f>
        <v>1.6367812499999999</v>
      </c>
      <c r="AR556" s="78">
        <f>IFERROR(VLOOKUP($AM556,Centros!$AZ$2:$BA$6,2,FALSE),0)</f>
        <v>0</v>
      </c>
      <c r="AS556" s="76">
        <f>IFERROR(VLOOKUP($AM556,Centros!$BE$2:$BF$6,2,FALSE),0)</f>
        <v>0</v>
      </c>
      <c r="BD556" s="45" t="str">
        <f t="shared" si="204"/>
        <v>ALGADI</v>
      </c>
      <c r="BE556" s="45" t="s">
        <v>852</v>
      </c>
      <c r="BF556" s="123" t="str">
        <f t="shared" si="205"/>
        <v>9-SEPTIEMBRE</v>
      </c>
      <c r="BG556" s="45">
        <f t="shared" si="206"/>
        <v>110070</v>
      </c>
      <c r="BH556" s="45">
        <f>VLOOKUP(Y556,Hoja1!$A$2:$O$599,14,FALSE)</f>
        <v>110070</v>
      </c>
      <c r="BI556" s="45" t="str">
        <f>VLOOKUP(BH556,Hoja1!$A$2:$O$599,2,FALSE)</f>
        <v>COL. SAG. CORAZON JESUS-VALDERRIBA</v>
      </c>
      <c r="BJ556" s="45" t="str">
        <f t="shared" si="207"/>
        <v>NOUICHI DEL CARMEN, LAILA</v>
      </c>
      <c r="BK556" s="45">
        <f>VLOOKUP(BJ556,Trabajadores!$C$3:$AN$3285,14,FALSE)</f>
        <v>300</v>
      </c>
      <c r="BL556" s="45" t="str">
        <f>VLOOKUP($BJ556,Trabajadores!$C$3:$AN$3285,19,FALSE)</f>
        <v>Limpiador@</v>
      </c>
      <c r="BM556" s="45">
        <f>VLOOKUP($BJ556,Trabajadores!$C$3:$AN$3285,16,FALSE)</f>
        <v>98.71</v>
      </c>
      <c r="BN556" s="124">
        <f t="shared" si="208"/>
        <v>1</v>
      </c>
      <c r="BP556" s="125">
        <f t="shared" si="210"/>
        <v>1</v>
      </c>
      <c r="BR556" s="126">
        <f t="shared" si="211"/>
        <v>-95.003999999999991</v>
      </c>
      <c r="BV556" s="45" t="str">
        <f t="shared" si="212"/>
        <v>ALGADI</v>
      </c>
      <c r="BW556" s="45" t="s">
        <v>852</v>
      </c>
      <c r="BX556" s="123" t="str">
        <f t="shared" si="213"/>
        <v>9-SEPTIEMBRE</v>
      </c>
      <c r="BY556" s="45">
        <f t="shared" si="214"/>
        <v>120009</v>
      </c>
      <c r="BZ556" s="45">
        <f>VLOOKUP(BY556,Hoja1!$A$2:$O$599,14,FALSE)</f>
        <v>120009</v>
      </c>
      <c r="CA556" s="45" t="str">
        <f>VLOOKUP(BZ556,Hoja1!$A$2:$O$599,2,FALSE)</f>
        <v>COLEGIO MAYOR ALCALA</v>
      </c>
      <c r="CB556" s="45" t="str">
        <f t="shared" si="215"/>
        <v>Eventos</v>
      </c>
      <c r="CC556" s="45">
        <v>888</v>
      </c>
      <c r="CD556" s="45" t="str">
        <f t="shared" si="216"/>
        <v>INCIDENCIA</v>
      </c>
      <c r="CJ556" s="126">
        <f t="shared" si="217"/>
        <v>95.003999999999991</v>
      </c>
    </row>
    <row r="557" spans="4:88" hidden="1" x14ac:dyDescent="0.3">
      <c r="D557" s="31" t="s">
        <v>2777</v>
      </c>
      <c r="E557" s="8" t="s">
        <v>2786</v>
      </c>
      <c r="F557" s="7" t="s">
        <v>726</v>
      </c>
      <c r="G557" s="45" t="s">
        <v>714</v>
      </c>
      <c r="H557" s="45" t="s">
        <v>718</v>
      </c>
      <c r="I557" s="119" t="s">
        <v>3448</v>
      </c>
      <c r="J557" s="18" t="s">
        <v>485</v>
      </c>
      <c r="K557" s="119">
        <v>340011</v>
      </c>
      <c r="L557" s="110" t="str">
        <f t="shared" si="195"/>
        <v>ok</v>
      </c>
      <c r="M557" s="111" t="str">
        <f>IFERROR(VLOOKUP(K557,Centros!$E$2:$G$340,2,FALSE)," ")</f>
        <v>CLARETIANOS CORAZON DE MARIA</v>
      </c>
      <c r="N557" s="112" t="str">
        <f t="shared" si="196"/>
        <v xml:space="preserve"> </v>
      </c>
      <c r="O557" s="113" t="str">
        <f>IFERROR(VLOOKUP($I557,Trabajadores!$C$3:$AF$1684,19,FALSE)," ")</f>
        <v>Cociner@</v>
      </c>
      <c r="P557" s="32">
        <v>4</v>
      </c>
      <c r="Q557" s="33">
        <v>9</v>
      </c>
      <c r="R557" s="24">
        <f t="shared" si="194"/>
        <v>36</v>
      </c>
      <c r="T557" s="23">
        <f t="shared" si="197"/>
        <v>1.743765625</v>
      </c>
      <c r="U557" s="23">
        <f t="shared" si="198"/>
        <v>0</v>
      </c>
      <c r="V557" s="18"/>
      <c r="W557" s="23">
        <f t="shared" si="199"/>
        <v>47.501999999999995</v>
      </c>
      <c r="X557" s="30" t="str">
        <f>IFERROR(VLOOKUP($I557,Trabajadores!$C$2:$AS$1684,42,FALSE)," ")</f>
        <v>ALGADI</v>
      </c>
      <c r="Y557" s="30">
        <f>IFERROR(VLOOKUP($I557,Trabajadores!$C$2:$AS$1684,40,FALSE)," ")</f>
        <v>340011</v>
      </c>
      <c r="Z557" s="30" t="str">
        <f>IFERROR(VLOOKUP(Y557,Centros!$X$2:$Y$228,2,FALSE)," ")</f>
        <v>CLARETIANOS CORAZON DE MARIA</v>
      </c>
      <c r="AA557" s="6" t="s">
        <v>10613</v>
      </c>
      <c r="AB557" s="5" t="s">
        <v>11079</v>
      </c>
      <c r="AC557" s="41">
        <f>IFERROR(VLOOKUP(H557,Centros!$AI$2:$AN$10,6,FALSE),0)</f>
        <v>72</v>
      </c>
      <c r="AD557" s="42">
        <f t="shared" si="200"/>
        <v>0</v>
      </c>
      <c r="AE557" s="42">
        <f t="shared" si="201"/>
        <v>36</v>
      </c>
      <c r="AF557" s="42">
        <f t="shared" si="202"/>
        <v>0</v>
      </c>
      <c r="AG557" s="42">
        <f t="shared" si="203"/>
        <v>0</v>
      </c>
      <c r="AH557" s="43">
        <f>IFERROR(VLOOKUP($I557,Trabajadores!$C$3:$AT$1684,44,FALSE),0)</f>
        <v>19228</v>
      </c>
      <c r="AI557" s="43">
        <f>IFERROR(VLOOKUP($I557,Trabajadores!$C$3:$AT$1684,2,FALSE),0)</f>
        <v>687</v>
      </c>
      <c r="AJ557" s="43" t="str">
        <f>IFERROR(VLOOKUP($I557,Trabajadores!$C$3:$AY$1270,21,FALSE),0)</f>
        <v>59</v>
      </c>
      <c r="AK557" s="42">
        <f>IFERROR(VLOOKUP($I557,Trabajadores!$C$3:$AN$1684,38,FALSE),0)</f>
        <v>7.8181818181818175</v>
      </c>
      <c r="AL557" s="42" t="str">
        <f>IFERROR(VLOOKUP($I557,Trabajadores!$C$3:$AN$1684,28,FALSE),0)</f>
        <v>99100165012016</v>
      </c>
      <c r="AM557" s="21" t="str">
        <f>IFERROR(VLOOKUP($I557,Trabajadores!$C$3:$AN$1684,19,FALSE),0)</f>
        <v>Cociner@</v>
      </c>
      <c r="AN557" s="21">
        <f>IFERROR(IF($J557="algadi",VLOOKUP($K557,Centros!$AB$2:$AD$142,2,FALSE),VLOOKUP($K557,Centros!$AB$143:$AD$282,2,FALSE)),0)</f>
        <v>5027</v>
      </c>
      <c r="AO557" s="44" t="str">
        <f>IFERROR(IF($J557="algadi",VLOOKUP($K557,Centros!$AB$2:$AD$142,3,FALSE),VLOOKUP($K557,Centros!$AB$143:$AD$222,3,FALSE)),0)</f>
        <v>44</v>
      </c>
      <c r="AQ557" s="55">
        <f>IFERROR(VLOOKUP($AM557,Centros!$AR$2:$AS$405,2,FALSE),0)</f>
        <v>1.743765625</v>
      </c>
      <c r="AR557" s="78">
        <f>IFERROR(VLOOKUP($AM557,Centros!$AZ$2:$BA$6,2,FALSE),0)</f>
        <v>2.3222499999999999</v>
      </c>
      <c r="AS557" s="76">
        <f>IFERROR(VLOOKUP($AM557,Centros!$BE$2:$BF$6,2,FALSE),0)</f>
        <v>0</v>
      </c>
      <c r="BD557" s="45" t="str">
        <f t="shared" si="204"/>
        <v>ALGADI</v>
      </c>
      <c r="BE557" s="45" t="s">
        <v>852</v>
      </c>
      <c r="BF557" s="123" t="str">
        <f t="shared" si="205"/>
        <v>9-SEPTIEMBRE</v>
      </c>
      <c r="BG557" s="45">
        <f t="shared" si="206"/>
        <v>340011</v>
      </c>
      <c r="BH557" s="45">
        <f>VLOOKUP(Y557,Hoja1!$A$2:$O$599,14,FALSE)</f>
        <v>340011</v>
      </c>
      <c r="BI557" s="45" t="str">
        <f>VLOOKUP(BH557,Hoja1!$A$2:$O$599,2,FALSE)</f>
        <v>CLARETIANOS CORAZON DE MARIA</v>
      </c>
      <c r="BJ557" s="45" t="str">
        <f t="shared" si="207"/>
        <v>CUATIN ZAPATA, ELVIA MARI</v>
      </c>
      <c r="BK557" s="45">
        <f>VLOOKUP(BJ557,Trabajadores!$C$3:$AN$3285,14,FALSE)</f>
        <v>200</v>
      </c>
      <c r="BL557" s="45" t="str">
        <f>VLOOKUP($BJ557,Trabajadores!$C$3:$AN$3285,19,FALSE)</f>
        <v>Cociner@</v>
      </c>
      <c r="BM557" s="45">
        <f>VLOOKUP($BJ557,Trabajadores!$C$3:$AN$3285,16,FALSE)</f>
        <v>27.5</v>
      </c>
      <c r="BN557" s="124">
        <f t="shared" si="208"/>
        <v>1</v>
      </c>
      <c r="BP557" s="125">
        <f t="shared" si="210"/>
        <v>1</v>
      </c>
      <c r="BR557" s="126">
        <f t="shared" si="211"/>
        <v>-47.501999999999995</v>
      </c>
      <c r="BV557" s="45" t="str">
        <f t="shared" si="212"/>
        <v>ALGADI</v>
      </c>
      <c r="BW557" s="45" t="s">
        <v>852</v>
      </c>
      <c r="BX557" s="123" t="str">
        <f t="shared" si="213"/>
        <v>9-SEPTIEMBRE</v>
      </c>
      <c r="BY557" s="45">
        <f t="shared" si="214"/>
        <v>340011</v>
      </c>
      <c r="BZ557" s="45">
        <f>VLOOKUP(BY557,Hoja1!$A$2:$O$599,14,FALSE)</f>
        <v>340011</v>
      </c>
      <c r="CA557" s="45" t="str">
        <f>VLOOKUP(BZ557,Hoja1!$A$2:$O$599,2,FALSE)</f>
        <v>CLARETIANOS CORAZON DE MARIA</v>
      </c>
      <c r="CB557" s="45" t="str">
        <f t="shared" si="215"/>
        <v>Refuerzo</v>
      </c>
      <c r="CC557" s="45">
        <v>888</v>
      </c>
      <c r="CD557" s="45" t="str">
        <f t="shared" si="216"/>
        <v>INCIDENCIA</v>
      </c>
      <c r="CJ557" s="126">
        <f t="shared" si="217"/>
        <v>47.501999999999995</v>
      </c>
    </row>
    <row r="558" spans="4:88" hidden="1" x14ac:dyDescent="0.3">
      <c r="D558" s="31" t="s">
        <v>2777</v>
      </c>
      <c r="E558" s="8" t="s">
        <v>2786</v>
      </c>
      <c r="F558" s="7" t="s">
        <v>726</v>
      </c>
      <c r="G558" s="45" t="s">
        <v>714</v>
      </c>
      <c r="H558" s="45" t="s">
        <v>720</v>
      </c>
      <c r="I558" s="119" t="s">
        <v>4054</v>
      </c>
      <c r="J558" s="18" t="s">
        <v>485</v>
      </c>
      <c r="K558" s="119">
        <v>120008</v>
      </c>
      <c r="L558" s="110" t="str">
        <f t="shared" si="195"/>
        <v>ok</v>
      </c>
      <c r="M558" s="111" t="str">
        <f>IFERROR(VLOOKUP(K558,Centros!$E$2:$G$340,2,FALSE)," ")</f>
        <v>COLEGIO MAYOR JAIME DEL AMO</v>
      </c>
      <c r="N558" s="112" t="str">
        <f t="shared" si="196"/>
        <v xml:space="preserve"> </v>
      </c>
      <c r="O558" s="113" t="str">
        <f>IFERROR(VLOOKUP($I558,Trabajadores!$C$3:$AF$1684,19,FALSE)," ")</f>
        <v>Cociner@</v>
      </c>
      <c r="P558" s="32">
        <v>1</v>
      </c>
      <c r="Q558" s="33">
        <v>300</v>
      </c>
      <c r="R558" s="24">
        <f t="shared" si="194"/>
        <v>300</v>
      </c>
      <c r="T558" s="23">
        <f t="shared" si="197"/>
        <v>1.743765625</v>
      </c>
      <c r="U558" s="23">
        <f t="shared" si="198"/>
        <v>0</v>
      </c>
      <c r="V558" s="18"/>
      <c r="W558" s="23">
        <f t="shared" si="199"/>
        <v>395.84999999999997</v>
      </c>
      <c r="X558" s="30" t="str">
        <f>IFERROR(VLOOKUP($I558,Trabajadores!$C$2:$AS$1684,42,FALSE)," ")</f>
        <v>ALGADI</v>
      </c>
      <c r="Y558" s="30">
        <f>IFERROR(VLOOKUP($I558,Trabajadores!$C$2:$AS$1684,40,FALSE)," ")</f>
        <v>888888</v>
      </c>
      <c r="Z558" s="30" t="str">
        <f>IFERROR(VLOOKUP(Y558,Centros!$X$2:$Y$228,2,FALSE)," ")</f>
        <v>CORRETURNOS/RAPPELS</v>
      </c>
      <c r="AA558" s="6" t="s">
        <v>10613</v>
      </c>
      <c r="AB558" s="5" t="s">
        <v>11080</v>
      </c>
      <c r="AC558" s="41">
        <f>IFERROR(VLOOKUP(H558,Centros!$AI$2:$AN$10,6,FALSE),0)</f>
        <v>70</v>
      </c>
      <c r="AD558" s="42">
        <f t="shared" si="200"/>
        <v>300</v>
      </c>
      <c r="AE558" s="42">
        <f t="shared" si="201"/>
        <v>0</v>
      </c>
      <c r="AF558" s="42">
        <f t="shared" si="202"/>
        <v>0</v>
      </c>
      <c r="AG558" s="42">
        <f t="shared" si="203"/>
        <v>0</v>
      </c>
      <c r="AH558" s="43">
        <f>IFERROR(VLOOKUP($I558,Trabajadores!$C$3:$AT$1684,44,FALSE),0)</f>
        <v>19228</v>
      </c>
      <c r="AI558" s="43">
        <f>IFERROR(VLOOKUP($I558,Trabajadores!$C$3:$AT$1684,2,FALSE),0)</f>
        <v>1579</v>
      </c>
      <c r="AJ558" s="43" t="str">
        <f>IFERROR(VLOOKUP($I558,Trabajadores!$C$3:$AY$1270,21,FALSE),0)</f>
        <v>55</v>
      </c>
      <c r="AK558" s="42">
        <f>IFERROR(VLOOKUP($I558,Trabajadores!$C$3:$AN$1684,38,FALSE),0)</f>
        <v>10.272500000000001</v>
      </c>
      <c r="AL558" s="42" t="str">
        <f>IFERROR(VLOOKUP($I558,Trabajadores!$C$3:$AN$1684,28,FALSE),0)</f>
        <v>99100165012016</v>
      </c>
      <c r="AM558" s="21" t="str">
        <f>IFERROR(VLOOKUP($I558,Trabajadores!$C$3:$AN$1684,19,FALSE),0)</f>
        <v>Cociner@</v>
      </c>
      <c r="AN558" s="21">
        <f>IFERROR(IF($J558="algadi",VLOOKUP($K558,Centros!$AB$2:$AD$142,2,FALSE),VLOOKUP($K558,Centros!$AB$143:$AD$282,2,FALSE)),0)</f>
        <v>5027</v>
      </c>
      <c r="AO558" s="44" t="str">
        <f>IFERROR(IF($J558="algadi",VLOOKUP($K558,Centros!$AB$2:$AD$142,3,FALSE),VLOOKUP($K558,Centros!$AB$143:$AD$222,3,FALSE)),0)</f>
        <v>50</v>
      </c>
      <c r="AQ558" s="55">
        <f>IFERROR(VLOOKUP($AM558,Centros!$AR$2:$AS$405,2,FALSE),0)</f>
        <v>1.743765625</v>
      </c>
      <c r="AR558" s="78">
        <f>IFERROR(VLOOKUP($AM558,Centros!$AZ$2:$BA$6,2,FALSE),0)</f>
        <v>2.3222499999999999</v>
      </c>
      <c r="AS558" s="76">
        <f>IFERROR(VLOOKUP($AM558,Centros!$BE$2:$BF$6,2,FALSE),0)</f>
        <v>0</v>
      </c>
      <c r="BD558" s="45" t="str">
        <f t="shared" si="204"/>
        <v>ALGADI</v>
      </c>
      <c r="BE558" s="45" t="s">
        <v>852</v>
      </c>
      <c r="BF558" s="123" t="str">
        <f t="shared" si="205"/>
        <v>9-SEPTIEMBRE</v>
      </c>
      <c r="BG558" s="45">
        <f t="shared" si="206"/>
        <v>888888</v>
      </c>
      <c r="BH558" s="45">
        <f>VLOOKUP(Y558,Hoja1!$A$2:$O$599,14,FALSE)</f>
        <v>888888</v>
      </c>
      <c r="BI558" s="45" t="str">
        <f>VLOOKUP(BH558,Hoja1!$A$2:$O$599,2,FALSE)</f>
        <v>CORRETURNOS/RAPPELS</v>
      </c>
      <c r="BJ558" s="45" t="str">
        <f t="shared" si="207"/>
        <v>LAPO CALVA, LUIS ANGEL</v>
      </c>
      <c r="BK558" s="45">
        <f>VLOOKUP(BJ558,Trabajadores!$C$3:$AN$3285,14,FALSE)</f>
        <v>100</v>
      </c>
      <c r="BL558" s="45" t="str">
        <f>VLOOKUP($BJ558,Trabajadores!$C$3:$AN$3285,19,FALSE)</f>
        <v>Cociner@</v>
      </c>
      <c r="BM558" s="45">
        <f>VLOOKUP($BJ558,Trabajadores!$C$3:$AN$3285,16,FALSE)</f>
        <v>100</v>
      </c>
      <c r="BN558" s="124">
        <f t="shared" si="208"/>
        <v>1</v>
      </c>
      <c r="BP558" s="125">
        <f t="shared" si="210"/>
        <v>1</v>
      </c>
      <c r="BR558" s="126">
        <f t="shared" si="211"/>
        <v>-395.84999999999997</v>
      </c>
      <c r="BV558" s="45" t="str">
        <f t="shared" si="212"/>
        <v>ALGADI</v>
      </c>
      <c r="BW558" s="45" t="s">
        <v>852</v>
      </c>
      <c r="BX558" s="123" t="str">
        <f t="shared" si="213"/>
        <v>9-SEPTIEMBRE</v>
      </c>
      <c r="BY558" s="45">
        <f t="shared" si="214"/>
        <v>120008</v>
      </c>
      <c r="BZ558" s="45">
        <f>VLOOKUP(BY558,Hoja1!$A$2:$O$599,14,FALSE)</f>
        <v>120008</v>
      </c>
      <c r="CA558" s="45" t="str">
        <f>VLOOKUP(BZ558,Hoja1!$A$2:$O$599,2,FALSE)</f>
        <v>C.M.U.  JAIME DEL AMO</v>
      </c>
      <c r="CB558" s="45" t="str">
        <f t="shared" si="215"/>
        <v>Festivos y Fines de Semana</v>
      </c>
      <c r="CC558" s="45">
        <v>888</v>
      </c>
      <c r="CD558" s="45" t="str">
        <f t="shared" si="216"/>
        <v>INCIDENCIA</v>
      </c>
      <c r="CJ558" s="126">
        <f t="shared" si="217"/>
        <v>395.84999999999997</v>
      </c>
    </row>
    <row r="559" spans="4:88" hidden="1" x14ac:dyDescent="0.3">
      <c r="D559" s="31" t="s">
        <v>2777</v>
      </c>
      <c r="E559" s="8" t="s">
        <v>2786</v>
      </c>
      <c r="F559" s="7" t="s">
        <v>726</v>
      </c>
      <c r="G559" s="45" t="s">
        <v>714</v>
      </c>
      <c r="H559" s="45" t="s">
        <v>722</v>
      </c>
      <c r="I559" s="119" t="s">
        <v>5062</v>
      </c>
      <c r="J559" s="18" t="s">
        <v>485</v>
      </c>
      <c r="K559" s="119">
        <v>340013</v>
      </c>
      <c r="L559" s="110" t="str">
        <f t="shared" si="195"/>
        <v>ok</v>
      </c>
      <c r="M559" s="111" t="str">
        <f>IFERROR(VLOOKUP(K559,Centros!$E$2:$G$340,2,FALSE)," ")</f>
        <v>CLARETIANOS BUEN SUCESO</v>
      </c>
      <c r="N559" s="112" t="str">
        <f t="shared" si="196"/>
        <v xml:space="preserve"> </v>
      </c>
      <c r="O559" s="113" t="str">
        <f>IFERROR(VLOOKUP($I559,Trabajadores!$C$3:$AF$1684,19,FALSE)," ")</f>
        <v>h Cociner@</v>
      </c>
      <c r="P559" s="32">
        <v>1</v>
      </c>
      <c r="Q559" s="33">
        <v>102</v>
      </c>
      <c r="R559" s="24">
        <f t="shared" si="194"/>
        <v>102</v>
      </c>
      <c r="T559" s="23">
        <f t="shared" si="197"/>
        <v>1.743765625</v>
      </c>
      <c r="U559" s="23">
        <f t="shared" si="198"/>
        <v>0</v>
      </c>
      <c r="V559" s="18"/>
      <c r="W559" s="23">
        <f t="shared" si="199"/>
        <v>134.589</v>
      </c>
      <c r="X559" s="30" t="str">
        <f>IFERROR(VLOOKUP($I559,Trabajadores!$C$2:$AS$1684,42,FALSE)," ")</f>
        <v>ALGADI</v>
      </c>
      <c r="Y559" s="30">
        <f>IFERROR(VLOOKUP($I559,Trabajadores!$C$2:$AS$1684,40,FALSE)," ")</f>
        <v>340013</v>
      </c>
      <c r="Z559" s="30" t="str">
        <f>IFERROR(VLOOKUP(Y559,Centros!$X$2:$Y$228,2,FALSE)," ")</f>
        <v>CLARETIANOS BUEN SUCESO</v>
      </c>
      <c r="AA559" s="6" t="s">
        <v>10613</v>
      </c>
      <c r="AB559" s="5" t="s">
        <v>11081</v>
      </c>
      <c r="AC559" s="41">
        <f>IFERROR(VLOOKUP(H559,Centros!$AI$2:$AN$10,6,FALSE),0)</f>
        <v>72</v>
      </c>
      <c r="AD559" s="42">
        <f t="shared" si="200"/>
        <v>0</v>
      </c>
      <c r="AE559" s="42">
        <f t="shared" si="201"/>
        <v>102</v>
      </c>
      <c r="AF559" s="42">
        <f t="shared" si="202"/>
        <v>0</v>
      </c>
      <c r="AG559" s="42">
        <f t="shared" si="203"/>
        <v>0</v>
      </c>
      <c r="AH559" s="43">
        <f>IFERROR(VLOOKUP($I559,Trabajadores!$C$3:$AT$1684,44,FALSE),0)</f>
        <v>19228</v>
      </c>
      <c r="AI559" s="43">
        <f>IFERROR(VLOOKUP($I559,Trabajadores!$C$3:$AT$1684,2,FALSE),0)</f>
        <v>762</v>
      </c>
      <c r="AJ559" s="43" t="str">
        <f>IFERROR(VLOOKUP($I559,Trabajadores!$C$3:$AY$1270,21,FALSE),0)</f>
        <v>74</v>
      </c>
      <c r="AK559" s="42">
        <f>IFERROR(VLOOKUP($I559,Trabajadores!$C$3:$AN$1684,38,FALSE),0)</f>
        <v>9.43</v>
      </c>
      <c r="AL559" s="42" t="str">
        <f>IFERROR(VLOOKUP($I559,Trabajadores!$C$3:$AN$1684,28,FALSE),0)</f>
        <v>99100165012016</v>
      </c>
      <c r="AM559" s="21" t="str">
        <f>IFERROR(VLOOKUP($I559,Trabajadores!$C$3:$AN$1684,19,FALSE),0)</f>
        <v>h Cociner@</v>
      </c>
      <c r="AN559" s="21">
        <f>IFERROR(IF($J559="algadi",VLOOKUP($K559,Centros!$AB$2:$AD$142,2,FALSE),VLOOKUP($K559,Centros!$AB$143:$AD$282,2,FALSE)),0)</f>
        <v>0</v>
      </c>
      <c r="AO559" s="44">
        <f>IFERROR(IF($J559="algadi",VLOOKUP($K559,Centros!$AB$2:$AD$142,3,FALSE),VLOOKUP($K559,Centros!$AB$143:$AD$222,3,FALSE)),0)</f>
        <v>0</v>
      </c>
      <c r="AQ559" s="55">
        <f>IFERROR(VLOOKUP($AM559,Centros!$AR$2:$AS$405,2,FALSE),0)</f>
        <v>1.743765625</v>
      </c>
      <c r="AR559" s="78">
        <f>IFERROR(VLOOKUP($AM559,Centros!$AZ$2:$BA$6,2,FALSE),0)</f>
        <v>0</v>
      </c>
      <c r="AS559" s="76">
        <f>IFERROR(VLOOKUP($AM559,Centros!$BE$2:$BF$6,2,FALSE),0)</f>
        <v>0</v>
      </c>
      <c r="BD559" s="45" t="str">
        <f t="shared" si="204"/>
        <v>ALGADI</v>
      </c>
      <c r="BE559" s="45" t="s">
        <v>852</v>
      </c>
      <c r="BF559" s="123" t="str">
        <f t="shared" si="205"/>
        <v>9-SEPTIEMBRE</v>
      </c>
      <c r="BG559" s="45">
        <f t="shared" si="206"/>
        <v>340013</v>
      </c>
      <c r="BH559" s="45">
        <f>VLOOKUP(Y559,Hoja1!$A$2:$O$599,14,FALSE)</f>
        <v>340013</v>
      </c>
      <c r="BI559" s="45" t="str">
        <f>VLOOKUP(BH559,Hoja1!$A$2:$O$599,2,FALSE)</f>
        <v>CLARETIANOS BUEN SUCESO</v>
      </c>
      <c r="BJ559" s="45" t="str">
        <f t="shared" si="207"/>
        <v>TAIPE ALLCA, EULOGIA</v>
      </c>
      <c r="BK559" s="45">
        <f>VLOOKUP(BJ559,Trabajadores!$C$3:$AN$3285,14,FALSE)</f>
        <v>200</v>
      </c>
      <c r="BL559" s="45" t="str">
        <f>VLOOKUP($BJ559,Trabajadores!$C$3:$AN$3285,19,FALSE)</f>
        <v>h Cociner@</v>
      </c>
      <c r="BM559" s="45">
        <f>VLOOKUP($BJ559,Trabajadores!$C$3:$AN$3285,16,FALSE)</f>
        <v>62.5</v>
      </c>
      <c r="BN559" s="124">
        <f t="shared" si="208"/>
        <v>1</v>
      </c>
      <c r="BP559" s="125">
        <f t="shared" si="210"/>
        <v>1</v>
      </c>
      <c r="BR559" s="126">
        <f t="shared" si="211"/>
        <v>-134.589</v>
      </c>
      <c r="BV559" s="45" t="str">
        <f t="shared" si="212"/>
        <v>ALGADI</v>
      </c>
      <c r="BW559" s="45" t="s">
        <v>852</v>
      </c>
      <c r="BX559" s="123" t="str">
        <f t="shared" si="213"/>
        <v>9-SEPTIEMBRE</v>
      </c>
      <c r="BY559" s="45">
        <f t="shared" si="214"/>
        <v>340013</v>
      </c>
      <c r="BZ559" s="45">
        <f>VLOOKUP(BY559,Hoja1!$A$2:$O$599,14,FALSE)</f>
        <v>340013</v>
      </c>
      <c r="CA559" s="45" t="str">
        <f>VLOOKUP(BZ559,Hoja1!$A$2:$O$599,2,FALSE)</f>
        <v>CLARETIANOS BUEN SUCESO</v>
      </c>
      <c r="CB559" s="45" t="str">
        <f t="shared" si="215"/>
        <v>Puesto pendiente de cubrir</v>
      </c>
      <c r="CC559" s="45">
        <v>888</v>
      </c>
      <c r="CD559" s="45" t="str">
        <f t="shared" si="216"/>
        <v>INCIDENCIA</v>
      </c>
      <c r="CJ559" s="126">
        <f t="shared" si="217"/>
        <v>134.589</v>
      </c>
    </row>
    <row r="560" spans="4:88" hidden="1" x14ac:dyDescent="0.3">
      <c r="D560" s="31" t="s">
        <v>2777</v>
      </c>
      <c r="E560" s="8" t="s">
        <v>2786</v>
      </c>
      <c r="F560" s="7" t="s">
        <v>726</v>
      </c>
      <c r="G560" s="45" t="s">
        <v>714</v>
      </c>
      <c r="H560" s="45" t="s">
        <v>718</v>
      </c>
      <c r="I560" s="119" t="s">
        <v>5062</v>
      </c>
      <c r="J560" s="18" t="s">
        <v>485</v>
      </c>
      <c r="K560" s="119">
        <v>340013</v>
      </c>
      <c r="L560" s="110" t="str">
        <f t="shared" si="195"/>
        <v>ok</v>
      </c>
      <c r="M560" s="111" t="str">
        <f>IFERROR(VLOOKUP(K560,Centros!$E$2:$G$340,2,FALSE)," ")</f>
        <v>CLARETIANOS BUEN SUCESO</v>
      </c>
      <c r="N560" s="112" t="str">
        <f t="shared" si="196"/>
        <v xml:space="preserve"> </v>
      </c>
      <c r="O560" s="113" t="str">
        <f>IFERROR(VLOOKUP($I560,Trabajadores!$C$3:$AF$1684,19,FALSE)," ")</f>
        <v>h Cociner@</v>
      </c>
      <c r="P560" s="32">
        <v>12</v>
      </c>
      <c r="Q560" s="33">
        <v>9</v>
      </c>
      <c r="R560" s="24">
        <f t="shared" si="194"/>
        <v>108</v>
      </c>
      <c r="T560" s="23">
        <f t="shared" si="197"/>
        <v>1.743765625</v>
      </c>
      <c r="U560" s="23">
        <f t="shared" si="198"/>
        <v>0</v>
      </c>
      <c r="V560" s="18"/>
      <c r="W560" s="23">
        <f t="shared" si="199"/>
        <v>142.506</v>
      </c>
      <c r="X560" s="30" t="str">
        <f>IFERROR(VLOOKUP($I560,Trabajadores!$C$2:$AS$1684,42,FALSE)," ")</f>
        <v>ALGADI</v>
      </c>
      <c r="Y560" s="30">
        <f>IFERROR(VLOOKUP($I560,Trabajadores!$C$2:$AS$1684,40,FALSE)," ")</f>
        <v>340013</v>
      </c>
      <c r="Z560" s="30" t="str">
        <f>IFERROR(VLOOKUP(Y560,Centros!$X$2:$Y$228,2,FALSE)," ")</f>
        <v>CLARETIANOS BUEN SUCESO</v>
      </c>
      <c r="AA560" s="6" t="s">
        <v>10613</v>
      </c>
      <c r="AB560" s="5" t="s">
        <v>11082</v>
      </c>
      <c r="AC560" s="41">
        <f>IFERROR(VLOOKUP(H560,Centros!$AI$2:$AN$10,6,FALSE),0)</f>
        <v>72</v>
      </c>
      <c r="AD560" s="42">
        <f t="shared" si="200"/>
        <v>0</v>
      </c>
      <c r="AE560" s="42">
        <f t="shared" si="201"/>
        <v>108</v>
      </c>
      <c r="AF560" s="42">
        <f t="shared" si="202"/>
        <v>0</v>
      </c>
      <c r="AG560" s="42">
        <f t="shared" si="203"/>
        <v>0</v>
      </c>
      <c r="AH560" s="43">
        <f>IFERROR(VLOOKUP($I560,Trabajadores!$C$3:$AT$1684,44,FALSE),0)</f>
        <v>19228</v>
      </c>
      <c r="AI560" s="43">
        <f>IFERROR(VLOOKUP($I560,Trabajadores!$C$3:$AT$1684,2,FALSE),0)</f>
        <v>762</v>
      </c>
      <c r="AJ560" s="43" t="str">
        <f>IFERROR(VLOOKUP($I560,Trabajadores!$C$3:$AY$1270,21,FALSE),0)</f>
        <v>74</v>
      </c>
      <c r="AK560" s="42">
        <f>IFERROR(VLOOKUP($I560,Trabajadores!$C$3:$AN$1684,38,FALSE),0)</f>
        <v>9.43</v>
      </c>
      <c r="AL560" s="42" t="str">
        <f>IFERROR(VLOOKUP($I560,Trabajadores!$C$3:$AN$1684,28,FALSE),0)</f>
        <v>99100165012016</v>
      </c>
      <c r="AM560" s="21" t="str">
        <f>IFERROR(VLOOKUP($I560,Trabajadores!$C$3:$AN$1684,19,FALSE),0)</f>
        <v>h Cociner@</v>
      </c>
      <c r="AN560" s="21">
        <f>IFERROR(IF($J560="algadi",VLOOKUP($K560,Centros!$AB$2:$AD$142,2,FALSE),VLOOKUP($K560,Centros!$AB$143:$AD$282,2,FALSE)),0)</f>
        <v>0</v>
      </c>
      <c r="AO560" s="44">
        <f>IFERROR(IF($J560="algadi",VLOOKUP($K560,Centros!$AB$2:$AD$142,3,FALSE),VLOOKUP($K560,Centros!$AB$143:$AD$222,3,FALSE)),0)</f>
        <v>0</v>
      </c>
      <c r="AQ560" s="55">
        <f>IFERROR(VLOOKUP($AM560,Centros!$AR$2:$AS$405,2,FALSE),0)</f>
        <v>1.743765625</v>
      </c>
      <c r="AR560" s="78">
        <f>IFERROR(VLOOKUP($AM560,Centros!$AZ$2:$BA$6,2,FALSE),0)</f>
        <v>0</v>
      </c>
      <c r="AS560" s="76">
        <f>IFERROR(VLOOKUP($AM560,Centros!$BE$2:$BF$6,2,FALSE),0)</f>
        <v>0</v>
      </c>
      <c r="BD560" s="45" t="str">
        <f t="shared" si="204"/>
        <v>ALGADI</v>
      </c>
      <c r="BE560" s="45" t="s">
        <v>852</v>
      </c>
      <c r="BF560" s="123" t="str">
        <f t="shared" si="205"/>
        <v>9-SEPTIEMBRE</v>
      </c>
      <c r="BG560" s="45">
        <f t="shared" si="206"/>
        <v>340013</v>
      </c>
      <c r="BH560" s="45">
        <f>VLOOKUP(Y560,Hoja1!$A$2:$O$599,14,FALSE)</f>
        <v>340013</v>
      </c>
      <c r="BI560" s="45" t="str">
        <f>VLOOKUP(BH560,Hoja1!$A$2:$O$599,2,FALSE)</f>
        <v>CLARETIANOS BUEN SUCESO</v>
      </c>
      <c r="BJ560" s="45" t="str">
        <f t="shared" si="207"/>
        <v>TAIPE ALLCA, EULOGIA</v>
      </c>
      <c r="BK560" s="45">
        <f>VLOOKUP(BJ560,Trabajadores!$C$3:$AN$3285,14,FALSE)</f>
        <v>200</v>
      </c>
      <c r="BL560" s="45" t="str">
        <f>VLOOKUP($BJ560,Trabajadores!$C$3:$AN$3285,19,FALSE)</f>
        <v>h Cociner@</v>
      </c>
      <c r="BM560" s="45">
        <f>VLOOKUP($BJ560,Trabajadores!$C$3:$AN$3285,16,FALSE)</f>
        <v>62.5</v>
      </c>
      <c r="BN560" s="124">
        <f t="shared" si="208"/>
        <v>1</v>
      </c>
      <c r="BP560" s="125">
        <f t="shared" si="210"/>
        <v>1</v>
      </c>
      <c r="BR560" s="126">
        <f t="shared" si="211"/>
        <v>-142.506</v>
      </c>
      <c r="BV560" s="45" t="str">
        <f t="shared" si="212"/>
        <v>ALGADI</v>
      </c>
      <c r="BW560" s="45" t="s">
        <v>852</v>
      </c>
      <c r="BX560" s="123" t="str">
        <f t="shared" si="213"/>
        <v>9-SEPTIEMBRE</v>
      </c>
      <c r="BY560" s="45">
        <f t="shared" si="214"/>
        <v>340013</v>
      </c>
      <c r="BZ560" s="45">
        <f>VLOOKUP(BY560,Hoja1!$A$2:$O$599,14,FALSE)</f>
        <v>340013</v>
      </c>
      <c r="CA560" s="45" t="str">
        <f>VLOOKUP(BZ560,Hoja1!$A$2:$O$599,2,FALSE)</f>
        <v>CLARETIANOS BUEN SUCESO</v>
      </c>
      <c r="CB560" s="45" t="str">
        <f t="shared" si="215"/>
        <v>Refuerzo</v>
      </c>
      <c r="CC560" s="45">
        <v>888</v>
      </c>
      <c r="CD560" s="45" t="str">
        <f t="shared" si="216"/>
        <v>INCIDENCIA</v>
      </c>
      <c r="CJ560" s="126">
        <f t="shared" si="217"/>
        <v>142.506</v>
      </c>
    </row>
    <row r="561" spans="4:88" hidden="1" x14ac:dyDescent="0.3">
      <c r="D561" s="31" t="s">
        <v>2777</v>
      </c>
      <c r="E561" s="8" t="s">
        <v>2786</v>
      </c>
      <c r="F561" s="7" t="s">
        <v>726</v>
      </c>
      <c r="G561" s="45" t="s">
        <v>714</v>
      </c>
      <c r="H561" s="45" t="s">
        <v>722</v>
      </c>
      <c r="I561" s="119" t="s">
        <v>7957</v>
      </c>
      <c r="J561" s="18" t="s">
        <v>485</v>
      </c>
      <c r="K561" s="119">
        <v>340013</v>
      </c>
      <c r="L561" s="110" t="str">
        <f t="shared" si="195"/>
        <v>ok</v>
      </c>
      <c r="M561" s="111" t="str">
        <f>IFERROR(VLOOKUP(K561,Centros!$E$2:$G$340,2,FALSE)," ")</f>
        <v>CLARETIANOS BUEN SUCESO</v>
      </c>
      <c r="N561" s="112" t="str">
        <f t="shared" si="196"/>
        <v xml:space="preserve"> </v>
      </c>
      <c r="O561" s="113" t="str">
        <f>IFERROR(VLOOKUP($I561,Trabajadores!$C$3:$AF$1684,19,FALSE)," ")</f>
        <v>Cociner@</v>
      </c>
      <c r="P561" s="32">
        <v>1</v>
      </c>
      <c r="Q561" s="33">
        <v>102</v>
      </c>
      <c r="R561" s="24">
        <f t="shared" si="194"/>
        <v>102</v>
      </c>
      <c r="T561" s="23">
        <f t="shared" si="197"/>
        <v>1.743765625</v>
      </c>
      <c r="U561" s="23">
        <f t="shared" si="198"/>
        <v>0</v>
      </c>
      <c r="V561" s="18"/>
      <c r="W561" s="23">
        <f t="shared" si="199"/>
        <v>134.589</v>
      </c>
      <c r="X561" s="30" t="str">
        <f>IFERROR(VLOOKUP($I561,Trabajadores!$C$2:$AS$1684,42,FALSE)," ")</f>
        <v>ALGADI</v>
      </c>
      <c r="Y561" s="30">
        <f>IFERROR(VLOOKUP($I561,Trabajadores!$C$2:$AS$1684,40,FALSE)," ")</f>
        <v>340013</v>
      </c>
      <c r="Z561" s="30" t="str">
        <f>IFERROR(VLOOKUP(Y561,Centros!$X$2:$Y$228,2,FALSE)," ")</f>
        <v>CLARETIANOS BUEN SUCESO</v>
      </c>
      <c r="AA561" s="6" t="s">
        <v>10613</v>
      </c>
      <c r="AB561" s="156" t="s">
        <v>11083</v>
      </c>
      <c r="AC561" s="41">
        <f>IFERROR(VLOOKUP(H561,Centros!$AI$2:$AN$10,6,FALSE),0)</f>
        <v>72</v>
      </c>
      <c r="AD561" s="42">
        <f t="shared" si="200"/>
        <v>0</v>
      </c>
      <c r="AE561" s="42">
        <f t="shared" si="201"/>
        <v>102</v>
      </c>
      <c r="AF561" s="42">
        <f t="shared" si="202"/>
        <v>0</v>
      </c>
      <c r="AG561" s="42">
        <f t="shared" si="203"/>
        <v>0</v>
      </c>
      <c r="AH561" s="43">
        <f>IFERROR(VLOOKUP($I561,Trabajadores!$C$3:$AT$1684,44,FALSE),0)</f>
        <v>19228</v>
      </c>
      <c r="AI561" s="43">
        <f>IFERROR(VLOOKUP($I561,Trabajadores!$C$3:$AT$1684,2,FALSE),0)</f>
        <v>2203</v>
      </c>
      <c r="AJ561" s="43" t="str">
        <f>IFERROR(VLOOKUP($I561,Trabajadores!$C$3:$AY$1270,21,FALSE),0)</f>
        <v>74</v>
      </c>
      <c r="AK561" s="42">
        <f>IFERROR(VLOOKUP($I561,Trabajadores!$C$3:$AN$1684,38,FALSE),0)</f>
        <v>7.86</v>
      </c>
      <c r="AL561" s="42" t="str">
        <f>IFERROR(VLOOKUP($I561,Trabajadores!$C$3:$AN$1684,28,FALSE),0)</f>
        <v>99100165012016</v>
      </c>
      <c r="AM561" s="21" t="str">
        <f>IFERROR(VLOOKUP($I561,Trabajadores!$C$3:$AN$1684,19,FALSE),0)</f>
        <v>Cociner@</v>
      </c>
      <c r="AN561" s="21">
        <f>IFERROR(IF($J561="algadi",VLOOKUP($K561,Centros!$AB$2:$AD$142,2,FALSE),VLOOKUP($K561,Centros!$AB$143:$AD$282,2,FALSE)),0)</f>
        <v>0</v>
      </c>
      <c r="AO561" s="44">
        <f>IFERROR(IF($J561="algadi",VLOOKUP($K561,Centros!$AB$2:$AD$142,3,FALSE),VLOOKUP($K561,Centros!$AB$143:$AD$222,3,FALSE)),0)</f>
        <v>0</v>
      </c>
      <c r="AQ561" s="55">
        <f>IFERROR(VLOOKUP($AM561,Centros!$AR$2:$AS$405,2,FALSE),0)</f>
        <v>1.743765625</v>
      </c>
      <c r="AR561" s="78">
        <f>IFERROR(VLOOKUP($AM561,Centros!$AZ$2:$BA$6,2,FALSE),0)</f>
        <v>2.3222499999999999</v>
      </c>
      <c r="AS561" s="76">
        <f>IFERROR(VLOOKUP($AM561,Centros!$BE$2:$BF$6,2,FALSE),0)</f>
        <v>0</v>
      </c>
      <c r="BD561" s="45" t="str">
        <f t="shared" si="204"/>
        <v>ALGADI</v>
      </c>
      <c r="BE561" s="45" t="s">
        <v>852</v>
      </c>
      <c r="BF561" s="123" t="str">
        <f t="shared" si="205"/>
        <v>9-SEPTIEMBRE</v>
      </c>
      <c r="BG561" s="45">
        <f t="shared" si="206"/>
        <v>340013</v>
      </c>
      <c r="BH561" s="45">
        <f>VLOOKUP(Y561,Hoja1!$A$2:$O$599,14,FALSE)</f>
        <v>340013</v>
      </c>
      <c r="BI561" s="45" t="str">
        <f>VLOOKUP(BH561,Hoja1!$A$2:$O$599,2,FALSE)</f>
        <v>CLARETIANOS BUEN SUCESO</v>
      </c>
      <c r="BJ561" s="45" t="str">
        <f t="shared" si="207"/>
        <v>CASTILLO RIVERA, MELADIS</v>
      </c>
      <c r="BK561" s="45">
        <f>VLOOKUP(BJ561,Trabajadores!$C$3:$AN$3285,14,FALSE)</f>
        <v>502</v>
      </c>
      <c r="BL561" s="45" t="str">
        <f>VLOOKUP($BJ561,Trabajadores!$C$3:$AN$3285,19,FALSE)</f>
        <v>Cociner@</v>
      </c>
      <c r="BM561" s="45">
        <f>VLOOKUP($BJ561,Trabajadores!$C$3:$AN$3285,16,FALSE)</f>
        <v>87.5</v>
      </c>
      <c r="BN561" s="124">
        <f t="shared" si="208"/>
        <v>1</v>
      </c>
      <c r="BP561" s="125">
        <f t="shared" si="210"/>
        <v>1</v>
      </c>
      <c r="BR561" s="126">
        <f t="shared" si="211"/>
        <v>-134.589</v>
      </c>
      <c r="BV561" s="45" t="str">
        <f t="shared" si="212"/>
        <v>ALGADI</v>
      </c>
      <c r="BW561" s="45" t="s">
        <v>852</v>
      </c>
      <c r="BX561" s="123" t="str">
        <f t="shared" si="213"/>
        <v>9-SEPTIEMBRE</v>
      </c>
      <c r="BY561" s="45">
        <f t="shared" si="214"/>
        <v>340013</v>
      </c>
      <c r="BZ561" s="45">
        <f>VLOOKUP(BY561,Hoja1!$A$2:$O$599,14,FALSE)</f>
        <v>340013</v>
      </c>
      <c r="CA561" s="45" t="str">
        <f>VLOOKUP(BZ561,Hoja1!$A$2:$O$599,2,FALSE)</f>
        <v>CLARETIANOS BUEN SUCESO</v>
      </c>
      <c r="CB561" s="45" t="str">
        <f t="shared" si="215"/>
        <v>Puesto pendiente de cubrir</v>
      </c>
      <c r="CC561" s="45">
        <v>888</v>
      </c>
      <c r="CD561" s="45" t="str">
        <f t="shared" si="216"/>
        <v>INCIDENCIA</v>
      </c>
      <c r="CJ561" s="126">
        <f t="shared" si="217"/>
        <v>134.589</v>
      </c>
    </row>
    <row r="562" spans="4:88" hidden="1" x14ac:dyDescent="0.3">
      <c r="D562" s="31" t="s">
        <v>2777</v>
      </c>
      <c r="E562" s="8" t="s">
        <v>2786</v>
      </c>
      <c r="F562" s="7" t="s">
        <v>726</v>
      </c>
      <c r="G562" s="45" t="s">
        <v>714</v>
      </c>
      <c r="H562" s="45" t="s">
        <v>722</v>
      </c>
      <c r="I562" s="119" t="s">
        <v>3448</v>
      </c>
      <c r="J562" s="18" t="s">
        <v>485</v>
      </c>
      <c r="K562" s="119">
        <v>340011</v>
      </c>
      <c r="L562" s="110" t="str">
        <f t="shared" si="195"/>
        <v>ok</v>
      </c>
      <c r="M562" s="111" t="str">
        <f>IFERROR(VLOOKUP(K562,Centros!$E$2:$G$340,2,FALSE)," ")</f>
        <v>CLARETIANOS CORAZON DE MARIA</v>
      </c>
      <c r="N562" s="112" t="str">
        <f t="shared" si="196"/>
        <v xml:space="preserve"> </v>
      </c>
      <c r="O562" s="113" t="str">
        <f>IFERROR(VLOOKUP($I562,Trabajadores!$C$3:$AF$1684,19,FALSE)," ")</f>
        <v>Cociner@</v>
      </c>
      <c r="P562" s="32">
        <v>12</v>
      </c>
      <c r="Q562" s="33">
        <v>9</v>
      </c>
      <c r="R562" s="24">
        <f t="shared" si="194"/>
        <v>108</v>
      </c>
      <c r="T562" s="23">
        <f t="shared" si="197"/>
        <v>1.743765625</v>
      </c>
      <c r="U562" s="23">
        <f t="shared" si="198"/>
        <v>0</v>
      </c>
      <c r="V562" s="18"/>
      <c r="W562" s="23">
        <f t="shared" si="199"/>
        <v>142.506</v>
      </c>
      <c r="X562" s="30" t="str">
        <f>IFERROR(VLOOKUP($I562,Trabajadores!$C$2:$AS$1684,42,FALSE)," ")</f>
        <v>ALGADI</v>
      </c>
      <c r="Y562" s="30">
        <f>IFERROR(VLOOKUP($I562,Trabajadores!$C$2:$AS$1684,40,FALSE)," ")</f>
        <v>340011</v>
      </c>
      <c r="Z562" s="30" t="str">
        <f>IFERROR(VLOOKUP(Y562,Centros!$X$2:$Y$228,2,FALSE)," ")</f>
        <v>CLARETIANOS CORAZON DE MARIA</v>
      </c>
      <c r="AA562" s="6" t="s">
        <v>10613</v>
      </c>
      <c r="AB562" s="5" t="s">
        <v>11084</v>
      </c>
      <c r="AC562" s="41">
        <f>IFERROR(VLOOKUP(H562,Centros!$AI$2:$AN$10,6,FALSE),0)</f>
        <v>72</v>
      </c>
      <c r="AD562" s="42">
        <f t="shared" si="200"/>
        <v>0</v>
      </c>
      <c r="AE562" s="42">
        <f t="shared" si="201"/>
        <v>108</v>
      </c>
      <c r="AF562" s="42">
        <f t="shared" si="202"/>
        <v>0</v>
      </c>
      <c r="AG562" s="42">
        <f t="shared" si="203"/>
        <v>0</v>
      </c>
      <c r="AH562" s="43">
        <f>IFERROR(VLOOKUP($I562,Trabajadores!$C$3:$AT$1684,44,FALSE),0)</f>
        <v>19228</v>
      </c>
      <c r="AI562" s="43">
        <f>IFERROR(VLOOKUP($I562,Trabajadores!$C$3:$AT$1684,2,FALSE),0)</f>
        <v>687</v>
      </c>
      <c r="AJ562" s="43" t="str">
        <f>IFERROR(VLOOKUP($I562,Trabajadores!$C$3:$AY$1270,21,FALSE),0)</f>
        <v>59</v>
      </c>
      <c r="AK562" s="42">
        <f>IFERROR(VLOOKUP($I562,Trabajadores!$C$3:$AN$1684,38,FALSE),0)</f>
        <v>7.8181818181818175</v>
      </c>
      <c r="AL562" s="42" t="str">
        <f>IFERROR(VLOOKUP($I562,Trabajadores!$C$3:$AN$1684,28,FALSE),0)</f>
        <v>99100165012016</v>
      </c>
      <c r="AM562" s="21" t="str">
        <f>IFERROR(VLOOKUP($I562,Trabajadores!$C$3:$AN$1684,19,FALSE),0)</f>
        <v>Cociner@</v>
      </c>
      <c r="AN562" s="21">
        <f>IFERROR(IF($J562="algadi",VLOOKUP($K562,Centros!$AB$2:$AD$142,2,FALSE),VLOOKUP($K562,Centros!$AB$143:$AD$282,2,FALSE)),0)</f>
        <v>5027</v>
      </c>
      <c r="AO562" s="44" t="str">
        <f>IFERROR(IF($J562="algadi",VLOOKUP($K562,Centros!$AB$2:$AD$142,3,FALSE),VLOOKUP($K562,Centros!$AB$143:$AD$222,3,FALSE)),0)</f>
        <v>44</v>
      </c>
      <c r="AQ562" s="55">
        <f>IFERROR(VLOOKUP($AM562,Centros!$AR$2:$AS$405,2,FALSE),0)</f>
        <v>1.743765625</v>
      </c>
      <c r="AR562" s="78">
        <f>IFERROR(VLOOKUP($AM562,Centros!$AZ$2:$BA$6,2,FALSE),0)</f>
        <v>2.3222499999999999</v>
      </c>
      <c r="AS562" s="76">
        <f>IFERROR(VLOOKUP($AM562,Centros!$BE$2:$BF$6,2,FALSE),0)</f>
        <v>0</v>
      </c>
      <c r="BD562" s="45" t="str">
        <f t="shared" si="204"/>
        <v>ALGADI</v>
      </c>
      <c r="BE562" s="45" t="s">
        <v>852</v>
      </c>
      <c r="BF562" s="123" t="str">
        <f t="shared" si="205"/>
        <v>9-SEPTIEMBRE</v>
      </c>
      <c r="BG562" s="45">
        <f t="shared" si="206"/>
        <v>340011</v>
      </c>
      <c r="BH562" s="45">
        <f>VLOOKUP(Y562,Hoja1!$A$2:$O$599,14,FALSE)</f>
        <v>340011</v>
      </c>
      <c r="BI562" s="45" t="str">
        <f>VLOOKUP(BH562,Hoja1!$A$2:$O$599,2,FALSE)</f>
        <v>CLARETIANOS CORAZON DE MARIA</v>
      </c>
      <c r="BJ562" s="45" t="str">
        <f t="shared" si="207"/>
        <v>CUATIN ZAPATA, ELVIA MARI</v>
      </c>
      <c r="BK562" s="45">
        <f>VLOOKUP(BJ562,Trabajadores!$C$3:$AN$3285,14,FALSE)</f>
        <v>200</v>
      </c>
      <c r="BL562" s="45" t="str">
        <f>VLOOKUP($BJ562,Trabajadores!$C$3:$AN$3285,19,FALSE)</f>
        <v>Cociner@</v>
      </c>
      <c r="BM562" s="45">
        <f>VLOOKUP($BJ562,Trabajadores!$C$3:$AN$3285,16,FALSE)</f>
        <v>27.5</v>
      </c>
      <c r="BN562" s="124">
        <f t="shared" si="208"/>
        <v>1</v>
      </c>
      <c r="BP562" s="125">
        <f t="shared" si="210"/>
        <v>1</v>
      </c>
      <c r="BR562" s="126">
        <f t="shared" si="211"/>
        <v>-142.506</v>
      </c>
      <c r="BV562" s="45" t="str">
        <f t="shared" si="212"/>
        <v>ALGADI</v>
      </c>
      <c r="BW562" s="45" t="s">
        <v>852</v>
      </c>
      <c r="BX562" s="123" t="str">
        <f t="shared" si="213"/>
        <v>9-SEPTIEMBRE</v>
      </c>
      <c r="BY562" s="45">
        <f t="shared" si="214"/>
        <v>340011</v>
      </c>
      <c r="BZ562" s="45">
        <f>VLOOKUP(BY562,Hoja1!$A$2:$O$599,14,FALSE)</f>
        <v>340011</v>
      </c>
      <c r="CA562" s="45" t="str">
        <f>VLOOKUP(BZ562,Hoja1!$A$2:$O$599,2,FALSE)</f>
        <v>CLARETIANOS CORAZON DE MARIA</v>
      </c>
      <c r="CB562" s="45" t="str">
        <f t="shared" si="215"/>
        <v>Puesto pendiente de cubrir</v>
      </c>
      <c r="CC562" s="45">
        <v>888</v>
      </c>
      <c r="CD562" s="45" t="str">
        <f t="shared" si="216"/>
        <v>INCIDENCIA</v>
      </c>
      <c r="CJ562" s="126">
        <f t="shared" si="217"/>
        <v>142.506</v>
      </c>
    </row>
    <row r="563" spans="4:88" hidden="1" x14ac:dyDescent="0.3">
      <c r="D563" s="31" t="s">
        <v>2777</v>
      </c>
      <c r="E563" s="8" t="s">
        <v>2786</v>
      </c>
      <c r="F563" s="7" t="s">
        <v>726</v>
      </c>
      <c r="G563" s="45" t="s">
        <v>714</v>
      </c>
      <c r="H563" s="45" t="s">
        <v>722</v>
      </c>
      <c r="I563" s="119" t="s">
        <v>3448</v>
      </c>
      <c r="J563" s="18" t="s">
        <v>485</v>
      </c>
      <c r="K563" s="119">
        <v>340011</v>
      </c>
      <c r="L563" s="110" t="str">
        <f t="shared" si="195"/>
        <v>ok</v>
      </c>
      <c r="M563" s="111" t="str">
        <f>IFERROR(VLOOKUP(K563,Centros!$E$2:$G$340,2,FALSE)," ")</f>
        <v>CLARETIANOS CORAZON DE MARIA</v>
      </c>
      <c r="N563" s="112" t="str">
        <f t="shared" si="196"/>
        <v xml:space="preserve"> </v>
      </c>
      <c r="O563" s="113" t="str">
        <f>IFERROR(VLOOKUP($I563,Trabajadores!$C$3:$AF$1684,19,FALSE)," ")</f>
        <v>Cociner@</v>
      </c>
      <c r="P563" s="32">
        <v>1</v>
      </c>
      <c r="Q563" s="33">
        <v>130</v>
      </c>
      <c r="R563" s="24">
        <f t="shared" si="194"/>
        <v>130</v>
      </c>
      <c r="T563" s="23">
        <f t="shared" si="197"/>
        <v>1.743765625</v>
      </c>
      <c r="U563" s="23">
        <f t="shared" si="198"/>
        <v>0</v>
      </c>
      <c r="V563" s="18"/>
      <c r="W563" s="23">
        <f t="shared" si="199"/>
        <v>171.535</v>
      </c>
      <c r="X563" s="30" t="str">
        <f>IFERROR(VLOOKUP($I563,Trabajadores!$C$2:$AS$1684,42,FALSE)," ")</f>
        <v>ALGADI</v>
      </c>
      <c r="Y563" s="30">
        <f>IFERROR(VLOOKUP($I563,Trabajadores!$C$2:$AS$1684,40,FALSE)," ")</f>
        <v>340011</v>
      </c>
      <c r="Z563" s="30" t="str">
        <f>IFERROR(VLOOKUP(Y563,Centros!$X$2:$Y$228,2,FALSE)," ")</f>
        <v>CLARETIANOS CORAZON DE MARIA</v>
      </c>
      <c r="AA563" s="6" t="s">
        <v>10613</v>
      </c>
      <c r="AB563" s="5" t="s">
        <v>11085</v>
      </c>
      <c r="AC563" s="41">
        <f>IFERROR(VLOOKUP(H563,Centros!$AI$2:$AN$10,6,FALSE),0)</f>
        <v>72</v>
      </c>
      <c r="AD563" s="42">
        <f t="shared" si="200"/>
        <v>0</v>
      </c>
      <c r="AE563" s="42">
        <f t="shared" si="201"/>
        <v>130</v>
      </c>
      <c r="AF563" s="42">
        <f t="shared" si="202"/>
        <v>0</v>
      </c>
      <c r="AG563" s="42">
        <f t="shared" si="203"/>
        <v>0</v>
      </c>
      <c r="AH563" s="43">
        <f>IFERROR(VLOOKUP($I563,Trabajadores!$C$3:$AT$1684,44,FALSE),0)</f>
        <v>19228</v>
      </c>
      <c r="AI563" s="43">
        <f>IFERROR(VLOOKUP($I563,Trabajadores!$C$3:$AT$1684,2,FALSE),0)</f>
        <v>687</v>
      </c>
      <c r="AJ563" s="43" t="str">
        <f>IFERROR(VLOOKUP($I563,Trabajadores!$C$3:$AY$1270,21,FALSE),0)</f>
        <v>59</v>
      </c>
      <c r="AK563" s="42">
        <f>IFERROR(VLOOKUP($I563,Trabajadores!$C$3:$AN$1684,38,FALSE),0)</f>
        <v>7.8181818181818175</v>
      </c>
      <c r="AL563" s="42" t="str">
        <f>IFERROR(VLOOKUP($I563,Trabajadores!$C$3:$AN$1684,28,FALSE),0)</f>
        <v>99100165012016</v>
      </c>
      <c r="AM563" s="21" t="str">
        <f>IFERROR(VLOOKUP($I563,Trabajadores!$C$3:$AN$1684,19,FALSE),0)</f>
        <v>Cociner@</v>
      </c>
      <c r="AN563" s="21">
        <f>IFERROR(IF($J563="algadi",VLOOKUP($K563,Centros!$AB$2:$AD$142,2,FALSE),VLOOKUP($K563,Centros!$AB$143:$AD$282,2,FALSE)),0)</f>
        <v>5027</v>
      </c>
      <c r="AO563" s="44" t="str">
        <f>IFERROR(IF($J563="algadi",VLOOKUP($K563,Centros!$AB$2:$AD$142,3,FALSE),VLOOKUP($K563,Centros!$AB$143:$AD$222,3,FALSE)),0)</f>
        <v>44</v>
      </c>
      <c r="AQ563" s="55">
        <f>IFERROR(VLOOKUP($AM563,Centros!$AR$2:$AS$405,2,FALSE),0)</f>
        <v>1.743765625</v>
      </c>
      <c r="AR563" s="78">
        <f>IFERROR(VLOOKUP($AM563,Centros!$AZ$2:$BA$6,2,FALSE),0)</f>
        <v>2.3222499999999999</v>
      </c>
      <c r="AS563" s="76">
        <f>IFERROR(VLOOKUP($AM563,Centros!$BE$2:$BF$6,2,FALSE),0)</f>
        <v>0</v>
      </c>
      <c r="BD563" s="45" t="str">
        <f t="shared" si="204"/>
        <v>ALGADI</v>
      </c>
      <c r="BE563" s="45" t="s">
        <v>852</v>
      </c>
      <c r="BF563" s="123" t="str">
        <f t="shared" si="205"/>
        <v>9-SEPTIEMBRE</v>
      </c>
      <c r="BG563" s="45">
        <f t="shared" si="206"/>
        <v>340011</v>
      </c>
      <c r="BH563" s="45">
        <f>VLOOKUP(Y563,Hoja1!$A$2:$O$599,14,FALSE)</f>
        <v>340011</v>
      </c>
      <c r="BI563" s="45" t="str">
        <f>VLOOKUP(BH563,Hoja1!$A$2:$O$599,2,FALSE)</f>
        <v>CLARETIANOS CORAZON DE MARIA</v>
      </c>
      <c r="BJ563" s="45" t="str">
        <f t="shared" si="207"/>
        <v>CUATIN ZAPATA, ELVIA MARI</v>
      </c>
      <c r="BK563" s="45">
        <f>VLOOKUP(BJ563,Trabajadores!$C$3:$AN$3285,14,FALSE)</f>
        <v>200</v>
      </c>
      <c r="BL563" s="45" t="str">
        <f>VLOOKUP($BJ563,Trabajadores!$C$3:$AN$3285,19,FALSE)</f>
        <v>Cociner@</v>
      </c>
      <c r="BM563" s="45">
        <f>VLOOKUP($BJ563,Trabajadores!$C$3:$AN$3285,16,FALSE)</f>
        <v>27.5</v>
      </c>
      <c r="BN563" s="124">
        <f t="shared" si="208"/>
        <v>1</v>
      </c>
      <c r="BP563" s="125">
        <f t="shared" si="210"/>
        <v>1</v>
      </c>
      <c r="BR563" s="126">
        <f t="shared" si="211"/>
        <v>-171.535</v>
      </c>
      <c r="BV563" s="45" t="str">
        <f t="shared" si="212"/>
        <v>ALGADI</v>
      </c>
      <c r="BW563" s="45" t="s">
        <v>852</v>
      </c>
      <c r="BX563" s="123" t="str">
        <f t="shared" si="213"/>
        <v>9-SEPTIEMBRE</v>
      </c>
      <c r="BY563" s="45">
        <f t="shared" si="214"/>
        <v>340011</v>
      </c>
      <c r="BZ563" s="45">
        <f>VLOOKUP(BY563,Hoja1!$A$2:$O$599,14,FALSE)</f>
        <v>340011</v>
      </c>
      <c r="CA563" s="45" t="str">
        <f>VLOOKUP(BZ563,Hoja1!$A$2:$O$599,2,FALSE)</f>
        <v>CLARETIANOS CORAZON DE MARIA</v>
      </c>
      <c r="CB563" s="45" t="str">
        <f t="shared" si="215"/>
        <v>Puesto pendiente de cubrir</v>
      </c>
      <c r="CC563" s="45">
        <v>888</v>
      </c>
      <c r="CD563" s="45" t="str">
        <f t="shared" si="216"/>
        <v>INCIDENCIA</v>
      </c>
      <c r="CJ563" s="126">
        <f t="shared" si="217"/>
        <v>171.535</v>
      </c>
    </row>
    <row r="564" spans="4:88" hidden="1" x14ac:dyDescent="0.3">
      <c r="D564" s="31" t="s">
        <v>2777</v>
      </c>
      <c r="E564" s="8" t="s">
        <v>2786</v>
      </c>
      <c r="F564" s="7" t="s">
        <v>726</v>
      </c>
      <c r="G564" s="45" t="s">
        <v>714</v>
      </c>
      <c r="H564" s="45" t="s">
        <v>722</v>
      </c>
      <c r="I564" s="119" t="s">
        <v>3934</v>
      </c>
      <c r="J564" s="18" t="s">
        <v>485</v>
      </c>
      <c r="K564" s="119">
        <v>340011</v>
      </c>
      <c r="L564" s="110" t="str">
        <f t="shared" si="195"/>
        <v>ok</v>
      </c>
      <c r="M564" s="111" t="str">
        <f>IFERROR(VLOOKUP(K564,Centros!$E$2:$G$340,2,FALSE)," ")</f>
        <v>CLARETIANOS CORAZON DE MARIA</v>
      </c>
      <c r="N564" s="112" t="str">
        <f t="shared" si="196"/>
        <v xml:space="preserve"> </v>
      </c>
      <c r="O564" s="113" t="str">
        <f>IFERROR(VLOOKUP($I564,Trabajadores!$C$3:$AF$1684,19,FALSE)," ")</f>
        <v>Cociner@</v>
      </c>
      <c r="P564" s="32">
        <v>1</v>
      </c>
      <c r="Q564" s="33">
        <v>157</v>
      </c>
      <c r="R564" s="24">
        <f t="shared" si="194"/>
        <v>157</v>
      </c>
      <c r="T564" s="23">
        <f t="shared" si="197"/>
        <v>1.743765625</v>
      </c>
      <c r="U564" s="23">
        <f t="shared" si="198"/>
        <v>0</v>
      </c>
      <c r="V564" s="18"/>
      <c r="W564" s="23">
        <f t="shared" si="199"/>
        <v>207.16149999999999</v>
      </c>
      <c r="X564" s="30" t="str">
        <f>IFERROR(VLOOKUP($I564,Trabajadores!$C$2:$AS$1684,42,FALSE)," ")</f>
        <v>ALGADI</v>
      </c>
      <c r="Y564" s="30">
        <f>IFERROR(VLOOKUP($I564,Trabajadores!$C$2:$AS$1684,40,FALSE)," ")</f>
        <v>340011</v>
      </c>
      <c r="Z564" s="30" t="str">
        <f>IFERROR(VLOOKUP(Y564,Centros!$X$2:$Y$228,2,FALSE)," ")</f>
        <v>CLARETIANOS CORAZON DE MARIA</v>
      </c>
      <c r="AA564" s="6" t="s">
        <v>10613</v>
      </c>
      <c r="AB564" s="5" t="s">
        <v>11086</v>
      </c>
      <c r="AC564" s="41">
        <f>IFERROR(VLOOKUP(H564,Centros!$AI$2:$AN$10,6,FALSE),0)</f>
        <v>72</v>
      </c>
      <c r="AD564" s="42">
        <f t="shared" si="200"/>
        <v>0</v>
      </c>
      <c r="AE564" s="42">
        <f t="shared" si="201"/>
        <v>157</v>
      </c>
      <c r="AF564" s="42">
        <f t="shared" si="202"/>
        <v>0</v>
      </c>
      <c r="AG564" s="42">
        <f t="shared" si="203"/>
        <v>0</v>
      </c>
      <c r="AH564" s="43">
        <f>IFERROR(VLOOKUP($I564,Trabajadores!$C$3:$AT$1684,44,FALSE),0)</f>
        <v>19228</v>
      </c>
      <c r="AI564" s="43">
        <f>IFERROR(VLOOKUP($I564,Trabajadores!$C$3:$AT$1684,2,FALSE),0)</f>
        <v>1657</v>
      </c>
      <c r="AJ564" s="43" t="str">
        <f>IFERROR(VLOOKUP($I564,Trabajadores!$C$3:$AY$1270,21,FALSE),0)</f>
        <v>59</v>
      </c>
      <c r="AK564" s="42">
        <f>IFERROR(VLOOKUP($I564,Trabajadores!$C$3:$AN$1684,38,FALSE),0)</f>
        <v>7.8014285714285716</v>
      </c>
      <c r="AL564" s="42" t="str">
        <f>IFERROR(VLOOKUP($I564,Trabajadores!$C$3:$AN$1684,28,FALSE),0)</f>
        <v>99100165012016</v>
      </c>
      <c r="AM564" s="21" t="str">
        <f>IFERROR(VLOOKUP($I564,Trabajadores!$C$3:$AN$1684,19,FALSE),0)</f>
        <v>Cociner@</v>
      </c>
      <c r="AN564" s="21">
        <f>IFERROR(IF($J564="algadi",VLOOKUP($K564,Centros!$AB$2:$AD$142,2,FALSE),VLOOKUP($K564,Centros!$AB$143:$AD$282,2,FALSE)),0)</f>
        <v>5027</v>
      </c>
      <c r="AO564" s="44" t="str">
        <f>IFERROR(IF($J564="algadi",VLOOKUP($K564,Centros!$AB$2:$AD$142,3,FALSE),VLOOKUP($K564,Centros!$AB$143:$AD$222,3,FALSE)),0)</f>
        <v>44</v>
      </c>
      <c r="AQ564" s="55">
        <f>IFERROR(VLOOKUP($AM564,Centros!$AR$2:$AS$405,2,FALSE),0)</f>
        <v>1.743765625</v>
      </c>
      <c r="AR564" s="78">
        <f>IFERROR(VLOOKUP($AM564,Centros!$AZ$2:$BA$6,2,FALSE),0)</f>
        <v>2.3222499999999999</v>
      </c>
      <c r="AS564" s="76">
        <f>IFERROR(VLOOKUP($AM564,Centros!$BE$2:$BF$6,2,FALSE),0)</f>
        <v>0</v>
      </c>
      <c r="BD564" s="45" t="str">
        <f t="shared" si="204"/>
        <v>ALGADI</v>
      </c>
      <c r="BE564" s="45" t="s">
        <v>852</v>
      </c>
      <c r="BF564" s="123" t="str">
        <f t="shared" si="205"/>
        <v>9-SEPTIEMBRE</v>
      </c>
      <c r="BG564" s="45">
        <f t="shared" si="206"/>
        <v>340011</v>
      </c>
      <c r="BH564" s="45">
        <f>VLOOKUP(Y564,Hoja1!$A$2:$O$599,14,FALSE)</f>
        <v>340011</v>
      </c>
      <c r="BI564" s="45" t="str">
        <f>VLOOKUP(BH564,Hoja1!$A$2:$O$599,2,FALSE)</f>
        <v>CLARETIANOS CORAZON DE MARIA</v>
      </c>
      <c r="BJ564" s="45" t="str">
        <f t="shared" si="207"/>
        <v>HERNANDEZ ALEJOS, HILDA Mª</v>
      </c>
      <c r="BK564" s="45">
        <f>VLOOKUP(BJ564,Trabajadores!$C$3:$AN$3285,14,FALSE)</f>
        <v>200</v>
      </c>
      <c r="BL564" s="45" t="str">
        <f>VLOOKUP($BJ564,Trabajadores!$C$3:$AN$3285,19,FALSE)</f>
        <v>Cociner@</v>
      </c>
      <c r="BM564" s="45">
        <f>VLOOKUP($BJ564,Trabajadores!$C$3:$AN$3285,16,FALSE)</f>
        <v>87.5</v>
      </c>
      <c r="BN564" s="124">
        <f t="shared" si="208"/>
        <v>1</v>
      </c>
      <c r="BP564" s="125">
        <f t="shared" si="210"/>
        <v>1</v>
      </c>
      <c r="BR564" s="126">
        <f t="shared" si="211"/>
        <v>-207.16149999999999</v>
      </c>
      <c r="BV564" s="45" t="str">
        <f t="shared" si="212"/>
        <v>ALGADI</v>
      </c>
      <c r="BW564" s="45" t="s">
        <v>852</v>
      </c>
      <c r="BX564" s="123" t="str">
        <f t="shared" si="213"/>
        <v>9-SEPTIEMBRE</v>
      </c>
      <c r="BY564" s="45">
        <f t="shared" si="214"/>
        <v>340011</v>
      </c>
      <c r="BZ564" s="45">
        <f>VLOOKUP(BY564,Hoja1!$A$2:$O$599,14,FALSE)</f>
        <v>340011</v>
      </c>
      <c r="CA564" s="45" t="str">
        <f>VLOOKUP(BZ564,Hoja1!$A$2:$O$599,2,FALSE)</f>
        <v>CLARETIANOS CORAZON DE MARIA</v>
      </c>
      <c r="CB564" s="45" t="str">
        <f t="shared" si="215"/>
        <v>Puesto pendiente de cubrir</v>
      </c>
      <c r="CC564" s="45">
        <v>888</v>
      </c>
      <c r="CD564" s="45" t="str">
        <f t="shared" si="216"/>
        <v>INCIDENCIA</v>
      </c>
      <c r="CJ564" s="126">
        <f t="shared" si="217"/>
        <v>207.16149999999999</v>
      </c>
    </row>
    <row r="565" spans="4:88" hidden="1" x14ac:dyDescent="0.3">
      <c r="D565" s="31" t="s">
        <v>2777</v>
      </c>
      <c r="E565" s="8" t="s">
        <v>2786</v>
      </c>
      <c r="F565" s="7" t="s">
        <v>726</v>
      </c>
      <c r="G565" s="45" t="s">
        <v>714</v>
      </c>
      <c r="H565" s="45" t="s">
        <v>722</v>
      </c>
      <c r="I565" s="119" t="s">
        <v>3934</v>
      </c>
      <c r="J565" s="18" t="s">
        <v>485</v>
      </c>
      <c r="K565" s="119">
        <v>340011</v>
      </c>
      <c r="L565" s="110" t="str">
        <f t="shared" si="195"/>
        <v>ok</v>
      </c>
      <c r="M565" s="111" t="str">
        <f>IFERROR(VLOOKUP(K565,Centros!$E$2:$G$340,2,FALSE)," ")</f>
        <v>CLARETIANOS CORAZON DE MARIA</v>
      </c>
      <c r="N565" s="112" t="str">
        <f t="shared" si="196"/>
        <v xml:space="preserve"> </v>
      </c>
      <c r="O565" s="113" t="str">
        <f>IFERROR(VLOOKUP($I565,Trabajadores!$C$3:$AF$1684,19,FALSE)," ")</f>
        <v>Cociner@</v>
      </c>
      <c r="P565" s="32">
        <v>19</v>
      </c>
      <c r="Q565" s="33">
        <v>9</v>
      </c>
      <c r="R565" s="24">
        <f t="shared" si="194"/>
        <v>171</v>
      </c>
      <c r="T565" s="23">
        <f t="shared" si="197"/>
        <v>1.743765625</v>
      </c>
      <c r="U565" s="23">
        <f t="shared" si="198"/>
        <v>0</v>
      </c>
      <c r="V565" s="18"/>
      <c r="W565" s="23">
        <f t="shared" si="199"/>
        <v>225.63449999999997</v>
      </c>
      <c r="X565" s="30" t="str">
        <f>IFERROR(VLOOKUP($I565,Trabajadores!$C$2:$AS$1684,42,FALSE)," ")</f>
        <v>ALGADI</v>
      </c>
      <c r="Y565" s="30">
        <f>IFERROR(VLOOKUP($I565,Trabajadores!$C$2:$AS$1684,40,FALSE)," ")</f>
        <v>340011</v>
      </c>
      <c r="Z565" s="30" t="str">
        <f>IFERROR(VLOOKUP(Y565,Centros!$X$2:$Y$228,2,FALSE)," ")</f>
        <v>CLARETIANOS CORAZON DE MARIA</v>
      </c>
      <c r="AA565" s="6" t="s">
        <v>10613</v>
      </c>
      <c r="AB565" s="5" t="s">
        <v>11087</v>
      </c>
      <c r="AC565" s="41">
        <f>IFERROR(VLOOKUP(H565,Centros!$AI$2:$AN$10,6,FALSE),0)</f>
        <v>72</v>
      </c>
      <c r="AD565" s="42">
        <f t="shared" si="200"/>
        <v>0</v>
      </c>
      <c r="AE565" s="42">
        <f t="shared" si="201"/>
        <v>171</v>
      </c>
      <c r="AF565" s="42">
        <f t="shared" si="202"/>
        <v>0</v>
      </c>
      <c r="AG565" s="42">
        <f t="shared" si="203"/>
        <v>0</v>
      </c>
      <c r="AH565" s="43">
        <f>IFERROR(VLOOKUP($I565,Trabajadores!$C$3:$AT$1684,44,FALSE),0)</f>
        <v>19228</v>
      </c>
      <c r="AI565" s="43">
        <f>IFERROR(VLOOKUP($I565,Trabajadores!$C$3:$AT$1684,2,FALSE),0)</f>
        <v>1657</v>
      </c>
      <c r="AJ565" s="43" t="str">
        <f>IFERROR(VLOOKUP($I565,Trabajadores!$C$3:$AY$1270,21,FALSE),0)</f>
        <v>59</v>
      </c>
      <c r="AK565" s="42">
        <f>IFERROR(VLOOKUP($I565,Trabajadores!$C$3:$AN$1684,38,FALSE),0)</f>
        <v>7.8014285714285716</v>
      </c>
      <c r="AL565" s="42" t="str">
        <f>IFERROR(VLOOKUP($I565,Trabajadores!$C$3:$AN$1684,28,FALSE),0)</f>
        <v>99100165012016</v>
      </c>
      <c r="AM565" s="21" t="str">
        <f>IFERROR(VLOOKUP($I565,Trabajadores!$C$3:$AN$1684,19,FALSE),0)</f>
        <v>Cociner@</v>
      </c>
      <c r="AN565" s="21">
        <f>IFERROR(IF($J565="algadi",VLOOKUP($K565,Centros!$AB$2:$AD$142,2,FALSE),VLOOKUP($K565,Centros!$AB$143:$AD$282,2,FALSE)),0)</f>
        <v>5027</v>
      </c>
      <c r="AO565" s="44" t="str">
        <f>IFERROR(IF($J565="algadi",VLOOKUP($K565,Centros!$AB$2:$AD$142,3,FALSE),VLOOKUP($K565,Centros!$AB$143:$AD$222,3,FALSE)),0)</f>
        <v>44</v>
      </c>
      <c r="AQ565" s="55">
        <f>IFERROR(VLOOKUP($AM565,Centros!$AR$2:$AS$405,2,FALSE),0)</f>
        <v>1.743765625</v>
      </c>
      <c r="AR565" s="78">
        <f>IFERROR(VLOOKUP($AM565,Centros!$AZ$2:$BA$6,2,FALSE),0)</f>
        <v>2.3222499999999999</v>
      </c>
      <c r="AS565" s="76">
        <f>IFERROR(VLOOKUP($AM565,Centros!$BE$2:$BF$6,2,FALSE),0)</f>
        <v>0</v>
      </c>
      <c r="BD565" s="45" t="str">
        <f t="shared" si="204"/>
        <v>ALGADI</v>
      </c>
      <c r="BE565" s="45" t="s">
        <v>852</v>
      </c>
      <c r="BF565" s="123" t="str">
        <f t="shared" si="205"/>
        <v>9-SEPTIEMBRE</v>
      </c>
      <c r="BG565" s="45">
        <f t="shared" si="206"/>
        <v>340011</v>
      </c>
      <c r="BH565" s="45">
        <f>VLOOKUP(Y565,Hoja1!$A$2:$O$599,14,FALSE)</f>
        <v>340011</v>
      </c>
      <c r="BI565" s="45" t="str">
        <f>VLOOKUP(BH565,Hoja1!$A$2:$O$599,2,FALSE)</f>
        <v>CLARETIANOS CORAZON DE MARIA</v>
      </c>
      <c r="BJ565" s="45" t="str">
        <f t="shared" si="207"/>
        <v>HERNANDEZ ALEJOS, HILDA Mª</v>
      </c>
      <c r="BK565" s="45">
        <f>VLOOKUP(BJ565,Trabajadores!$C$3:$AN$3285,14,FALSE)</f>
        <v>200</v>
      </c>
      <c r="BL565" s="45" t="str">
        <f>VLOOKUP($BJ565,Trabajadores!$C$3:$AN$3285,19,FALSE)</f>
        <v>Cociner@</v>
      </c>
      <c r="BM565" s="45">
        <f>VLOOKUP($BJ565,Trabajadores!$C$3:$AN$3285,16,FALSE)</f>
        <v>87.5</v>
      </c>
      <c r="BN565" s="124">
        <f t="shared" si="208"/>
        <v>1</v>
      </c>
      <c r="BP565" s="125">
        <f t="shared" si="210"/>
        <v>1</v>
      </c>
      <c r="BR565" s="126">
        <f t="shared" si="211"/>
        <v>-225.63449999999997</v>
      </c>
      <c r="BV565" s="45" t="str">
        <f t="shared" si="212"/>
        <v>ALGADI</v>
      </c>
      <c r="BW565" s="45" t="s">
        <v>852</v>
      </c>
      <c r="BX565" s="123" t="str">
        <f t="shared" si="213"/>
        <v>9-SEPTIEMBRE</v>
      </c>
      <c r="BY565" s="45">
        <f t="shared" si="214"/>
        <v>340011</v>
      </c>
      <c r="BZ565" s="45">
        <f>VLOOKUP(BY565,Hoja1!$A$2:$O$599,14,FALSE)</f>
        <v>340011</v>
      </c>
      <c r="CA565" s="45" t="str">
        <f>VLOOKUP(BZ565,Hoja1!$A$2:$O$599,2,FALSE)</f>
        <v>CLARETIANOS CORAZON DE MARIA</v>
      </c>
      <c r="CB565" s="45" t="str">
        <f t="shared" si="215"/>
        <v>Puesto pendiente de cubrir</v>
      </c>
      <c r="CC565" s="45">
        <v>888</v>
      </c>
      <c r="CD565" s="45" t="str">
        <f t="shared" si="216"/>
        <v>INCIDENCIA</v>
      </c>
      <c r="CJ565" s="126">
        <f t="shared" si="217"/>
        <v>225.63449999999997</v>
      </c>
    </row>
    <row r="566" spans="4:88" hidden="1" x14ac:dyDescent="0.3">
      <c r="D566" s="31" t="s">
        <v>2777</v>
      </c>
      <c r="E566" s="8" t="s">
        <v>2786</v>
      </c>
      <c r="F566" s="7" t="s">
        <v>726</v>
      </c>
      <c r="G566" s="45" t="s">
        <v>714</v>
      </c>
      <c r="H566" s="45" t="s">
        <v>722</v>
      </c>
      <c r="I566" s="119" t="s">
        <v>8955</v>
      </c>
      <c r="J566" s="18" t="s">
        <v>485</v>
      </c>
      <c r="K566" s="119">
        <v>510029</v>
      </c>
      <c r="L566" s="110" t="str">
        <f t="shared" si="195"/>
        <v>ok</v>
      </c>
      <c r="M566" s="111" t="str">
        <f>IFERROR(VLOOKUP(K566,Centros!$E$2:$G$340,2,FALSE)," ")</f>
        <v>FUNDACION PROCLADE</v>
      </c>
      <c r="N566" s="112" t="str">
        <f t="shared" si="196"/>
        <v xml:space="preserve"> </v>
      </c>
      <c r="O566" s="113" t="str">
        <f>IFERROR(VLOOKUP($I566,Trabajadores!$C$3:$AF$1684,19,FALSE)," ")</f>
        <v>h ASL *</v>
      </c>
      <c r="P566" s="32">
        <v>4</v>
      </c>
      <c r="Q566" s="33">
        <v>9</v>
      </c>
      <c r="R566" s="24">
        <f t="shared" si="194"/>
        <v>36</v>
      </c>
      <c r="T566" s="23">
        <f t="shared" si="197"/>
        <v>1.690609375</v>
      </c>
      <c r="U566" s="23">
        <f t="shared" si="198"/>
        <v>0</v>
      </c>
      <c r="V566" s="18"/>
      <c r="W566" s="23">
        <f t="shared" si="199"/>
        <v>47.501999999999995</v>
      </c>
      <c r="X566" s="30" t="str">
        <f>IFERROR(VLOOKUP($I566,Trabajadores!$C$2:$AS$1684,42,FALSE)," ")</f>
        <v>ALGADI</v>
      </c>
      <c r="Y566" s="30">
        <f>IFERROR(VLOOKUP($I566,Trabajadores!$C$2:$AS$1684,40,FALSE)," ")</f>
        <v>510029</v>
      </c>
      <c r="Z566" s="30" t="str">
        <f>IFERROR(VLOOKUP(Y566,Centros!$X$2:$Y$228,2,FALSE)," ")</f>
        <v>FUNDACION PROCLADE</v>
      </c>
      <c r="AA566" s="6" t="s">
        <v>10613</v>
      </c>
      <c r="AB566" s="5" t="s">
        <v>11088</v>
      </c>
      <c r="AC566" s="41">
        <f>IFERROR(VLOOKUP(H566,Centros!$AI$2:$AN$10,6,FALSE),0)</f>
        <v>72</v>
      </c>
      <c r="AD566" s="42">
        <f t="shared" si="200"/>
        <v>0</v>
      </c>
      <c r="AE566" s="42">
        <f t="shared" si="201"/>
        <v>36</v>
      </c>
      <c r="AF566" s="42">
        <f t="shared" si="202"/>
        <v>0</v>
      </c>
      <c r="AG566" s="42">
        <f t="shared" si="203"/>
        <v>0</v>
      </c>
      <c r="AH566" s="43">
        <f>IFERROR(VLOOKUP($I566,Trabajadores!$C$3:$AT$1684,44,FALSE),0)</f>
        <v>19228</v>
      </c>
      <c r="AI566" s="43">
        <f>IFERROR(VLOOKUP($I566,Trabajadores!$C$3:$AT$1684,2,FALSE),0)</f>
        <v>736</v>
      </c>
      <c r="AJ566" s="43" t="str">
        <f>IFERROR(VLOOKUP($I566,Trabajadores!$C$3:$AY$1270,21,FALSE),0)</f>
        <v>68</v>
      </c>
      <c r="AK566" s="42">
        <f>IFERROR(VLOOKUP($I566,Trabajadores!$C$3:$AN$1684,38,FALSE),0)</f>
        <v>11.275</v>
      </c>
      <c r="AL566" s="42" t="str">
        <f>IFERROR(VLOOKUP($I566,Trabajadores!$C$3:$AN$1684,28,FALSE),0)</f>
        <v>99100165012016</v>
      </c>
      <c r="AM566" s="21" t="str">
        <f>IFERROR(VLOOKUP($I566,Trabajadores!$C$3:$AN$1684,19,FALSE),0)</f>
        <v>h ASL *</v>
      </c>
      <c r="AN566" s="21">
        <f>IFERROR(IF($J566="algadi",VLOOKUP($K566,Centros!$AB$2:$AD$142,2,FALSE),VLOOKUP($K566,Centros!$AB$143:$AD$282,2,FALSE)),0)</f>
        <v>5027</v>
      </c>
      <c r="AO566" s="44" t="str">
        <f>IFERROR(IF($J566="algadi",VLOOKUP($K566,Centros!$AB$2:$AD$142,3,FALSE),VLOOKUP($K566,Centros!$AB$143:$AD$222,3,FALSE)),0)</f>
        <v>63</v>
      </c>
      <c r="AQ566" s="55">
        <f>IFERROR(VLOOKUP($AM566,Centros!$AR$2:$AS$405,2,FALSE),0)</f>
        <v>1.690609375</v>
      </c>
      <c r="AR566" s="78">
        <f>IFERROR(VLOOKUP($AM566,Centros!$AZ$2:$BA$6,2,FALSE),0)</f>
        <v>0</v>
      </c>
      <c r="AS566" s="76">
        <f>IFERROR(VLOOKUP($AM566,Centros!$BE$2:$BF$6,2,FALSE),0)</f>
        <v>0</v>
      </c>
      <c r="BD566" s="45" t="str">
        <f t="shared" si="204"/>
        <v>ALGADI</v>
      </c>
      <c r="BE566" s="45" t="s">
        <v>852</v>
      </c>
      <c r="BF566" s="123" t="str">
        <f t="shared" si="205"/>
        <v>9-SEPTIEMBRE</v>
      </c>
      <c r="BG566" s="45">
        <f t="shared" si="206"/>
        <v>510029</v>
      </c>
      <c r="BH566" s="45">
        <f>VLOOKUP(Y566,Hoja1!$A$2:$O$599,14,FALSE)</f>
        <v>510029</v>
      </c>
      <c r="BI566" s="45" t="str">
        <f>VLOOKUP(BH566,Hoja1!$A$2:$O$599,2,FALSE)</f>
        <v>FUNDACION PROCLADE</v>
      </c>
      <c r="BJ566" s="45" t="str">
        <f t="shared" si="207"/>
        <v>JAZQUEZ UREÑA, ARACELIS</v>
      </c>
      <c r="BK566" s="45">
        <f>VLOOKUP(BJ566,Trabajadores!$C$3:$AN$3285,14,FALSE)</f>
        <v>300</v>
      </c>
      <c r="BL566" s="45" t="str">
        <f>VLOOKUP($BJ566,Trabajadores!$C$3:$AN$3285,19,FALSE)</f>
        <v>h ASL *</v>
      </c>
      <c r="BM566" s="45">
        <f>VLOOKUP($BJ566,Trabajadores!$C$3:$AN$3285,16,FALSE)</f>
        <v>15</v>
      </c>
      <c r="BN566" s="124">
        <f t="shared" si="208"/>
        <v>1</v>
      </c>
      <c r="BP566" s="125">
        <f t="shared" si="210"/>
        <v>1</v>
      </c>
      <c r="BR566" s="126">
        <f t="shared" si="211"/>
        <v>-47.501999999999995</v>
      </c>
      <c r="BV566" s="45" t="str">
        <f t="shared" si="212"/>
        <v>ALGADI</v>
      </c>
      <c r="BW566" s="45" t="s">
        <v>852</v>
      </c>
      <c r="BX566" s="123" t="str">
        <f t="shared" si="213"/>
        <v>9-SEPTIEMBRE</v>
      </c>
      <c r="BY566" s="45">
        <f t="shared" si="214"/>
        <v>510029</v>
      </c>
      <c r="BZ566" s="45">
        <f>VLOOKUP(BY566,Hoja1!$A$2:$O$599,14,FALSE)</f>
        <v>510029</v>
      </c>
      <c r="CA566" s="45" t="str">
        <f>VLOOKUP(BZ566,Hoja1!$A$2:$O$599,2,FALSE)</f>
        <v>FUNDACION PROCLADE</v>
      </c>
      <c r="CB566" s="45" t="str">
        <f t="shared" si="215"/>
        <v>Puesto pendiente de cubrir</v>
      </c>
      <c r="CC566" s="45">
        <v>888</v>
      </c>
      <c r="CD566" s="45" t="str">
        <f t="shared" si="216"/>
        <v>INCIDENCIA</v>
      </c>
      <c r="CJ566" s="126">
        <f t="shared" si="217"/>
        <v>47.501999999999995</v>
      </c>
    </row>
    <row r="567" spans="4:88" hidden="1" x14ac:dyDescent="0.3">
      <c r="D567" s="31" t="s">
        <v>2777</v>
      </c>
      <c r="E567" s="8" t="s">
        <v>2786</v>
      </c>
      <c r="F567" s="7" t="s">
        <v>726</v>
      </c>
      <c r="G567" s="45" t="s">
        <v>714</v>
      </c>
      <c r="H567" s="45" t="s">
        <v>717</v>
      </c>
      <c r="I567" s="119" t="s">
        <v>3454</v>
      </c>
      <c r="J567" s="18" t="s">
        <v>485</v>
      </c>
      <c r="K567" s="119">
        <v>120027</v>
      </c>
      <c r="L567" s="110" t="str">
        <f t="shared" si="195"/>
        <v>ok</v>
      </c>
      <c r="M567" s="111" t="str">
        <f>IFERROR(VLOOKUP(K567,Centros!$E$2:$G$340,2,FALSE)," ")</f>
        <v>COLEGIO MAYOR CESAR CARLOS</v>
      </c>
      <c r="N567" s="112" t="str">
        <f t="shared" si="196"/>
        <v xml:space="preserve"> </v>
      </c>
      <c r="O567" s="113" t="str">
        <f>IFERROR(VLOOKUP($I567,Trabajadores!$C$3:$AF$1684,19,FALSE)," ")</f>
        <v>J Cocina</v>
      </c>
      <c r="P567" s="32">
        <v>1</v>
      </c>
      <c r="Q567" s="33">
        <v>80</v>
      </c>
      <c r="R567" s="24">
        <f t="shared" si="194"/>
        <v>80</v>
      </c>
      <c r="T567" s="23">
        <f t="shared" si="197"/>
        <v>1.7971718750000001</v>
      </c>
      <c r="U567" s="23">
        <f t="shared" si="198"/>
        <v>0</v>
      </c>
      <c r="V567" s="18"/>
      <c r="W567" s="23">
        <f t="shared" si="199"/>
        <v>105.55999999999999</v>
      </c>
      <c r="X567" s="30" t="str">
        <f>IFERROR(VLOOKUP($I567,Trabajadores!$C$2:$AS$1684,42,FALSE)," ")</f>
        <v>ALGADI</v>
      </c>
      <c r="Y567" s="30">
        <f>IFERROR(VLOOKUP($I567,Trabajadores!$C$2:$AS$1684,40,FALSE)," ")</f>
        <v>120028</v>
      </c>
      <c r="Z567" s="30" t="str">
        <f>IFERROR(VLOOKUP(Y567,Centros!$X$2:$Y$228,2,FALSE)," ")</f>
        <v>C.M.STA.MARIA DEL PINO</v>
      </c>
      <c r="AA567" s="6" t="s">
        <v>10613</v>
      </c>
      <c r="AB567" s="5" t="s">
        <v>11089</v>
      </c>
      <c r="AC567" s="41">
        <f>IFERROR(VLOOKUP(H567,Centros!$AI$2:$AN$10,6,FALSE),0)</f>
        <v>73</v>
      </c>
      <c r="AD567" s="42">
        <f t="shared" si="200"/>
        <v>0</v>
      </c>
      <c r="AE567" s="42">
        <f t="shared" si="201"/>
        <v>0</v>
      </c>
      <c r="AF567" s="42">
        <f t="shared" si="202"/>
        <v>80</v>
      </c>
      <c r="AG567" s="42">
        <f t="shared" si="203"/>
        <v>0</v>
      </c>
      <c r="AH567" s="43">
        <f>IFERROR(VLOOKUP($I567,Trabajadores!$C$3:$AT$1684,44,FALSE),0)</f>
        <v>19228</v>
      </c>
      <c r="AI567" s="43">
        <f>IFERROR(VLOOKUP($I567,Trabajadores!$C$3:$AT$1684,2,FALSE),0)</f>
        <v>358</v>
      </c>
      <c r="AJ567" s="43" t="str">
        <f>IFERROR(VLOOKUP($I567,Trabajadores!$C$3:$AY$1270,21,FALSE),0)</f>
        <v>7</v>
      </c>
      <c r="AK567" s="42">
        <f>IFERROR(VLOOKUP($I567,Trabajadores!$C$3:$AN$1684,38,FALSE),0)</f>
        <v>10.52875</v>
      </c>
      <c r="AL567" s="42" t="str">
        <f>IFERROR(VLOOKUP($I567,Trabajadores!$C$3:$AN$1684,28,FALSE),0)</f>
        <v>99100165012016</v>
      </c>
      <c r="AM567" s="21" t="str">
        <f>IFERROR(VLOOKUP($I567,Trabajadores!$C$3:$AN$1684,19,FALSE),0)</f>
        <v>J Cocina</v>
      </c>
      <c r="AN567" s="21">
        <f>IFERROR(IF($J567="algadi",VLOOKUP($K567,Centros!$AB$2:$AD$142,2,FALSE),VLOOKUP($K567,Centros!$AB$143:$AD$282,2,FALSE)),0)</f>
        <v>5027</v>
      </c>
      <c r="AO567" s="44" t="str">
        <f>IFERROR(IF($J567="algadi",VLOOKUP($K567,Centros!$AB$2:$AD$142,3,FALSE),VLOOKUP($K567,Centros!$AB$143:$AD$222,3,FALSE)),0)</f>
        <v>62</v>
      </c>
      <c r="AQ567" s="55">
        <f>IFERROR(VLOOKUP($AM567,Centros!$AR$2:$AS$405,2,FALSE),0)</f>
        <v>1.7971718750000001</v>
      </c>
      <c r="AR567" s="78">
        <f>IFERROR(VLOOKUP($AM567,Centros!$AZ$2:$BA$6,2,FALSE),0)</f>
        <v>0</v>
      </c>
      <c r="AS567" s="76">
        <f>IFERROR(VLOOKUP($AM567,Centros!$BE$2:$BF$6,2,FALSE),0)</f>
        <v>0</v>
      </c>
      <c r="BD567" s="45" t="str">
        <f t="shared" si="204"/>
        <v>ALGADI</v>
      </c>
      <c r="BE567" s="45" t="s">
        <v>852</v>
      </c>
      <c r="BF567" s="123" t="str">
        <f t="shared" si="205"/>
        <v>9-SEPTIEMBRE</v>
      </c>
      <c r="BG567" s="45">
        <f t="shared" si="206"/>
        <v>120028</v>
      </c>
      <c r="BH567" s="45">
        <f>VLOOKUP(Y567,Hoja1!$A$2:$O$599,14,FALSE)</f>
        <v>120028</v>
      </c>
      <c r="BI567" s="45" t="str">
        <f>VLOOKUP(BH567,Hoja1!$A$2:$O$599,2,FALSE)</f>
        <v>C.M.STA.MARIA DEL PINO</v>
      </c>
      <c r="BJ567" s="45" t="str">
        <f t="shared" si="207"/>
        <v>CUELLAR GOMEZ, RAUL</v>
      </c>
      <c r="BK567" s="45">
        <f>VLOOKUP(BJ567,Trabajadores!$C$3:$AN$3285,14,FALSE)</f>
        <v>100</v>
      </c>
      <c r="BL567" s="45" t="str">
        <f>VLOOKUP($BJ567,Trabajadores!$C$3:$AN$3285,19,FALSE)</f>
        <v>J Cocina</v>
      </c>
      <c r="BM567" s="45">
        <f>VLOOKUP($BJ567,Trabajadores!$C$3:$AN$3285,16,FALSE)</f>
        <v>100</v>
      </c>
      <c r="BN567" s="124">
        <f t="shared" si="208"/>
        <v>1</v>
      </c>
      <c r="BP567" s="125">
        <f t="shared" si="210"/>
        <v>1</v>
      </c>
      <c r="BR567" s="126">
        <f t="shared" si="211"/>
        <v>-105.55999999999999</v>
      </c>
      <c r="BV567" s="45" t="str">
        <f t="shared" si="212"/>
        <v>ALGADI</v>
      </c>
      <c r="BW567" s="45" t="s">
        <v>852</v>
      </c>
      <c r="BX567" s="123" t="str">
        <f t="shared" si="213"/>
        <v>9-SEPTIEMBRE</v>
      </c>
      <c r="BY567" s="45">
        <f t="shared" si="214"/>
        <v>120027</v>
      </c>
      <c r="BZ567" s="45">
        <f>VLOOKUP(BY567,Hoja1!$A$2:$O$599,14,FALSE)</f>
        <v>120027</v>
      </c>
      <c r="CA567" s="45" t="str">
        <f>VLOOKUP(BZ567,Hoja1!$A$2:$O$599,2,FALSE)</f>
        <v>COLEGIO MAYOR CESAR CARLOS</v>
      </c>
      <c r="CB567" s="45" t="str">
        <f t="shared" si="215"/>
        <v>Absentismo</v>
      </c>
      <c r="CC567" s="45">
        <v>888</v>
      </c>
      <c r="CD567" s="45" t="str">
        <f t="shared" si="216"/>
        <v>INCIDENCIA</v>
      </c>
      <c r="CJ567" s="126">
        <f t="shared" si="217"/>
        <v>105.55999999999999</v>
      </c>
    </row>
    <row r="568" spans="4:88" hidden="1" x14ac:dyDescent="0.3">
      <c r="D568" s="31" t="s">
        <v>2777</v>
      </c>
      <c r="E568" s="8" t="s">
        <v>2786</v>
      </c>
      <c r="F568" s="7" t="s">
        <v>726</v>
      </c>
      <c r="G568" s="45" t="s">
        <v>714</v>
      </c>
      <c r="H568" s="45" t="s">
        <v>719</v>
      </c>
      <c r="I568" s="119" t="s">
        <v>4689</v>
      </c>
      <c r="J568" s="18" t="s">
        <v>485</v>
      </c>
      <c r="K568" s="119">
        <v>120008</v>
      </c>
      <c r="L568" s="110" t="str">
        <f t="shared" si="195"/>
        <v>ok</v>
      </c>
      <c r="M568" s="111" t="str">
        <f>IFERROR(VLOOKUP(K568,Centros!$E$2:$G$340,2,FALSE)," ")</f>
        <v>COLEGIO MAYOR JAIME DEL AMO</v>
      </c>
      <c r="N568" s="112" t="str">
        <f t="shared" si="196"/>
        <v xml:space="preserve"> </v>
      </c>
      <c r="O568" s="113" t="str">
        <f>IFERROR(VLOOKUP($I568,Trabajadores!$C$3:$AF$1684,19,FALSE)," ")</f>
        <v>ASL</v>
      </c>
      <c r="P568" s="32">
        <v>1</v>
      </c>
      <c r="Q568" s="33">
        <v>80</v>
      </c>
      <c r="R568" s="24">
        <f t="shared" si="194"/>
        <v>80</v>
      </c>
      <c r="T568" s="23">
        <f t="shared" si="197"/>
        <v>1.6367812499999999</v>
      </c>
      <c r="U568" s="23">
        <f t="shared" si="198"/>
        <v>0</v>
      </c>
      <c r="V568" s="18"/>
      <c r="W568" s="23">
        <f t="shared" si="199"/>
        <v>105.55999999999999</v>
      </c>
      <c r="X568" s="30" t="str">
        <f>IFERROR(VLOOKUP($I568,Trabajadores!$C$2:$AS$1684,42,FALSE)," ")</f>
        <v>ALGADI</v>
      </c>
      <c r="Y568" s="30">
        <f>IFERROR(VLOOKUP($I568,Trabajadores!$C$2:$AS$1684,40,FALSE)," ")</f>
        <v>120028</v>
      </c>
      <c r="Z568" s="30" t="str">
        <f>IFERROR(VLOOKUP(Y568,Centros!$X$2:$Y$228,2,FALSE)," ")</f>
        <v>C.M.STA.MARIA DEL PINO</v>
      </c>
      <c r="AA568" s="6" t="s">
        <v>10613</v>
      </c>
      <c r="AB568" s="5" t="s">
        <v>11090</v>
      </c>
      <c r="AC568" s="41">
        <f>IFERROR(VLOOKUP(H568,Centros!$AI$2:$AN$10,6,FALSE),0)</f>
        <v>72</v>
      </c>
      <c r="AD568" s="42">
        <f t="shared" si="200"/>
        <v>0</v>
      </c>
      <c r="AE568" s="42">
        <f t="shared" si="201"/>
        <v>80</v>
      </c>
      <c r="AF568" s="42">
        <f t="shared" si="202"/>
        <v>0</v>
      </c>
      <c r="AG568" s="42">
        <f t="shared" si="203"/>
        <v>0</v>
      </c>
      <c r="AH568" s="43">
        <f>IFERROR(VLOOKUP($I568,Trabajadores!$C$3:$AT$1684,44,FALSE),0)</f>
        <v>19228</v>
      </c>
      <c r="AI568" s="43">
        <f>IFERROR(VLOOKUP($I568,Trabajadores!$C$3:$AT$1684,2,FALSE),0)</f>
        <v>1478</v>
      </c>
      <c r="AJ568" s="43" t="str">
        <f>IFERROR(VLOOKUP($I568,Trabajadores!$C$3:$AY$1270,21,FALSE),0)</f>
        <v>7</v>
      </c>
      <c r="AK568" s="42">
        <f>IFERROR(VLOOKUP($I568,Trabajadores!$C$3:$AN$1684,38,FALSE),0)</f>
        <v>7.7937499999999993</v>
      </c>
      <c r="AL568" s="42" t="str">
        <f>IFERROR(VLOOKUP($I568,Trabajadores!$C$3:$AN$1684,28,FALSE),0)</f>
        <v>99100165012016</v>
      </c>
      <c r="AM568" s="21" t="str">
        <f>IFERROR(VLOOKUP($I568,Trabajadores!$C$3:$AN$1684,19,FALSE),0)</f>
        <v>ASL</v>
      </c>
      <c r="AN568" s="21">
        <f>IFERROR(IF($J568="algadi",VLOOKUP($K568,Centros!$AB$2:$AD$142,2,FALSE),VLOOKUP($K568,Centros!$AB$143:$AD$282,2,FALSE)),0)</f>
        <v>5027</v>
      </c>
      <c r="AO568" s="44" t="str">
        <f>IFERROR(IF($J568="algadi",VLOOKUP($K568,Centros!$AB$2:$AD$142,3,FALSE),VLOOKUP($K568,Centros!$AB$143:$AD$222,3,FALSE)),0)</f>
        <v>50</v>
      </c>
      <c r="AQ568" s="55">
        <f>IFERROR(VLOOKUP($AM568,Centros!$AR$2:$AS$405,2,FALSE),0)</f>
        <v>1.6367812499999999</v>
      </c>
      <c r="AR568" s="78">
        <f>IFERROR(VLOOKUP($AM568,Centros!$AZ$2:$BA$6,2,FALSE),0)</f>
        <v>0</v>
      </c>
      <c r="AS568" s="76">
        <f>IFERROR(VLOOKUP($AM568,Centros!$BE$2:$BF$6,2,FALSE),0)</f>
        <v>2.0499999999999998</v>
      </c>
      <c r="BD568" s="45" t="str">
        <f t="shared" si="204"/>
        <v>ALGADI</v>
      </c>
      <c r="BE568" s="45" t="s">
        <v>852</v>
      </c>
      <c r="BF568" s="123" t="str">
        <f t="shared" si="205"/>
        <v>9-SEPTIEMBRE</v>
      </c>
      <c r="BG568" s="45">
        <f t="shared" si="206"/>
        <v>120028</v>
      </c>
      <c r="BH568" s="45">
        <f>VLOOKUP(Y568,Hoja1!$A$2:$O$599,14,FALSE)</f>
        <v>120028</v>
      </c>
      <c r="BI568" s="45" t="str">
        <f>VLOOKUP(BH568,Hoja1!$A$2:$O$599,2,FALSE)</f>
        <v>C.M.STA.MARIA DEL PINO</v>
      </c>
      <c r="BJ568" s="45" t="str">
        <f t="shared" si="207"/>
        <v>RADUCAN, GEORGIANA</v>
      </c>
      <c r="BK568" s="45">
        <f>VLOOKUP(BJ568,Trabajadores!$C$3:$AN$3285,14,FALSE)</f>
        <v>200</v>
      </c>
      <c r="BL568" s="45" t="str">
        <f>VLOOKUP($BJ568,Trabajadores!$C$3:$AN$3285,19,FALSE)</f>
        <v>ASL</v>
      </c>
      <c r="BM568" s="45">
        <f>VLOOKUP($BJ568,Trabajadores!$C$3:$AN$3285,16,FALSE)</f>
        <v>60</v>
      </c>
      <c r="BN568" s="124">
        <f t="shared" si="208"/>
        <v>1</v>
      </c>
      <c r="BP568" s="125">
        <f t="shared" si="210"/>
        <v>1</v>
      </c>
      <c r="BR568" s="126">
        <f t="shared" si="211"/>
        <v>-105.55999999999999</v>
      </c>
      <c r="BV568" s="45" t="str">
        <f t="shared" si="212"/>
        <v>ALGADI</v>
      </c>
      <c r="BW568" s="45" t="s">
        <v>852</v>
      </c>
      <c r="BX568" s="123" t="str">
        <f t="shared" si="213"/>
        <v>9-SEPTIEMBRE</v>
      </c>
      <c r="BY568" s="45">
        <f t="shared" si="214"/>
        <v>120008</v>
      </c>
      <c r="BZ568" s="45">
        <f>VLOOKUP(BY568,Hoja1!$A$2:$O$599,14,FALSE)</f>
        <v>120008</v>
      </c>
      <c r="CA568" s="45" t="str">
        <f>VLOOKUP(BZ568,Hoja1!$A$2:$O$599,2,FALSE)</f>
        <v>C.M.U.  JAIME DEL AMO</v>
      </c>
      <c r="CB568" s="45" t="str">
        <f t="shared" si="215"/>
        <v>Eventos</v>
      </c>
      <c r="CC568" s="45">
        <v>888</v>
      </c>
      <c r="CD568" s="45" t="str">
        <f t="shared" si="216"/>
        <v>INCIDENCIA</v>
      </c>
      <c r="CJ568" s="126">
        <f t="shared" si="217"/>
        <v>105.55999999999999</v>
      </c>
    </row>
    <row r="569" spans="4:88" hidden="1" x14ac:dyDescent="0.3">
      <c r="D569" s="31" t="s">
        <v>2777</v>
      </c>
      <c r="E569" s="8" t="s">
        <v>2786</v>
      </c>
      <c r="F569" s="7" t="s">
        <v>726</v>
      </c>
      <c r="G569" s="45" t="s">
        <v>714</v>
      </c>
      <c r="H569" s="45" t="s">
        <v>719</v>
      </c>
      <c r="I569" s="119" t="s">
        <v>3948</v>
      </c>
      <c r="J569" s="18" t="s">
        <v>485</v>
      </c>
      <c r="K569" s="119">
        <v>120008</v>
      </c>
      <c r="L569" s="110" t="str">
        <f t="shared" si="195"/>
        <v>ok</v>
      </c>
      <c r="M569" s="111" t="str">
        <f>IFERROR(VLOOKUP(K569,Centros!$E$2:$G$340,2,FALSE)," ")</f>
        <v>COLEGIO MAYOR JAIME DEL AMO</v>
      </c>
      <c r="N569" s="112" t="str">
        <f t="shared" si="196"/>
        <v xml:space="preserve"> </v>
      </c>
      <c r="O569" s="113" t="str">
        <f>IFERROR(VLOOKUP($I569,Trabajadores!$C$3:$AF$1684,19,FALSE)," ")</f>
        <v>Cociner@</v>
      </c>
      <c r="P569" s="32">
        <v>1</v>
      </c>
      <c r="Q569" s="33">
        <v>80</v>
      </c>
      <c r="R569" s="24">
        <f t="shared" si="194"/>
        <v>80</v>
      </c>
      <c r="T569" s="23">
        <f t="shared" si="197"/>
        <v>1.743765625</v>
      </c>
      <c r="U569" s="23">
        <f t="shared" si="198"/>
        <v>0</v>
      </c>
      <c r="V569" s="18"/>
      <c r="W569" s="23">
        <f t="shared" si="199"/>
        <v>105.55999999999999</v>
      </c>
      <c r="X569" s="30" t="str">
        <f>IFERROR(VLOOKUP($I569,Trabajadores!$C$2:$AS$1684,42,FALSE)," ")</f>
        <v>ALGADI</v>
      </c>
      <c r="Y569" s="30">
        <f>IFERROR(VLOOKUP($I569,Trabajadores!$C$2:$AS$1684,40,FALSE)," ")</f>
        <v>350001</v>
      </c>
      <c r="Z569" s="30" t="str">
        <f>IFERROR(VLOOKUP(Y569,Centros!$X$2:$Y$228,2,FALSE)," ")</f>
        <v>CLARETIANOS COLMENAR SEMINARIO</v>
      </c>
      <c r="AA569" s="6" t="s">
        <v>10613</v>
      </c>
      <c r="AB569" s="5" t="s">
        <v>11090</v>
      </c>
      <c r="AC569" s="41">
        <f>IFERROR(VLOOKUP(H569,Centros!$AI$2:$AN$10,6,FALSE),0)</f>
        <v>72</v>
      </c>
      <c r="AD569" s="42">
        <f t="shared" si="200"/>
        <v>0</v>
      </c>
      <c r="AE569" s="42">
        <f t="shared" si="201"/>
        <v>80</v>
      </c>
      <c r="AF569" s="42">
        <f t="shared" si="202"/>
        <v>0</v>
      </c>
      <c r="AG569" s="42">
        <f t="shared" si="203"/>
        <v>0</v>
      </c>
      <c r="AH569" s="43">
        <f>IFERROR(VLOOKUP($I569,Trabajadores!$C$3:$AT$1684,44,FALSE),0)</f>
        <v>19228</v>
      </c>
      <c r="AI569" s="43">
        <f>IFERROR(VLOOKUP($I569,Trabajadores!$C$3:$AT$1684,2,FALSE),0)</f>
        <v>1329</v>
      </c>
      <c r="AJ569" s="43" t="str">
        <f>IFERROR(VLOOKUP($I569,Trabajadores!$C$3:$AY$1270,21,FALSE),0)</f>
        <v>60</v>
      </c>
      <c r="AK569" s="42">
        <f>IFERROR(VLOOKUP($I569,Trabajadores!$C$3:$AN$1684,38,FALSE),0)</f>
        <v>4.2549999999999999</v>
      </c>
      <c r="AL569" s="42" t="str">
        <f>IFERROR(VLOOKUP($I569,Trabajadores!$C$3:$AN$1684,28,FALSE),0)</f>
        <v>99100165012016</v>
      </c>
      <c r="AM569" s="21" t="str">
        <f>IFERROR(VLOOKUP($I569,Trabajadores!$C$3:$AN$1684,19,FALSE),0)</f>
        <v>Cociner@</v>
      </c>
      <c r="AN569" s="21">
        <f>IFERROR(IF($J569="algadi",VLOOKUP($K569,Centros!$AB$2:$AD$142,2,FALSE),VLOOKUP($K569,Centros!$AB$143:$AD$282,2,FALSE)),0)</f>
        <v>5027</v>
      </c>
      <c r="AO569" s="44" t="str">
        <f>IFERROR(IF($J569="algadi",VLOOKUP($K569,Centros!$AB$2:$AD$142,3,FALSE),VLOOKUP($K569,Centros!$AB$143:$AD$222,3,FALSE)),0)</f>
        <v>50</v>
      </c>
      <c r="AQ569" s="55">
        <f>IFERROR(VLOOKUP($AM569,Centros!$AR$2:$AS$405,2,FALSE),0)</f>
        <v>1.743765625</v>
      </c>
      <c r="AR569" s="78">
        <f>IFERROR(VLOOKUP($AM569,Centros!$AZ$2:$BA$6,2,FALSE),0)</f>
        <v>2.3222499999999999</v>
      </c>
      <c r="AS569" s="76">
        <f>IFERROR(VLOOKUP($AM569,Centros!$BE$2:$BF$6,2,FALSE),0)</f>
        <v>0</v>
      </c>
      <c r="BD569" s="45" t="str">
        <f t="shared" si="204"/>
        <v>ALGADI</v>
      </c>
      <c r="BE569" s="45" t="s">
        <v>852</v>
      </c>
      <c r="BF569" s="123" t="str">
        <f t="shared" si="205"/>
        <v>9-SEPTIEMBRE</v>
      </c>
      <c r="BG569" s="45">
        <f t="shared" si="206"/>
        <v>350001</v>
      </c>
      <c r="BH569" s="45">
        <f>VLOOKUP(Y569,Hoja1!$A$2:$O$599,14,FALSE)</f>
        <v>350001</v>
      </c>
      <c r="BI569" s="45" t="str">
        <f>VLOOKUP(BH569,Hoja1!$A$2:$O$599,2,FALSE)</f>
        <v>CLARETIANOS COLMENAR SEMINARIO</v>
      </c>
      <c r="BJ569" s="45" t="str">
        <f t="shared" si="207"/>
        <v>HERNANDEZ MENDEZ, MIRIAM ELI</v>
      </c>
      <c r="BK569" s="45">
        <f>VLOOKUP(BJ569,Trabajadores!$C$3:$AN$3285,14,FALSE)</f>
        <v>100</v>
      </c>
      <c r="BL569" s="45" t="str">
        <f>VLOOKUP($BJ569,Trabajadores!$C$3:$AN$3285,19,FALSE)</f>
        <v>Cociner@</v>
      </c>
      <c r="BM569" s="45">
        <f>VLOOKUP($BJ569,Trabajadores!$C$3:$AN$3285,16,FALSE)</f>
        <v>100</v>
      </c>
      <c r="BN569" s="124">
        <f t="shared" si="208"/>
        <v>1</v>
      </c>
      <c r="BP569" s="125">
        <f t="shared" si="210"/>
        <v>1</v>
      </c>
      <c r="BR569" s="126">
        <f t="shared" si="211"/>
        <v>-105.55999999999999</v>
      </c>
      <c r="BV569" s="45" t="str">
        <f t="shared" si="212"/>
        <v>ALGADI</v>
      </c>
      <c r="BW569" s="45" t="s">
        <v>852</v>
      </c>
      <c r="BX569" s="123" t="str">
        <f t="shared" si="213"/>
        <v>9-SEPTIEMBRE</v>
      </c>
      <c r="BY569" s="45">
        <f t="shared" si="214"/>
        <v>120008</v>
      </c>
      <c r="BZ569" s="45">
        <f>VLOOKUP(BY569,Hoja1!$A$2:$O$599,14,FALSE)</f>
        <v>120008</v>
      </c>
      <c r="CA569" s="45" t="str">
        <f>VLOOKUP(BZ569,Hoja1!$A$2:$O$599,2,FALSE)</f>
        <v>C.M.U.  JAIME DEL AMO</v>
      </c>
      <c r="CB569" s="45" t="str">
        <f t="shared" si="215"/>
        <v>Eventos</v>
      </c>
      <c r="CC569" s="45">
        <v>888</v>
      </c>
      <c r="CD569" s="45" t="str">
        <f t="shared" si="216"/>
        <v>INCIDENCIA</v>
      </c>
      <c r="CJ569" s="126">
        <f t="shared" si="217"/>
        <v>105.55999999999999</v>
      </c>
    </row>
    <row r="570" spans="4:88" hidden="1" x14ac:dyDescent="0.3">
      <c r="D570" s="31" t="s">
        <v>2777</v>
      </c>
      <c r="E570" s="8" t="s">
        <v>2786</v>
      </c>
      <c r="F570" s="7" t="s">
        <v>726</v>
      </c>
      <c r="G570" s="45" t="s">
        <v>714</v>
      </c>
      <c r="H570" s="45" t="s">
        <v>719</v>
      </c>
      <c r="I570" s="119" t="s">
        <v>4416</v>
      </c>
      <c r="J570" s="18" t="s">
        <v>485</v>
      </c>
      <c r="K570" s="119">
        <v>120008</v>
      </c>
      <c r="L570" s="110" t="str">
        <f t="shared" si="195"/>
        <v>ok</v>
      </c>
      <c r="M570" s="111" t="str">
        <f>IFERROR(VLOOKUP(K570,Centros!$E$2:$G$340,2,FALSE)," ")</f>
        <v>COLEGIO MAYOR JAIME DEL AMO</v>
      </c>
      <c r="N570" s="112" t="str">
        <f t="shared" si="196"/>
        <v xml:space="preserve"> </v>
      </c>
      <c r="O570" s="113" t="str">
        <f>IFERROR(VLOOKUP($I570,Trabajadores!$C$3:$AF$1684,19,FALSE)," ")</f>
        <v>AUX.COLEC.</v>
      </c>
      <c r="P570" s="32">
        <v>1</v>
      </c>
      <c r="Q570" s="33">
        <v>80</v>
      </c>
      <c r="R570" s="24">
        <f t="shared" si="194"/>
        <v>80</v>
      </c>
      <c r="T570" s="23">
        <f t="shared" si="197"/>
        <v>0</v>
      </c>
      <c r="U570" s="23">
        <f t="shared" si="198"/>
        <v>0</v>
      </c>
      <c r="V570" s="18"/>
      <c r="W570" s="23">
        <f t="shared" si="199"/>
        <v>105.55999999999999</v>
      </c>
      <c r="X570" s="30" t="str">
        <f>IFERROR(VLOOKUP($I570,Trabajadores!$C$2:$AS$1684,42,FALSE)," ")</f>
        <v>ALGADI</v>
      </c>
      <c r="Y570" s="30">
        <f>IFERROR(VLOOKUP($I570,Trabajadores!$C$2:$AS$1684,40,FALSE)," ")</f>
        <v>120009</v>
      </c>
      <c r="Z570" s="30" t="str">
        <f>IFERROR(VLOOKUP(Y570,Centros!$X$2:$Y$228,2,FALSE)," ")</f>
        <v>COLEGIO MAYOR ALCALA</v>
      </c>
      <c r="AA570" s="6" t="s">
        <v>10613</v>
      </c>
      <c r="AB570" s="5" t="s">
        <v>11090</v>
      </c>
      <c r="AC570" s="41">
        <f>IFERROR(VLOOKUP(H570,Centros!$AI$2:$AN$10,6,FALSE),0)</f>
        <v>72</v>
      </c>
      <c r="AD570" s="42">
        <f t="shared" si="200"/>
        <v>0</v>
      </c>
      <c r="AE570" s="42">
        <f t="shared" si="201"/>
        <v>80</v>
      </c>
      <c r="AF570" s="42">
        <f t="shared" si="202"/>
        <v>0</v>
      </c>
      <c r="AG570" s="42">
        <f t="shared" si="203"/>
        <v>0</v>
      </c>
      <c r="AH570" s="43">
        <f>IFERROR(VLOOKUP($I570,Trabajadores!$C$3:$AT$1684,44,FALSE),0)</f>
        <v>19228</v>
      </c>
      <c r="AI570" s="43">
        <f>IFERROR(VLOOKUP($I570,Trabajadores!$C$3:$AT$1684,2,FALSE),0)</f>
        <v>339</v>
      </c>
      <c r="AJ570" s="43" t="str">
        <f>IFERROR(VLOOKUP($I570,Trabajadores!$C$3:$AY$1270,21,FALSE),0)</f>
        <v>53</v>
      </c>
      <c r="AK570" s="42">
        <f>IFERROR(VLOOKUP($I570,Trabajadores!$C$3:$AN$1684,38,FALSE),0)</f>
        <v>7.6012500000000003</v>
      </c>
      <c r="AL570" s="42" t="str">
        <f>IFERROR(VLOOKUP($I570,Trabajadores!$C$3:$AN$1684,28,FALSE),0)</f>
        <v>99100165012016</v>
      </c>
      <c r="AM570" s="21" t="str">
        <f>IFERROR(VLOOKUP($I570,Trabajadores!$C$3:$AN$1684,19,FALSE),0)</f>
        <v>AUX.COLEC.</v>
      </c>
      <c r="AN570" s="21">
        <f>IFERROR(IF($J570="algadi",VLOOKUP($K570,Centros!$AB$2:$AD$142,2,FALSE),VLOOKUP($K570,Centros!$AB$143:$AD$282,2,FALSE)),0)</f>
        <v>5027</v>
      </c>
      <c r="AO570" s="44" t="str">
        <f>IFERROR(IF($J570="algadi",VLOOKUP($K570,Centros!$AB$2:$AD$142,3,FALSE),VLOOKUP($K570,Centros!$AB$143:$AD$222,3,FALSE)),0)</f>
        <v>50</v>
      </c>
      <c r="AQ570" s="55">
        <f>IFERROR(VLOOKUP($AM570,Centros!$AR$2:$AS$405,2,FALSE),0)</f>
        <v>0</v>
      </c>
      <c r="AR570" s="78">
        <f>IFERROR(VLOOKUP($AM570,Centros!$AZ$2:$BA$6,2,FALSE),0)</f>
        <v>0</v>
      </c>
      <c r="AS570" s="76">
        <f>IFERROR(VLOOKUP($AM570,Centros!$BE$2:$BF$6,2,FALSE),0)</f>
        <v>0</v>
      </c>
      <c r="BD570" s="45" t="str">
        <f t="shared" si="204"/>
        <v>ALGADI</v>
      </c>
      <c r="BE570" s="45" t="s">
        <v>852</v>
      </c>
      <c r="BF570" s="123" t="str">
        <f t="shared" si="205"/>
        <v>9-SEPTIEMBRE</v>
      </c>
      <c r="BG570" s="45">
        <f t="shared" si="206"/>
        <v>120009</v>
      </c>
      <c r="BH570" s="45">
        <f>VLOOKUP(Y570,Hoja1!$A$2:$O$599,14,FALSE)</f>
        <v>120009</v>
      </c>
      <c r="BI570" s="45" t="str">
        <f>VLOOKUP(BH570,Hoja1!$A$2:$O$599,2,FALSE)</f>
        <v>COLEGIO MAYOR ALCALA</v>
      </c>
      <c r="BJ570" s="45" t="str">
        <f t="shared" si="207"/>
        <v>MOSQUEDA PALMA, M BELEN</v>
      </c>
      <c r="BK570" s="45">
        <f>VLOOKUP(BJ570,Trabajadores!$C$3:$AN$3285,14,FALSE)</f>
        <v>189</v>
      </c>
      <c r="BL570" s="45" t="str">
        <f>VLOOKUP($BJ570,Trabajadores!$C$3:$AN$3285,19,FALSE)</f>
        <v>AUX.COLEC.</v>
      </c>
      <c r="BM570" s="45">
        <f>VLOOKUP($BJ570,Trabajadores!$C$3:$AN$3285,16,FALSE)</f>
        <v>100</v>
      </c>
      <c r="BN570" s="124">
        <f t="shared" si="208"/>
        <v>1</v>
      </c>
      <c r="BP570" s="125">
        <f t="shared" si="210"/>
        <v>1</v>
      </c>
      <c r="BR570" s="126">
        <f t="shared" si="211"/>
        <v>-105.55999999999999</v>
      </c>
      <c r="BV570" s="45" t="str">
        <f t="shared" si="212"/>
        <v>ALGADI</v>
      </c>
      <c r="BW570" s="45" t="s">
        <v>852</v>
      </c>
      <c r="BX570" s="123" t="str">
        <f t="shared" si="213"/>
        <v>9-SEPTIEMBRE</v>
      </c>
      <c r="BY570" s="45">
        <f t="shared" si="214"/>
        <v>120008</v>
      </c>
      <c r="BZ570" s="45">
        <f>VLOOKUP(BY570,Hoja1!$A$2:$O$599,14,FALSE)</f>
        <v>120008</v>
      </c>
      <c r="CA570" s="45" t="str">
        <f>VLOOKUP(BZ570,Hoja1!$A$2:$O$599,2,FALSE)</f>
        <v>C.M.U.  JAIME DEL AMO</v>
      </c>
      <c r="CB570" s="45" t="str">
        <f t="shared" si="215"/>
        <v>Eventos</v>
      </c>
      <c r="CC570" s="45">
        <v>888</v>
      </c>
      <c r="CD570" s="45" t="str">
        <f t="shared" si="216"/>
        <v>INCIDENCIA</v>
      </c>
      <c r="CJ570" s="126">
        <f t="shared" si="217"/>
        <v>105.55999999999999</v>
      </c>
    </row>
    <row r="571" spans="4:88" hidden="1" x14ac:dyDescent="0.3">
      <c r="D571" s="31" t="s">
        <v>2777</v>
      </c>
      <c r="E571" s="8" t="s">
        <v>2786</v>
      </c>
      <c r="F571" s="7" t="s">
        <v>726</v>
      </c>
      <c r="G571" s="45" t="s">
        <v>714</v>
      </c>
      <c r="H571" s="45" t="s">
        <v>719</v>
      </c>
      <c r="I571" s="119" t="s">
        <v>4340</v>
      </c>
      <c r="J571" s="18" t="s">
        <v>485</v>
      </c>
      <c r="K571" s="119">
        <v>120008</v>
      </c>
      <c r="L571" s="110" t="str">
        <f t="shared" si="195"/>
        <v>ok</v>
      </c>
      <c r="M571" s="111" t="str">
        <f>IFERROR(VLOOKUP(K571,Centros!$E$2:$G$340,2,FALSE)," ")</f>
        <v>COLEGIO MAYOR JAIME DEL AMO</v>
      </c>
      <c r="N571" s="112" t="str">
        <f t="shared" si="196"/>
        <v xml:space="preserve"> </v>
      </c>
      <c r="O571" s="113" t="str">
        <f>IFERROR(VLOOKUP($I571,Trabajadores!$C$3:$AF$1684,19,FALSE)," ")</f>
        <v>h J Unidad</v>
      </c>
      <c r="P571" s="32">
        <v>1</v>
      </c>
      <c r="Q571" s="33">
        <v>80</v>
      </c>
      <c r="R571" s="24">
        <f t="shared" si="194"/>
        <v>80</v>
      </c>
      <c r="T571" s="23">
        <f t="shared" si="197"/>
        <v>1.7971718750000001</v>
      </c>
      <c r="U571" s="23">
        <f t="shared" si="198"/>
        <v>0</v>
      </c>
      <c r="V571" s="18"/>
      <c r="W571" s="23">
        <f t="shared" si="199"/>
        <v>105.55999999999999</v>
      </c>
      <c r="X571" s="30" t="str">
        <f>IFERROR(VLOOKUP($I571,Trabajadores!$C$2:$AS$1684,42,FALSE)," ")</f>
        <v>ALGADI</v>
      </c>
      <c r="Y571" s="30">
        <f>IFERROR(VLOOKUP($I571,Trabajadores!$C$2:$AS$1684,40,FALSE)," ")</f>
        <v>120027</v>
      </c>
      <c r="Z571" s="30" t="str">
        <f>IFERROR(VLOOKUP(Y571,Centros!$X$2:$Y$228,2,FALSE)," ")</f>
        <v>COLEGIO MAYOR CESAR CARLOS</v>
      </c>
      <c r="AA571" s="6" t="s">
        <v>10613</v>
      </c>
      <c r="AB571" s="5" t="s">
        <v>11090</v>
      </c>
      <c r="AC571" s="41">
        <f>IFERROR(VLOOKUP(H571,Centros!$AI$2:$AN$10,6,FALSE),0)</f>
        <v>72</v>
      </c>
      <c r="AD571" s="42">
        <f t="shared" si="200"/>
        <v>0</v>
      </c>
      <c r="AE571" s="42">
        <f t="shared" si="201"/>
        <v>80</v>
      </c>
      <c r="AF571" s="42">
        <f t="shared" si="202"/>
        <v>0</v>
      </c>
      <c r="AG571" s="42">
        <f t="shared" si="203"/>
        <v>0</v>
      </c>
      <c r="AH571" s="43">
        <f>IFERROR(VLOOKUP($I571,Trabajadores!$C$3:$AT$1684,44,FALSE),0)</f>
        <v>19228</v>
      </c>
      <c r="AI571" s="43">
        <f>IFERROR(VLOOKUP($I571,Trabajadores!$C$3:$AT$1684,2,FALSE),0)</f>
        <v>370</v>
      </c>
      <c r="AJ571" s="43" t="str">
        <f>IFERROR(VLOOKUP($I571,Trabajadores!$C$3:$AY$1270,21,FALSE),0)</f>
        <v>54</v>
      </c>
      <c r="AK571" s="42">
        <f>IFERROR(VLOOKUP($I571,Trabajadores!$C$3:$AN$1684,38,FALSE),0)</f>
        <v>11.9925</v>
      </c>
      <c r="AL571" s="42" t="str">
        <f>IFERROR(VLOOKUP($I571,Trabajadores!$C$3:$AN$1684,28,FALSE),0)</f>
        <v>99100165012016</v>
      </c>
      <c r="AM571" s="21" t="str">
        <f>IFERROR(VLOOKUP($I571,Trabajadores!$C$3:$AN$1684,19,FALSE),0)</f>
        <v>h J Unidad</v>
      </c>
      <c r="AN571" s="21">
        <f>IFERROR(IF($J571="algadi",VLOOKUP($K571,Centros!$AB$2:$AD$142,2,FALSE),VLOOKUP($K571,Centros!$AB$143:$AD$282,2,FALSE)),0)</f>
        <v>5027</v>
      </c>
      <c r="AO571" s="44" t="str">
        <f>IFERROR(IF($J571="algadi",VLOOKUP($K571,Centros!$AB$2:$AD$142,3,FALSE),VLOOKUP($K571,Centros!$AB$143:$AD$222,3,FALSE)),0)</f>
        <v>50</v>
      </c>
      <c r="AQ571" s="55">
        <f>IFERROR(VLOOKUP($AM571,Centros!$AR$2:$AS$405,2,FALSE),0)</f>
        <v>1.7971718750000001</v>
      </c>
      <c r="AR571" s="78">
        <f>IFERROR(VLOOKUP($AM571,Centros!$AZ$2:$BA$6,2,FALSE),0)</f>
        <v>0</v>
      </c>
      <c r="AS571" s="76">
        <f>IFERROR(VLOOKUP($AM571,Centros!$BE$2:$BF$6,2,FALSE),0)</f>
        <v>0</v>
      </c>
      <c r="BD571" s="45" t="str">
        <f t="shared" si="204"/>
        <v>ALGADI</v>
      </c>
      <c r="BE571" s="45" t="s">
        <v>852</v>
      </c>
      <c r="BF571" s="123" t="str">
        <f t="shared" si="205"/>
        <v>9-SEPTIEMBRE</v>
      </c>
      <c r="BG571" s="45">
        <f t="shared" si="206"/>
        <v>120027</v>
      </c>
      <c r="BH571" s="45">
        <f>VLOOKUP(Y571,Hoja1!$A$2:$O$599,14,FALSE)</f>
        <v>120027</v>
      </c>
      <c r="BI571" s="45" t="str">
        <f>VLOOKUP(BH571,Hoja1!$A$2:$O$599,2,FALSE)</f>
        <v>COLEGIO MAYOR CESAR CARLOS</v>
      </c>
      <c r="BJ571" s="45" t="str">
        <f t="shared" si="207"/>
        <v>MESIAS PEREZ, ADRIANA</v>
      </c>
      <c r="BK571" s="45">
        <f>VLOOKUP(BJ571,Trabajadores!$C$3:$AN$3285,14,FALSE)</f>
        <v>100</v>
      </c>
      <c r="BL571" s="45" t="str">
        <f>VLOOKUP($BJ571,Trabajadores!$C$3:$AN$3285,19,FALSE)</f>
        <v>h J Unidad</v>
      </c>
      <c r="BM571" s="45">
        <f>VLOOKUP($BJ571,Trabajadores!$C$3:$AN$3285,16,FALSE)</f>
        <v>100</v>
      </c>
      <c r="BN571" s="124">
        <f t="shared" si="208"/>
        <v>1</v>
      </c>
      <c r="BP571" s="125">
        <f t="shared" si="210"/>
        <v>1</v>
      </c>
      <c r="BR571" s="126">
        <f t="shared" si="211"/>
        <v>-105.55999999999999</v>
      </c>
      <c r="BV571" s="45" t="str">
        <f t="shared" si="212"/>
        <v>ALGADI</v>
      </c>
      <c r="BW571" s="45" t="s">
        <v>852</v>
      </c>
      <c r="BX571" s="123" t="str">
        <f t="shared" si="213"/>
        <v>9-SEPTIEMBRE</v>
      </c>
      <c r="BY571" s="45">
        <f t="shared" si="214"/>
        <v>120008</v>
      </c>
      <c r="BZ571" s="45">
        <f>VLOOKUP(BY571,Hoja1!$A$2:$O$599,14,FALSE)</f>
        <v>120008</v>
      </c>
      <c r="CA571" s="45" t="str">
        <f>VLOOKUP(BZ571,Hoja1!$A$2:$O$599,2,FALSE)</f>
        <v>C.M.U.  JAIME DEL AMO</v>
      </c>
      <c r="CB571" s="45" t="str">
        <f t="shared" si="215"/>
        <v>Eventos</v>
      </c>
      <c r="CC571" s="45">
        <v>888</v>
      </c>
      <c r="CD571" s="45" t="str">
        <f t="shared" si="216"/>
        <v>INCIDENCIA</v>
      </c>
      <c r="CJ571" s="126">
        <f t="shared" si="217"/>
        <v>105.55999999999999</v>
      </c>
    </row>
    <row r="572" spans="4:88" hidden="1" x14ac:dyDescent="0.3">
      <c r="D572" s="31" t="s">
        <v>2777</v>
      </c>
      <c r="E572" s="8" t="s">
        <v>2786</v>
      </c>
      <c r="F572" s="7" t="s">
        <v>725</v>
      </c>
      <c r="G572" s="45" t="s">
        <v>714</v>
      </c>
      <c r="H572" s="45" t="s">
        <v>719</v>
      </c>
      <c r="I572" s="119" t="s">
        <v>3372</v>
      </c>
      <c r="J572" s="18" t="s">
        <v>485</v>
      </c>
      <c r="K572" s="119">
        <v>350001</v>
      </c>
      <c r="L572" s="110" t="str">
        <f t="shared" si="195"/>
        <v>ok</v>
      </c>
      <c r="M572" s="111" t="str">
        <f>IFERROR(VLOOKUP(K572,Centros!$E$2:$G$340,2,FALSE)," ")</f>
        <v>CLARETIANOS COLMENAR SEMINARIO</v>
      </c>
      <c r="N572" s="112" t="str">
        <f t="shared" si="196"/>
        <v xml:space="preserve"> </v>
      </c>
      <c r="O572" s="113" t="str">
        <f>IFERROR(VLOOKUP($I572,Trabajadores!$C$3:$AF$1684,19,FALSE)," ")</f>
        <v>h Cociner@</v>
      </c>
      <c r="P572" s="32">
        <v>13.5</v>
      </c>
      <c r="Q572" s="33">
        <v>9</v>
      </c>
      <c r="R572" s="24">
        <f t="shared" si="194"/>
        <v>121.5</v>
      </c>
      <c r="T572" s="23">
        <f t="shared" si="197"/>
        <v>1.743765625</v>
      </c>
      <c r="U572" s="23">
        <f t="shared" si="198"/>
        <v>0</v>
      </c>
      <c r="V572" s="18"/>
      <c r="W572" s="23">
        <f t="shared" si="199"/>
        <v>160.31924999999998</v>
      </c>
      <c r="X572" s="30" t="str">
        <f>IFERROR(VLOOKUP($I572,Trabajadores!$C$2:$AS$1684,42,FALSE)," ")</f>
        <v>ALGADI</v>
      </c>
      <c r="Y572" s="30">
        <f>IFERROR(VLOOKUP($I572,Trabajadores!$C$2:$AS$1684,40,FALSE)," ")</f>
        <v>110021</v>
      </c>
      <c r="Z572" s="30" t="str">
        <f>IFERROR(VLOOKUP(Y572,Centros!$X$2:$Y$228,2,FALSE)," ")</f>
        <v>COLEGIO FUNDACION CALDEIRO</v>
      </c>
      <c r="AA572" s="6" t="s">
        <v>10613</v>
      </c>
      <c r="AB572" s="5" t="s">
        <v>11091</v>
      </c>
      <c r="AC572" s="41">
        <f>IFERROR(VLOOKUP(H572,Centros!$AI$2:$AN$10,6,FALSE),0)</f>
        <v>72</v>
      </c>
      <c r="AD572" s="42">
        <f t="shared" si="200"/>
        <v>0</v>
      </c>
      <c r="AE572" s="42">
        <f t="shared" si="201"/>
        <v>121.5</v>
      </c>
      <c r="AF572" s="42">
        <f t="shared" si="202"/>
        <v>0</v>
      </c>
      <c r="AG572" s="42">
        <f t="shared" si="203"/>
        <v>0</v>
      </c>
      <c r="AH572" s="43">
        <f>IFERROR(VLOOKUP($I572,Trabajadores!$C$3:$AT$1684,44,FALSE),0)</f>
        <v>19228</v>
      </c>
      <c r="AI572" s="43">
        <f>IFERROR(VLOOKUP($I572,Trabajadores!$C$3:$AT$1684,2,FALSE),0)</f>
        <v>153</v>
      </c>
      <c r="AJ572" s="43" t="str">
        <f>IFERROR(VLOOKUP($I572,Trabajadores!$C$3:$AY$1270,21,FALSE),0)</f>
        <v>20</v>
      </c>
      <c r="AK572" s="42">
        <f>IFERROR(VLOOKUP($I572,Trabajadores!$C$3:$AN$1684,38,FALSE),0)</f>
        <v>8.6837499999999999</v>
      </c>
      <c r="AL572" s="42" t="str">
        <f>IFERROR(VLOOKUP($I572,Trabajadores!$C$3:$AN$1684,28,FALSE),0)</f>
        <v>99100165012016</v>
      </c>
      <c r="AM572" s="21" t="str">
        <f>IFERROR(VLOOKUP($I572,Trabajadores!$C$3:$AN$1684,19,FALSE),0)</f>
        <v>h Cociner@</v>
      </c>
      <c r="AN572" s="21">
        <f>IFERROR(IF($J572="algadi",VLOOKUP($K572,Centros!$AB$2:$AD$142,2,FALSE),VLOOKUP($K572,Centros!$AB$143:$AD$282,2,FALSE)),0)</f>
        <v>0</v>
      </c>
      <c r="AO572" s="44">
        <f>IFERROR(IF($J572="algadi",VLOOKUP($K572,Centros!$AB$2:$AD$142,3,FALSE),VLOOKUP($K572,Centros!$AB$143:$AD$222,3,FALSE)),0)</f>
        <v>0</v>
      </c>
      <c r="AQ572" s="55">
        <f>IFERROR(VLOOKUP($AM572,Centros!$AR$2:$AS$405,2,FALSE),0)</f>
        <v>1.743765625</v>
      </c>
      <c r="AR572" s="78">
        <f>IFERROR(VLOOKUP($AM572,Centros!$AZ$2:$BA$6,2,FALSE),0)</f>
        <v>0</v>
      </c>
      <c r="AS572" s="76">
        <f>IFERROR(VLOOKUP($AM572,Centros!$BE$2:$BF$6,2,FALSE),0)</f>
        <v>0</v>
      </c>
      <c r="BD572" s="45" t="str">
        <f t="shared" si="204"/>
        <v>ALGADI</v>
      </c>
      <c r="BE572" s="45" t="s">
        <v>852</v>
      </c>
      <c r="BF572" s="123" t="str">
        <f t="shared" si="205"/>
        <v>9-SEPTIEMBRE</v>
      </c>
      <c r="BG572" s="45">
        <f t="shared" si="206"/>
        <v>110021</v>
      </c>
      <c r="BH572" s="45">
        <f>VLOOKUP(Y572,Hoja1!$A$2:$O$599,14,FALSE)</f>
        <v>110021</v>
      </c>
      <c r="BI572" s="45" t="str">
        <f>VLOOKUP(BH572,Hoja1!$A$2:$O$599,2,FALSE)</f>
        <v>COLEGIO FUNDACION CALDEIRO</v>
      </c>
      <c r="BJ572" s="45" t="str">
        <f t="shared" si="207"/>
        <v>CELESTER RODRIGUEZ, ENCARNACIN</v>
      </c>
      <c r="BK572" s="45">
        <f>VLOOKUP(BJ572,Trabajadores!$C$3:$AN$3285,14,FALSE)</f>
        <v>100</v>
      </c>
      <c r="BL572" s="45" t="str">
        <f>VLOOKUP($BJ572,Trabajadores!$C$3:$AN$3285,19,FALSE)</f>
        <v>h Cociner@</v>
      </c>
      <c r="BM572" s="45">
        <f>VLOOKUP($BJ572,Trabajadores!$C$3:$AN$3285,16,FALSE)</f>
        <v>100</v>
      </c>
      <c r="BN572" s="124">
        <f t="shared" si="208"/>
        <v>1</v>
      </c>
      <c r="BP572" s="125">
        <f t="shared" si="210"/>
        <v>1</v>
      </c>
      <c r="BR572" s="126">
        <f t="shared" si="211"/>
        <v>-160.31924999999998</v>
      </c>
      <c r="BV572" s="45" t="str">
        <f t="shared" si="212"/>
        <v>ALGADI</v>
      </c>
      <c r="BW572" s="45" t="s">
        <v>852</v>
      </c>
      <c r="BX572" s="123" t="str">
        <f t="shared" si="213"/>
        <v>9-SEPTIEMBRE</v>
      </c>
      <c r="BY572" s="45">
        <f t="shared" si="214"/>
        <v>350001</v>
      </c>
      <c r="BZ572" s="45">
        <f>VLOOKUP(BY572,Hoja1!$A$2:$O$599,14,FALSE)</f>
        <v>350001</v>
      </c>
      <c r="CA572" s="45" t="str">
        <f>VLOOKUP(BZ572,Hoja1!$A$2:$O$599,2,FALSE)</f>
        <v>CLARETIANOS COLMENAR SEMINARIO</v>
      </c>
      <c r="CB572" s="45" t="str">
        <f t="shared" si="215"/>
        <v>Eventos</v>
      </c>
      <c r="CC572" s="45">
        <v>888</v>
      </c>
      <c r="CD572" s="45" t="str">
        <f t="shared" si="216"/>
        <v>INCIDENCIA</v>
      </c>
      <c r="CJ572" s="126">
        <f t="shared" si="217"/>
        <v>160.31924999999998</v>
      </c>
    </row>
    <row r="573" spans="4:88" hidden="1" x14ac:dyDescent="0.3">
      <c r="D573" s="31" t="s">
        <v>2777</v>
      </c>
      <c r="E573" s="8" t="s">
        <v>2786</v>
      </c>
      <c r="F573" s="7" t="s">
        <v>726</v>
      </c>
      <c r="G573" s="45" t="s">
        <v>714</v>
      </c>
      <c r="H573" s="45" t="s">
        <v>719</v>
      </c>
      <c r="I573" s="119" t="s">
        <v>3372</v>
      </c>
      <c r="J573" s="18" t="s">
        <v>485</v>
      </c>
      <c r="K573" s="119">
        <v>350001</v>
      </c>
      <c r="L573" s="110" t="str">
        <f t="shared" si="195"/>
        <v>ok</v>
      </c>
      <c r="M573" s="111" t="str">
        <f>IFERROR(VLOOKUP(K573,Centros!$E$2:$G$340,2,FALSE)," ")</f>
        <v>CLARETIANOS COLMENAR SEMINARIO</v>
      </c>
      <c r="N573" s="112" t="str">
        <f t="shared" si="196"/>
        <v xml:space="preserve"> </v>
      </c>
      <c r="O573" s="113" t="str">
        <f>IFERROR(VLOOKUP($I573,Trabajadores!$C$3:$AF$1684,19,FALSE)," ")</f>
        <v>h Cociner@</v>
      </c>
      <c r="P573" s="32">
        <v>20</v>
      </c>
      <c r="Q573" s="33">
        <v>9</v>
      </c>
      <c r="R573" s="24">
        <f t="shared" si="194"/>
        <v>180</v>
      </c>
      <c r="T573" s="23">
        <f t="shared" si="197"/>
        <v>1.743765625</v>
      </c>
      <c r="U573" s="23">
        <f t="shared" si="198"/>
        <v>0</v>
      </c>
      <c r="V573" s="18"/>
      <c r="W573" s="23">
        <f t="shared" si="199"/>
        <v>237.51</v>
      </c>
      <c r="X573" s="30" t="str">
        <f>IFERROR(VLOOKUP($I573,Trabajadores!$C$2:$AS$1684,42,FALSE)," ")</f>
        <v>ALGADI</v>
      </c>
      <c r="Y573" s="30">
        <f>IFERROR(VLOOKUP($I573,Trabajadores!$C$2:$AS$1684,40,FALSE)," ")</f>
        <v>110021</v>
      </c>
      <c r="Z573" s="30" t="str">
        <f>IFERROR(VLOOKUP(Y573,Centros!$X$2:$Y$228,2,FALSE)," ")</f>
        <v>COLEGIO FUNDACION CALDEIRO</v>
      </c>
      <c r="AA573" s="6" t="s">
        <v>10613</v>
      </c>
      <c r="AB573" s="157" t="s">
        <v>11092</v>
      </c>
      <c r="AC573" s="41">
        <f>IFERROR(VLOOKUP(H573,Centros!$AI$2:$AN$10,6,FALSE),0)</f>
        <v>72</v>
      </c>
      <c r="AD573" s="42">
        <f t="shared" si="200"/>
        <v>0</v>
      </c>
      <c r="AE573" s="42">
        <f t="shared" si="201"/>
        <v>180</v>
      </c>
      <c r="AF573" s="42">
        <f t="shared" si="202"/>
        <v>0</v>
      </c>
      <c r="AG573" s="42">
        <f t="shared" si="203"/>
        <v>0</v>
      </c>
      <c r="AH573" s="43">
        <f>IFERROR(VLOOKUP($I573,Trabajadores!$C$3:$AT$1684,44,FALSE),0)</f>
        <v>19228</v>
      </c>
      <c r="AI573" s="43">
        <f>IFERROR(VLOOKUP($I573,Trabajadores!$C$3:$AT$1684,2,FALSE),0)</f>
        <v>153</v>
      </c>
      <c r="AJ573" s="43" t="str">
        <f>IFERROR(VLOOKUP($I573,Trabajadores!$C$3:$AY$1270,21,FALSE),0)</f>
        <v>20</v>
      </c>
      <c r="AK573" s="42">
        <f>IFERROR(VLOOKUP($I573,Trabajadores!$C$3:$AN$1684,38,FALSE),0)</f>
        <v>8.6837499999999999</v>
      </c>
      <c r="AL573" s="42" t="str">
        <f>IFERROR(VLOOKUP($I573,Trabajadores!$C$3:$AN$1684,28,FALSE),0)</f>
        <v>99100165012016</v>
      </c>
      <c r="AM573" s="21" t="str">
        <f>IFERROR(VLOOKUP($I573,Trabajadores!$C$3:$AN$1684,19,FALSE),0)</f>
        <v>h Cociner@</v>
      </c>
      <c r="AN573" s="21">
        <f>IFERROR(IF($J573="algadi",VLOOKUP($K573,Centros!$AB$2:$AD$142,2,FALSE),VLOOKUP($K573,Centros!$AB$143:$AD$282,2,FALSE)),0)</f>
        <v>0</v>
      </c>
      <c r="AO573" s="44">
        <f>IFERROR(IF($J573="algadi",VLOOKUP($K573,Centros!$AB$2:$AD$142,3,FALSE),VLOOKUP($K573,Centros!$AB$143:$AD$222,3,FALSE)),0)</f>
        <v>0</v>
      </c>
      <c r="AQ573" s="55">
        <f>IFERROR(VLOOKUP($AM573,Centros!$AR$2:$AS$405,2,FALSE),0)</f>
        <v>1.743765625</v>
      </c>
      <c r="AR573" s="78">
        <f>IFERROR(VLOOKUP($AM573,Centros!$AZ$2:$BA$6,2,FALSE),0)</f>
        <v>0</v>
      </c>
      <c r="AS573" s="76">
        <f>IFERROR(VLOOKUP($AM573,Centros!$BE$2:$BF$6,2,FALSE),0)</f>
        <v>0</v>
      </c>
      <c r="BD573" s="45" t="str">
        <f t="shared" si="204"/>
        <v>ALGADI</v>
      </c>
      <c r="BE573" s="45" t="s">
        <v>852</v>
      </c>
      <c r="BF573" s="123" t="str">
        <f t="shared" si="205"/>
        <v>9-SEPTIEMBRE</v>
      </c>
      <c r="BG573" s="45">
        <f t="shared" si="206"/>
        <v>110021</v>
      </c>
      <c r="BH573" s="45">
        <f>VLOOKUP(Y573,Hoja1!$A$2:$O$599,14,FALSE)</f>
        <v>110021</v>
      </c>
      <c r="BI573" s="45" t="str">
        <f>VLOOKUP(BH573,Hoja1!$A$2:$O$599,2,FALSE)</f>
        <v>COLEGIO FUNDACION CALDEIRO</v>
      </c>
      <c r="BJ573" s="45" t="str">
        <f t="shared" si="207"/>
        <v>CELESTER RODRIGUEZ, ENCARNACIN</v>
      </c>
      <c r="BK573" s="45">
        <f>VLOOKUP(BJ573,Trabajadores!$C$3:$AN$3285,14,FALSE)</f>
        <v>100</v>
      </c>
      <c r="BL573" s="45" t="str">
        <f>VLOOKUP($BJ573,Trabajadores!$C$3:$AN$3285,19,FALSE)</f>
        <v>h Cociner@</v>
      </c>
      <c r="BM573" s="45">
        <f>VLOOKUP($BJ573,Trabajadores!$C$3:$AN$3285,16,FALSE)</f>
        <v>100</v>
      </c>
      <c r="BN573" s="124">
        <f t="shared" si="208"/>
        <v>1</v>
      </c>
      <c r="BP573" s="125">
        <f t="shared" si="210"/>
        <v>1</v>
      </c>
      <c r="BR573" s="126">
        <f t="shared" si="211"/>
        <v>-237.51</v>
      </c>
      <c r="BV573" s="45" t="str">
        <f t="shared" si="212"/>
        <v>ALGADI</v>
      </c>
      <c r="BW573" s="45" t="s">
        <v>852</v>
      </c>
      <c r="BX573" s="123" t="str">
        <f t="shared" si="213"/>
        <v>9-SEPTIEMBRE</v>
      </c>
      <c r="BY573" s="45">
        <f t="shared" si="214"/>
        <v>350001</v>
      </c>
      <c r="BZ573" s="45">
        <f>VLOOKUP(BY573,Hoja1!$A$2:$O$599,14,FALSE)</f>
        <v>350001</v>
      </c>
      <c r="CA573" s="45" t="str">
        <f>VLOOKUP(BZ573,Hoja1!$A$2:$O$599,2,FALSE)</f>
        <v>CLARETIANOS COLMENAR SEMINARIO</v>
      </c>
      <c r="CB573" s="45" t="str">
        <f t="shared" si="215"/>
        <v>Eventos</v>
      </c>
      <c r="CC573" s="45">
        <v>888</v>
      </c>
      <c r="CD573" s="45" t="str">
        <f t="shared" si="216"/>
        <v>INCIDENCIA</v>
      </c>
      <c r="CJ573" s="126">
        <f t="shared" si="217"/>
        <v>237.51</v>
      </c>
    </row>
    <row r="574" spans="4:88" hidden="1" x14ac:dyDescent="0.3">
      <c r="D574" s="31" t="s">
        <v>2777</v>
      </c>
      <c r="E574" s="8" t="s">
        <v>2786</v>
      </c>
      <c r="F574" s="7" t="s">
        <v>726</v>
      </c>
      <c r="G574" s="45" t="s">
        <v>714</v>
      </c>
      <c r="H574" s="45" t="s">
        <v>720</v>
      </c>
      <c r="I574" s="119" t="s">
        <v>3041</v>
      </c>
      <c r="J574" s="18" t="s">
        <v>485</v>
      </c>
      <c r="K574" s="119">
        <v>120008</v>
      </c>
      <c r="L574" s="110" t="str">
        <f t="shared" si="195"/>
        <v>ok</v>
      </c>
      <c r="M574" s="111" t="str">
        <f>IFERROR(VLOOKUP(K574,Centros!$E$2:$G$340,2,FALSE)," ")</f>
        <v>COLEGIO MAYOR JAIME DEL AMO</v>
      </c>
      <c r="N574" s="112" t="str">
        <f t="shared" si="196"/>
        <v xml:space="preserve"> </v>
      </c>
      <c r="O574" s="113" t="str">
        <f>IFERROR(VLOOKUP($I574,Trabajadores!$C$3:$AF$1684,19,FALSE)," ")</f>
        <v>Cociner@</v>
      </c>
      <c r="P574" s="32">
        <v>4</v>
      </c>
      <c r="Q574" s="33">
        <v>150</v>
      </c>
      <c r="R574" s="24">
        <f t="shared" si="194"/>
        <v>600</v>
      </c>
      <c r="T574" s="23">
        <f t="shared" si="197"/>
        <v>1.743765625</v>
      </c>
      <c r="U574" s="23">
        <f t="shared" si="198"/>
        <v>0</v>
      </c>
      <c r="V574" s="18"/>
      <c r="W574" s="23">
        <f t="shared" si="199"/>
        <v>791.69999999999993</v>
      </c>
      <c r="X574" s="30" t="str">
        <f>IFERROR(VLOOKUP($I574,Trabajadores!$C$2:$AS$1684,42,FALSE)," ")</f>
        <v>ALGADI</v>
      </c>
      <c r="Y574" s="30">
        <f>IFERROR(VLOOKUP($I574,Trabajadores!$C$2:$AS$1684,40,FALSE)," ")</f>
        <v>120008</v>
      </c>
      <c r="Z574" s="30" t="str">
        <f>IFERROR(VLOOKUP(Y574,Centros!$X$2:$Y$228,2,FALSE)," ")</f>
        <v>COLEGIO MAYOR JAIME DEL AMO</v>
      </c>
      <c r="AA574" s="6" t="s">
        <v>10613</v>
      </c>
      <c r="AB574" s="5" t="s">
        <v>11093</v>
      </c>
      <c r="AC574" s="41">
        <f>IFERROR(VLOOKUP(H574,Centros!$AI$2:$AN$10,6,FALSE),0)</f>
        <v>70</v>
      </c>
      <c r="AD574" s="42">
        <f t="shared" si="200"/>
        <v>600</v>
      </c>
      <c r="AE574" s="42">
        <f t="shared" si="201"/>
        <v>0</v>
      </c>
      <c r="AF574" s="42">
        <f t="shared" si="202"/>
        <v>0</v>
      </c>
      <c r="AG574" s="42">
        <f t="shared" si="203"/>
        <v>0</v>
      </c>
      <c r="AH574" s="43">
        <f>IFERROR(VLOOKUP($I574,Trabajadores!$C$3:$AT$1684,44,FALSE),0)</f>
        <v>19228</v>
      </c>
      <c r="AI574" s="43">
        <f>IFERROR(VLOOKUP($I574,Trabajadores!$C$3:$AT$1684,2,FALSE),0)</f>
        <v>351</v>
      </c>
      <c r="AJ574" s="43" t="str">
        <f>IFERROR(VLOOKUP($I574,Trabajadores!$C$3:$AY$1270,21,FALSE),0)</f>
        <v>3</v>
      </c>
      <c r="AK574" s="42">
        <f>IFERROR(VLOOKUP($I574,Trabajadores!$C$3:$AN$1684,38,FALSE),0)</f>
        <v>8.5962499999999995</v>
      </c>
      <c r="AL574" s="42" t="str">
        <f>IFERROR(VLOOKUP($I574,Trabajadores!$C$3:$AN$1684,28,FALSE),0)</f>
        <v>99100165012016</v>
      </c>
      <c r="AM574" s="21" t="str">
        <f>IFERROR(VLOOKUP($I574,Trabajadores!$C$3:$AN$1684,19,FALSE),0)</f>
        <v>Cociner@</v>
      </c>
      <c r="AN574" s="21">
        <f>IFERROR(IF($J574="algadi",VLOOKUP($K574,Centros!$AB$2:$AD$142,2,FALSE),VLOOKUP($K574,Centros!$AB$143:$AD$282,2,FALSE)),0)</f>
        <v>5027</v>
      </c>
      <c r="AO574" s="44" t="str">
        <f>IFERROR(IF($J574="algadi",VLOOKUP($K574,Centros!$AB$2:$AD$142,3,FALSE),VLOOKUP($K574,Centros!$AB$143:$AD$222,3,FALSE)),0)</f>
        <v>50</v>
      </c>
      <c r="AQ574" s="55">
        <f>IFERROR(VLOOKUP($AM574,Centros!$AR$2:$AS$405,2,FALSE),0)</f>
        <v>1.743765625</v>
      </c>
      <c r="AR574" s="78">
        <f>IFERROR(VLOOKUP($AM574,Centros!$AZ$2:$BA$6,2,FALSE),0)</f>
        <v>2.3222499999999999</v>
      </c>
      <c r="AS574" s="76">
        <f>IFERROR(VLOOKUP($AM574,Centros!$BE$2:$BF$6,2,FALSE),0)</f>
        <v>0</v>
      </c>
      <c r="BD574" s="45" t="str">
        <f t="shared" si="204"/>
        <v>ALGADI</v>
      </c>
      <c r="BE574" s="45" t="s">
        <v>852</v>
      </c>
      <c r="BF574" s="123" t="str">
        <f t="shared" si="205"/>
        <v>9-SEPTIEMBRE</v>
      </c>
      <c r="BG574" s="45">
        <f t="shared" si="206"/>
        <v>120008</v>
      </c>
      <c r="BH574" s="45">
        <f>VLOOKUP(Y574,Hoja1!$A$2:$O$599,14,FALSE)</f>
        <v>120008</v>
      </c>
      <c r="BI574" s="45" t="str">
        <f>VLOOKUP(BH574,Hoja1!$A$2:$O$599,2,FALSE)</f>
        <v>C.M.U.  JAIME DEL AMO</v>
      </c>
      <c r="BJ574" s="45" t="str">
        <f t="shared" si="207"/>
        <v>AMO REDONDO, MIGUEL A.</v>
      </c>
      <c r="BK574" s="45">
        <f>VLOOKUP(BJ574,Trabajadores!$C$3:$AN$3285,14,FALSE)</f>
        <v>100</v>
      </c>
      <c r="BL574" s="45" t="str">
        <f>VLOOKUP($BJ574,Trabajadores!$C$3:$AN$3285,19,FALSE)</f>
        <v>Cociner@</v>
      </c>
      <c r="BM574" s="45">
        <f>VLOOKUP($BJ574,Trabajadores!$C$3:$AN$3285,16,FALSE)</f>
        <v>100</v>
      </c>
      <c r="BN574" s="124">
        <f t="shared" si="208"/>
        <v>1</v>
      </c>
      <c r="BP574" s="125">
        <f t="shared" si="210"/>
        <v>1</v>
      </c>
      <c r="BR574" s="126">
        <f t="shared" si="211"/>
        <v>-791.69999999999993</v>
      </c>
      <c r="BV574" s="45" t="str">
        <f t="shared" si="212"/>
        <v>ALGADI</v>
      </c>
      <c r="BW574" s="45" t="s">
        <v>852</v>
      </c>
      <c r="BX574" s="123" t="str">
        <f t="shared" si="213"/>
        <v>9-SEPTIEMBRE</v>
      </c>
      <c r="BY574" s="45">
        <f t="shared" si="214"/>
        <v>120008</v>
      </c>
      <c r="BZ574" s="45">
        <f>VLOOKUP(BY574,Hoja1!$A$2:$O$599,14,FALSE)</f>
        <v>120008</v>
      </c>
      <c r="CA574" s="45" t="str">
        <f>VLOOKUP(BZ574,Hoja1!$A$2:$O$599,2,FALSE)</f>
        <v>C.M.U.  JAIME DEL AMO</v>
      </c>
      <c r="CB574" s="45" t="str">
        <f t="shared" si="215"/>
        <v>Festivos y Fines de Semana</v>
      </c>
      <c r="CC574" s="45">
        <v>888</v>
      </c>
      <c r="CD574" s="45" t="str">
        <f t="shared" si="216"/>
        <v>INCIDENCIA</v>
      </c>
      <c r="CJ574" s="126">
        <f t="shared" si="217"/>
        <v>791.69999999999993</v>
      </c>
    </row>
    <row r="575" spans="4:88" hidden="1" x14ac:dyDescent="0.3">
      <c r="D575" s="31" t="s">
        <v>2777</v>
      </c>
      <c r="E575" s="8" t="s">
        <v>2786</v>
      </c>
      <c r="F575" s="7" t="s">
        <v>726</v>
      </c>
      <c r="G575" s="45" t="s">
        <v>714</v>
      </c>
      <c r="H575" s="45" t="s">
        <v>719</v>
      </c>
      <c r="I575" s="119" t="s">
        <v>3041</v>
      </c>
      <c r="J575" s="18" t="s">
        <v>485</v>
      </c>
      <c r="K575" s="119">
        <v>120008</v>
      </c>
      <c r="L575" s="110" t="str">
        <f t="shared" si="195"/>
        <v>ok</v>
      </c>
      <c r="M575" s="111" t="str">
        <f>IFERROR(VLOOKUP(K575,Centros!$E$2:$G$340,2,FALSE)," ")</f>
        <v>COLEGIO MAYOR JAIME DEL AMO</v>
      </c>
      <c r="N575" s="112" t="str">
        <f t="shared" si="196"/>
        <v xml:space="preserve"> </v>
      </c>
      <c r="O575" s="113" t="str">
        <f>IFERROR(VLOOKUP($I575,Trabajadores!$C$3:$AF$1684,19,FALSE)," ")</f>
        <v>Cociner@</v>
      </c>
      <c r="P575" s="32">
        <v>20</v>
      </c>
      <c r="Q575" s="33">
        <v>9</v>
      </c>
      <c r="R575" s="24">
        <f t="shared" ref="R575:R638" si="218">+P575*Q575</f>
        <v>180</v>
      </c>
      <c r="T575" s="23">
        <f t="shared" si="197"/>
        <v>1.743765625</v>
      </c>
      <c r="U575" s="23">
        <f t="shared" si="198"/>
        <v>0</v>
      </c>
      <c r="V575" s="18"/>
      <c r="W575" s="23">
        <f t="shared" si="199"/>
        <v>237.51</v>
      </c>
      <c r="X575" s="30" t="str">
        <f>IFERROR(VLOOKUP($I575,Trabajadores!$C$2:$AS$1684,42,FALSE)," ")</f>
        <v>ALGADI</v>
      </c>
      <c r="Y575" s="30">
        <f>IFERROR(VLOOKUP($I575,Trabajadores!$C$2:$AS$1684,40,FALSE)," ")</f>
        <v>120008</v>
      </c>
      <c r="Z575" s="30" t="str">
        <f>IFERROR(VLOOKUP(Y575,Centros!$X$2:$Y$228,2,FALSE)," ")</f>
        <v>COLEGIO MAYOR JAIME DEL AMO</v>
      </c>
      <c r="AA575" s="6" t="s">
        <v>10613</v>
      </c>
      <c r="AB575" s="5" t="s">
        <v>11094</v>
      </c>
      <c r="AC575" s="41">
        <f>IFERROR(VLOOKUP(H575,Centros!$AI$2:$AN$10,6,FALSE),0)</f>
        <v>72</v>
      </c>
      <c r="AD575" s="42">
        <f t="shared" si="200"/>
        <v>0</v>
      </c>
      <c r="AE575" s="42">
        <f t="shared" si="201"/>
        <v>180</v>
      </c>
      <c r="AF575" s="42">
        <f t="shared" si="202"/>
        <v>0</v>
      </c>
      <c r="AG575" s="42">
        <f t="shared" si="203"/>
        <v>0</v>
      </c>
      <c r="AH575" s="43">
        <f>IFERROR(VLOOKUP($I575,Trabajadores!$C$3:$AT$1684,44,FALSE),0)</f>
        <v>19228</v>
      </c>
      <c r="AI575" s="43">
        <f>IFERROR(VLOOKUP($I575,Trabajadores!$C$3:$AT$1684,2,FALSE),0)</f>
        <v>351</v>
      </c>
      <c r="AJ575" s="43" t="str">
        <f>IFERROR(VLOOKUP($I575,Trabajadores!$C$3:$AY$1270,21,FALSE),0)</f>
        <v>3</v>
      </c>
      <c r="AK575" s="42">
        <f>IFERROR(VLOOKUP($I575,Trabajadores!$C$3:$AN$1684,38,FALSE),0)</f>
        <v>8.5962499999999995</v>
      </c>
      <c r="AL575" s="42" t="str">
        <f>IFERROR(VLOOKUP($I575,Trabajadores!$C$3:$AN$1684,28,FALSE),0)</f>
        <v>99100165012016</v>
      </c>
      <c r="AM575" s="21" t="str">
        <f>IFERROR(VLOOKUP($I575,Trabajadores!$C$3:$AN$1684,19,FALSE),0)</f>
        <v>Cociner@</v>
      </c>
      <c r="AN575" s="21">
        <f>IFERROR(IF($J575="algadi",VLOOKUP($K575,Centros!$AB$2:$AD$142,2,FALSE),VLOOKUP($K575,Centros!$AB$143:$AD$282,2,FALSE)),0)</f>
        <v>5027</v>
      </c>
      <c r="AO575" s="44" t="str">
        <f>IFERROR(IF($J575="algadi",VLOOKUP($K575,Centros!$AB$2:$AD$142,3,FALSE),VLOOKUP($K575,Centros!$AB$143:$AD$222,3,FALSE)),0)</f>
        <v>50</v>
      </c>
      <c r="AQ575" s="55">
        <f>IFERROR(VLOOKUP($AM575,Centros!$AR$2:$AS$405,2,FALSE),0)</f>
        <v>1.743765625</v>
      </c>
      <c r="AR575" s="78">
        <f>IFERROR(VLOOKUP($AM575,Centros!$AZ$2:$BA$6,2,FALSE),0)</f>
        <v>2.3222499999999999</v>
      </c>
      <c r="AS575" s="76">
        <f>IFERROR(VLOOKUP($AM575,Centros!$BE$2:$BF$6,2,FALSE),0)</f>
        <v>0</v>
      </c>
      <c r="BD575" s="45" t="str">
        <f t="shared" si="204"/>
        <v>ALGADI</v>
      </c>
      <c r="BE575" s="45" t="s">
        <v>852</v>
      </c>
      <c r="BF575" s="123" t="str">
        <f t="shared" si="205"/>
        <v>9-SEPTIEMBRE</v>
      </c>
      <c r="BG575" s="45">
        <f t="shared" si="206"/>
        <v>120008</v>
      </c>
      <c r="BH575" s="45">
        <f>VLOOKUP(Y575,Hoja1!$A$2:$O$599,14,FALSE)</f>
        <v>120008</v>
      </c>
      <c r="BI575" s="45" t="str">
        <f>VLOOKUP(BH575,Hoja1!$A$2:$O$599,2,FALSE)</f>
        <v>C.M.U.  JAIME DEL AMO</v>
      </c>
      <c r="BJ575" s="45" t="str">
        <f t="shared" si="207"/>
        <v>AMO REDONDO, MIGUEL A.</v>
      </c>
      <c r="BK575" s="45">
        <f>VLOOKUP(BJ575,Trabajadores!$C$3:$AN$3285,14,FALSE)</f>
        <v>100</v>
      </c>
      <c r="BL575" s="45" t="str">
        <f>VLOOKUP($BJ575,Trabajadores!$C$3:$AN$3285,19,FALSE)</f>
        <v>Cociner@</v>
      </c>
      <c r="BM575" s="45">
        <f>VLOOKUP($BJ575,Trabajadores!$C$3:$AN$3285,16,FALSE)</f>
        <v>100</v>
      </c>
      <c r="BN575" s="124">
        <f t="shared" si="208"/>
        <v>1</v>
      </c>
      <c r="BP575" s="125">
        <f t="shared" si="210"/>
        <v>1</v>
      </c>
      <c r="BR575" s="126">
        <f t="shared" si="211"/>
        <v>-237.51</v>
      </c>
      <c r="BV575" s="45" t="str">
        <f t="shared" si="212"/>
        <v>ALGADI</v>
      </c>
      <c r="BW575" s="45" t="s">
        <v>852</v>
      </c>
      <c r="BX575" s="123" t="str">
        <f t="shared" si="213"/>
        <v>9-SEPTIEMBRE</v>
      </c>
      <c r="BY575" s="45">
        <f t="shared" si="214"/>
        <v>120008</v>
      </c>
      <c r="BZ575" s="45">
        <f>VLOOKUP(BY575,Hoja1!$A$2:$O$599,14,FALSE)</f>
        <v>120008</v>
      </c>
      <c r="CA575" s="45" t="str">
        <f>VLOOKUP(BZ575,Hoja1!$A$2:$O$599,2,FALSE)</f>
        <v>C.M.U.  JAIME DEL AMO</v>
      </c>
      <c r="CB575" s="45" t="str">
        <f t="shared" si="215"/>
        <v>Eventos</v>
      </c>
      <c r="CC575" s="45">
        <v>888</v>
      </c>
      <c r="CD575" s="45" t="str">
        <f t="shared" si="216"/>
        <v>INCIDENCIA</v>
      </c>
      <c r="CJ575" s="126">
        <f t="shared" si="217"/>
        <v>237.51</v>
      </c>
    </row>
    <row r="576" spans="4:88" hidden="1" x14ac:dyDescent="0.3">
      <c r="D576" s="31" t="s">
        <v>2777</v>
      </c>
      <c r="E576" s="8" t="s">
        <v>2786</v>
      </c>
      <c r="F576" s="7" t="s">
        <v>726</v>
      </c>
      <c r="G576" s="45" t="s">
        <v>714</v>
      </c>
      <c r="H576" s="45" t="s">
        <v>720</v>
      </c>
      <c r="I576" s="119" t="s">
        <v>884</v>
      </c>
      <c r="J576" s="18" t="s">
        <v>485</v>
      </c>
      <c r="K576" s="119">
        <v>120008</v>
      </c>
      <c r="L576" s="110" t="str">
        <f t="shared" ref="L576:L639" si="219">IF(W576&gt;0,IF(OR(E576="",F576="",G576="",H576="",I576="",J576="",K576=""),"faltan datos","ok")," ")</f>
        <v>ok</v>
      </c>
      <c r="M576" s="111" t="str">
        <f>IFERROR(VLOOKUP(K576,Centros!$E$2:$G$340,2,FALSE)," ")</f>
        <v>COLEGIO MAYOR JAIME DEL AMO</v>
      </c>
      <c r="N576" s="112" t="str">
        <f t="shared" ref="N576:N639" si="220">IF(J576=" "," ",IF(J576=X576," ","Emp Orig/dest. Distinta"))</f>
        <v xml:space="preserve"> </v>
      </c>
      <c r="O576" s="113" t="str">
        <f>IFERROR(VLOOKUP($I576,Trabajadores!$C$3:$AF$1684,19,FALSE)," ")</f>
        <v>Cociner@</v>
      </c>
      <c r="P576" s="32">
        <v>2</v>
      </c>
      <c r="Q576" s="33">
        <v>150</v>
      </c>
      <c r="R576" s="24">
        <f t="shared" si="218"/>
        <v>300</v>
      </c>
      <c r="T576" s="23">
        <f t="shared" ref="T576:T639" si="221">IF(AL576="99100165012016",AQ576,IF(AL576="28009435011996",AR576,IF(AL576="99010825011997",AS576)))</f>
        <v>1.743765625</v>
      </c>
      <c r="U576" s="23">
        <f t="shared" ref="U576:U639" si="222">IF(T576="no corresponde",0,+S576*T576)</f>
        <v>0</v>
      </c>
      <c r="V576" s="18"/>
      <c r="W576" s="23">
        <f t="shared" ref="W576:W639" si="223">+V576*AK576+((+R576+U576)*1.3195)</f>
        <v>395.84999999999997</v>
      </c>
      <c r="X576" s="30" t="str">
        <f>IFERROR(VLOOKUP($I576,Trabajadores!$C$2:$AS$1684,42,FALSE)," ")</f>
        <v>ALGADI</v>
      </c>
      <c r="Y576" s="30">
        <f>IFERROR(VLOOKUP($I576,Trabajadores!$C$2:$AS$1684,40,FALSE)," ")</f>
        <v>120009</v>
      </c>
      <c r="Z576" s="30" t="str">
        <f>IFERROR(VLOOKUP(Y576,Centros!$X$2:$Y$228,2,FALSE)," ")</f>
        <v>COLEGIO MAYOR ALCALA</v>
      </c>
      <c r="AA576" s="6" t="s">
        <v>10613</v>
      </c>
      <c r="AB576" s="5" t="s">
        <v>11095</v>
      </c>
      <c r="AC576" s="41">
        <f>IFERROR(VLOOKUP(H576,Centros!$AI$2:$AN$10,6,FALSE),0)</f>
        <v>70</v>
      </c>
      <c r="AD576" s="42">
        <f t="shared" ref="AD576:AD639" si="224">IF(AC576=70,R576,0)</f>
        <v>300</v>
      </c>
      <c r="AE576" s="42">
        <f t="shared" ref="AE576:AE639" si="225">IF(AC576=72,R576,0)</f>
        <v>0</v>
      </c>
      <c r="AF576" s="42">
        <f t="shared" ref="AF576:AF639" si="226">IF(AC576=73,+R576,0)</f>
        <v>0</v>
      </c>
      <c r="AG576" s="42">
        <f t="shared" ref="AG576:AG639" si="227">+U576</f>
        <v>0</v>
      </c>
      <c r="AH576" s="43">
        <f>IFERROR(VLOOKUP($I576,Trabajadores!$C$3:$AT$1684,44,FALSE),0)</f>
        <v>19228</v>
      </c>
      <c r="AI576" s="43">
        <f>IFERROR(VLOOKUP($I576,Trabajadores!$C$3:$AT$1684,2,FALSE),0)</f>
        <v>1692</v>
      </c>
      <c r="AJ576" s="43" t="str">
        <f>IFERROR(VLOOKUP($I576,Trabajadores!$C$3:$AY$1270,21,FALSE),0)</f>
        <v>53</v>
      </c>
      <c r="AK576" s="42">
        <f>IFERROR(VLOOKUP($I576,Trabajadores!$C$3:$AN$1684,38,FALSE),0)</f>
        <v>9.8674999999999997</v>
      </c>
      <c r="AL576" s="42" t="str">
        <f>IFERROR(VLOOKUP($I576,Trabajadores!$C$3:$AN$1684,28,FALSE),0)</f>
        <v>99100165012016</v>
      </c>
      <c r="AM576" s="21" t="str">
        <f>IFERROR(VLOOKUP($I576,Trabajadores!$C$3:$AN$1684,19,FALSE),0)</f>
        <v>Cociner@</v>
      </c>
      <c r="AN576" s="21">
        <f>IFERROR(IF($J576="algadi",VLOOKUP($K576,Centros!$AB$2:$AD$142,2,FALSE),VLOOKUP($K576,Centros!$AB$143:$AD$282,2,FALSE)),0)</f>
        <v>5027</v>
      </c>
      <c r="AO576" s="44" t="str">
        <f>IFERROR(IF($J576="algadi",VLOOKUP($K576,Centros!$AB$2:$AD$142,3,FALSE),VLOOKUP($K576,Centros!$AB$143:$AD$222,3,FALSE)),0)</f>
        <v>50</v>
      </c>
      <c r="AQ576" s="55">
        <f>IFERROR(VLOOKUP($AM576,Centros!$AR$2:$AS$405,2,FALSE),0)</f>
        <v>1.743765625</v>
      </c>
      <c r="AR576" s="78">
        <f>IFERROR(VLOOKUP($AM576,Centros!$AZ$2:$BA$6,2,FALSE),0)</f>
        <v>2.3222499999999999</v>
      </c>
      <c r="AS576" s="76">
        <f>IFERROR(VLOOKUP($AM576,Centros!$BE$2:$BF$6,2,FALSE),0)</f>
        <v>0</v>
      </c>
      <c r="BD576" s="45" t="str">
        <f t="shared" ref="BD576:BD639" si="228">+X576</f>
        <v>ALGADI</v>
      </c>
      <c r="BE576" s="45" t="s">
        <v>852</v>
      </c>
      <c r="BF576" s="123" t="str">
        <f t="shared" ref="BF576:BF639" si="229">+E576</f>
        <v>9-SEPTIEMBRE</v>
      </c>
      <c r="BG576" s="45">
        <f t="shared" ref="BG576:BG639" si="230">+Y576</f>
        <v>120009</v>
      </c>
      <c r="BH576" s="45">
        <f>VLOOKUP(Y576,Hoja1!$A$2:$O$599,14,FALSE)</f>
        <v>120009</v>
      </c>
      <c r="BI576" s="45" t="str">
        <f>VLOOKUP(BH576,Hoja1!$A$2:$O$599,2,FALSE)</f>
        <v>COLEGIO MAYOR ALCALA</v>
      </c>
      <c r="BJ576" s="45" t="str">
        <f t="shared" ref="BJ576:BJ639" si="231">+I576</f>
        <v>LUALDI, GASTON IGN</v>
      </c>
      <c r="BK576" s="45">
        <f>VLOOKUP(BJ576,Trabajadores!$C$3:$AN$3285,14,FALSE)</f>
        <v>410</v>
      </c>
      <c r="BL576" s="45" t="str">
        <f>VLOOKUP($BJ576,Trabajadores!$C$3:$AN$3285,19,FALSE)</f>
        <v>Cociner@</v>
      </c>
      <c r="BM576" s="45">
        <f>VLOOKUP($BJ576,Trabajadores!$C$3:$AN$3285,16,FALSE)</f>
        <v>100</v>
      </c>
      <c r="BN576" s="124">
        <f t="shared" ref="BN576:BN639" si="232">IF($G576="010 Restauración",100%,0%)</f>
        <v>1</v>
      </c>
      <c r="BP576" s="125">
        <f t="shared" ref="BP576:BP639" si="233">+BN576+BO576</f>
        <v>1</v>
      </c>
      <c r="BR576" s="126">
        <f t="shared" ref="BR576:BR639" si="234">-W576</f>
        <v>-395.84999999999997</v>
      </c>
      <c r="BV576" s="45" t="str">
        <f t="shared" ref="BV576:BV639" si="235">+J576</f>
        <v>ALGADI</v>
      </c>
      <c r="BW576" s="45" t="s">
        <v>852</v>
      </c>
      <c r="BX576" s="123" t="str">
        <f t="shared" ref="BX576:BX639" si="236">+E576</f>
        <v>9-SEPTIEMBRE</v>
      </c>
      <c r="BY576" s="45">
        <f t="shared" ref="BY576:BY639" si="237">+K576</f>
        <v>120008</v>
      </c>
      <c r="BZ576" s="45">
        <f>VLOOKUP(BY576,Hoja1!$A$2:$O$599,14,FALSE)</f>
        <v>120008</v>
      </c>
      <c r="CA576" s="45" t="str">
        <f>VLOOKUP(BZ576,Hoja1!$A$2:$O$599,2,FALSE)</f>
        <v>C.M.U.  JAIME DEL AMO</v>
      </c>
      <c r="CB576" s="45" t="str">
        <f t="shared" ref="CB576:CB639" si="238">+H576</f>
        <v>Festivos y Fines de Semana</v>
      </c>
      <c r="CC576" s="45">
        <v>888</v>
      </c>
      <c r="CD576" s="45" t="str">
        <f t="shared" ref="CD576:CD639" si="239">+BW576</f>
        <v>INCIDENCIA</v>
      </c>
      <c r="CJ576" s="126">
        <f t="shared" ref="CJ576:CJ639" si="240">+W576</f>
        <v>395.84999999999997</v>
      </c>
    </row>
    <row r="577" spans="4:88" hidden="1" x14ac:dyDescent="0.3">
      <c r="D577" s="31" t="s">
        <v>2777</v>
      </c>
      <c r="E577" s="8" t="s">
        <v>2786</v>
      </c>
      <c r="F577" s="7" t="s">
        <v>726</v>
      </c>
      <c r="G577" s="45" t="s">
        <v>714</v>
      </c>
      <c r="H577" s="45" t="s">
        <v>722</v>
      </c>
      <c r="I577" s="119" t="s">
        <v>5446</v>
      </c>
      <c r="J577" s="18" t="s">
        <v>485</v>
      </c>
      <c r="K577" s="119">
        <v>120008</v>
      </c>
      <c r="L577" s="110" t="str">
        <f t="shared" si="219"/>
        <v>ok</v>
      </c>
      <c r="M577" s="111" t="str">
        <f>IFERROR(VLOOKUP(K577,Centros!$E$2:$G$340,2,FALSE)," ")</f>
        <v>COLEGIO MAYOR JAIME DEL AMO</v>
      </c>
      <c r="N577" s="112" t="str">
        <f t="shared" si="220"/>
        <v xml:space="preserve"> </v>
      </c>
      <c r="O577" s="113" t="str">
        <f>IFERROR(VLOOKUP($I577,Trabajadores!$C$3:$AF$1684,19,FALSE)," ")</f>
        <v>AUX.COLEC.</v>
      </c>
      <c r="P577" s="32">
        <v>16</v>
      </c>
      <c r="Q577" s="33">
        <v>9</v>
      </c>
      <c r="R577" s="24">
        <f t="shared" si="218"/>
        <v>144</v>
      </c>
      <c r="T577" s="23">
        <f t="shared" si="221"/>
        <v>0</v>
      </c>
      <c r="U577" s="23">
        <f t="shared" si="222"/>
        <v>0</v>
      </c>
      <c r="V577" s="18"/>
      <c r="W577" s="23">
        <f t="shared" si="223"/>
        <v>190.00799999999998</v>
      </c>
      <c r="X577" s="30" t="str">
        <f>IFERROR(VLOOKUP($I577,Trabajadores!$C$2:$AS$1684,42,FALSE)," ")</f>
        <v>ALGADI</v>
      </c>
      <c r="Y577" s="30">
        <f>IFERROR(VLOOKUP($I577,Trabajadores!$C$2:$AS$1684,40,FALSE)," ")</f>
        <v>120008</v>
      </c>
      <c r="Z577" s="30" t="str">
        <f>IFERROR(VLOOKUP(Y577,Centros!$X$2:$Y$228,2,FALSE)," ")</f>
        <v>COLEGIO MAYOR JAIME DEL AMO</v>
      </c>
      <c r="AA577" s="6" t="s">
        <v>10613</v>
      </c>
      <c r="AB577" s="5" t="s">
        <v>11096</v>
      </c>
      <c r="AC577" s="41">
        <f>IFERROR(VLOOKUP(H577,Centros!$AI$2:$AN$10,6,FALSE),0)</f>
        <v>72</v>
      </c>
      <c r="AD577" s="42">
        <f t="shared" si="224"/>
        <v>0</v>
      </c>
      <c r="AE577" s="42">
        <f t="shared" si="225"/>
        <v>144</v>
      </c>
      <c r="AF577" s="42">
        <f t="shared" si="226"/>
        <v>0</v>
      </c>
      <c r="AG577" s="42">
        <f t="shared" si="227"/>
        <v>0</v>
      </c>
      <c r="AH577" s="43">
        <f>IFERROR(VLOOKUP($I577,Trabajadores!$C$3:$AT$1684,44,FALSE),0)</f>
        <v>19228</v>
      </c>
      <c r="AI577" s="43">
        <f>IFERROR(VLOOKUP($I577,Trabajadores!$C$3:$AT$1684,2,FALSE),0)</f>
        <v>18</v>
      </c>
      <c r="AJ577" s="43" t="str">
        <f>IFERROR(VLOOKUP($I577,Trabajadores!$C$3:$AY$1270,21,FALSE),0)</f>
        <v>3</v>
      </c>
      <c r="AK577" s="42">
        <f>IFERROR(VLOOKUP($I577,Trabajadores!$C$3:$AN$1684,38,FALSE),0)</f>
        <v>7.65625</v>
      </c>
      <c r="AL577" s="42" t="str">
        <f>IFERROR(VLOOKUP($I577,Trabajadores!$C$3:$AN$1684,28,FALSE),0)</f>
        <v>99100165012016</v>
      </c>
      <c r="AM577" s="21" t="str">
        <f>IFERROR(VLOOKUP($I577,Trabajadores!$C$3:$AN$1684,19,FALSE),0)</f>
        <v>AUX.COLEC.</v>
      </c>
      <c r="AN577" s="21">
        <f>IFERROR(IF($J577="algadi",VLOOKUP($K577,Centros!$AB$2:$AD$142,2,FALSE),VLOOKUP($K577,Centros!$AB$143:$AD$282,2,FALSE)),0)</f>
        <v>5027</v>
      </c>
      <c r="AO577" s="44" t="str">
        <f>IFERROR(IF($J577="algadi",VLOOKUP($K577,Centros!$AB$2:$AD$142,3,FALSE),VLOOKUP($K577,Centros!$AB$143:$AD$222,3,FALSE)),0)</f>
        <v>50</v>
      </c>
      <c r="AQ577" s="55">
        <f>IFERROR(VLOOKUP($AM577,Centros!$AR$2:$AS$405,2,FALSE),0)</f>
        <v>0</v>
      </c>
      <c r="AR577" s="78">
        <f>IFERROR(VLOOKUP($AM577,Centros!$AZ$2:$BA$6,2,FALSE),0)</f>
        <v>0</v>
      </c>
      <c r="AS577" s="76">
        <f>IFERROR(VLOOKUP($AM577,Centros!$BE$2:$BF$6,2,FALSE),0)</f>
        <v>0</v>
      </c>
      <c r="BD577" s="45" t="str">
        <f t="shared" si="228"/>
        <v>ALGADI</v>
      </c>
      <c r="BE577" s="45" t="s">
        <v>852</v>
      </c>
      <c r="BF577" s="123" t="str">
        <f t="shared" si="229"/>
        <v>9-SEPTIEMBRE</v>
      </c>
      <c r="BG577" s="45">
        <f t="shared" si="230"/>
        <v>120008</v>
      </c>
      <c r="BH577" s="45">
        <f>VLOOKUP(Y577,Hoja1!$A$2:$O$599,14,FALSE)</f>
        <v>120008</v>
      </c>
      <c r="BI577" s="45" t="str">
        <f>VLOOKUP(BH577,Hoja1!$A$2:$O$599,2,FALSE)</f>
        <v>C.M.U.  JAIME DEL AMO</v>
      </c>
      <c r="BJ577" s="45" t="str">
        <f t="shared" si="231"/>
        <v>BELTRAN AYALA, M FELIX</v>
      </c>
      <c r="BK577" s="45">
        <f>VLOOKUP(BJ577,Trabajadores!$C$3:$AN$3285,14,FALSE)</f>
        <v>300</v>
      </c>
      <c r="BL577" s="45" t="str">
        <f>VLOOKUP($BJ577,Trabajadores!$C$3:$AN$3285,19,FALSE)</f>
        <v>AUX.COLEC.</v>
      </c>
      <c r="BM577" s="45">
        <f>VLOOKUP($BJ577,Trabajadores!$C$3:$AN$3285,16,FALSE)</f>
        <v>100</v>
      </c>
      <c r="BN577" s="124">
        <f t="shared" si="232"/>
        <v>1</v>
      </c>
      <c r="BP577" s="125">
        <f t="shared" si="233"/>
        <v>1</v>
      </c>
      <c r="BR577" s="126">
        <f t="shared" si="234"/>
        <v>-190.00799999999998</v>
      </c>
      <c r="BV577" s="45" t="str">
        <f t="shared" si="235"/>
        <v>ALGADI</v>
      </c>
      <c r="BW577" s="45" t="s">
        <v>852</v>
      </c>
      <c r="BX577" s="123" t="str">
        <f t="shared" si="236"/>
        <v>9-SEPTIEMBRE</v>
      </c>
      <c r="BY577" s="45">
        <f t="shared" si="237"/>
        <v>120008</v>
      </c>
      <c r="BZ577" s="45">
        <f>VLOOKUP(BY577,Hoja1!$A$2:$O$599,14,FALSE)</f>
        <v>120008</v>
      </c>
      <c r="CA577" s="45" t="str">
        <f>VLOOKUP(BZ577,Hoja1!$A$2:$O$599,2,FALSE)</f>
        <v>C.M.U.  JAIME DEL AMO</v>
      </c>
      <c r="CB577" s="45" t="str">
        <f t="shared" si="238"/>
        <v>Puesto pendiente de cubrir</v>
      </c>
      <c r="CC577" s="45">
        <v>888</v>
      </c>
      <c r="CD577" s="45" t="str">
        <f t="shared" si="239"/>
        <v>INCIDENCIA</v>
      </c>
      <c r="CJ577" s="126">
        <f t="shared" si="240"/>
        <v>190.00799999999998</v>
      </c>
    </row>
    <row r="578" spans="4:88" hidden="1" x14ac:dyDescent="0.3">
      <c r="D578" s="31" t="s">
        <v>2777</v>
      </c>
      <c r="E578" s="8" t="s">
        <v>2786</v>
      </c>
      <c r="F578" s="7" t="s">
        <v>726</v>
      </c>
      <c r="G578" s="45" t="s">
        <v>714</v>
      </c>
      <c r="H578" s="45" t="s">
        <v>722</v>
      </c>
      <c r="I578" s="119" t="s">
        <v>5446</v>
      </c>
      <c r="J578" s="18" t="s">
        <v>485</v>
      </c>
      <c r="K578" s="119">
        <v>120008</v>
      </c>
      <c r="L578" s="110" t="str">
        <f t="shared" si="219"/>
        <v>ok</v>
      </c>
      <c r="M578" s="111" t="str">
        <f>IFERROR(VLOOKUP(K578,Centros!$E$2:$G$340,2,FALSE)," ")</f>
        <v>COLEGIO MAYOR JAIME DEL AMO</v>
      </c>
      <c r="N578" s="112" t="str">
        <f t="shared" si="220"/>
        <v xml:space="preserve"> </v>
      </c>
      <c r="O578" s="113" t="str">
        <f>IFERROR(VLOOKUP($I578,Trabajadores!$C$3:$AF$1684,19,FALSE)," ")</f>
        <v>AUX.COLEC.</v>
      </c>
      <c r="P578" s="32">
        <v>25</v>
      </c>
      <c r="Q578" s="33">
        <v>9</v>
      </c>
      <c r="R578" s="24">
        <f t="shared" si="218"/>
        <v>225</v>
      </c>
      <c r="T578" s="23">
        <f t="shared" si="221"/>
        <v>0</v>
      </c>
      <c r="U578" s="23">
        <f t="shared" si="222"/>
        <v>0</v>
      </c>
      <c r="V578" s="18"/>
      <c r="W578" s="23">
        <f t="shared" si="223"/>
        <v>296.88749999999999</v>
      </c>
      <c r="X578" s="30" t="str">
        <f>IFERROR(VLOOKUP($I578,Trabajadores!$C$2:$AS$1684,42,FALSE)," ")</f>
        <v>ALGADI</v>
      </c>
      <c r="Y578" s="30">
        <f>IFERROR(VLOOKUP($I578,Trabajadores!$C$2:$AS$1684,40,FALSE)," ")</f>
        <v>120008</v>
      </c>
      <c r="Z578" s="30" t="str">
        <f>IFERROR(VLOOKUP(Y578,Centros!$X$2:$Y$228,2,FALSE)," ")</f>
        <v>COLEGIO MAYOR JAIME DEL AMO</v>
      </c>
      <c r="AA578" s="6" t="s">
        <v>10613</v>
      </c>
      <c r="AB578" s="5" t="s">
        <v>11097</v>
      </c>
      <c r="AC578" s="41">
        <f>IFERROR(VLOOKUP(H578,Centros!$AI$2:$AN$10,6,FALSE),0)</f>
        <v>72</v>
      </c>
      <c r="AD578" s="42">
        <f t="shared" si="224"/>
        <v>0</v>
      </c>
      <c r="AE578" s="42">
        <f t="shared" si="225"/>
        <v>225</v>
      </c>
      <c r="AF578" s="42">
        <f t="shared" si="226"/>
        <v>0</v>
      </c>
      <c r="AG578" s="42">
        <f t="shared" si="227"/>
        <v>0</v>
      </c>
      <c r="AH578" s="43">
        <f>IFERROR(VLOOKUP($I578,Trabajadores!$C$3:$AT$1684,44,FALSE),0)</f>
        <v>19228</v>
      </c>
      <c r="AI578" s="43">
        <f>IFERROR(VLOOKUP($I578,Trabajadores!$C$3:$AT$1684,2,FALSE),0)</f>
        <v>18</v>
      </c>
      <c r="AJ578" s="43" t="str">
        <f>IFERROR(VLOOKUP($I578,Trabajadores!$C$3:$AY$1270,21,FALSE),0)</f>
        <v>3</v>
      </c>
      <c r="AK578" s="42">
        <f>IFERROR(VLOOKUP($I578,Trabajadores!$C$3:$AN$1684,38,FALSE),0)</f>
        <v>7.65625</v>
      </c>
      <c r="AL578" s="42" t="str">
        <f>IFERROR(VLOOKUP($I578,Trabajadores!$C$3:$AN$1684,28,FALSE),0)</f>
        <v>99100165012016</v>
      </c>
      <c r="AM578" s="21" t="str">
        <f>IFERROR(VLOOKUP($I578,Trabajadores!$C$3:$AN$1684,19,FALSE),0)</f>
        <v>AUX.COLEC.</v>
      </c>
      <c r="AN578" s="21">
        <f>IFERROR(IF($J578="algadi",VLOOKUP($K578,Centros!$AB$2:$AD$142,2,FALSE),VLOOKUP($K578,Centros!$AB$143:$AD$282,2,FALSE)),0)</f>
        <v>5027</v>
      </c>
      <c r="AO578" s="44" t="str">
        <f>IFERROR(IF($J578="algadi",VLOOKUP($K578,Centros!$AB$2:$AD$142,3,FALSE),VLOOKUP($K578,Centros!$AB$143:$AD$222,3,FALSE)),0)</f>
        <v>50</v>
      </c>
      <c r="AQ578" s="55">
        <f>IFERROR(VLOOKUP($AM578,Centros!$AR$2:$AS$405,2,FALSE),0)</f>
        <v>0</v>
      </c>
      <c r="AR578" s="78">
        <f>IFERROR(VLOOKUP($AM578,Centros!$AZ$2:$BA$6,2,FALSE),0)</f>
        <v>0</v>
      </c>
      <c r="AS578" s="76">
        <f>IFERROR(VLOOKUP($AM578,Centros!$BE$2:$BF$6,2,FALSE),0)</f>
        <v>0</v>
      </c>
      <c r="BD578" s="45" t="str">
        <f t="shared" si="228"/>
        <v>ALGADI</v>
      </c>
      <c r="BE578" s="45" t="s">
        <v>852</v>
      </c>
      <c r="BF578" s="123" t="str">
        <f t="shared" si="229"/>
        <v>9-SEPTIEMBRE</v>
      </c>
      <c r="BG578" s="45">
        <f t="shared" si="230"/>
        <v>120008</v>
      </c>
      <c r="BH578" s="45">
        <f>VLOOKUP(Y578,Hoja1!$A$2:$O$599,14,FALSE)</f>
        <v>120008</v>
      </c>
      <c r="BI578" s="45" t="str">
        <f>VLOOKUP(BH578,Hoja1!$A$2:$O$599,2,FALSE)</f>
        <v>C.M.U.  JAIME DEL AMO</v>
      </c>
      <c r="BJ578" s="45" t="str">
        <f t="shared" si="231"/>
        <v>BELTRAN AYALA, M FELIX</v>
      </c>
      <c r="BK578" s="45">
        <f>VLOOKUP(BJ578,Trabajadores!$C$3:$AN$3285,14,FALSE)</f>
        <v>300</v>
      </c>
      <c r="BL578" s="45" t="str">
        <f>VLOOKUP($BJ578,Trabajadores!$C$3:$AN$3285,19,FALSE)</f>
        <v>AUX.COLEC.</v>
      </c>
      <c r="BM578" s="45">
        <f>VLOOKUP($BJ578,Trabajadores!$C$3:$AN$3285,16,FALSE)</f>
        <v>100</v>
      </c>
      <c r="BN578" s="124">
        <f t="shared" si="232"/>
        <v>1</v>
      </c>
      <c r="BP578" s="125">
        <f t="shared" si="233"/>
        <v>1</v>
      </c>
      <c r="BR578" s="126">
        <f t="shared" si="234"/>
        <v>-296.88749999999999</v>
      </c>
      <c r="BV578" s="45" t="str">
        <f t="shared" si="235"/>
        <v>ALGADI</v>
      </c>
      <c r="BW578" s="45" t="s">
        <v>852</v>
      </c>
      <c r="BX578" s="123" t="str">
        <f t="shared" si="236"/>
        <v>9-SEPTIEMBRE</v>
      </c>
      <c r="BY578" s="45">
        <f t="shared" si="237"/>
        <v>120008</v>
      </c>
      <c r="BZ578" s="45">
        <f>VLOOKUP(BY578,Hoja1!$A$2:$O$599,14,FALSE)</f>
        <v>120008</v>
      </c>
      <c r="CA578" s="45" t="str">
        <f>VLOOKUP(BZ578,Hoja1!$A$2:$O$599,2,FALSE)</f>
        <v>C.M.U.  JAIME DEL AMO</v>
      </c>
      <c r="CB578" s="45" t="str">
        <f t="shared" si="238"/>
        <v>Puesto pendiente de cubrir</v>
      </c>
      <c r="CC578" s="45">
        <v>888</v>
      </c>
      <c r="CD578" s="45" t="str">
        <f t="shared" si="239"/>
        <v>INCIDENCIA</v>
      </c>
      <c r="CJ578" s="126">
        <f t="shared" si="240"/>
        <v>296.88749999999999</v>
      </c>
    </row>
    <row r="579" spans="4:88" hidden="1" x14ac:dyDescent="0.3">
      <c r="D579" s="31" t="s">
        <v>2777</v>
      </c>
      <c r="E579" s="8" t="s">
        <v>2786</v>
      </c>
      <c r="F579" s="7" t="s">
        <v>726</v>
      </c>
      <c r="G579" s="45" t="s">
        <v>714</v>
      </c>
      <c r="H579" s="45" t="s">
        <v>722</v>
      </c>
      <c r="I579" s="119" t="s">
        <v>5446</v>
      </c>
      <c r="J579" s="18" t="s">
        <v>485</v>
      </c>
      <c r="K579" s="119">
        <v>120008</v>
      </c>
      <c r="L579" s="110" t="str">
        <f t="shared" si="219"/>
        <v>ok</v>
      </c>
      <c r="M579" s="111" t="str">
        <f>IFERROR(VLOOKUP(K579,Centros!$E$2:$G$340,2,FALSE)," ")</f>
        <v>COLEGIO MAYOR JAIME DEL AMO</v>
      </c>
      <c r="N579" s="112" t="str">
        <f t="shared" si="220"/>
        <v xml:space="preserve"> </v>
      </c>
      <c r="O579" s="113" t="str">
        <f>IFERROR(VLOOKUP($I579,Trabajadores!$C$3:$AF$1684,19,FALSE)," ")</f>
        <v>AUX.COLEC.</v>
      </c>
      <c r="P579" s="32">
        <v>36</v>
      </c>
      <c r="Q579" s="33">
        <v>9</v>
      </c>
      <c r="R579" s="24">
        <f t="shared" si="218"/>
        <v>324</v>
      </c>
      <c r="T579" s="23">
        <f t="shared" si="221"/>
        <v>0</v>
      </c>
      <c r="U579" s="23">
        <f t="shared" si="222"/>
        <v>0</v>
      </c>
      <c r="V579" s="18"/>
      <c r="W579" s="23">
        <f t="shared" si="223"/>
        <v>427.51799999999997</v>
      </c>
      <c r="X579" s="30" t="str">
        <f>IFERROR(VLOOKUP($I579,Trabajadores!$C$2:$AS$1684,42,FALSE)," ")</f>
        <v>ALGADI</v>
      </c>
      <c r="Y579" s="30">
        <f>IFERROR(VLOOKUP($I579,Trabajadores!$C$2:$AS$1684,40,FALSE)," ")</f>
        <v>120008</v>
      </c>
      <c r="Z579" s="30" t="str">
        <f>IFERROR(VLOOKUP(Y579,Centros!$X$2:$Y$228,2,FALSE)," ")</f>
        <v>COLEGIO MAYOR JAIME DEL AMO</v>
      </c>
      <c r="AA579" s="6" t="s">
        <v>10613</v>
      </c>
      <c r="AB579" s="5" t="s">
        <v>11098</v>
      </c>
      <c r="AC579" s="41">
        <f>IFERROR(VLOOKUP(H579,Centros!$AI$2:$AN$10,6,FALSE),0)</f>
        <v>72</v>
      </c>
      <c r="AD579" s="42">
        <f t="shared" si="224"/>
        <v>0</v>
      </c>
      <c r="AE579" s="42">
        <f t="shared" si="225"/>
        <v>324</v>
      </c>
      <c r="AF579" s="42">
        <f t="shared" si="226"/>
        <v>0</v>
      </c>
      <c r="AG579" s="42">
        <f t="shared" si="227"/>
        <v>0</v>
      </c>
      <c r="AH579" s="43">
        <f>IFERROR(VLOOKUP($I579,Trabajadores!$C$3:$AT$1684,44,FALSE),0)</f>
        <v>19228</v>
      </c>
      <c r="AI579" s="43">
        <f>IFERROR(VLOOKUP($I579,Trabajadores!$C$3:$AT$1684,2,FALSE),0)</f>
        <v>18</v>
      </c>
      <c r="AJ579" s="43" t="str">
        <f>IFERROR(VLOOKUP($I579,Trabajadores!$C$3:$AY$1270,21,FALSE),0)</f>
        <v>3</v>
      </c>
      <c r="AK579" s="42">
        <f>IFERROR(VLOOKUP($I579,Trabajadores!$C$3:$AN$1684,38,FALSE),0)</f>
        <v>7.65625</v>
      </c>
      <c r="AL579" s="42" t="str">
        <f>IFERROR(VLOOKUP($I579,Trabajadores!$C$3:$AN$1684,28,FALSE),0)</f>
        <v>99100165012016</v>
      </c>
      <c r="AM579" s="21" t="str">
        <f>IFERROR(VLOOKUP($I579,Trabajadores!$C$3:$AN$1684,19,FALSE),0)</f>
        <v>AUX.COLEC.</v>
      </c>
      <c r="AN579" s="21">
        <f>IFERROR(IF($J579="algadi",VLOOKUP($K579,Centros!$AB$2:$AD$142,2,FALSE),VLOOKUP($K579,Centros!$AB$143:$AD$282,2,FALSE)),0)</f>
        <v>5027</v>
      </c>
      <c r="AO579" s="44" t="str">
        <f>IFERROR(IF($J579="algadi",VLOOKUP($K579,Centros!$AB$2:$AD$142,3,FALSE),VLOOKUP($K579,Centros!$AB$143:$AD$222,3,FALSE)),0)</f>
        <v>50</v>
      </c>
      <c r="AQ579" s="55">
        <f>IFERROR(VLOOKUP($AM579,Centros!$AR$2:$AS$405,2,FALSE),0)</f>
        <v>0</v>
      </c>
      <c r="AR579" s="78">
        <f>IFERROR(VLOOKUP($AM579,Centros!$AZ$2:$BA$6,2,FALSE),0)</f>
        <v>0</v>
      </c>
      <c r="AS579" s="76">
        <f>IFERROR(VLOOKUP($AM579,Centros!$BE$2:$BF$6,2,FALSE),0)</f>
        <v>0</v>
      </c>
      <c r="BD579" s="45" t="str">
        <f t="shared" si="228"/>
        <v>ALGADI</v>
      </c>
      <c r="BE579" s="45" t="s">
        <v>852</v>
      </c>
      <c r="BF579" s="123" t="str">
        <f t="shared" si="229"/>
        <v>9-SEPTIEMBRE</v>
      </c>
      <c r="BG579" s="45">
        <f t="shared" si="230"/>
        <v>120008</v>
      </c>
      <c r="BH579" s="45">
        <f>VLOOKUP(Y579,Hoja1!$A$2:$O$599,14,FALSE)</f>
        <v>120008</v>
      </c>
      <c r="BI579" s="45" t="str">
        <f>VLOOKUP(BH579,Hoja1!$A$2:$O$599,2,FALSE)</f>
        <v>C.M.U.  JAIME DEL AMO</v>
      </c>
      <c r="BJ579" s="45" t="str">
        <f t="shared" si="231"/>
        <v>BELTRAN AYALA, M FELIX</v>
      </c>
      <c r="BK579" s="45">
        <f>VLOOKUP(BJ579,Trabajadores!$C$3:$AN$3285,14,FALSE)</f>
        <v>300</v>
      </c>
      <c r="BL579" s="45" t="str">
        <f>VLOOKUP($BJ579,Trabajadores!$C$3:$AN$3285,19,FALSE)</f>
        <v>AUX.COLEC.</v>
      </c>
      <c r="BM579" s="45">
        <f>VLOOKUP($BJ579,Trabajadores!$C$3:$AN$3285,16,FALSE)</f>
        <v>100</v>
      </c>
      <c r="BN579" s="124">
        <f t="shared" si="232"/>
        <v>1</v>
      </c>
      <c r="BP579" s="125">
        <f t="shared" si="233"/>
        <v>1</v>
      </c>
      <c r="BR579" s="126">
        <f t="shared" si="234"/>
        <v>-427.51799999999997</v>
      </c>
      <c r="BV579" s="45" t="str">
        <f t="shared" si="235"/>
        <v>ALGADI</v>
      </c>
      <c r="BW579" s="45" t="s">
        <v>852</v>
      </c>
      <c r="BX579" s="123" t="str">
        <f t="shared" si="236"/>
        <v>9-SEPTIEMBRE</v>
      </c>
      <c r="BY579" s="45">
        <f t="shared" si="237"/>
        <v>120008</v>
      </c>
      <c r="BZ579" s="45">
        <f>VLOOKUP(BY579,Hoja1!$A$2:$O$599,14,FALSE)</f>
        <v>120008</v>
      </c>
      <c r="CA579" s="45" t="str">
        <f>VLOOKUP(BZ579,Hoja1!$A$2:$O$599,2,FALSE)</f>
        <v>C.M.U.  JAIME DEL AMO</v>
      </c>
      <c r="CB579" s="45" t="str">
        <f t="shared" si="238"/>
        <v>Puesto pendiente de cubrir</v>
      </c>
      <c r="CC579" s="45">
        <v>888</v>
      </c>
      <c r="CD579" s="45" t="str">
        <f t="shared" si="239"/>
        <v>INCIDENCIA</v>
      </c>
      <c r="CJ579" s="126">
        <f t="shared" si="240"/>
        <v>427.51799999999997</v>
      </c>
    </row>
    <row r="580" spans="4:88" hidden="1" x14ac:dyDescent="0.3">
      <c r="D580" s="31" t="s">
        <v>2777</v>
      </c>
      <c r="E580" s="8" t="s">
        <v>2786</v>
      </c>
      <c r="F580" s="7" t="s">
        <v>726</v>
      </c>
      <c r="G580" s="45" t="s">
        <v>714</v>
      </c>
      <c r="H580" s="45" t="s">
        <v>722</v>
      </c>
      <c r="I580" s="119" t="s">
        <v>5446</v>
      </c>
      <c r="J580" s="18" t="s">
        <v>485</v>
      </c>
      <c r="K580" s="119">
        <v>120008</v>
      </c>
      <c r="L580" s="110" t="str">
        <f t="shared" si="219"/>
        <v>ok</v>
      </c>
      <c r="M580" s="111" t="str">
        <f>IFERROR(VLOOKUP(K580,Centros!$E$2:$G$340,2,FALSE)," ")</f>
        <v>COLEGIO MAYOR JAIME DEL AMO</v>
      </c>
      <c r="N580" s="112" t="str">
        <f t="shared" si="220"/>
        <v xml:space="preserve"> </v>
      </c>
      <c r="O580" s="113" t="str">
        <f>IFERROR(VLOOKUP($I580,Trabajadores!$C$3:$AF$1684,19,FALSE)," ")</f>
        <v>AUX.COLEC.</v>
      </c>
      <c r="P580" s="32">
        <v>20</v>
      </c>
      <c r="Q580" s="33">
        <v>9</v>
      </c>
      <c r="R580" s="24">
        <f t="shared" si="218"/>
        <v>180</v>
      </c>
      <c r="T580" s="23">
        <f t="shared" si="221"/>
        <v>0</v>
      </c>
      <c r="U580" s="23">
        <f t="shared" si="222"/>
        <v>0</v>
      </c>
      <c r="V580" s="18"/>
      <c r="W580" s="23">
        <f t="shared" si="223"/>
        <v>237.51</v>
      </c>
      <c r="X580" s="30" t="str">
        <f>IFERROR(VLOOKUP($I580,Trabajadores!$C$2:$AS$1684,42,FALSE)," ")</f>
        <v>ALGADI</v>
      </c>
      <c r="Y580" s="30">
        <f>IFERROR(VLOOKUP($I580,Trabajadores!$C$2:$AS$1684,40,FALSE)," ")</f>
        <v>120008</v>
      </c>
      <c r="Z580" s="30" t="str">
        <f>IFERROR(VLOOKUP(Y580,Centros!$X$2:$Y$228,2,FALSE)," ")</f>
        <v>COLEGIO MAYOR JAIME DEL AMO</v>
      </c>
      <c r="AA580" s="6" t="s">
        <v>10613</v>
      </c>
      <c r="AB580" s="5" t="s">
        <v>11099</v>
      </c>
      <c r="AC580" s="41">
        <f>IFERROR(VLOOKUP(H580,Centros!$AI$2:$AN$10,6,FALSE),0)</f>
        <v>72</v>
      </c>
      <c r="AD580" s="42">
        <f t="shared" si="224"/>
        <v>0</v>
      </c>
      <c r="AE580" s="42">
        <f t="shared" si="225"/>
        <v>180</v>
      </c>
      <c r="AF580" s="42">
        <f t="shared" si="226"/>
        <v>0</v>
      </c>
      <c r="AG580" s="42">
        <f t="shared" si="227"/>
        <v>0</v>
      </c>
      <c r="AH580" s="43">
        <f>IFERROR(VLOOKUP($I580,Trabajadores!$C$3:$AT$1684,44,FALSE),0)</f>
        <v>19228</v>
      </c>
      <c r="AI580" s="43">
        <f>IFERROR(VLOOKUP($I580,Trabajadores!$C$3:$AT$1684,2,FALSE),0)</f>
        <v>18</v>
      </c>
      <c r="AJ580" s="43" t="str">
        <f>IFERROR(VLOOKUP($I580,Trabajadores!$C$3:$AY$1270,21,FALSE),0)</f>
        <v>3</v>
      </c>
      <c r="AK580" s="42">
        <f>IFERROR(VLOOKUP($I580,Trabajadores!$C$3:$AN$1684,38,FALSE),0)</f>
        <v>7.65625</v>
      </c>
      <c r="AL580" s="42" t="str">
        <f>IFERROR(VLOOKUP($I580,Trabajadores!$C$3:$AN$1684,28,FALSE),0)</f>
        <v>99100165012016</v>
      </c>
      <c r="AM580" s="21" t="str">
        <f>IFERROR(VLOOKUP($I580,Trabajadores!$C$3:$AN$1684,19,FALSE),0)</f>
        <v>AUX.COLEC.</v>
      </c>
      <c r="AN580" s="21">
        <f>IFERROR(IF($J580="algadi",VLOOKUP($K580,Centros!$AB$2:$AD$142,2,FALSE),VLOOKUP($K580,Centros!$AB$143:$AD$282,2,FALSE)),0)</f>
        <v>5027</v>
      </c>
      <c r="AO580" s="44" t="str">
        <f>IFERROR(IF($J580="algadi",VLOOKUP($K580,Centros!$AB$2:$AD$142,3,FALSE),VLOOKUP($K580,Centros!$AB$143:$AD$222,3,FALSE)),0)</f>
        <v>50</v>
      </c>
      <c r="AQ580" s="55">
        <f>IFERROR(VLOOKUP($AM580,Centros!$AR$2:$AS$405,2,FALSE),0)</f>
        <v>0</v>
      </c>
      <c r="AR580" s="78">
        <f>IFERROR(VLOOKUP($AM580,Centros!$AZ$2:$BA$6,2,FALSE),0)</f>
        <v>0</v>
      </c>
      <c r="AS580" s="76">
        <f>IFERROR(VLOOKUP($AM580,Centros!$BE$2:$BF$6,2,FALSE),0)</f>
        <v>0</v>
      </c>
      <c r="BD580" s="45" t="str">
        <f t="shared" si="228"/>
        <v>ALGADI</v>
      </c>
      <c r="BE580" s="45" t="s">
        <v>852</v>
      </c>
      <c r="BF580" s="123" t="str">
        <f t="shared" si="229"/>
        <v>9-SEPTIEMBRE</v>
      </c>
      <c r="BG580" s="45">
        <f t="shared" si="230"/>
        <v>120008</v>
      </c>
      <c r="BH580" s="45">
        <f>VLOOKUP(Y580,Hoja1!$A$2:$O$599,14,FALSE)</f>
        <v>120008</v>
      </c>
      <c r="BI580" s="45" t="str">
        <f>VLOOKUP(BH580,Hoja1!$A$2:$O$599,2,FALSE)</f>
        <v>C.M.U.  JAIME DEL AMO</v>
      </c>
      <c r="BJ580" s="45" t="str">
        <f t="shared" si="231"/>
        <v>BELTRAN AYALA, M FELIX</v>
      </c>
      <c r="BK580" s="45">
        <f>VLOOKUP(BJ580,Trabajadores!$C$3:$AN$3285,14,FALSE)</f>
        <v>300</v>
      </c>
      <c r="BL580" s="45" t="str">
        <f>VLOOKUP($BJ580,Trabajadores!$C$3:$AN$3285,19,FALSE)</f>
        <v>AUX.COLEC.</v>
      </c>
      <c r="BM580" s="45">
        <f>VLOOKUP($BJ580,Trabajadores!$C$3:$AN$3285,16,FALSE)</f>
        <v>100</v>
      </c>
      <c r="BN580" s="124">
        <f t="shared" si="232"/>
        <v>1</v>
      </c>
      <c r="BP580" s="125">
        <f t="shared" si="233"/>
        <v>1</v>
      </c>
      <c r="BR580" s="126">
        <f t="shared" si="234"/>
        <v>-237.51</v>
      </c>
      <c r="BV580" s="45" t="str">
        <f t="shared" si="235"/>
        <v>ALGADI</v>
      </c>
      <c r="BW580" s="45" t="s">
        <v>852</v>
      </c>
      <c r="BX580" s="123" t="str">
        <f t="shared" si="236"/>
        <v>9-SEPTIEMBRE</v>
      </c>
      <c r="BY580" s="45">
        <f t="shared" si="237"/>
        <v>120008</v>
      </c>
      <c r="BZ580" s="45">
        <f>VLOOKUP(BY580,Hoja1!$A$2:$O$599,14,FALSE)</f>
        <v>120008</v>
      </c>
      <c r="CA580" s="45" t="str">
        <f>VLOOKUP(BZ580,Hoja1!$A$2:$O$599,2,FALSE)</f>
        <v>C.M.U.  JAIME DEL AMO</v>
      </c>
      <c r="CB580" s="45" t="str">
        <f t="shared" si="238"/>
        <v>Puesto pendiente de cubrir</v>
      </c>
      <c r="CC580" s="45">
        <v>888</v>
      </c>
      <c r="CD580" s="45" t="str">
        <f t="shared" si="239"/>
        <v>INCIDENCIA</v>
      </c>
      <c r="CJ580" s="126">
        <f t="shared" si="240"/>
        <v>237.51</v>
      </c>
    </row>
    <row r="581" spans="4:88" hidden="1" x14ac:dyDescent="0.3">
      <c r="D581" s="31" t="s">
        <v>2777</v>
      </c>
      <c r="E581" s="8" t="s">
        <v>2786</v>
      </c>
      <c r="F581" s="7" t="s">
        <v>726</v>
      </c>
      <c r="G581" s="45" t="s">
        <v>714</v>
      </c>
      <c r="H581" s="45" t="s">
        <v>722</v>
      </c>
      <c r="I581" s="119" t="s">
        <v>5389</v>
      </c>
      <c r="J581" s="18" t="s">
        <v>485</v>
      </c>
      <c r="K581" s="119">
        <v>120008</v>
      </c>
      <c r="L581" s="110" t="str">
        <f t="shared" si="219"/>
        <v>ok</v>
      </c>
      <c r="M581" s="111" t="str">
        <f>IFERROR(VLOOKUP(K581,Centros!$E$2:$G$340,2,FALSE)," ")</f>
        <v>COLEGIO MAYOR JAIME DEL AMO</v>
      </c>
      <c r="N581" s="112" t="str">
        <f t="shared" si="220"/>
        <v xml:space="preserve"> </v>
      </c>
      <c r="O581" s="113" t="str">
        <f>IFERROR(VLOOKUP($I581,Trabajadores!$C$3:$AF$1684,19,FALSE)," ")</f>
        <v>ASL</v>
      </c>
      <c r="P581" s="32">
        <v>8</v>
      </c>
      <c r="Q581" s="33">
        <v>9</v>
      </c>
      <c r="R581" s="24">
        <f t="shared" si="218"/>
        <v>72</v>
      </c>
      <c r="T581" s="23">
        <f t="shared" si="221"/>
        <v>1.6367812499999999</v>
      </c>
      <c r="U581" s="23">
        <f t="shared" si="222"/>
        <v>0</v>
      </c>
      <c r="V581" s="18"/>
      <c r="W581" s="23">
        <f t="shared" si="223"/>
        <v>95.003999999999991</v>
      </c>
      <c r="X581" s="30" t="str">
        <f>IFERROR(VLOOKUP($I581,Trabajadores!$C$2:$AS$1684,42,FALSE)," ")</f>
        <v>ALGADI</v>
      </c>
      <c r="Y581" s="30">
        <f>IFERROR(VLOOKUP($I581,Trabajadores!$C$2:$AS$1684,40,FALSE)," ")</f>
        <v>120008</v>
      </c>
      <c r="Z581" s="30" t="str">
        <f>IFERROR(VLOOKUP(Y581,Centros!$X$2:$Y$228,2,FALSE)," ")</f>
        <v>COLEGIO MAYOR JAIME DEL AMO</v>
      </c>
      <c r="AA581" s="6" t="s">
        <v>10613</v>
      </c>
      <c r="AB581" s="5" t="s">
        <v>11100</v>
      </c>
      <c r="AC581" s="41">
        <f>IFERROR(VLOOKUP(H581,Centros!$AI$2:$AN$10,6,FALSE),0)</f>
        <v>72</v>
      </c>
      <c r="AD581" s="42">
        <f t="shared" si="224"/>
        <v>0</v>
      </c>
      <c r="AE581" s="42">
        <f t="shared" si="225"/>
        <v>72</v>
      </c>
      <c r="AF581" s="42">
        <f t="shared" si="226"/>
        <v>0</v>
      </c>
      <c r="AG581" s="42">
        <f t="shared" si="227"/>
        <v>0</v>
      </c>
      <c r="AH581" s="43">
        <f>IFERROR(VLOOKUP($I581,Trabajadores!$C$3:$AT$1684,44,FALSE),0)</f>
        <v>19228</v>
      </c>
      <c r="AI581" s="43">
        <f>IFERROR(VLOOKUP($I581,Trabajadores!$C$3:$AT$1684,2,FALSE),0)</f>
        <v>1038</v>
      </c>
      <c r="AJ581" s="43" t="str">
        <f>IFERROR(VLOOKUP($I581,Trabajadores!$C$3:$AY$1270,21,FALSE),0)</f>
        <v>3</v>
      </c>
      <c r="AK581" s="42">
        <f>IFERROR(VLOOKUP($I581,Trabajadores!$C$3:$AN$1684,38,FALSE),0)</f>
        <v>7.65625</v>
      </c>
      <c r="AL581" s="42" t="str">
        <f>IFERROR(VLOOKUP($I581,Trabajadores!$C$3:$AN$1684,28,FALSE),0)</f>
        <v>99100165012016</v>
      </c>
      <c r="AM581" s="21" t="str">
        <f>IFERROR(VLOOKUP($I581,Trabajadores!$C$3:$AN$1684,19,FALSE),0)</f>
        <v>ASL</v>
      </c>
      <c r="AN581" s="21">
        <f>IFERROR(IF($J581="algadi",VLOOKUP($K581,Centros!$AB$2:$AD$142,2,FALSE),VLOOKUP($K581,Centros!$AB$143:$AD$282,2,FALSE)),0)</f>
        <v>5027</v>
      </c>
      <c r="AO581" s="44" t="str">
        <f>IFERROR(IF($J581="algadi",VLOOKUP($K581,Centros!$AB$2:$AD$142,3,FALSE),VLOOKUP($K581,Centros!$AB$143:$AD$222,3,FALSE)),0)</f>
        <v>50</v>
      </c>
      <c r="AQ581" s="55">
        <f>IFERROR(VLOOKUP($AM581,Centros!$AR$2:$AS$405,2,FALSE),0)</f>
        <v>1.6367812499999999</v>
      </c>
      <c r="AR581" s="78">
        <f>IFERROR(VLOOKUP($AM581,Centros!$AZ$2:$BA$6,2,FALSE),0)</f>
        <v>0</v>
      </c>
      <c r="AS581" s="76">
        <f>IFERROR(VLOOKUP($AM581,Centros!$BE$2:$BF$6,2,FALSE),0)</f>
        <v>2.0499999999999998</v>
      </c>
      <c r="BD581" s="45" t="str">
        <f t="shared" si="228"/>
        <v>ALGADI</v>
      </c>
      <c r="BE581" s="45" t="s">
        <v>852</v>
      </c>
      <c r="BF581" s="123" t="str">
        <f t="shared" si="229"/>
        <v>9-SEPTIEMBRE</v>
      </c>
      <c r="BG581" s="45">
        <f t="shared" si="230"/>
        <v>120008</v>
      </c>
      <c r="BH581" s="45">
        <f>VLOOKUP(Y581,Hoja1!$A$2:$O$599,14,FALSE)</f>
        <v>120008</v>
      </c>
      <c r="BI581" s="45" t="str">
        <f>VLOOKUP(BH581,Hoja1!$A$2:$O$599,2,FALSE)</f>
        <v>C.M.U.  JAIME DEL AMO</v>
      </c>
      <c r="BJ581" s="45" t="str">
        <f t="shared" si="231"/>
        <v>AVILA SOLORZANO, NORMA YANI</v>
      </c>
      <c r="BK581" s="45">
        <f>VLOOKUP(BJ581,Trabajadores!$C$3:$AN$3285,14,FALSE)</f>
        <v>300</v>
      </c>
      <c r="BL581" s="45" t="str">
        <f>VLOOKUP($BJ581,Trabajadores!$C$3:$AN$3285,19,FALSE)</f>
        <v>ASL</v>
      </c>
      <c r="BM581" s="45">
        <f>VLOOKUP($BJ581,Trabajadores!$C$3:$AN$3285,16,FALSE)</f>
        <v>100</v>
      </c>
      <c r="BN581" s="124">
        <f t="shared" si="232"/>
        <v>1</v>
      </c>
      <c r="BP581" s="125">
        <f t="shared" si="233"/>
        <v>1</v>
      </c>
      <c r="BR581" s="126">
        <f t="shared" si="234"/>
        <v>-95.003999999999991</v>
      </c>
      <c r="BV581" s="45" t="str">
        <f t="shared" si="235"/>
        <v>ALGADI</v>
      </c>
      <c r="BW581" s="45" t="s">
        <v>852</v>
      </c>
      <c r="BX581" s="123" t="str">
        <f t="shared" si="236"/>
        <v>9-SEPTIEMBRE</v>
      </c>
      <c r="BY581" s="45">
        <f t="shared" si="237"/>
        <v>120008</v>
      </c>
      <c r="BZ581" s="45">
        <f>VLOOKUP(BY581,Hoja1!$A$2:$O$599,14,FALSE)</f>
        <v>120008</v>
      </c>
      <c r="CA581" s="45" t="str">
        <f>VLOOKUP(BZ581,Hoja1!$A$2:$O$599,2,FALSE)</f>
        <v>C.M.U.  JAIME DEL AMO</v>
      </c>
      <c r="CB581" s="45" t="str">
        <f t="shared" si="238"/>
        <v>Puesto pendiente de cubrir</v>
      </c>
      <c r="CC581" s="45">
        <v>888</v>
      </c>
      <c r="CD581" s="45" t="str">
        <f t="shared" si="239"/>
        <v>INCIDENCIA</v>
      </c>
      <c r="CJ581" s="126">
        <f t="shared" si="240"/>
        <v>95.003999999999991</v>
      </c>
    </row>
    <row r="582" spans="4:88" hidden="1" x14ac:dyDescent="0.3">
      <c r="D582" s="31" t="s">
        <v>2777</v>
      </c>
      <c r="E582" s="8" t="s">
        <v>2786</v>
      </c>
      <c r="F582" s="7" t="s">
        <v>726</v>
      </c>
      <c r="G582" s="45" t="s">
        <v>714</v>
      </c>
      <c r="H582" s="45" t="s">
        <v>722</v>
      </c>
      <c r="I582" s="119" t="s">
        <v>6444</v>
      </c>
      <c r="J582" s="18" t="s">
        <v>485</v>
      </c>
      <c r="K582" s="119">
        <v>120008</v>
      </c>
      <c r="L582" s="110" t="str">
        <f t="shared" si="219"/>
        <v>ok</v>
      </c>
      <c r="M582" s="111" t="str">
        <f>IFERROR(VLOOKUP(K582,Centros!$E$2:$G$340,2,FALSE)," ")</f>
        <v>COLEGIO MAYOR JAIME DEL AMO</v>
      </c>
      <c r="N582" s="112" t="str">
        <f t="shared" si="220"/>
        <v xml:space="preserve"> </v>
      </c>
      <c r="O582" s="113" t="str">
        <f>IFERROR(VLOOKUP($I582,Trabajadores!$C$3:$AF$1684,19,FALSE)," ")</f>
        <v>h ASL</v>
      </c>
      <c r="P582" s="32">
        <v>8</v>
      </c>
      <c r="Q582" s="33">
        <v>9</v>
      </c>
      <c r="R582" s="24">
        <f t="shared" si="218"/>
        <v>72</v>
      </c>
      <c r="T582" s="23">
        <f t="shared" si="221"/>
        <v>1.6367812499999999</v>
      </c>
      <c r="U582" s="23">
        <f t="shared" si="222"/>
        <v>0</v>
      </c>
      <c r="V582" s="18"/>
      <c r="W582" s="23">
        <f t="shared" si="223"/>
        <v>95.003999999999991</v>
      </c>
      <c r="X582" s="30" t="str">
        <f>IFERROR(VLOOKUP($I582,Trabajadores!$C$2:$AS$1684,42,FALSE)," ")</f>
        <v>ALGADI</v>
      </c>
      <c r="Y582" s="30">
        <f>IFERROR(VLOOKUP($I582,Trabajadores!$C$2:$AS$1684,40,FALSE)," ")</f>
        <v>120008</v>
      </c>
      <c r="Z582" s="30" t="str">
        <f>IFERROR(VLOOKUP(Y582,Centros!$X$2:$Y$228,2,FALSE)," ")</f>
        <v>COLEGIO MAYOR JAIME DEL AMO</v>
      </c>
      <c r="AA582" s="6" t="s">
        <v>10613</v>
      </c>
      <c r="AB582" s="5" t="s">
        <v>11101</v>
      </c>
      <c r="AC582" s="41">
        <f>IFERROR(VLOOKUP(H582,Centros!$AI$2:$AN$10,6,FALSE),0)</f>
        <v>72</v>
      </c>
      <c r="AD582" s="42">
        <f t="shared" si="224"/>
        <v>0</v>
      </c>
      <c r="AE582" s="42">
        <f t="shared" si="225"/>
        <v>72</v>
      </c>
      <c r="AF582" s="42">
        <f t="shared" si="226"/>
        <v>0</v>
      </c>
      <c r="AG582" s="42">
        <f t="shared" si="227"/>
        <v>0</v>
      </c>
      <c r="AH582" s="43">
        <f>IFERROR(VLOOKUP($I582,Trabajadores!$C$3:$AT$1684,44,FALSE),0)</f>
        <v>19228</v>
      </c>
      <c r="AI582" s="43">
        <f>IFERROR(VLOOKUP($I582,Trabajadores!$C$3:$AT$1684,2,FALSE),0)</f>
        <v>22</v>
      </c>
      <c r="AJ582" s="43" t="str">
        <f>IFERROR(VLOOKUP($I582,Trabajadores!$C$3:$AY$1270,21,FALSE),0)</f>
        <v>3</v>
      </c>
      <c r="AK582" s="42">
        <f>IFERROR(VLOOKUP($I582,Trabajadores!$C$3:$AN$1684,38,FALSE),0)</f>
        <v>8.6416666666666675</v>
      </c>
      <c r="AL582" s="42" t="str">
        <f>IFERROR(VLOOKUP($I582,Trabajadores!$C$3:$AN$1684,28,FALSE),0)</f>
        <v>99100165012016</v>
      </c>
      <c r="AM582" s="21" t="str">
        <f>IFERROR(VLOOKUP($I582,Trabajadores!$C$3:$AN$1684,19,FALSE),0)</f>
        <v>h ASL</v>
      </c>
      <c r="AN582" s="21">
        <f>IFERROR(IF($J582="algadi",VLOOKUP($K582,Centros!$AB$2:$AD$142,2,FALSE),VLOOKUP($K582,Centros!$AB$143:$AD$282,2,FALSE)),0)</f>
        <v>5027</v>
      </c>
      <c r="AO582" s="44" t="str">
        <f>IFERROR(IF($J582="algadi",VLOOKUP($K582,Centros!$AB$2:$AD$142,3,FALSE),VLOOKUP($K582,Centros!$AB$143:$AD$222,3,FALSE)),0)</f>
        <v>50</v>
      </c>
      <c r="AQ582" s="55">
        <f>IFERROR(VLOOKUP($AM582,Centros!$AR$2:$AS$405,2,FALSE),0)</f>
        <v>1.6367812499999999</v>
      </c>
      <c r="AR582" s="78">
        <f>IFERROR(VLOOKUP($AM582,Centros!$AZ$2:$BA$6,2,FALSE),0)</f>
        <v>0</v>
      </c>
      <c r="AS582" s="76">
        <f>IFERROR(VLOOKUP($AM582,Centros!$BE$2:$BF$6,2,FALSE),0)</f>
        <v>0</v>
      </c>
      <c r="BD582" s="45" t="str">
        <f t="shared" si="228"/>
        <v>ALGADI</v>
      </c>
      <c r="BE582" s="45" t="s">
        <v>852</v>
      </c>
      <c r="BF582" s="123" t="str">
        <f t="shared" si="229"/>
        <v>9-SEPTIEMBRE</v>
      </c>
      <c r="BG582" s="45">
        <f t="shared" si="230"/>
        <v>120008</v>
      </c>
      <c r="BH582" s="45">
        <f>VLOOKUP(Y582,Hoja1!$A$2:$O$599,14,FALSE)</f>
        <v>120008</v>
      </c>
      <c r="BI582" s="45" t="str">
        <f>VLOOKUP(BH582,Hoja1!$A$2:$O$599,2,FALSE)</f>
        <v>C.M.U.  JAIME DEL AMO</v>
      </c>
      <c r="BJ582" s="45" t="str">
        <f t="shared" si="231"/>
        <v>MARTIN MORENO, MªPURIFICA</v>
      </c>
      <c r="BK582" s="45">
        <f>VLOOKUP(BJ582,Trabajadores!$C$3:$AN$3285,14,FALSE)</f>
        <v>300</v>
      </c>
      <c r="BL582" s="45" t="str">
        <f>VLOOKUP($BJ582,Trabajadores!$C$3:$AN$3285,19,FALSE)</f>
        <v>h ASL</v>
      </c>
      <c r="BM582" s="45">
        <f>VLOOKUP($BJ582,Trabajadores!$C$3:$AN$3285,16,FALSE)</f>
        <v>75</v>
      </c>
      <c r="BN582" s="124">
        <f t="shared" si="232"/>
        <v>1</v>
      </c>
      <c r="BP582" s="125">
        <f t="shared" si="233"/>
        <v>1</v>
      </c>
      <c r="BR582" s="126">
        <f t="shared" si="234"/>
        <v>-95.003999999999991</v>
      </c>
      <c r="BV582" s="45" t="str">
        <f t="shared" si="235"/>
        <v>ALGADI</v>
      </c>
      <c r="BW582" s="45" t="s">
        <v>852</v>
      </c>
      <c r="BX582" s="123" t="str">
        <f t="shared" si="236"/>
        <v>9-SEPTIEMBRE</v>
      </c>
      <c r="BY582" s="45">
        <f t="shared" si="237"/>
        <v>120008</v>
      </c>
      <c r="BZ582" s="45">
        <f>VLOOKUP(BY582,Hoja1!$A$2:$O$599,14,FALSE)</f>
        <v>120008</v>
      </c>
      <c r="CA582" s="45" t="str">
        <f>VLOOKUP(BZ582,Hoja1!$A$2:$O$599,2,FALSE)</f>
        <v>C.M.U.  JAIME DEL AMO</v>
      </c>
      <c r="CB582" s="45" t="str">
        <f t="shared" si="238"/>
        <v>Puesto pendiente de cubrir</v>
      </c>
      <c r="CC582" s="45">
        <v>888</v>
      </c>
      <c r="CD582" s="45" t="str">
        <f t="shared" si="239"/>
        <v>INCIDENCIA</v>
      </c>
      <c r="CJ582" s="126">
        <f t="shared" si="240"/>
        <v>95.003999999999991</v>
      </c>
    </row>
    <row r="583" spans="4:88" hidden="1" x14ac:dyDescent="0.3">
      <c r="D583" s="31" t="s">
        <v>2777</v>
      </c>
      <c r="E583" s="8" t="s">
        <v>2786</v>
      </c>
      <c r="F583" s="7" t="s">
        <v>726</v>
      </c>
      <c r="G583" s="45" t="s">
        <v>714</v>
      </c>
      <c r="H583" s="45" t="s">
        <v>722</v>
      </c>
      <c r="I583" s="119" t="s">
        <v>1260</v>
      </c>
      <c r="J583" s="18" t="s">
        <v>485</v>
      </c>
      <c r="K583" s="119">
        <v>120008</v>
      </c>
      <c r="L583" s="110" t="str">
        <f t="shared" si="219"/>
        <v>ok</v>
      </c>
      <c r="M583" s="111" t="str">
        <f>IFERROR(VLOOKUP(K583,Centros!$E$2:$G$340,2,FALSE)," ")</f>
        <v>COLEGIO MAYOR JAIME DEL AMO</v>
      </c>
      <c r="N583" s="112" t="str">
        <f t="shared" si="220"/>
        <v xml:space="preserve"> </v>
      </c>
      <c r="O583" s="113" t="str">
        <f>IFERROR(VLOOKUP($I583,Trabajadores!$C$3:$AF$1684,19,FALSE)," ")</f>
        <v>ASL</v>
      </c>
      <c r="P583" s="32">
        <v>8</v>
      </c>
      <c r="Q583" s="33">
        <v>9</v>
      </c>
      <c r="R583" s="24">
        <f t="shared" si="218"/>
        <v>72</v>
      </c>
      <c r="T583" s="23">
        <f t="shared" si="221"/>
        <v>1.6367812499999999</v>
      </c>
      <c r="U583" s="23">
        <f t="shared" si="222"/>
        <v>0</v>
      </c>
      <c r="V583" s="18"/>
      <c r="W583" s="23">
        <f t="shared" si="223"/>
        <v>95.003999999999991</v>
      </c>
      <c r="X583" s="30" t="str">
        <f>IFERROR(VLOOKUP($I583,Trabajadores!$C$2:$AS$1684,42,FALSE)," ")</f>
        <v>ALGADI</v>
      </c>
      <c r="Y583" s="30">
        <f>IFERROR(VLOOKUP($I583,Trabajadores!$C$2:$AS$1684,40,FALSE)," ")</f>
        <v>888888</v>
      </c>
      <c r="Z583" s="30" t="str">
        <f>IFERROR(VLOOKUP(Y583,Centros!$X$2:$Y$228,2,FALSE)," ")</f>
        <v>CORRETURNOS/RAPPELS</v>
      </c>
      <c r="AA583" s="6" t="s">
        <v>10613</v>
      </c>
      <c r="AB583" s="5" t="s">
        <v>11102</v>
      </c>
      <c r="AC583" s="41">
        <f>IFERROR(VLOOKUP(H583,Centros!$AI$2:$AN$10,6,FALSE),0)</f>
        <v>72</v>
      </c>
      <c r="AD583" s="42">
        <f t="shared" si="224"/>
        <v>0</v>
      </c>
      <c r="AE583" s="42">
        <f t="shared" si="225"/>
        <v>72</v>
      </c>
      <c r="AF583" s="42">
        <f t="shared" si="226"/>
        <v>0</v>
      </c>
      <c r="AG583" s="42">
        <f t="shared" si="227"/>
        <v>0</v>
      </c>
      <c r="AH583" s="43">
        <f>IFERROR(VLOOKUP($I583,Trabajadores!$C$3:$AT$1684,44,FALSE),0)</f>
        <v>19228</v>
      </c>
      <c r="AI583" s="43">
        <f>IFERROR(VLOOKUP($I583,Trabajadores!$C$3:$AT$1684,2,FALSE),0)</f>
        <v>1851</v>
      </c>
      <c r="AJ583" s="43" t="str">
        <f>IFERROR(VLOOKUP($I583,Trabajadores!$C$3:$AY$1270,21,FALSE),0)</f>
        <v>55</v>
      </c>
      <c r="AK583" s="42">
        <f>IFERROR(VLOOKUP($I583,Trabajadores!$C$3:$AN$1684,38,FALSE),0)</f>
        <v>8.3455696202531655</v>
      </c>
      <c r="AL583" s="42" t="str">
        <f>IFERROR(VLOOKUP($I583,Trabajadores!$C$3:$AN$1684,28,FALSE),0)</f>
        <v>99100165012016</v>
      </c>
      <c r="AM583" s="21" t="str">
        <f>IFERROR(VLOOKUP($I583,Trabajadores!$C$3:$AN$1684,19,FALSE),0)</f>
        <v>ASL</v>
      </c>
      <c r="AN583" s="21">
        <f>IFERROR(IF($J583="algadi",VLOOKUP($K583,Centros!$AB$2:$AD$142,2,FALSE),VLOOKUP($K583,Centros!$AB$143:$AD$282,2,FALSE)),0)</f>
        <v>5027</v>
      </c>
      <c r="AO583" s="44" t="str">
        <f>IFERROR(IF($J583="algadi",VLOOKUP($K583,Centros!$AB$2:$AD$142,3,FALSE),VLOOKUP($K583,Centros!$AB$143:$AD$222,3,FALSE)),0)</f>
        <v>50</v>
      </c>
      <c r="AQ583" s="55">
        <f>IFERROR(VLOOKUP($AM583,Centros!$AR$2:$AS$405,2,FALSE),0)</f>
        <v>1.6367812499999999</v>
      </c>
      <c r="AR583" s="78">
        <f>IFERROR(VLOOKUP($AM583,Centros!$AZ$2:$BA$6,2,FALSE),0)</f>
        <v>0</v>
      </c>
      <c r="AS583" s="76">
        <f>IFERROR(VLOOKUP($AM583,Centros!$BE$2:$BF$6,2,FALSE),0)</f>
        <v>2.0499999999999998</v>
      </c>
      <c r="BD583" s="45" t="str">
        <f t="shared" si="228"/>
        <v>ALGADI</v>
      </c>
      <c r="BE583" s="45" t="s">
        <v>852</v>
      </c>
      <c r="BF583" s="123" t="str">
        <f t="shared" si="229"/>
        <v>9-SEPTIEMBRE</v>
      </c>
      <c r="BG583" s="45">
        <f t="shared" si="230"/>
        <v>888888</v>
      </c>
      <c r="BH583" s="45">
        <f>VLOOKUP(Y583,Hoja1!$A$2:$O$599,14,FALSE)</f>
        <v>888888</v>
      </c>
      <c r="BI583" s="45" t="str">
        <f>VLOOKUP(BH583,Hoja1!$A$2:$O$599,2,FALSE)</f>
        <v>CORRETURNOS/RAPPELS</v>
      </c>
      <c r="BJ583" s="45" t="str">
        <f t="shared" si="231"/>
        <v>AGUDO ALONSO, CARLOS ALB</v>
      </c>
      <c r="BK583" s="45">
        <f>VLOOKUP(BJ583,Trabajadores!$C$3:$AN$3285,14,FALSE)</f>
        <v>200</v>
      </c>
      <c r="BL583" s="45" t="str">
        <f>VLOOKUP($BJ583,Trabajadores!$C$3:$AN$3285,19,FALSE)</f>
        <v>ASL</v>
      </c>
      <c r="BM583" s="45">
        <f>VLOOKUP($BJ583,Trabajadores!$C$3:$AN$3285,16,FALSE)</f>
        <v>98.75</v>
      </c>
      <c r="BN583" s="124">
        <f t="shared" si="232"/>
        <v>1</v>
      </c>
      <c r="BP583" s="125">
        <f t="shared" si="233"/>
        <v>1</v>
      </c>
      <c r="BR583" s="126">
        <f t="shared" si="234"/>
        <v>-95.003999999999991</v>
      </c>
      <c r="BV583" s="45" t="str">
        <f t="shared" si="235"/>
        <v>ALGADI</v>
      </c>
      <c r="BW583" s="45" t="s">
        <v>852</v>
      </c>
      <c r="BX583" s="123" t="str">
        <f t="shared" si="236"/>
        <v>9-SEPTIEMBRE</v>
      </c>
      <c r="BY583" s="45">
        <f t="shared" si="237"/>
        <v>120008</v>
      </c>
      <c r="BZ583" s="45">
        <f>VLOOKUP(BY583,Hoja1!$A$2:$O$599,14,FALSE)</f>
        <v>120008</v>
      </c>
      <c r="CA583" s="45" t="str">
        <f>VLOOKUP(BZ583,Hoja1!$A$2:$O$599,2,FALSE)</f>
        <v>C.M.U.  JAIME DEL AMO</v>
      </c>
      <c r="CB583" s="45" t="str">
        <f t="shared" si="238"/>
        <v>Puesto pendiente de cubrir</v>
      </c>
      <c r="CC583" s="45">
        <v>888</v>
      </c>
      <c r="CD583" s="45" t="str">
        <f t="shared" si="239"/>
        <v>INCIDENCIA</v>
      </c>
      <c r="CJ583" s="126">
        <f t="shared" si="240"/>
        <v>95.003999999999991</v>
      </c>
    </row>
    <row r="584" spans="4:88" hidden="1" x14ac:dyDescent="0.3">
      <c r="D584" s="31" t="s">
        <v>2777</v>
      </c>
      <c r="E584" s="8" t="s">
        <v>2786</v>
      </c>
      <c r="F584" s="7" t="s">
        <v>726</v>
      </c>
      <c r="G584" s="45" t="s">
        <v>714</v>
      </c>
      <c r="H584" s="45" t="s">
        <v>722</v>
      </c>
      <c r="I584" s="119" t="s">
        <v>1260</v>
      </c>
      <c r="J584" s="18" t="s">
        <v>485</v>
      </c>
      <c r="K584" s="119">
        <v>120008</v>
      </c>
      <c r="L584" s="110" t="str">
        <f t="shared" si="219"/>
        <v>ok</v>
      </c>
      <c r="M584" s="111" t="str">
        <f>IFERROR(VLOOKUP(K584,Centros!$E$2:$G$340,2,FALSE)," ")</f>
        <v>COLEGIO MAYOR JAIME DEL AMO</v>
      </c>
      <c r="N584" s="112" t="str">
        <f t="shared" si="220"/>
        <v xml:space="preserve"> </v>
      </c>
      <c r="O584" s="113" t="str">
        <f>IFERROR(VLOOKUP($I584,Trabajadores!$C$3:$AF$1684,19,FALSE)," ")</f>
        <v>ASL</v>
      </c>
      <c r="P584" s="32">
        <v>1</v>
      </c>
      <c r="Q584" s="33">
        <v>567</v>
      </c>
      <c r="R584" s="24">
        <f t="shared" si="218"/>
        <v>567</v>
      </c>
      <c r="T584" s="23">
        <f t="shared" si="221"/>
        <v>1.6367812499999999</v>
      </c>
      <c r="U584" s="23">
        <f t="shared" si="222"/>
        <v>0</v>
      </c>
      <c r="V584" s="18"/>
      <c r="W584" s="23">
        <f t="shared" si="223"/>
        <v>748.15649999999994</v>
      </c>
      <c r="X584" s="30" t="str">
        <f>IFERROR(VLOOKUP($I584,Trabajadores!$C$2:$AS$1684,42,FALSE)," ")</f>
        <v>ALGADI</v>
      </c>
      <c r="Y584" s="30">
        <f>IFERROR(VLOOKUP($I584,Trabajadores!$C$2:$AS$1684,40,FALSE)," ")</f>
        <v>888888</v>
      </c>
      <c r="Z584" s="30" t="str">
        <f>IFERROR(VLOOKUP(Y584,Centros!$X$2:$Y$228,2,FALSE)," ")</f>
        <v>CORRETURNOS/RAPPELS</v>
      </c>
      <c r="AA584" s="6" t="s">
        <v>10613</v>
      </c>
      <c r="AB584" s="5" t="s">
        <v>11103</v>
      </c>
      <c r="AC584" s="41">
        <f>IFERROR(VLOOKUP(H584,Centros!$AI$2:$AN$10,6,FALSE),0)</f>
        <v>72</v>
      </c>
      <c r="AD584" s="42">
        <f t="shared" si="224"/>
        <v>0</v>
      </c>
      <c r="AE584" s="42">
        <f t="shared" si="225"/>
        <v>567</v>
      </c>
      <c r="AF584" s="42">
        <f t="shared" si="226"/>
        <v>0</v>
      </c>
      <c r="AG584" s="42">
        <f t="shared" si="227"/>
        <v>0</v>
      </c>
      <c r="AH584" s="43">
        <f>IFERROR(VLOOKUP($I584,Trabajadores!$C$3:$AT$1684,44,FALSE),0)</f>
        <v>19228</v>
      </c>
      <c r="AI584" s="43">
        <f>IFERROR(VLOOKUP($I584,Trabajadores!$C$3:$AT$1684,2,FALSE),0)</f>
        <v>1851</v>
      </c>
      <c r="AJ584" s="43" t="str">
        <f>IFERROR(VLOOKUP($I584,Trabajadores!$C$3:$AY$1270,21,FALSE),0)</f>
        <v>55</v>
      </c>
      <c r="AK584" s="42">
        <f>IFERROR(VLOOKUP($I584,Trabajadores!$C$3:$AN$1684,38,FALSE),0)</f>
        <v>8.3455696202531655</v>
      </c>
      <c r="AL584" s="42" t="str">
        <f>IFERROR(VLOOKUP($I584,Trabajadores!$C$3:$AN$1684,28,FALSE),0)</f>
        <v>99100165012016</v>
      </c>
      <c r="AM584" s="21" t="str">
        <f>IFERROR(VLOOKUP($I584,Trabajadores!$C$3:$AN$1684,19,FALSE),0)</f>
        <v>ASL</v>
      </c>
      <c r="AN584" s="21">
        <f>IFERROR(IF($J584="algadi",VLOOKUP($K584,Centros!$AB$2:$AD$142,2,FALSE),VLOOKUP($K584,Centros!$AB$143:$AD$282,2,FALSE)),0)</f>
        <v>5027</v>
      </c>
      <c r="AO584" s="44" t="str">
        <f>IFERROR(IF($J584="algadi",VLOOKUP($K584,Centros!$AB$2:$AD$142,3,FALSE),VLOOKUP($K584,Centros!$AB$143:$AD$222,3,FALSE)),0)</f>
        <v>50</v>
      </c>
      <c r="AQ584" s="55">
        <f>IFERROR(VLOOKUP($AM584,Centros!$AR$2:$AS$405,2,FALSE),0)</f>
        <v>1.6367812499999999</v>
      </c>
      <c r="AR584" s="78">
        <f>IFERROR(VLOOKUP($AM584,Centros!$AZ$2:$BA$6,2,FALSE),0)</f>
        <v>0</v>
      </c>
      <c r="AS584" s="76">
        <f>IFERROR(VLOOKUP($AM584,Centros!$BE$2:$BF$6,2,FALSE),0)</f>
        <v>2.0499999999999998</v>
      </c>
      <c r="BD584" s="45" t="str">
        <f t="shared" si="228"/>
        <v>ALGADI</v>
      </c>
      <c r="BE584" s="45" t="s">
        <v>852</v>
      </c>
      <c r="BF584" s="123" t="str">
        <f t="shared" si="229"/>
        <v>9-SEPTIEMBRE</v>
      </c>
      <c r="BG584" s="45">
        <f t="shared" si="230"/>
        <v>888888</v>
      </c>
      <c r="BH584" s="45">
        <f>VLOOKUP(Y584,Hoja1!$A$2:$O$599,14,FALSE)</f>
        <v>888888</v>
      </c>
      <c r="BI584" s="45" t="str">
        <f>VLOOKUP(BH584,Hoja1!$A$2:$O$599,2,FALSE)</f>
        <v>CORRETURNOS/RAPPELS</v>
      </c>
      <c r="BJ584" s="45" t="str">
        <f t="shared" si="231"/>
        <v>AGUDO ALONSO, CARLOS ALB</v>
      </c>
      <c r="BK584" s="45">
        <f>VLOOKUP(BJ584,Trabajadores!$C$3:$AN$3285,14,FALSE)</f>
        <v>200</v>
      </c>
      <c r="BL584" s="45" t="str">
        <f>VLOOKUP($BJ584,Trabajadores!$C$3:$AN$3285,19,FALSE)</f>
        <v>ASL</v>
      </c>
      <c r="BM584" s="45">
        <f>VLOOKUP($BJ584,Trabajadores!$C$3:$AN$3285,16,FALSE)</f>
        <v>98.75</v>
      </c>
      <c r="BN584" s="124">
        <f t="shared" si="232"/>
        <v>1</v>
      </c>
      <c r="BP584" s="125">
        <f t="shared" si="233"/>
        <v>1</v>
      </c>
      <c r="BR584" s="126">
        <f t="shared" si="234"/>
        <v>-748.15649999999994</v>
      </c>
      <c r="BV584" s="45" t="str">
        <f t="shared" si="235"/>
        <v>ALGADI</v>
      </c>
      <c r="BW584" s="45" t="s">
        <v>852</v>
      </c>
      <c r="BX584" s="123" t="str">
        <f t="shared" si="236"/>
        <v>9-SEPTIEMBRE</v>
      </c>
      <c r="BY584" s="45">
        <f t="shared" si="237"/>
        <v>120008</v>
      </c>
      <c r="BZ584" s="45">
        <f>VLOOKUP(BY584,Hoja1!$A$2:$O$599,14,FALSE)</f>
        <v>120008</v>
      </c>
      <c r="CA584" s="45" t="str">
        <f>VLOOKUP(BZ584,Hoja1!$A$2:$O$599,2,FALSE)</f>
        <v>C.M.U.  JAIME DEL AMO</v>
      </c>
      <c r="CB584" s="45" t="str">
        <f t="shared" si="238"/>
        <v>Puesto pendiente de cubrir</v>
      </c>
      <c r="CC584" s="45">
        <v>888</v>
      </c>
      <c r="CD584" s="45" t="str">
        <f t="shared" si="239"/>
        <v>INCIDENCIA</v>
      </c>
      <c r="CJ584" s="126">
        <f t="shared" si="240"/>
        <v>748.15649999999994</v>
      </c>
    </row>
    <row r="585" spans="4:88" hidden="1" x14ac:dyDescent="0.3">
      <c r="D585" s="31" t="s">
        <v>2777</v>
      </c>
      <c r="E585" s="8" t="s">
        <v>2786</v>
      </c>
      <c r="F585" s="7" t="s">
        <v>726</v>
      </c>
      <c r="G585" s="45" t="s">
        <v>714</v>
      </c>
      <c r="H585" s="45" t="s">
        <v>722</v>
      </c>
      <c r="I585" s="119" t="s">
        <v>2938</v>
      </c>
      <c r="J585" s="18" t="s">
        <v>485</v>
      </c>
      <c r="K585" s="119">
        <v>120027</v>
      </c>
      <c r="L585" s="110" t="str">
        <f t="shared" si="219"/>
        <v>ok</v>
      </c>
      <c r="M585" s="111" t="str">
        <f>IFERROR(VLOOKUP(K585,Centros!$E$2:$G$340,2,FALSE)," ")</f>
        <v>COLEGIO MAYOR CESAR CARLOS</v>
      </c>
      <c r="N585" s="112" t="str">
        <f t="shared" si="220"/>
        <v xml:space="preserve"> </v>
      </c>
      <c r="O585" s="113" t="str">
        <f>IFERROR(VLOOKUP($I585,Trabajadores!$C$3:$AF$1684,19,FALSE)," ")</f>
        <v>ASL</v>
      </c>
      <c r="P585" s="32">
        <v>1</v>
      </c>
      <c r="Q585" s="33">
        <v>228.51</v>
      </c>
      <c r="R585" s="24">
        <f t="shared" si="218"/>
        <v>228.51</v>
      </c>
      <c r="T585" s="23">
        <f t="shared" si="221"/>
        <v>1.6367812499999999</v>
      </c>
      <c r="U585" s="23">
        <f t="shared" si="222"/>
        <v>0</v>
      </c>
      <c r="V585" s="18"/>
      <c r="W585" s="23">
        <f t="shared" si="223"/>
        <v>301.51894499999997</v>
      </c>
      <c r="X585" s="30" t="str">
        <f>IFERROR(VLOOKUP($I585,Trabajadores!$C$2:$AS$1684,42,FALSE)," ")</f>
        <v>ALGADI</v>
      </c>
      <c r="Y585" s="30">
        <f>IFERROR(VLOOKUP($I585,Trabajadores!$C$2:$AS$1684,40,FALSE)," ")</f>
        <v>120027</v>
      </c>
      <c r="Z585" s="30" t="str">
        <f>IFERROR(VLOOKUP(Y585,Centros!$X$2:$Y$228,2,FALSE)," ")</f>
        <v>COLEGIO MAYOR CESAR CARLOS</v>
      </c>
      <c r="AA585" s="6" t="s">
        <v>10613</v>
      </c>
      <c r="AB585" s="5" t="s">
        <v>11104</v>
      </c>
      <c r="AC585" s="41">
        <f>IFERROR(VLOOKUP(H585,Centros!$AI$2:$AN$10,6,FALSE),0)</f>
        <v>72</v>
      </c>
      <c r="AD585" s="42">
        <f t="shared" si="224"/>
        <v>0</v>
      </c>
      <c r="AE585" s="42">
        <f t="shared" si="225"/>
        <v>228.51</v>
      </c>
      <c r="AF585" s="42">
        <f t="shared" si="226"/>
        <v>0</v>
      </c>
      <c r="AG585" s="42">
        <f t="shared" si="227"/>
        <v>0</v>
      </c>
      <c r="AH585" s="43">
        <f>IFERROR(VLOOKUP($I585,Trabajadores!$C$3:$AT$1684,44,FALSE),0)</f>
        <v>19228</v>
      </c>
      <c r="AI585" s="43">
        <f>IFERROR(VLOOKUP($I585,Trabajadores!$C$3:$AT$1684,2,FALSE),0)</f>
        <v>1321</v>
      </c>
      <c r="AJ585" s="43" t="str">
        <f>IFERROR(VLOOKUP($I585,Trabajadores!$C$3:$AY$1270,21,FALSE),0)</f>
        <v>54</v>
      </c>
      <c r="AK585" s="42">
        <f>IFERROR(VLOOKUP($I585,Trabajadores!$C$3:$AN$1684,38,FALSE),0)</f>
        <v>7.7</v>
      </c>
      <c r="AL585" s="42" t="str">
        <f>IFERROR(VLOOKUP($I585,Trabajadores!$C$3:$AN$1684,28,FALSE),0)</f>
        <v>99100165012016</v>
      </c>
      <c r="AM585" s="21" t="str">
        <f>IFERROR(VLOOKUP($I585,Trabajadores!$C$3:$AN$1684,19,FALSE),0)</f>
        <v>ASL</v>
      </c>
      <c r="AN585" s="21">
        <f>IFERROR(IF($J585="algadi",VLOOKUP($K585,Centros!$AB$2:$AD$142,2,FALSE),VLOOKUP($K585,Centros!$AB$143:$AD$282,2,FALSE)),0)</f>
        <v>5027</v>
      </c>
      <c r="AO585" s="44" t="str">
        <f>IFERROR(IF($J585="algadi",VLOOKUP($K585,Centros!$AB$2:$AD$142,3,FALSE),VLOOKUP($K585,Centros!$AB$143:$AD$222,3,FALSE)),0)</f>
        <v>62</v>
      </c>
      <c r="AQ585" s="55">
        <f>IFERROR(VLOOKUP($AM585,Centros!$AR$2:$AS$405,2,FALSE),0)</f>
        <v>1.6367812499999999</v>
      </c>
      <c r="AR585" s="78">
        <f>IFERROR(VLOOKUP($AM585,Centros!$AZ$2:$BA$6,2,FALSE),0)</f>
        <v>0</v>
      </c>
      <c r="AS585" s="76">
        <f>IFERROR(VLOOKUP($AM585,Centros!$BE$2:$BF$6,2,FALSE),0)</f>
        <v>2.0499999999999998</v>
      </c>
      <c r="BD585" s="45" t="str">
        <f t="shared" si="228"/>
        <v>ALGADI</v>
      </c>
      <c r="BE585" s="45" t="s">
        <v>852</v>
      </c>
      <c r="BF585" s="123" t="str">
        <f t="shared" si="229"/>
        <v>9-SEPTIEMBRE</v>
      </c>
      <c r="BG585" s="45">
        <f t="shared" si="230"/>
        <v>120027</v>
      </c>
      <c r="BH585" s="45">
        <f>VLOOKUP(Y585,Hoja1!$A$2:$O$599,14,FALSE)</f>
        <v>120027</v>
      </c>
      <c r="BI585" s="45" t="str">
        <f>VLOOKUP(BH585,Hoja1!$A$2:$O$599,2,FALSE)</f>
        <v>COLEGIO MAYOR CESAR CARLOS</v>
      </c>
      <c r="BJ585" s="45" t="str">
        <f t="shared" si="231"/>
        <v>ABAD CHAMBA, MARY INES</v>
      </c>
      <c r="BK585" s="45">
        <f>VLOOKUP(BJ585,Trabajadores!$C$3:$AN$3285,14,FALSE)</f>
        <v>200</v>
      </c>
      <c r="BL585" s="45" t="str">
        <f>VLOOKUP($BJ585,Trabajadores!$C$3:$AN$3285,19,FALSE)</f>
        <v>ASL</v>
      </c>
      <c r="BM585" s="45">
        <f>VLOOKUP($BJ585,Trabajadores!$C$3:$AN$3285,16,FALSE)</f>
        <v>40</v>
      </c>
      <c r="BN585" s="124">
        <f t="shared" si="232"/>
        <v>1</v>
      </c>
      <c r="BP585" s="125">
        <f t="shared" si="233"/>
        <v>1</v>
      </c>
      <c r="BR585" s="126">
        <f t="shared" si="234"/>
        <v>-301.51894499999997</v>
      </c>
      <c r="BV585" s="45" t="str">
        <f t="shared" si="235"/>
        <v>ALGADI</v>
      </c>
      <c r="BW585" s="45" t="s">
        <v>852</v>
      </c>
      <c r="BX585" s="123" t="str">
        <f t="shared" si="236"/>
        <v>9-SEPTIEMBRE</v>
      </c>
      <c r="BY585" s="45">
        <f t="shared" si="237"/>
        <v>120027</v>
      </c>
      <c r="BZ585" s="45">
        <f>VLOOKUP(BY585,Hoja1!$A$2:$O$599,14,FALSE)</f>
        <v>120027</v>
      </c>
      <c r="CA585" s="45" t="str">
        <f>VLOOKUP(BZ585,Hoja1!$A$2:$O$599,2,FALSE)</f>
        <v>COLEGIO MAYOR CESAR CARLOS</v>
      </c>
      <c r="CB585" s="45" t="str">
        <f t="shared" si="238"/>
        <v>Puesto pendiente de cubrir</v>
      </c>
      <c r="CC585" s="45">
        <v>888</v>
      </c>
      <c r="CD585" s="45" t="str">
        <f t="shared" si="239"/>
        <v>INCIDENCIA</v>
      </c>
      <c r="CJ585" s="126">
        <f t="shared" si="240"/>
        <v>301.51894499999997</v>
      </c>
    </row>
    <row r="586" spans="4:88" hidden="1" x14ac:dyDescent="0.3">
      <c r="D586" s="31" t="s">
        <v>2777</v>
      </c>
      <c r="E586" s="8" t="s">
        <v>2786</v>
      </c>
      <c r="F586" s="7" t="s">
        <v>726</v>
      </c>
      <c r="G586" s="45" t="s">
        <v>714</v>
      </c>
      <c r="H586" s="45" t="s">
        <v>717</v>
      </c>
      <c r="I586" s="119" t="s">
        <v>2938</v>
      </c>
      <c r="J586" s="18" t="s">
        <v>485</v>
      </c>
      <c r="K586" s="119">
        <v>120027</v>
      </c>
      <c r="L586" s="110" t="str">
        <f t="shared" si="219"/>
        <v>ok</v>
      </c>
      <c r="M586" s="111" t="str">
        <f>IFERROR(VLOOKUP(K586,Centros!$E$2:$G$340,2,FALSE)," ")</f>
        <v>COLEGIO MAYOR CESAR CARLOS</v>
      </c>
      <c r="N586" s="112" t="str">
        <f t="shared" si="220"/>
        <v xml:space="preserve"> </v>
      </c>
      <c r="O586" s="113" t="str">
        <f>IFERROR(VLOOKUP($I586,Trabajadores!$C$3:$AF$1684,19,FALSE)," ")</f>
        <v>ASL</v>
      </c>
      <c r="P586" s="32">
        <v>2</v>
      </c>
      <c r="Q586" s="33">
        <v>9</v>
      </c>
      <c r="R586" s="24">
        <f t="shared" si="218"/>
        <v>18</v>
      </c>
      <c r="T586" s="23">
        <f t="shared" si="221"/>
        <v>1.6367812499999999</v>
      </c>
      <c r="U586" s="23">
        <f t="shared" si="222"/>
        <v>0</v>
      </c>
      <c r="V586" s="18"/>
      <c r="W586" s="23">
        <f t="shared" si="223"/>
        <v>23.750999999999998</v>
      </c>
      <c r="X586" s="30" t="str">
        <f>IFERROR(VLOOKUP($I586,Trabajadores!$C$2:$AS$1684,42,FALSE)," ")</f>
        <v>ALGADI</v>
      </c>
      <c r="Y586" s="30">
        <f>IFERROR(VLOOKUP($I586,Trabajadores!$C$2:$AS$1684,40,FALSE)," ")</f>
        <v>120027</v>
      </c>
      <c r="Z586" s="30" t="str">
        <f>IFERROR(VLOOKUP(Y586,Centros!$X$2:$Y$228,2,FALSE)," ")</f>
        <v>COLEGIO MAYOR CESAR CARLOS</v>
      </c>
      <c r="AA586" s="6" t="s">
        <v>10613</v>
      </c>
      <c r="AB586" s="156" t="s">
        <v>11105</v>
      </c>
      <c r="AC586" s="41">
        <f>IFERROR(VLOOKUP(H586,Centros!$AI$2:$AN$10,6,FALSE),0)</f>
        <v>73</v>
      </c>
      <c r="AD586" s="42">
        <f t="shared" si="224"/>
        <v>0</v>
      </c>
      <c r="AE586" s="42">
        <f t="shared" si="225"/>
        <v>0</v>
      </c>
      <c r="AF586" s="42">
        <f t="shared" si="226"/>
        <v>18</v>
      </c>
      <c r="AG586" s="42">
        <f t="shared" si="227"/>
        <v>0</v>
      </c>
      <c r="AH586" s="43">
        <f>IFERROR(VLOOKUP($I586,Trabajadores!$C$3:$AT$1684,44,FALSE),0)</f>
        <v>19228</v>
      </c>
      <c r="AI586" s="43">
        <f>IFERROR(VLOOKUP($I586,Trabajadores!$C$3:$AT$1684,2,FALSE),0)</f>
        <v>1321</v>
      </c>
      <c r="AJ586" s="43" t="str">
        <f>IFERROR(VLOOKUP($I586,Trabajadores!$C$3:$AY$1270,21,FALSE),0)</f>
        <v>54</v>
      </c>
      <c r="AK586" s="42">
        <f>IFERROR(VLOOKUP($I586,Trabajadores!$C$3:$AN$1684,38,FALSE),0)</f>
        <v>7.7</v>
      </c>
      <c r="AL586" s="42" t="str">
        <f>IFERROR(VLOOKUP($I586,Trabajadores!$C$3:$AN$1684,28,FALSE),0)</f>
        <v>99100165012016</v>
      </c>
      <c r="AM586" s="21" t="str">
        <f>IFERROR(VLOOKUP($I586,Trabajadores!$C$3:$AN$1684,19,FALSE),0)</f>
        <v>ASL</v>
      </c>
      <c r="AN586" s="21">
        <f>IFERROR(IF($J586="algadi",VLOOKUP($K586,Centros!$AB$2:$AD$142,2,FALSE),VLOOKUP($K586,Centros!$AB$143:$AD$282,2,FALSE)),0)</f>
        <v>5027</v>
      </c>
      <c r="AO586" s="44" t="str">
        <f>IFERROR(IF($J586="algadi",VLOOKUP($K586,Centros!$AB$2:$AD$142,3,FALSE),VLOOKUP($K586,Centros!$AB$143:$AD$222,3,FALSE)),0)</f>
        <v>62</v>
      </c>
      <c r="AQ586" s="55">
        <f>IFERROR(VLOOKUP($AM586,Centros!$AR$2:$AS$405,2,FALSE),0)</f>
        <v>1.6367812499999999</v>
      </c>
      <c r="AR586" s="78">
        <f>IFERROR(VLOOKUP($AM586,Centros!$AZ$2:$BA$6,2,FALSE),0)</f>
        <v>0</v>
      </c>
      <c r="AS586" s="76">
        <f>IFERROR(VLOOKUP($AM586,Centros!$BE$2:$BF$6,2,FALSE),0)</f>
        <v>2.0499999999999998</v>
      </c>
      <c r="BD586" s="45" t="str">
        <f t="shared" si="228"/>
        <v>ALGADI</v>
      </c>
      <c r="BE586" s="45" t="s">
        <v>852</v>
      </c>
      <c r="BF586" s="123" t="str">
        <f t="shared" si="229"/>
        <v>9-SEPTIEMBRE</v>
      </c>
      <c r="BG586" s="45">
        <f t="shared" si="230"/>
        <v>120027</v>
      </c>
      <c r="BH586" s="45">
        <f>VLOOKUP(Y586,Hoja1!$A$2:$O$599,14,FALSE)</f>
        <v>120027</v>
      </c>
      <c r="BI586" s="45" t="str">
        <f>VLOOKUP(BH586,Hoja1!$A$2:$O$599,2,FALSE)</f>
        <v>COLEGIO MAYOR CESAR CARLOS</v>
      </c>
      <c r="BJ586" s="45" t="str">
        <f t="shared" si="231"/>
        <v>ABAD CHAMBA, MARY INES</v>
      </c>
      <c r="BK586" s="45">
        <f>VLOOKUP(BJ586,Trabajadores!$C$3:$AN$3285,14,FALSE)</f>
        <v>200</v>
      </c>
      <c r="BL586" s="45" t="str">
        <f>VLOOKUP($BJ586,Trabajadores!$C$3:$AN$3285,19,FALSE)</f>
        <v>ASL</v>
      </c>
      <c r="BM586" s="45">
        <f>VLOOKUP($BJ586,Trabajadores!$C$3:$AN$3285,16,FALSE)</f>
        <v>40</v>
      </c>
      <c r="BN586" s="124">
        <f t="shared" si="232"/>
        <v>1</v>
      </c>
      <c r="BP586" s="125">
        <f t="shared" si="233"/>
        <v>1</v>
      </c>
      <c r="BR586" s="126">
        <f t="shared" si="234"/>
        <v>-23.750999999999998</v>
      </c>
      <c r="BV586" s="45" t="str">
        <f t="shared" si="235"/>
        <v>ALGADI</v>
      </c>
      <c r="BW586" s="45" t="s">
        <v>852</v>
      </c>
      <c r="BX586" s="123" t="str">
        <f t="shared" si="236"/>
        <v>9-SEPTIEMBRE</v>
      </c>
      <c r="BY586" s="45">
        <f t="shared" si="237"/>
        <v>120027</v>
      </c>
      <c r="BZ586" s="45">
        <f>VLOOKUP(BY586,Hoja1!$A$2:$O$599,14,FALSE)</f>
        <v>120027</v>
      </c>
      <c r="CA586" s="45" t="str">
        <f>VLOOKUP(BZ586,Hoja1!$A$2:$O$599,2,FALSE)</f>
        <v>COLEGIO MAYOR CESAR CARLOS</v>
      </c>
      <c r="CB586" s="45" t="str">
        <f t="shared" si="238"/>
        <v>Absentismo</v>
      </c>
      <c r="CC586" s="45">
        <v>888</v>
      </c>
      <c r="CD586" s="45" t="str">
        <f t="shared" si="239"/>
        <v>INCIDENCIA</v>
      </c>
      <c r="CJ586" s="126">
        <f t="shared" si="240"/>
        <v>23.750999999999998</v>
      </c>
    </row>
    <row r="587" spans="4:88" hidden="1" x14ac:dyDescent="0.3">
      <c r="D587" s="31" t="s">
        <v>2777</v>
      </c>
      <c r="E587" s="8" t="s">
        <v>2786</v>
      </c>
      <c r="F587" s="7" t="s">
        <v>725</v>
      </c>
      <c r="G587" s="45" t="s">
        <v>714</v>
      </c>
      <c r="H587" s="45" t="s">
        <v>721</v>
      </c>
      <c r="I587" s="119" t="s">
        <v>5234</v>
      </c>
      <c r="J587" s="18" t="s">
        <v>485</v>
      </c>
      <c r="K587" s="119">
        <v>120027</v>
      </c>
      <c r="L587" s="110" t="str">
        <f t="shared" si="219"/>
        <v>ok</v>
      </c>
      <c r="M587" s="111" t="str">
        <f>IFERROR(VLOOKUP(K587,Centros!$E$2:$G$340,2,FALSE)," ")</f>
        <v>COLEGIO MAYOR CESAR CARLOS</v>
      </c>
      <c r="N587" s="112" t="str">
        <f t="shared" si="220"/>
        <v xml:space="preserve"> </v>
      </c>
      <c r="O587" s="113" t="str">
        <f>IFERROR(VLOOKUP($I587,Trabajadores!$C$3:$AF$1684,19,FALSE)," ")</f>
        <v>ASL</v>
      </c>
      <c r="P587" s="32">
        <v>8</v>
      </c>
      <c r="Q587" s="33">
        <v>9</v>
      </c>
      <c r="R587" s="24">
        <f t="shared" si="218"/>
        <v>72</v>
      </c>
      <c r="T587" s="23">
        <f t="shared" si="221"/>
        <v>1.6367812499999999</v>
      </c>
      <c r="U587" s="23">
        <f t="shared" si="222"/>
        <v>0</v>
      </c>
      <c r="V587" s="18"/>
      <c r="W587" s="23">
        <f t="shared" si="223"/>
        <v>95.003999999999991</v>
      </c>
      <c r="X587" s="30" t="str">
        <f>IFERROR(VLOOKUP($I587,Trabajadores!$C$2:$AS$1684,42,FALSE)," ")</f>
        <v>ALGADI</v>
      </c>
      <c r="Y587" s="30">
        <f>IFERROR(VLOOKUP($I587,Trabajadores!$C$2:$AS$1684,40,FALSE)," ")</f>
        <v>120027</v>
      </c>
      <c r="Z587" s="30" t="str">
        <f>IFERROR(VLOOKUP(Y587,Centros!$X$2:$Y$228,2,FALSE)," ")</f>
        <v>COLEGIO MAYOR CESAR CARLOS</v>
      </c>
      <c r="AA587" s="6" t="s">
        <v>10613</v>
      </c>
      <c r="AB587" s="5" t="s">
        <v>11106</v>
      </c>
      <c r="AC587" s="41">
        <f>IFERROR(VLOOKUP(H587,Centros!$AI$2:$AN$10,6,FALSE),0)</f>
        <v>72</v>
      </c>
      <c r="AD587" s="42">
        <f t="shared" si="224"/>
        <v>0</v>
      </c>
      <c r="AE587" s="42">
        <f t="shared" si="225"/>
        <v>72</v>
      </c>
      <c r="AF587" s="42">
        <f t="shared" si="226"/>
        <v>0</v>
      </c>
      <c r="AG587" s="42">
        <f t="shared" si="227"/>
        <v>0</v>
      </c>
      <c r="AH587" s="43">
        <f>IFERROR(VLOOKUP($I587,Trabajadores!$C$3:$AT$1684,44,FALSE),0)</f>
        <v>19228</v>
      </c>
      <c r="AI587" s="43">
        <f>IFERROR(VLOOKUP($I587,Trabajadores!$C$3:$AT$1684,2,FALSE),0)</f>
        <v>367</v>
      </c>
      <c r="AJ587" s="43" t="str">
        <f>IFERROR(VLOOKUP($I587,Trabajadores!$C$3:$AY$1270,21,FALSE),0)</f>
        <v>54</v>
      </c>
      <c r="AK587" s="42">
        <f>IFERROR(VLOOKUP($I587,Trabajadores!$C$3:$AN$1684,38,FALSE),0)</f>
        <v>7.8050632911392395</v>
      </c>
      <c r="AL587" s="42" t="str">
        <f>IFERROR(VLOOKUP($I587,Trabajadores!$C$3:$AN$1684,28,FALSE),0)</f>
        <v>99100165012016</v>
      </c>
      <c r="AM587" s="21" t="str">
        <f>IFERROR(VLOOKUP($I587,Trabajadores!$C$3:$AN$1684,19,FALSE),0)</f>
        <v>ASL</v>
      </c>
      <c r="AN587" s="21">
        <f>IFERROR(IF($J587="algadi",VLOOKUP($K587,Centros!$AB$2:$AD$142,2,FALSE),VLOOKUP($K587,Centros!$AB$143:$AD$282,2,FALSE)),0)</f>
        <v>5027</v>
      </c>
      <c r="AO587" s="44" t="str">
        <f>IFERROR(IF($J587="algadi",VLOOKUP($K587,Centros!$AB$2:$AD$142,3,FALSE),VLOOKUP($K587,Centros!$AB$143:$AD$222,3,FALSE)),0)</f>
        <v>62</v>
      </c>
      <c r="AQ587" s="55">
        <f>IFERROR(VLOOKUP($AM587,Centros!$AR$2:$AS$405,2,FALSE),0)</f>
        <v>1.6367812499999999</v>
      </c>
      <c r="AR587" s="78">
        <f>IFERROR(VLOOKUP($AM587,Centros!$AZ$2:$BA$6,2,FALSE),0)</f>
        <v>0</v>
      </c>
      <c r="AS587" s="76">
        <f>IFERROR(VLOOKUP($AM587,Centros!$BE$2:$BF$6,2,FALSE),0)</f>
        <v>2.0499999999999998</v>
      </c>
      <c r="BD587" s="45" t="str">
        <f t="shared" si="228"/>
        <v>ALGADI</v>
      </c>
      <c r="BE587" s="45" t="s">
        <v>852</v>
      </c>
      <c r="BF587" s="123" t="str">
        <f t="shared" si="229"/>
        <v>9-SEPTIEMBRE</v>
      </c>
      <c r="BG587" s="45">
        <f t="shared" si="230"/>
        <v>120027</v>
      </c>
      <c r="BH587" s="45">
        <f>VLOOKUP(Y587,Hoja1!$A$2:$O$599,14,FALSE)</f>
        <v>120027</v>
      </c>
      <c r="BI587" s="45" t="str">
        <f>VLOOKUP(BH587,Hoja1!$A$2:$O$599,2,FALSE)</f>
        <v>COLEGIO MAYOR CESAR CARLOS</v>
      </c>
      <c r="BJ587" s="45" t="str">
        <f t="shared" si="231"/>
        <v>ZELADA RIOS, N MIRIAM</v>
      </c>
      <c r="BK587" s="45">
        <f>VLOOKUP(BJ587,Trabajadores!$C$3:$AN$3285,14,FALSE)</f>
        <v>289</v>
      </c>
      <c r="BL587" s="45" t="str">
        <f>VLOOKUP($BJ587,Trabajadores!$C$3:$AN$3285,19,FALSE)</f>
        <v>ASL</v>
      </c>
      <c r="BM587" s="45">
        <f>VLOOKUP($BJ587,Trabajadores!$C$3:$AN$3285,16,FALSE)</f>
        <v>98.75</v>
      </c>
      <c r="BN587" s="124">
        <f t="shared" si="232"/>
        <v>1</v>
      </c>
      <c r="BP587" s="125">
        <f t="shared" si="233"/>
        <v>1</v>
      </c>
      <c r="BR587" s="126">
        <f t="shared" si="234"/>
        <v>-95.003999999999991</v>
      </c>
      <c r="BV587" s="45" t="str">
        <f t="shared" si="235"/>
        <v>ALGADI</v>
      </c>
      <c r="BW587" s="45" t="s">
        <v>852</v>
      </c>
      <c r="BX587" s="123" t="str">
        <f t="shared" si="236"/>
        <v>9-SEPTIEMBRE</v>
      </c>
      <c r="BY587" s="45">
        <f t="shared" si="237"/>
        <v>120027</v>
      </c>
      <c r="BZ587" s="45">
        <f>VLOOKUP(BY587,Hoja1!$A$2:$O$599,14,FALSE)</f>
        <v>120027</v>
      </c>
      <c r="CA587" s="45" t="str">
        <f>VLOOKUP(BZ587,Hoja1!$A$2:$O$599,2,FALSE)</f>
        <v>COLEGIO MAYOR CESAR CARLOS</v>
      </c>
      <c r="CB587" s="45" t="str">
        <f t="shared" si="238"/>
        <v>Permiso retribuido</v>
      </c>
      <c r="CC587" s="45">
        <v>888</v>
      </c>
      <c r="CD587" s="45" t="str">
        <f t="shared" si="239"/>
        <v>INCIDENCIA</v>
      </c>
      <c r="CJ587" s="126">
        <f t="shared" si="240"/>
        <v>95.003999999999991</v>
      </c>
    </row>
    <row r="588" spans="4:88" hidden="1" x14ac:dyDescent="0.3">
      <c r="D588" s="31" t="s">
        <v>2777</v>
      </c>
      <c r="E588" s="8" t="s">
        <v>2786</v>
      </c>
      <c r="F588" s="7" t="s">
        <v>726</v>
      </c>
      <c r="G588" s="45" t="s">
        <v>714</v>
      </c>
      <c r="H588" s="45" t="s">
        <v>717</v>
      </c>
      <c r="I588" s="119" t="s">
        <v>3309</v>
      </c>
      <c r="J588" s="18" t="s">
        <v>485</v>
      </c>
      <c r="K588" s="119">
        <v>120027</v>
      </c>
      <c r="L588" s="110" t="str">
        <f t="shared" si="219"/>
        <v>ok</v>
      </c>
      <c r="M588" s="111" t="str">
        <f>IFERROR(VLOOKUP(K588,Centros!$E$2:$G$340,2,FALSE)," ")</f>
        <v>COLEGIO MAYOR CESAR CARLOS</v>
      </c>
      <c r="N588" s="112" t="str">
        <f t="shared" si="220"/>
        <v xml:space="preserve"> </v>
      </c>
      <c r="O588" s="113" t="str">
        <f>IFERROR(VLOOKUP($I588,Trabajadores!$C$3:$AF$1684,19,FALSE)," ")</f>
        <v>ASL</v>
      </c>
      <c r="P588" s="32">
        <v>4</v>
      </c>
      <c r="Q588" s="33">
        <v>9</v>
      </c>
      <c r="R588" s="24">
        <f t="shared" si="218"/>
        <v>36</v>
      </c>
      <c r="T588" s="23">
        <f t="shared" si="221"/>
        <v>1.6367812499999999</v>
      </c>
      <c r="U588" s="23">
        <f t="shared" si="222"/>
        <v>0</v>
      </c>
      <c r="V588" s="18"/>
      <c r="W588" s="23">
        <f t="shared" si="223"/>
        <v>47.501999999999995</v>
      </c>
      <c r="X588" s="30" t="str">
        <f>IFERROR(VLOOKUP($I588,Trabajadores!$C$2:$AS$1684,42,FALSE)," ")</f>
        <v>ALGADI</v>
      </c>
      <c r="Y588" s="30">
        <f>IFERROR(VLOOKUP($I588,Trabajadores!$C$2:$AS$1684,40,FALSE)," ")</f>
        <v>120027</v>
      </c>
      <c r="Z588" s="30" t="str">
        <f>IFERROR(VLOOKUP(Y588,Centros!$X$2:$Y$228,2,FALSE)," ")</f>
        <v>COLEGIO MAYOR CESAR CARLOS</v>
      </c>
      <c r="AA588" s="6" t="s">
        <v>10613</v>
      </c>
      <c r="AB588" s="5" t="s">
        <v>11107</v>
      </c>
      <c r="AC588" s="41">
        <f>IFERROR(VLOOKUP(H588,Centros!$AI$2:$AN$10,6,FALSE),0)</f>
        <v>73</v>
      </c>
      <c r="AD588" s="42">
        <f t="shared" si="224"/>
        <v>0</v>
      </c>
      <c r="AE588" s="42">
        <f t="shared" si="225"/>
        <v>0</v>
      </c>
      <c r="AF588" s="42">
        <f t="shared" si="226"/>
        <v>36</v>
      </c>
      <c r="AG588" s="42">
        <f t="shared" si="227"/>
        <v>0</v>
      </c>
      <c r="AH588" s="43">
        <f>IFERROR(VLOOKUP($I588,Trabajadores!$C$3:$AT$1684,44,FALSE),0)</f>
        <v>19228</v>
      </c>
      <c r="AI588" s="43">
        <f>IFERROR(VLOOKUP($I588,Trabajadores!$C$3:$AT$1684,2,FALSE),0)</f>
        <v>1685</v>
      </c>
      <c r="AJ588" s="43" t="str">
        <f>IFERROR(VLOOKUP($I588,Trabajadores!$C$3:$AY$1270,21,FALSE),0)</f>
        <v>54</v>
      </c>
      <c r="AK588" s="42">
        <f>IFERROR(VLOOKUP($I588,Trabajadores!$C$3:$AN$1684,38,FALSE),0)</f>
        <v>7.8016666666666667</v>
      </c>
      <c r="AL588" s="42" t="str">
        <f>IFERROR(VLOOKUP($I588,Trabajadores!$C$3:$AN$1684,28,FALSE),0)</f>
        <v>99100165012016</v>
      </c>
      <c r="AM588" s="21" t="str">
        <f>IFERROR(VLOOKUP($I588,Trabajadores!$C$3:$AN$1684,19,FALSE),0)</f>
        <v>ASL</v>
      </c>
      <c r="AN588" s="21">
        <f>IFERROR(IF($J588="algadi",VLOOKUP($K588,Centros!$AB$2:$AD$142,2,FALSE),VLOOKUP($K588,Centros!$AB$143:$AD$282,2,FALSE)),0)</f>
        <v>5027</v>
      </c>
      <c r="AO588" s="44" t="str">
        <f>IFERROR(IF($J588="algadi",VLOOKUP($K588,Centros!$AB$2:$AD$142,3,FALSE),VLOOKUP($K588,Centros!$AB$143:$AD$222,3,FALSE)),0)</f>
        <v>62</v>
      </c>
      <c r="AQ588" s="55">
        <f>IFERROR(VLOOKUP($AM588,Centros!$AR$2:$AS$405,2,FALSE),0)</f>
        <v>1.6367812499999999</v>
      </c>
      <c r="AR588" s="78">
        <f>IFERROR(VLOOKUP($AM588,Centros!$AZ$2:$BA$6,2,FALSE),0)</f>
        <v>0</v>
      </c>
      <c r="AS588" s="76">
        <f>IFERROR(VLOOKUP($AM588,Centros!$BE$2:$BF$6,2,FALSE),0)</f>
        <v>2.0499999999999998</v>
      </c>
      <c r="BD588" s="45" t="str">
        <f t="shared" si="228"/>
        <v>ALGADI</v>
      </c>
      <c r="BE588" s="45" t="s">
        <v>852</v>
      </c>
      <c r="BF588" s="123" t="str">
        <f t="shared" si="229"/>
        <v>9-SEPTIEMBRE</v>
      </c>
      <c r="BG588" s="45">
        <f t="shared" si="230"/>
        <v>120027</v>
      </c>
      <c r="BH588" s="45">
        <f>VLOOKUP(Y588,Hoja1!$A$2:$O$599,14,FALSE)</f>
        <v>120027</v>
      </c>
      <c r="BI588" s="45" t="str">
        <f>VLOOKUP(BH588,Hoja1!$A$2:$O$599,2,FALSE)</f>
        <v>COLEGIO MAYOR CESAR CARLOS</v>
      </c>
      <c r="BJ588" s="45" t="str">
        <f t="shared" si="231"/>
        <v>CARRANZA MENDEZ, MARTHA ELE</v>
      </c>
      <c r="BK588" s="45">
        <f>VLOOKUP(BJ588,Trabajadores!$C$3:$AN$3285,14,FALSE)</f>
        <v>289</v>
      </c>
      <c r="BL588" s="45" t="str">
        <f>VLOOKUP($BJ588,Trabajadores!$C$3:$AN$3285,19,FALSE)</f>
        <v>ASL</v>
      </c>
      <c r="BM588" s="45">
        <f>VLOOKUP($BJ588,Trabajadores!$C$3:$AN$3285,16,FALSE)</f>
        <v>75</v>
      </c>
      <c r="BN588" s="124">
        <f t="shared" si="232"/>
        <v>1</v>
      </c>
      <c r="BP588" s="125">
        <f t="shared" si="233"/>
        <v>1</v>
      </c>
      <c r="BR588" s="126">
        <f t="shared" si="234"/>
        <v>-47.501999999999995</v>
      </c>
      <c r="BV588" s="45" t="str">
        <f t="shared" si="235"/>
        <v>ALGADI</v>
      </c>
      <c r="BW588" s="45" t="s">
        <v>852</v>
      </c>
      <c r="BX588" s="123" t="str">
        <f t="shared" si="236"/>
        <v>9-SEPTIEMBRE</v>
      </c>
      <c r="BY588" s="45">
        <f t="shared" si="237"/>
        <v>120027</v>
      </c>
      <c r="BZ588" s="45">
        <f>VLOOKUP(BY588,Hoja1!$A$2:$O$599,14,FALSE)</f>
        <v>120027</v>
      </c>
      <c r="CA588" s="45" t="str">
        <f>VLOOKUP(BZ588,Hoja1!$A$2:$O$599,2,FALSE)</f>
        <v>COLEGIO MAYOR CESAR CARLOS</v>
      </c>
      <c r="CB588" s="45" t="str">
        <f t="shared" si="238"/>
        <v>Absentismo</v>
      </c>
      <c r="CC588" s="45">
        <v>888</v>
      </c>
      <c r="CD588" s="45" t="str">
        <f t="shared" si="239"/>
        <v>INCIDENCIA</v>
      </c>
      <c r="CJ588" s="126">
        <f t="shared" si="240"/>
        <v>47.501999999999995</v>
      </c>
    </row>
    <row r="589" spans="4:88" hidden="1" x14ac:dyDescent="0.3">
      <c r="D589" s="31" t="s">
        <v>2777</v>
      </c>
      <c r="E589" s="8" t="s">
        <v>2786</v>
      </c>
      <c r="F589" s="7" t="s">
        <v>726</v>
      </c>
      <c r="G589" s="45" t="s">
        <v>714</v>
      </c>
      <c r="H589" s="45" t="s">
        <v>717</v>
      </c>
      <c r="I589" s="119" t="s">
        <v>1260</v>
      </c>
      <c r="J589" s="18" t="s">
        <v>485</v>
      </c>
      <c r="K589" s="119">
        <v>120027</v>
      </c>
      <c r="L589" s="110" t="str">
        <f t="shared" si="219"/>
        <v>ok</v>
      </c>
      <c r="M589" s="111" t="str">
        <f>IFERROR(VLOOKUP(K589,Centros!$E$2:$G$340,2,FALSE)," ")</f>
        <v>COLEGIO MAYOR CESAR CARLOS</v>
      </c>
      <c r="N589" s="112" t="str">
        <f t="shared" si="220"/>
        <v xml:space="preserve"> </v>
      </c>
      <c r="O589" s="113" t="str">
        <f>IFERROR(VLOOKUP($I589,Trabajadores!$C$3:$AF$1684,19,FALSE)," ")</f>
        <v>ASL</v>
      </c>
      <c r="P589" s="32">
        <v>3</v>
      </c>
      <c r="Q589" s="33">
        <v>9</v>
      </c>
      <c r="R589" s="24">
        <f t="shared" si="218"/>
        <v>27</v>
      </c>
      <c r="T589" s="23">
        <f t="shared" si="221"/>
        <v>1.6367812499999999</v>
      </c>
      <c r="U589" s="23">
        <f t="shared" si="222"/>
        <v>0</v>
      </c>
      <c r="V589" s="18"/>
      <c r="W589" s="23">
        <f t="shared" si="223"/>
        <v>35.6265</v>
      </c>
      <c r="X589" s="30" t="str">
        <f>IFERROR(VLOOKUP($I589,Trabajadores!$C$2:$AS$1684,42,FALSE)," ")</f>
        <v>ALGADI</v>
      </c>
      <c r="Y589" s="30">
        <f>IFERROR(VLOOKUP($I589,Trabajadores!$C$2:$AS$1684,40,FALSE)," ")</f>
        <v>888888</v>
      </c>
      <c r="Z589" s="30" t="str">
        <f>IFERROR(VLOOKUP(Y589,Centros!$X$2:$Y$228,2,FALSE)," ")</f>
        <v>CORRETURNOS/RAPPELS</v>
      </c>
      <c r="AA589" s="6" t="s">
        <v>10613</v>
      </c>
      <c r="AB589" s="5" t="s">
        <v>11108</v>
      </c>
      <c r="AC589" s="41">
        <f>IFERROR(VLOOKUP(H589,Centros!$AI$2:$AN$10,6,FALSE),0)</f>
        <v>73</v>
      </c>
      <c r="AD589" s="42">
        <f t="shared" si="224"/>
        <v>0</v>
      </c>
      <c r="AE589" s="42">
        <f t="shared" si="225"/>
        <v>0</v>
      </c>
      <c r="AF589" s="42">
        <f t="shared" si="226"/>
        <v>27</v>
      </c>
      <c r="AG589" s="42">
        <f t="shared" si="227"/>
        <v>0</v>
      </c>
      <c r="AH589" s="43">
        <f>IFERROR(VLOOKUP($I589,Trabajadores!$C$3:$AT$1684,44,FALSE),0)</f>
        <v>19228</v>
      </c>
      <c r="AI589" s="43">
        <f>IFERROR(VLOOKUP($I589,Trabajadores!$C$3:$AT$1684,2,FALSE),0)</f>
        <v>1851</v>
      </c>
      <c r="AJ589" s="43" t="str">
        <f>IFERROR(VLOOKUP($I589,Trabajadores!$C$3:$AY$1270,21,FALSE),0)</f>
        <v>55</v>
      </c>
      <c r="AK589" s="42">
        <f>IFERROR(VLOOKUP($I589,Trabajadores!$C$3:$AN$1684,38,FALSE),0)</f>
        <v>8.3455696202531655</v>
      </c>
      <c r="AL589" s="42" t="str">
        <f>IFERROR(VLOOKUP($I589,Trabajadores!$C$3:$AN$1684,28,FALSE),0)</f>
        <v>99100165012016</v>
      </c>
      <c r="AM589" s="21" t="str">
        <f>IFERROR(VLOOKUP($I589,Trabajadores!$C$3:$AN$1684,19,FALSE),0)</f>
        <v>ASL</v>
      </c>
      <c r="AN589" s="21">
        <f>IFERROR(IF($J589="algadi",VLOOKUP($K589,Centros!$AB$2:$AD$142,2,FALSE),VLOOKUP($K589,Centros!$AB$143:$AD$282,2,FALSE)),0)</f>
        <v>5027</v>
      </c>
      <c r="AO589" s="44" t="str">
        <f>IFERROR(IF($J589="algadi",VLOOKUP($K589,Centros!$AB$2:$AD$142,3,FALSE),VLOOKUP($K589,Centros!$AB$143:$AD$222,3,FALSE)),0)</f>
        <v>62</v>
      </c>
      <c r="AQ589" s="55">
        <f>IFERROR(VLOOKUP($AM589,Centros!$AR$2:$AS$405,2,FALSE),0)</f>
        <v>1.6367812499999999</v>
      </c>
      <c r="AR589" s="78">
        <f>IFERROR(VLOOKUP($AM589,Centros!$AZ$2:$BA$6,2,FALSE),0)</f>
        <v>0</v>
      </c>
      <c r="AS589" s="76">
        <f>IFERROR(VLOOKUP($AM589,Centros!$BE$2:$BF$6,2,FALSE),0)</f>
        <v>2.0499999999999998</v>
      </c>
      <c r="BD589" s="45" t="str">
        <f t="shared" si="228"/>
        <v>ALGADI</v>
      </c>
      <c r="BE589" s="45" t="s">
        <v>852</v>
      </c>
      <c r="BF589" s="123" t="str">
        <f t="shared" si="229"/>
        <v>9-SEPTIEMBRE</v>
      </c>
      <c r="BG589" s="45">
        <f t="shared" si="230"/>
        <v>888888</v>
      </c>
      <c r="BH589" s="45">
        <f>VLOOKUP(Y589,Hoja1!$A$2:$O$599,14,FALSE)</f>
        <v>888888</v>
      </c>
      <c r="BI589" s="45" t="str">
        <f>VLOOKUP(BH589,Hoja1!$A$2:$O$599,2,FALSE)</f>
        <v>CORRETURNOS/RAPPELS</v>
      </c>
      <c r="BJ589" s="45" t="str">
        <f t="shared" si="231"/>
        <v>AGUDO ALONSO, CARLOS ALB</v>
      </c>
      <c r="BK589" s="45">
        <f>VLOOKUP(BJ589,Trabajadores!$C$3:$AN$3285,14,FALSE)</f>
        <v>200</v>
      </c>
      <c r="BL589" s="45" t="str">
        <f>VLOOKUP($BJ589,Trabajadores!$C$3:$AN$3285,19,FALSE)</f>
        <v>ASL</v>
      </c>
      <c r="BM589" s="45">
        <f>VLOOKUP($BJ589,Trabajadores!$C$3:$AN$3285,16,FALSE)</f>
        <v>98.75</v>
      </c>
      <c r="BN589" s="124">
        <f t="shared" si="232"/>
        <v>1</v>
      </c>
      <c r="BP589" s="125">
        <f t="shared" si="233"/>
        <v>1</v>
      </c>
      <c r="BR589" s="126">
        <f t="shared" si="234"/>
        <v>-35.6265</v>
      </c>
      <c r="BV589" s="45" t="str">
        <f t="shared" si="235"/>
        <v>ALGADI</v>
      </c>
      <c r="BW589" s="45" t="s">
        <v>852</v>
      </c>
      <c r="BX589" s="123" t="str">
        <f t="shared" si="236"/>
        <v>9-SEPTIEMBRE</v>
      </c>
      <c r="BY589" s="45">
        <f t="shared" si="237"/>
        <v>120027</v>
      </c>
      <c r="BZ589" s="45">
        <f>VLOOKUP(BY589,Hoja1!$A$2:$O$599,14,FALSE)</f>
        <v>120027</v>
      </c>
      <c r="CA589" s="45" t="str">
        <f>VLOOKUP(BZ589,Hoja1!$A$2:$O$599,2,FALSE)</f>
        <v>COLEGIO MAYOR CESAR CARLOS</v>
      </c>
      <c r="CB589" s="45" t="str">
        <f t="shared" si="238"/>
        <v>Absentismo</v>
      </c>
      <c r="CC589" s="45">
        <v>888</v>
      </c>
      <c r="CD589" s="45" t="str">
        <f t="shared" si="239"/>
        <v>INCIDENCIA</v>
      </c>
      <c r="CJ589" s="126">
        <f t="shared" si="240"/>
        <v>35.6265</v>
      </c>
    </row>
    <row r="590" spans="4:88" hidden="1" x14ac:dyDescent="0.3">
      <c r="D590" s="31" t="s">
        <v>2777</v>
      </c>
      <c r="E590" s="8" t="s">
        <v>2786</v>
      </c>
      <c r="F590" s="7" t="s">
        <v>725</v>
      </c>
      <c r="G590" s="45" t="s">
        <v>714</v>
      </c>
      <c r="H590" s="45" t="s">
        <v>719</v>
      </c>
      <c r="I590" s="119" t="s">
        <v>4340</v>
      </c>
      <c r="J590" s="18" t="s">
        <v>485</v>
      </c>
      <c r="K590" s="119">
        <v>120027</v>
      </c>
      <c r="L590" s="110" t="str">
        <f t="shared" si="219"/>
        <v>ok</v>
      </c>
      <c r="M590" s="111" t="str">
        <f>IFERROR(VLOOKUP(K590,Centros!$E$2:$G$340,2,FALSE)," ")</f>
        <v>COLEGIO MAYOR CESAR CARLOS</v>
      </c>
      <c r="N590" s="112" t="str">
        <f t="shared" si="220"/>
        <v xml:space="preserve"> </v>
      </c>
      <c r="O590" s="113" t="str">
        <f>IFERROR(VLOOKUP($I590,Trabajadores!$C$3:$AF$1684,19,FALSE)," ")</f>
        <v>h J Unidad</v>
      </c>
      <c r="P590" s="32">
        <v>8</v>
      </c>
      <c r="Q590" s="33">
        <v>9</v>
      </c>
      <c r="R590" s="24">
        <f t="shared" si="218"/>
        <v>72</v>
      </c>
      <c r="T590" s="23">
        <f t="shared" si="221"/>
        <v>1.7971718750000001</v>
      </c>
      <c r="U590" s="23">
        <f t="shared" si="222"/>
        <v>0</v>
      </c>
      <c r="V590" s="18"/>
      <c r="W590" s="23">
        <f t="shared" si="223"/>
        <v>95.003999999999991</v>
      </c>
      <c r="X590" s="30" t="str">
        <f>IFERROR(VLOOKUP($I590,Trabajadores!$C$2:$AS$1684,42,FALSE)," ")</f>
        <v>ALGADI</v>
      </c>
      <c r="Y590" s="30">
        <f>IFERROR(VLOOKUP($I590,Trabajadores!$C$2:$AS$1684,40,FALSE)," ")</f>
        <v>120027</v>
      </c>
      <c r="Z590" s="30" t="str">
        <f>IFERROR(VLOOKUP(Y590,Centros!$X$2:$Y$228,2,FALSE)," ")</f>
        <v>COLEGIO MAYOR CESAR CARLOS</v>
      </c>
      <c r="AA590" s="6" t="s">
        <v>10613</v>
      </c>
      <c r="AB590" s="5" t="s">
        <v>11109</v>
      </c>
      <c r="AC590" s="41">
        <f>IFERROR(VLOOKUP(H590,Centros!$AI$2:$AN$10,6,FALSE),0)</f>
        <v>72</v>
      </c>
      <c r="AD590" s="42">
        <f t="shared" si="224"/>
        <v>0</v>
      </c>
      <c r="AE590" s="42">
        <f t="shared" si="225"/>
        <v>72</v>
      </c>
      <c r="AF590" s="42">
        <f t="shared" si="226"/>
        <v>0</v>
      </c>
      <c r="AG590" s="42">
        <f t="shared" si="227"/>
        <v>0</v>
      </c>
      <c r="AH590" s="43">
        <f>IFERROR(VLOOKUP($I590,Trabajadores!$C$3:$AT$1684,44,FALSE),0)</f>
        <v>19228</v>
      </c>
      <c r="AI590" s="43">
        <f>IFERROR(VLOOKUP($I590,Trabajadores!$C$3:$AT$1684,2,FALSE),0)</f>
        <v>370</v>
      </c>
      <c r="AJ590" s="43" t="str">
        <f>IFERROR(VLOOKUP($I590,Trabajadores!$C$3:$AY$1270,21,FALSE),0)</f>
        <v>54</v>
      </c>
      <c r="AK590" s="42">
        <f>IFERROR(VLOOKUP($I590,Trabajadores!$C$3:$AN$1684,38,FALSE),0)</f>
        <v>11.9925</v>
      </c>
      <c r="AL590" s="42" t="str">
        <f>IFERROR(VLOOKUP($I590,Trabajadores!$C$3:$AN$1684,28,FALSE),0)</f>
        <v>99100165012016</v>
      </c>
      <c r="AM590" s="21" t="str">
        <f>IFERROR(VLOOKUP($I590,Trabajadores!$C$3:$AN$1684,19,FALSE),0)</f>
        <v>h J Unidad</v>
      </c>
      <c r="AN590" s="21">
        <f>IFERROR(IF($J590="algadi",VLOOKUP($K590,Centros!$AB$2:$AD$142,2,FALSE),VLOOKUP($K590,Centros!$AB$143:$AD$282,2,FALSE)),0)</f>
        <v>5027</v>
      </c>
      <c r="AO590" s="44" t="str">
        <f>IFERROR(IF($J590="algadi",VLOOKUP($K590,Centros!$AB$2:$AD$142,3,FALSE),VLOOKUP($K590,Centros!$AB$143:$AD$222,3,FALSE)),0)</f>
        <v>62</v>
      </c>
      <c r="AQ590" s="55">
        <f>IFERROR(VLOOKUP($AM590,Centros!$AR$2:$AS$405,2,FALSE),0)</f>
        <v>1.7971718750000001</v>
      </c>
      <c r="AR590" s="78">
        <f>IFERROR(VLOOKUP($AM590,Centros!$AZ$2:$BA$6,2,FALSE),0)</f>
        <v>0</v>
      </c>
      <c r="AS590" s="76">
        <f>IFERROR(VLOOKUP($AM590,Centros!$BE$2:$BF$6,2,FALSE),0)</f>
        <v>0</v>
      </c>
      <c r="BD590" s="45" t="str">
        <f t="shared" si="228"/>
        <v>ALGADI</v>
      </c>
      <c r="BE590" s="45" t="s">
        <v>852</v>
      </c>
      <c r="BF590" s="123" t="str">
        <f t="shared" si="229"/>
        <v>9-SEPTIEMBRE</v>
      </c>
      <c r="BG590" s="45">
        <f t="shared" si="230"/>
        <v>120027</v>
      </c>
      <c r="BH590" s="45">
        <f>VLOOKUP(Y590,Hoja1!$A$2:$O$599,14,FALSE)</f>
        <v>120027</v>
      </c>
      <c r="BI590" s="45" t="str">
        <f>VLOOKUP(BH590,Hoja1!$A$2:$O$599,2,FALSE)</f>
        <v>COLEGIO MAYOR CESAR CARLOS</v>
      </c>
      <c r="BJ590" s="45" t="str">
        <f t="shared" si="231"/>
        <v>MESIAS PEREZ, ADRIANA</v>
      </c>
      <c r="BK590" s="45">
        <f>VLOOKUP(BJ590,Trabajadores!$C$3:$AN$3285,14,FALSE)</f>
        <v>100</v>
      </c>
      <c r="BL590" s="45" t="str">
        <f>VLOOKUP($BJ590,Trabajadores!$C$3:$AN$3285,19,FALSE)</f>
        <v>h J Unidad</v>
      </c>
      <c r="BM590" s="45">
        <f>VLOOKUP($BJ590,Trabajadores!$C$3:$AN$3285,16,FALSE)</f>
        <v>100</v>
      </c>
      <c r="BN590" s="124">
        <f t="shared" si="232"/>
        <v>1</v>
      </c>
      <c r="BP590" s="125">
        <f t="shared" si="233"/>
        <v>1</v>
      </c>
      <c r="BR590" s="126">
        <f t="shared" si="234"/>
        <v>-95.003999999999991</v>
      </c>
      <c r="BV590" s="45" t="str">
        <f t="shared" si="235"/>
        <v>ALGADI</v>
      </c>
      <c r="BW590" s="45" t="s">
        <v>852</v>
      </c>
      <c r="BX590" s="123" t="str">
        <f t="shared" si="236"/>
        <v>9-SEPTIEMBRE</v>
      </c>
      <c r="BY590" s="45">
        <f t="shared" si="237"/>
        <v>120027</v>
      </c>
      <c r="BZ590" s="45">
        <f>VLOOKUP(BY590,Hoja1!$A$2:$O$599,14,FALSE)</f>
        <v>120027</v>
      </c>
      <c r="CA590" s="45" t="str">
        <f>VLOOKUP(BZ590,Hoja1!$A$2:$O$599,2,FALSE)</f>
        <v>COLEGIO MAYOR CESAR CARLOS</v>
      </c>
      <c r="CB590" s="45" t="str">
        <f t="shared" si="238"/>
        <v>Eventos</v>
      </c>
      <c r="CC590" s="45">
        <v>888</v>
      </c>
      <c r="CD590" s="45" t="str">
        <f t="shared" si="239"/>
        <v>INCIDENCIA</v>
      </c>
      <c r="CJ590" s="126">
        <f t="shared" si="240"/>
        <v>95.003999999999991</v>
      </c>
    </row>
    <row r="591" spans="4:88" hidden="1" x14ac:dyDescent="0.3">
      <c r="D591" s="31" t="s">
        <v>2777</v>
      </c>
      <c r="E591" s="8" t="s">
        <v>2786</v>
      </c>
      <c r="F591" s="7" t="s">
        <v>726</v>
      </c>
      <c r="G591" s="45" t="s">
        <v>714</v>
      </c>
      <c r="H591" s="45" t="s">
        <v>721</v>
      </c>
      <c r="I591" s="119" t="s">
        <v>3309</v>
      </c>
      <c r="J591" s="18" t="s">
        <v>485</v>
      </c>
      <c r="K591" s="119">
        <v>120027</v>
      </c>
      <c r="L591" s="110" t="str">
        <f t="shared" si="219"/>
        <v>ok</v>
      </c>
      <c r="M591" s="111" t="str">
        <f>IFERROR(VLOOKUP(K591,Centros!$E$2:$G$340,2,FALSE)," ")</f>
        <v>COLEGIO MAYOR CESAR CARLOS</v>
      </c>
      <c r="N591" s="112" t="str">
        <f t="shared" si="220"/>
        <v xml:space="preserve"> </v>
      </c>
      <c r="O591" s="113" t="str">
        <f>IFERROR(VLOOKUP($I591,Trabajadores!$C$3:$AF$1684,19,FALSE)," ")</f>
        <v>ASL</v>
      </c>
      <c r="P591" s="32">
        <v>3</v>
      </c>
      <c r="Q591" s="33">
        <v>9</v>
      </c>
      <c r="R591" s="24">
        <f t="shared" si="218"/>
        <v>27</v>
      </c>
      <c r="T591" s="23">
        <f t="shared" si="221"/>
        <v>1.6367812499999999</v>
      </c>
      <c r="U591" s="23">
        <f t="shared" si="222"/>
        <v>0</v>
      </c>
      <c r="V591" s="18"/>
      <c r="W591" s="23">
        <f t="shared" si="223"/>
        <v>35.6265</v>
      </c>
      <c r="X591" s="30" t="str">
        <f>IFERROR(VLOOKUP($I591,Trabajadores!$C$2:$AS$1684,42,FALSE)," ")</f>
        <v>ALGADI</v>
      </c>
      <c r="Y591" s="30">
        <f>IFERROR(VLOOKUP($I591,Trabajadores!$C$2:$AS$1684,40,FALSE)," ")</f>
        <v>120027</v>
      </c>
      <c r="Z591" s="30" t="str">
        <f>IFERROR(VLOOKUP(Y591,Centros!$X$2:$Y$228,2,FALSE)," ")</f>
        <v>COLEGIO MAYOR CESAR CARLOS</v>
      </c>
      <c r="AA591" s="6" t="s">
        <v>10613</v>
      </c>
      <c r="AB591" s="5" t="s">
        <v>11110</v>
      </c>
      <c r="AC591" s="41">
        <f>IFERROR(VLOOKUP(H591,Centros!$AI$2:$AN$10,6,FALSE),0)</f>
        <v>72</v>
      </c>
      <c r="AD591" s="42">
        <f t="shared" si="224"/>
        <v>0</v>
      </c>
      <c r="AE591" s="42">
        <f t="shared" si="225"/>
        <v>27</v>
      </c>
      <c r="AF591" s="42">
        <f t="shared" si="226"/>
        <v>0</v>
      </c>
      <c r="AG591" s="42">
        <f t="shared" si="227"/>
        <v>0</v>
      </c>
      <c r="AH591" s="43">
        <f>IFERROR(VLOOKUP($I591,Trabajadores!$C$3:$AT$1684,44,FALSE),0)</f>
        <v>19228</v>
      </c>
      <c r="AI591" s="43">
        <f>IFERROR(VLOOKUP($I591,Trabajadores!$C$3:$AT$1684,2,FALSE),0)</f>
        <v>1685</v>
      </c>
      <c r="AJ591" s="43" t="str">
        <f>IFERROR(VLOOKUP($I591,Trabajadores!$C$3:$AY$1270,21,FALSE),0)</f>
        <v>54</v>
      </c>
      <c r="AK591" s="42">
        <f>IFERROR(VLOOKUP($I591,Trabajadores!$C$3:$AN$1684,38,FALSE),0)</f>
        <v>7.8016666666666667</v>
      </c>
      <c r="AL591" s="42" t="str">
        <f>IFERROR(VLOOKUP($I591,Trabajadores!$C$3:$AN$1684,28,FALSE),0)</f>
        <v>99100165012016</v>
      </c>
      <c r="AM591" s="21" t="str">
        <f>IFERROR(VLOOKUP($I591,Trabajadores!$C$3:$AN$1684,19,FALSE),0)</f>
        <v>ASL</v>
      </c>
      <c r="AN591" s="21">
        <f>IFERROR(IF($J591="algadi",VLOOKUP($K591,Centros!$AB$2:$AD$142,2,FALSE),VLOOKUP($K591,Centros!$AB$143:$AD$282,2,FALSE)),0)</f>
        <v>5027</v>
      </c>
      <c r="AO591" s="44" t="str">
        <f>IFERROR(IF($J591="algadi",VLOOKUP($K591,Centros!$AB$2:$AD$142,3,FALSE),VLOOKUP($K591,Centros!$AB$143:$AD$222,3,FALSE)),0)</f>
        <v>62</v>
      </c>
      <c r="AQ591" s="55">
        <f>IFERROR(VLOOKUP($AM591,Centros!$AR$2:$AS$405,2,FALSE),0)</f>
        <v>1.6367812499999999</v>
      </c>
      <c r="AR591" s="78">
        <f>IFERROR(VLOOKUP($AM591,Centros!$AZ$2:$BA$6,2,FALSE),0)</f>
        <v>0</v>
      </c>
      <c r="AS591" s="76">
        <f>IFERROR(VLOOKUP($AM591,Centros!$BE$2:$BF$6,2,FALSE),0)</f>
        <v>2.0499999999999998</v>
      </c>
      <c r="BD591" s="45" t="str">
        <f t="shared" si="228"/>
        <v>ALGADI</v>
      </c>
      <c r="BE591" s="45" t="s">
        <v>852</v>
      </c>
      <c r="BF591" s="123" t="str">
        <f t="shared" si="229"/>
        <v>9-SEPTIEMBRE</v>
      </c>
      <c r="BG591" s="45">
        <f t="shared" si="230"/>
        <v>120027</v>
      </c>
      <c r="BH591" s="45">
        <f>VLOOKUP(Y591,Hoja1!$A$2:$O$599,14,FALSE)</f>
        <v>120027</v>
      </c>
      <c r="BI591" s="45" t="str">
        <f>VLOOKUP(BH591,Hoja1!$A$2:$O$599,2,FALSE)</f>
        <v>COLEGIO MAYOR CESAR CARLOS</v>
      </c>
      <c r="BJ591" s="45" t="str">
        <f t="shared" si="231"/>
        <v>CARRANZA MENDEZ, MARTHA ELE</v>
      </c>
      <c r="BK591" s="45">
        <f>VLOOKUP(BJ591,Trabajadores!$C$3:$AN$3285,14,FALSE)</f>
        <v>289</v>
      </c>
      <c r="BL591" s="45" t="str">
        <f>VLOOKUP($BJ591,Trabajadores!$C$3:$AN$3285,19,FALSE)</f>
        <v>ASL</v>
      </c>
      <c r="BM591" s="45">
        <f>VLOOKUP($BJ591,Trabajadores!$C$3:$AN$3285,16,FALSE)</f>
        <v>75</v>
      </c>
      <c r="BN591" s="124">
        <f t="shared" si="232"/>
        <v>1</v>
      </c>
      <c r="BP591" s="125">
        <f t="shared" si="233"/>
        <v>1</v>
      </c>
      <c r="BR591" s="126">
        <f t="shared" si="234"/>
        <v>-35.6265</v>
      </c>
      <c r="BV591" s="45" t="str">
        <f t="shared" si="235"/>
        <v>ALGADI</v>
      </c>
      <c r="BW591" s="45" t="s">
        <v>852</v>
      </c>
      <c r="BX591" s="123" t="str">
        <f t="shared" si="236"/>
        <v>9-SEPTIEMBRE</v>
      </c>
      <c r="BY591" s="45">
        <f t="shared" si="237"/>
        <v>120027</v>
      </c>
      <c r="BZ591" s="45">
        <f>VLOOKUP(BY591,Hoja1!$A$2:$O$599,14,FALSE)</f>
        <v>120027</v>
      </c>
      <c r="CA591" s="45" t="str">
        <f>VLOOKUP(BZ591,Hoja1!$A$2:$O$599,2,FALSE)</f>
        <v>COLEGIO MAYOR CESAR CARLOS</v>
      </c>
      <c r="CB591" s="45" t="str">
        <f t="shared" si="238"/>
        <v>Permiso retribuido</v>
      </c>
      <c r="CC591" s="45">
        <v>888</v>
      </c>
      <c r="CD591" s="45" t="str">
        <f t="shared" si="239"/>
        <v>INCIDENCIA</v>
      </c>
      <c r="CJ591" s="126">
        <f t="shared" si="240"/>
        <v>35.6265</v>
      </c>
    </row>
    <row r="592" spans="4:88" hidden="1" x14ac:dyDescent="0.3">
      <c r="D592" s="31" t="s">
        <v>2777</v>
      </c>
      <c r="E592" s="8" t="s">
        <v>2786</v>
      </c>
      <c r="F592" s="7" t="s">
        <v>726</v>
      </c>
      <c r="G592" s="45" t="s">
        <v>714</v>
      </c>
      <c r="H592" s="45" t="s">
        <v>717</v>
      </c>
      <c r="I592" s="119" t="s">
        <v>2938</v>
      </c>
      <c r="J592" s="18" t="s">
        <v>485</v>
      </c>
      <c r="K592" s="119">
        <v>120027</v>
      </c>
      <c r="L592" s="110" t="str">
        <f t="shared" si="219"/>
        <v>ok</v>
      </c>
      <c r="M592" s="111" t="str">
        <f>IFERROR(VLOOKUP(K592,Centros!$E$2:$G$340,2,FALSE)," ")</f>
        <v>COLEGIO MAYOR CESAR CARLOS</v>
      </c>
      <c r="N592" s="112" t="str">
        <f t="shared" si="220"/>
        <v xml:space="preserve"> </v>
      </c>
      <c r="O592" s="113" t="str">
        <f>IFERROR(VLOOKUP($I592,Trabajadores!$C$3:$AF$1684,19,FALSE)," ")</f>
        <v>ASL</v>
      </c>
      <c r="P592" s="32">
        <v>4</v>
      </c>
      <c r="Q592" s="33">
        <v>9</v>
      </c>
      <c r="R592" s="24">
        <f t="shared" si="218"/>
        <v>36</v>
      </c>
      <c r="T592" s="23">
        <f t="shared" si="221"/>
        <v>1.6367812499999999</v>
      </c>
      <c r="U592" s="23">
        <f t="shared" si="222"/>
        <v>0</v>
      </c>
      <c r="V592" s="18"/>
      <c r="W592" s="23">
        <f t="shared" si="223"/>
        <v>47.501999999999995</v>
      </c>
      <c r="X592" s="30" t="str">
        <f>IFERROR(VLOOKUP($I592,Trabajadores!$C$2:$AS$1684,42,FALSE)," ")</f>
        <v>ALGADI</v>
      </c>
      <c r="Y592" s="30">
        <f>IFERROR(VLOOKUP($I592,Trabajadores!$C$2:$AS$1684,40,FALSE)," ")</f>
        <v>120027</v>
      </c>
      <c r="Z592" s="30" t="str">
        <f>IFERROR(VLOOKUP(Y592,Centros!$X$2:$Y$228,2,FALSE)," ")</f>
        <v>COLEGIO MAYOR CESAR CARLOS</v>
      </c>
      <c r="AA592" s="6" t="s">
        <v>10613</v>
      </c>
      <c r="AB592" s="5" t="s">
        <v>11111</v>
      </c>
      <c r="AC592" s="41">
        <f>IFERROR(VLOOKUP(H592,Centros!$AI$2:$AN$10,6,FALSE),0)</f>
        <v>73</v>
      </c>
      <c r="AD592" s="42">
        <f t="shared" si="224"/>
        <v>0</v>
      </c>
      <c r="AE592" s="42">
        <f t="shared" si="225"/>
        <v>0</v>
      </c>
      <c r="AF592" s="42">
        <f t="shared" si="226"/>
        <v>36</v>
      </c>
      <c r="AG592" s="42">
        <f t="shared" si="227"/>
        <v>0</v>
      </c>
      <c r="AH592" s="43">
        <f>IFERROR(VLOOKUP($I592,Trabajadores!$C$3:$AT$1684,44,FALSE),0)</f>
        <v>19228</v>
      </c>
      <c r="AI592" s="43">
        <f>IFERROR(VLOOKUP($I592,Trabajadores!$C$3:$AT$1684,2,FALSE),0)</f>
        <v>1321</v>
      </c>
      <c r="AJ592" s="43" t="str">
        <f>IFERROR(VLOOKUP($I592,Trabajadores!$C$3:$AY$1270,21,FALSE),0)</f>
        <v>54</v>
      </c>
      <c r="AK592" s="42">
        <f>IFERROR(VLOOKUP($I592,Trabajadores!$C$3:$AN$1684,38,FALSE),0)</f>
        <v>7.7</v>
      </c>
      <c r="AL592" s="42" t="str">
        <f>IFERROR(VLOOKUP($I592,Trabajadores!$C$3:$AN$1684,28,FALSE),0)</f>
        <v>99100165012016</v>
      </c>
      <c r="AM592" s="21" t="str">
        <f>IFERROR(VLOOKUP($I592,Trabajadores!$C$3:$AN$1684,19,FALSE),0)</f>
        <v>ASL</v>
      </c>
      <c r="AN592" s="21">
        <f>IFERROR(IF($J592="algadi",VLOOKUP($K592,Centros!$AB$2:$AD$142,2,FALSE),VLOOKUP($K592,Centros!$AB$143:$AD$282,2,FALSE)),0)</f>
        <v>5027</v>
      </c>
      <c r="AO592" s="44" t="str">
        <f>IFERROR(IF($J592="algadi",VLOOKUP($K592,Centros!$AB$2:$AD$142,3,FALSE),VLOOKUP($K592,Centros!$AB$143:$AD$222,3,FALSE)),0)</f>
        <v>62</v>
      </c>
      <c r="AQ592" s="55">
        <f>IFERROR(VLOOKUP($AM592,Centros!$AR$2:$AS$405,2,FALSE),0)</f>
        <v>1.6367812499999999</v>
      </c>
      <c r="AR592" s="78">
        <f>IFERROR(VLOOKUP($AM592,Centros!$AZ$2:$BA$6,2,FALSE),0)</f>
        <v>0</v>
      </c>
      <c r="AS592" s="76">
        <f>IFERROR(VLOOKUP($AM592,Centros!$BE$2:$BF$6,2,FALSE),0)</f>
        <v>2.0499999999999998</v>
      </c>
      <c r="BD592" s="45" t="str">
        <f t="shared" si="228"/>
        <v>ALGADI</v>
      </c>
      <c r="BE592" s="45" t="s">
        <v>852</v>
      </c>
      <c r="BF592" s="123" t="str">
        <f t="shared" si="229"/>
        <v>9-SEPTIEMBRE</v>
      </c>
      <c r="BG592" s="45">
        <f t="shared" si="230"/>
        <v>120027</v>
      </c>
      <c r="BH592" s="45">
        <f>VLOOKUP(Y592,Hoja1!$A$2:$O$599,14,FALSE)</f>
        <v>120027</v>
      </c>
      <c r="BI592" s="45" t="str">
        <f>VLOOKUP(BH592,Hoja1!$A$2:$O$599,2,FALSE)</f>
        <v>COLEGIO MAYOR CESAR CARLOS</v>
      </c>
      <c r="BJ592" s="45" t="str">
        <f t="shared" si="231"/>
        <v>ABAD CHAMBA, MARY INES</v>
      </c>
      <c r="BK592" s="45">
        <f>VLOOKUP(BJ592,Trabajadores!$C$3:$AN$3285,14,FALSE)</f>
        <v>200</v>
      </c>
      <c r="BL592" s="45" t="str">
        <f>VLOOKUP($BJ592,Trabajadores!$C$3:$AN$3285,19,FALSE)</f>
        <v>ASL</v>
      </c>
      <c r="BM592" s="45">
        <f>VLOOKUP($BJ592,Trabajadores!$C$3:$AN$3285,16,FALSE)</f>
        <v>40</v>
      </c>
      <c r="BN592" s="124">
        <f t="shared" si="232"/>
        <v>1</v>
      </c>
      <c r="BP592" s="125">
        <f t="shared" si="233"/>
        <v>1</v>
      </c>
      <c r="BR592" s="126">
        <f t="shared" si="234"/>
        <v>-47.501999999999995</v>
      </c>
      <c r="BV592" s="45" t="str">
        <f t="shared" si="235"/>
        <v>ALGADI</v>
      </c>
      <c r="BW592" s="45" t="s">
        <v>852</v>
      </c>
      <c r="BX592" s="123" t="str">
        <f t="shared" si="236"/>
        <v>9-SEPTIEMBRE</v>
      </c>
      <c r="BY592" s="45">
        <f t="shared" si="237"/>
        <v>120027</v>
      </c>
      <c r="BZ592" s="45">
        <f>VLOOKUP(BY592,Hoja1!$A$2:$O$599,14,FALSE)</f>
        <v>120027</v>
      </c>
      <c r="CA592" s="45" t="str">
        <f>VLOOKUP(BZ592,Hoja1!$A$2:$O$599,2,FALSE)</f>
        <v>COLEGIO MAYOR CESAR CARLOS</v>
      </c>
      <c r="CB592" s="45" t="str">
        <f t="shared" si="238"/>
        <v>Absentismo</v>
      </c>
      <c r="CC592" s="45">
        <v>888</v>
      </c>
      <c r="CD592" s="45" t="str">
        <f t="shared" si="239"/>
        <v>INCIDENCIA</v>
      </c>
      <c r="CJ592" s="126">
        <f t="shared" si="240"/>
        <v>47.501999999999995</v>
      </c>
    </row>
    <row r="593" spans="4:88" hidden="1" x14ac:dyDescent="0.3">
      <c r="D593" s="31" t="s">
        <v>2777</v>
      </c>
      <c r="E593" s="8" t="s">
        <v>2786</v>
      </c>
      <c r="F593" s="7" t="s">
        <v>726</v>
      </c>
      <c r="G593" s="45" t="s">
        <v>714</v>
      </c>
      <c r="H593" s="45" t="s">
        <v>717</v>
      </c>
      <c r="I593" s="119" t="s">
        <v>2938</v>
      </c>
      <c r="J593" s="18" t="s">
        <v>485</v>
      </c>
      <c r="K593" s="119">
        <v>120027</v>
      </c>
      <c r="L593" s="110" t="str">
        <f t="shared" si="219"/>
        <v>ok</v>
      </c>
      <c r="M593" s="111" t="str">
        <f>IFERROR(VLOOKUP(K593,Centros!$E$2:$G$340,2,FALSE)," ")</f>
        <v>COLEGIO MAYOR CESAR CARLOS</v>
      </c>
      <c r="N593" s="112" t="str">
        <f t="shared" si="220"/>
        <v xml:space="preserve"> </v>
      </c>
      <c r="O593" s="113" t="str">
        <f>IFERROR(VLOOKUP($I593,Trabajadores!$C$3:$AF$1684,19,FALSE)," ")</f>
        <v>ASL</v>
      </c>
      <c r="P593" s="32">
        <v>2</v>
      </c>
      <c r="Q593" s="33">
        <v>9</v>
      </c>
      <c r="R593" s="24">
        <f t="shared" si="218"/>
        <v>18</v>
      </c>
      <c r="T593" s="23">
        <f t="shared" si="221"/>
        <v>1.6367812499999999</v>
      </c>
      <c r="U593" s="23">
        <f t="shared" si="222"/>
        <v>0</v>
      </c>
      <c r="V593" s="18"/>
      <c r="W593" s="23">
        <f t="shared" si="223"/>
        <v>23.750999999999998</v>
      </c>
      <c r="X593" s="30" t="str">
        <f>IFERROR(VLOOKUP($I593,Trabajadores!$C$2:$AS$1684,42,FALSE)," ")</f>
        <v>ALGADI</v>
      </c>
      <c r="Y593" s="30">
        <f>IFERROR(VLOOKUP($I593,Trabajadores!$C$2:$AS$1684,40,FALSE)," ")</f>
        <v>120027</v>
      </c>
      <c r="Z593" s="30" t="str">
        <f>IFERROR(VLOOKUP(Y593,Centros!$X$2:$Y$228,2,FALSE)," ")</f>
        <v>COLEGIO MAYOR CESAR CARLOS</v>
      </c>
      <c r="AA593" s="6" t="s">
        <v>10613</v>
      </c>
      <c r="AB593" s="5" t="s">
        <v>11112</v>
      </c>
      <c r="AC593" s="41">
        <f>IFERROR(VLOOKUP(H593,Centros!$AI$2:$AN$10,6,FALSE),0)</f>
        <v>73</v>
      </c>
      <c r="AD593" s="42">
        <f t="shared" si="224"/>
        <v>0</v>
      </c>
      <c r="AE593" s="42">
        <f t="shared" si="225"/>
        <v>0</v>
      </c>
      <c r="AF593" s="42">
        <f t="shared" si="226"/>
        <v>18</v>
      </c>
      <c r="AG593" s="42">
        <f t="shared" si="227"/>
        <v>0</v>
      </c>
      <c r="AH593" s="43">
        <f>IFERROR(VLOOKUP($I593,Trabajadores!$C$3:$AT$1684,44,FALSE),0)</f>
        <v>19228</v>
      </c>
      <c r="AI593" s="43">
        <f>IFERROR(VLOOKUP($I593,Trabajadores!$C$3:$AT$1684,2,FALSE),0)</f>
        <v>1321</v>
      </c>
      <c r="AJ593" s="43" t="str">
        <f>IFERROR(VLOOKUP($I593,Trabajadores!$C$3:$AY$1270,21,FALSE),0)</f>
        <v>54</v>
      </c>
      <c r="AK593" s="42">
        <f>IFERROR(VLOOKUP($I593,Trabajadores!$C$3:$AN$1684,38,FALSE),0)</f>
        <v>7.7</v>
      </c>
      <c r="AL593" s="42" t="str">
        <f>IFERROR(VLOOKUP($I593,Trabajadores!$C$3:$AN$1684,28,FALSE),0)</f>
        <v>99100165012016</v>
      </c>
      <c r="AM593" s="21" t="str">
        <f>IFERROR(VLOOKUP($I593,Trabajadores!$C$3:$AN$1684,19,FALSE),0)</f>
        <v>ASL</v>
      </c>
      <c r="AN593" s="21">
        <f>IFERROR(IF($J593="algadi",VLOOKUP($K593,Centros!$AB$2:$AD$142,2,FALSE),VLOOKUP($K593,Centros!$AB$143:$AD$282,2,FALSE)),0)</f>
        <v>5027</v>
      </c>
      <c r="AO593" s="44" t="str">
        <f>IFERROR(IF($J593="algadi",VLOOKUP($K593,Centros!$AB$2:$AD$142,3,FALSE),VLOOKUP($K593,Centros!$AB$143:$AD$222,3,FALSE)),0)</f>
        <v>62</v>
      </c>
      <c r="AQ593" s="55">
        <f>IFERROR(VLOOKUP($AM593,Centros!$AR$2:$AS$405,2,FALSE),0)</f>
        <v>1.6367812499999999</v>
      </c>
      <c r="AR593" s="78">
        <f>IFERROR(VLOOKUP($AM593,Centros!$AZ$2:$BA$6,2,FALSE),0)</f>
        <v>0</v>
      </c>
      <c r="AS593" s="76">
        <f>IFERROR(VLOOKUP($AM593,Centros!$BE$2:$BF$6,2,FALSE),0)</f>
        <v>2.0499999999999998</v>
      </c>
      <c r="BD593" s="45" t="str">
        <f t="shared" si="228"/>
        <v>ALGADI</v>
      </c>
      <c r="BE593" s="45" t="s">
        <v>852</v>
      </c>
      <c r="BF593" s="123" t="str">
        <f t="shared" si="229"/>
        <v>9-SEPTIEMBRE</v>
      </c>
      <c r="BG593" s="45">
        <f t="shared" si="230"/>
        <v>120027</v>
      </c>
      <c r="BH593" s="45">
        <f>VLOOKUP(Y593,Hoja1!$A$2:$O$599,14,FALSE)</f>
        <v>120027</v>
      </c>
      <c r="BI593" s="45" t="str">
        <f>VLOOKUP(BH593,Hoja1!$A$2:$O$599,2,FALSE)</f>
        <v>COLEGIO MAYOR CESAR CARLOS</v>
      </c>
      <c r="BJ593" s="45" t="str">
        <f t="shared" si="231"/>
        <v>ABAD CHAMBA, MARY INES</v>
      </c>
      <c r="BK593" s="45">
        <f>VLOOKUP(BJ593,Trabajadores!$C$3:$AN$3285,14,FALSE)</f>
        <v>200</v>
      </c>
      <c r="BL593" s="45" t="str">
        <f>VLOOKUP($BJ593,Trabajadores!$C$3:$AN$3285,19,FALSE)</f>
        <v>ASL</v>
      </c>
      <c r="BM593" s="45">
        <f>VLOOKUP($BJ593,Trabajadores!$C$3:$AN$3285,16,FALSE)</f>
        <v>40</v>
      </c>
      <c r="BN593" s="124">
        <f t="shared" si="232"/>
        <v>1</v>
      </c>
      <c r="BP593" s="125">
        <f t="shared" si="233"/>
        <v>1</v>
      </c>
      <c r="BR593" s="126">
        <f t="shared" si="234"/>
        <v>-23.750999999999998</v>
      </c>
      <c r="BV593" s="45" t="str">
        <f t="shared" si="235"/>
        <v>ALGADI</v>
      </c>
      <c r="BW593" s="45" t="s">
        <v>852</v>
      </c>
      <c r="BX593" s="123" t="str">
        <f t="shared" si="236"/>
        <v>9-SEPTIEMBRE</v>
      </c>
      <c r="BY593" s="45">
        <f t="shared" si="237"/>
        <v>120027</v>
      </c>
      <c r="BZ593" s="45">
        <f>VLOOKUP(BY593,Hoja1!$A$2:$O$599,14,FALSE)</f>
        <v>120027</v>
      </c>
      <c r="CA593" s="45" t="str">
        <f>VLOOKUP(BZ593,Hoja1!$A$2:$O$599,2,FALSE)</f>
        <v>COLEGIO MAYOR CESAR CARLOS</v>
      </c>
      <c r="CB593" s="45" t="str">
        <f t="shared" si="238"/>
        <v>Absentismo</v>
      </c>
      <c r="CC593" s="45">
        <v>888</v>
      </c>
      <c r="CD593" s="45" t="str">
        <f t="shared" si="239"/>
        <v>INCIDENCIA</v>
      </c>
      <c r="CJ593" s="126">
        <f t="shared" si="240"/>
        <v>23.750999999999998</v>
      </c>
    </row>
    <row r="594" spans="4:88" hidden="1" x14ac:dyDescent="0.3">
      <c r="D594" s="31" t="s">
        <v>2777</v>
      </c>
      <c r="E594" s="8" t="s">
        <v>2786</v>
      </c>
      <c r="F594" s="7" t="s">
        <v>726</v>
      </c>
      <c r="G594" s="45" t="s">
        <v>714</v>
      </c>
      <c r="H594" s="45" t="s">
        <v>717</v>
      </c>
      <c r="I594" s="119" t="s">
        <v>3454</v>
      </c>
      <c r="J594" s="18" t="s">
        <v>485</v>
      </c>
      <c r="K594" s="119">
        <v>120027</v>
      </c>
      <c r="L594" s="110" t="str">
        <f t="shared" si="219"/>
        <v>ok</v>
      </c>
      <c r="M594" s="111" t="str">
        <f>IFERROR(VLOOKUP(K594,Centros!$E$2:$G$340,2,FALSE)," ")</f>
        <v>COLEGIO MAYOR CESAR CARLOS</v>
      </c>
      <c r="N594" s="112" t="str">
        <f t="shared" si="220"/>
        <v xml:space="preserve"> </v>
      </c>
      <c r="O594" s="113" t="str">
        <f>IFERROR(VLOOKUP($I594,Trabajadores!$C$3:$AF$1684,19,FALSE)," ")</f>
        <v>J Cocina</v>
      </c>
      <c r="P594" s="32">
        <v>1</v>
      </c>
      <c r="Q594" s="33">
        <v>80</v>
      </c>
      <c r="R594" s="24">
        <f t="shared" si="218"/>
        <v>80</v>
      </c>
      <c r="T594" s="23">
        <f t="shared" si="221"/>
        <v>1.7971718750000001</v>
      </c>
      <c r="U594" s="23">
        <f t="shared" si="222"/>
        <v>0</v>
      </c>
      <c r="V594" s="18"/>
      <c r="W594" s="23">
        <f t="shared" si="223"/>
        <v>105.55999999999999</v>
      </c>
      <c r="X594" s="30" t="str">
        <f>IFERROR(VLOOKUP($I594,Trabajadores!$C$2:$AS$1684,42,FALSE)," ")</f>
        <v>ALGADI</v>
      </c>
      <c r="Y594" s="30">
        <f>IFERROR(VLOOKUP($I594,Trabajadores!$C$2:$AS$1684,40,FALSE)," ")</f>
        <v>120028</v>
      </c>
      <c r="Z594" s="30" t="str">
        <f>IFERROR(VLOOKUP(Y594,Centros!$X$2:$Y$228,2,FALSE)," ")</f>
        <v>C.M.STA.MARIA DEL PINO</v>
      </c>
      <c r="AA594" s="6" t="s">
        <v>10613</v>
      </c>
      <c r="AB594" s="5" t="s">
        <v>11113</v>
      </c>
      <c r="AC594" s="41">
        <f>IFERROR(VLOOKUP(H594,Centros!$AI$2:$AN$10,6,FALSE),0)</f>
        <v>73</v>
      </c>
      <c r="AD594" s="42">
        <f t="shared" si="224"/>
        <v>0</v>
      </c>
      <c r="AE594" s="42">
        <f t="shared" si="225"/>
        <v>0</v>
      </c>
      <c r="AF594" s="42">
        <f t="shared" si="226"/>
        <v>80</v>
      </c>
      <c r="AG594" s="42">
        <f t="shared" si="227"/>
        <v>0</v>
      </c>
      <c r="AH594" s="43">
        <f>IFERROR(VLOOKUP($I594,Trabajadores!$C$3:$AT$1684,44,FALSE),0)</f>
        <v>19228</v>
      </c>
      <c r="AI594" s="43">
        <f>IFERROR(VLOOKUP($I594,Trabajadores!$C$3:$AT$1684,2,FALSE),0)</f>
        <v>358</v>
      </c>
      <c r="AJ594" s="43" t="str">
        <f>IFERROR(VLOOKUP($I594,Trabajadores!$C$3:$AY$1270,21,FALSE),0)</f>
        <v>7</v>
      </c>
      <c r="AK594" s="42">
        <f>IFERROR(VLOOKUP($I594,Trabajadores!$C$3:$AN$1684,38,FALSE),0)</f>
        <v>10.52875</v>
      </c>
      <c r="AL594" s="42" t="str">
        <f>IFERROR(VLOOKUP($I594,Trabajadores!$C$3:$AN$1684,28,FALSE),0)</f>
        <v>99100165012016</v>
      </c>
      <c r="AM594" s="21" t="str">
        <f>IFERROR(VLOOKUP($I594,Trabajadores!$C$3:$AN$1684,19,FALSE),0)</f>
        <v>J Cocina</v>
      </c>
      <c r="AN594" s="21">
        <f>IFERROR(IF($J594="algadi",VLOOKUP($K594,Centros!$AB$2:$AD$142,2,FALSE),VLOOKUP($K594,Centros!$AB$143:$AD$282,2,FALSE)),0)</f>
        <v>5027</v>
      </c>
      <c r="AO594" s="44" t="str">
        <f>IFERROR(IF($J594="algadi",VLOOKUP($K594,Centros!$AB$2:$AD$142,3,FALSE),VLOOKUP($K594,Centros!$AB$143:$AD$222,3,FALSE)),0)</f>
        <v>62</v>
      </c>
      <c r="AQ594" s="55">
        <f>IFERROR(VLOOKUP($AM594,Centros!$AR$2:$AS$405,2,FALSE),0)</f>
        <v>1.7971718750000001</v>
      </c>
      <c r="AR594" s="78">
        <f>IFERROR(VLOOKUP($AM594,Centros!$AZ$2:$BA$6,2,FALSE),0)</f>
        <v>0</v>
      </c>
      <c r="AS594" s="76">
        <f>IFERROR(VLOOKUP($AM594,Centros!$BE$2:$BF$6,2,FALSE),0)</f>
        <v>0</v>
      </c>
      <c r="BD594" s="45" t="str">
        <f t="shared" si="228"/>
        <v>ALGADI</v>
      </c>
      <c r="BE594" s="45" t="s">
        <v>852</v>
      </c>
      <c r="BF594" s="123" t="str">
        <f t="shared" si="229"/>
        <v>9-SEPTIEMBRE</v>
      </c>
      <c r="BG594" s="45">
        <f t="shared" si="230"/>
        <v>120028</v>
      </c>
      <c r="BH594" s="45">
        <f>VLOOKUP(Y594,Hoja1!$A$2:$O$599,14,FALSE)</f>
        <v>120028</v>
      </c>
      <c r="BI594" s="45" t="str">
        <f>VLOOKUP(BH594,Hoja1!$A$2:$O$599,2,FALSE)</f>
        <v>C.M.STA.MARIA DEL PINO</v>
      </c>
      <c r="BJ594" s="45" t="str">
        <f t="shared" si="231"/>
        <v>CUELLAR GOMEZ, RAUL</v>
      </c>
      <c r="BK594" s="45">
        <f>VLOOKUP(BJ594,Trabajadores!$C$3:$AN$3285,14,FALSE)</f>
        <v>100</v>
      </c>
      <c r="BL594" s="45" t="str">
        <f>VLOOKUP($BJ594,Trabajadores!$C$3:$AN$3285,19,FALSE)</f>
        <v>J Cocina</v>
      </c>
      <c r="BM594" s="45">
        <f>VLOOKUP($BJ594,Trabajadores!$C$3:$AN$3285,16,FALSE)</f>
        <v>100</v>
      </c>
      <c r="BN594" s="124">
        <f t="shared" si="232"/>
        <v>1</v>
      </c>
      <c r="BP594" s="125">
        <f t="shared" si="233"/>
        <v>1</v>
      </c>
      <c r="BR594" s="126">
        <f t="shared" si="234"/>
        <v>-105.55999999999999</v>
      </c>
      <c r="BV594" s="45" t="str">
        <f t="shared" si="235"/>
        <v>ALGADI</v>
      </c>
      <c r="BW594" s="45" t="s">
        <v>852</v>
      </c>
      <c r="BX594" s="123" t="str">
        <f t="shared" si="236"/>
        <v>9-SEPTIEMBRE</v>
      </c>
      <c r="BY594" s="45">
        <f t="shared" si="237"/>
        <v>120027</v>
      </c>
      <c r="BZ594" s="45">
        <f>VLOOKUP(BY594,Hoja1!$A$2:$O$599,14,FALSE)</f>
        <v>120027</v>
      </c>
      <c r="CA594" s="45" t="str">
        <f>VLOOKUP(BZ594,Hoja1!$A$2:$O$599,2,FALSE)</f>
        <v>COLEGIO MAYOR CESAR CARLOS</v>
      </c>
      <c r="CB594" s="45" t="str">
        <f t="shared" si="238"/>
        <v>Absentismo</v>
      </c>
      <c r="CC594" s="45">
        <v>888</v>
      </c>
      <c r="CD594" s="45" t="str">
        <f t="shared" si="239"/>
        <v>INCIDENCIA</v>
      </c>
      <c r="CJ594" s="126">
        <f t="shared" si="240"/>
        <v>105.55999999999999</v>
      </c>
    </row>
    <row r="595" spans="4:88" hidden="1" x14ac:dyDescent="0.3">
      <c r="D595" s="31" t="s">
        <v>2777</v>
      </c>
      <c r="E595" s="8" t="s">
        <v>2786</v>
      </c>
      <c r="F595" s="7" t="s">
        <v>725</v>
      </c>
      <c r="G595" s="45" t="s">
        <v>714</v>
      </c>
      <c r="H595" s="45" t="s">
        <v>719</v>
      </c>
      <c r="I595" s="119" t="s">
        <v>4340</v>
      </c>
      <c r="J595" s="18" t="s">
        <v>485</v>
      </c>
      <c r="K595" s="119">
        <v>120027</v>
      </c>
      <c r="L595" s="110" t="str">
        <f t="shared" si="219"/>
        <v>ok</v>
      </c>
      <c r="M595" s="111" t="str">
        <f>IFERROR(VLOOKUP(K595,Centros!$E$2:$G$340,2,FALSE)," ")</f>
        <v>COLEGIO MAYOR CESAR CARLOS</v>
      </c>
      <c r="N595" s="112" t="str">
        <f t="shared" si="220"/>
        <v xml:space="preserve"> </v>
      </c>
      <c r="O595" s="113" t="str">
        <f>IFERROR(VLOOKUP($I595,Trabajadores!$C$3:$AF$1684,19,FALSE)," ")</f>
        <v>h J Unidad</v>
      </c>
      <c r="P595" s="32">
        <v>8</v>
      </c>
      <c r="Q595" s="33">
        <v>9</v>
      </c>
      <c r="R595" s="24">
        <f t="shared" si="218"/>
        <v>72</v>
      </c>
      <c r="T595" s="23">
        <f t="shared" si="221"/>
        <v>1.7971718750000001</v>
      </c>
      <c r="U595" s="23">
        <f t="shared" si="222"/>
        <v>0</v>
      </c>
      <c r="V595" s="18"/>
      <c r="W595" s="23">
        <f t="shared" si="223"/>
        <v>95.003999999999991</v>
      </c>
      <c r="X595" s="30" t="str">
        <f>IFERROR(VLOOKUP($I595,Trabajadores!$C$2:$AS$1684,42,FALSE)," ")</f>
        <v>ALGADI</v>
      </c>
      <c r="Y595" s="30">
        <f>IFERROR(VLOOKUP($I595,Trabajadores!$C$2:$AS$1684,40,FALSE)," ")</f>
        <v>120027</v>
      </c>
      <c r="Z595" s="30" t="str">
        <f>IFERROR(VLOOKUP(Y595,Centros!$X$2:$Y$228,2,FALSE)," ")</f>
        <v>COLEGIO MAYOR CESAR CARLOS</v>
      </c>
      <c r="AA595" s="6" t="s">
        <v>10613</v>
      </c>
      <c r="AB595" s="5" t="s">
        <v>11114</v>
      </c>
      <c r="AC595" s="41">
        <f>IFERROR(VLOOKUP(H595,Centros!$AI$2:$AN$10,6,FALSE),0)</f>
        <v>72</v>
      </c>
      <c r="AD595" s="42">
        <f t="shared" si="224"/>
        <v>0</v>
      </c>
      <c r="AE595" s="42">
        <f t="shared" si="225"/>
        <v>72</v>
      </c>
      <c r="AF595" s="42">
        <f t="shared" si="226"/>
        <v>0</v>
      </c>
      <c r="AG595" s="42">
        <f t="shared" si="227"/>
        <v>0</v>
      </c>
      <c r="AH595" s="43">
        <f>IFERROR(VLOOKUP($I595,Trabajadores!$C$3:$AT$1684,44,FALSE),0)</f>
        <v>19228</v>
      </c>
      <c r="AI595" s="43">
        <f>IFERROR(VLOOKUP($I595,Trabajadores!$C$3:$AT$1684,2,FALSE),0)</f>
        <v>370</v>
      </c>
      <c r="AJ595" s="43" t="str">
        <f>IFERROR(VLOOKUP($I595,Trabajadores!$C$3:$AY$1270,21,FALSE),0)</f>
        <v>54</v>
      </c>
      <c r="AK595" s="42">
        <f>IFERROR(VLOOKUP($I595,Trabajadores!$C$3:$AN$1684,38,FALSE),0)</f>
        <v>11.9925</v>
      </c>
      <c r="AL595" s="42" t="str">
        <f>IFERROR(VLOOKUP($I595,Trabajadores!$C$3:$AN$1684,28,FALSE),0)</f>
        <v>99100165012016</v>
      </c>
      <c r="AM595" s="21" t="str">
        <f>IFERROR(VLOOKUP($I595,Trabajadores!$C$3:$AN$1684,19,FALSE),0)</f>
        <v>h J Unidad</v>
      </c>
      <c r="AN595" s="21">
        <f>IFERROR(IF($J595="algadi",VLOOKUP($K595,Centros!$AB$2:$AD$142,2,FALSE),VLOOKUP($K595,Centros!$AB$143:$AD$282,2,FALSE)),0)</f>
        <v>5027</v>
      </c>
      <c r="AO595" s="44" t="str">
        <f>IFERROR(IF($J595="algadi",VLOOKUP($K595,Centros!$AB$2:$AD$142,3,FALSE),VLOOKUP($K595,Centros!$AB$143:$AD$222,3,FALSE)),0)</f>
        <v>62</v>
      </c>
      <c r="AQ595" s="55">
        <f>IFERROR(VLOOKUP($AM595,Centros!$AR$2:$AS$405,2,FALSE),0)</f>
        <v>1.7971718750000001</v>
      </c>
      <c r="AR595" s="78">
        <f>IFERROR(VLOOKUP($AM595,Centros!$AZ$2:$BA$6,2,FALSE),0)</f>
        <v>0</v>
      </c>
      <c r="AS595" s="76">
        <f>IFERROR(VLOOKUP($AM595,Centros!$BE$2:$BF$6,2,FALSE),0)</f>
        <v>0</v>
      </c>
      <c r="BD595" s="45" t="str">
        <f t="shared" si="228"/>
        <v>ALGADI</v>
      </c>
      <c r="BE595" s="45" t="s">
        <v>852</v>
      </c>
      <c r="BF595" s="123" t="str">
        <f t="shared" si="229"/>
        <v>9-SEPTIEMBRE</v>
      </c>
      <c r="BG595" s="45">
        <f t="shared" si="230"/>
        <v>120027</v>
      </c>
      <c r="BH595" s="45">
        <f>VLOOKUP(Y595,Hoja1!$A$2:$O$599,14,FALSE)</f>
        <v>120027</v>
      </c>
      <c r="BI595" s="45" t="str">
        <f>VLOOKUP(BH595,Hoja1!$A$2:$O$599,2,FALSE)</f>
        <v>COLEGIO MAYOR CESAR CARLOS</v>
      </c>
      <c r="BJ595" s="45" t="str">
        <f t="shared" si="231"/>
        <v>MESIAS PEREZ, ADRIANA</v>
      </c>
      <c r="BK595" s="45">
        <f>VLOOKUP(BJ595,Trabajadores!$C$3:$AN$3285,14,FALSE)</f>
        <v>100</v>
      </c>
      <c r="BL595" s="45" t="str">
        <f>VLOOKUP($BJ595,Trabajadores!$C$3:$AN$3285,19,FALSE)</f>
        <v>h J Unidad</v>
      </c>
      <c r="BM595" s="45">
        <f>VLOOKUP($BJ595,Trabajadores!$C$3:$AN$3285,16,FALSE)</f>
        <v>100</v>
      </c>
      <c r="BN595" s="124">
        <f t="shared" si="232"/>
        <v>1</v>
      </c>
      <c r="BP595" s="125">
        <f t="shared" si="233"/>
        <v>1</v>
      </c>
      <c r="BR595" s="126">
        <f t="shared" si="234"/>
        <v>-95.003999999999991</v>
      </c>
      <c r="BV595" s="45" t="str">
        <f t="shared" si="235"/>
        <v>ALGADI</v>
      </c>
      <c r="BW595" s="45" t="s">
        <v>852</v>
      </c>
      <c r="BX595" s="123" t="str">
        <f t="shared" si="236"/>
        <v>9-SEPTIEMBRE</v>
      </c>
      <c r="BY595" s="45">
        <f t="shared" si="237"/>
        <v>120027</v>
      </c>
      <c r="BZ595" s="45">
        <f>VLOOKUP(BY595,Hoja1!$A$2:$O$599,14,FALSE)</f>
        <v>120027</v>
      </c>
      <c r="CA595" s="45" t="str">
        <f>VLOOKUP(BZ595,Hoja1!$A$2:$O$599,2,FALSE)</f>
        <v>COLEGIO MAYOR CESAR CARLOS</v>
      </c>
      <c r="CB595" s="45" t="str">
        <f t="shared" si="238"/>
        <v>Eventos</v>
      </c>
      <c r="CC595" s="45">
        <v>888</v>
      </c>
      <c r="CD595" s="45" t="str">
        <f t="shared" si="239"/>
        <v>INCIDENCIA</v>
      </c>
      <c r="CJ595" s="126">
        <f t="shared" si="240"/>
        <v>95.003999999999991</v>
      </c>
    </row>
    <row r="596" spans="4:88" hidden="1" x14ac:dyDescent="0.3">
      <c r="D596" s="31" t="s">
        <v>2777</v>
      </c>
      <c r="E596" s="8" t="s">
        <v>2786</v>
      </c>
      <c r="F596" s="7" t="s">
        <v>726</v>
      </c>
      <c r="G596" s="45" t="s">
        <v>714</v>
      </c>
      <c r="H596" s="45" t="s">
        <v>719</v>
      </c>
      <c r="I596" s="119" t="s">
        <v>2938</v>
      </c>
      <c r="J596" s="18" t="s">
        <v>485</v>
      </c>
      <c r="K596" s="119">
        <v>120027</v>
      </c>
      <c r="L596" s="110" t="str">
        <f t="shared" si="219"/>
        <v>ok</v>
      </c>
      <c r="M596" s="111" t="str">
        <f>IFERROR(VLOOKUP(K596,Centros!$E$2:$G$340,2,FALSE)," ")</f>
        <v>COLEGIO MAYOR CESAR CARLOS</v>
      </c>
      <c r="N596" s="112" t="str">
        <f t="shared" si="220"/>
        <v xml:space="preserve"> </v>
      </c>
      <c r="O596" s="113" t="str">
        <f>IFERROR(VLOOKUP($I596,Trabajadores!$C$3:$AF$1684,19,FALSE)," ")</f>
        <v>ASL</v>
      </c>
      <c r="P596" s="32">
        <v>3</v>
      </c>
      <c r="Q596" s="33">
        <v>9</v>
      </c>
      <c r="R596" s="24">
        <f t="shared" si="218"/>
        <v>27</v>
      </c>
      <c r="T596" s="23">
        <f t="shared" si="221"/>
        <v>1.6367812499999999</v>
      </c>
      <c r="U596" s="23">
        <f t="shared" si="222"/>
        <v>0</v>
      </c>
      <c r="V596" s="18"/>
      <c r="W596" s="23">
        <f t="shared" si="223"/>
        <v>35.6265</v>
      </c>
      <c r="X596" s="30" t="str">
        <f>IFERROR(VLOOKUP($I596,Trabajadores!$C$2:$AS$1684,42,FALSE)," ")</f>
        <v>ALGADI</v>
      </c>
      <c r="Y596" s="30">
        <f>IFERROR(VLOOKUP($I596,Trabajadores!$C$2:$AS$1684,40,FALSE)," ")</f>
        <v>120027</v>
      </c>
      <c r="Z596" s="30" t="str">
        <f>IFERROR(VLOOKUP(Y596,Centros!$X$2:$Y$228,2,FALSE)," ")</f>
        <v>COLEGIO MAYOR CESAR CARLOS</v>
      </c>
      <c r="AA596" s="6" t="s">
        <v>10613</v>
      </c>
      <c r="AB596" s="5" t="s">
        <v>11114</v>
      </c>
      <c r="AC596" s="41">
        <f>IFERROR(VLOOKUP(H596,Centros!$AI$2:$AN$10,6,FALSE),0)</f>
        <v>72</v>
      </c>
      <c r="AD596" s="42">
        <f t="shared" si="224"/>
        <v>0</v>
      </c>
      <c r="AE596" s="42">
        <f t="shared" si="225"/>
        <v>27</v>
      </c>
      <c r="AF596" s="42">
        <f t="shared" si="226"/>
        <v>0</v>
      </c>
      <c r="AG596" s="42">
        <f t="shared" si="227"/>
        <v>0</v>
      </c>
      <c r="AH596" s="43">
        <f>IFERROR(VLOOKUP($I596,Trabajadores!$C$3:$AT$1684,44,FALSE),0)</f>
        <v>19228</v>
      </c>
      <c r="AI596" s="43">
        <f>IFERROR(VLOOKUP($I596,Trabajadores!$C$3:$AT$1684,2,FALSE),0)</f>
        <v>1321</v>
      </c>
      <c r="AJ596" s="43" t="str">
        <f>IFERROR(VLOOKUP($I596,Trabajadores!$C$3:$AY$1270,21,FALSE),0)</f>
        <v>54</v>
      </c>
      <c r="AK596" s="42">
        <f>IFERROR(VLOOKUP($I596,Trabajadores!$C$3:$AN$1684,38,FALSE),0)</f>
        <v>7.7</v>
      </c>
      <c r="AL596" s="42" t="str">
        <f>IFERROR(VLOOKUP($I596,Trabajadores!$C$3:$AN$1684,28,FALSE),0)</f>
        <v>99100165012016</v>
      </c>
      <c r="AM596" s="21" t="str">
        <f>IFERROR(VLOOKUP($I596,Trabajadores!$C$3:$AN$1684,19,FALSE),0)</f>
        <v>ASL</v>
      </c>
      <c r="AN596" s="21">
        <f>IFERROR(IF($J596="algadi",VLOOKUP($K596,Centros!$AB$2:$AD$142,2,FALSE),VLOOKUP($K596,Centros!$AB$143:$AD$282,2,FALSE)),0)</f>
        <v>5027</v>
      </c>
      <c r="AO596" s="44" t="str">
        <f>IFERROR(IF($J596="algadi",VLOOKUP($K596,Centros!$AB$2:$AD$142,3,FALSE),VLOOKUP($K596,Centros!$AB$143:$AD$222,3,FALSE)),0)</f>
        <v>62</v>
      </c>
      <c r="AQ596" s="55">
        <f>IFERROR(VLOOKUP($AM596,Centros!$AR$2:$AS$405,2,FALSE),0)</f>
        <v>1.6367812499999999</v>
      </c>
      <c r="AR596" s="78">
        <f>IFERROR(VLOOKUP($AM596,Centros!$AZ$2:$BA$6,2,FALSE),0)</f>
        <v>0</v>
      </c>
      <c r="AS596" s="76">
        <f>IFERROR(VLOOKUP($AM596,Centros!$BE$2:$BF$6,2,FALSE),0)</f>
        <v>2.0499999999999998</v>
      </c>
      <c r="BD596" s="45" t="str">
        <f t="shared" si="228"/>
        <v>ALGADI</v>
      </c>
      <c r="BE596" s="45" t="s">
        <v>852</v>
      </c>
      <c r="BF596" s="123" t="str">
        <f t="shared" si="229"/>
        <v>9-SEPTIEMBRE</v>
      </c>
      <c r="BG596" s="45">
        <f t="shared" si="230"/>
        <v>120027</v>
      </c>
      <c r="BH596" s="45">
        <f>VLOOKUP(Y596,Hoja1!$A$2:$O$599,14,FALSE)</f>
        <v>120027</v>
      </c>
      <c r="BI596" s="45" t="str">
        <f>VLOOKUP(BH596,Hoja1!$A$2:$O$599,2,FALSE)</f>
        <v>COLEGIO MAYOR CESAR CARLOS</v>
      </c>
      <c r="BJ596" s="45" t="str">
        <f t="shared" si="231"/>
        <v>ABAD CHAMBA, MARY INES</v>
      </c>
      <c r="BK596" s="45">
        <f>VLOOKUP(BJ596,Trabajadores!$C$3:$AN$3285,14,FALSE)</f>
        <v>200</v>
      </c>
      <c r="BL596" s="45" t="str">
        <f>VLOOKUP($BJ596,Trabajadores!$C$3:$AN$3285,19,FALSE)</f>
        <v>ASL</v>
      </c>
      <c r="BM596" s="45">
        <f>VLOOKUP($BJ596,Trabajadores!$C$3:$AN$3285,16,FALSE)</f>
        <v>40</v>
      </c>
      <c r="BN596" s="124">
        <f t="shared" si="232"/>
        <v>1</v>
      </c>
      <c r="BP596" s="125">
        <f t="shared" si="233"/>
        <v>1</v>
      </c>
      <c r="BR596" s="126">
        <f t="shared" si="234"/>
        <v>-35.6265</v>
      </c>
      <c r="BV596" s="45" t="str">
        <f t="shared" si="235"/>
        <v>ALGADI</v>
      </c>
      <c r="BW596" s="45" t="s">
        <v>852</v>
      </c>
      <c r="BX596" s="123" t="str">
        <f t="shared" si="236"/>
        <v>9-SEPTIEMBRE</v>
      </c>
      <c r="BY596" s="45">
        <f t="shared" si="237"/>
        <v>120027</v>
      </c>
      <c r="BZ596" s="45">
        <f>VLOOKUP(BY596,Hoja1!$A$2:$O$599,14,FALSE)</f>
        <v>120027</v>
      </c>
      <c r="CA596" s="45" t="str">
        <f>VLOOKUP(BZ596,Hoja1!$A$2:$O$599,2,FALSE)</f>
        <v>COLEGIO MAYOR CESAR CARLOS</v>
      </c>
      <c r="CB596" s="45" t="str">
        <f t="shared" si="238"/>
        <v>Eventos</v>
      </c>
      <c r="CC596" s="45">
        <v>888</v>
      </c>
      <c r="CD596" s="45" t="str">
        <f t="shared" si="239"/>
        <v>INCIDENCIA</v>
      </c>
      <c r="CJ596" s="126">
        <f t="shared" si="240"/>
        <v>35.6265</v>
      </c>
    </row>
    <row r="597" spans="4:88" hidden="1" x14ac:dyDescent="0.3">
      <c r="D597" s="31" t="s">
        <v>2777</v>
      </c>
      <c r="E597" s="8" t="s">
        <v>2786</v>
      </c>
      <c r="F597" s="7" t="s">
        <v>726</v>
      </c>
      <c r="G597" s="45" t="s">
        <v>714</v>
      </c>
      <c r="H597" s="45" t="s">
        <v>719</v>
      </c>
      <c r="I597" s="119" t="s">
        <v>3999</v>
      </c>
      <c r="J597" s="18" t="s">
        <v>485</v>
      </c>
      <c r="K597" s="119">
        <v>120027</v>
      </c>
      <c r="L597" s="110" t="str">
        <f t="shared" si="219"/>
        <v>ok</v>
      </c>
      <c r="M597" s="111" t="str">
        <f>IFERROR(VLOOKUP(K597,Centros!$E$2:$G$340,2,FALSE)," ")</f>
        <v>COLEGIO MAYOR CESAR CARLOS</v>
      </c>
      <c r="N597" s="112" t="str">
        <f t="shared" si="220"/>
        <v xml:space="preserve"> </v>
      </c>
      <c r="O597" s="113" t="str">
        <f>IFERROR(VLOOKUP($I597,Trabajadores!$C$3:$AF$1684,19,FALSE)," ")</f>
        <v>ASL</v>
      </c>
      <c r="P597" s="32">
        <v>4</v>
      </c>
      <c r="Q597" s="33">
        <v>9</v>
      </c>
      <c r="R597" s="24">
        <f t="shared" si="218"/>
        <v>36</v>
      </c>
      <c r="T597" s="23">
        <f t="shared" si="221"/>
        <v>1.6367812499999999</v>
      </c>
      <c r="U597" s="23">
        <f t="shared" si="222"/>
        <v>0</v>
      </c>
      <c r="V597" s="18"/>
      <c r="W597" s="23">
        <f t="shared" si="223"/>
        <v>47.501999999999995</v>
      </c>
      <c r="X597" s="30" t="str">
        <f>IFERROR(VLOOKUP($I597,Trabajadores!$C$2:$AS$1684,42,FALSE)," ")</f>
        <v>ALGADI</v>
      </c>
      <c r="Y597" s="30">
        <f>IFERROR(VLOOKUP($I597,Trabajadores!$C$2:$AS$1684,40,FALSE)," ")</f>
        <v>120027</v>
      </c>
      <c r="Z597" s="30" t="str">
        <f>IFERROR(VLOOKUP(Y597,Centros!$X$2:$Y$228,2,FALSE)," ")</f>
        <v>COLEGIO MAYOR CESAR CARLOS</v>
      </c>
      <c r="AA597" s="6" t="s">
        <v>10613</v>
      </c>
      <c r="AB597" s="5" t="s">
        <v>11114</v>
      </c>
      <c r="AC597" s="41">
        <f>IFERROR(VLOOKUP(H597,Centros!$AI$2:$AN$10,6,FALSE),0)</f>
        <v>72</v>
      </c>
      <c r="AD597" s="42">
        <f t="shared" si="224"/>
        <v>0</v>
      </c>
      <c r="AE597" s="42">
        <f t="shared" si="225"/>
        <v>36</v>
      </c>
      <c r="AF597" s="42">
        <f t="shared" si="226"/>
        <v>0</v>
      </c>
      <c r="AG597" s="42">
        <f t="shared" si="227"/>
        <v>0</v>
      </c>
      <c r="AH597" s="43">
        <f>IFERROR(VLOOKUP($I597,Trabajadores!$C$3:$AT$1684,44,FALSE),0)</f>
        <v>19228</v>
      </c>
      <c r="AI597" s="43">
        <f>IFERROR(VLOOKUP($I597,Trabajadores!$C$3:$AT$1684,2,FALSE),0)</f>
        <v>576</v>
      </c>
      <c r="AJ597" s="43" t="str">
        <f>IFERROR(VLOOKUP($I597,Trabajadores!$C$3:$AY$1270,21,FALSE),0)</f>
        <v>54</v>
      </c>
      <c r="AK597" s="42">
        <f>IFERROR(VLOOKUP($I597,Trabajadores!$C$3:$AN$1684,38,FALSE),0)</f>
        <v>7.8076923076923075</v>
      </c>
      <c r="AL597" s="42" t="str">
        <f>IFERROR(VLOOKUP($I597,Trabajadores!$C$3:$AN$1684,28,FALSE),0)</f>
        <v>99100165012016</v>
      </c>
      <c r="AM597" s="21" t="str">
        <f>IFERROR(VLOOKUP($I597,Trabajadores!$C$3:$AN$1684,19,FALSE),0)</f>
        <v>ASL</v>
      </c>
      <c r="AN597" s="21">
        <f>IFERROR(IF($J597="algadi",VLOOKUP($K597,Centros!$AB$2:$AD$142,2,FALSE),VLOOKUP($K597,Centros!$AB$143:$AD$282,2,FALSE)),0)</f>
        <v>5027</v>
      </c>
      <c r="AO597" s="44" t="str">
        <f>IFERROR(IF($J597="algadi",VLOOKUP($K597,Centros!$AB$2:$AD$142,3,FALSE),VLOOKUP($K597,Centros!$AB$143:$AD$222,3,FALSE)),0)</f>
        <v>62</v>
      </c>
      <c r="AQ597" s="55">
        <f>IFERROR(VLOOKUP($AM597,Centros!$AR$2:$AS$405,2,FALSE),0)</f>
        <v>1.6367812499999999</v>
      </c>
      <c r="AR597" s="78">
        <f>IFERROR(VLOOKUP($AM597,Centros!$AZ$2:$BA$6,2,FALSE),0)</f>
        <v>0</v>
      </c>
      <c r="AS597" s="76">
        <f>IFERROR(VLOOKUP($AM597,Centros!$BE$2:$BF$6,2,FALSE),0)</f>
        <v>2.0499999999999998</v>
      </c>
      <c r="BD597" s="45" t="str">
        <f t="shared" si="228"/>
        <v>ALGADI</v>
      </c>
      <c r="BE597" s="45" t="s">
        <v>852</v>
      </c>
      <c r="BF597" s="123" t="str">
        <f t="shared" si="229"/>
        <v>9-SEPTIEMBRE</v>
      </c>
      <c r="BG597" s="45">
        <f t="shared" si="230"/>
        <v>120027</v>
      </c>
      <c r="BH597" s="45">
        <f>VLOOKUP(Y597,Hoja1!$A$2:$O$599,14,FALSE)</f>
        <v>120027</v>
      </c>
      <c r="BI597" s="45" t="str">
        <f>VLOOKUP(BH597,Hoja1!$A$2:$O$599,2,FALSE)</f>
        <v>COLEGIO MAYOR CESAR CARLOS</v>
      </c>
      <c r="BJ597" s="45" t="str">
        <f t="shared" si="231"/>
        <v>IRALA ARGUELLO, MYRIAM ELE</v>
      </c>
      <c r="BK597" s="45">
        <f>VLOOKUP(BJ597,Trabajadores!$C$3:$AN$3285,14,FALSE)</f>
        <v>289</v>
      </c>
      <c r="BL597" s="45" t="str">
        <f>VLOOKUP($BJ597,Trabajadores!$C$3:$AN$3285,19,FALSE)</f>
        <v>ASL</v>
      </c>
      <c r="BM597" s="45">
        <f>VLOOKUP($BJ597,Trabajadores!$C$3:$AN$3285,16,FALSE)</f>
        <v>48.75</v>
      </c>
      <c r="BN597" s="124">
        <f t="shared" si="232"/>
        <v>1</v>
      </c>
      <c r="BP597" s="125">
        <f t="shared" si="233"/>
        <v>1</v>
      </c>
      <c r="BR597" s="126">
        <f t="shared" si="234"/>
        <v>-47.501999999999995</v>
      </c>
      <c r="BV597" s="45" t="str">
        <f t="shared" si="235"/>
        <v>ALGADI</v>
      </c>
      <c r="BW597" s="45" t="s">
        <v>852</v>
      </c>
      <c r="BX597" s="123" t="str">
        <f t="shared" si="236"/>
        <v>9-SEPTIEMBRE</v>
      </c>
      <c r="BY597" s="45">
        <f t="shared" si="237"/>
        <v>120027</v>
      </c>
      <c r="BZ597" s="45">
        <f>VLOOKUP(BY597,Hoja1!$A$2:$O$599,14,FALSE)</f>
        <v>120027</v>
      </c>
      <c r="CA597" s="45" t="str">
        <f>VLOOKUP(BZ597,Hoja1!$A$2:$O$599,2,FALSE)</f>
        <v>COLEGIO MAYOR CESAR CARLOS</v>
      </c>
      <c r="CB597" s="45" t="str">
        <f t="shared" si="238"/>
        <v>Eventos</v>
      </c>
      <c r="CC597" s="45">
        <v>888</v>
      </c>
      <c r="CD597" s="45" t="str">
        <f t="shared" si="239"/>
        <v>INCIDENCIA</v>
      </c>
      <c r="CJ597" s="126">
        <f t="shared" si="240"/>
        <v>47.501999999999995</v>
      </c>
    </row>
    <row r="598" spans="4:88" hidden="1" x14ac:dyDescent="0.3">
      <c r="D598" s="31" t="s">
        <v>2777</v>
      </c>
      <c r="E598" s="8" t="s">
        <v>2786</v>
      </c>
      <c r="F598" s="7" t="s">
        <v>726</v>
      </c>
      <c r="G598" s="45" t="s">
        <v>714</v>
      </c>
      <c r="H598" s="45" t="s">
        <v>719</v>
      </c>
      <c r="I598" s="119" t="s">
        <v>5234</v>
      </c>
      <c r="J598" s="18" t="s">
        <v>485</v>
      </c>
      <c r="K598" s="119">
        <v>120027</v>
      </c>
      <c r="L598" s="110" t="str">
        <f t="shared" si="219"/>
        <v>ok</v>
      </c>
      <c r="M598" s="111" t="str">
        <f>IFERROR(VLOOKUP(K598,Centros!$E$2:$G$340,2,FALSE)," ")</f>
        <v>COLEGIO MAYOR CESAR CARLOS</v>
      </c>
      <c r="N598" s="112" t="str">
        <f t="shared" si="220"/>
        <v xml:space="preserve"> </v>
      </c>
      <c r="O598" s="113" t="str">
        <f>IFERROR(VLOOKUP($I598,Trabajadores!$C$3:$AF$1684,19,FALSE)," ")</f>
        <v>ASL</v>
      </c>
      <c r="P598" s="32">
        <v>2</v>
      </c>
      <c r="Q598" s="33">
        <v>9</v>
      </c>
      <c r="R598" s="24">
        <f t="shared" si="218"/>
        <v>18</v>
      </c>
      <c r="T598" s="23">
        <f t="shared" si="221"/>
        <v>1.6367812499999999</v>
      </c>
      <c r="U598" s="23">
        <f t="shared" si="222"/>
        <v>0</v>
      </c>
      <c r="V598" s="18"/>
      <c r="W598" s="23">
        <f t="shared" si="223"/>
        <v>23.750999999999998</v>
      </c>
      <c r="X598" s="30" t="str">
        <f>IFERROR(VLOOKUP($I598,Trabajadores!$C$2:$AS$1684,42,FALSE)," ")</f>
        <v>ALGADI</v>
      </c>
      <c r="Y598" s="30">
        <f>IFERROR(VLOOKUP($I598,Trabajadores!$C$2:$AS$1684,40,FALSE)," ")</f>
        <v>120027</v>
      </c>
      <c r="Z598" s="30" t="str">
        <f>IFERROR(VLOOKUP(Y598,Centros!$X$2:$Y$228,2,FALSE)," ")</f>
        <v>COLEGIO MAYOR CESAR CARLOS</v>
      </c>
      <c r="AA598" s="6" t="s">
        <v>10613</v>
      </c>
      <c r="AB598" s="5" t="s">
        <v>11114</v>
      </c>
      <c r="AC598" s="41">
        <f>IFERROR(VLOOKUP(H598,Centros!$AI$2:$AN$10,6,FALSE),0)</f>
        <v>72</v>
      </c>
      <c r="AD598" s="42">
        <f t="shared" si="224"/>
        <v>0</v>
      </c>
      <c r="AE598" s="42">
        <f t="shared" si="225"/>
        <v>18</v>
      </c>
      <c r="AF598" s="42">
        <f t="shared" si="226"/>
        <v>0</v>
      </c>
      <c r="AG598" s="42">
        <f t="shared" si="227"/>
        <v>0</v>
      </c>
      <c r="AH598" s="43">
        <f>IFERROR(VLOOKUP($I598,Trabajadores!$C$3:$AT$1684,44,FALSE),0)</f>
        <v>19228</v>
      </c>
      <c r="AI598" s="43">
        <f>IFERROR(VLOOKUP($I598,Trabajadores!$C$3:$AT$1684,2,FALSE),0)</f>
        <v>367</v>
      </c>
      <c r="AJ598" s="43" t="str">
        <f>IFERROR(VLOOKUP($I598,Trabajadores!$C$3:$AY$1270,21,FALSE),0)</f>
        <v>54</v>
      </c>
      <c r="AK598" s="42">
        <f>IFERROR(VLOOKUP($I598,Trabajadores!$C$3:$AN$1684,38,FALSE),0)</f>
        <v>7.8050632911392395</v>
      </c>
      <c r="AL598" s="42" t="str">
        <f>IFERROR(VLOOKUP($I598,Trabajadores!$C$3:$AN$1684,28,FALSE),0)</f>
        <v>99100165012016</v>
      </c>
      <c r="AM598" s="21" t="str">
        <f>IFERROR(VLOOKUP($I598,Trabajadores!$C$3:$AN$1684,19,FALSE),0)</f>
        <v>ASL</v>
      </c>
      <c r="AN598" s="21">
        <f>IFERROR(IF($J598="algadi",VLOOKUP($K598,Centros!$AB$2:$AD$142,2,FALSE),VLOOKUP($K598,Centros!$AB$143:$AD$282,2,FALSE)),0)</f>
        <v>5027</v>
      </c>
      <c r="AO598" s="44" t="str">
        <f>IFERROR(IF($J598="algadi",VLOOKUP($K598,Centros!$AB$2:$AD$142,3,FALSE),VLOOKUP($K598,Centros!$AB$143:$AD$222,3,FALSE)),0)</f>
        <v>62</v>
      </c>
      <c r="AQ598" s="55">
        <f>IFERROR(VLOOKUP($AM598,Centros!$AR$2:$AS$405,2,FALSE),0)</f>
        <v>1.6367812499999999</v>
      </c>
      <c r="AR598" s="78">
        <f>IFERROR(VLOOKUP($AM598,Centros!$AZ$2:$BA$6,2,FALSE),0)</f>
        <v>0</v>
      </c>
      <c r="AS598" s="76">
        <f>IFERROR(VLOOKUP($AM598,Centros!$BE$2:$BF$6,2,FALSE),0)</f>
        <v>2.0499999999999998</v>
      </c>
      <c r="BD598" s="45" t="str">
        <f t="shared" si="228"/>
        <v>ALGADI</v>
      </c>
      <c r="BE598" s="45" t="s">
        <v>852</v>
      </c>
      <c r="BF598" s="123" t="str">
        <f t="shared" si="229"/>
        <v>9-SEPTIEMBRE</v>
      </c>
      <c r="BG598" s="45">
        <f t="shared" si="230"/>
        <v>120027</v>
      </c>
      <c r="BH598" s="45">
        <f>VLOOKUP(Y598,Hoja1!$A$2:$O$599,14,FALSE)</f>
        <v>120027</v>
      </c>
      <c r="BI598" s="45" t="str">
        <f>VLOOKUP(BH598,Hoja1!$A$2:$O$599,2,FALSE)</f>
        <v>COLEGIO MAYOR CESAR CARLOS</v>
      </c>
      <c r="BJ598" s="45" t="str">
        <f t="shared" si="231"/>
        <v>ZELADA RIOS, N MIRIAM</v>
      </c>
      <c r="BK598" s="45">
        <f>VLOOKUP(BJ598,Trabajadores!$C$3:$AN$3285,14,FALSE)</f>
        <v>289</v>
      </c>
      <c r="BL598" s="45" t="str">
        <f>VLOOKUP($BJ598,Trabajadores!$C$3:$AN$3285,19,FALSE)</f>
        <v>ASL</v>
      </c>
      <c r="BM598" s="45">
        <f>VLOOKUP($BJ598,Trabajadores!$C$3:$AN$3285,16,FALSE)</f>
        <v>98.75</v>
      </c>
      <c r="BN598" s="124">
        <f t="shared" si="232"/>
        <v>1</v>
      </c>
      <c r="BP598" s="125">
        <f t="shared" si="233"/>
        <v>1</v>
      </c>
      <c r="BR598" s="126">
        <f t="shared" si="234"/>
        <v>-23.750999999999998</v>
      </c>
      <c r="BV598" s="45" t="str">
        <f t="shared" si="235"/>
        <v>ALGADI</v>
      </c>
      <c r="BW598" s="45" t="s">
        <v>852</v>
      </c>
      <c r="BX598" s="123" t="str">
        <f t="shared" si="236"/>
        <v>9-SEPTIEMBRE</v>
      </c>
      <c r="BY598" s="45">
        <f t="shared" si="237"/>
        <v>120027</v>
      </c>
      <c r="BZ598" s="45">
        <f>VLOOKUP(BY598,Hoja1!$A$2:$O$599,14,FALSE)</f>
        <v>120027</v>
      </c>
      <c r="CA598" s="45" t="str">
        <f>VLOOKUP(BZ598,Hoja1!$A$2:$O$599,2,FALSE)</f>
        <v>COLEGIO MAYOR CESAR CARLOS</v>
      </c>
      <c r="CB598" s="45" t="str">
        <f t="shared" si="238"/>
        <v>Eventos</v>
      </c>
      <c r="CC598" s="45">
        <v>888</v>
      </c>
      <c r="CD598" s="45" t="str">
        <f t="shared" si="239"/>
        <v>INCIDENCIA</v>
      </c>
      <c r="CJ598" s="126">
        <f t="shared" si="240"/>
        <v>23.750999999999998</v>
      </c>
    </row>
    <row r="599" spans="4:88" hidden="1" x14ac:dyDescent="0.3">
      <c r="D599" s="31" t="s">
        <v>2777</v>
      </c>
      <c r="E599" s="8" t="s">
        <v>2786</v>
      </c>
      <c r="F599" s="7" t="s">
        <v>726</v>
      </c>
      <c r="G599" s="45" t="s">
        <v>714</v>
      </c>
      <c r="H599" s="45" t="s">
        <v>719</v>
      </c>
      <c r="I599" s="119" t="s">
        <v>4340</v>
      </c>
      <c r="J599" s="18" t="s">
        <v>485</v>
      </c>
      <c r="K599" s="119">
        <v>120008</v>
      </c>
      <c r="L599" s="110" t="str">
        <f t="shared" si="219"/>
        <v>ok</v>
      </c>
      <c r="M599" s="111" t="str">
        <f>IFERROR(VLOOKUP(K599,Centros!$E$2:$G$340,2,FALSE)," ")</f>
        <v>COLEGIO MAYOR JAIME DEL AMO</v>
      </c>
      <c r="N599" s="112" t="str">
        <f t="shared" si="220"/>
        <v xml:space="preserve"> </v>
      </c>
      <c r="O599" s="113" t="str">
        <f>IFERROR(VLOOKUP($I599,Trabajadores!$C$3:$AF$1684,19,FALSE)," ")</f>
        <v>h J Unidad</v>
      </c>
      <c r="P599" s="32">
        <v>1</v>
      </c>
      <c r="Q599" s="33">
        <v>80</v>
      </c>
      <c r="R599" s="24">
        <f t="shared" si="218"/>
        <v>80</v>
      </c>
      <c r="T599" s="23">
        <f t="shared" si="221"/>
        <v>1.7971718750000001</v>
      </c>
      <c r="U599" s="23">
        <f t="shared" si="222"/>
        <v>0</v>
      </c>
      <c r="V599" s="18"/>
      <c r="W599" s="23">
        <f t="shared" si="223"/>
        <v>105.55999999999999</v>
      </c>
      <c r="X599" s="30" t="str">
        <f>IFERROR(VLOOKUP($I599,Trabajadores!$C$2:$AS$1684,42,FALSE)," ")</f>
        <v>ALGADI</v>
      </c>
      <c r="Y599" s="30">
        <f>IFERROR(VLOOKUP($I599,Trabajadores!$C$2:$AS$1684,40,FALSE)," ")</f>
        <v>120027</v>
      </c>
      <c r="Z599" s="30" t="str">
        <f>IFERROR(VLOOKUP(Y599,Centros!$X$2:$Y$228,2,FALSE)," ")</f>
        <v>COLEGIO MAYOR CESAR CARLOS</v>
      </c>
      <c r="AA599" s="6" t="s">
        <v>10613</v>
      </c>
      <c r="AB599" s="5" t="s">
        <v>11115</v>
      </c>
      <c r="AC599" s="41">
        <f>IFERROR(VLOOKUP(H599,Centros!$AI$2:$AN$10,6,FALSE),0)</f>
        <v>72</v>
      </c>
      <c r="AD599" s="42">
        <f t="shared" si="224"/>
        <v>0</v>
      </c>
      <c r="AE599" s="42">
        <f t="shared" si="225"/>
        <v>80</v>
      </c>
      <c r="AF599" s="42">
        <f t="shared" si="226"/>
        <v>0</v>
      </c>
      <c r="AG599" s="42">
        <f t="shared" si="227"/>
        <v>0</v>
      </c>
      <c r="AH599" s="43">
        <f>IFERROR(VLOOKUP($I599,Trabajadores!$C$3:$AT$1684,44,FALSE),0)</f>
        <v>19228</v>
      </c>
      <c r="AI599" s="43">
        <f>IFERROR(VLOOKUP($I599,Trabajadores!$C$3:$AT$1684,2,FALSE),0)</f>
        <v>370</v>
      </c>
      <c r="AJ599" s="43" t="str">
        <f>IFERROR(VLOOKUP($I599,Trabajadores!$C$3:$AY$1270,21,FALSE),0)</f>
        <v>54</v>
      </c>
      <c r="AK599" s="42">
        <f>IFERROR(VLOOKUP($I599,Trabajadores!$C$3:$AN$1684,38,FALSE),0)</f>
        <v>11.9925</v>
      </c>
      <c r="AL599" s="42" t="str">
        <f>IFERROR(VLOOKUP($I599,Trabajadores!$C$3:$AN$1684,28,FALSE),0)</f>
        <v>99100165012016</v>
      </c>
      <c r="AM599" s="21" t="str">
        <f>IFERROR(VLOOKUP($I599,Trabajadores!$C$3:$AN$1684,19,FALSE),0)</f>
        <v>h J Unidad</v>
      </c>
      <c r="AN599" s="21">
        <f>IFERROR(IF($J599="algadi",VLOOKUP($K599,Centros!$AB$2:$AD$142,2,FALSE),VLOOKUP($K599,Centros!$AB$143:$AD$282,2,FALSE)),0)</f>
        <v>5027</v>
      </c>
      <c r="AO599" s="44" t="str">
        <f>IFERROR(IF($J599="algadi",VLOOKUP($K599,Centros!$AB$2:$AD$142,3,FALSE),VLOOKUP($K599,Centros!$AB$143:$AD$222,3,FALSE)),0)</f>
        <v>50</v>
      </c>
      <c r="AQ599" s="55">
        <f>IFERROR(VLOOKUP($AM599,Centros!$AR$2:$AS$405,2,FALSE),0)</f>
        <v>1.7971718750000001</v>
      </c>
      <c r="AR599" s="78">
        <f>IFERROR(VLOOKUP($AM599,Centros!$AZ$2:$BA$6,2,FALSE),0)</f>
        <v>0</v>
      </c>
      <c r="AS599" s="76">
        <f>IFERROR(VLOOKUP($AM599,Centros!$BE$2:$BF$6,2,FALSE),0)</f>
        <v>0</v>
      </c>
      <c r="BD599" s="45" t="str">
        <f t="shared" si="228"/>
        <v>ALGADI</v>
      </c>
      <c r="BE599" s="45" t="s">
        <v>852</v>
      </c>
      <c r="BF599" s="123" t="str">
        <f t="shared" si="229"/>
        <v>9-SEPTIEMBRE</v>
      </c>
      <c r="BG599" s="45">
        <f t="shared" si="230"/>
        <v>120027</v>
      </c>
      <c r="BH599" s="45">
        <f>VLOOKUP(Y599,Hoja1!$A$2:$O$599,14,FALSE)</f>
        <v>120027</v>
      </c>
      <c r="BI599" s="45" t="str">
        <f>VLOOKUP(BH599,Hoja1!$A$2:$O$599,2,FALSE)</f>
        <v>COLEGIO MAYOR CESAR CARLOS</v>
      </c>
      <c r="BJ599" s="45" t="str">
        <f t="shared" si="231"/>
        <v>MESIAS PEREZ, ADRIANA</v>
      </c>
      <c r="BK599" s="45">
        <f>VLOOKUP(BJ599,Trabajadores!$C$3:$AN$3285,14,FALSE)</f>
        <v>100</v>
      </c>
      <c r="BL599" s="45" t="str">
        <f>VLOOKUP($BJ599,Trabajadores!$C$3:$AN$3285,19,FALSE)</f>
        <v>h J Unidad</v>
      </c>
      <c r="BM599" s="45">
        <f>VLOOKUP($BJ599,Trabajadores!$C$3:$AN$3285,16,FALSE)</f>
        <v>100</v>
      </c>
      <c r="BN599" s="124">
        <f t="shared" si="232"/>
        <v>1</v>
      </c>
      <c r="BP599" s="125">
        <f t="shared" si="233"/>
        <v>1</v>
      </c>
      <c r="BR599" s="126">
        <f t="shared" si="234"/>
        <v>-105.55999999999999</v>
      </c>
      <c r="BV599" s="45" t="str">
        <f t="shared" si="235"/>
        <v>ALGADI</v>
      </c>
      <c r="BW599" s="45" t="s">
        <v>852</v>
      </c>
      <c r="BX599" s="123" t="str">
        <f t="shared" si="236"/>
        <v>9-SEPTIEMBRE</v>
      </c>
      <c r="BY599" s="45">
        <f t="shared" si="237"/>
        <v>120008</v>
      </c>
      <c r="BZ599" s="45">
        <f>VLOOKUP(BY599,Hoja1!$A$2:$O$599,14,FALSE)</f>
        <v>120008</v>
      </c>
      <c r="CA599" s="45" t="str">
        <f>VLOOKUP(BZ599,Hoja1!$A$2:$O$599,2,FALSE)</f>
        <v>C.M.U.  JAIME DEL AMO</v>
      </c>
      <c r="CB599" s="45" t="str">
        <f t="shared" si="238"/>
        <v>Eventos</v>
      </c>
      <c r="CC599" s="45">
        <v>888</v>
      </c>
      <c r="CD599" s="45" t="str">
        <f t="shared" si="239"/>
        <v>INCIDENCIA</v>
      </c>
      <c r="CJ599" s="126">
        <f t="shared" si="240"/>
        <v>105.55999999999999</v>
      </c>
    </row>
    <row r="600" spans="4:88" hidden="1" x14ac:dyDescent="0.3">
      <c r="D600" s="31" t="s">
        <v>2777</v>
      </c>
      <c r="E600" s="8" t="s">
        <v>2786</v>
      </c>
      <c r="F600" s="7" t="s">
        <v>726</v>
      </c>
      <c r="G600" s="45" t="s">
        <v>714</v>
      </c>
      <c r="H600" s="45" t="s">
        <v>719</v>
      </c>
      <c r="I600" s="119" t="s">
        <v>4340</v>
      </c>
      <c r="J600" s="18" t="s">
        <v>485</v>
      </c>
      <c r="K600" s="119">
        <v>120008</v>
      </c>
      <c r="L600" s="110" t="str">
        <f t="shared" si="219"/>
        <v>ok</v>
      </c>
      <c r="M600" s="111" t="str">
        <f>IFERROR(VLOOKUP(K600,Centros!$E$2:$G$340,2,FALSE)," ")</f>
        <v>COLEGIO MAYOR JAIME DEL AMO</v>
      </c>
      <c r="N600" s="112" t="str">
        <f t="shared" si="220"/>
        <v xml:space="preserve"> </v>
      </c>
      <c r="O600" s="113" t="str">
        <f>IFERROR(VLOOKUP($I600,Trabajadores!$C$3:$AF$1684,19,FALSE)," ")</f>
        <v>h J Unidad</v>
      </c>
      <c r="P600" s="32">
        <v>1</v>
      </c>
      <c r="Q600" s="33">
        <v>80</v>
      </c>
      <c r="R600" s="24">
        <f t="shared" si="218"/>
        <v>80</v>
      </c>
      <c r="T600" s="23">
        <f t="shared" si="221"/>
        <v>1.7971718750000001</v>
      </c>
      <c r="U600" s="23">
        <f t="shared" si="222"/>
        <v>0</v>
      </c>
      <c r="V600" s="18"/>
      <c r="W600" s="23">
        <f t="shared" si="223"/>
        <v>105.55999999999999</v>
      </c>
      <c r="X600" s="30" t="str">
        <f>IFERROR(VLOOKUP($I600,Trabajadores!$C$2:$AS$1684,42,FALSE)," ")</f>
        <v>ALGADI</v>
      </c>
      <c r="Y600" s="30">
        <f>IFERROR(VLOOKUP($I600,Trabajadores!$C$2:$AS$1684,40,FALSE)," ")</f>
        <v>120027</v>
      </c>
      <c r="Z600" s="30" t="str">
        <f>IFERROR(VLOOKUP(Y600,Centros!$X$2:$Y$228,2,FALSE)," ")</f>
        <v>COLEGIO MAYOR CESAR CARLOS</v>
      </c>
      <c r="AA600" s="6" t="s">
        <v>10613</v>
      </c>
      <c r="AB600" s="5" t="s">
        <v>11116</v>
      </c>
      <c r="AC600" s="41">
        <f>IFERROR(VLOOKUP(H600,Centros!$AI$2:$AN$10,6,FALSE),0)</f>
        <v>72</v>
      </c>
      <c r="AD600" s="42">
        <f t="shared" si="224"/>
        <v>0</v>
      </c>
      <c r="AE600" s="42">
        <f t="shared" si="225"/>
        <v>80</v>
      </c>
      <c r="AF600" s="42">
        <f t="shared" si="226"/>
        <v>0</v>
      </c>
      <c r="AG600" s="42">
        <f t="shared" si="227"/>
        <v>0</v>
      </c>
      <c r="AH600" s="43">
        <f>IFERROR(VLOOKUP($I600,Trabajadores!$C$3:$AT$1684,44,FALSE),0)</f>
        <v>19228</v>
      </c>
      <c r="AI600" s="43">
        <f>IFERROR(VLOOKUP($I600,Trabajadores!$C$3:$AT$1684,2,FALSE),0)</f>
        <v>370</v>
      </c>
      <c r="AJ600" s="43" t="str">
        <f>IFERROR(VLOOKUP($I600,Trabajadores!$C$3:$AY$1270,21,FALSE),0)</f>
        <v>54</v>
      </c>
      <c r="AK600" s="42">
        <f>IFERROR(VLOOKUP($I600,Trabajadores!$C$3:$AN$1684,38,FALSE),0)</f>
        <v>11.9925</v>
      </c>
      <c r="AL600" s="42" t="str">
        <f>IFERROR(VLOOKUP($I600,Trabajadores!$C$3:$AN$1684,28,FALSE),0)</f>
        <v>99100165012016</v>
      </c>
      <c r="AM600" s="21" t="str">
        <f>IFERROR(VLOOKUP($I600,Trabajadores!$C$3:$AN$1684,19,FALSE),0)</f>
        <v>h J Unidad</v>
      </c>
      <c r="AN600" s="21">
        <f>IFERROR(IF($J600="algadi",VLOOKUP($K600,Centros!$AB$2:$AD$142,2,FALSE),VLOOKUP($K600,Centros!$AB$143:$AD$282,2,FALSE)),0)</f>
        <v>5027</v>
      </c>
      <c r="AO600" s="44" t="str">
        <f>IFERROR(IF($J600="algadi",VLOOKUP($K600,Centros!$AB$2:$AD$142,3,FALSE),VLOOKUP($K600,Centros!$AB$143:$AD$222,3,FALSE)),0)</f>
        <v>50</v>
      </c>
      <c r="AQ600" s="55">
        <f>IFERROR(VLOOKUP($AM600,Centros!$AR$2:$AS$405,2,FALSE),0)</f>
        <v>1.7971718750000001</v>
      </c>
      <c r="AR600" s="78">
        <f>IFERROR(VLOOKUP($AM600,Centros!$AZ$2:$BA$6,2,FALSE),0)</f>
        <v>0</v>
      </c>
      <c r="AS600" s="76">
        <f>IFERROR(VLOOKUP($AM600,Centros!$BE$2:$BF$6,2,FALSE),0)</f>
        <v>0</v>
      </c>
      <c r="BD600" s="45" t="str">
        <f t="shared" si="228"/>
        <v>ALGADI</v>
      </c>
      <c r="BE600" s="45" t="s">
        <v>852</v>
      </c>
      <c r="BF600" s="123" t="str">
        <f t="shared" si="229"/>
        <v>9-SEPTIEMBRE</v>
      </c>
      <c r="BG600" s="45">
        <f t="shared" si="230"/>
        <v>120027</v>
      </c>
      <c r="BH600" s="45">
        <f>VLOOKUP(Y600,Hoja1!$A$2:$O$599,14,FALSE)</f>
        <v>120027</v>
      </c>
      <c r="BI600" s="45" t="str">
        <f>VLOOKUP(BH600,Hoja1!$A$2:$O$599,2,FALSE)</f>
        <v>COLEGIO MAYOR CESAR CARLOS</v>
      </c>
      <c r="BJ600" s="45" t="str">
        <f t="shared" si="231"/>
        <v>MESIAS PEREZ, ADRIANA</v>
      </c>
      <c r="BK600" s="45">
        <f>VLOOKUP(BJ600,Trabajadores!$C$3:$AN$3285,14,FALSE)</f>
        <v>100</v>
      </c>
      <c r="BL600" s="45" t="str">
        <f>VLOOKUP($BJ600,Trabajadores!$C$3:$AN$3285,19,FALSE)</f>
        <v>h J Unidad</v>
      </c>
      <c r="BM600" s="45">
        <f>VLOOKUP($BJ600,Trabajadores!$C$3:$AN$3285,16,FALSE)</f>
        <v>100</v>
      </c>
      <c r="BN600" s="124">
        <f t="shared" si="232"/>
        <v>1</v>
      </c>
      <c r="BP600" s="125">
        <f t="shared" si="233"/>
        <v>1</v>
      </c>
      <c r="BR600" s="126">
        <f t="shared" si="234"/>
        <v>-105.55999999999999</v>
      </c>
      <c r="BV600" s="45" t="str">
        <f t="shared" si="235"/>
        <v>ALGADI</v>
      </c>
      <c r="BW600" s="45" t="s">
        <v>852</v>
      </c>
      <c r="BX600" s="123" t="str">
        <f t="shared" si="236"/>
        <v>9-SEPTIEMBRE</v>
      </c>
      <c r="BY600" s="45">
        <f t="shared" si="237"/>
        <v>120008</v>
      </c>
      <c r="BZ600" s="45">
        <f>VLOOKUP(BY600,Hoja1!$A$2:$O$599,14,FALSE)</f>
        <v>120008</v>
      </c>
      <c r="CA600" s="45" t="str">
        <f>VLOOKUP(BZ600,Hoja1!$A$2:$O$599,2,FALSE)</f>
        <v>C.M.U.  JAIME DEL AMO</v>
      </c>
      <c r="CB600" s="45" t="str">
        <f t="shared" si="238"/>
        <v>Eventos</v>
      </c>
      <c r="CC600" s="45">
        <v>888</v>
      </c>
      <c r="CD600" s="45" t="str">
        <f t="shared" si="239"/>
        <v>INCIDENCIA</v>
      </c>
      <c r="CJ600" s="126">
        <f t="shared" si="240"/>
        <v>105.55999999999999</v>
      </c>
    </row>
    <row r="601" spans="4:88" hidden="1" x14ac:dyDescent="0.3">
      <c r="D601" s="31" t="s">
        <v>2777</v>
      </c>
      <c r="E601" s="8" t="s">
        <v>2786</v>
      </c>
      <c r="F601" s="7" t="s">
        <v>726</v>
      </c>
      <c r="G601" s="45" t="s">
        <v>714</v>
      </c>
      <c r="H601" s="45" t="s">
        <v>719</v>
      </c>
      <c r="I601" s="119" t="s">
        <v>4340</v>
      </c>
      <c r="J601" s="18" t="s">
        <v>485</v>
      </c>
      <c r="K601" s="119">
        <v>120009</v>
      </c>
      <c r="L601" s="110" t="str">
        <f t="shared" si="219"/>
        <v>ok</v>
      </c>
      <c r="M601" s="111" t="str">
        <f>IFERROR(VLOOKUP(K601,Centros!$E$2:$G$340,2,FALSE)," ")</f>
        <v>COLEGIO MAYOR ALCALA</v>
      </c>
      <c r="N601" s="112" t="str">
        <f t="shared" si="220"/>
        <v xml:space="preserve"> </v>
      </c>
      <c r="O601" s="113" t="str">
        <f>IFERROR(VLOOKUP($I601,Trabajadores!$C$3:$AF$1684,19,FALSE)," ")</f>
        <v>h J Unidad</v>
      </c>
      <c r="P601" s="32">
        <v>1</v>
      </c>
      <c r="Q601" s="33">
        <v>80</v>
      </c>
      <c r="R601" s="24">
        <f t="shared" si="218"/>
        <v>80</v>
      </c>
      <c r="T601" s="23">
        <f t="shared" si="221"/>
        <v>1.7971718750000001</v>
      </c>
      <c r="U601" s="23">
        <f t="shared" si="222"/>
        <v>0</v>
      </c>
      <c r="V601" s="18"/>
      <c r="W601" s="23">
        <f t="shared" si="223"/>
        <v>105.55999999999999</v>
      </c>
      <c r="X601" s="30" t="str">
        <f>IFERROR(VLOOKUP($I601,Trabajadores!$C$2:$AS$1684,42,FALSE)," ")</f>
        <v>ALGADI</v>
      </c>
      <c r="Y601" s="30">
        <f>IFERROR(VLOOKUP($I601,Trabajadores!$C$2:$AS$1684,40,FALSE)," ")</f>
        <v>120027</v>
      </c>
      <c r="Z601" s="30" t="str">
        <f>IFERROR(VLOOKUP(Y601,Centros!$X$2:$Y$228,2,FALSE)," ")</f>
        <v>COLEGIO MAYOR CESAR CARLOS</v>
      </c>
      <c r="AA601" s="6" t="s">
        <v>10613</v>
      </c>
      <c r="AB601" s="5" t="s">
        <v>11117</v>
      </c>
      <c r="AC601" s="41">
        <f>IFERROR(VLOOKUP(H601,Centros!$AI$2:$AN$10,6,FALSE),0)</f>
        <v>72</v>
      </c>
      <c r="AD601" s="42">
        <f t="shared" si="224"/>
        <v>0</v>
      </c>
      <c r="AE601" s="42">
        <f t="shared" si="225"/>
        <v>80</v>
      </c>
      <c r="AF601" s="42">
        <f t="shared" si="226"/>
        <v>0</v>
      </c>
      <c r="AG601" s="42">
        <f t="shared" si="227"/>
        <v>0</v>
      </c>
      <c r="AH601" s="43">
        <f>IFERROR(VLOOKUP($I601,Trabajadores!$C$3:$AT$1684,44,FALSE),0)</f>
        <v>19228</v>
      </c>
      <c r="AI601" s="43">
        <f>IFERROR(VLOOKUP($I601,Trabajadores!$C$3:$AT$1684,2,FALSE),0)</f>
        <v>370</v>
      </c>
      <c r="AJ601" s="43" t="str">
        <f>IFERROR(VLOOKUP($I601,Trabajadores!$C$3:$AY$1270,21,FALSE),0)</f>
        <v>54</v>
      </c>
      <c r="AK601" s="42">
        <f>IFERROR(VLOOKUP($I601,Trabajadores!$C$3:$AN$1684,38,FALSE),0)</f>
        <v>11.9925</v>
      </c>
      <c r="AL601" s="42" t="str">
        <f>IFERROR(VLOOKUP($I601,Trabajadores!$C$3:$AN$1684,28,FALSE),0)</f>
        <v>99100165012016</v>
      </c>
      <c r="AM601" s="21" t="str">
        <f>IFERROR(VLOOKUP($I601,Trabajadores!$C$3:$AN$1684,19,FALSE),0)</f>
        <v>h J Unidad</v>
      </c>
      <c r="AN601" s="21">
        <f>IFERROR(IF($J601="algadi",VLOOKUP($K601,Centros!$AB$2:$AD$142,2,FALSE),VLOOKUP($K601,Centros!$AB$143:$AD$282,2,FALSE)),0)</f>
        <v>0</v>
      </c>
      <c r="AO601" s="44">
        <f>IFERROR(IF($J601="algadi",VLOOKUP($K601,Centros!$AB$2:$AD$142,3,FALSE),VLOOKUP($K601,Centros!$AB$143:$AD$222,3,FALSE)),0)</f>
        <v>0</v>
      </c>
      <c r="AQ601" s="55">
        <f>IFERROR(VLOOKUP($AM601,Centros!$AR$2:$AS$405,2,FALSE),0)</f>
        <v>1.7971718750000001</v>
      </c>
      <c r="AR601" s="78">
        <f>IFERROR(VLOOKUP($AM601,Centros!$AZ$2:$BA$6,2,FALSE),0)</f>
        <v>0</v>
      </c>
      <c r="AS601" s="76">
        <f>IFERROR(VLOOKUP($AM601,Centros!$BE$2:$BF$6,2,FALSE),0)</f>
        <v>0</v>
      </c>
      <c r="BD601" s="45" t="str">
        <f t="shared" si="228"/>
        <v>ALGADI</v>
      </c>
      <c r="BE601" s="45" t="s">
        <v>852</v>
      </c>
      <c r="BF601" s="123" t="str">
        <f t="shared" si="229"/>
        <v>9-SEPTIEMBRE</v>
      </c>
      <c r="BG601" s="45">
        <f t="shared" si="230"/>
        <v>120027</v>
      </c>
      <c r="BH601" s="45">
        <f>VLOOKUP(Y601,Hoja1!$A$2:$O$599,14,FALSE)</f>
        <v>120027</v>
      </c>
      <c r="BI601" s="45" t="str">
        <f>VLOOKUP(BH601,Hoja1!$A$2:$O$599,2,FALSE)</f>
        <v>COLEGIO MAYOR CESAR CARLOS</v>
      </c>
      <c r="BJ601" s="45" t="str">
        <f t="shared" si="231"/>
        <v>MESIAS PEREZ, ADRIANA</v>
      </c>
      <c r="BK601" s="45">
        <f>VLOOKUP(BJ601,Trabajadores!$C$3:$AN$3285,14,FALSE)</f>
        <v>100</v>
      </c>
      <c r="BL601" s="45" t="str">
        <f>VLOOKUP($BJ601,Trabajadores!$C$3:$AN$3285,19,FALSE)</f>
        <v>h J Unidad</v>
      </c>
      <c r="BM601" s="45">
        <f>VLOOKUP($BJ601,Trabajadores!$C$3:$AN$3285,16,FALSE)</f>
        <v>100</v>
      </c>
      <c r="BN601" s="124">
        <f t="shared" si="232"/>
        <v>1</v>
      </c>
      <c r="BP601" s="125">
        <f t="shared" si="233"/>
        <v>1</v>
      </c>
      <c r="BR601" s="126">
        <f t="shared" si="234"/>
        <v>-105.55999999999999</v>
      </c>
      <c r="BV601" s="45" t="str">
        <f t="shared" si="235"/>
        <v>ALGADI</v>
      </c>
      <c r="BW601" s="45" t="s">
        <v>852</v>
      </c>
      <c r="BX601" s="123" t="str">
        <f t="shared" si="236"/>
        <v>9-SEPTIEMBRE</v>
      </c>
      <c r="BY601" s="45">
        <f t="shared" si="237"/>
        <v>120009</v>
      </c>
      <c r="BZ601" s="45">
        <f>VLOOKUP(BY601,Hoja1!$A$2:$O$599,14,FALSE)</f>
        <v>120009</v>
      </c>
      <c r="CA601" s="45" t="str">
        <f>VLOOKUP(BZ601,Hoja1!$A$2:$O$599,2,FALSE)</f>
        <v>COLEGIO MAYOR ALCALA</v>
      </c>
      <c r="CB601" s="45" t="str">
        <f t="shared" si="238"/>
        <v>Eventos</v>
      </c>
      <c r="CC601" s="45">
        <v>888</v>
      </c>
      <c r="CD601" s="45" t="str">
        <f t="shared" si="239"/>
        <v>INCIDENCIA</v>
      </c>
      <c r="CJ601" s="126">
        <f t="shared" si="240"/>
        <v>105.55999999999999</v>
      </c>
    </row>
    <row r="602" spans="4:88" hidden="1" x14ac:dyDescent="0.3">
      <c r="D602" s="31" t="s">
        <v>2777</v>
      </c>
      <c r="E602" s="8" t="s">
        <v>2786</v>
      </c>
      <c r="F602" s="7" t="s">
        <v>726</v>
      </c>
      <c r="G602" s="45" t="s">
        <v>714</v>
      </c>
      <c r="H602" s="45" t="s">
        <v>719</v>
      </c>
      <c r="I602" s="119" t="s">
        <v>4340</v>
      </c>
      <c r="J602" s="18" t="s">
        <v>485</v>
      </c>
      <c r="K602" s="119">
        <v>120008</v>
      </c>
      <c r="L602" s="110" t="str">
        <f t="shared" si="219"/>
        <v>ok</v>
      </c>
      <c r="M602" s="111" t="str">
        <f>IFERROR(VLOOKUP(K602,Centros!$E$2:$G$340,2,FALSE)," ")</f>
        <v>COLEGIO MAYOR JAIME DEL AMO</v>
      </c>
      <c r="N602" s="112" t="str">
        <f t="shared" si="220"/>
        <v xml:space="preserve"> </v>
      </c>
      <c r="O602" s="113" t="str">
        <f>IFERROR(VLOOKUP($I602,Trabajadores!$C$3:$AF$1684,19,FALSE)," ")</f>
        <v>h J Unidad</v>
      </c>
      <c r="P602" s="32">
        <v>1</v>
      </c>
      <c r="Q602" s="33">
        <v>80</v>
      </c>
      <c r="R602" s="24">
        <f t="shared" si="218"/>
        <v>80</v>
      </c>
      <c r="T602" s="23">
        <f t="shared" si="221"/>
        <v>1.7971718750000001</v>
      </c>
      <c r="U602" s="23">
        <f t="shared" si="222"/>
        <v>0</v>
      </c>
      <c r="V602" s="18"/>
      <c r="W602" s="23">
        <f t="shared" si="223"/>
        <v>105.55999999999999</v>
      </c>
      <c r="X602" s="30" t="str">
        <f>IFERROR(VLOOKUP($I602,Trabajadores!$C$2:$AS$1684,42,FALSE)," ")</f>
        <v>ALGADI</v>
      </c>
      <c r="Y602" s="30">
        <f>IFERROR(VLOOKUP($I602,Trabajadores!$C$2:$AS$1684,40,FALSE)," ")</f>
        <v>120027</v>
      </c>
      <c r="Z602" s="30" t="str">
        <f>IFERROR(VLOOKUP(Y602,Centros!$X$2:$Y$228,2,FALSE)," ")</f>
        <v>COLEGIO MAYOR CESAR CARLOS</v>
      </c>
      <c r="AA602" s="6" t="s">
        <v>10613</v>
      </c>
      <c r="AB602" s="5" t="s">
        <v>11118</v>
      </c>
      <c r="AC602" s="41">
        <f>IFERROR(VLOOKUP(H602,Centros!$AI$2:$AN$10,6,FALSE),0)</f>
        <v>72</v>
      </c>
      <c r="AD602" s="42">
        <f t="shared" si="224"/>
        <v>0</v>
      </c>
      <c r="AE602" s="42">
        <f t="shared" si="225"/>
        <v>80</v>
      </c>
      <c r="AF602" s="42">
        <f t="shared" si="226"/>
        <v>0</v>
      </c>
      <c r="AG602" s="42">
        <f t="shared" si="227"/>
        <v>0</v>
      </c>
      <c r="AH602" s="43">
        <f>IFERROR(VLOOKUP($I602,Trabajadores!$C$3:$AT$1684,44,FALSE),0)</f>
        <v>19228</v>
      </c>
      <c r="AI602" s="43">
        <f>IFERROR(VLOOKUP($I602,Trabajadores!$C$3:$AT$1684,2,FALSE),0)</f>
        <v>370</v>
      </c>
      <c r="AJ602" s="43" t="str">
        <f>IFERROR(VLOOKUP($I602,Trabajadores!$C$3:$AY$1270,21,FALSE),0)</f>
        <v>54</v>
      </c>
      <c r="AK602" s="42">
        <f>IFERROR(VLOOKUP($I602,Trabajadores!$C$3:$AN$1684,38,FALSE),0)</f>
        <v>11.9925</v>
      </c>
      <c r="AL602" s="42" t="str">
        <f>IFERROR(VLOOKUP($I602,Trabajadores!$C$3:$AN$1684,28,FALSE),0)</f>
        <v>99100165012016</v>
      </c>
      <c r="AM602" s="21" t="str">
        <f>IFERROR(VLOOKUP($I602,Trabajadores!$C$3:$AN$1684,19,FALSE),0)</f>
        <v>h J Unidad</v>
      </c>
      <c r="AN602" s="21">
        <f>IFERROR(IF($J602="algadi",VLOOKUP($K602,Centros!$AB$2:$AD$142,2,FALSE),VLOOKUP($K602,Centros!$AB$143:$AD$282,2,FALSE)),0)</f>
        <v>5027</v>
      </c>
      <c r="AO602" s="44" t="str">
        <f>IFERROR(IF($J602="algadi",VLOOKUP($K602,Centros!$AB$2:$AD$142,3,FALSE),VLOOKUP($K602,Centros!$AB$143:$AD$222,3,FALSE)),0)</f>
        <v>50</v>
      </c>
      <c r="AQ602" s="55">
        <f>IFERROR(VLOOKUP($AM602,Centros!$AR$2:$AS$405,2,FALSE),0)</f>
        <v>1.7971718750000001</v>
      </c>
      <c r="AR602" s="78">
        <f>IFERROR(VLOOKUP($AM602,Centros!$AZ$2:$BA$6,2,FALSE),0)</f>
        <v>0</v>
      </c>
      <c r="AS602" s="76">
        <f>IFERROR(VLOOKUP($AM602,Centros!$BE$2:$BF$6,2,FALSE),0)</f>
        <v>0</v>
      </c>
      <c r="BD602" s="45" t="str">
        <f t="shared" si="228"/>
        <v>ALGADI</v>
      </c>
      <c r="BE602" s="45" t="s">
        <v>852</v>
      </c>
      <c r="BF602" s="123" t="str">
        <f t="shared" si="229"/>
        <v>9-SEPTIEMBRE</v>
      </c>
      <c r="BG602" s="45">
        <f t="shared" si="230"/>
        <v>120027</v>
      </c>
      <c r="BH602" s="45">
        <f>VLOOKUP(Y602,Hoja1!$A$2:$O$599,14,FALSE)</f>
        <v>120027</v>
      </c>
      <c r="BI602" s="45" t="str">
        <f>VLOOKUP(BH602,Hoja1!$A$2:$O$599,2,FALSE)</f>
        <v>COLEGIO MAYOR CESAR CARLOS</v>
      </c>
      <c r="BJ602" s="45" t="str">
        <f t="shared" si="231"/>
        <v>MESIAS PEREZ, ADRIANA</v>
      </c>
      <c r="BK602" s="45">
        <f>VLOOKUP(BJ602,Trabajadores!$C$3:$AN$3285,14,FALSE)</f>
        <v>100</v>
      </c>
      <c r="BL602" s="45" t="str">
        <f>VLOOKUP($BJ602,Trabajadores!$C$3:$AN$3285,19,FALSE)</f>
        <v>h J Unidad</v>
      </c>
      <c r="BM602" s="45">
        <f>VLOOKUP($BJ602,Trabajadores!$C$3:$AN$3285,16,FALSE)</f>
        <v>100</v>
      </c>
      <c r="BN602" s="124">
        <f t="shared" si="232"/>
        <v>1</v>
      </c>
      <c r="BP602" s="125">
        <f t="shared" si="233"/>
        <v>1</v>
      </c>
      <c r="BR602" s="126">
        <f t="shared" si="234"/>
        <v>-105.55999999999999</v>
      </c>
      <c r="BV602" s="45" t="str">
        <f t="shared" si="235"/>
        <v>ALGADI</v>
      </c>
      <c r="BW602" s="45" t="s">
        <v>852</v>
      </c>
      <c r="BX602" s="123" t="str">
        <f t="shared" si="236"/>
        <v>9-SEPTIEMBRE</v>
      </c>
      <c r="BY602" s="45">
        <f t="shared" si="237"/>
        <v>120008</v>
      </c>
      <c r="BZ602" s="45">
        <f>VLOOKUP(BY602,Hoja1!$A$2:$O$599,14,FALSE)</f>
        <v>120008</v>
      </c>
      <c r="CA602" s="45" t="str">
        <f>VLOOKUP(BZ602,Hoja1!$A$2:$O$599,2,FALSE)</f>
        <v>C.M.U.  JAIME DEL AMO</v>
      </c>
      <c r="CB602" s="45" t="str">
        <f t="shared" si="238"/>
        <v>Eventos</v>
      </c>
      <c r="CC602" s="45">
        <v>888</v>
      </c>
      <c r="CD602" s="45" t="str">
        <f t="shared" si="239"/>
        <v>INCIDENCIA</v>
      </c>
      <c r="CJ602" s="126">
        <f t="shared" si="240"/>
        <v>105.55999999999999</v>
      </c>
    </row>
    <row r="603" spans="4:88" hidden="1" x14ac:dyDescent="0.3">
      <c r="D603" s="31" t="s">
        <v>2777</v>
      </c>
      <c r="E603" s="8" t="s">
        <v>2786</v>
      </c>
      <c r="F603" s="7" t="s">
        <v>726</v>
      </c>
      <c r="G603" s="45" t="s">
        <v>714</v>
      </c>
      <c r="H603" s="45" t="s">
        <v>719</v>
      </c>
      <c r="I603" s="119" t="s">
        <v>3999</v>
      </c>
      <c r="J603" s="18" t="s">
        <v>485</v>
      </c>
      <c r="K603" s="119">
        <v>120008</v>
      </c>
      <c r="L603" s="110" t="str">
        <f t="shared" si="219"/>
        <v>ok</v>
      </c>
      <c r="M603" s="111" t="str">
        <f>IFERROR(VLOOKUP(K603,Centros!$E$2:$G$340,2,FALSE)," ")</f>
        <v>COLEGIO MAYOR JAIME DEL AMO</v>
      </c>
      <c r="N603" s="112" t="str">
        <f t="shared" si="220"/>
        <v xml:space="preserve"> </v>
      </c>
      <c r="O603" s="113" t="str">
        <f>IFERROR(VLOOKUP($I603,Trabajadores!$C$3:$AF$1684,19,FALSE)," ")</f>
        <v>ASL</v>
      </c>
      <c r="P603" s="32">
        <v>1</v>
      </c>
      <c r="Q603" s="33">
        <v>80</v>
      </c>
      <c r="R603" s="24">
        <f t="shared" si="218"/>
        <v>80</v>
      </c>
      <c r="T603" s="23">
        <f t="shared" si="221"/>
        <v>1.6367812499999999</v>
      </c>
      <c r="U603" s="23">
        <f t="shared" si="222"/>
        <v>0</v>
      </c>
      <c r="V603" s="18"/>
      <c r="W603" s="23">
        <f t="shared" si="223"/>
        <v>105.55999999999999</v>
      </c>
      <c r="X603" s="30" t="str">
        <f>IFERROR(VLOOKUP($I603,Trabajadores!$C$2:$AS$1684,42,FALSE)," ")</f>
        <v>ALGADI</v>
      </c>
      <c r="Y603" s="30">
        <f>IFERROR(VLOOKUP($I603,Trabajadores!$C$2:$AS$1684,40,FALSE)," ")</f>
        <v>120027</v>
      </c>
      <c r="Z603" s="30" t="str">
        <f>IFERROR(VLOOKUP(Y603,Centros!$X$2:$Y$228,2,FALSE)," ")</f>
        <v>COLEGIO MAYOR CESAR CARLOS</v>
      </c>
      <c r="AA603" s="6" t="s">
        <v>10613</v>
      </c>
      <c r="AB603" s="5" t="s">
        <v>11119</v>
      </c>
      <c r="AC603" s="41">
        <f>IFERROR(VLOOKUP(H603,Centros!$AI$2:$AN$10,6,FALSE),0)</f>
        <v>72</v>
      </c>
      <c r="AD603" s="42">
        <f t="shared" si="224"/>
        <v>0</v>
      </c>
      <c r="AE603" s="42">
        <f t="shared" si="225"/>
        <v>80</v>
      </c>
      <c r="AF603" s="42">
        <f t="shared" si="226"/>
        <v>0</v>
      </c>
      <c r="AG603" s="42">
        <f t="shared" si="227"/>
        <v>0</v>
      </c>
      <c r="AH603" s="43">
        <f>IFERROR(VLOOKUP($I603,Trabajadores!$C$3:$AT$1684,44,FALSE),0)</f>
        <v>19228</v>
      </c>
      <c r="AI603" s="43">
        <f>IFERROR(VLOOKUP($I603,Trabajadores!$C$3:$AT$1684,2,FALSE),0)</f>
        <v>576</v>
      </c>
      <c r="AJ603" s="43" t="str">
        <f>IFERROR(VLOOKUP($I603,Trabajadores!$C$3:$AY$1270,21,FALSE),0)</f>
        <v>54</v>
      </c>
      <c r="AK603" s="42">
        <f>IFERROR(VLOOKUP($I603,Trabajadores!$C$3:$AN$1684,38,FALSE),0)</f>
        <v>7.8076923076923075</v>
      </c>
      <c r="AL603" s="42" t="str">
        <f>IFERROR(VLOOKUP($I603,Trabajadores!$C$3:$AN$1684,28,FALSE),0)</f>
        <v>99100165012016</v>
      </c>
      <c r="AM603" s="21" t="str">
        <f>IFERROR(VLOOKUP($I603,Trabajadores!$C$3:$AN$1684,19,FALSE),0)</f>
        <v>ASL</v>
      </c>
      <c r="AN603" s="21">
        <f>IFERROR(IF($J603="algadi",VLOOKUP($K603,Centros!$AB$2:$AD$142,2,FALSE),VLOOKUP($K603,Centros!$AB$143:$AD$282,2,FALSE)),0)</f>
        <v>5027</v>
      </c>
      <c r="AO603" s="44" t="str">
        <f>IFERROR(IF($J603="algadi",VLOOKUP($K603,Centros!$AB$2:$AD$142,3,FALSE),VLOOKUP($K603,Centros!$AB$143:$AD$222,3,FALSE)),0)</f>
        <v>50</v>
      </c>
      <c r="AQ603" s="55">
        <f>IFERROR(VLOOKUP($AM603,Centros!$AR$2:$AS$405,2,FALSE),0)</f>
        <v>1.6367812499999999</v>
      </c>
      <c r="AR603" s="78">
        <f>IFERROR(VLOOKUP($AM603,Centros!$AZ$2:$BA$6,2,FALSE),0)</f>
        <v>0</v>
      </c>
      <c r="AS603" s="76">
        <f>IFERROR(VLOOKUP($AM603,Centros!$BE$2:$BF$6,2,FALSE),0)</f>
        <v>2.0499999999999998</v>
      </c>
      <c r="BD603" s="45" t="str">
        <f t="shared" si="228"/>
        <v>ALGADI</v>
      </c>
      <c r="BE603" s="45" t="s">
        <v>852</v>
      </c>
      <c r="BF603" s="123" t="str">
        <f t="shared" si="229"/>
        <v>9-SEPTIEMBRE</v>
      </c>
      <c r="BG603" s="45">
        <f t="shared" si="230"/>
        <v>120027</v>
      </c>
      <c r="BH603" s="45">
        <f>VLOOKUP(Y603,Hoja1!$A$2:$O$599,14,FALSE)</f>
        <v>120027</v>
      </c>
      <c r="BI603" s="45" t="str">
        <f>VLOOKUP(BH603,Hoja1!$A$2:$O$599,2,FALSE)</f>
        <v>COLEGIO MAYOR CESAR CARLOS</v>
      </c>
      <c r="BJ603" s="45" t="str">
        <f t="shared" si="231"/>
        <v>IRALA ARGUELLO, MYRIAM ELE</v>
      </c>
      <c r="BK603" s="45">
        <f>VLOOKUP(BJ603,Trabajadores!$C$3:$AN$3285,14,FALSE)</f>
        <v>289</v>
      </c>
      <c r="BL603" s="45" t="str">
        <f>VLOOKUP($BJ603,Trabajadores!$C$3:$AN$3285,19,FALSE)</f>
        <v>ASL</v>
      </c>
      <c r="BM603" s="45">
        <f>VLOOKUP($BJ603,Trabajadores!$C$3:$AN$3285,16,FALSE)</f>
        <v>48.75</v>
      </c>
      <c r="BN603" s="124">
        <f t="shared" si="232"/>
        <v>1</v>
      </c>
      <c r="BP603" s="125">
        <f t="shared" si="233"/>
        <v>1</v>
      </c>
      <c r="BR603" s="126">
        <f t="shared" si="234"/>
        <v>-105.55999999999999</v>
      </c>
      <c r="BV603" s="45" t="str">
        <f t="shared" si="235"/>
        <v>ALGADI</v>
      </c>
      <c r="BW603" s="45" t="s">
        <v>852</v>
      </c>
      <c r="BX603" s="123" t="str">
        <f t="shared" si="236"/>
        <v>9-SEPTIEMBRE</v>
      </c>
      <c r="BY603" s="45">
        <f t="shared" si="237"/>
        <v>120008</v>
      </c>
      <c r="BZ603" s="45">
        <f>VLOOKUP(BY603,Hoja1!$A$2:$O$599,14,FALSE)</f>
        <v>120008</v>
      </c>
      <c r="CA603" s="45" t="str">
        <f>VLOOKUP(BZ603,Hoja1!$A$2:$O$599,2,FALSE)</f>
        <v>C.M.U.  JAIME DEL AMO</v>
      </c>
      <c r="CB603" s="45" t="str">
        <f t="shared" si="238"/>
        <v>Eventos</v>
      </c>
      <c r="CC603" s="45">
        <v>888</v>
      </c>
      <c r="CD603" s="45" t="str">
        <f t="shared" si="239"/>
        <v>INCIDENCIA</v>
      </c>
      <c r="CJ603" s="126">
        <f t="shared" si="240"/>
        <v>105.55999999999999</v>
      </c>
    </row>
    <row r="604" spans="4:88" hidden="1" x14ac:dyDescent="0.3">
      <c r="D604" s="31" t="s">
        <v>2777</v>
      </c>
      <c r="E604" s="8" t="s">
        <v>2786</v>
      </c>
      <c r="F604" s="7" t="s">
        <v>726</v>
      </c>
      <c r="G604" s="45" t="s">
        <v>714</v>
      </c>
      <c r="H604" s="45" t="s">
        <v>720</v>
      </c>
      <c r="I604" s="119" t="s">
        <v>7981</v>
      </c>
      <c r="J604" s="18" t="s">
        <v>485</v>
      </c>
      <c r="K604" s="119">
        <v>340086</v>
      </c>
      <c r="L604" s="110" t="str">
        <f t="shared" si="219"/>
        <v>ok</v>
      </c>
      <c r="M604" s="111" t="str">
        <f>IFERROR(VLOOKUP(K604,Centros!$E$2:$G$340,2,FALSE)," ")</f>
        <v>Misioneros Claretionos</v>
      </c>
      <c r="N604" s="112" t="str">
        <f t="shared" si="220"/>
        <v xml:space="preserve"> </v>
      </c>
      <c r="O604" s="113" t="str">
        <f>IFERROR(VLOOKUP($I604,Trabajadores!$C$3:$AF$1684,19,FALSE)," ")</f>
        <v>Cociner@</v>
      </c>
      <c r="P604" s="32">
        <v>3</v>
      </c>
      <c r="Q604" s="33">
        <v>112</v>
      </c>
      <c r="R604" s="24">
        <f t="shared" si="218"/>
        <v>336</v>
      </c>
      <c r="T604" s="23">
        <f t="shared" si="221"/>
        <v>1.743765625</v>
      </c>
      <c r="U604" s="23">
        <f t="shared" si="222"/>
        <v>0</v>
      </c>
      <c r="V604" s="18"/>
      <c r="W604" s="23">
        <f t="shared" si="223"/>
        <v>443.35199999999998</v>
      </c>
      <c r="X604" s="30" t="str">
        <f>IFERROR(VLOOKUP($I604,Trabajadores!$C$2:$AS$1684,42,FALSE)," ")</f>
        <v>ALGADI</v>
      </c>
      <c r="Y604" s="30">
        <f>IFERROR(VLOOKUP($I604,Trabajadores!$C$2:$AS$1684,40,FALSE)," ")</f>
        <v>340086</v>
      </c>
      <c r="Z604" s="30" t="str">
        <f>IFERROR(VLOOKUP(Y604,Centros!$X$2:$Y$228,2,FALSE)," ")</f>
        <v>Misioneros Claretionos</v>
      </c>
      <c r="AA604" s="6" t="s">
        <v>10613</v>
      </c>
      <c r="AB604" s="5" t="s">
        <v>11120</v>
      </c>
      <c r="AC604" s="41">
        <f>IFERROR(VLOOKUP(H604,Centros!$AI$2:$AN$10,6,FALSE),0)</f>
        <v>70</v>
      </c>
      <c r="AD604" s="42">
        <f t="shared" si="224"/>
        <v>336</v>
      </c>
      <c r="AE604" s="42">
        <f t="shared" si="225"/>
        <v>0</v>
      </c>
      <c r="AF604" s="42">
        <f t="shared" si="226"/>
        <v>0</v>
      </c>
      <c r="AG604" s="42">
        <f t="shared" si="227"/>
        <v>0</v>
      </c>
      <c r="AH604" s="43">
        <f>IFERROR(VLOOKUP($I604,Trabajadores!$C$3:$AT$1684,44,FALSE),0)</f>
        <v>19228</v>
      </c>
      <c r="AI604" s="43">
        <f>IFERROR(VLOOKUP($I604,Trabajadores!$C$3:$AT$1684,2,FALSE),0)</f>
        <v>2079</v>
      </c>
      <c r="AJ604" s="43" t="str">
        <f>IFERROR(VLOOKUP($I604,Trabajadores!$C$3:$AY$1270,21,FALSE),0)</f>
        <v>109</v>
      </c>
      <c r="AK604" s="42">
        <f>IFERROR(VLOOKUP($I604,Trabajadores!$C$3:$AN$1684,38,FALSE),0)</f>
        <v>7.8846153846153841</v>
      </c>
      <c r="AL604" s="42" t="str">
        <f>IFERROR(VLOOKUP($I604,Trabajadores!$C$3:$AN$1684,28,FALSE),0)</f>
        <v>99100165012016</v>
      </c>
      <c r="AM604" s="21" t="str">
        <f>IFERROR(VLOOKUP($I604,Trabajadores!$C$3:$AN$1684,19,FALSE),0)</f>
        <v>Cociner@</v>
      </c>
      <c r="AN604" s="21">
        <f>IFERROR(IF($J604="algadi",VLOOKUP($K604,Centros!$AB$2:$AD$142,2,FALSE),VLOOKUP($K604,Centros!$AB$143:$AD$282,2,FALSE)),0)</f>
        <v>0</v>
      </c>
      <c r="AO604" s="44">
        <f>IFERROR(IF($J604="algadi",VLOOKUP($K604,Centros!$AB$2:$AD$142,3,FALSE),VLOOKUP($K604,Centros!$AB$143:$AD$222,3,FALSE)),0)</f>
        <v>0</v>
      </c>
      <c r="AQ604" s="55">
        <f>IFERROR(VLOOKUP($AM604,Centros!$AR$2:$AS$405,2,FALSE),0)</f>
        <v>1.743765625</v>
      </c>
      <c r="AR604" s="78">
        <f>IFERROR(VLOOKUP($AM604,Centros!$AZ$2:$BA$6,2,FALSE),0)</f>
        <v>2.3222499999999999</v>
      </c>
      <c r="AS604" s="76">
        <f>IFERROR(VLOOKUP($AM604,Centros!$BE$2:$BF$6,2,FALSE),0)</f>
        <v>0</v>
      </c>
      <c r="BD604" s="45" t="str">
        <f t="shared" si="228"/>
        <v>ALGADI</v>
      </c>
      <c r="BE604" s="45" t="s">
        <v>852</v>
      </c>
      <c r="BF604" s="123" t="str">
        <f t="shared" si="229"/>
        <v>9-SEPTIEMBRE</v>
      </c>
      <c r="BG604" s="45">
        <f t="shared" si="230"/>
        <v>340086</v>
      </c>
      <c r="BH604" s="45">
        <f>VLOOKUP(Y604,Hoja1!$A$2:$O$599,14,FALSE)</f>
        <v>340086</v>
      </c>
      <c r="BI604" s="45" t="str">
        <f>VLOOKUP(BH604,Hoja1!$A$2:$O$599,2,FALSE)</f>
        <v>MISIONEROS CLARETIANOS ALPEDRETE</v>
      </c>
      <c r="BJ604" s="45" t="str">
        <f t="shared" si="231"/>
        <v>CENTURION ORTEGA, LOURDES</v>
      </c>
      <c r="BK604" s="45">
        <f>VLOOKUP(BJ604,Trabajadores!$C$3:$AN$3285,14,FALSE)</f>
        <v>502</v>
      </c>
      <c r="BL604" s="45" t="str">
        <f>VLOOKUP($BJ604,Trabajadores!$C$3:$AN$3285,19,FALSE)</f>
        <v>Cociner@</v>
      </c>
      <c r="BM604" s="45">
        <f>VLOOKUP($BJ604,Trabajadores!$C$3:$AN$3285,16,FALSE)</f>
        <v>65</v>
      </c>
      <c r="BN604" s="124">
        <f t="shared" si="232"/>
        <v>1</v>
      </c>
      <c r="BP604" s="125">
        <f t="shared" si="233"/>
        <v>1</v>
      </c>
      <c r="BR604" s="126">
        <f t="shared" si="234"/>
        <v>-443.35199999999998</v>
      </c>
      <c r="BV604" s="45" t="str">
        <f t="shared" si="235"/>
        <v>ALGADI</v>
      </c>
      <c r="BW604" s="45" t="s">
        <v>852</v>
      </c>
      <c r="BX604" s="123" t="str">
        <f t="shared" si="236"/>
        <v>9-SEPTIEMBRE</v>
      </c>
      <c r="BY604" s="45">
        <f t="shared" si="237"/>
        <v>340086</v>
      </c>
      <c r="BZ604" s="45">
        <f>VLOOKUP(BY604,Hoja1!$A$2:$O$599,14,FALSE)</f>
        <v>340086</v>
      </c>
      <c r="CA604" s="45" t="str">
        <f>VLOOKUP(BZ604,Hoja1!$A$2:$O$599,2,FALSE)</f>
        <v>MISIONEROS CLARETIANOS ALPEDRETE</v>
      </c>
      <c r="CB604" s="45" t="str">
        <f t="shared" si="238"/>
        <v>Festivos y Fines de Semana</v>
      </c>
      <c r="CC604" s="45">
        <v>888</v>
      </c>
      <c r="CD604" s="45" t="str">
        <f t="shared" si="239"/>
        <v>INCIDENCIA</v>
      </c>
      <c r="CJ604" s="126">
        <f t="shared" si="240"/>
        <v>443.35199999999998</v>
      </c>
    </row>
    <row r="605" spans="4:88" hidden="1" x14ac:dyDescent="0.3">
      <c r="D605" s="31" t="s">
        <v>2777</v>
      </c>
      <c r="E605" s="8" t="s">
        <v>2786</v>
      </c>
      <c r="F605" s="7" t="s">
        <v>726</v>
      </c>
      <c r="G605" s="45" t="s">
        <v>714</v>
      </c>
      <c r="H605" s="45" t="s">
        <v>720</v>
      </c>
      <c r="I605" s="119" t="s">
        <v>9666</v>
      </c>
      <c r="J605" s="18" t="s">
        <v>485</v>
      </c>
      <c r="K605" s="119">
        <v>340086</v>
      </c>
      <c r="L605" s="110" t="str">
        <f t="shared" si="219"/>
        <v>ok</v>
      </c>
      <c r="M605" s="111" t="str">
        <f>IFERROR(VLOOKUP(K605,Centros!$E$2:$G$340,2,FALSE)," ")</f>
        <v>Misioneros Claretionos</v>
      </c>
      <c r="N605" s="112" t="str">
        <f t="shared" si="220"/>
        <v xml:space="preserve"> </v>
      </c>
      <c r="O605" s="113" t="str">
        <f>IFERROR(VLOOKUP($I605,Trabajadores!$C$3:$AF$1684,19,FALSE)," ")</f>
        <v>COCINERA</v>
      </c>
      <c r="P605" s="32">
        <v>3</v>
      </c>
      <c r="Q605" s="33">
        <v>112</v>
      </c>
      <c r="R605" s="24">
        <f t="shared" si="218"/>
        <v>336</v>
      </c>
      <c r="T605" s="23">
        <f t="shared" si="221"/>
        <v>0</v>
      </c>
      <c r="U605" s="23">
        <f t="shared" si="222"/>
        <v>0</v>
      </c>
      <c r="V605" s="18"/>
      <c r="W605" s="23">
        <f t="shared" si="223"/>
        <v>443.35199999999998</v>
      </c>
      <c r="X605" s="30" t="str">
        <f>IFERROR(VLOOKUP($I605,Trabajadores!$C$2:$AS$1684,42,FALSE)," ")</f>
        <v>ALGADI</v>
      </c>
      <c r="Y605" s="30">
        <f>IFERROR(VLOOKUP($I605,Trabajadores!$C$2:$AS$1684,40,FALSE)," ")</f>
        <v>340086</v>
      </c>
      <c r="Z605" s="30" t="str">
        <f>IFERROR(VLOOKUP(Y605,Centros!$X$2:$Y$228,2,FALSE)," ")</f>
        <v>Misioneros Claretionos</v>
      </c>
      <c r="AA605" s="6" t="s">
        <v>10613</v>
      </c>
      <c r="AB605" s="5" t="s">
        <v>11121</v>
      </c>
      <c r="AC605" s="41">
        <f>IFERROR(VLOOKUP(H605,Centros!$AI$2:$AN$10,6,FALSE),0)</f>
        <v>70</v>
      </c>
      <c r="AD605" s="42">
        <f t="shared" si="224"/>
        <v>336</v>
      </c>
      <c r="AE605" s="42">
        <f t="shared" si="225"/>
        <v>0</v>
      </c>
      <c r="AF605" s="42">
        <f t="shared" si="226"/>
        <v>0</v>
      </c>
      <c r="AG605" s="42">
        <f t="shared" si="227"/>
        <v>0</v>
      </c>
      <c r="AH605" s="43">
        <f>IFERROR(VLOOKUP($I605,Trabajadores!$C$3:$AT$1684,44,FALSE),0)</f>
        <v>19228</v>
      </c>
      <c r="AI605" s="43">
        <f>IFERROR(VLOOKUP($I605,Trabajadores!$C$3:$AT$1684,2,FALSE),0)</f>
        <v>1790</v>
      </c>
      <c r="AJ605" s="43" t="str">
        <f>IFERROR(VLOOKUP($I605,Trabajadores!$C$3:$AY$1270,21,FALSE),0)</f>
        <v>109</v>
      </c>
      <c r="AK605" s="42">
        <f>IFERROR(VLOOKUP($I605,Trabajadores!$C$3:$AN$1684,38,FALSE),0)</f>
        <v>7.67</v>
      </c>
      <c r="AL605" s="42" t="str">
        <f>IFERROR(VLOOKUP($I605,Trabajadores!$C$3:$AN$1684,28,FALSE),0)</f>
        <v>99100165012016</v>
      </c>
      <c r="AM605" s="21" t="str">
        <f>IFERROR(VLOOKUP($I605,Trabajadores!$C$3:$AN$1684,19,FALSE),0)</f>
        <v>COCINERA</v>
      </c>
      <c r="AN605" s="21">
        <f>IFERROR(IF($J605="algadi",VLOOKUP($K605,Centros!$AB$2:$AD$142,2,FALSE),VLOOKUP($K605,Centros!$AB$143:$AD$282,2,FALSE)),0)</f>
        <v>0</v>
      </c>
      <c r="AO605" s="44">
        <f>IFERROR(IF($J605="algadi",VLOOKUP($K605,Centros!$AB$2:$AD$142,3,FALSE),VLOOKUP($K605,Centros!$AB$143:$AD$222,3,FALSE)),0)</f>
        <v>0</v>
      </c>
      <c r="AQ605" s="55">
        <f>IFERROR(VLOOKUP($AM605,Centros!$AR$2:$AS$405,2,FALSE),0)</f>
        <v>0</v>
      </c>
      <c r="AR605" s="78">
        <f>IFERROR(VLOOKUP($AM605,Centros!$AZ$2:$BA$6,2,FALSE),0)</f>
        <v>0</v>
      </c>
      <c r="AS605" s="76">
        <f>IFERROR(VLOOKUP($AM605,Centros!$BE$2:$BF$6,2,FALSE),0)</f>
        <v>2.2599999999999998</v>
      </c>
      <c r="BD605" s="45" t="str">
        <f t="shared" si="228"/>
        <v>ALGADI</v>
      </c>
      <c r="BE605" s="45" t="s">
        <v>852</v>
      </c>
      <c r="BF605" s="123" t="str">
        <f t="shared" si="229"/>
        <v>9-SEPTIEMBRE</v>
      </c>
      <c r="BG605" s="45">
        <f t="shared" si="230"/>
        <v>340086</v>
      </c>
      <c r="BH605" s="45">
        <f>VLOOKUP(Y605,Hoja1!$A$2:$O$599,14,FALSE)</f>
        <v>340086</v>
      </c>
      <c r="BI605" s="45" t="str">
        <f>VLOOKUP(BH605,Hoja1!$A$2:$O$599,2,FALSE)</f>
        <v>MISIONEROS CLARETIANOS ALPEDRETE</v>
      </c>
      <c r="BJ605" s="45" t="str">
        <f t="shared" si="231"/>
        <v>PAIVA VEGA, MARTHA</v>
      </c>
      <c r="BK605" s="45">
        <f>VLOOKUP(BJ605,Trabajadores!$C$3:$AN$3285,14,FALSE)</f>
        <v>402</v>
      </c>
      <c r="BL605" s="45" t="str">
        <f>VLOOKUP($BJ605,Trabajadores!$C$3:$AN$3285,19,FALSE)</f>
        <v>COCINERA</v>
      </c>
      <c r="BM605" s="45">
        <f>VLOOKUP($BJ605,Trabajadores!$C$3:$AN$3285,16,FALSE)</f>
        <v>100</v>
      </c>
      <c r="BN605" s="124">
        <f t="shared" si="232"/>
        <v>1</v>
      </c>
      <c r="BP605" s="125">
        <f t="shared" si="233"/>
        <v>1</v>
      </c>
      <c r="BR605" s="126">
        <f t="shared" si="234"/>
        <v>-443.35199999999998</v>
      </c>
      <c r="BV605" s="45" t="str">
        <f t="shared" si="235"/>
        <v>ALGADI</v>
      </c>
      <c r="BW605" s="45" t="s">
        <v>852</v>
      </c>
      <c r="BX605" s="123" t="str">
        <f t="shared" si="236"/>
        <v>9-SEPTIEMBRE</v>
      </c>
      <c r="BY605" s="45">
        <f t="shared" si="237"/>
        <v>340086</v>
      </c>
      <c r="BZ605" s="45">
        <f>VLOOKUP(BY605,Hoja1!$A$2:$O$599,14,FALSE)</f>
        <v>340086</v>
      </c>
      <c r="CA605" s="45" t="str">
        <f>VLOOKUP(BZ605,Hoja1!$A$2:$O$599,2,FALSE)</f>
        <v>MISIONEROS CLARETIANOS ALPEDRETE</v>
      </c>
      <c r="CB605" s="45" t="str">
        <f t="shared" si="238"/>
        <v>Festivos y Fines de Semana</v>
      </c>
      <c r="CC605" s="45">
        <v>888</v>
      </c>
      <c r="CD605" s="45" t="str">
        <f t="shared" si="239"/>
        <v>INCIDENCIA</v>
      </c>
      <c r="CJ605" s="126">
        <f t="shared" si="240"/>
        <v>443.35199999999998</v>
      </c>
    </row>
    <row r="606" spans="4:88" hidden="1" x14ac:dyDescent="0.3">
      <c r="D606" s="31" t="s">
        <v>2777</v>
      </c>
      <c r="E606" s="8" t="s">
        <v>2786</v>
      </c>
      <c r="F606" s="7" t="s">
        <v>726</v>
      </c>
      <c r="G606" s="45" t="s">
        <v>714</v>
      </c>
      <c r="H606" s="45" t="s">
        <v>720</v>
      </c>
      <c r="I606" s="119" t="s">
        <v>2960</v>
      </c>
      <c r="J606" s="18" t="s">
        <v>485</v>
      </c>
      <c r="K606" s="119">
        <v>120008</v>
      </c>
      <c r="L606" s="110" t="str">
        <f t="shared" si="219"/>
        <v>ok</v>
      </c>
      <c r="M606" s="111" t="str">
        <f>IFERROR(VLOOKUP(K606,Centros!$E$2:$G$340,2,FALSE)," ")</f>
        <v>COLEGIO MAYOR JAIME DEL AMO</v>
      </c>
      <c r="N606" s="112" t="str">
        <f t="shared" si="220"/>
        <v xml:space="preserve"> </v>
      </c>
      <c r="O606" s="113" t="str">
        <f>IFERROR(VLOOKUP($I606,Trabajadores!$C$3:$AF$1684,19,FALSE)," ")</f>
        <v>Cociner@</v>
      </c>
      <c r="P606" s="32">
        <v>2</v>
      </c>
      <c r="Q606" s="33">
        <v>150</v>
      </c>
      <c r="R606" s="24">
        <f t="shared" si="218"/>
        <v>300</v>
      </c>
      <c r="T606" s="23">
        <f t="shared" si="221"/>
        <v>1.743765625</v>
      </c>
      <c r="U606" s="23">
        <f t="shared" si="222"/>
        <v>0</v>
      </c>
      <c r="V606" s="18"/>
      <c r="W606" s="23">
        <f t="shared" si="223"/>
        <v>395.84999999999997</v>
      </c>
      <c r="X606" s="30" t="str">
        <f>IFERROR(VLOOKUP($I606,Trabajadores!$C$2:$AS$1684,42,FALSE)," ")</f>
        <v>ALGADI</v>
      </c>
      <c r="Y606" s="30">
        <f>IFERROR(VLOOKUP($I606,Trabajadores!$C$2:$AS$1684,40,FALSE)," ")</f>
        <v>120001</v>
      </c>
      <c r="Z606" s="30" t="str">
        <f>IFERROR(VLOOKUP(Y606,Centros!$X$2:$Y$228,2,FALSE)," ")</f>
        <v>COLEGIO MAYOR SAN AGUSTIN</v>
      </c>
      <c r="AA606" s="6" t="s">
        <v>10613</v>
      </c>
      <c r="AB606" s="5" t="s">
        <v>11122</v>
      </c>
      <c r="AC606" s="41">
        <f>IFERROR(VLOOKUP(H606,Centros!$AI$2:$AN$10,6,FALSE),0)</f>
        <v>70</v>
      </c>
      <c r="AD606" s="42">
        <f t="shared" si="224"/>
        <v>300</v>
      </c>
      <c r="AE606" s="42">
        <f t="shared" si="225"/>
        <v>0</v>
      </c>
      <c r="AF606" s="42">
        <f t="shared" si="226"/>
        <v>0</v>
      </c>
      <c r="AG606" s="42">
        <f t="shared" si="227"/>
        <v>0</v>
      </c>
      <c r="AH606" s="43">
        <f>IFERROR(VLOOKUP($I606,Trabajadores!$C$3:$AT$1684,44,FALSE),0)</f>
        <v>19228</v>
      </c>
      <c r="AI606" s="43">
        <f>IFERROR(VLOOKUP($I606,Trabajadores!$C$3:$AT$1684,2,FALSE),0)</f>
        <v>1643</v>
      </c>
      <c r="AJ606" s="43" t="str">
        <f>IFERROR(VLOOKUP($I606,Trabajadores!$C$3:$AY$1270,21,FALSE),0)</f>
        <v>5</v>
      </c>
      <c r="AK606" s="42">
        <f>IFERROR(VLOOKUP($I606,Trabajadores!$C$3:$AN$1684,38,FALSE),0)</f>
        <v>11.241250000000001</v>
      </c>
      <c r="AL606" s="42" t="str">
        <f>IFERROR(VLOOKUP($I606,Trabajadores!$C$3:$AN$1684,28,FALSE),0)</f>
        <v>99100165012016</v>
      </c>
      <c r="AM606" s="21" t="str">
        <f>IFERROR(VLOOKUP($I606,Trabajadores!$C$3:$AN$1684,19,FALSE),0)</f>
        <v>Cociner@</v>
      </c>
      <c r="AN606" s="21">
        <f>IFERROR(IF($J606="algadi",VLOOKUP($K606,Centros!$AB$2:$AD$142,2,FALSE),VLOOKUP($K606,Centros!$AB$143:$AD$282,2,FALSE)),0)</f>
        <v>5027</v>
      </c>
      <c r="AO606" s="44" t="str">
        <f>IFERROR(IF($J606="algadi",VLOOKUP($K606,Centros!$AB$2:$AD$142,3,FALSE),VLOOKUP($K606,Centros!$AB$143:$AD$222,3,FALSE)),0)</f>
        <v>50</v>
      </c>
      <c r="AQ606" s="55">
        <f>IFERROR(VLOOKUP($AM606,Centros!$AR$2:$AS$405,2,FALSE),0)</f>
        <v>1.743765625</v>
      </c>
      <c r="AR606" s="78">
        <f>IFERROR(VLOOKUP($AM606,Centros!$AZ$2:$BA$6,2,FALSE),0)</f>
        <v>2.3222499999999999</v>
      </c>
      <c r="AS606" s="76">
        <f>IFERROR(VLOOKUP($AM606,Centros!$BE$2:$BF$6,2,FALSE),0)</f>
        <v>0</v>
      </c>
      <c r="BD606" s="45" t="str">
        <f t="shared" si="228"/>
        <v>ALGADI</v>
      </c>
      <c r="BE606" s="45" t="s">
        <v>852</v>
      </c>
      <c r="BF606" s="123" t="str">
        <f t="shared" si="229"/>
        <v>9-SEPTIEMBRE</v>
      </c>
      <c r="BG606" s="45">
        <f t="shared" si="230"/>
        <v>120001</v>
      </c>
      <c r="BH606" s="45">
        <f>VLOOKUP(Y606,Hoja1!$A$2:$O$599,14,FALSE)</f>
        <v>120001</v>
      </c>
      <c r="BI606" s="45" t="str">
        <f>VLOOKUP(BH606,Hoja1!$A$2:$O$599,2,FALSE)</f>
        <v>C.M.U. SAN AGUSTIN</v>
      </c>
      <c r="BJ606" s="45" t="str">
        <f t="shared" si="231"/>
        <v>AGUINACO MORENO, IGNACIO</v>
      </c>
      <c r="BK606" s="45">
        <f>VLOOKUP(BJ606,Trabajadores!$C$3:$AN$3285,14,FALSE)</f>
        <v>100</v>
      </c>
      <c r="BL606" s="45" t="str">
        <f>VLOOKUP($BJ606,Trabajadores!$C$3:$AN$3285,19,FALSE)</f>
        <v>Cociner@</v>
      </c>
      <c r="BM606" s="45">
        <f>VLOOKUP($BJ606,Trabajadores!$C$3:$AN$3285,16,FALSE)</f>
        <v>100</v>
      </c>
      <c r="BN606" s="124">
        <f t="shared" si="232"/>
        <v>1</v>
      </c>
      <c r="BP606" s="125">
        <f t="shared" si="233"/>
        <v>1</v>
      </c>
      <c r="BR606" s="126">
        <f t="shared" si="234"/>
        <v>-395.84999999999997</v>
      </c>
      <c r="BV606" s="45" t="str">
        <f t="shared" si="235"/>
        <v>ALGADI</v>
      </c>
      <c r="BW606" s="45" t="s">
        <v>852</v>
      </c>
      <c r="BX606" s="123" t="str">
        <f t="shared" si="236"/>
        <v>9-SEPTIEMBRE</v>
      </c>
      <c r="BY606" s="45">
        <f t="shared" si="237"/>
        <v>120008</v>
      </c>
      <c r="BZ606" s="45">
        <f>VLOOKUP(BY606,Hoja1!$A$2:$O$599,14,FALSE)</f>
        <v>120008</v>
      </c>
      <c r="CA606" s="45" t="str">
        <f>VLOOKUP(BZ606,Hoja1!$A$2:$O$599,2,FALSE)</f>
        <v>C.M.U.  JAIME DEL AMO</v>
      </c>
      <c r="CB606" s="45" t="str">
        <f t="shared" si="238"/>
        <v>Festivos y Fines de Semana</v>
      </c>
      <c r="CC606" s="45">
        <v>888</v>
      </c>
      <c r="CD606" s="45" t="str">
        <f t="shared" si="239"/>
        <v>INCIDENCIA</v>
      </c>
      <c r="CJ606" s="126">
        <f t="shared" si="240"/>
        <v>395.84999999999997</v>
      </c>
    </row>
    <row r="607" spans="4:88" hidden="1" x14ac:dyDescent="0.3">
      <c r="D607" s="31" t="s">
        <v>2777</v>
      </c>
      <c r="E607" s="8" t="s">
        <v>2786</v>
      </c>
      <c r="F607" s="7" t="s">
        <v>726</v>
      </c>
      <c r="G607" s="45" t="s">
        <v>714</v>
      </c>
      <c r="H607" s="45" t="s">
        <v>816</v>
      </c>
      <c r="I607" s="119" t="s">
        <v>884</v>
      </c>
      <c r="J607" s="18" t="s">
        <v>485</v>
      </c>
      <c r="K607" s="119">
        <v>120008</v>
      </c>
      <c r="L607" s="110" t="str">
        <f t="shared" si="219"/>
        <v>ok</v>
      </c>
      <c r="M607" s="111" t="str">
        <f>IFERROR(VLOOKUP(K607,Centros!$E$2:$G$340,2,FALSE)," ")</f>
        <v>COLEGIO MAYOR JAIME DEL AMO</v>
      </c>
      <c r="N607" s="112" t="str">
        <f t="shared" si="220"/>
        <v xml:space="preserve"> </v>
      </c>
      <c r="O607" s="113" t="str">
        <f>IFERROR(VLOOKUP($I607,Trabajadores!$C$3:$AF$1684,19,FALSE)," ")</f>
        <v>Cociner@</v>
      </c>
      <c r="P607" s="32"/>
      <c r="Q607" s="33"/>
      <c r="R607" s="24">
        <f t="shared" si="218"/>
        <v>0</v>
      </c>
      <c r="T607" s="23">
        <f t="shared" si="221"/>
        <v>1.743765625</v>
      </c>
      <c r="U607" s="23">
        <f t="shared" si="222"/>
        <v>0</v>
      </c>
      <c r="V607" s="18">
        <v>96</v>
      </c>
      <c r="W607" s="23">
        <f t="shared" si="223"/>
        <v>947.28</v>
      </c>
      <c r="X607" s="30" t="str">
        <f>IFERROR(VLOOKUP($I607,Trabajadores!$C$2:$AS$1684,42,FALSE)," ")</f>
        <v>ALGADI</v>
      </c>
      <c r="Y607" s="30">
        <f>IFERROR(VLOOKUP($I607,Trabajadores!$C$2:$AS$1684,40,FALSE)," ")</f>
        <v>120009</v>
      </c>
      <c r="Z607" s="30" t="str">
        <f>IFERROR(VLOOKUP(Y607,Centros!$X$2:$Y$228,2,FALSE)," ")</f>
        <v>COLEGIO MAYOR ALCALA</v>
      </c>
      <c r="AA607" s="6" t="s">
        <v>10613</v>
      </c>
      <c r="AB607" s="5" t="s">
        <v>11123</v>
      </c>
      <c r="AC607" s="41">
        <f>IFERROR(VLOOKUP(H607,Centros!$AI$2:$AN$10,6,FALSE),0)</f>
        <v>72</v>
      </c>
      <c r="AD607" s="42">
        <f t="shared" si="224"/>
        <v>0</v>
      </c>
      <c r="AE607" s="42">
        <f t="shared" si="225"/>
        <v>0</v>
      </c>
      <c r="AF607" s="42">
        <f t="shared" si="226"/>
        <v>0</v>
      </c>
      <c r="AG607" s="42">
        <f t="shared" si="227"/>
        <v>0</v>
      </c>
      <c r="AH607" s="43">
        <f>IFERROR(VLOOKUP($I607,Trabajadores!$C$3:$AT$1684,44,FALSE),0)</f>
        <v>19228</v>
      </c>
      <c r="AI607" s="43">
        <f>IFERROR(VLOOKUP($I607,Trabajadores!$C$3:$AT$1684,2,FALSE),0)</f>
        <v>1692</v>
      </c>
      <c r="AJ607" s="43" t="str">
        <f>IFERROR(VLOOKUP($I607,Trabajadores!$C$3:$AY$1270,21,FALSE),0)</f>
        <v>53</v>
      </c>
      <c r="AK607" s="42">
        <f>IFERROR(VLOOKUP($I607,Trabajadores!$C$3:$AN$1684,38,FALSE),0)</f>
        <v>9.8674999999999997</v>
      </c>
      <c r="AL607" s="42" t="str">
        <f>IFERROR(VLOOKUP($I607,Trabajadores!$C$3:$AN$1684,28,FALSE),0)</f>
        <v>99100165012016</v>
      </c>
      <c r="AM607" s="21" t="str">
        <f>IFERROR(VLOOKUP($I607,Trabajadores!$C$3:$AN$1684,19,FALSE),0)</f>
        <v>Cociner@</v>
      </c>
      <c r="AN607" s="21">
        <f>IFERROR(IF($J607="algadi",VLOOKUP($K607,Centros!$AB$2:$AD$142,2,FALSE),VLOOKUP($K607,Centros!$AB$143:$AD$282,2,FALSE)),0)</f>
        <v>5027</v>
      </c>
      <c r="AO607" s="44" t="str">
        <f>IFERROR(IF($J607="algadi",VLOOKUP($K607,Centros!$AB$2:$AD$142,3,FALSE),VLOOKUP($K607,Centros!$AB$143:$AD$222,3,FALSE)),0)</f>
        <v>50</v>
      </c>
      <c r="AQ607" s="55">
        <f>IFERROR(VLOOKUP($AM607,Centros!$AR$2:$AS$405,2,FALSE),0)</f>
        <v>1.743765625</v>
      </c>
      <c r="AR607" s="78">
        <f>IFERROR(VLOOKUP($AM607,Centros!$AZ$2:$BA$6,2,FALSE),0)</f>
        <v>2.3222499999999999</v>
      </c>
      <c r="AS607" s="76">
        <f>IFERROR(VLOOKUP($AM607,Centros!$BE$2:$BF$6,2,FALSE),0)</f>
        <v>0</v>
      </c>
      <c r="BD607" s="45" t="str">
        <f t="shared" si="228"/>
        <v>ALGADI</v>
      </c>
      <c r="BE607" s="45" t="s">
        <v>852</v>
      </c>
      <c r="BF607" s="123" t="str">
        <f t="shared" si="229"/>
        <v>9-SEPTIEMBRE</v>
      </c>
      <c r="BG607" s="45">
        <f t="shared" si="230"/>
        <v>120009</v>
      </c>
      <c r="BH607" s="45">
        <f>VLOOKUP(Y607,Hoja1!$A$2:$O$599,14,FALSE)</f>
        <v>120009</v>
      </c>
      <c r="BI607" s="45" t="str">
        <f>VLOOKUP(BH607,Hoja1!$A$2:$O$599,2,FALSE)</f>
        <v>COLEGIO MAYOR ALCALA</v>
      </c>
      <c r="BJ607" s="45" t="str">
        <f t="shared" si="231"/>
        <v>LUALDI, GASTON IGN</v>
      </c>
      <c r="BK607" s="45">
        <f>VLOOKUP(BJ607,Trabajadores!$C$3:$AN$3285,14,FALSE)</f>
        <v>410</v>
      </c>
      <c r="BL607" s="45" t="str">
        <f>VLOOKUP($BJ607,Trabajadores!$C$3:$AN$3285,19,FALSE)</f>
        <v>Cociner@</v>
      </c>
      <c r="BM607" s="45">
        <f>VLOOKUP($BJ607,Trabajadores!$C$3:$AN$3285,16,FALSE)</f>
        <v>100</v>
      </c>
      <c r="BN607" s="124">
        <f t="shared" si="232"/>
        <v>1</v>
      </c>
      <c r="BP607" s="125">
        <f t="shared" si="233"/>
        <v>1</v>
      </c>
      <c r="BR607" s="126">
        <f t="shared" si="234"/>
        <v>-947.28</v>
      </c>
      <c r="BV607" s="45" t="str">
        <f t="shared" si="235"/>
        <v>ALGADI</v>
      </c>
      <c r="BW607" s="45" t="s">
        <v>852</v>
      </c>
      <c r="BX607" s="123" t="str">
        <f t="shared" si="236"/>
        <v>9-SEPTIEMBRE</v>
      </c>
      <c r="BY607" s="45">
        <f t="shared" si="237"/>
        <v>120008</v>
      </c>
      <c r="BZ607" s="45">
        <f>VLOOKUP(BY607,Hoja1!$A$2:$O$599,14,FALSE)</f>
        <v>120008</v>
      </c>
      <c r="CA607" s="45" t="str">
        <f>VLOOKUP(BZ607,Hoja1!$A$2:$O$599,2,FALSE)</f>
        <v>C.M.U.  JAIME DEL AMO</v>
      </c>
      <c r="CB607" s="45" t="str">
        <f t="shared" si="238"/>
        <v>Otros</v>
      </c>
      <c r="CC607" s="45">
        <v>888</v>
      </c>
      <c r="CD607" s="45" t="str">
        <f t="shared" si="239"/>
        <v>INCIDENCIA</v>
      </c>
      <c r="CJ607" s="126">
        <f t="shared" si="240"/>
        <v>947.28</v>
      </c>
    </row>
    <row r="608" spans="4:88" hidden="1" x14ac:dyDescent="0.3">
      <c r="D608" s="31" t="s">
        <v>2777</v>
      </c>
      <c r="E608" s="8" t="s">
        <v>2786</v>
      </c>
      <c r="F608" s="7" t="s">
        <v>725</v>
      </c>
      <c r="G608" s="45" t="s">
        <v>714</v>
      </c>
      <c r="H608" s="45" t="s">
        <v>718</v>
      </c>
      <c r="I608" s="119" t="s">
        <v>4570</v>
      </c>
      <c r="J608" s="18" t="s">
        <v>485</v>
      </c>
      <c r="K608" s="119">
        <v>120028</v>
      </c>
      <c r="L608" s="110" t="str">
        <f t="shared" si="219"/>
        <v>ok</v>
      </c>
      <c r="M608" s="111" t="str">
        <f>IFERROR(VLOOKUP(K608,Centros!$E$2:$G$340,2,FALSE)," ")</f>
        <v>C.M.STA.MARIA DEL PINO</v>
      </c>
      <c r="N608" s="112" t="str">
        <f t="shared" si="220"/>
        <v xml:space="preserve"> </v>
      </c>
      <c r="O608" s="113" t="str">
        <f>IFERROR(VLOOKUP($I608,Trabajadores!$C$3:$AF$1684,19,FALSE)," ")</f>
        <v>Auxiliar S</v>
      </c>
      <c r="P608" s="32">
        <v>4</v>
      </c>
      <c r="Q608" s="33">
        <v>9</v>
      </c>
      <c r="R608" s="24">
        <f t="shared" si="218"/>
        <v>36</v>
      </c>
      <c r="T608" s="23" t="b">
        <f t="shared" si="221"/>
        <v>0</v>
      </c>
      <c r="U608" s="23">
        <f t="shared" si="222"/>
        <v>0</v>
      </c>
      <c r="V608" s="18"/>
      <c r="W608" s="23">
        <f t="shared" si="223"/>
        <v>47.501999999999995</v>
      </c>
      <c r="X608" s="30" t="str">
        <f>IFERROR(VLOOKUP($I608,Trabajadores!$C$2:$AS$1684,42,FALSE)," ")</f>
        <v>ALGADI</v>
      </c>
      <c r="Y608" s="30">
        <f>IFERROR(VLOOKUP($I608,Trabajadores!$C$2:$AS$1684,40,FALSE)," ")</f>
        <v>120028</v>
      </c>
      <c r="Z608" s="30" t="str">
        <f>IFERROR(VLOOKUP(Y608,Centros!$X$2:$Y$228,2,FALSE)," ")</f>
        <v>C.M.STA.MARIA DEL PINO</v>
      </c>
      <c r="AA608" s="6" t="s">
        <v>10613</v>
      </c>
      <c r="AB608" s="5" t="s">
        <v>11124</v>
      </c>
      <c r="AC608" s="41">
        <f>IFERROR(VLOOKUP(H608,Centros!$AI$2:$AN$10,6,FALSE),0)</f>
        <v>72</v>
      </c>
      <c r="AD608" s="42">
        <f t="shared" si="224"/>
        <v>0</v>
      </c>
      <c r="AE608" s="42">
        <f t="shared" si="225"/>
        <v>36</v>
      </c>
      <c r="AF608" s="42">
        <f t="shared" si="226"/>
        <v>0</v>
      </c>
      <c r="AG608" s="42">
        <f t="shared" si="227"/>
        <v>0</v>
      </c>
      <c r="AH608" s="43">
        <f>IFERROR(VLOOKUP($I608,Trabajadores!$C$3:$AT$1684,44,FALSE),0)</f>
        <v>19228</v>
      </c>
      <c r="AI608" s="43">
        <f>IFERROR(VLOOKUP($I608,Trabajadores!$C$3:$AT$1684,2,FALSE),0)</f>
        <v>62</v>
      </c>
      <c r="AJ608" s="43" t="str">
        <f>IFERROR(VLOOKUP($I608,Trabajadores!$C$3:$AY$1270,21,FALSE),0)</f>
        <v>7</v>
      </c>
      <c r="AK608" s="42">
        <f>IFERROR(VLOOKUP($I608,Trabajadores!$C$3:$AN$1684,38,FALSE),0)</f>
        <v>8.7799999999999994</v>
      </c>
      <c r="AL608" s="42" t="str">
        <f>IFERROR(VLOOKUP($I608,Trabajadores!$C$3:$AN$1684,28,FALSE),0)</f>
        <v>99009355011995</v>
      </c>
      <c r="AM608" s="21" t="str">
        <f>IFERROR(VLOOKUP($I608,Trabajadores!$C$3:$AN$1684,19,FALSE),0)</f>
        <v>Auxiliar S</v>
      </c>
      <c r="AN608" s="21">
        <f>IFERROR(IF($J608="algadi",VLOOKUP($K608,Centros!$AB$2:$AD$142,2,FALSE),VLOOKUP($K608,Centros!$AB$143:$AD$282,2,FALSE)),0)</f>
        <v>19228</v>
      </c>
      <c r="AO608" s="44" t="str">
        <f>IFERROR(IF($J608="algadi",VLOOKUP($K608,Centros!$AB$2:$AD$142,3,FALSE),VLOOKUP($K608,Centros!$AB$143:$AD$222,3,FALSE)),0)</f>
        <v>7</v>
      </c>
      <c r="AQ608" s="55">
        <f>IFERROR(VLOOKUP($AM608,Centros!$AR$2:$AS$405,2,FALSE),0)</f>
        <v>0</v>
      </c>
      <c r="AR608" s="78">
        <f>IFERROR(VLOOKUP($AM608,Centros!$AZ$2:$BA$6,2,FALSE),0)</f>
        <v>0</v>
      </c>
      <c r="AS608" s="76">
        <f>IFERROR(VLOOKUP($AM608,Centros!$BE$2:$BF$6,2,FALSE),0)</f>
        <v>0</v>
      </c>
      <c r="BD608" s="45" t="str">
        <f t="shared" si="228"/>
        <v>ALGADI</v>
      </c>
      <c r="BE608" s="45" t="s">
        <v>852</v>
      </c>
      <c r="BF608" s="123" t="str">
        <f t="shared" si="229"/>
        <v>9-SEPTIEMBRE</v>
      </c>
      <c r="BG608" s="45">
        <f t="shared" si="230"/>
        <v>120028</v>
      </c>
      <c r="BH608" s="45">
        <f>VLOOKUP(Y608,Hoja1!$A$2:$O$599,14,FALSE)</f>
        <v>120028</v>
      </c>
      <c r="BI608" s="45" t="str">
        <f>VLOOKUP(BH608,Hoja1!$A$2:$O$599,2,FALSE)</f>
        <v>C.M.STA.MARIA DEL PINO</v>
      </c>
      <c r="BJ608" s="45" t="str">
        <f t="shared" si="231"/>
        <v>PEREZ GONZALEZ, M ELENA</v>
      </c>
      <c r="BK608" s="45">
        <f>VLOOKUP(BJ608,Trabajadores!$C$3:$AN$3285,14,FALSE)</f>
        <v>100</v>
      </c>
      <c r="BL608" s="45" t="str">
        <f>VLOOKUP($BJ608,Trabajadores!$C$3:$AN$3285,19,FALSE)</f>
        <v>Auxiliar S</v>
      </c>
      <c r="BM608" s="45">
        <f>VLOOKUP($BJ608,Trabajadores!$C$3:$AN$3285,16,FALSE)</f>
        <v>100</v>
      </c>
      <c r="BN608" s="124">
        <f t="shared" si="232"/>
        <v>1</v>
      </c>
      <c r="BP608" s="125">
        <f t="shared" si="233"/>
        <v>1</v>
      </c>
      <c r="BR608" s="126">
        <f t="shared" si="234"/>
        <v>-47.501999999999995</v>
      </c>
      <c r="BV608" s="45" t="str">
        <f t="shared" si="235"/>
        <v>ALGADI</v>
      </c>
      <c r="BW608" s="45" t="s">
        <v>852</v>
      </c>
      <c r="BX608" s="123" t="str">
        <f t="shared" si="236"/>
        <v>9-SEPTIEMBRE</v>
      </c>
      <c r="BY608" s="45">
        <f t="shared" si="237"/>
        <v>120028</v>
      </c>
      <c r="BZ608" s="45">
        <f>VLOOKUP(BY608,Hoja1!$A$2:$O$599,14,FALSE)</f>
        <v>120028</v>
      </c>
      <c r="CA608" s="45" t="str">
        <f>VLOOKUP(BZ608,Hoja1!$A$2:$O$599,2,FALSE)</f>
        <v>C.M.STA.MARIA DEL PINO</v>
      </c>
      <c r="CB608" s="45" t="str">
        <f t="shared" si="238"/>
        <v>Refuerzo</v>
      </c>
      <c r="CC608" s="45">
        <v>888</v>
      </c>
      <c r="CD608" s="45" t="str">
        <f t="shared" si="239"/>
        <v>INCIDENCIA</v>
      </c>
      <c r="CJ608" s="126">
        <f t="shared" si="240"/>
        <v>47.501999999999995</v>
      </c>
    </row>
    <row r="609" spans="4:88" hidden="1" x14ac:dyDescent="0.3">
      <c r="D609" s="31" t="s">
        <v>2777</v>
      </c>
      <c r="E609" s="8" t="s">
        <v>2786</v>
      </c>
      <c r="F609" s="7" t="s">
        <v>725</v>
      </c>
      <c r="G609" s="45" t="s">
        <v>714</v>
      </c>
      <c r="H609" s="45" t="s">
        <v>718</v>
      </c>
      <c r="I609" s="119" t="s">
        <v>3650</v>
      </c>
      <c r="J609" s="18" t="s">
        <v>485</v>
      </c>
      <c r="K609" s="119">
        <v>120028</v>
      </c>
      <c r="L609" s="110" t="str">
        <f t="shared" si="219"/>
        <v>ok</v>
      </c>
      <c r="M609" s="111" t="str">
        <f>IFERROR(VLOOKUP(K609,Centros!$E$2:$G$340,2,FALSE)," ")</f>
        <v>C.M.STA.MARIA DEL PINO</v>
      </c>
      <c r="N609" s="112" t="str">
        <f t="shared" si="220"/>
        <v xml:space="preserve"> </v>
      </c>
      <c r="O609" s="113" t="str">
        <f>IFERROR(VLOOKUP($I609,Trabajadores!$C$3:$AF$1684,19,FALSE)," ")</f>
        <v>Auxiliar S</v>
      </c>
      <c r="P609" s="32">
        <v>4</v>
      </c>
      <c r="Q609" s="33">
        <v>9</v>
      </c>
      <c r="R609" s="24">
        <f t="shared" si="218"/>
        <v>36</v>
      </c>
      <c r="T609" s="23" t="b">
        <f t="shared" si="221"/>
        <v>0</v>
      </c>
      <c r="U609" s="23">
        <f t="shared" si="222"/>
        <v>0</v>
      </c>
      <c r="V609" s="18"/>
      <c r="W609" s="23">
        <f t="shared" si="223"/>
        <v>47.501999999999995</v>
      </c>
      <c r="X609" s="30" t="str">
        <f>IFERROR(VLOOKUP($I609,Trabajadores!$C$2:$AS$1684,42,FALSE)," ")</f>
        <v>ALGADI</v>
      </c>
      <c r="Y609" s="30">
        <f>IFERROR(VLOOKUP($I609,Trabajadores!$C$2:$AS$1684,40,FALSE)," ")</f>
        <v>120028</v>
      </c>
      <c r="Z609" s="30" t="str">
        <f>IFERROR(VLOOKUP(Y609,Centros!$X$2:$Y$228,2,FALSE)," ")</f>
        <v>C.M.STA.MARIA DEL PINO</v>
      </c>
      <c r="AA609" s="6" t="s">
        <v>10613</v>
      </c>
      <c r="AB609" s="5" t="s">
        <v>11124</v>
      </c>
      <c r="AC609" s="41">
        <f>IFERROR(VLOOKUP(H609,Centros!$AI$2:$AN$10,6,FALSE),0)</f>
        <v>72</v>
      </c>
      <c r="AD609" s="42">
        <f t="shared" si="224"/>
        <v>0</v>
      </c>
      <c r="AE609" s="42">
        <f t="shared" si="225"/>
        <v>36</v>
      </c>
      <c r="AF609" s="42">
        <f t="shared" si="226"/>
        <v>0</v>
      </c>
      <c r="AG609" s="42">
        <f t="shared" si="227"/>
        <v>0</v>
      </c>
      <c r="AH609" s="43">
        <f>IFERROR(VLOOKUP($I609,Trabajadores!$C$3:$AT$1684,44,FALSE),0)</f>
        <v>19228</v>
      </c>
      <c r="AI609" s="43">
        <f>IFERROR(VLOOKUP($I609,Trabajadores!$C$3:$AT$1684,2,FALSE),0)</f>
        <v>58</v>
      </c>
      <c r="AJ609" s="43" t="str">
        <f>IFERROR(VLOOKUP($I609,Trabajadores!$C$3:$AY$1270,21,FALSE),0)</f>
        <v>7</v>
      </c>
      <c r="AK609" s="42">
        <f>IFERROR(VLOOKUP($I609,Trabajadores!$C$3:$AN$1684,38,FALSE),0)</f>
        <v>7.9587500000000002</v>
      </c>
      <c r="AL609" s="42" t="str">
        <f>IFERROR(VLOOKUP($I609,Trabajadores!$C$3:$AN$1684,28,FALSE),0)</f>
        <v>99009355011995</v>
      </c>
      <c r="AM609" s="21" t="str">
        <f>IFERROR(VLOOKUP($I609,Trabajadores!$C$3:$AN$1684,19,FALSE),0)</f>
        <v>Auxiliar S</v>
      </c>
      <c r="AN609" s="21">
        <f>IFERROR(IF($J609="algadi",VLOOKUP($K609,Centros!$AB$2:$AD$142,2,FALSE),VLOOKUP($K609,Centros!$AB$143:$AD$282,2,FALSE)),0)</f>
        <v>19228</v>
      </c>
      <c r="AO609" s="44" t="str">
        <f>IFERROR(IF($J609="algadi",VLOOKUP($K609,Centros!$AB$2:$AD$142,3,FALSE),VLOOKUP($K609,Centros!$AB$143:$AD$222,3,FALSE)),0)</f>
        <v>7</v>
      </c>
      <c r="AQ609" s="55">
        <f>IFERROR(VLOOKUP($AM609,Centros!$AR$2:$AS$405,2,FALSE),0)</f>
        <v>0</v>
      </c>
      <c r="AR609" s="78">
        <f>IFERROR(VLOOKUP($AM609,Centros!$AZ$2:$BA$6,2,FALSE),0)</f>
        <v>0</v>
      </c>
      <c r="AS609" s="76">
        <f>IFERROR(VLOOKUP($AM609,Centros!$BE$2:$BF$6,2,FALSE),0)</f>
        <v>0</v>
      </c>
      <c r="BD609" s="45" t="str">
        <f t="shared" si="228"/>
        <v>ALGADI</v>
      </c>
      <c r="BE609" s="45" t="s">
        <v>852</v>
      </c>
      <c r="BF609" s="123" t="str">
        <f t="shared" si="229"/>
        <v>9-SEPTIEMBRE</v>
      </c>
      <c r="BG609" s="45">
        <f t="shared" si="230"/>
        <v>120028</v>
      </c>
      <c r="BH609" s="45">
        <f>VLOOKUP(Y609,Hoja1!$A$2:$O$599,14,FALSE)</f>
        <v>120028</v>
      </c>
      <c r="BI609" s="45" t="str">
        <f>VLOOKUP(BH609,Hoja1!$A$2:$O$599,2,FALSE)</f>
        <v>C.M.STA.MARIA DEL PINO</v>
      </c>
      <c r="BJ609" s="45" t="str">
        <f t="shared" si="231"/>
        <v>GALAN ARGUIN, ROSARIO</v>
      </c>
      <c r="BK609" s="45">
        <f>VLOOKUP(BJ609,Trabajadores!$C$3:$AN$3285,14,FALSE)</f>
        <v>100</v>
      </c>
      <c r="BL609" s="45" t="str">
        <f>VLOOKUP($BJ609,Trabajadores!$C$3:$AN$3285,19,FALSE)</f>
        <v>Auxiliar S</v>
      </c>
      <c r="BM609" s="45">
        <f>VLOOKUP($BJ609,Trabajadores!$C$3:$AN$3285,16,FALSE)</f>
        <v>100</v>
      </c>
      <c r="BN609" s="124">
        <f t="shared" si="232"/>
        <v>1</v>
      </c>
      <c r="BP609" s="125">
        <f t="shared" si="233"/>
        <v>1</v>
      </c>
      <c r="BR609" s="126">
        <f t="shared" si="234"/>
        <v>-47.501999999999995</v>
      </c>
      <c r="BV609" s="45" t="str">
        <f t="shared" si="235"/>
        <v>ALGADI</v>
      </c>
      <c r="BW609" s="45" t="s">
        <v>852</v>
      </c>
      <c r="BX609" s="123" t="str">
        <f t="shared" si="236"/>
        <v>9-SEPTIEMBRE</v>
      </c>
      <c r="BY609" s="45">
        <f t="shared" si="237"/>
        <v>120028</v>
      </c>
      <c r="BZ609" s="45">
        <f>VLOOKUP(BY609,Hoja1!$A$2:$O$599,14,FALSE)</f>
        <v>120028</v>
      </c>
      <c r="CA609" s="45" t="str">
        <f>VLOOKUP(BZ609,Hoja1!$A$2:$O$599,2,FALSE)</f>
        <v>C.M.STA.MARIA DEL PINO</v>
      </c>
      <c r="CB609" s="45" t="str">
        <f t="shared" si="238"/>
        <v>Refuerzo</v>
      </c>
      <c r="CC609" s="45">
        <v>888</v>
      </c>
      <c r="CD609" s="45" t="str">
        <f t="shared" si="239"/>
        <v>INCIDENCIA</v>
      </c>
      <c r="CJ609" s="126">
        <f t="shared" si="240"/>
        <v>47.501999999999995</v>
      </c>
    </row>
    <row r="610" spans="4:88" hidden="1" x14ac:dyDescent="0.3">
      <c r="D610" s="31" t="s">
        <v>2777</v>
      </c>
      <c r="E610" s="8" t="s">
        <v>2786</v>
      </c>
      <c r="F610" s="7" t="s">
        <v>725</v>
      </c>
      <c r="G610" s="45" t="s">
        <v>714</v>
      </c>
      <c r="H610" s="45" t="s">
        <v>718</v>
      </c>
      <c r="I610" s="119" t="s">
        <v>4689</v>
      </c>
      <c r="J610" s="18" t="s">
        <v>485</v>
      </c>
      <c r="K610" s="119">
        <v>120028</v>
      </c>
      <c r="L610" s="110" t="str">
        <f t="shared" si="219"/>
        <v>ok</v>
      </c>
      <c r="M610" s="111" t="str">
        <f>IFERROR(VLOOKUP(K610,Centros!$E$2:$G$340,2,FALSE)," ")</f>
        <v>C.M.STA.MARIA DEL PINO</v>
      </c>
      <c r="N610" s="112" t="str">
        <f t="shared" si="220"/>
        <v xml:space="preserve"> </v>
      </c>
      <c r="O610" s="113" t="str">
        <f>IFERROR(VLOOKUP($I610,Trabajadores!$C$3:$AF$1684,19,FALSE)," ")</f>
        <v>ASL</v>
      </c>
      <c r="P610" s="32">
        <v>27</v>
      </c>
      <c r="Q610" s="33">
        <v>9</v>
      </c>
      <c r="R610" s="24">
        <f t="shared" si="218"/>
        <v>243</v>
      </c>
      <c r="T610" s="23">
        <f t="shared" si="221"/>
        <v>1.6367812499999999</v>
      </c>
      <c r="U610" s="23">
        <f t="shared" si="222"/>
        <v>0</v>
      </c>
      <c r="V610" s="18"/>
      <c r="W610" s="23">
        <f t="shared" si="223"/>
        <v>320.63849999999996</v>
      </c>
      <c r="X610" s="30" t="str">
        <f>IFERROR(VLOOKUP($I610,Trabajadores!$C$2:$AS$1684,42,FALSE)," ")</f>
        <v>ALGADI</v>
      </c>
      <c r="Y610" s="30">
        <f>IFERROR(VLOOKUP($I610,Trabajadores!$C$2:$AS$1684,40,FALSE)," ")</f>
        <v>120028</v>
      </c>
      <c r="Z610" s="30" t="str">
        <f>IFERROR(VLOOKUP(Y610,Centros!$X$2:$Y$228,2,FALSE)," ")</f>
        <v>C.M.STA.MARIA DEL PINO</v>
      </c>
      <c r="AA610" s="6" t="s">
        <v>10613</v>
      </c>
      <c r="AB610" s="5" t="s">
        <v>11125</v>
      </c>
      <c r="AC610" s="41">
        <f>IFERROR(VLOOKUP(H610,Centros!$AI$2:$AN$10,6,FALSE),0)</f>
        <v>72</v>
      </c>
      <c r="AD610" s="42">
        <f t="shared" si="224"/>
        <v>0</v>
      </c>
      <c r="AE610" s="42">
        <f t="shared" si="225"/>
        <v>243</v>
      </c>
      <c r="AF610" s="42">
        <f t="shared" si="226"/>
        <v>0</v>
      </c>
      <c r="AG610" s="42">
        <f t="shared" si="227"/>
        <v>0</v>
      </c>
      <c r="AH610" s="43">
        <f>IFERROR(VLOOKUP($I610,Trabajadores!$C$3:$AT$1684,44,FALSE),0)</f>
        <v>19228</v>
      </c>
      <c r="AI610" s="43">
        <f>IFERROR(VLOOKUP($I610,Trabajadores!$C$3:$AT$1684,2,FALSE),0)</f>
        <v>1478</v>
      </c>
      <c r="AJ610" s="43" t="str">
        <f>IFERROR(VLOOKUP($I610,Trabajadores!$C$3:$AY$1270,21,FALSE),0)</f>
        <v>7</v>
      </c>
      <c r="AK610" s="42">
        <f>IFERROR(VLOOKUP($I610,Trabajadores!$C$3:$AN$1684,38,FALSE),0)</f>
        <v>7.7937499999999993</v>
      </c>
      <c r="AL610" s="42" t="str">
        <f>IFERROR(VLOOKUP($I610,Trabajadores!$C$3:$AN$1684,28,FALSE),0)</f>
        <v>99100165012016</v>
      </c>
      <c r="AM610" s="21" t="str">
        <f>IFERROR(VLOOKUP($I610,Trabajadores!$C$3:$AN$1684,19,FALSE),0)</f>
        <v>ASL</v>
      </c>
      <c r="AN610" s="21">
        <f>IFERROR(IF($J610="algadi",VLOOKUP($K610,Centros!$AB$2:$AD$142,2,FALSE),VLOOKUP($K610,Centros!$AB$143:$AD$282,2,FALSE)),0)</f>
        <v>19228</v>
      </c>
      <c r="AO610" s="44" t="str">
        <f>IFERROR(IF($J610="algadi",VLOOKUP($K610,Centros!$AB$2:$AD$142,3,FALSE),VLOOKUP($K610,Centros!$AB$143:$AD$222,3,FALSE)),0)</f>
        <v>7</v>
      </c>
      <c r="AQ610" s="55">
        <f>IFERROR(VLOOKUP($AM610,Centros!$AR$2:$AS$405,2,FALSE),0)</f>
        <v>1.6367812499999999</v>
      </c>
      <c r="AR610" s="78">
        <f>IFERROR(VLOOKUP($AM610,Centros!$AZ$2:$BA$6,2,FALSE),0)</f>
        <v>0</v>
      </c>
      <c r="AS610" s="76">
        <f>IFERROR(VLOOKUP($AM610,Centros!$BE$2:$BF$6,2,FALSE),0)</f>
        <v>2.0499999999999998</v>
      </c>
      <c r="BD610" s="45" t="str">
        <f t="shared" si="228"/>
        <v>ALGADI</v>
      </c>
      <c r="BE610" s="45" t="s">
        <v>852</v>
      </c>
      <c r="BF610" s="123" t="str">
        <f t="shared" si="229"/>
        <v>9-SEPTIEMBRE</v>
      </c>
      <c r="BG610" s="45">
        <f t="shared" si="230"/>
        <v>120028</v>
      </c>
      <c r="BH610" s="45">
        <f>VLOOKUP(Y610,Hoja1!$A$2:$O$599,14,FALSE)</f>
        <v>120028</v>
      </c>
      <c r="BI610" s="45" t="str">
        <f>VLOOKUP(BH610,Hoja1!$A$2:$O$599,2,FALSE)</f>
        <v>C.M.STA.MARIA DEL PINO</v>
      </c>
      <c r="BJ610" s="45" t="str">
        <f t="shared" si="231"/>
        <v>RADUCAN, GEORGIANA</v>
      </c>
      <c r="BK610" s="45">
        <f>VLOOKUP(BJ610,Trabajadores!$C$3:$AN$3285,14,FALSE)</f>
        <v>200</v>
      </c>
      <c r="BL610" s="45" t="str">
        <f>VLOOKUP($BJ610,Trabajadores!$C$3:$AN$3285,19,FALSE)</f>
        <v>ASL</v>
      </c>
      <c r="BM610" s="45">
        <f>VLOOKUP($BJ610,Trabajadores!$C$3:$AN$3285,16,FALSE)</f>
        <v>60</v>
      </c>
      <c r="BN610" s="124">
        <f t="shared" si="232"/>
        <v>1</v>
      </c>
      <c r="BP610" s="125">
        <f t="shared" si="233"/>
        <v>1</v>
      </c>
      <c r="BR610" s="126">
        <f t="shared" si="234"/>
        <v>-320.63849999999996</v>
      </c>
      <c r="BV610" s="45" t="str">
        <f t="shared" si="235"/>
        <v>ALGADI</v>
      </c>
      <c r="BW610" s="45" t="s">
        <v>852</v>
      </c>
      <c r="BX610" s="123" t="str">
        <f t="shared" si="236"/>
        <v>9-SEPTIEMBRE</v>
      </c>
      <c r="BY610" s="45">
        <f t="shared" si="237"/>
        <v>120028</v>
      </c>
      <c r="BZ610" s="45">
        <f>VLOOKUP(BY610,Hoja1!$A$2:$O$599,14,FALSE)</f>
        <v>120028</v>
      </c>
      <c r="CA610" s="45" t="str">
        <f>VLOOKUP(BZ610,Hoja1!$A$2:$O$599,2,FALSE)</f>
        <v>C.M.STA.MARIA DEL PINO</v>
      </c>
      <c r="CB610" s="45" t="str">
        <f t="shared" si="238"/>
        <v>Refuerzo</v>
      </c>
      <c r="CC610" s="45">
        <v>888</v>
      </c>
      <c r="CD610" s="45" t="str">
        <f t="shared" si="239"/>
        <v>INCIDENCIA</v>
      </c>
      <c r="CJ610" s="126">
        <f t="shared" si="240"/>
        <v>320.63849999999996</v>
      </c>
    </row>
    <row r="611" spans="4:88" hidden="1" x14ac:dyDescent="0.3">
      <c r="D611" s="31" t="s">
        <v>2777</v>
      </c>
      <c r="E611" s="8" t="s">
        <v>2786</v>
      </c>
      <c r="F611" s="7" t="s">
        <v>725</v>
      </c>
      <c r="G611" s="45" t="s">
        <v>714</v>
      </c>
      <c r="H611" s="45" t="s">
        <v>718</v>
      </c>
      <c r="I611" s="119" t="s">
        <v>4689</v>
      </c>
      <c r="J611" s="18" t="s">
        <v>485</v>
      </c>
      <c r="K611" s="119">
        <v>120028</v>
      </c>
      <c r="L611" s="110" t="str">
        <f t="shared" si="219"/>
        <v>ok</v>
      </c>
      <c r="M611" s="111" t="str">
        <f>IFERROR(VLOOKUP(K611,Centros!$E$2:$G$340,2,FALSE)," ")</f>
        <v>C.M.STA.MARIA DEL PINO</v>
      </c>
      <c r="N611" s="112" t="str">
        <f t="shared" si="220"/>
        <v xml:space="preserve"> </v>
      </c>
      <c r="O611" s="113" t="str">
        <f>IFERROR(VLOOKUP($I611,Trabajadores!$C$3:$AF$1684,19,FALSE)," ")</f>
        <v>ASL</v>
      </c>
      <c r="P611" s="32">
        <v>10</v>
      </c>
      <c r="Q611" s="33">
        <v>9</v>
      </c>
      <c r="R611" s="24">
        <f t="shared" si="218"/>
        <v>90</v>
      </c>
      <c r="T611" s="23">
        <f t="shared" si="221"/>
        <v>1.6367812499999999</v>
      </c>
      <c r="U611" s="23">
        <f t="shared" si="222"/>
        <v>0</v>
      </c>
      <c r="V611" s="18"/>
      <c r="W611" s="23">
        <f t="shared" si="223"/>
        <v>118.755</v>
      </c>
      <c r="X611" s="30" t="str">
        <f>IFERROR(VLOOKUP($I611,Trabajadores!$C$2:$AS$1684,42,FALSE)," ")</f>
        <v>ALGADI</v>
      </c>
      <c r="Y611" s="30">
        <f>IFERROR(VLOOKUP($I611,Trabajadores!$C$2:$AS$1684,40,FALSE)," ")</f>
        <v>120028</v>
      </c>
      <c r="Z611" s="30" t="str">
        <f>IFERROR(VLOOKUP(Y611,Centros!$X$2:$Y$228,2,FALSE)," ")</f>
        <v>C.M.STA.MARIA DEL PINO</v>
      </c>
      <c r="AA611" s="6" t="s">
        <v>10613</v>
      </c>
      <c r="AB611" s="5" t="s">
        <v>11126</v>
      </c>
      <c r="AC611" s="41">
        <f>IFERROR(VLOOKUP(H611,Centros!$AI$2:$AN$10,6,FALSE),0)</f>
        <v>72</v>
      </c>
      <c r="AD611" s="42">
        <f t="shared" si="224"/>
        <v>0</v>
      </c>
      <c r="AE611" s="42">
        <f t="shared" si="225"/>
        <v>90</v>
      </c>
      <c r="AF611" s="42">
        <f t="shared" si="226"/>
        <v>0</v>
      </c>
      <c r="AG611" s="42">
        <f t="shared" si="227"/>
        <v>0</v>
      </c>
      <c r="AH611" s="43">
        <f>IFERROR(VLOOKUP($I611,Trabajadores!$C$3:$AT$1684,44,FALSE),0)</f>
        <v>19228</v>
      </c>
      <c r="AI611" s="43">
        <f>IFERROR(VLOOKUP($I611,Trabajadores!$C$3:$AT$1684,2,FALSE),0)</f>
        <v>1478</v>
      </c>
      <c r="AJ611" s="43" t="str">
        <f>IFERROR(VLOOKUP($I611,Trabajadores!$C$3:$AY$1270,21,FALSE),0)</f>
        <v>7</v>
      </c>
      <c r="AK611" s="42">
        <f>IFERROR(VLOOKUP($I611,Trabajadores!$C$3:$AN$1684,38,FALSE),0)</f>
        <v>7.7937499999999993</v>
      </c>
      <c r="AL611" s="42" t="str">
        <f>IFERROR(VLOOKUP($I611,Trabajadores!$C$3:$AN$1684,28,FALSE),0)</f>
        <v>99100165012016</v>
      </c>
      <c r="AM611" s="21" t="str">
        <f>IFERROR(VLOOKUP($I611,Trabajadores!$C$3:$AN$1684,19,FALSE),0)</f>
        <v>ASL</v>
      </c>
      <c r="AN611" s="21">
        <f>IFERROR(IF($J611="algadi",VLOOKUP($K611,Centros!$AB$2:$AD$142,2,FALSE),VLOOKUP($K611,Centros!$AB$143:$AD$282,2,FALSE)),0)</f>
        <v>19228</v>
      </c>
      <c r="AO611" s="44" t="str">
        <f>IFERROR(IF($J611="algadi",VLOOKUP($K611,Centros!$AB$2:$AD$142,3,FALSE),VLOOKUP($K611,Centros!$AB$143:$AD$222,3,FALSE)),0)</f>
        <v>7</v>
      </c>
      <c r="AQ611" s="55">
        <f>IFERROR(VLOOKUP($AM611,Centros!$AR$2:$AS$405,2,FALSE),0)</f>
        <v>1.6367812499999999</v>
      </c>
      <c r="AR611" s="78">
        <f>IFERROR(VLOOKUP($AM611,Centros!$AZ$2:$BA$6,2,FALSE),0)</f>
        <v>0</v>
      </c>
      <c r="AS611" s="76">
        <f>IFERROR(VLOOKUP($AM611,Centros!$BE$2:$BF$6,2,FALSE),0)</f>
        <v>2.0499999999999998</v>
      </c>
      <c r="BD611" s="45" t="str">
        <f t="shared" si="228"/>
        <v>ALGADI</v>
      </c>
      <c r="BE611" s="45" t="s">
        <v>852</v>
      </c>
      <c r="BF611" s="123" t="str">
        <f t="shared" si="229"/>
        <v>9-SEPTIEMBRE</v>
      </c>
      <c r="BG611" s="45">
        <f t="shared" si="230"/>
        <v>120028</v>
      </c>
      <c r="BH611" s="45">
        <f>VLOOKUP(Y611,Hoja1!$A$2:$O$599,14,FALSE)</f>
        <v>120028</v>
      </c>
      <c r="BI611" s="45" t="str">
        <f>VLOOKUP(BH611,Hoja1!$A$2:$O$599,2,FALSE)</f>
        <v>C.M.STA.MARIA DEL PINO</v>
      </c>
      <c r="BJ611" s="45" t="str">
        <f t="shared" si="231"/>
        <v>RADUCAN, GEORGIANA</v>
      </c>
      <c r="BK611" s="45">
        <f>VLOOKUP(BJ611,Trabajadores!$C$3:$AN$3285,14,FALSE)</f>
        <v>200</v>
      </c>
      <c r="BL611" s="45" t="str">
        <f>VLOOKUP($BJ611,Trabajadores!$C$3:$AN$3285,19,FALSE)</f>
        <v>ASL</v>
      </c>
      <c r="BM611" s="45">
        <f>VLOOKUP($BJ611,Trabajadores!$C$3:$AN$3285,16,FALSE)</f>
        <v>60</v>
      </c>
      <c r="BN611" s="124">
        <f t="shared" si="232"/>
        <v>1</v>
      </c>
      <c r="BP611" s="125">
        <f t="shared" si="233"/>
        <v>1</v>
      </c>
      <c r="BR611" s="126">
        <f t="shared" si="234"/>
        <v>-118.755</v>
      </c>
      <c r="BV611" s="45" t="str">
        <f t="shared" si="235"/>
        <v>ALGADI</v>
      </c>
      <c r="BW611" s="45" t="s">
        <v>852</v>
      </c>
      <c r="BX611" s="123" t="str">
        <f t="shared" si="236"/>
        <v>9-SEPTIEMBRE</v>
      </c>
      <c r="BY611" s="45">
        <f t="shared" si="237"/>
        <v>120028</v>
      </c>
      <c r="BZ611" s="45">
        <f>VLOOKUP(BY611,Hoja1!$A$2:$O$599,14,FALSE)</f>
        <v>120028</v>
      </c>
      <c r="CA611" s="45" t="str">
        <f>VLOOKUP(BZ611,Hoja1!$A$2:$O$599,2,FALSE)</f>
        <v>C.M.STA.MARIA DEL PINO</v>
      </c>
      <c r="CB611" s="45" t="str">
        <f t="shared" si="238"/>
        <v>Refuerzo</v>
      </c>
      <c r="CC611" s="45">
        <v>888</v>
      </c>
      <c r="CD611" s="45" t="str">
        <f t="shared" si="239"/>
        <v>INCIDENCIA</v>
      </c>
      <c r="CJ611" s="126">
        <f t="shared" si="240"/>
        <v>118.755</v>
      </c>
    </row>
    <row r="612" spans="4:88" hidden="1" x14ac:dyDescent="0.3">
      <c r="D612" s="31" t="s">
        <v>2777</v>
      </c>
      <c r="E612" s="8" t="s">
        <v>2786</v>
      </c>
      <c r="F612" s="7" t="s">
        <v>725</v>
      </c>
      <c r="G612" s="45" t="s">
        <v>714</v>
      </c>
      <c r="H612" s="45" t="s">
        <v>719</v>
      </c>
      <c r="I612" s="119" t="s">
        <v>4689</v>
      </c>
      <c r="J612" s="18" t="s">
        <v>485</v>
      </c>
      <c r="K612" s="119">
        <v>120028</v>
      </c>
      <c r="L612" s="110" t="str">
        <f t="shared" si="219"/>
        <v>ok</v>
      </c>
      <c r="M612" s="111" t="str">
        <f>IFERROR(VLOOKUP(K612,Centros!$E$2:$G$340,2,FALSE)," ")</f>
        <v>C.M.STA.MARIA DEL PINO</v>
      </c>
      <c r="N612" s="112" t="str">
        <f t="shared" si="220"/>
        <v xml:space="preserve"> </v>
      </c>
      <c r="O612" s="113" t="str">
        <f>IFERROR(VLOOKUP($I612,Trabajadores!$C$3:$AF$1684,19,FALSE)," ")</f>
        <v>ASL</v>
      </c>
      <c r="P612" s="32">
        <v>4</v>
      </c>
      <c r="Q612" s="33">
        <v>9</v>
      </c>
      <c r="R612" s="24">
        <f t="shared" si="218"/>
        <v>36</v>
      </c>
      <c r="T612" s="23">
        <f t="shared" si="221"/>
        <v>1.6367812499999999</v>
      </c>
      <c r="U612" s="23">
        <f t="shared" si="222"/>
        <v>0</v>
      </c>
      <c r="V612" s="18"/>
      <c r="W612" s="23">
        <f t="shared" si="223"/>
        <v>47.501999999999995</v>
      </c>
      <c r="X612" s="30" t="str">
        <f>IFERROR(VLOOKUP($I612,Trabajadores!$C$2:$AS$1684,42,FALSE)," ")</f>
        <v>ALGADI</v>
      </c>
      <c r="Y612" s="30">
        <f>IFERROR(VLOOKUP($I612,Trabajadores!$C$2:$AS$1684,40,FALSE)," ")</f>
        <v>120028</v>
      </c>
      <c r="Z612" s="30" t="str">
        <f>IFERROR(VLOOKUP(Y612,Centros!$X$2:$Y$228,2,FALSE)," ")</f>
        <v>C.M.STA.MARIA DEL PINO</v>
      </c>
      <c r="AA612" s="6" t="s">
        <v>10613</v>
      </c>
      <c r="AB612" s="5" t="s">
        <v>11127</v>
      </c>
      <c r="AC612" s="41">
        <f>IFERROR(VLOOKUP(H612,Centros!$AI$2:$AN$10,6,FALSE),0)</f>
        <v>72</v>
      </c>
      <c r="AD612" s="42">
        <f t="shared" si="224"/>
        <v>0</v>
      </c>
      <c r="AE612" s="42">
        <f t="shared" si="225"/>
        <v>36</v>
      </c>
      <c r="AF612" s="42">
        <f t="shared" si="226"/>
        <v>0</v>
      </c>
      <c r="AG612" s="42">
        <f t="shared" si="227"/>
        <v>0</v>
      </c>
      <c r="AH612" s="43">
        <f>IFERROR(VLOOKUP($I612,Trabajadores!$C$3:$AT$1684,44,FALSE),0)</f>
        <v>19228</v>
      </c>
      <c r="AI612" s="43">
        <f>IFERROR(VLOOKUP($I612,Trabajadores!$C$3:$AT$1684,2,FALSE),0)</f>
        <v>1478</v>
      </c>
      <c r="AJ612" s="43" t="str">
        <f>IFERROR(VLOOKUP($I612,Trabajadores!$C$3:$AY$1270,21,FALSE),0)</f>
        <v>7</v>
      </c>
      <c r="AK612" s="42">
        <f>IFERROR(VLOOKUP($I612,Trabajadores!$C$3:$AN$1684,38,FALSE),0)</f>
        <v>7.7937499999999993</v>
      </c>
      <c r="AL612" s="42" t="str">
        <f>IFERROR(VLOOKUP($I612,Trabajadores!$C$3:$AN$1684,28,FALSE),0)</f>
        <v>99100165012016</v>
      </c>
      <c r="AM612" s="21" t="str">
        <f>IFERROR(VLOOKUP($I612,Trabajadores!$C$3:$AN$1684,19,FALSE),0)</f>
        <v>ASL</v>
      </c>
      <c r="AN612" s="21">
        <f>IFERROR(IF($J612="algadi",VLOOKUP($K612,Centros!$AB$2:$AD$142,2,FALSE),VLOOKUP($K612,Centros!$AB$143:$AD$282,2,FALSE)),0)</f>
        <v>19228</v>
      </c>
      <c r="AO612" s="44" t="str">
        <f>IFERROR(IF($J612="algadi",VLOOKUP($K612,Centros!$AB$2:$AD$142,3,FALSE),VLOOKUP($K612,Centros!$AB$143:$AD$222,3,FALSE)),0)</f>
        <v>7</v>
      </c>
      <c r="AQ612" s="55">
        <f>IFERROR(VLOOKUP($AM612,Centros!$AR$2:$AS$405,2,FALSE),0)</f>
        <v>1.6367812499999999</v>
      </c>
      <c r="AR612" s="78">
        <f>IFERROR(VLOOKUP($AM612,Centros!$AZ$2:$BA$6,2,FALSE),0)</f>
        <v>0</v>
      </c>
      <c r="AS612" s="76">
        <f>IFERROR(VLOOKUP($AM612,Centros!$BE$2:$BF$6,2,FALSE),0)</f>
        <v>2.0499999999999998</v>
      </c>
      <c r="BD612" s="45" t="str">
        <f t="shared" si="228"/>
        <v>ALGADI</v>
      </c>
      <c r="BE612" s="45" t="s">
        <v>852</v>
      </c>
      <c r="BF612" s="123" t="str">
        <f t="shared" si="229"/>
        <v>9-SEPTIEMBRE</v>
      </c>
      <c r="BG612" s="45">
        <f t="shared" si="230"/>
        <v>120028</v>
      </c>
      <c r="BH612" s="45">
        <f>VLOOKUP(Y612,Hoja1!$A$2:$O$599,14,FALSE)</f>
        <v>120028</v>
      </c>
      <c r="BI612" s="45" t="str">
        <f>VLOOKUP(BH612,Hoja1!$A$2:$O$599,2,FALSE)</f>
        <v>C.M.STA.MARIA DEL PINO</v>
      </c>
      <c r="BJ612" s="45" t="str">
        <f t="shared" si="231"/>
        <v>RADUCAN, GEORGIANA</v>
      </c>
      <c r="BK612" s="45">
        <f>VLOOKUP(BJ612,Trabajadores!$C$3:$AN$3285,14,FALSE)</f>
        <v>200</v>
      </c>
      <c r="BL612" s="45" t="str">
        <f>VLOOKUP($BJ612,Trabajadores!$C$3:$AN$3285,19,FALSE)</f>
        <v>ASL</v>
      </c>
      <c r="BM612" s="45">
        <f>VLOOKUP($BJ612,Trabajadores!$C$3:$AN$3285,16,FALSE)</f>
        <v>60</v>
      </c>
      <c r="BN612" s="124">
        <f t="shared" si="232"/>
        <v>1</v>
      </c>
      <c r="BP612" s="125">
        <f t="shared" si="233"/>
        <v>1</v>
      </c>
      <c r="BR612" s="126">
        <f t="shared" si="234"/>
        <v>-47.501999999999995</v>
      </c>
      <c r="BV612" s="45" t="str">
        <f t="shared" si="235"/>
        <v>ALGADI</v>
      </c>
      <c r="BW612" s="45" t="s">
        <v>852</v>
      </c>
      <c r="BX612" s="123" t="str">
        <f t="shared" si="236"/>
        <v>9-SEPTIEMBRE</v>
      </c>
      <c r="BY612" s="45">
        <f t="shared" si="237"/>
        <v>120028</v>
      </c>
      <c r="BZ612" s="45">
        <f>VLOOKUP(BY612,Hoja1!$A$2:$O$599,14,FALSE)</f>
        <v>120028</v>
      </c>
      <c r="CA612" s="45" t="str">
        <f>VLOOKUP(BZ612,Hoja1!$A$2:$O$599,2,FALSE)</f>
        <v>C.M.STA.MARIA DEL PINO</v>
      </c>
      <c r="CB612" s="45" t="str">
        <f t="shared" si="238"/>
        <v>Eventos</v>
      </c>
      <c r="CC612" s="45">
        <v>888</v>
      </c>
      <c r="CD612" s="45" t="str">
        <f t="shared" si="239"/>
        <v>INCIDENCIA</v>
      </c>
      <c r="CJ612" s="126">
        <f t="shared" si="240"/>
        <v>47.501999999999995</v>
      </c>
    </row>
    <row r="613" spans="4:88" hidden="1" x14ac:dyDescent="0.3">
      <c r="D613" s="31" t="s">
        <v>2777</v>
      </c>
      <c r="E613" s="8" t="s">
        <v>2786</v>
      </c>
      <c r="F613" s="7" t="s">
        <v>725</v>
      </c>
      <c r="G613" s="45" t="s">
        <v>714</v>
      </c>
      <c r="H613" s="45" t="s">
        <v>719</v>
      </c>
      <c r="I613" s="119" t="s">
        <v>4689</v>
      </c>
      <c r="J613" s="18" t="s">
        <v>485</v>
      </c>
      <c r="K613" s="119">
        <v>120028</v>
      </c>
      <c r="L613" s="110" t="str">
        <f t="shared" si="219"/>
        <v>ok</v>
      </c>
      <c r="M613" s="111" t="str">
        <f>IFERROR(VLOOKUP(K613,Centros!$E$2:$G$340,2,FALSE)," ")</f>
        <v>C.M.STA.MARIA DEL PINO</v>
      </c>
      <c r="N613" s="112" t="str">
        <f t="shared" si="220"/>
        <v xml:space="preserve"> </v>
      </c>
      <c r="O613" s="113" t="str">
        <f>IFERROR(VLOOKUP($I613,Trabajadores!$C$3:$AF$1684,19,FALSE)," ")</f>
        <v>ASL</v>
      </c>
      <c r="P613" s="32">
        <v>4</v>
      </c>
      <c r="Q613" s="33">
        <v>9</v>
      </c>
      <c r="R613" s="24">
        <f t="shared" si="218"/>
        <v>36</v>
      </c>
      <c r="T613" s="23">
        <f t="shared" si="221"/>
        <v>1.6367812499999999</v>
      </c>
      <c r="U613" s="23">
        <f t="shared" si="222"/>
        <v>0</v>
      </c>
      <c r="V613" s="18"/>
      <c r="W613" s="23">
        <f t="shared" si="223"/>
        <v>47.501999999999995</v>
      </c>
      <c r="X613" s="30" t="str">
        <f>IFERROR(VLOOKUP($I613,Trabajadores!$C$2:$AS$1684,42,FALSE)," ")</f>
        <v>ALGADI</v>
      </c>
      <c r="Y613" s="30">
        <f>IFERROR(VLOOKUP($I613,Trabajadores!$C$2:$AS$1684,40,FALSE)," ")</f>
        <v>120028</v>
      </c>
      <c r="Z613" s="30" t="str">
        <f>IFERROR(VLOOKUP(Y613,Centros!$X$2:$Y$228,2,FALSE)," ")</f>
        <v>C.M.STA.MARIA DEL PINO</v>
      </c>
      <c r="AA613" s="6" t="s">
        <v>10613</v>
      </c>
      <c r="AB613" s="5" t="s">
        <v>11128</v>
      </c>
      <c r="AC613" s="41">
        <f>IFERROR(VLOOKUP(H613,Centros!$AI$2:$AN$10,6,FALSE),0)</f>
        <v>72</v>
      </c>
      <c r="AD613" s="42">
        <f t="shared" si="224"/>
        <v>0</v>
      </c>
      <c r="AE613" s="42">
        <f t="shared" si="225"/>
        <v>36</v>
      </c>
      <c r="AF613" s="42">
        <f t="shared" si="226"/>
        <v>0</v>
      </c>
      <c r="AG613" s="42">
        <f t="shared" si="227"/>
        <v>0</v>
      </c>
      <c r="AH613" s="43">
        <f>IFERROR(VLOOKUP($I613,Trabajadores!$C$3:$AT$1684,44,FALSE),0)</f>
        <v>19228</v>
      </c>
      <c r="AI613" s="43">
        <f>IFERROR(VLOOKUP($I613,Trabajadores!$C$3:$AT$1684,2,FALSE),0)</f>
        <v>1478</v>
      </c>
      <c r="AJ613" s="43" t="str">
        <f>IFERROR(VLOOKUP($I613,Trabajadores!$C$3:$AY$1270,21,FALSE),0)</f>
        <v>7</v>
      </c>
      <c r="AK613" s="42">
        <f>IFERROR(VLOOKUP($I613,Trabajadores!$C$3:$AN$1684,38,FALSE),0)</f>
        <v>7.7937499999999993</v>
      </c>
      <c r="AL613" s="42" t="str">
        <f>IFERROR(VLOOKUP($I613,Trabajadores!$C$3:$AN$1684,28,FALSE),0)</f>
        <v>99100165012016</v>
      </c>
      <c r="AM613" s="21" t="str">
        <f>IFERROR(VLOOKUP($I613,Trabajadores!$C$3:$AN$1684,19,FALSE),0)</f>
        <v>ASL</v>
      </c>
      <c r="AN613" s="21">
        <f>IFERROR(IF($J613="algadi",VLOOKUP($K613,Centros!$AB$2:$AD$142,2,FALSE),VLOOKUP($K613,Centros!$AB$143:$AD$282,2,FALSE)),0)</f>
        <v>19228</v>
      </c>
      <c r="AO613" s="44" t="str">
        <f>IFERROR(IF($J613="algadi",VLOOKUP($K613,Centros!$AB$2:$AD$142,3,FALSE),VLOOKUP($K613,Centros!$AB$143:$AD$222,3,FALSE)),0)</f>
        <v>7</v>
      </c>
      <c r="AQ613" s="55">
        <f>IFERROR(VLOOKUP($AM613,Centros!$AR$2:$AS$405,2,FALSE),0)</f>
        <v>1.6367812499999999</v>
      </c>
      <c r="AR613" s="78">
        <f>IFERROR(VLOOKUP($AM613,Centros!$AZ$2:$BA$6,2,FALSE),0)</f>
        <v>0</v>
      </c>
      <c r="AS613" s="76">
        <f>IFERROR(VLOOKUP($AM613,Centros!$BE$2:$BF$6,2,FALSE),0)</f>
        <v>2.0499999999999998</v>
      </c>
      <c r="BD613" s="45" t="str">
        <f t="shared" si="228"/>
        <v>ALGADI</v>
      </c>
      <c r="BE613" s="45" t="s">
        <v>852</v>
      </c>
      <c r="BF613" s="123" t="str">
        <f t="shared" si="229"/>
        <v>9-SEPTIEMBRE</v>
      </c>
      <c r="BG613" s="45">
        <f t="shared" si="230"/>
        <v>120028</v>
      </c>
      <c r="BH613" s="45">
        <f>VLOOKUP(Y613,Hoja1!$A$2:$O$599,14,FALSE)</f>
        <v>120028</v>
      </c>
      <c r="BI613" s="45" t="str">
        <f>VLOOKUP(BH613,Hoja1!$A$2:$O$599,2,FALSE)</f>
        <v>C.M.STA.MARIA DEL PINO</v>
      </c>
      <c r="BJ613" s="45" t="str">
        <f t="shared" si="231"/>
        <v>RADUCAN, GEORGIANA</v>
      </c>
      <c r="BK613" s="45">
        <f>VLOOKUP(BJ613,Trabajadores!$C$3:$AN$3285,14,FALSE)</f>
        <v>200</v>
      </c>
      <c r="BL613" s="45" t="str">
        <f>VLOOKUP($BJ613,Trabajadores!$C$3:$AN$3285,19,FALSE)</f>
        <v>ASL</v>
      </c>
      <c r="BM613" s="45">
        <f>VLOOKUP($BJ613,Trabajadores!$C$3:$AN$3285,16,FALSE)</f>
        <v>60</v>
      </c>
      <c r="BN613" s="124">
        <f t="shared" si="232"/>
        <v>1</v>
      </c>
      <c r="BP613" s="125">
        <f t="shared" si="233"/>
        <v>1</v>
      </c>
      <c r="BR613" s="126">
        <f t="shared" si="234"/>
        <v>-47.501999999999995</v>
      </c>
      <c r="BV613" s="45" t="str">
        <f t="shared" si="235"/>
        <v>ALGADI</v>
      </c>
      <c r="BW613" s="45" t="s">
        <v>852</v>
      </c>
      <c r="BX613" s="123" t="str">
        <f t="shared" si="236"/>
        <v>9-SEPTIEMBRE</v>
      </c>
      <c r="BY613" s="45">
        <f t="shared" si="237"/>
        <v>120028</v>
      </c>
      <c r="BZ613" s="45">
        <f>VLOOKUP(BY613,Hoja1!$A$2:$O$599,14,FALSE)</f>
        <v>120028</v>
      </c>
      <c r="CA613" s="45" t="str">
        <f>VLOOKUP(BZ613,Hoja1!$A$2:$O$599,2,FALSE)</f>
        <v>C.M.STA.MARIA DEL PINO</v>
      </c>
      <c r="CB613" s="45" t="str">
        <f t="shared" si="238"/>
        <v>Eventos</v>
      </c>
      <c r="CC613" s="45">
        <v>888</v>
      </c>
      <c r="CD613" s="45" t="str">
        <f t="shared" si="239"/>
        <v>INCIDENCIA</v>
      </c>
      <c r="CJ613" s="126">
        <f t="shared" si="240"/>
        <v>47.501999999999995</v>
      </c>
    </row>
    <row r="614" spans="4:88" hidden="1" x14ac:dyDescent="0.3">
      <c r="D614" s="31" t="s">
        <v>2777</v>
      </c>
      <c r="E614" s="8" t="s">
        <v>2786</v>
      </c>
      <c r="F614" s="7" t="s">
        <v>725</v>
      </c>
      <c r="G614" s="45" t="s">
        <v>714</v>
      </c>
      <c r="H614" s="45" t="s">
        <v>719</v>
      </c>
      <c r="I614" s="119" t="s">
        <v>10378</v>
      </c>
      <c r="J614" s="18" t="s">
        <v>485</v>
      </c>
      <c r="K614" s="119">
        <v>120028</v>
      </c>
      <c r="L614" s="110" t="str">
        <f t="shared" si="219"/>
        <v>ok</v>
      </c>
      <c r="M614" s="111" t="str">
        <f>IFERROR(VLOOKUP(K614,Centros!$E$2:$G$340,2,FALSE)," ")</f>
        <v>C.M.STA.MARIA DEL PINO</v>
      </c>
      <c r="N614" s="112" t="str">
        <f t="shared" si="220"/>
        <v xml:space="preserve"> </v>
      </c>
      <c r="O614" s="113" t="str">
        <f>IFERROR(VLOOKUP($I614,Trabajadores!$C$3:$AF$1684,19,FALSE)," ")</f>
        <v>ASL</v>
      </c>
      <c r="P614" s="32">
        <v>3</v>
      </c>
      <c r="Q614" s="33">
        <v>9</v>
      </c>
      <c r="R614" s="24">
        <f t="shared" si="218"/>
        <v>27</v>
      </c>
      <c r="T614" s="23">
        <f t="shared" si="221"/>
        <v>1.6367812499999999</v>
      </c>
      <c r="U614" s="23">
        <f t="shared" si="222"/>
        <v>0</v>
      </c>
      <c r="V614" s="18"/>
      <c r="W614" s="23">
        <f t="shared" si="223"/>
        <v>35.6265</v>
      </c>
      <c r="X614" s="30" t="str">
        <f>IFERROR(VLOOKUP($I614,Trabajadores!$C$2:$AS$1684,42,FALSE)," ")</f>
        <v>ALGADI</v>
      </c>
      <c r="Y614" s="30">
        <f>IFERROR(VLOOKUP($I614,Trabajadores!$C$2:$AS$1684,40,FALSE)," ")</f>
        <v>120028</v>
      </c>
      <c r="Z614" s="30" t="str">
        <f>IFERROR(VLOOKUP(Y614,Centros!$X$2:$Y$228,2,FALSE)," ")</f>
        <v>C.M.STA.MARIA DEL PINO</v>
      </c>
      <c r="AA614" s="6" t="s">
        <v>10613</v>
      </c>
      <c r="AB614" s="5" t="s">
        <v>11129</v>
      </c>
      <c r="AC614" s="41">
        <f>IFERROR(VLOOKUP(H614,Centros!$AI$2:$AN$10,6,FALSE),0)</f>
        <v>72</v>
      </c>
      <c r="AD614" s="42">
        <f t="shared" si="224"/>
        <v>0</v>
      </c>
      <c r="AE614" s="42">
        <f t="shared" si="225"/>
        <v>27</v>
      </c>
      <c r="AF614" s="42">
        <f t="shared" si="226"/>
        <v>0</v>
      </c>
      <c r="AG614" s="42">
        <f t="shared" si="227"/>
        <v>0</v>
      </c>
      <c r="AH614" s="43">
        <f>IFERROR(VLOOKUP($I614,Trabajadores!$C$3:$AT$1684,44,FALSE),0)</f>
        <v>19228</v>
      </c>
      <c r="AI614" s="43">
        <f>IFERROR(VLOOKUP($I614,Trabajadores!$C$3:$AT$1684,2,FALSE),0)</f>
        <v>2091</v>
      </c>
      <c r="AJ614" s="43" t="str">
        <f>IFERROR(VLOOKUP($I614,Trabajadores!$C$3:$AY$1270,21,FALSE),0)</f>
        <v>7</v>
      </c>
      <c r="AK614" s="42">
        <f>IFERROR(VLOOKUP($I614,Trabajadores!$C$3:$AN$1684,38,FALSE),0)</f>
        <v>7.7937499999999993</v>
      </c>
      <c r="AL614" s="42" t="str">
        <f>IFERROR(VLOOKUP($I614,Trabajadores!$C$3:$AN$1684,28,FALSE),0)</f>
        <v>99100165012016</v>
      </c>
      <c r="AM614" s="21" t="str">
        <f>IFERROR(VLOOKUP($I614,Trabajadores!$C$3:$AN$1684,19,FALSE),0)</f>
        <v>ASL</v>
      </c>
      <c r="AN614" s="21">
        <f>IFERROR(IF($J614="algadi",VLOOKUP($K614,Centros!$AB$2:$AD$142,2,FALSE),VLOOKUP($K614,Centros!$AB$143:$AD$282,2,FALSE)),0)</f>
        <v>19228</v>
      </c>
      <c r="AO614" s="44" t="str">
        <f>IFERROR(IF($J614="algadi",VLOOKUP($K614,Centros!$AB$2:$AD$142,3,FALSE),VLOOKUP($K614,Centros!$AB$143:$AD$222,3,FALSE)),0)</f>
        <v>7</v>
      </c>
      <c r="AQ614" s="55">
        <f>IFERROR(VLOOKUP($AM614,Centros!$AR$2:$AS$405,2,FALSE),0)</f>
        <v>1.6367812499999999</v>
      </c>
      <c r="AR614" s="78">
        <f>IFERROR(VLOOKUP($AM614,Centros!$AZ$2:$BA$6,2,FALSE),0)</f>
        <v>0</v>
      </c>
      <c r="AS614" s="76">
        <f>IFERROR(VLOOKUP($AM614,Centros!$BE$2:$BF$6,2,FALSE),0)</f>
        <v>2.0499999999999998</v>
      </c>
      <c r="BD614" s="45" t="str">
        <f t="shared" si="228"/>
        <v>ALGADI</v>
      </c>
      <c r="BE614" s="45" t="s">
        <v>852</v>
      </c>
      <c r="BF614" s="123" t="str">
        <f t="shared" si="229"/>
        <v>9-SEPTIEMBRE</v>
      </c>
      <c r="BG614" s="45">
        <f t="shared" si="230"/>
        <v>120028</v>
      </c>
      <c r="BH614" s="45">
        <f>VLOOKUP(Y614,Hoja1!$A$2:$O$599,14,FALSE)</f>
        <v>120028</v>
      </c>
      <c r="BI614" s="45" t="str">
        <f>VLOOKUP(BH614,Hoja1!$A$2:$O$599,2,FALSE)</f>
        <v>C.M.STA.MARIA DEL PINO</v>
      </c>
      <c r="BJ614" s="45" t="str">
        <f t="shared" si="231"/>
        <v>TORREZ SANCHEZ, VILMA ELIZ</v>
      </c>
      <c r="BK614" s="45">
        <f>VLOOKUP(BJ614,Trabajadores!$C$3:$AN$3285,14,FALSE)</f>
        <v>510</v>
      </c>
      <c r="BL614" s="45" t="str">
        <f>VLOOKUP($BJ614,Trabajadores!$C$3:$AN$3285,19,FALSE)</f>
        <v>ASL</v>
      </c>
      <c r="BM614" s="45">
        <f>VLOOKUP($BJ614,Trabajadores!$C$3:$AN$3285,16,FALSE)</f>
        <v>60</v>
      </c>
      <c r="BN614" s="124">
        <f t="shared" si="232"/>
        <v>1</v>
      </c>
      <c r="BP614" s="125">
        <f t="shared" si="233"/>
        <v>1</v>
      </c>
      <c r="BR614" s="126">
        <f t="shared" si="234"/>
        <v>-35.6265</v>
      </c>
      <c r="BV614" s="45" t="str">
        <f t="shared" si="235"/>
        <v>ALGADI</v>
      </c>
      <c r="BW614" s="45" t="s">
        <v>852</v>
      </c>
      <c r="BX614" s="123" t="str">
        <f t="shared" si="236"/>
        <v>9-SEPTIEMBRE</v>
      </c>
      <c r="BY614" s="45">
        <f t="shared" si="237"/>
        <v>120028</v>
      </c>
      <c r="BZ614" s="45">
        <f>VLOOKUP(BY614,Hoja1!$A$2:$O$599,14,FALSE)</f>
        <v>120028</v>
      </c>
      <c r="CA614" s="45" t="str">
        <f>VLOOKUP(BZ614,Hoja1!$A$2:$O$599,2,FALSE)</f>
        <v>C.M.STA.MARIA DEL PINO</v>
      </c>
      <c r="CB614" s="45" t="str">
        <f t="shared" si="238"/>
        <v>Eventos</v>
      </c>
      <c r="CC614" s="45">
        <v>888</v>
      </c>
      <c r="CD614" s="45" t="str">
        <f t="shared" si="239"/>
        <v>INCIDENCIA</v>
      </c>
      <c r="CJ614" s="126">
        <f t="shared" si="240"/>
        <v>35.6265</v>
      </c>
    </row>
    <row r="615" spans="4:88" hidden="1" x14ac:dyDescent="0.3">
      <c r="D615" s="31" t="s">
        <v>2777</v>
      </c>
      <c r="E615" s="8" t="s">
        <v>2786</v>
      </c>
      <c r="F615" s="7" t="s">
        <v>725</v>
      </c>
      <c r="G615" s="45" t="s">
        <v>714</v>
      </c>
      <c r="H615" s="45" t="s">
        <v>718</v>
      </c>
      <c r="I615" s="119" t="s">
        <v>10378</v>
      </c>
      <c r="J615" s="18" t="s">
        <v>485</v>
      </c>
      <c r="K615" s="119">
        <v>120028</v>
      </c>
      <c r="L615" s="110" t="str">
        <f t="shared" si="219"/>
        <v>ok</v>
      </c>
      <c r="M615" s="111" t="str">
        <f>IFERROR(VLOOKUP(K615,Centros!$E$2:$G$340,2,FALSE)," ")</f>
        <v>C.M.STA.MARIA DEL PINO</v>
      </c>
      <c r="N615" s="112" t="str">
        <f t="shared" si="220"/>
        <v xml:space="preserve"> </v>
      </c>
      <c r="O615" s="113" t="str">
        <f>IFERROR(VLOOKUP($I615,Trabajadores!$C$3:$AF$1684,19,FALSE)," ")</f>
        <v>ASL</v>
      </c>
      <c r="P615" s="32">
        <v>3</v>
      </c>
      <c r="Q615" s="33">
        <v>9</v>
      </c>
      <c r="R615" s="24">
        <f t="shared" si="218"/>
        <v>27</v>
      </c>
      <c r="T615" s="23">
        <f t="shared" si="221"/>
        <v>1.6367812499999999</v>
      </c>
      <c r="U615" s="23">
        <f t="shared" si="222"/>
        <v>0</v>
      </c>
      <c r="V615" s="18"/>
      <c r="W615" s="23">
        <f t="shared" si="223"/>
        <v>35.6265</v>
      </c>
      <c r="X615" s="30" t="str">
        <f>IFERROR(VLOOKUP($I615,Trabajadores!$C$2:$AS$1684,42,FALSE)," ")</f>
        <v>ALGADI</v>
      </c>
      <c r="Y615" s="30">
        <f>IFERROR(VLOOKUP($I615,Trabajadores!$C$2:$AS$1684,40,FALSE)," ")</f>
        <v>120028</v>
      </c>
      <c r="Z615" s="30" t="str">
        <f>IFERROR(VLOOKUP(Y615,Centros!$X$2:$Y$228,2,FALSE)," ")</f>
        <v>C.M.STA.MARIA DEL PINO</v>
      </c>
      <c r="AA615" s="6" t="s">
        <v>10613</v>
      </c>
      <c r="AB615" s="5" t="s">
        <v>11126</v>
      </c>
      <c r="AC615" s="41">
        <f>IFERROR(VLOOKUP(H615,Centros!$AI$2:$AN$10,6,FALSE),0)</f>
        <v>72</v>
      </c>
      <c r="AD615" s="42">
        <f t="shared" si="224"/>
        <v>0</v>
      </c>
      <c r="AE615" s="42">
        <f t="shared" si="225"/>
        <v>27</v>
      </c>
      <c r="AF615" s="42">
        <f t="shared" si="226"/>
        <v>0</v>
      </c>
      <c r="AG615" s="42">
        <f t="shared" si="227"/>
        <v>0</v>
      </c>
      <c r="AH615" s="43">
        <f>IFERROR(VLOOKUP($I615,Trabajadores!$C$3:$AT$1684,44,FALSE),0)</f>
        <v>19228</v>
      </c>
      <c r="AI615" s="43">
        <f>IFERROR(VLOOKUP($I615,Trabajadores!$C$3:$AT$1684,2,FALSE),0)</f>
        <v>2091</v>
      </c>
      <c r="AJ615" s="43" t="str">
        <f>IFERROR(VLOOKUP($I615,Trabajadores!$C$3:$AY$1270,21,FALSE),0)</f>
        <v>7</v>
      </c>
      <c r="AK615" s="42">
        <f>IFERROR(VLOOKUP($I615,Trabajadores!$C$3:$AN$1684,38,FALSE),0)</f>
        <v>7.7937499999999993</v>
      </c>
      <c r="AL615" s="42" t="str">
        <f>IFERROR(VLOOKUP($I615,Trabajadores!$C$3:$AN$1684,28,FALSE),0)</f>
        <v>99100165012016</v>
      </c>
      <c r="AM615" s="21" t="str">
        <f>IFERROR(VLOOKUP($I615,Trabajadores!$C$3:$AN$1684,19,FALSE),0)</f>
        <v>ASL</v>
      </c>
      <c r="AN615" s="21">
        <f>IFERROR(IF($J615="algadi",VLOOKUP($K615,Centros!$AB$2:$AD$142,2,FALSE),VLOOKUP($K615,Centros!$AB$143:$AD$282,2,FALSE)),0)</f>
        <v>19228</v>
      </c>
      <c r="AO615" s="44" t="str">
        <f>IFERROR(IF($J615="algadi",VLOOKUP($K615,Centros!$AB$2:$AD$142,3,FALSE),VLOOKUP($K615,Centros!$AB$143:$AD$222,3,FALSE)),0)</f>
        <v>7</v>
      </c>
      <c r="AQ615" s="55">
        <f>IFERROR(VLOOKUP($AM615,Centros!$AR$2:$AS$405,2,FALSE),0)</f>
        <v>1.6367812499999999</v>
      </c>
      <c r="AR615" s="78">
        <f>IFERROR(VLOOKUP($AM615,Centros!$AZ$2:$BA$6,2,FALSE),0)</f>
        <v>0</v>
      </c>
      <c r="AS615" s="76">
        <f>IFERROR(VLOOKUP($AM615,Centros!$BE$2:$BF$6,2,FALSE),0)</f>
        <v>2.0499999999999998</v>
      </c>
      <c r="BD615" s="45" t="str">
        <f t="shared" si="228"/>
        <v>ALGADI</v>
      </c>
      <c r="BE615" s="45" t="s">
        <v>852</v>
      </c>
      <c r="BF615" s="123" t="str">
        <f t="shared" si="229"/>
        <v>9-SEPTIEMBRE</v>
      </c>
      <c r="BG615" s="45">
        <f t="shared" si="230"/>
        <v>120028</v>
      </c>
      <c r="BH615" s="45">
        <f>VLOOKUP(Y615,Hoja1!$A$2:$O$599,14,FALSE)</f>
        <v>120028</v>
      </c>
      <c r="BI615" s="45" t="str">
        <f>VLOOKUP(BH615,Hoja1!$A$2:$O$599,2,FALSE)</f>
        <v>C.M.STA.MARIA DEL PINO</v>
      </c>
      <c r="BJ615" s="45" t="str">
        <f t="shared" si="231"/>
        <v>TORREZ SANCHEZ, VILMA ELIZ</v>
      </c>
      <c r="BK615" s="45">
        <f>VLOOKUP(BJ615,Trabajadores!$C$3:$AN$3285,14,FALSE)</f>
        <v>510</v>
      </c>
      <c r="BL615" s="45" t="str">
        <f>VLOOKUP($BJ615,Trabajadores!$C$3:$AN$3285,19,FALSE)</f>
        <v>ASL</v>
      </c>
      <c r="BM615" s="45">
        <f>VLOOKUP($BJ615,Trabajadores!$C$3:$AN$3285,16,FALSE)</f>
        <v>60</v>
      </c>
      <c r="BN615" s="124">
        <f t="shared" si="232"/>
        <v>1</v>
      </c>
      <c r="BP615" s="125">
        <f t="shared" si="233"/>
        <v>1</v>
      </c>
      <c r="BR615" s="126">
        <f t="shared" si="234"/>
        <v>-35.6265</v>
      </c>
      <c r="BV615" s="45" t="str">
        <f t="shared" si="235"/>
        <v>ALGADI</v>
      </c>
      <c r="BW615" s="45" t="s">
        <v>852</v>
      </c>
      <c r="BX615" s="123" t="str">
        <f t="shared" si="236"/>
        <v>9-SEPTIEMBRE</v>
      </c>
      <c r="BY615" s="45">
        <f t="shared" si="237"/>
        <v>120028</v>
      </c>
      <c r="BZ615" s="45">
        <f>VLOOKUP(BY615,Hoja1!$A$2:$O$599,14,FALSE)</f>
        <v>120028</v>
      </c>
      <c r="CA615" s="45" t="str">
        <f>VLOOKUP(BZ615,Hoja1!$A$2:$O$599,2,FALSE)</f>
        <v>C.M.STA.MARIA DEL PINO</v>
      </c>
      <c r="CB615" s="45" t="str">
        <f t="shared" si="238"/>
        <v>Refuerzo</v>
      </c>
      <c r="CC615" s="45">
        <v>888</v>
      </c>
      <c r="CD615" s="45" t="str">
        <f t="shared" si="239"/>
        <v>INCIDENCIA</v>
      </c>
      <c r="CJ615" s="126">
        <f t="shared" si="240"/>
        <v>35.6265</v>
      </c>
    </row>
    <row r="616" spans="4:88" hidden="1" x14ac:dyDescent="0.3">
      <c r="D616" s="31" t="s">
        <v>2777</v>
      </c>
      <c r="E616" s="8" t="s">
        <v>2786</v>
      </c>
      <c r="F616" s="7" t="s">
        <v>726</v>
      </c>
      <c r="G616" s="45" t="s">
        <v>714</v>
      </c>
      <c r="H616" s="45" t="s">
        <v>717</v>
      </c>
      <c r="I616" s="119" t="s">
        <v>10378</v>
      </c>
      <c r="J616" s="18" t="s">
        <v>485</v>
      </c>
      <c r="K616" s="119">
        <v>120028</v>
      </c>
      <c r="L616" s="110" t="str">
        <f t="shared" si="219"/>
        <v>ok</v>
      </c>
      <c r="M616" s="111" t="str">
        <f>IFERROR(VLOOKUP(K616,Centros!$E$2:$G$340,2,FALSE)," ")</f>
        <v>C.M.STA.MARIA DEL PINO</v>
      </c>
      <c r="N616" s="112" t="str">
        <f t="shared" si="220"/>
        <v xml:space="preserve"> </v>
      </c>
      <c r="O616" s="113" t="str">
        <f>IFERROR(VLOOKUP($I616,Trabajadores!$C$3:$AF$1684,19,FALSE)," ")</f>
        <v>ASL</v>
      </c>
      <c r="P616" s="32">
        <v>7.5</v>
      </c>
      <c r="Q616" s="33">
        <v>9</v>
      </c>
      <c r="R616" s="24">
        <f t="shared" si="218"/>
        <v>67.5</v>
      </c>
      <c r="T616" s="23">
        <f t="shared" si="221"/>
        <v>1.6367812499999999</v>
      </c>
      <c r="U616" s="23">
        <f t="shared" si="222"/>
        <v>0</v>
      </c>
      <c r="V616" s="18"/>
      <c r="W616" s="23">
        <f t="shared" si="223"/>
        <v>89.066249999999997</v>
      </c>
      <c r="X616" s="30" t="str">
        <f>IFERROR(VLOOKUP($I616,Trabajadores!$C$2:$AS$1684,42,FALSE)," ")</f>
        <v>ALGADI</v>
      </c>
      <c r="Y616" s="30">
        <f>IFERROR(VLOOKUP($I616,Trabajadores!$C$2:$AS$1684,40,FALSE)," ")</f>
        <v>120028</v>
      </c>
      <c r="Z616" s="30" t="str">
        <f>IFERROR(VLOOKUP(Y616,Centros!$X$2:$Y$228,2,FALSE)," ")</f>
        <v>C.M.STA.MARIA DEL PINO</v>
      </c>
      <c r="AA616" s="6" t="s">
        <v>10613</v>
      </c>
      <c r="AB616" s="5" t="s">
        <v>11130</v>
      </c>
      <c r="AC616" s="41">
        <f>IFERROR(VLOOKUP(H616,Centros!$AI$2:$AN$10,6,FALSE),0)</f>
        <v>73</v>
      </c>
      <c r="AD616" s="42">
        <f t="shared" si="224"/>
        <v>0</v>
      </c>
      <c r="AE616" s="42">
        <f t="shared" si="225"/>
        <v>0</v>
      </c>
      <c r="AF616" s="42">
        <f t="shared" si="226"/>
        <v>67.5</v>
      </c>
      <c r="AG616" s="42">
        <f t="shared" si="227"/>
        <v>0</v>
      </c>
      <c r="AH616" s="43">
        <f>IFERROR(VLOOKUP($I616,Trabajadores!$C$3:$AT$1684,44,FALSE),0)</f>
        <v>19228</v>
      </c>
      <c r="AI616" s="43">
        <f>IFERROR(VLOOKUP($I616,Trabajadores!$C$3:$AT$1684,2,FALSE),0)</f>
        <v>2091</v>
      </c>
      <c r="AJ616" s="43" t="str">
        <f>IFERROR(VLOOKUP($I616,Trabajadores!$C$3:$AY$1270,21,FALSE),0)</f>
        <v>7</v>
      </c>
      <c r="AK616" s="42">
        <f>IFERROR(VLOOKUP($I616,Trabajadores!$C$3:$AN$1684,38,FALSE),0)</f>
        <v>7.7937499999999993</v>
      </c>
      <c r="AL616" s="42" t="str">
        <f>IFERROR(VLOOKUP($I616,Trabajadores!$C$3:$AN$1684,28,FALSE),0)</f>
        <v>99100165012016</v>
      </c>
      <c r="AM616" s="21" t="str">
        <f>IFERROR(VLOOKUP($I616,Trabajadores!$C$3:$AN$1684,19,FALSE),0)</f>
        <v>ASL</v>
      </c>
      <c r="AN616" s="21">
        <f>IFERROR(IF($J616="algadi",VLOOKUP($K616,Centros!$AB$2:$AD$142,2,FALSE),VLOOKUP($K616,Centros!$AB$143:$AD$282,2,FALSE)),0)</f>
        <v>19228</v>
      </c>
      <c r="AO616" s="44" t="str">
        <f>IFERROR(IF($J616="algadi",VLOOKUP($K616,Centros!$AB$2:$AD$142,3,FALSE),VLOOKUP($K616,Centros!$AB$143:$AD$222,3,FALSE)),0)</f>
        <v>7</v>
      </c>
      <c r="AQ616" s="55">
        <f>IFERROR(VLOOKUP($AM616,Centros!$AR$2:$AS$405,2,FALSE),0)</f>
        <v>1.6367812499999999</v>
      </c>
      <c r="AR616" s="78">
        <f>IFERROR(VLOOKUP($AM616,Centros!$AZ$2:$BA$6,2,FALSE),0)</f>
        <v>0</v>
      </c>
      <c r="AS616" s="76">
        <f>IFERROR(VLOOKUP($AM616,Centros!$BE$2:$BF$6,2,FALSE),0)</f>
        <v>2.0499999999999998</v>
      </c>
      <c r="BD616" s="45" t="str">
        <f t="shared" si="228"/>
        <v>ALGADI</v>
      </c>
      <c r="BE616" s="45" t="s">
        <v>852</v>
      </c>
      <c r="BF616" s="123" t="str">
        <f t="shared" si="229"/>
        <v>9-SEPTIEMBRE</v>
      </c>
      <c r="BG616" s="45">
        <f t="shared" si="230"/>
        <v>120028</v>
      </c>
      <c r="BH616" s="45">
        <f>VLOOKUP(Y616,Hoja1!$A$2:$O$599,14,FALSE)</f>
        <v>120028</v>
      </c>
      <c r="BI616" s="45" t="str">
        <f>VLOOKUP(BH616,Hoja1!$A$2:$O$599,2,FALSE)</f>
        <v>C.M.STA.MARIA DEL PINO</v>
      </c>
      <c r="BJ616" s="45" t="str">
        <f t="shared" si="231"/>
        <v>TORREZ SANCHEZ, VILMA ELIZ</v>
      </c>
      <c r="BK616" s="45">
        <f>VLOOKUP(BJ616,Trabajadores!$C$3:$AN$3285,14,FALSE)</f>
        <v>510</v>
      </c>
      <c r="BL616" s="45" t="str">
        <f>VLOOKUP($BJ616,Trabajadores!$C$3:$AN$3285,19,FALSE)</f>
        <v>ASL</v>
      </c>
      <c r="BM616" s="45">
        <f>VLOOKUP($BJ616,Trabajadores!$C$3:$AN$3285,16,FALSE)</f>
        <v>60</v>
      </c>
      <c r="BN616" s="124">
        <f t="shared" si="232"/>
        <v>1</v>
      </c>
      <c r="BP616" s="125">
        <f t="shared" si="233"/>
        <v>1</v>
      </c>
      <c r="BR616" s="126">
        <f t="shared" si="234"/>
        <v>-89.066249999999997</v>
      </c>
      <c r="BV616" s="45" t="str">
        <f t="shared" si="235"/>
        <v>ALGADI</v>
      </c>
      <c r="BW616" s="45" t="s">
        <v>852</v>
      </c>
      <c r="BX616" s="123" t="str">
        <f t="shared" si="236"/>
        <v>9-SEPTIEMBRE</v>
      </c>
      <c r="BY616" s="45">
        <f t="shared" si="237"/>
        <v>120028</v>
      </c>
      <c r="BZ616" s="45">
        <f>VLOOKUP(BY616,Hoja1!$A$2:$O$599,14,FALSE)</f>
        <v>120028</v>
      </c>
      <c r="CA616" s="45" t="str">
        <f>VLOOKUP(BZ616,Hoja1!$A$2:$O$599,2,FALSE)</f>
        <v>C.M.STA.MARIA DEL PINO</v>
      </c>
      <c r="CB616" s="45" t="str">
        <f t="shared" si="238"/>
        <v>Absentismo</v>
      </c>
      <c r="CC616" s="45">
        <v>888</v>
      </c>
      <c r="CD616" s="45" t="str">
        <f t="shared" si="239"/>
        <v>INCIDENCIA</v>
      </c>
      <c r="CJ616" s="126">
        <f t="shared" si="240"/>
        <v>89.066249999999997</v>
      </c>
    </row>
    <row r="617" spans="4:88" hidden="1" x14ac:dyDescent="0.3">
      <c r="D617" s="31" t="s">
        <v>2777</v>
      </c>
      <c r="E617" s="8" t="s">
        <v>2786</v>
      </c>
      <c r="F617" s="7" t="s">
        <v>726</v>
      </c>
      <c r="G617" s="45" t="s">
        <v>714</v>
      </c>
      <c r="H617" s="45" t="s">
        <v>717</v>
      </c>
      <c r="I617" s="119" t="s">
        <v>6708</v>
      </c>
      <c r="J617" s="18" t="s">
        <v>485</v>
      </c>
      <c r="K617" s="119">
        <v>120028</v>
      </c>
      <c r="L617" s="110" t="str">
        <f t="shared" si="219"/>
        <v>ok</v>
      </c>
      <c r="M617" s="111" t="str">
        <f>IFERROR(VLOOKUP(K617,Centros!$E$2:$G$340,2,FALSE)," ")</f>
        <v>C.M.STA.MARIA DEL PINO</v>
      </c>
      <c r="N617" s="112" t="str">
        <f t="shared" si="220"/>
        <v xml:space="preserve"> </v>
      </c>
      <c r="O617" s="113" t="str">
        <f>IFERROR(VLOOKUP($I617,Trabajadores!$C$3:$AF$1684,19,FALSE)," ")</f>
        <v>Auxiliar S</v>
      </c>
      <c r="P617" s="32">
        <v>7</v>
      </c>
      <c r="Q617" s="33">
        <v>9</v>
      </c>
      <c r="R617" s="24">
        <f t="shared" si="218"/>
        <v>63</v>
      </c>
      <c r="T617" s="23" t="b">
        <f t="shared" si="221"/>
        <v>0</v>
      </c>
      <c r="U617" s="23">
        <f t="shared" si="222"/>
        <v>0</v>
      </c>
      <c r="V617" s="18"/>
      <c r="W617" s="23">
        <f t="shared" si="223"/>
        <v>83.128499999999988</v>
      </c>
      <c r="X617" s="30" t="str">
        <f>IFERROR(VLOOKUP($I617,Trabajadores!$C$2:$AS$1684,42,FALSE)," ")</f>
        <v>ALGADI</v>
      </c>
      <c r="Y617" s="30">
        <f>IFERROR(VLOOKUP($I617,Trabajadores!$C$2:$AS$1684,40,FALSE)," ")</f>
        <v>120028</v>
      </c>
      <c r="Z617" s="30" t="str">
        <f>IFERROR(VLOOKUP(Y617,Centros!$X$2:$Y$228,2,FALSE)," ")</f>
        <v>C.M.STA.MARIA DEL PINO</v>
      </c>
      <c r="AA617" s="6" t="s">
        <v>10613</v>
      </c>
      <c r="AB617" s="5" t="s">
        <v>11131</v>
      </c>
      <c r="AC617" s="41">
        <f>IFERROR(VLOOKUP(H617,Centros!$AI$2:$AN$10,6,FALSE),0)</f>
        <v>73</v>
      </c>
      <c r="AD617" s="42">
        <f t="shared" si="224"/>
        <v>0</v>
      </c>
      <c r="AE617" s="42">
        <f t="shared" si="225"/>
        <v>0</v>
      </c>
      <c r="AF617" s="42">
        <f t="shared" si="226"/>
        <v>63</v>
      </c>
      <c r="AG617" s="42">
        <f t="shared" si="227"/>
        <v>0</v>
      </c>
      <c r="AH617" s="43">
        <f>IFERROR(VLOOKUP($I617,Trabajadores!$C$3:$AT$1684,44,FALSE),0)</f>
        <v>19228</v>
      </c>
      <c r="AI617" s="43">
        <f>IFERROR(VLOOKUP($I617,Trabajadores!$C$3:$AT$1684,2,FALSE),0)</f>
        <v>59</v>
      </c>
      <c r="AJ617" s="43" t="str">
        <f>IFERROR(VLOOKUP($I617,Trabajadores!$C$3:$AY$1270,21,FALSE),0)</f>
        <v>7</v>
      </c>
      <c r="AK617" s="42">
        <f>IFERROR(VLOOKUP($I617,Trabajadores!$C$3:$AN$1684,38,FALSE),0)</f>
        <v>7.9587500000000002</v>
      </c>
      <c r="AL617" s="42" t="str">
        <f>IFERROR(VLOOKUP($I617,Trabajadores!$C$3:$AN$1684,28,FALSE),0)</f>
        <v>99009355011995</v>
      </c>
      <c r="AM617" s="21" t="str">
        <f>IFERROR(VLOOKUP($I617,Trabajadores!$C$3:$AN$1684,19,FALSE),0)</f>
        <v>Auxiliar S</v>
      </c>
      <c r="AN617" s="21">
        <f>IFERROR(IF($J617="algadi",VLOOKUP($K617,Centros!$AB$2:$AD$142,2,FALSE),VLOOKUP($K617,Centros!$AB$143:$AD$282,2,FALSE)),0)</f>
        <v>19228</v>
      </c>
      <c r="AO617" s="44" t="str">
        <f>IFERROR(IF($J617="algadi",VLOOKUP($K617,Centros!$AB$2:$AD$142,3,FALSE),VLOOKUP($K617,Centros!$AB$143:$AD$222,3,FALSE)),0)</f>
        <v>7</v>
      </c>
      <c r="AQ617" s="55">
        <f>IFERROR(VLOOKUP($AM617,Centros!$AR$2:$AS$405,2,FALSE),0)</f>
        <v>0</v>
      </c>
      <c r="AR617" s="78">
        <f>IFERROR(VLOOKUP($AM617,Centros!$AZ$2:$BA$6,2,FALSE),0)</f>
        <v>0</v>
      </c>
      <c r="AS617" s="76">
        <f>IFERROR(VLOOKUP($AM617,Centros!$BE$2:$BF$6,2,FALSE),0)</f>
        <v>0</v>
      </c>
      <c r="BD617" s="45" t="str">
        <f t="shared" si="228"/>
        <v>ALGADI</v>
      </c>
      <c r="BE617" s="45" t="s">
        <v>852</v>
      </c>
      <c r="BF617" s="123" t="str">
        <f t="shared" si="229"/>
        <v>9-SEPTIEMBRE</v>
      </c>
      <c r="BG617" s="45">
        <f t="shared" si="230"/>
        <v>120028</v>
      </c>
      <c r="BH617" s="45">
        <f>VLOOKUP(Y617,Hoja1!$A$2:$O$599,14,FALSE)</f>
        <v>120028</v>
      </c>
      <c r="BI617" s="45" t="str">
        <f>VLOOKUP(BH617,Hoja1!$A$2:$O$599,2,FALSE)</f>
        <v>C.M.STA.MARIA DEL PINO</v>
      </c>
      <c r="BJ617" s="45" t="str">
        <f t="shared" si="231"/>
        <v>OTOYA AZABACHE, NORA M</v>
      </c>
      <c r="BK617" s="45">
        <f>VLOOKUP(BJ617,Trabajadores!$C$3:$AN$3285,14,FALSE)</f>
        <v>100</v>
      </c>
      <c r="BL617" s="45" t="str">
        <f>VLOOKUP($BJ617,Trabajadores!$C$3:$AN$3285,19,FALSE)</f>
        <v>Auxiliar S</v>
      </c>
      <c r="BM617" s="45">
        <f>VLOOKUP($BJ617,Trabajadores!$C$3:$AN$3285,16,FALSE)</f>
        <v>100</v>
      </c>
      <c r="BN617" s="124">
        <f t="shared" si="232"/>
        <v>1</v>
      </c>
      <c r="BP617" s="125">
        <f t="shared" si="233"/>
        <v>1</v>
      </c>
      <c r="BR617" s="126">
        <f t="shared" si="234"/>
        <v>-83.128499999999988</v>
      </c>
      <c r="BV617" s="45" t="str">
        <f t="shared" si="235"/>
        <v>ALGADI</v>
      </c>
      <c r="BW617" s="45" t="s">
        <v>852</v>
      </c>
      <c r="BX617" s="123" t="str">
        <f t="shared" si="236"/>
        <v>9-SEPTIEMBRE</v>
      </c>
      <c r="BY617" s="45">
        <f t="shared" si="237"/>
        <v>120028</v>
      </c>
      <c r="BZ617" s="45">
        <f>VLOOKUP(BY617,Hoja1!$A$2:$O$599,14,FALSE)</f>
        <v>120028</v>
      </c>
      <c r="CA617" s="45" t="str">
        <f>VLOOKUP(BZ617,Hoja1!$A$2:$O$599,2,FALSE)</f>
        <v>C.M.STA.MARIA DEL PINO</v>
      </c>
      <c r="CB617" s="45" t="str">
        <f t="shared" si="238"/>
        <v>Absentismo</v>
      </c>
      <c r="CC617" s="45">
        <v>888</v>
      </c>
      <c r="CD617" s="45" t="str">
        <f t="shared" si="239"/>
        <v>INCIDENCIA</v>
      </c>
      <c r="CJ617" s="126">
        <f t="shared" si="240"/>
        <v>83.128499999999988</v>
      </c>
    </row>
    <row r="618" spans="4:88" hidden="1" x14ac:dyDescent="0.3">
      <c r="D618" s="31" t="s">
        <v>2777</v>
      </c>
      <c r="E618" s="8" t="s">
        <v>2786</v>
      </c>
      <c r="F618" s="7" t="s">
        <v>726</v>
      </c>
      <c r="G618" s="45" t="s">
        <v>714</v>
      </c>
      <c r="H618" s="45" t="s">
        <v>717</v>
      </c>
      <c r="I618" s="119" t="s">
        <v>6708</v>
      </c>
      <c r="J618" s="18" t="s">
        <v>485</v>
      </c>
      <c r="K618" s="119">
        <v>120028</v>
      </c>
      <c r="L618" s="110" t="str">
        <f t="shared" si="219"/>
        <v>ok</v>
      </c>
      <c r="M618" s="111" t="str">
        <f>IFERROR(VLOOKUP(K618,Centros!$E$2:$G$340,2,FALSE)," ")</f>
        <v>C.M.STA.MARIA DEL PINO</v>
      </c>
      <c r="N618" s="112" t="str">
        <f t="shared" si="220"/>
        <v xml:space="preserve"> </v>
      </c>
      <c r="O618" s="113" t="str">
        <f>IFERROR(VLOOKUP($I618,Trabajadores!$C$3:$AF$1684,19,FALSE)," ")</f>
        <v>Auxiliar S</v>
      </c>
      <c r="P618" s="32">
        <v>6</v>
      </c>
      <c r="Q618" s="33">
        <v>9</v>
      </c>
      <c r="R618" s="24">
        <f t="shared" si="218"/>
        <v>54</v>
      </c>
      <c r="T618" s="23" t="b">
        <f t="shared" si="221"/>
        <v>0</v>
      </c>
      <c r="U618" s="23">
        <f t="shared" si="222"/>
        <v>0</v>
      </c>
      <c r="V618" s="18"/>
      <c r="W618" s="23">
        <f t="shared" si="223"/>
        <v>71.253</v>
      </c>
      <c r="X618" s="30" t="str">
        <f>IFERROR(VLOOKUP($I618,Trabajadores!$C$2:$AS$1684,42,FALSE)," ")</f>
        <v>ALGADI</v>
      </c>
      <c r="Y618" s="30">
        <f>IFERROR(VLOOKUP($I618,Trabajadores!$C$2:$AS$1684,40,FALSE)," ")</f>
        <v>120028</v>
      </c>
      <c r="Z618" s="30" t="str">
        <f>IFERROR(VLOOKUP(Y618,Centros!$X$2:$Y$228,2,FALSE)," ")</f>
        <v>C.M.STA.MARIA DEL PINO</v>
      </c>
      <c r="AA618" s="6" t="s">
        <v>10613</v>
      </c>
      <c r="AB618" s="5" t="s">
        <v>11132</v>
      </c>
      <c r="AC618" s="41">
        <f>IFERROR(VLOOKUP(H618,Centros!$AI$2:$AN$10,6,FALSE),0)</f>
        <v>73</v>
      </c>
      <c r="AD618" s="42">
        <f t="shared" si="224"/>
        <v>0</v>
      </c>
      <c r="AE618" s="42">
        <f t="shared" si="225"/>
        <v>0</v>
      </c>
      <c r="AF618" s="42">
        <f t="shared" si="226"/>
        <v>54</v>
      </c>
      <c r="AG618" s="42">
        <f t="shared" si="227"/>
        <v>0</v>
      </c>
      <c r="AH618" s="43">
        <f>IFERROR(VLOOKUP($I618,Trabajadores!$C$3:$AT$1684,44,FALSE),0)</f>
        <v>19228</v>
      </c>
      <c r="AI618" s="43">
        <f>IFERROR(VLOOKUP($I618,Trabajadores!$C$3:$AT$1684,2,FALSE),0)</f>
        <v>59</v>
      </c>
      <c r="AJ618" s="43" t="str">
        <f>IFERROR(VLOOKUP($I618,Trabajadores!$C$3:$AY$1270,21,FALSE),0)</f>
        <v>7</v>
      </c>
      <c r="AK618" s="42">
        <f>IFERROR(VLOOKUP($I618,Trabajadores!$C$3:$AN$1684,38,FALSE),0)</f>
        <v>7.9587500000000002</v>
      </c>
      <c r="AL618" s="42" t="str">
        <f>IFERROR(VLOOKUP($I618,Trabajadores!$C$3:$AN$1684,28,FALSE),0)</f>
        <v>99009355011995</v>
      </c>
      <c r="AM618" s="21" t="str">
        <f>IFERROR(VLOOKUP($I618,Trabajadores!$C$3:$AN$1684,19,FALSE),0)</f>
        <v>Auxiliar S</v>
      </c>
      <c r="AN618" s="21">
        <f>IFERROR(IF($J618="algadi",VLOOKUP($K618,Centros!$AB$2:$AD$142,2,FALSE),VLOOKUP($K618,Centros!$AB$143:$AD$282,2,FALSE)),0)</f>
        <v>19228</v>
      </c>
      <c r="AO618" s="44" t="str">
        <f>IFERROR(IF($J618="algadi",VLOOKUP($K618,Centros!$AB$2:$AD$142,3,FALSE),VLOOKUP($K618,Centros!$AB$143:$AD$222,3,FALSE)),0)</f>
        <v>7</v>
      </c>
      <c r="AQ618" s="55">
        <f>IFERROR(VLOOKUP($AM618,Centros!$AR$2:$AS$405,2,FALSE),0)</f>
        <v>0</v>
      </c>
      <c r="AR618" s="78">
        <f>IFERROR(VLOOKUP($AM618,Centros!$AZ$2:$BA$6,2,FALSE),0)</f>
        <v>0</v>
      </c>
      <c r="AS618" s="76">
        <f>IFERROR(VLOOKUP($AM618,Centros!$BE$2:$BF$6,2,FALSE),0)</f>
        <v>0</v>
      </c>
      <c r="BD618" s="45" t="str">
        <f t="shared" si="228"/>
        <v>ALGADI</v>
      </c>
      <c r="BE618" s="45" t="s">
        <v>852</v>
      </c>
      <c r="BF618" s="123" t="str">
        <f t="shared" si="229"/>
        <v>9-SEPTIEMBRE</v>
      </c>
      <c r="BG618" s="45">
        <f t="shared" si="230"/>
        <v>120028</v>
      </c>
      <c r="BH618" s="45">
        <f>VLOOKUP(Y618,Hoja1!$A$2:$O$599,14,FALSE)</f>
        <v>120028</v>
      </c>
      <c r="BI618" s="45" t="str">
        <f>VLOOKUP(BH618,Hoja1!$A$2:$O$599,2,FALSE)</f>
        <v>C.M.STA.MARIA DEL PINO</v>
      </c>
      <c r="BJ618" s="45" t="str">
        <f t="shared" si="231"/>
        <v>OTOYA AZABACHE, NORA M</v>
      </c>
      <c r="BK618" s="45">
        <f>VLOOKUP(BJ618,Trabajadores!$C$3:$AN$3285,14,FALSE)</f>
        <v>100</v>
      </c>
      <c r="BL618" s="45" t="str">
        <f>VLOOKUP($BJ618,Trabajadores!$C$3:$AN$3285,19,FALSE)</f>
        <v>Auxiliar S</v>
      </c>
      <c r="BM618" s="45">
        <f>VLOOKUP($BJ618,Trabajadores!$C$3:$AN$3285,16,FALSE)</f>
        <v>100</v>
      </c>
      <c r="BN618" s="124">
        <f t="shared" si="232"/>
        <v>1</v>
      </c>
      <c r="BP618" s="125">
        <f t="shared" si="233"/>
        <v>1</v>
      </c>
      <c r="BR618" s="126">
        <f t="shared" si="234"/>
        <v>-71.253</v>
      </c>
      <c r="BV618" s="45" t="str">
        <f t="shared" si="235"/>
        <v>ALGADI</v>
      </c>
      <c r="BW618" s="45" t="s">
        <v>852</v>
      </c>
      <c r="BX618" s="123" t="str">
        <f t="shared" si="236"/>
        <v>9-SEPTIEMBRE</v>
      </c>
      <c r="BY618" s="45">
        <f t="shared" si="237"/>
        <v>120028</v>
      </c>
      <c r="BZ618" s="45">
        <f>VLOOKUP(BY618,Hoja1!$A$2:$O$599,14,FALSE)</f>
        <v>120028</v>
      </c>
      <c r="CA618" s="45" t="str">
        <f>VLOOKUP(BZ618,Hoja1!$A$2:$O$599,2,FALSE)</f>
        <v>C.M.STA.MARIA DEL PINO</v>
      </c>
      <c r="CB618" s="45" t="str">
        <f t="shared" si="238"/>
        <v>Absentismo</v>
      </c>
      <c r="CC618" s="45">
        <v>888</v>
      </c>
      <c r="CD618" s="45" t="str">
        <f t="shared" si="239"/>
        <v>INCIDENCIA</v>
      </c>
      <c r="CJ618" s="126">
        <f t="shared" si="240"/>
        <v>71.253</v>
      </c>
    </row>
    <row r="619" spans="4:88" hidden="1" x14ac:dyDescent="0.3">
      <c r="D619" s="31" t="s">
        <v>2777</v>
      </c>
      <c r="E619" s="8" t="s">
        <v>2786</v>
      </c>
      <c r="F619" s="7" t="s">
        <v>726</v>
      </c>
      <c r="G619" s="45" t="s">
        <v>714</v>
      </c>
      <c r="H619" s="45" t="s">
        <v>717</v>
      </c>
      <c r="I619" s="119" t="s">
        <v>4791</v>
      </c>
      <c r="J619" s="18" t="s">
        <v>485</v>
      </c>
      <c r="K619" s="119">
        <v>120028</v>
      </c>
      <c r="L619" s="110" t="str">
        <f t="shared" si="219"/>
        <v>ok</v>
      </c>
      <c r="M619" s="111" t="str">
        <f>IFERROR(VLOOKUP(K619,Centros!$E$2:$G$340,2,FALSE)," ")</f>
        <v>C.M.STA.MARIA DEL PINO</v>
      </c>
      <c r="N619" s="112" t="str">
        <f t="shared" si="220"/>
        <v xml:space="preserve"> </v>
      </c>
      <c r="O619" s="113" t="str">
        <f>IFERROR(VLOOKUP($I619,Trabajadores!$C$3:$AF$1684,19,FALSE)," ")</f>
        <v>ASL</v>
      </c>
      <c r="P619" s="32">
        <v>6</v>
      </c>
      <c r="Q619" s="33">
        <v>9</v>
      </c>
      <c r="R619" s="24">
        <f t="shared" si="218"/>
        <v>54</v>
      </c>
      <c r="T619" s="23">
        <f t="shared" si="221"/>
        <v>1.6367812499999999</v>
      </c>
      <c r="U619" s="23">
        <f t="shared" si="222"/>
        <v>0</v>
      </c>
      <c r="V619" s="18"/>
      <c r="W619" s="23">
        <f t="shared" si="223"/>
        <v>71.253</v>
      </c>
      <c r="X619" s="30" t="str">
        <f>IFERROR(VLOOKUP($I619,Trabajadores!$C$2:$AS$1684,42,FALSE)," ")</f>
        <v>ALGADI</v>
      </c>
      <c r="Y619" s="30">
        <f>IFERROR(VLOOKUP($I619,Trabajadores!$C$2:$AS$1684,40,FALSE)," ")</f>
        <v>120028</v>
      </c>
      <c r="Z619" s="30" t="str">
        <f>IFERROR(VLOOKUP(Y619,Centros!$X$2:$Y$228,2,FALSE)," ")</f>
        <v>C.M.STA.MARIA DEL PINO</v>
      </c>
      <c r="AA619" s="6" t="s">
        <v>10613</v>
      </c>
      <c r="AB619" s="5" t="s">
        <v>11133</v>
      </c>
      <c r="AC619" s="41">
        <f>IFERROR(VLOOKUP(H619,Centros!$AI$2:$AN$10,6,FALSE),0)</f>
        <v>73</v>
      </c>
      <c r="AD619" s="42">
        <f t="shared" si="224"/>
        <v>0</v>
      </c>
      <c r="AE619" s="42">
        <f t="shared" si="225"/>
        <v>0</v>
      </c>
      <c r="AF619" s="42">
        <f t="shared" si="226"/>
        <v>54</v>
      </c>
      <c r="AG619" s="42">
        <f t="shared" si="227"/>
        <v>0</v>
      </c>
      <c r="AH619" s="43">
        <f>IFERROR(VLOOKUP($I619,Trabajadores!$C$3:$AT$1684,44,FALSE),0)</f>
        <v>19228</v>
      </c>
      <c r="AI619" s="43">
        <f>IFERROR(VLOOKUP($I619,Trabajadores!$C$3:$AT$1684,2,FALSE),0)</f>
        <v>1363</v>
      </c>
      <c r="AJ619" s="43" t="str">
        <f>IFERROR(VLOOKUP($I619,Trabajadores!$C$3:$AY$1270,21,FALSE),0)</f>
        <v>7</v>
      </c>
      <c r="AK619" s="42">
        <f>IFERROR(VLOOKUP($I619,Trabajadores!$C$3:$AN$1684,38,FALSE),0)</f>
        <v>7.7937499999999993</v>
      </c>
      <c r="AL619" s="42" t="str">
        <f>IFERROR(VLOOKUP($I619,Trabajadores!$C$3:$AN$1684,28,FALSE),0)</f>
        <v>99100165012016</v>
      </c>
      <c r="AM619" s="21" t="str">
        <f>IFERROR(VLOOKUP($I619,Trabajadores!$C$3:$AN$1684,19,FALSE),0)</f>
        <v>ASL</v>
      </c>
      <c r="AN619" s="21">
        <f>IFERROR(IF($J619="algadi",VLOOKUP($K619,Centros!$AB$2:$AD$142,2,FALSE),VLOOKUP($K619,Centros!$AB$143:$AD$282,2,FALSE)),0)</f>
        <v>19228</v>
      </c>
      <c r="AO619" s="44" t="str">
        <f>IFERROR(IF($J619="algadi",VLOOKUP($K619,Centros!$AB$2:$AD$142,3,FALSE),VLOOKUP($K619,Centros!$AB$143:$AD$222,3,FALSE)),0)</f>
        <v>7</v>
      </c>
      <c r="AQ619" s="55">
        <f>IFERROR(VLOOKUP($AM619,Centros!$AR$2:$AS$405,2,FALSE),0)</f>
        <v>1.6367812499999999</v>
      </c>
      <c r="AR619" s="78">
        <f>IFERROR(VLOOKUP($AM619,Centros!$AZ$2:$BA$6,2,FALSE),0)</f>
        <v>0</v>
      </c>
      <c r="AS619" s="76">
        <f>IFERROR(VLOOKUP($AM619,Centros!$BE$2:$BF$6,2,FALSE),0)</f>
        <v>2.0499999999999998</v>
      </c>
      <c r="BD619" s="45" t="str">
        <f t="shared" si="228"/>
        <v>ALGADI</v>
      </c>
      <c r="BE619" s="45" t="s">
        <v>852</v>
      </c>
      <c r="BF619" s="123" t="str">
        <f t="shared" si="229"/>
        <v>9-SEPTIEMBRE</v>
      </c>
      <c r="BG619" s="45">
        <f t="shared" si="230"/>
        <v>120028</v>
      </c>
      <c r="BH619" s="45">
        <f>VLOOKUP(Y619,Hoja1!$A$2:$O$599,14,FALSE)</f>
        <v>120028</v>
      </c>
      <c r="BI619" s="45" t="str">
        <f>VLOOKUP(BH619,Hoja1!$A$2:$O$599,2,FALSE)</f>
        <v>C.M.STA.MARIA DEL PINO</v>
      </c>
      <c r="BJ619" s="45" t="str">
        <f t="shared" si="231"/>
        <v>RODRIGUEZ GARCIA, GLORIANA</v>
      </c>
      <c r="BK619" s="45">
        <f>VLOOKUP(BJ619,Trabajadores!$C$3:$AN$3285,14,FALSE)</f>
        <v>289</v>
      </c>
      <c r="BL619" s="45" t="str">
        <f>VLOOKUP($BJ619,Trabajadores!$C$3:$AN$3285,19,FALSE)</f>
        <v>ASL</v>
      </c>
      <c r="BM619" s="45">
        <f>VLOOKUP($BJ619,Trabajadores!$C$3:$AN$3285,16,FALSE)</f>
        <v>60</v>
      </c>
      <c r="BN619" s="124">
        <f t="shared" si="232"/>
        <v>1</v>
      </c>
      <c r="BP619" s="125">
        <f t="shared" si="233"/>
        <v>1</v>
      </c>
      <c r="BR619" s="126">
        <f t="shared" si="234"/>
        <v>-71.253</v>
      </c>
      <c r="BV619" s="45" t="str">
        <f t="shared" si="235"/>
        <v>ALGADI</v>
      </c>
      <c r="BW619" s="45" t="s">
        <v>852</v>
      </c>
      <c r="BX619" s="123" t="str">
        <f t="shared" si="236"/>
        <v>9-SEPTIEMBRE</v>
      </c>
      <c r="BY619" s="45">
        <f t="shared" si="237"/>
        <v>120028</v>
      </c>
      <c r="BZ619" s="45">
        <f>VLOOKUP(BY619,Hoja1!$A$2:$O$599,14,FALSE)</f>
        <v>120028</v>
      </c>
      <c r="CA619" s="45" t="str">
        <f>VLOOKUP(BZ619,Hoja1!$A$2:$O$599,2,FALSE)</f>
        <v>C.M.STA.MARIA DEL PINO</v>
      </c>
      <c r="CB619" s="45" t="str">
        <f t="shared" si="238"/>
        <v>Absentismo</v>
      </c>
      <c r="CC619" s="45">
        <v>888</v>
      </c>
      <c r="CD619" s="45" t="str">
        <f t="shared" si="239"/>
        <v>INCIDENCIA</v>
      </c>
      <c r="CJ619" s="126">
        <f t="shared" si="240"/>
        <v>71.253</v>
      </c>
    </row>
    <row r="620" spans="4:88" hidden="1" x14ac:dyDescent="0.3">
      <c r="D620" s="31" t="s">
        <v>2777</v>
      </c>
      <c r="E620" s="8" t="s">
        <v>2786</v>
      </c>
      <c r="F620" s="7" t="s">
        <v>726</v>
      </c>
      <c r="G620" s="45" t="s">
        <v>714</v>
      </c>
      <c r="H620" s="45" t="s">
        <v>717</v>
      </c>
      <c r="I620" s="119" t="s">
        <v>2859</v>
      </c>
      <c r="J620" s="18" t="s">
        <v>485</v>
      </c>
      <c r="K620" s="119">
        <v>120028</v>
      </c>
      <c r="L620" s="110" t="str">
        <f t="shared" si="219"/>
        <v>ok</v>
      </c>
      <c r="M620" s="111" t="str">
        <f>IFERROR(VLOOKUP(K620,Centros!$E$2:$G$340,2,FALSE)," ")</f>
        <v>C.M.STA.MARIA DEL PINO</v>
      </c>
      <c r="N620" s="112" t="str">
        <f t="shared" si="220"/>
        <v xml:space="preserve"> </v>
      </c>
      <c r="O620" s="113" t="str">
        <f>IFERROR(VLOOKUP($I620,Trabajadores!$C$3:$AF$1684,19,FALSE)," ")</f>
        <v>ASL</v>
      </c>
      <c r="P620" s="32">
        <v>7</v>
      </c>
      <c r="Q620" s="33">
        <v>9</v>
      </c>
      <c r="R620" s="24">
        <f t="shared" si="218"/>
        <v>63</v>
      </c>
      <c r="T620" s="23">
        <f t="shared" si="221"/>
        <v>1.6367812499999999</v>
      </c>
      <c r="U620" s="23">
        <f t="shared" si="222"/>
        <v>0</v>
      </c>
      <c r="V620" s="18"/>
      <c r="W620" s="23">
        <f t="shared" si="223"/>
        <v>83.128499999999988</v>
      </c>
      <c r="X620" s="30" t="str">
        <f>IFERROR(VLOOKUP($I620,Trabajadores!$C$2:$AS$1684,42,FALSE)," ")</f>
        <v>ALGADI</v>
      </c>
      <c r="Y620" s="30">
        <f>IFERROR(VLOOKUP($I620,Trabajadores!$C$2:$AS$1684,40,FALSE)," ")</f>
        <v>120028</v>
      </c>
      <c r="Z620" s="30" t="str">
        <f>IFERROR(VLOOKUP(Y620,Centros!$X$2:$Y$228,2,FALSE)," ")</f>
        <v>C.M.STA.MARIA DEL PINO</v>
      </c>
      <c r="AA620" s="6" t="s">
        <v>10613</v>
      </c>
      <c r="AB620" s="5" t="s">
        <v>11134</v>
      </c>
      <c r="AC620" s="41">
        <f>IFERROR(VLOOKUP(H620,Centros!$AI$2:$AN$10,6,FALSE),0)</f>
        <v>73</v>
      </c>
      <c r="AD620" s="42">
        <f t="shared" si="224"/>
        <v>0</v>
      </c>
      <c r="AE620" s="42">
        <f t="shared" si="225"/>
        <v>0</v>
      </c>
      <c r="AF620" s="42">
        <f t="shared" si="226"/>
        <v>63</v>
      </c>
      <c r="AG620" s="42">
        <f t="shared" si="227"/>
        <v>0</v>
      </c>
      <c r="AH620" s="43">
        <f>IFERROR(VLOOKUP($I620,Trabajadores!$C$3:$AT$1684,44,FALSE),0)</f>
        <v>19228</v>
      </c>
      <c r="AI620" s="43">
        <f>IFERROR(VLOOKUP($I620,Trabajadores!$C$3:$AT$1684,2,FALSE),0)</f>
        <v>2053</v>
      </c>
      <c r="AJ620" s="43" t="str">
        <f>IFERROR(VLOOKUP($I620,Trabajadores!$C$3:$AY$1270,21,FALSE),0)</f>
        <v>7</v>
      </c>
      <c r="AK620" s="42">
        <f>IFERROR(VLOOKUP($I620,Trabajadores!$C$3:$AN$1684,38,FALSE),0)</f>
        <v>7.7961538461538469</v>
      </c>
      <c r="AL620" s="42" t="str">
        <f>IFERROR(VLOOKUP($I620,Trabajadores!$C$3:$AN$1684,28,FALSE),0)</f>
        <v>99100165012016</v>
      </c>
      <c r="AM620" s="21" t="str">
        <f>IFERROR(VLOOKUP($I620,Trabajadores!$C$3:$AN$1684,19,FALSE),0)</f>
        <v>ASL</v>
      </c>
      <c r="AN620" s="21">
        <f>IFERROR(IF($J620="algadi",VLOOKUP($K620,Centros!$AB$2:$AD$142,2,FALSE),VLOOKUP($K620,Centros!$AB$143:$AD$282,2,FALSE)),0)</f>
        <v>19228</v>
      </c>
      <c r="AO620" s="44" t="str">
        <f>IFERROR(IF($J620="algadi",VLOOKUP($K620,Centros!$AB$2:$AD$142,3,FALSE),VLOOKUP($K620,Centros!$AB$143:$AD$222,3,FALSE)),0)</f>
        <v>7</v>
      </c>
      <c r="AQ620" s="55">
        <f>IFERROR(VLOOKUP($AM620,Centros!$AR$2:$AS$405,2,FALSE),0)</f>
        <v>1.6367812499999999</v>
      </c>
      <c r="AR620" s="78">
        <f>IFERROR(VLOOKUP($AM620,Centros!$AZ$2:$BA$6,2,FALSE),0)</f>
        <v>0</v>
      </c>
      <c r="AS620" s="76">
        <f>IFERROR(VLOOKUP($AM620,Centros!$BE$2:$BF$6,2,FALSE),0)</f>
        <v>2.0499999999999998</v>
      </c>
      <c r="BD620" s="45" t="str">
        <f t="shared" si="228"/>
        <v>ALGADI</v>
      </c>
      <c r="BE620" s="45" t="s">
        <v>852</v>
      </c>
      <c r="BF620" s="123" t="str">
        <f t="shared" si="229"/>
        <v>9-SEPTIEMBRE</v>
      </c>
      <c r="BG620" s="45">
        <f t="shared" si="230"/>
        <v>120028</v>
      </c>
      <c r="BH620" s="45">
        <f>VLOOKUP(Y620,Hoja1!$A$2:$O$599,14,FALSE)</f>
        <v>120028</v>
      </c>
      <c r="BI620" s="45" t="str">
        <f>VLOOKUP(BH620,Hoja1!$A$2:$O$599,2,FALSE)</f>
        <v>C.M.STA.MARIA DEL PINO</v>
      </c>
      <c r="BJ620" s="45" t="str">
        <f t="shared" si="231"/>
        <v>VILLACRES TIBAN, MAYRA A</v>
      </c>
      <c r="BK620" s="45">
        <f>VLOOKUP(BJ620,Trabajadores!$C$3:$AN$3285,14,FALSE)</f>
        <v>510</v>
      </c>
      <c r="BL620" s="45" t="str">
        <f>VLOOKUP($BJ620,Trabajadores!$C$3:$AN$3285,19,FALSE)</f>
        <v>ASL</v>
      </c>
      <c r="BM620" s="45">
        <f>VLOOKUP($BJ620,Trabajadores!$C$3:$AN$3285,16,FALSE)</f>
        <v>97.5</v>
      </c>
      <c r="BN620" s="124">
        <f t="shared" si="232"/>
        <v>1</v>
      </c>
      <c r="BP620" s="125">
        <f t="shared" si="233"/>
        <v>1</v>
      </c>
      <c r="BR620" s="126">
        <f t="shared" si="234"/>
        <v>-83.128499999999988</v>
      </c>
      <c r="BV620" s="45" t="str">
        <f t="shared" si="235"/>
        <v>ALGADI</v>
      </c>
      <c r="BW620" s="45" t="s">
        <v>852</v>
      </c>
      <c r="BX620" s="123" t="str">
        <f t="shared" si="236"/>
        <v>9-SEPTIEMBRE</v>
      </c>
      <c r="BY620" s="45">
        <f t="shared" si="237"/>
        <v>120028</v>
      </c>
      <c r="BZ620" s="45">
        <f>VLOOKUP(BY620,Hoja1!$A$2:$O$599,14,FALSE)</f>
        <v>120028</v>
      </c>
      <c r="CA620" s="45" t="str">
        <f>VLOOKUP(BZ620,Hoja1!$A$2:$O$599,2,FALSE)</f>
        <v>C.M.STA.MARIA DEL PINO</v>
      </c>
      <c r="CB620" s="45" t="str">
        <f t="shared" si="238"/>
        <v>Absentismo</v>
      </c>
      <c r="CC620" s="45">
        <v>888</v>
      </c>
      <c r="CD620" s="45" t="str">
        <f t="shared" si="239"/>
        <v>INCIDENCIA</v>
      </c>
      <c r="CJ620" s="126">
        <f t="shared" si="240"/>
        <v>83.128499999999988</v>
      </c>
    </row>
    <row r="621" spans="4:88" hidden="1" x14ac:dyDescent="0.3">
      <c r="D621" s="31" t="s">
        <v>2777</v>
      </c>
      <c r="E621" s="8" t="s">
        <v>2786</v>
      </c>
      <c r="F621" s="7" t="s">
        <v>726</v>
      </c>
      <c r="G621" s="45" t="s">
        <v>714</v>
      </c>
      <c r="H621" s="45" t="s">
        <v>722</v>
      </c>
      <c r="I621" s="119" t="s">
        <v>10253</v>
      </c>
      <c r="J621" s="18" t="s">
        <v>485</v>
      </c>
      <c r="K621" s="119">
        <v>120008</v>
      </c>
      <c r="L621" s="110" t="str">
        <f t="shared" si="219"/>
        <v>ok</v>
      </c>
      <c r="M621" s="111" t="str">
        <f>IFERROR(VLOOKUP(K621,Centros!$E$2:$G$340,2,FALSE)," ")</f>
        <v>COLEGIO MAYOR JAIME DEL AMO</v>
      </c>
      <c r="N621" s="112" t="str">
        <f t="shared" si="220"/>
        <v xml:space="preserve"> </v>
      </c>
      <c r="O621" s="113" t="str">
        <f>IFERROR(VLOOKUP($I621,Trabajadores!$C$3:$AF$1684,19,FALSE)," ")</f>
        <v>ASL</v>
      </c>
      <c r="P621" s="32">
        <v>1</v>
      </c>
      <c r="Q621" s="33">
        <v>740</v>
      </c>
      <c r="R621" s="24">
        <f t="shared" si="218"/>
        <v>740</v>
      </c>
      <c r="T621" s="23">
        <f t="shared" si="221"/>
        <v>1.6367812499999999</v>
      </c>
      <c r="U621" s="23">
        <f t="shared" si="222"/>
        <v>0</v>
      </c>
      <c r="V621" s="18"/>
      <c r="W621" s="23">
        <f t="shared" si="223"/>
        <v>976.43</v>
      </c>
      <c r="X621" s="30" t="str">
        <f>IFERROR(VLOOKUP($I621,Trabajadores!$C$2:$AS$1684,42,FALSE)," ")</f>
        <v>ALGADI</v>
      </c>
      <c r="Y621" s="30">
        <f>IFERROR(VLOOKUP($I621,Trabajadores!$C$2:$AS$1684,40,FALSE)," ")</f>
        <v>888888</v>
      </c>
      <c r="Z621" s="30" t="str">
        <f>IFERROR(VLOOKUP(Y621,Centros!$X$2:$Y$228,2,FALSE)," ")</f>
        <v>CORRETURNOS/RAPPELS</v>
      </c>
      <c r="AA621" s="6" t="s">
        <v>10613</v>
      </c>
      <c r="AB621" s="5" t="s">
        <v>11135</v>
      </c>
      <c r="AC621" s="41">
        <f>IFERROR(VLOOKUP(H621,Centros!$AI$2:$AN$10,6,FALSE),0)</f>
        <v>72</v>
      </c>
      <c r="AD621" s="42">
        <f t="shared" si="224"/>
        <v>0</v>
      </c>
      <c r="AE621" s="42">
        <f t="shared" si="225"/>
        <v>740</v>
      </c>
      <c r="AF621" s="42">
        <f t="shared" si="226"/>
        <v>0</v>
      </c>
      <c r="AG621" s="42">
        <f t="shared" si="227"/>
        <v>0</v>
      </c>
      <c r="AH621" s="43">
        <f>IFERROR(VLOOKUP($I621,Trabajadores!$C$3:$AT$1684,44,FALSE),0)</f>
        <v>19228</v>
      </c>
      <c r="AI621" s="43">
        <f>IFERROR(VLOOKUP($I621,Trabajadores!$C$3:$AT$1684,2,FALSE),0)</f>
        <v>2081</v>
      </c>
      <c r="AJ621" s="43" t="str">
        <f>IFERROR(VLOOKUP($I621,Trabajadores!$C$3:$AY$1270,21,FALSE),0)</f>
        <v>55</v>
      </c>
      <c r="AK621" s="42">
        <f>IFERROR(VLOOKUP($I621,Trabajadores!$C$3:$AN$1684,38,FALSE),0)</f>
        <v>8.3650000000000002</v>
      </c>
      <c r="AL621" s="42" t="str">
        <f>IFERROR(VLOOKUP($I621,Trabajadores!$C$3:$AN$1684,28,FALSE),0)</f>
        <v>99100165012016</v>
      </c>
      <c r="AM621" s="21" t="str">
        <f>IFERROR(VLOOKUP($I621,Trabajadores!$C$3:$AN$1684,19,FALSE),0)</f>
        <v>ASL</v>
      </c>
      <c r="AN621" s="21">
        <f>IFERROR(IF($J621="algadi",VLOOKUP($K621,Centros!$AB$2:$AD$142,2,FALSE),VLOOKUP($K621,Centros!$AB$143:$AD$282,2,FALSE)),0)</f>
        <v>5027</v>
      </c>
      <c r="AO621" s="44" t="str">
        <f>IFERROR(IF($J621="algadi",VLOOKUP($K621,Centros!$AB$2:$AD$142,3,FALSE),VLOOKUP($K621,Centros!$AB$143:$AD$222,3,FALSE)),0)</f>
        <v>50</v>
      </c>
      <c r="AQ621" s="55">
        <f>IFERROR(VLOOKUP($AM621,Centros!$AR$2:$AS$405,2,FALSE),0)</f>
        <v>1.6367812499999999</v>
      </c>
      <c r="AR621" s="78">
        <f>IFERROR(VLOOKUP($AM621,Centros!$AZ$2:$BA$6,2,FALSE),0)</f>
        <v>0</v>
      </c>
      <c r="AS621" s="76">
        <f>IFERROR(VLOOKUP($AM621,Centros!$BE$2:$BF$6,2,FALSE),0)</f>
        <v>2.0499999999999998</v>
      </c>
      <c r="BD621" s="45" t="str">
        <f t="shared" si="228"/>
        <v>ALGADI</v>
      </c>
      <c r="BE621" s="45" t="s">
        <v>852</v>
      </c>
      <c r="BF621" s="123" t="str">
        <f t="shared" si="229"/>
        <v>9-SEPTIEMBRE</v>
      </c>
      <c r="BG621" s="45">
        <f t="shared" si="230"/>
        <v>888888</v>
      </c>
      <c r="BH621" s="45">
        <f>VLOOKUP(Y621,Hoja1!$A$2:$O$599,14,FALSE)</f>
        <v>888888</v>
      </c>
      <c r="BI621" s="45" t="str">
        <f>VLOOKUP(BH621,Hoja1!$A$2:$O$599,2,FALSE)</f>
        <v>CORRETURNOS/RAPPELS</v>
      </c>
      <c r="BJ621" s="45" t="str">
        <f t="shared" si="231"/>
        <v>SILVA PIRES, ELISA</v>
      </c>
      <c r="BK621" s="45">
        <f>VLOOKUP(BJ621,Trabajadores!$C$3:$AN$3285,14,FALSE)</f>
        <v>300</v>
      </c>
      <c r="BL621" s="45" t="str">
        <f>VLOOKUP($BJ621,Trabajadores!$C$3:$AN$3285,19,FALSE)</f>
        <v>ASL</v>
      </c>
      <c r="BM621" s="45">
        <f>VLOOKUP($BJ621,Trabajadores!$C$3:$AN$3285,16,FALSE)</f>
        <v>50</v>
      </c>
      <c r="BN621" s="124">
        <f t="shared" si="232"/>
        <v>1</v>
      </c>
      <c r="BP621" s="125">
        <f t="shared" si="233"/>
        <v>1</v>
      </c>
      <c r="BR621" s="126">
        <f t="shared" si="234"/>
        <v>-976.43</v>
      </c>
      <c r="BV621" s="45" t="str">
        <f t="shared" si="235"/>
        <v>ALGADI</v>
      </c>
      <c r="BW621" s="45" t="s">
        <v>852</v>
      </c>
      <c r="BX621" s="123" t="str">
        <f t="shared" si="236"/>
        <v>9-SEPTIEMBRE</v>
      </c>
      <c r="BY621" s="45">
        <f t="shared" si="237"/>
        <v>120008</v>
      </c>
      <c r="BZ621" s="45">
        <f>VLOOKUP(BY621,Hoja1!$A$2:$O$599,14,FALSE)</f>
        <v>120008</v>
      </c>
      <c r="CA621" s="45" t="str">
        <f>VLOOKUP(BZ621,Hoja1!$A$2:$O$599,2,FALSE)</f>
        <v>C.M.U.  JAIME DEL AMO</v>
      </c>
      <c r="CB621" s="45" t="str">
        <f t="shared" si="238"/>
        <v>Puesto pendiente de cubrir</v>
      </c>
      <c r="CC621" s="45">
        <v>888</v>
      </c>
      <c r="CD621" s="45" t="str">
        <f t="shared" si="239"/>
        <v>INCIDENCIA</v>
      </c>
      <c r="CJ621" s="126">
        <f t="shared" si="240"/>
        <v>976.43</v>
      </c>
    </row>
    <row r="622" spans="4:88" hidden="1" x14ac:dyDescent="0.3">
      <c r="D622" s="31" t="s">
        <v>2777</v>
      </c>
      <c r="E622" s="8" t="s">
        <v>2786</v>
      </c>
      <c r="F622" s="7" t="s">
        <v>726</v>
      </c>
      <c r="G622" s="45" t="s">
        <v>714</v>
      </c>
      <c r="H622" s="45" t="s">
        <v>816</v>
      </c>
      <c r="I622" s="119" t="s">
        <v>5493</v>
      </c>
      <c r="J622" s="18" t="s">
        <v>651</v>
      </c>
      <c r="K622" s="119">
        <v>110070</v>
      </c>
      <c r="L622" s="110" t="str">
        <f t="shared" si="219"/>
        <v>ok</v>
      </c>
      <c r="M622" s="111" t="str">
        <f>IFERROR(VLOOKUP(K622,Centros!$E$2:$G$340,2,FALSE)," ")</f>
        <v>COL. SAG. CORAZON JESUS-VALDERRIBA</v>
      </c>
      <c r="N622" s="112" t="str">
        <f t="shared" si="220"/>
        <v xml:space="preserve"> </v>
      </c>
      <c r="O622" s="113" t="str">
        <f>IFERROR(VLOOKUP($I622,Trabajadores!$C$3:$AF$1684,19,FALSE)," ")</f>
        <v>Monitor@</v>
      </c>
      <c r="P622" s="32">
        <v>17</v>
      </c>
      <c r="Q622" s="33">
        <v>9</v>
      </c>
      <c r="R622" s="24">
        <f t="shared" si="218"/>
        <v>153</v>
      </c>
      <c r="T622" s="23">
        <f t="shared" si="221"/>
        <v>1.6367812499999999</v>
      </c>
      <c r="U622" s="23">
        <f t="shared" si="222"/>
        <v>0</v>
      </c>
      <c r="V622" s="18"/>
      <c r="W622" s="23">
        <f t="shared" si="223"/>
        <v>201.8835</v>
      </c>
      <c r="X622" s="30" t="str">
        <f>IFERROR(VLOOKUP($I622,Trabajadores!$C$2:$AS$1684,42,FALSE)," ")</f>
        <v>SMI</v>
      </c>
      <c r="Y622" s="30">
        <f>IFERROR(VLOOKUP($I622,Trabajadores!$C$2:$AS$1684,40,FALSE)," ")</f>
        <v>110070</v>
      </c>
      <c r="Z622" s="30" t="str">
        <f>IFERROR(VLOOKUP(Y622,Centros!$X$2:$Y$228,2,FALSE)," ")</f>
        <v>COL. SAG. CORAZON JESUS-VALDERRIBA</v>
      </c>
      <c r="AA622" s="6" t="s">
        <v>10613</v>
      </c>
      <c r="AB622" s="5" t="s">
        <v>11136</v>
      </c>
      <c r="AC622" s="41">
        <f>IFERROR(VLOOKUP(H622,Centros!$AI$2:$AN$10,6,FALSE),0)</f>
        <v>72</v>
      </c>
      <c r="AD622" s="42">
        <f t="shared" si="224"/>
        <v>0</v>
      </c>
      <c r="AE622" s="42">
        <f t="shared" si="225"/>
        <v>153</v>
      </c>
      <c r="AF622" s="42">
        <f t="shared" si="226"/>
        <v>0</v>
      </c>
      <c r="AG622" s="42">
        <f t="shared" si="227"/>
        <v>0</v>
      </c>
      <c r="AH622" s="43">
        <f>IFERROR(VLOOKUP($I622,Trabajadores!$C$3:$AT$1684,44,FALSE),0)</f>
        <v>20028</v>
      </c>
      <c r="AI622" s="43">
        <f>IFERROR(VLOOKUP($I622,Trabajadores!$C$3:$AT$1684,2,FALSE),0)</f>
        <v>62</v>
      </c>
      <c r="AJ622" s="43" t="str">
        <f>IFERROR(VLOOKUP($I622,Trabajadores!$C$3:$AY$1270,21,FALSE),0)</f>
        <v>16</v>
      </c>
      <c r="AK622" s="42">
        <f>IFERROR(VLOOKUP($I622,Trabajadores!$C$3:$AN$1684,38,FALSE),0)</f>
        <v>7.87</v>
      </c>
      <c r="AL622" s="42" t="str">
        <f>IFERROR(VLOOKUP($I622,Trabajadores!$C$3:$AN$1684,28,FALSE),0)</f>
        <v>99100165012016</v>
      </c>
      <c r="AM622" s="21" t="str">
        <f>IFERROR(VLOOKUP($I622,Trabajadores!$C$3:$AN$1684,19,FALSE),0)</f>
        <v>Monitor@</v>
      </c>
      <c r="AN622" s="21">
        <f>IFERROR(IF($J622="algadi",VLOOKUP($K622,Centros!$AB$2:$AD$142,2,FALSE),VLOOKUP($K622,Centros!$AB$143:$AD$282,2,FALSE)),0)</f>
        <v>20028</v>
      </c>
      <c r="AO622" s="44">
        <f>IFERROR(IF($J622="algadi",VLOOKUP($K622,Centros!$AB$2:$AD$142,3,FALSE),VLOOKUP($K622,Centros!$AB$143:$AD$222,3,FALSE)),0)</f>
        <v>0</v>
      </c>
      <c r="AQ622" s="55">
        <f>IFERROR(VLOOKUP($AM622,Centros!$AR$2:$AS$405,2,FALSE),0)</f>
        <v>1.6367812499999999</v>
      </c>
      <c r="AR622" s="78">
        <f>IFERROR(VLOOKUP($AM622,Centros!$AZ$2:$BA$6,2,FALSE),0)</f>
        <v>0</v>
      </c>
      <c r="AS622" s="76">
        <f>IFERROR(VLOOKUP($AM622,Centros!$BE$2:$BF$6,2,FALSE),0)</f>
        <v>0</v>
      </c>
      <c r="BD622" s="45" t="str">
        <f t="shared" si="228"/>
        <v>SMI</v>
      </c>
      <c r="BE622" s="45" t="s">
        <v>852</v>
      </c>
      <c r="BF622" s="123" t="str">
        <f t="shared" si="229"/>
        <v>9-SEPTIEMBRE</v>
      </c>
      <c r="BG622" s="45">
        <f t="shared" si="230"/>
        <v>110070</v>
      </c>
      <c r="BH622" s="45">
        <f>VLOOKUP(Y622,Hoja1!$A$2:$O$599,14,FALSE)</f>
        <v>110070</v>
      </c>
      <c r="BI622" s="45" t="str">
        <f>VLOOKUP(BH622,Hoja1!$A$2:$O$599,2,FALSE)</f>
        <v>COL. SAG. CORAZON JESUS-VALDERRIBA</v>
      </c>
      <c r="BJ622" s="45" t="str">
        <f t="shared" si="231"/>
        <v>BORRELLA AGUILAR, M DOLORES</v>
      </c>
      <c r="BK622" s="45">
        <f>VLOOKUP(BJ622,Trabajadores!$C$3:$AN$3285,14,FALSE)</f>
        <v>300</v>
      </c>
      <c r="BL622" s="45" t="str">
        <f>VLOOKUP($BJ622,Trabajadores!$C$3:$AN$3285,19,FALSE)</f>
        <v>Monitor@</v>
      </c>
      <c r="BM622" s="45">
        <f>VLOOKUP($BJ622,Trabajadores!$C$3:$AN$3285,16,FALSE)</f>
        <v>25</v>
      </c>
      <c r="BN622" s="124">
        <f t="shared" si="232"/>
        <v>1</v>
      </c>
      <c r="BP622" s="125">
        <f t="shared" si="233"/>
        <v>1</v>
      </c>
      <c r="BR622" s="126">
        <f t="shared" si="234"/>
        <v>-201.8835</v>
      </c>
      <c r="BV622" s="45" t="str">
        <f t="shared" si="235"/>
        <v>SMI</v>
      </c>
      <c r="BW622" s="45" t="s">
        <v>852</v>
      </c>
      <c r="BX622" s="123" t="str">
        <f t="shared" si="236"/>
        <v>9-SEPTIEMBRE</v>
      </c>
      <c r="BY622" s="45">
        <f t="shared" si="237"/>
        <v>110070</v>
      </c>
      <c r="BZ622" s="45">
        <f>VLOOKUP(BY622,Hoja1!$A$2:$O$599,14,FALSE)</f>
        <v>110070</v>
      </c>
      <c r="CA622" s="45" t="str">
        <f>VLOOKUP(BZ622,Hoja1!$A$2:$O$599,2,FALSE)</f>
        <v>COL. SAG. CORAZON JESUS-VALDERRIBA</v>
      </c>
      <c r="CB622" s="45" t="str">
        <f t="shared" si="238"/>
        <v>Otros</v>
      </c>
      <c r="CC622" s="45">
        <v>888</v>
      </c>
      <c r="CD622" s="45" t="str">
        <f t="shared" si="239"/>
        <v>INCIDENCIA</v>
      </c>
      <c r="CJ622" s="126">
        <f t="shared" si="240"/>
        <v>201.8835</v>
      </c>
    </row>
    <row r="623" spans="4:88" hidden="1" x14ac:dyDescent="0.3">
      <c r="D623" s="31" t="s">
        <v>2777</v>
      </c>
      <c r="E623" s="8" t="s">
        <v>2786</v>
      </c>
      <c r="F623" s="7" t="s">
        <v>726</v>
      </c>
      <c r="G623" s="45" t="s">
        <v>714</v>
      </c>
      <c r="H623" s="45" t="s">
        <v>717</v>
      </c>
      <c r="I623" s="119" t="s">
        <v>3392</v>
      </c>
      <c r="J623" s="18" t="s">
        <v>485</v>
      </c>
      <c r="K623" s="119">
        <v>120027</v>
      </c>
      <c r="L623" s="110" t="str">
        <f t="shared" si="219"/>
        <v>ok</v>
      </c>
      <c r="M623" s="111" t="str">
        <f>IFERROR(VLOOKUP(K623,Centros!$E$2:$G$340,2,FALSE)," ")</f>
        <v>COLEGIO MAYOR CESAR CARLOS</v>
      </c>
      <c r="N623" s="112" t="str">
        <f t="shared" si="220"/>
        <v xml:space="preserve"> </v>
      </c>
      <c r="O623" s="113" t="str">
        <f>IFERROR(VLOOKUP($I623,Trabajadores!$C$3:$AF$1684,19,FALSE)," ")</f>
        <v>Cociner@</v>
      </c>
      <c r="P623" s="32">
        <v>1</v>
      </c>
      <c r="Q623" s="33">
        <v>80</v>
      </c>
      <c r="R623" s="24">
        <f t="shared" si="218"/>
        <v>80</v>
      </c>
      <c r="T623" s="23">
        <f t="shared" si="221"/>
        <v>1.743765625</v>
      </c>
      <c r="U623" s="23">
        <f t="shared" si="222"/>
        <v>0</v>
      </c>
      <c r="V623" s="18"/>
      <c r="W623" s="23">
        <f t="shared" si="223"/>
        <v>105.55999999999999</v>
      </c>
      <c r="X623" s="30" t="str">
        <f>IFERROR(VLOOKUP($I623,Trabajadores!$C$2:$AS$1684,42,FALSE)," ")</f>
        <v>ALGADI</v>
      </c>
      <c r="Y623" s="30">
        <f>IFERROR(VLOOKUP($I623,Trabajadores!$C$2:$AS$1684,40,FALSE)," ")</f>
        <v>120009</v>
      </c>
      <c r="Z623" s="30" t="str">
        <f>IFERROR(VLOOKUP(Y623,Centros!$X$2:$Y$228,2,FALSE)," ")</f>
        <v>COLEGIO MAYOR ALCALA</v>
      </c>
      <c r="AA623" s="6" t="s">
        <v>11137</v>
      </c>
      <c r="AB623" s="5" t="s">
        <v>11138</v>
      </c>
      <c r="AC623" s="41">
        <f>IFERROR(VLOOKUP(H623,Centros!$AI$2:$AN$10,6,FALSE),0)</f>
        <v>73</v>
      </c>
      <c r="AD623" s="42">
        <f t="shared" si="224"/>
        <v>0</v>
      </c>
      <c r="AE623" s="42">
        <f t="shared" si="225"/>
        <v>0</v>
      </c>
      <c r="AF623" s="42">
        <f t="shared" si="226"/>
        <v>80</v>
      </c>
      <c r="AG623" s="42">
        <f t="shared" si="227"/>
        <v>0</v>
      </c>
      <c r="AH623" s="43">
        <f>IFERROR(VLOOKUP($I623,Trabajadores!$C$3:$AT$1684,44,FALSE),0)</f>
        <v>19228</v>
      </c>
      <c r="AI623" s="43">
        <f>IFERROR(VLOOKUP($I623,Trabajadores!$C$3:$AT$1684,2,FALSE),0)</f>
        <v>1146</v>
      </c>
      <c r="AJ623" s="43" t="str">
        <f>IFERROR(VLOOKUP($I623,Trabajadores!$C$3:$AY$1270,21,FALSE),0)</f>
        <v>53</v>
      </c>
      <c r="AK623" s="42">
        <f>IFERROR(VLOOKUP($I623,Trabajadores!$C$3:$AN$1684,38,FALSE),0)</f>
        <v>9.5525000000000002</v>
      </c>
      <c r="AL623" s="42" t="str">
        <f>IFERROR(VLOOKUP($I623,Trabajadores!$C$3:$AN$1684,28,FALSE),0)</f>
        <v>99100165012016</v>
      </c>
      <c r="AM623" s="21" t="str">
        <f>IFERROR(VLOOKUP($I623,Trabajadores!$C$3:$AN$1684,19,FALSE),0)</f>
        <v>Cociner@</v>
      </c>
      <c r="AN623" s="21">
        <f>IFERROR(IF($J623="algadi",VLOOKUP($K623,Centros!$AB$2:$AD$142,2,FALSE),VLOOKUP($K623,Centros!$AB$143:$AD$282,2,FALSE)),0)</f>
        <v>5027</v>
      </c>
      <c r="AO623" s="44" t="str">
        <f>IFERROR(IF($J623="algadi",VLOOKUP($K623,Centros!$AB$2:$AD$142,3,FALSE),VLOOKUP($K623,Centros!$AB$143:$AD$222,3,FALSE)),0)</f>
        <v>62</v>
      </c>
      <c r="AQ623" s="55">
        <f>IFERROR(VLOOKUP($AM623,Centros!$AR$2:$AS$405,2,FALSE),0)</f>
        <v>1.743765625</v>
      </c>
      <c r="AR623" s="78">
        <f>IFERROR(VLOOKUP($AM623,Centros!$AZ$2:$BA$6,2,FALSE),0)</f>
        <v>2.3222499999999999</v>
      </c>
      <c r="AS623" s="76">
        <f>IFERROR(VLOOKUP($AM623,Centros!$BE$2:$BF$6,2,FALSE),0)</f>
        <v>0</v>
      </c>
      <c r="BD623" s="45" t="str">
        <f t="shared" si="228"/>
        <v>ALGADI</v>
      </c>
      <c r="BE623" s="45" t="s">
        <v>852</v>
      </c>
      <c r="BF623" s="123" t="str">
        <f t="shared" si="229"/>
        <v>9-SEPTIEMBRE</v>
      </c>
      <c r="BG623" s="45">
        <f t="shared" si="230"/>
        <v>120009</v>
      </c>
      <c r="BH623" s="45">
        <f>VLOOKUP(Y623,Hoja1!$A$2:$O$599,14,FALSE)</f>
        <v>120009</v>
      </c>
      <c r="BI623" s="45" t="str">
        <f>VLOOKUP(BH623,Hoja1!$A$2:$O$599,2,FALSE)</f>
        <v>COLEGIO MAYOR ALCALA</v>
      </c>
      <c r="BJ623" s="45" t="str">
        <f t="shared" si="231"/>
        <v>CHAMORRO ESTADES, CARLOS</v>
      </c>
      <c r="BK623" s="45">
        <f>VLOOKUP(BJ623,Trabajadores!$C$3:$AN$3285,14,FALSE)</f>
        <v>100</v>
      </c>
      <c r="BL623" s="45" t="str">
        <f>VLOOKUP($BJ623,Trabajadores!$C$3:$AN$3285,19,FALSE)</f>
        <v>Cociner@</v>
      </c>
      <c r="BM623" s="45">
        <f>VLOOKUP($BJ623,Trabajadores!$C$3:$AN$3285,16,FALSE)</f>
        <v>100</v>
      </c>
      <c r="BN623" s="124">
        <f t="shared" si="232"/>
        <v>1</v>
      </c>
      <c r="BP623" s="125">
        <f t="shared" si="233"/>
        <v>1</v>
      </c>
      <c r="BR623" s="126">
        <f t="shared" si="234"/>
        <v>-105.55999999999999</v>
      </c>
      <c r="BV623" s="45" t="str">
        <f t="shared" si="235"/>
        <v>ALGADI</v>
      </c>
      <c r="BW623" s="45" t="s">
        <v>852</v>
      </c>
      <c r="BX623" s="123" t="str">
        <f t="shared" si="236"/>
        <v>9-SEPTIEMBRE</v>
      </c>
      <c r="BY623" s="45">
        <f t="shared" si="237"/>
        <v>120027</v>
      </c>
      <c r="BZ623" s="45">
        <f>VLOOKUP(BY623,Hoja1!$A$2:$O$599,14,FALSE)</f>
        <v>120027</v>
      </c>
      <c r="CA623" s="45" t="str">
        <f>VLOOKUP(BZ623,Hoja1!$A$2:$O$599,2,FALSE)</f>
        <v>COLEGIO MAYOR CESAR CARLOS</v>
      </c>
      <c r="CB623" s="45" t="str">
        <f t="shared" si="238"/>
        <v>Absentismo</v>
      </c>
      <c r="CC623" s="45">
        <v>888</v>
      </c>
      <c r="CD623" s="45" t="str">
        <f t="shared" si="239"/>
        <v>INCIDENCIA</v>
      </c>
      <c r="CJ623" s="126">
        <f t="shared" si="240"/>
        <v>105.55999999999999</v>
      </c>
    </row>
    <row r="624" spans="4:88" x14ac:dyDescent="0.3">
      <c r="D624" s="31" t="s">
        <v>11208</v>
      </c>
      <c r="E624" s="8" t="s">
        <v>2786</v>
      </c>
      <c r="F624" s="7" t="s">
        <v>726</v>
      </c>
      <c r="G624" s="45" t="s">
        <v>714</v>
      </c>
      <c r="H624" s="45" t="s">
        <v>816</v>
      </c>
      <c r="I624" s="119" t="s">
        <v>6633</v>
      </c>
      <c r="J624" s="18" t="s">
        <v>651</v>
      </c>
      <c r="K624" s="119">
        <v>110203</v>
      </c>
      <c r="L624" s="110" t="str">
        <f t="shared" si="219"/>
        <v>ok</v>
      </c>
      <c r="M624" s="111" t="str">
        <f>IFERROR(VLOOKUP(K624,Centros!$E$2:$G$340,2,FALSE)," ")</f>
        <v>GREDOS SAN DIEGO  - EL ESCORIAL</v>
      </c>
      <c r="N624" s="112" t="str">
        <f t="shared" si="220"/>
        <v xml:space="preserve"> </v>
      </c>
      <c r="O624" s="113" t="str">
        <f>IFERROR(VLOOKUP($I624,Trabajadores!$C$3:$AF$1684,19,FALSE)," ")</f>
        <v>Monitor@</v>
      </c>
      <c r="P624" s="32"/>
      <c r="Q624" s="33"/>
      <c r="R624" s="24">
        <f t="shared" si="218"/>
        <v>0</v>
      </c>
      <c r="T624" s="23">
        <f t="shared" si="221"/>
        <v>1.6367812499999999</v>
      </c>
      <c r="U624" s="23">
        <f t="shared" si="222"/>
        <v>0</v>
      </c>
      <c r="V624" s="18">
        <v>44.88</v>
      </c>
      <c r="W624" s="23">
        <f t="shared" si="223"/>
        <v>353.31779999999998</v>
      </c>
      <c r="X624" s="30" t="str">
        <f>IFERROR(VLOOKUP($I624,Trabajadores!$C$2:$AS$1684,42,FALSE)," ")</f>
        <v>SMI</v>
      </c>
      <c r="Y624" s="30">
        <f>IFERROR(VLOOKUP($I624,Trabajadores!$C$2:$AS$1684,40,FALSE)," ")</f>
        <v>888888</v>
      </c>
      <c r="Z624" s="30" t="str">
        <f>IFERROR(VLOOKUP(Y624,Centros!$X$2:$Y$228,2,FALSE)," ")</f>
        <v>CORRETURNOS/RAPPELS</v>
      </c>
      <c r="AA624" s="6">
        <v>45909</v>
      </c>
      <c r="AB624" s="5" t="s">
        <v>11139</v>
      </c>
      <c r="AC624" s="41">
        <f>IFERROR(VLOOKUP(H624,Centros!$AI$2:$AN$10,6,FALSE),0)</f>
        <v>72</v>
      </c>
      <c r="AD624" s="42">
        <f t="shared" si="224"/>
        <v>0</v>
      </c>
      <c r="AE624" s="42">
        <f t="shared" si="225"/>
        <v>0</v>
      </c>
      <c r="AF624" s="42">
        <f t="shared" si="226"/>
        <v>0</v>
      </c>
      <c r="AG624" s="42">
        <f t="shared" si="227"/>
        <v>0</v>
      </c>
      <c r="AH624" s="43">
        <f>IFERROR(VLOOKUP($I624,Trabajadores!$C$3:$AT$1684,44,FALSE),0)</f>
        <v>20028</v>
      </c>
      <c r="AI624" s="43">
        <f>IFERROR(VLOOKUP($I624,Trabajadores!$C$3:$AT$1684,2,FALSE),0)</f>
        <v>465</v>
      </c>
      <c r="AJ624" s="43" t="str">
        <f>IFERROR(VLOOKUP($I624,Trabajadores!$C$3:$AY$1270,21,FALSE),0)</f>
        <v>47</v>
      </c>
      <c r="AK624" s="42">
        <f>IFERROR(VLOOKUP($I624,Trabajadores!$C$3:$AN$1684,38,FALSE),0)</f>
        <v>7.8724999999999996</v>
      </c>
      <c r="AL624" s="42" t="str">
        <f>IFERROR(VLOOKUP($I624,Trabajadores!$C$3:$AN$1684,28,FALSE),0)</f>
        <v>99100165012016</v>
      </c>
      <c r="AM624" s="21" t="str">
        <f>IFERROR(VLOOKUP($I624,Trabajadores!$C$3:$AN$1684,19,FALSE),0)</f>
        <v>Monitor@</v>
      </c>
      <c r="AN624" s="21">
        <f>IFERROR(IF($J624="algadi",VLOOKUP($K624,Centros!$AB$2:$AD$142,2,FALSE),VLOOKUP($K624,Centros!$AB$143:$AD$282,2,FALSE)),0)</f>
        <v>20028</v>
      </c>
      <c r="AO624" s="44">
        <f>IFERROR(IF($J624="algadi",VLOOKUP($K624,Centros!$AB$2:$AD$142,3,FALSE),VLOOKUP($K624,Centros!$AB$143:$AD$222,3,FALSE)),0)</f>
        <v>0</v>
      </c>
      <c r="AQ624" s="55">
        <f>IFERROR(VLOOKUP($AM624,Centros!$AR$2:$AS$405,2,FALSE),0)</f>
        <v>1.6367812499999999</v>
      </c>
      <c r="AR624" s="78">
        <f>IFERROR(VLOOKUP($AM624,Centros!$AZ$2:$BA$6,2,FALSE),0)</f>
        <v>0</v>
      </c>
      <c r="AS624" s="76">
        <f>IFERROR(VLOOKUP($AM624,Centros!$BE$2:$BF$6,2,FALSE),0)</f>
        <v>0</v>
      </c>
      <c r="BD624" s="45" t="str">
        <f t="shared" si="228"/>
        <v>SMI</v>
      </c>
      <c r="BE624" s="45" t="s">
        <v>852</v>
      </c>
      <c r="BF624" s="123" t="str">
        <f t="shared" si="229"/>
        <v>9-SEPTIEMBRE</v>
      </c>
      <c r="BG624" s="45">
        <f t="shared" si="230"/>
        <v>888888</v>
      </c>
      <c r="BH624" s="45">
        <f>VLOOKUP(Y624,Hoja1!$A$2:$O$599,14,FALSE)</f>
        <v>888888</v>
      </c>
      <c r="BI624" s="45" t="str">
        <f>VLOOKUP(BH624,Hoja1!$A$2:$O$599,2,FALSE)</f>
        <v>CORRETURNOS/RAPPELS</v>
      </c>
      <c r="BJ624" s="45" t="str">
        <f t="shared" si="231"/>
        <v>NARVAEZ RODRIGUEZ, MARTA</v>
      </c>
      <c r="BK624" s="45">
        <f>VLOOKUP(BJ624,Trabajadores!$C$3:$AN$3285,14,FALSE)</f>
        <v>300</v>
      </c>
      <c r="BL624" s="45" t="str">
        <f>VLOOKUP($BJ624,Trabajadores!$C$3:$AN$3285,19,FALSE)</f>
        <v>Monitor@</v>
      </c>
      <c r="BM624" s="45">
        <f>VLOOKUP($BJ624,Trabajadores!$C$3:$AN$3285,16,FALSE)</f>
        <v>50</v>
      </c>
      <c r="BN624" s="124">
        <f t="shared" si="232"/>
        <v>1</v>
      </c>
      <c r="BP624" s="125">
        <f t="shared" si="233"/>
        <v>1</v>
      </c>
      <c r="BR624" s="126">
        <f t="shared" si="234"/>
        <v>-353.31779999999998</v>
      </c>
      <c r="BV624" s="45" t="str">
        <f t="shared" si="235"/>
        <v>SMI</v>
      </c>
      <c r="BW624" s="45" t="s">
        <v>852</v>
      </c>
      <c r="BX624" s="123" t="str">
        <f t="shared" si="236"/>
        <v>9-SEPTIEMBRE</v>
      </c>
      <c r="BY624" s="45">
        <f t="shared" si="237"/>
        <v>110203</v>
      </c>
      <c r="BZ624" s="45" t="e">
        <f>VLOOKUP(BY624,Hoja1!$A$2:$O$599,14,FALSE)</f>
        <v>#N/A</v>
      </c>
      <c r="CA624" s="45" t="str">
        <f>+BI624</f>
        <v>CORRETURNOS/RAPPELS</v>
      </c>
      <c r="CB624" s="45" t="str">
        <f t="shared" si="238"/>
        <v>Otros</v>
      </c>
      <c r="CC624" s="45">
        <v>888</v>
      </c>
      <c r="CD624" s="45" t="str">
        <f t="shared" si="239"/>
        <v>INCIDENCIA</v>
      </c>
      <c r="CJ624" s="126">
        <f t="shared" si="240"/>
        <v>353.31779999999998</v>
      </c>
    </row>
    <row r="625" spans="4:88" hidden="1" x14ac:dyDescent="0.3">
      <c r="D625" s="31" t="s">
        <v>11208</v>
      </c>
      <c r="E625" s="8" t="s">
        <v>2786</v>
      </c>
      <c r="F625" s="7" t="s">
        <v>726</v>
      </c>
      <c r="G625" s="45" t="s">
        <v>714</v>
      </c>
      <c r="H625" s="45" t="s">
        <v>721</v>
      </c>
      <c r="I625" s="119" t="s">
        <v>6633</v>
      </c>
      <c r="J625" s="18" t="s">
        <v>651</v>
      </c>
      <c r="K625" s="119">
        <v>110120</v>
      </c>
      <c r="L625" s="110" t="str">
        <f t="shared" si="219"/>
        <v>ok</v>
      </c>
      <c r="M625" s="111" t="str">
        <f>IFERROR(VLOOKUP(K625,Centros!$E$2:$G$340,2,FALSE)," ")</f>
        <v>COLEGIO CRISTO REY  - LAS ROZAS</v>
      </c>
      <c r="N625" s="112" t="str">
        <f t="shared" si="220"/>
        <v xml:space="preserve"> </v>
      </c>
      <c r="O625" s="113" t="str">
        <f>IFERROR(VLOOKUP($I625,Trabajadores!$C$3:$AF$1684,19,FALSE)," ")</f>
        <v>Monitor@</v>
      </c>
      <c r="P625" s="32"/>
      <c r="Q625" s="33"/>
      <c r="R625" s="24">
        <f t="shared" si="218"/>
        <v>0</v>
      </c>
      <c r="T625" s="23">
        <f t="shared" si="221"/>
        <v>1.6367812499999999</v>
      </c>
      <c r="U625" s="23">
        <f t="shared" si="222"/>
        <v>0</v>
      </c>
      <c r="V625" s="18">
        <v>5.6</v>
      </c>
      <c r="W625" s="23">
        <f t="shared" si="223"/>
        <v>44.085999999999999</v>
      </c>
      <c r="X625" s="30" t="str">
        <f>IFERROR(VLOOKUP($I625,Trabajadores!$C$2:$AS$1684,42,FALSE)," ")</f>
        <v>SMI</v>
      </c>
      <c r="Y625" s="30">
        <f>IFERROR(VLOOKUP($I625,Trabajadores!$C$2:$AS$1684,40,FALSE)," ")</f>
        <v>888888</v>
      </c>
      <c r="Z625" s="30" t="str">
        <f>IFERROR(VLOOKUP(Y625,Centros!$X$2:$Y$228,2,FALSE)," ")</f>
        <v>CORRETURNOS/RAPPELS</v>
      </c>
      <c r="AA625" s="6">
        <v>45919</v>
      </c>
      <c r="AB625" s="5" t="s">
        <v>11140</v>
      </c>
      <c r="AC625" s="41">
        <f>IFERROR(VLOOKUP(H625,Centros!$AI$2:$AN$10,6,FALSE),0)</f>
        <v>72</v>
      </c>
      <c r="AD625" s="42">
        <f t="shared" si="224"/>
        <v>0</v>
      </c>
      <c r="AE625" s="42">
        <f t="shared" si="225"/>
        <v>0</v>
      </c>
      <c r="AF625" s="42">
        <f t="shared" si="226"/>
        <v>0</v>
      </c>
      <c r="AG625" s="42">
        <f t="shared" si="227"/>
        <v>0</v>
      </c>
      <c r="AH625" s="43">
        <f>IFERROR(VLOOKUP($I625,Trabajadores!$C$3:$AT$1684,44,FALSE),0)</f>
        <v>20028</v>
      </c>
      <c r="AI625" s="43">
        <f>IFERROR(VLOOKUP($I625,Trabajadores!$C$3:$AT$1684,2,FALSE),0)</f>
        <v>465</v>
      </c>
      <c r="AJ625" s="43" t="str">
        <f>IFERROR(VLOOKUP($I625,Trabajadores!$C$3:$AY$1270,21,FALSE),0)</f>
        <v>47</v>
      </c>
      <c r="AK625" s="42">
        <f>IFERROR(VLOOKUP($I625,Trabajadores!$C$3:$AN$1684,38,FALSE),0)</f>
        <v>7.8724999999999996</v>
      </c>
      <c r="AL625" s="42" t="str">
        <f>IFERROR(VLOOKUP($I625,Trabajadores!$C$3:$AN$1684,28,FALSE),0)</f>
        <v>99100165012016</v>
      </c>
      <c r="AM625" s="21" t="str">
        <f>IFERROR(VLOOKUP($I625,Trabajadores!$C$3:$AN$1684,19,FALSE),0)</f>
        <v>Monitor@</v>
      </c>
      <c r="AN625" s="21">
        <f>IFERROR(IF($J625="algadi",VLOOKUP($K625,Centros!$AB$2:$AD$142,2,FALSE),VLOOKUP($K625,Centros!$AB$143:$AD$282,2,FALSE)),0)</f>
        <v>19228</v>
      </c>
      <c r="AO625" s="44" t="str">
        <f>IFERROR(IF($J625="algadi",VLOOKUP($K625,Centros!$AB$2:$AD$142,3,FALSE),VLOOKUP($K625,Centros!$AB$143:$AD$222,3,FALSE)),0)</f>
        <v>51</v>
      </c>
      <c r="AQ625" s="55">
        <f>IFERROR(VLOOKUP($AM625,Centros!$AR$2:$AS$405,2,FALSE),0)</f>
        <v>1.6367812499999999</v>
      </c>
      <c r="AR625" s="78">
        <f>IFERROR(VLOOKUP($AM625,Centros!$AZ$2:$BA$6,2,FALSE),0)</f>
        <v>0</v>
      </c>
      <c r="AS625" s="76">
        <f>IFERROR(VLOOKUP($AM625,Centros!$BE$2:$BF$6,2,FALSE),0)</f>
        <v>0</v>
      </c>
      <c r="BD625" s="45" t="str">
        <f t="shared" si="228"/>
        <v>SMI</v>
      </c>
      <c r="BE625" s="45" t="s">
        <v>852</v>
      </c>
      <c r="BF625" s="123" t="str">
        <f t="shared" si="229"/>
        <v>9-SEPTIEMBRE</v>
      </c>
      <c r="BG625" s="45">
        <f t="shared" si="230"/>
        <v>888888</v>
      </c>
      <c r="BH625" s="45">
        <f>VLOOKUP(Y625,Hoja1!$A$2:$O$599,14,FALSE)</f>
        <v>888888</v>
      </c>
      <c r="BI625" s="45" t="str">
        <f>VLOOKUP(BH625,Hoja1!$A$2:$O$599,2,FALSE)</f>
        <v>CORRETURNOS/RAPPELS</v>
      </c>
      <c r="BJ625" s="45" t="str">
        <f t="shared" si="231"/>
        <v>NARVAEZ RODRIGUEZ, MARTA</v>
      </c>
      <c r="BK625" s="45">
        <f>VLOOKUP(BJ625,Trabajadores!$C$3:$AN$3285,14,FALSE)</f>
        <v>300</v>
      </c>
      <c r="BL625" s="45" t="str">
        <f>VLOOKUP($BJ625,Trabajadores!$C$3:$AN$3285,19,FALSE)</f>
        <v>Monitor@</v>
      </c>
      <c r="BM625" s="45">
        <f>VLOOKUP($BJ625,Trabajadores!$C$3:$AN$3285,16,FALSE)</f>
        <v>50</v>
      </c>
      <c r="BN625" s="124">
        <f t="shared" si="232"/>
        <v>1</v>
      </c>
      <c r="BP625" s="125">
        <f t="shared" si="233"/>
        <v>1</v>
      </c>
      <c r="BR625" s="126">
        <f t="shared" si="234"/>
        <v>-44.085999999999999</v>
      </c>
      <c r="BV625" s="45" t="str">
        <f t="shared" si="235"/>
        <v>SMI</v>
      </c>
      <c r="BW625" s="45" t="s">
        <v>852</v>
      </c>
      <c r="BX625" s="123" t="str">
        <f t="shared" si="236"/>
        <v>9-SEPTIEMBRE</v>
      </c>
      <c r="BY625" s="45">
        <f t="shared" si="237"/>
        <v>110120</v>
      </c>
      <c r="BZ625" s="45">
        <f>VLOOKUP(BY625,Hoja1!$A$2:$O$599,14,FALSE)</f>
        <v>110120</v>
      </c>
      <c r="CA625" s="45" t="str">
        <f>VLOOKUP(BZ625,Hoja1!$A$2:$O$599,2,FALSE)</f>
        <v>COLEGIO CRISTO REY  - LAS ROZAS</v>
      </c>
      <c r="CB625" s="45" t="str">
        <f t="shared" si="238"/>
        <v>Permiso retribuido</v>
      </c>
      <c r="CC625" s="45">
        <v>888</v>
      </c>
      <c r="CD625" s="45" t="str">
        <f t="shared" si="239"/>
        <v>INCIDENCIA</v>
      </c>
      <c r="CJ625" s="126">
        <f t="shared" si="240"/>
        <v>44.085999999999999</v>
      </c>
    </row>
    <row r="626" spans="4:88" hidden="1" x14ac:dyDescent="0.3">
      <c r="D626" s="31" t="s">
        <v>11208</v>
      </c>
      <c r="E626" s="8" t="s">
        <v>2786</v>
      </c>
      <c r="F626" s="7" t="s">
        <v>726</v>
      </c>
      <c r="G626" s="45" t="s">
        <v>714</v>
      </c>
      <c r="H626" s="45" t="s">
        <v>721</v>
      </c>
      <c r="I626" s="119" t="s">
        <v>6633</v>
      </c>
      <c r="J626" s="18" t="s">
        <v>651</v>
      </c>
      <c r="K626" s="119">
        <v>110084</v>
      </c>
      <c r="L626" s="110" t="str">
        <f t="shared" si="219"/>
        <v>ok</v>
      </c>
      <c r="M626" s="111" t="str">
        <f>IFERROR(VLOOKUP(K626,Centros!$E$2:$G$340,2,FALSE)," ")</f>
        <v>COL. SAN AGUSTIN -LOS NEGRALES</v>
      </c>
      <c r="N626" s="112" t="str">
        <f t="shared" si="220"/>
        <v xml:space="preserve"> </v>
      </c>
      <c r="O626" s="113" t="str">
        <f>IFERROR(VLOOKUP($I626,Trabajadores!$C$3:$AF$1684,19,FALSE)," ")</f>
        <v>Monitor@</v>
      </c>
      <c r="P626" s="32"/>
      <c r="Q626" s="33"/>
      <c r="R626" s="24">
        <f t="shared" si="218"/>
        <v>0</v>
      </c>
      <c r="T626" s="23">
        <f t="shared" si="221"/>
        <v>1.6367812499999999</v>
      </c>
      <c r="U626" s="23">
        <f t="shared" si="222"/>
        <v>0</v>
      </c>
      <c r="V626" s="18">
        <v>5.6</v>
      </c>
      <c r="W626" s="23">
        <f t="shared" si="223"/>
        <v>44.085999999999999</v>
      </c>
      <c r="X626" s="30" t="str">
        <f>IFERROR(VLOOKUP($I626,Trabajadores!$C$2:$AS$1684,42,FALSE)," ")</f>
        <v>SMI</v>
      </c>
      <c r="Y626" s="30">
        <f>IFERROR(VLOOKUP($I626,Trabajadores!$C$2:$AS$1684,40,FALSE)," ")</f>
        <v>888888</v>
      </c>
      <c r="Z626" s="30" t="str">
        <f>IFERROR(VLOOKUP(Y626,Centros!$X$2:$Y$228,2,FALSE)," ")</f>
        <v>CORRETURNOS/RAPPELS</v>
      </c>
      <c r="AA626" s="6">
        <v>45923</v>
      </c>
      <c r="AB626" s="5" t="s">
        <v>11141</v>
      </c>
      <c r="AC626" s="41">
        <f>IFERROR(VLOOKUP(H626,Centros!$AI$2:$AN$10,6,FALSE),0)</f>
        <v>72</v>
      </c>
      <c r="AD626" s="42">
        <f t="shared" si="224"/>
        <v>0</v>
      </c>
      <c r="AE626" s="42">
        <f t="shared" si="225"/>
        <v>0</v>
      </c>
      <c r="AF626" s="42">
        <f t="shared" si="226"/>
        <v>0</v>
      </c>
      <c r="AG626" s="42">
        <f t="shared" si="227"/>
        <v>0</v>
      </c>
      <c r="AH626" s="43">
        <f>IFERROR(VLOOKUP($I626,Trabajadores!$C$3:$AT$1684,44,FALSE),0)</f>
        <v>20028</v>
      </c>
      <c r="AI626" s="43">
        <f>IFERROR(VLOOKUP($I626,Trabajadores!$C$3:$AT$1684,2,FALSE),0)</f>
        <v>465</v>
      </c>
      <c r="AJ626" s="43" t="str">
        <f>IFERROR(VLOOKUP($I626,Trabajadores!$C$3:$AY$1270,21,FALSE),0)</f>
        <v>47</v>
      </c>
      <c r="AK626" s="42">
        <f>IFERROR(VLOOKUP($I626,Trabajadores!$C$3:$AN$1684,38,FALSE),0)</f>
        <v>7.8724999999999996</v>
      </c>
      <c r="AL626" s="42" t="str">
        <f>IFERROR(VLOOKUP($I626,Trabajadores!$C$3:$AN$1684,28,FALSE),0)</f>
        <v>99100165012016</v>
      </c>
      <c r="AM626" s="21" t="str">
        <f>IFERROR(VLOOKUP($I626,Trabajadores!$C$3:$AN$1684,19,FALSE),0)</f>
        <v>Monitor@</v>
      </c>
      <c r="AN626" s="21">
        <f>IFERROR(IF($J626="algadi",VLOOKUP($K626,Centros!$AB$2:$AD$142,2,FALSE),VLOOKUP($K626,Centros!$AB$143:$AD$282,2,FALSE)),0)</f>
        <v>20028</v>
      </c>
      <c r="AO626" s="44">
        <f>IFERROR(IF($J626="algadi",VLOOKUP($K626,Centros!$AB$2:$AD$142,3,FALSE),VLOOKUP($K626,Centros!$AB$143:$AD$222,3,FALSE)),0)</f>
        <v>0</v>
      </c>
      <c r="AQ626" s="55">
        <f>IFERROR(VLOOKUP($AM626,Centros!$AR$2:$AS$405,2,FALSE),0)</f>
        <v>1.6367812499999999</v>
      </c>
      <c r="AR626" s="78">
        <f>IFERROR(VLOOKUP($AM626,Centros!$AZ$2:$BA$6,2,FALSE),0)</f>
        <v>0</v>
      </c>
      <c r="AS626" s="76">
        <f>IFERROR(VLOOKUP($AM626,Centros!$BE$2:$BF$6,2,FALSE),0)</f>
        <v>0</v>
      </c>
      <c r="BD626" s="45" t="str">
        <f t="shared" si="228"/>
        <v>SMI</v>
      </c>
      <c r="BE626" s="45" t="s">
        <v>852</v>
      </c>
      <c r="BF626" s="123" t="str">
        <f t="shared" si="229"/>
        <v>9-SEPTIEMBRE</v>
      </c>
      <c r="BG626" s="45">
        <f t="shared" si="230"/>
        <v>888888</v>
      </c>
      <c r="BH626" s="45">
        <f>VLOOKUP(Y626,Hoja1!$A$2:$O$599,14,FALSE)</f>
        <v>888888</v>
      </c>
      <c r="BI626" s="45" t="str">
        <f>VLOOKUP(BH626,Hoja1!$A$2:$O$599,2,FALSE)</f>
        <v>CORRETURNOS/RAPPELS</v>
      </c>
      <c r="BJ626" s="45" t="str">
        <f t="shared" si="231"/>
        <v>NARVAEZ RODRIGUEZ, MARTA</v>
      </c>
      <c r="BK626" s="45">
        <f>VLOOKUP(BJ626,Trabajadores!$C$3:$AN$3285,14,FALSE)</f>
        <v>300</v>
      </c>
      <c r="BL626" s="45" t="str">
        <f>VLOOKUP($BJ626,Trabajadores!$C$3:$AN$3285,19,FALSE)</f>
        <v>Monitor@</v>
      </c>
      <c r="BM626" s="45">
        <f>VLOOKUP($BJ626,Trabajadores!$C$3:$AN$3285,16,FALSE)</f>
        <v>50</v>
      </c>
      <c r="BN626" s="124">
        <f t="shared" si="232"/>
        <v>1</v>
      </c>
      <c r="BP626" s="125">
        <f t="shared" si="233"/>
        <v>1</v>
      </c>
      <c r="BR626" s="126">
        <f t="shared" si="234"/>
        <v>-44.085999999999999</v>
      </c>
      <c r="BV626" s="45" t="str">
        <f t="shared" si="235"/>
        <v>SMI</v>
      </c>
      <c r="BW626" s="45" t="s">
        <v>852</v>
      </c>
      <c r="BX626" s="123" t="str">
        <f t="shared" si="236"/>
        <v>9-SEPTIEMBRE</v>
      </c>
      <c r="BY626" s="45">
        <f t="shared" si="237"/>
        <v>110084</v>
      </c>
      <c r="BZ626" s="45">
        <f>VLOOKUP(BY626,Hoja1!$A$2:$O$599,14,FALSE)</f>
        <v>110084</v>
      </c>
      <c r="CA626" s="45" t="str">
        <f>VLOOKUP(BZ626,Hoja1!$A$2:$O$599,2,FALSE)</f>
        <v>COL. SAN AGUSTIN -LOS NEGRALES</v>
      </c>
      <c r="CB626" s="45" t="str">
        <f t="shared" si="238"/>
        <v>Permiso retribuido</v>
      </c>
      <c r="CC626" s="45">
        <v>888</v>
      </c>
      <c r="CD626" s="45" t="str">
        <f t="shared" si="239"/>
        <v>INCIDENCIA</v>
      </c>
      <c r="CJ626" s="126">
        <f t="shared" si="240"/>
        <v>44.085999999999999</v>
      </c>
    </row>
    <row r="627" spans="4:88" x14ac:dyDescent="0.3">
      <c r="D627" s="31" t="s">
        <v>11208</v>
      </c>
      <c r="E627" s="8" t="s">
        <v>2786</v>
      </c>
      <c r="F627" s="7" t="s">
        <v>726</v>
      </c>
      <c r="G627" s="45" t="s">
        <v>714</v>
      </c>
      <c r="H627" s="45" t="s">
        <v>721</v>
      </c>
      <c r="I627" s="119" t="s">
        <v>6633</v>
      </c>
      <c r="J627" s="18" t="s">
        <v>651</v>
      </c>
      <c r="K627" s="119">
        <v>110204</v>
      </c>
      <c r="L627" s="110" t="str">
        <f t="shared" si="219"/>
        <v>ok</v>
      </c>
      <c r="M627" s="111" t="str">
        <f>IFERROR(VLOOKUP(K627,Centros!$E$2:$G$340,2,FALSE)," ")</f>
        <v>GREDOS SAN DIEGO - LAS ROZAS</v>
      </c>
      <c r="N627" s="112" t="str">
        <f t="shared" si="220"/>
        <v xml:space="preserve"> </v>
      </c>
      <c r="O627" s="113" t="str">
        <f>IFERROR(VLOOKUP($I627,Trabajadores!$C$3:$AF$1684,19,FALSE)," ")</f>
        <v>Monitor@</v>
      </c>
      <c r="P627" s="32"/>
      <c r="Q627" s="33"/>
      <c r="R627" s="24">
        <f t="shared" si="218"/>
        <v>0</v>
      </c>
      <c r="T627" s="23">
        <f t="shared" si="221"/>
        <v>1.6367812499999999</v>
      </c>
      <c r="U627" s="23">
        <f t="shared" si="222"/>
        <v>0</v>
      </c>
      <c r="V627" s="18">
        <v>5.6</v>
      </c>
      <c r="W627" s="23">
        <f t="shared" si="223"/>
        <v>44.085999999999999</v>
      </c>
      <c r="X627" s="30" t="str">
        <f>IFERROR(VLOOKUP($I627,Trabajadores!$C$2:$AS$1684,42,FALSE)," ")</f>
        <v>SMI</v>
      </c>
      <c r="Y627" s="30">
        <f>IFERROR(VLOOKUP($I627,Trabajadores!$C$2:$AS$1684,40,FALSE)," ")</f>
        <v>888888</v>
      </c>
      <c r="Z627" s="30" t="str">
        <f>IFERROR(VLOOKUP(Y627,Centros!$X$2:$Y$228,2,FALSE)," ")</f>
        <v>CORRETURNOS/RAPPELS</v>
      </c>
      <c r="AA627" s="6">
        <v>45926</v>
      </c>
      <c r="AB627" s="5" t="s">
        <v>11142</v>
      </c>
      <c r="AC627" s="41">
        <f>IFERROR(VLOOKUP(H627,Centros!$AI$2:$AN$10,6,FALSE),0)</f>
        <v>72</v>
      </c>
      <c r="AD627" s="42">
        <f t="shared" si="224"/>
        <v>0</v>
      </c>
      <c r="AE627" s="42">
        <f t="shared" si="225"/>
        <v>0</v>
      </c>
      <c r="AF627" s="42">
        <f t="shared" si="226"/>
        <v>0</v>
      </c>
      <c r="AG627" s="42">
        <f t="shared" si="227"/>
        <v>0</v>
      </c>
      <c r="AH627" s="43">
        <f>IFERROR(VLOOKUP($I627,Trabajadores!$C$3:$AT$1684,44,FALSE),0)</f>
        <v>20028</v>
      </c>
      <c r="AI627" s="43">
        <f>IFERROR(VLOOKUP($I627,Trabajadores!$C$3:$AT$1684,2,FALSE),0)</f>
        <v>465</v>
      </c>
      <c r="AJ627" s="43" t="str">
        <f>IFERROR(VLOOKUP($I627,Trabajadores!$C$3:$AY$1270,21,FALSE),0)</f>
        <v>47</v>
      </c>
      <c r="AK627" s="42">
        <f>IFERROR(VLOOKUP($I627,Trabajadores!$C$3:$AN$1684,38,FALSE),0)</f>
        <v>7.8724999999999996</v>
      </c>
      <c r="AL627" s="42" t="str">
        <f>IFERROR(VLOOKUP($I627,Trabajadores!$C$3:$AN$1684,28,FALSE),0)</f>
        <v>99100165012016</v>
      </c>
      <c r="AM627" s="21" t="str">
        <f>IFERROR(VLOOKUP($I627,Trabajadores!$C$3:$AN$1684,19,FALSE),0)</f>
        <v>Monitor@</v>
      </c>
      <c r="AN627" s="21">
        <f>IFERROR(IF($J627="algadi",VLOOKUP($K627,Centros!$AB$2:$AD$142,2,FALSE),VLOOKUP($K627,Centros!$AB$143:$AD$282,2,FALSE)),0)</f>
        <v>20028</v>
      </c>
      <c r="AO627" s="44">
        <f>IFERROR(IF($J627="algadi",VLOOKUP($K627,Centros!$AB$2:$AD$142,3,FALSE),VLOOKUP($K627,Centros!$AB$143:$AD$222,3,FALSE)),0)</f>
        <v>0</v>
      </c>
      <c r="AQ627" s="55">
        <f>IFERROR(VLOOKUP($AM627,Centros!$AR$2:$AS$405,2,FALSE),0)</f>
        <v>1.6367812499999999</v>
      </c>
      <c r="AR627" s="78">
        <f>IFERROR(VLOOKUP($AM627,Centros!$AZ$2:$BA$6,2,FALSE),0)</f>
        <v>0</v>
      </c>
      <c r="AS627" s="76">
        <f>IFERROR(VLOOKUP($AM627,Centros!$BE$2:$BF$6,2,FALSE),0)</f>
        <v>0</v>
      </c>
      <c r="BD627" s="45" t="str">
        <f t="shared" si="228"/>
        <v>SMI</v>
      </c>
      <c r="BE627" s="45" t="s">
        <v>852</v>
      </c>
      <c r="BF627" s="123" t="str">
        <f t="shared" si="229"/>
        <v>9-SEPTIEMBRE</v>
      </c>
      <c r="BG627" s="45">
        <f t="shared" si="230"/>
        <v>888888</v>
      </c>
      <c r="BH627" s="45">
        <f>VLOOKUP(Y627,Hoja1!$A$2:$O$599,14,FALSE)</f>
        <v>888888</v>
      </c>
      <c r="BI627" s="45" t="str">
        <f>VLOOKUP(BH627,Hoja1!$A$2:$O$599,2,FALSE)</f>
        <v>CORRETURNOS/RAPPELS</v>
      </c>
      <c r="BJ627" s="45" t="str">
        <f t="shared" si="231"/>
        <v>NARVAEZ RODRIGUEZ, MARTA</v>
      </c>
      <c r="BK627" s="45">
        <f>VLOOKUP(BJ627,Trabajadores!$C$3:$AN$3285,14,FALSE)</f>
        <v>300</v>
      </c>
      <c r="BL627" s="45" t="str">
        <f>VLOOKUP($BJ627,Trabajadores!$C$3:$AN$3285,19,FALSE)</f>
        <v>Monitor@</v>
      </c>
      <c r="BM627" s="45">
        <f>VLOOKUP($BJ627,Trabajadores!$C$3:$AN$3285,16,FALSE)</f>
        <v>50</v>
      </c>
      <c r="BN627" s="124">
        <f t="shared" si="232"/>
        <v>1</v>
      </c>
      <c r="BP627" s="125">
        <f t="shared" si="233"/>
        <v>1</v>
      </c>
      <c r="BR627" s="126">
        <f t="shared" si="234"/>
        <v>-44.085999999999999</v>
      </c>
      <c r="BV627" s="45" t="str">
        <f t="shared" si="235"/>
        <v>SMI</v>
      </c>
      <c r="BW627" s="45" t="s">
        <v>852</v>
      </c>
      <c r="BX627" s="123" t="str">
        <f t="shared" si="236"/>
        <v>9-SEPTIEMBRE</v>
      </c>
      <c r="BY627" s="45">
        <f t="shared" si="237"/>
        <v>110204</v>
      </c>
      <c r="BZ627" s="45" t="e">
        <f>VLOOKUP(BY627,Hoja1!$A$2:$O$599,14,FALSE)</f>
        <v>#N/A</v>
      </c>
      <c r="CA627" s="45" t="str">
        <f>+BI627</f>
        <v>CORRETURNOS/RAPPELS</v>
      </c>
      <c r="CB627" s="45" t="str">
        <f t="shared" si="238"/>
        <v>Permiso retribuido</v>
      </c>
      <c r="CC627" s="45">
        <v>888</v>
      </c>
      <c r="CD627" s="45" t="str">
        <f t="shared" si="239"/>
        <v>INCIDENCIA</v>
      </c>
      <c r="CJ627" s="126">
        <f t="shared" si="240"/>
        <v>44.085999999999999</v>
      </c>
    </row>
    <row r="628" spans="4:88" hidden="1" x14ac:dyDescent="0.3">
      <c r="D628" s="31" t="s">
        <v>11208</v>
      </c>
      <c r="E628" s="8" t="s">
        <v>2786</v>
      </c>
      <c r="F628" s="7" t="s">
        <v>726</v>
      </c>
      <c r="G628" s="45" t="s">
        <v>714</v>
      </c>
      <c r="H628" s="45" t="s">
        <v>816</v>
      </c>
      <c r="I628" s="119" t="s">
        <v>6309</v>
      </c>
      <c r="J628" s="18" t="s">
        <v>651</v>
      </c>
      <c r="K628" s="119">
        <v>110805</v>
      </c>
      <c r="L628" s="110" t="str">
        <f t="shared" si="219"/>
        <v>ok</v>
      </c>
      <c r="M628" s="111" t="str">
        <f>IFERROR(VLOOKUP(K628,Centros!$E$2:$G$340,2,FALSE)," ")</f>
        <v>COLEGIO VEDRUNA VILLAVERDE</v>
      </c>
      <c r="N628" s="112" t="str">
        <f t="shared" si="220"/>
        <v xml:space="preserve"> </v>
      </c>
      <c r="O628" s="113" t="str">
        <f>IFERROR(VLOOKUP($I628,Trabajadores!$C$3:$AF$1684,19,FALSE)," ")</f>
        <v>Monitor@</v>
      </c>
      <c r="P628" s="32"/>
      <c r="Q628" s="33"/>
      <c r="R628" s="24">
        <f t="shared" si="218"/>
        <v>0</v>
      </c>
      <c r="T628" s="23">
        <f t="shared" si="221"/>
        <v>1.6367812499999999</v>
      </c>
      <c r="U628" s="23">
        <f t="shared" si="222"/>
        <v>0</v>
      </c>
      <c r="V628" s="18">
        <v>11.2</v>
      </c>
      <c r="W628" s="23">
        <f t="shared" si="223"/>
        <v>88.171999999999997</v>
      </c>
      <c r="X628" s="30" t="str">
        <f>IFERROR(VLOOKUP($I628,Trabajadores!$C$2:$AS$1684,42,FALSE)," ")</f>
        <v>SMI</v>
      </c>
      <c r="Y628" s="30">
        <f>IFERROR(VLOOKUP($I628,Trabajadores!$C$2:$AS$1684,40,FALSE)," ")</f>
        <v>888888</v>
      </c>
      <c r="Z628" s="30" t="str">
        <f>IFERROR(VLOOKUP(Y628,Centros!$X$2:$Y$228,2,FALSE)," ")</f>
        <v>CORRETURNOS/RAPPELS</v>
      </c>
      <c r="AA628" s="6">
        <v>45908</v>
      </c>
      <c r="AB628" s="5" t="s">
        <v>11143</v>
      </c>
      <c r="AC628" s="41">
        <f>IFERROR(VLOOKUP(H628,Centros!$AI$2:$AN$10,6,FALSE),0)</f>
        <v>72</v>
      </c>
      <c r="AD628" s="42">
        <f t="shared" si="224"/>
        <v>0</v>
      </c>
      <c r="AE628" s="42">
        <f t="shared" si="225"/>
        <v>0</v>
      </c>
      <c r="AF628" s="42">
        <f t="shared" si="226"/>
        <v>0</v>
      </c>
      <c r="AG628" s="42">
        <f t="shared" si="227"/>
        <v>0</v>
      </c>
      <c r="AH628" s="43">
        <f>IFERROR(VLOOKUP($I628,Trabajadores!$C$3:$AT$1684,44,FALSE),0)</f>
        <v>20028</v>
      </c>
      <c r="AI628" s="43">
        <f>IFERROR(VLOOKUP($I628,Trabajadores!$C$3:$AT$1684,2,FALSE),0)</f>
        <v>991</v>
      </c>
      <c r="AJ628" s="43" t="str">
        <f>IFERROR(VLOOKUP($I628,Trabajadores!$C$3:$AY$1270,21,FALSE),0)</f>
        <v>47</v>
      </c>
      <c r="AK628" s="42">
        <f>IFERROR(VLOOKUP($I628,Trabajadores!$C$3:$AN$1684,38,FALSE),0)</f>
        <v>7.8724999999999996</v>
      </c>
      <c r="AL628" s="42" t="str">
        <f>IFERROR(VLOOKUP($I628,Trabajadores!$C$3:$AN$1684,28,FALSE),0)</f>
        <v>99100165012016</v>
      </c>
      <c r="AM628" s="21" t="str">
        <f>IFERROR(VLOOKUP($I628,Trabajadores!$C$3:$AN$1684,19,FALSE),0)</f>
        <v>Monitor@</v>
      </c>
      <c r="AN628" s="21">
        <f>IFERROR(IF($J628="algadi",VLOOKUP($K628,Centros!$AB$2:$AD$142,2,FALSE),VLOOKUP($K628,Centros!$AB$143:$AD$282,2,FALSE)),0)</f>
        <v>19228</v>
      </c>
      <c r="AO628" s="44" t="str">
        <f>IFERROR(IF($J628="algadi",VLOOKUP($K628,Centros!$AB$2:$AD$142,3,FALSE),VLOOKUP($K628,Centros!$AB$143:$AD$222,3,FALSE)),0)</f>
        <v>116</v>
      </c>
      <c r="AQ628" s="55">
        <f>IFERROR(VLOOKUP($AM628,Centros!$AR$2:$AS$405,2,FALSE),0)</f>
        <v>1.6367812499999999</v>
      </c>
      <c r="AR628" s="78">
        <f>IFERROR(VLOOKUP($AM628,Centros!$AZ$2:$BA$6,2,FALSE),0)</f>
        <v>0</v>
      </c>
      <c r="AS628" s="76">
        <f>IFERROR(VLOOKUP($AM628,Centros!$BE$2:$BF$6,2,FALSE),0)</f>
        <v>0</v>
      </c>
      <c r="BD628" s="45" t="str">
        <f t="shared" si="228"/>
        <v>SMI</v>
      </c>
      <c r="BE628" s="45" t="s">
        <v>852</v>
      </c>
      <c r="BF628" s="123" t="str">
        <f t="shared" si="229"/>
        <v>9-SEPTIEMBRE</v>
      </c>
      <c r="BG628" s="45">
        <f t="shared" si="230"/>
        <v>888888</v>
      </c>
      <c r="BH628" s="45">
        <f>VLOOKUP(Y628,Hoja1!$A$2:$O$599,14,FALSE)</f>
        <v>888888</v>
      </c>
      <c r="BI628" s="45" t="str">
        <f>VLOOKUP(BH628,Hoja1!$A$2:$O$599,2,FALSE)</f>
        <v>CORRETURNOS/RAPPELS</v>
      </c>
      <c r="BJ628" s="45" t="str">
        <f t="shared" si="231"/>
        <v>LLORENTE DELGADO, ANA</v>
      </c>
      <c r="BK628" s="45">
        <f>VLOOKUP(BJ628,Trabajadores!$C$3:$AN$3285,14,FALSE)</f>
        <v>300</v>
      </c>
      <c r="BL628" s="45" t="str">
        <f>VLOOKUP($BJ628,Trabajadores!$C$3:$AN$3285,19,FALSE)</f>
        <v>Monitor@</v>
      </c>
      <c r="BM628" s="45">
        <f>VLOOKUP($BJ628,Trabajadores!$C$3:$AN$3285,16,FALSE)</f>
        <v>50</v>
      </c>
      <c r="BN628" s="124">
        <f t="shared" si="232"/>
        <v>1</v>
      </c>
      <c r="BP628" s="125">
        <f t="shared" si="233"/>
        <v>1</v>
      </c>
      <c r="BR628" s="126">
        <f t="shared" si="234"/>
        <v>-88.171999999999997</v>
      </c>
      <c r="BV628" s="45" t="str">
        <f t="shared" si="235"/>
        <v>SMI</v>
      </c>
      <c r="BW628" s="45" t="s">
        <v>852</v>
      </c>
      <c r="BX628" s="123" t="str">
        <f t="shared" si="236"/>
        <v>9-SEPTIEMBRE</v>
      </c>
      <c r="BY628" s="45">
        <f t="shared" si="237"/>
        <v>110805</v>
      </c>
      <c r="BZ628" s="45">
        <f>VLOOKUP(BY628,Hoja1!$A$2:$O$599,14,FALSE)</f>
        <v>110805</v>
      </c>
      <c r="CA628" s="45" t="str">
        <f>VLOOKUP(BZ628,Hoja1!$A$2:$O$599,2,FALSE)</f>
        <v>COLEGIO VEDRUNA VILLAVERDE</v>
      </c>
      <c r="CB628" s="45" t="str">
        <f t="shared" si="238"/>
        <v>Otros</v>
      </c>
      <c r="CC628" s="45">
        <v>888</v>
      </c>
      <c r="CD628" s="45" t="str">
        <f t="shared" si="239"/>
        <v>INCIDENCIA</v>
      </c>
      <c r="CJ628" s="126">
        <f t="shared" si="240"/>
        <v>88.171999999999997</v>
      </c>
    </row>
    <row r="629" spans="4:88" hidden="1" x14ac:dyDescent="0.3">
      <c r="D629" s="31" t="s">
        <v>11208</v>
      </c>
      <c r="E629" s="8" t="s">
        <v>2786</v>
      </c>
      <c r="F629" s="7" t="s">
        <v>726</v>
      </c>
      <c r="G629" s="45" t="s">
        <v>714</v>
      </c>
      <c r="H629" s="45" t="s">
        <v>722</v>
      </c>
      <c r="I629" s="119" t="s">
        <v>6309</v>
      </c>
      <c r="J629" s="18" t="s">
        <v>651</v>
      </c>
      <c r="K629" s="119">
        <v>110111</v>
      </c>
      <c r="L629" s="110" t="str">
        <f t="shared" si="219"/>
        <v>ok</v>
      </c>
      <c r="M629" s="111" t="str">
        <f>IFERROR(VLOOKUP(K629,Centros!$E$2:$G$340,2,FALSE)," ")</f>
        <v>COLEGIO SAGRADO CORAZON REPARADORAS</v>
      </c>
      <c r="N629" s="112" t="str">
        <f t="shared" si="220"/>
        <v xml:space="preserve"> </v>
      </c>
      <c r="O629" s="113" t="str">
        <f>IFERROR(VLOOKUP($I629,Trabajadores!$C$3:$AF$1684,19,FALSE)," ")</f>
        <v>Monitor@</v>
      </c>
      <c r="P629" s="32"/>
      <c r="Q629" s="33"/>
      <c r="R629" s="24">
        <f t="shared" si="218"/>
        <v>0</v>
      </c>
      <c r="T629" s="23">
        <f t="shared" si="221"/>
        <v>1.6367812499999999</v>
      </c>
      <c r="U629" s="23">
        <f t="shared" si="222"/>
        <v>0</v>
      </c>
      <c r="V629" s="18">
        <v>5.6</v>
      </c>
      <c r="W629" s="23">
        <f t="shared" si="223"/>
        <v>44.085999999999999</v>
      </c>
      <c r="X629" s="30" t="str">
        <f>IFERROR(VLOOKUP($I629,Trabajadores!$C$2:$AS$1684,42,FALSE)," ")</f>
        <v>SMI</v>
      </c>
      <c r="Y629" s="30">
        <f>IFERROR(VLOOKUP($I629,Trabajadores!$C$2:$AS$1684,40,FALSE)," ")</f>
        <v>888888</v>
      </c>
      <c r="Z629" s="30" t="str">
        <f>IFERROR(VLOOKUP(Y629,Centros!$X$2:$Y$228,2,FALSE)," ")</f>
        <v>CORRETURNOS/RAPPELS</v>
      </c>
      <c r="AA629" s="6">
        <v>45911</v>
      </c>
      <c r="AB629" s="5" t="s">
        <v>11144</v>
      </c>
      <c r="AC629" s="41">
        <f>IFERROR(VLOOKUP(H629,Centros!$AI$2:$AN$10,6,FALSE),0)</f>
        <v>72</v>
      </c>
      <c r="AD629" s="42">
        <f t="shared" si="224"/>
        <v>0</v>
      </c>
      <c r="AE629" s="42">
        <f t="shared" si="225"/>
        <v>0</v>
      </c>
      <c r="AF629" s="42">
        <f t="shared" si="226"/>
        <v>0</v>
      </c>
      <c r="AG629" s="42">
        <f t="shared" si="227"/>
        <v>0</v>
      </c>
      <c r="AH629" s="43">
        <f>IFERROR(VLOOKUP($I629,Trabajadores!$C$3:$AT$1684,44,FALSE),0)</f>
        <v>20028</v>
      </c>
      <c r="AI629" s="43">
        <f>IFERROR(VLOOKUP($I629,Trabajadores!$C$3:$AT$1684,2,FALSE),0)</f>
        <v>991</v>
      </c>
      <c r="AJ629" s="43" t="str">
        <f>IFERROR(VLOOKUP($I629,Trabajadores!$C$3:$AY$1270,21,FALSE),0)</f>
        <v>47</v>
      </c>
      <c r="AK629" s="42">
        <f>IFERROR(VLOOKUP($I629,Trabajadores!$C$3:$AN$1684,38,FALSE),0)</f>
        <v>7.8724999999999996</v>
      </c>
      <c r="AL629" s="42" t="str">
        <f>IFERROR(VLOOKUP($I629,Trabajadores!$C$3:$AN$1684,28,FALSE),0)</f>
        <v>99100165012016</v>
      </c>
      <c r="AM629" s="21" t="str">
        <f>IFERROR(VLOOKUP($I629,Trabajadores!$C$3:$AN$1684,19,FALSE),0)</f>
        <v>Monitor@</v>
      </c>
      <c r="AN629" s="21">
        <f>IFERROR(IF($J629="algadi",VLOOKUP($K629,Centros!$AB$2:$AD$142,2,FALSE),VLOOKUP($K629,Centros!$AB$143:$AD$282,2,FALSE)),0)</f>
        <v>20028</v>
      </c>
      <c r="AO629" s="44">
        <f>IFERROR(IF($J629="algadi",VLOOKUP($K629,Centros!$AB$2:$AD$142,3,FALSE),VLOOKUP($K629,Centros!$AB$143:$AD$222,3,FALSE)),0)</f>
        <v>0</v>
      </c>
      <c r="AQ629" s="55">
        <f>IFERROR(VLOOKUP($AM629,Centros!$AR$2:$AS$405,2,FALSE),0)</f>
        <v>1.6367812499999999</v>
      </c>
      <c r="AR629" s="78">
        <f>IFERROR(VLOOKUP($AM629,Centros!$AZ$2:$BA$6,2,FALSE),0)</f>
        <v>0</v>
      </c>
      <c r="AS629" s="76">
        <f>IFERROR(VLOOKUP($AM629,Centros!$BE$2:$BF$6,2,FALSE),0)</f>
        <v>0</v>
      </c>
      <c r="BD629" s="45" t="str">
        <f t="shared" si="228"/>
        <v>SMI</v>
      </c>
      <c r="BE629" s="45" t="s">
        <v>852</v>
      </c>
      <c r="BF629" s="123" t="str">
        <f t="shared" si="229"/>
        <v>9-SEPTIEMBRE</v>
      </c>
      <c r="BG629" s="45">
        <f t="shared" si="230"/>
        <v>888888</v>
      </c>
      <c r="BH629" s="45">
        <f>VLOOKUP(Y629,Hoja1!$A$2:$O$599,14,FALSE)</f>
        <v>888888</v>
      </c>
      <c r="BI629" s="45" t="str">
        <f>VLOOKUP(BH629,Hoja1!$A$2:$O$599,2,FALSE)</f>
        <v>CORRETURNOS/RAPPELS</v>
      </c>
      <c r="BJ629" s="45" t="str">
        <f t="shared" si="231"/>
        <v>LLORENTE DELGADO, ANA</v>
      </c>
      <c r="BK629" s="45">
        <f>VLOOKUP(BJ629,Trabajadores!$C$3:$AN$3285,14,FALSE)</f>
        <v>300</v>
      </c>
      <c r="BL629" s="45" t="str">
        <f>VLOOKUP($BJ629,Trabajadores!$C$3:$AN$3285,19,FALSE)</f>
        <v>Monitor@</v>
      </c>
      <c r="BM629" s="45">
        <f>VLOOKUP($BJ629,Trabajadores!$C$3:$AN$3285,16,FALSE)</f>
        <v>50</v>
      </c>
      <c r="BN629" s="124">
        <f t="shared" si="232"/>
        <v>1</v>
      </c>
      <c r="BP629" s="125">
        <f t="shared" si="233"/>
        <v>1</v>
      </c>
      <c r="BR629" s="126">
        <f t="shared" si="234"/>
        <v>-44.085999999999999</v>
      </c>
      <c r="BV629" s="45" t="str">
        <f t="shared" si="235"/>
        <v>SMI</v>
      </c>
      <c r="BW629" s="45" t="s">
        <v>852</v>
      </c>
      <c r="BX629" s="123" t="str">
        <f t="shared" si="236"/>
        <v>9-SEPTIEMBRE</v>
      </c>
      <c r="BY629" s="45">
        <f t="shared" si="237"/>
        <v>110111</v>
      </c>
      <c r="BZ629" s="45">
        <f>VLOOKUP(BY629,Hoja1!$A$2:$O$599,14,FALSE)</f>
        <v>110111</v>
      </c>
      <c r="CA629" s="45" t="str">
        <f>VLOOKUP(BZ629,Hoja1!$A$2:$O$599,2,FALSE)</f>
        <v>COL. SAG. CORAZON REPARADORAS</v>
      </c>
      <c r="CB629" s="45" t="str">
        <f t="shared" si="238"/>
        <v>Puesto pendiente de cubrir</v>
      </c>
      <c r="CC629" s="45">
        <v>888</v>
      </c>
      <c r="CD629" s="45" t="str">
        <f t="shared" si="239"/>
        <v>INCIDENCIA</v>
      </c>
      <c r="CJ629" s="126">
        <f t="shared" si="240"/>
        <v>44.085999999999999</v>
      </c>
    </row>
    <row r="630" spans="4:88" hidden="1" x14ac:dyDescent="0.3">
      <c r="D630" s="31" t="s">
        <v>11208</v>
      </c>
      <c r="E630" s="8" t="s">
        <v>2786</v>
      </c>
      <c r="F630" s="7" t="s">
        <v>726</v>
      </c>
      <c r="G630" s="45" t="s">
        <v>714</v>
      </c>
      <c r="H630" s="45" t="s">
        <v>721</v>
      </c>
      <c r="I630" s="119" t="s">
        <v>6309</v>
      </c>
      <c r="J630" s="18" t="s">
        <v>651</v>
      </c>
      <c r="K630" s="119">
        <v>110111</v>
      </c>
      <c r="L630" s="110" t="str">
        <f t="shared" si="219"/>
        <v>ok</v>
      </c>
      <c r="M630" s="111" t="str">
        <f>IFERROR(VLOOKUP(K630,Centros!$E$2:$G$340,2,FALSE)," ")</f>
        <v>COLEGIO SAGRADO CORAZON REPARADORAS</v>
      </c>
      <c r="N630" s="112" t="str">
        <f t="shared" si="220"/>
        <v xml:space="preserve"> </v>
      </c>
      <c r="O630" s="113" t="str">
        <f>IFERROR(VLOOKUP($I630,Trabajadores!$C$3:$AF$1684,19,FALSE)," ")</f>
        <v>Monitor@</v>
      </c>
      <c r="P630" s="32"/>
      <c r="Q630" s="33"/>
      <c r="R630" s="24">
        <f t="shared" si="218"/>
        <v>0</v>
      </c>
      <c r="T630" s="23">
        <f t="shared" si="221"/>
        <v>1.6367812499999999</v>
      </c>
      <c r="U630" s="23">
        <f t="shared" si="222"/>
        <v>0</v>
      </c>
      <c r="V630" s="18">
        <v>5.6</v>
      </c>
      <c r="W630" s="23">
        <f t="shared" si="223"/>
        <v>44.085999999999999</v>
      </c>
      <c r="X630" s="30" t="str">
        <f>IFERROR(VLOOKUP($I630,Trabajadores!$C$2:$AS$1684,42,FALSE)," ")</f>
        <v>SMI</v>
      </c>
      <c r="Y630" s="30">
        <f>IFERROR(VLOOKUP($I630,Trabajadores!$C$2:$AS$1684,40,FALSE)," ")</f>
        <v>888888</v>
      </c>
      <c r="Z630" s="30" t="str">
        <f>IFERROR(VLOOKUP(Y630,Centros!$X$2:$Y$228,2,FALSE)," ")</f>
        <v>CORRETURNOS/RAPPELS</v>
      </c>
      <c r="AA630" s="6">
        <v>45916</v>
      </c>
      <c r="AB630" s="5" t="s">
        <v>11145</v>
      </c>
      <c r="AC630" s="41">
        <f>IFERROR(VLOOKUP(H630,Centros!$AI$2:$AN$10,6,FALSE),0)</f>
        <v>72</v>
      </c>
      <c r="AD630" s="42">
        <f t="shared" si="224"/>
        <v>0</v>
      </c>
      <c r="AE630" s="42">
        <f t="shared" si="225"/>
        <v>0</v>
      </c>
      <c r="AF630" s="42">
        <f t="shared" si="226"/>
        <v>0</v>
      </c>
      <c r="AG630" s="42">
        <f t="shared" si="227"/>
        <v>0</v>
      </c>
      <c r="AH630" s="43">
        <f>IFERROR(VLOOKUP($I630,Trabajadores!$C$3:$AT$1684,44,FALSE),0)</f>
        <v>20028</v>
      </c>
      <c r="AI630" s="43">
        <f>IFERROR(VLOOKUP($I630,Trabajadores!$C$3:$AT$1684,2,FALSE),0)</f>
        <v>991</v>
      </c>
      <c r="AJ630" s="43" t="str">
        <f>IFERROR(VLOOKUP($I630,Trabajadores!$C$3:$AY$1270,21,FALSE),0)</f>
        <v>47</v>
      </c>
      <c r="AK630" s="42">
        <f>IFERROR(VLOOKUP($I630,Trabajadores!$C$3:$AN$1684,38,FALSE),0)</f>
        <v>7.8724999999999996</v>
      </c>
      <c r="AL630" s="42" t="str">
        <f>IFERROR(VLOOKUP($I630,Trabajadores!$C$3:$AN$1684,28,FALSE),0)</f>
        <v>99100165012016</v>
      </c>
      <c r="AM630" s="21" t="str">
        <f>IFERROR(VLOOKUP($I630,Trabajadores!$C$3:$AN$1684,19,FALSE),0)</f>
        <v>Monitor@</v>
      </c>
      <c r="AN630" s="21">
        <f>IFERROR(IF($J630="algadi",VLOOKUP($K630,Centros!$AB$2:$AD$142,2,FALSE),VLOOKUP($K630,Centros!$AB$143:$AD$282,2,FALSE)),0)</f>
        <v>20028</v>
      </c>
      <c r="AO630" s="44">
        <f>IFERROR(IF($J630="algadi",VLOOKUP($K630,Centros!$AB$2:$AD$142,3,FALSE),VLOOKUP($K630,Centros!$AB$143:$AD$222,3,FALSE)),0)</f>
        <v>0</v>
      </c>
      <c r="AQ630" s="55">
        <f>IFERROR(VLOOKUP($AM630,Centros!$AR$2:$AS$405,2,FALSE),0)</f>
        <v>1.6367812499999999</v>
      </c>
      <c r="AR630" s="78">
        <f>IFERROR(VLOOKUP($AM630,Centros!$AZ$2:$BA$6,2,FALSE),0)</f>
        <v>0</v>
      </c>
      <c r="AS630" s="76">
        <f>IFERROR(VLOOKUP($AM630,Centros!$BE$2:$BF$6,2,FALSE),0)</f>
        <v>0</v>
      </c>
      <c r="BD630" s="45" t="str">
        <f t="shared" si="228"/>
        <v>SMI</v>
      </c>
      <c r="BE630" s="45" t="s">
        <v>852</v>
      </c>
      <c r="BF630" s="123" t="str">
        <f t="shared" si="229"/>
        <v>9-SEPTIEMBRE</v>
      </c>
      <c r="BG630" s="45">
        <f t="shared" si="230"/>
        <v>888888</v>
      </c>
      <c r="BH630" s="45">
        <f>VLOOKUP(Y630,Hoja1!$A$2:$O$599,14,FALSE)</f>
        <v>888888</v>
      </c>
      <c r="BI630" s="45" t="str">
        <f>VLOOKUP(BH630,Hoja1!$A$2:$O$599,2,FALSE)</f>
        <v>CORRETURNOS/RAPPELS</v>
      </c>
      <c r="BJ630" s="45" t="str">
        <f t="shared" si="231"/>
        <v>LLORENTE DELGADO, ANA</v>
      </c>
      <c r="BK630" s="45">
        <f>VLOOKUP(BJ630,Trabajadores!$C$3:$AN$3285,14,FALSE)</f>
        <v>300</v>
      </c>
      <c r="BL630" s="45" t="str">
        <f>VLOOKUP($BJ630,Trabajadores!$C$3:$AN$3285,19,FALSE)</f>
        <v>Monitor@</v>
      </c>
      <c r="BM630" s="45">
        <f>VLOOKUP($BJ630,Trabajadores!$C$3:$AN$3285,16,FALSE)</f>
        <v>50</v>
      </c>
      <c r="BN630" s="124">
        <f t="shared" si="232"/>
        <v>1</v>
      </c>
      <c r="BP630" s="125">
        <f t="shared" si="233"/>
        <v>1</v>
      </c>
      <c r="BR630" s="126">
        <f t="shared" si="234"/>
        <v>-44.085999999999999</v>
      </c>
      <c r="BV630" s="45" t="str">
        <f t="shared" si="235"/>
        <v>SMI</v>
      </c>
      <c r="BW630" s="45" t="s">
        <v>852</v>
      </c>
      <c r="BX630" s="123" t="str">
        <f t="shared" si="236"/>
        <v>9-SEPTIEMBRE</v>
      </c>
      <c r="BY630" s="45">
        <f t="shared" si="237"/>
        <v>110111</v>
      </c>
      <c r="BZ630" s="45">
        <f>VLOOKUP(BY630,Hoja1!$A$2:$O$599,14,FALSE)</f>
        <v>110111</v>
      </c>
      <c r="CA630" s="45" t="str">
        <f>VLOOKUP(BZ630,Hoja1!$A$2:$O$599,2,FALSE)</f>
        <v>COL. SAG. CORAZON REPARADORAS</v>
      </c>
      <c r="CB630" s="45" t="str">
        <f t="shared" si="238"/>
        <v>Permiso retribuido</v>
      </c>
      <c r="CC630" s="45">
        <v>888</v>
      </c>
      <c r="CD630" s="45" t="str">
        <f t="shared" si="239"/>
        <v>INCIDENCIA</v>
      </c>
      <c r="CJ630" s="126">
        <f t="shared" si="240"/>
        <v>44.085999999999999</v>
      </c>
    </row>
    <row r="631" spans="4:88" x14ac:dyDescent="0.3">
      <c r="D631" s="31" t="s">
        <v>11208</v>
      </c>
      <c r="E631" s="8" t="s">
        <v>2786</v>
      </c>
      <c r="F631" s="7" t="s">
        <v>726</v>
      </c>
      <c r="G631" s="45" t="s">
        <v>714</v>
      </c>
      <c r="H631" s="45" t="s">
        <v>718</v>
      </c>
      <c r="I631" s="119" t="s">
        <v>6309</v>
      </c>
      <c r="J631" s="18" t="s">
        <v>651</v>
      </c>
      <c r="K631" s="119">
        <v>110202</v>
      </c>
      <c r="L631" s="110" t="str">
        <f t="shared" si="219"/>
        <v>ok</v>
      </c>
      <c r="M631" s="111" t="str">
        <f>IFERROR(VLOOKUP(K631,Centros!$E$2:$G$340,2,FALSE)," ")</f>
        <v>GREDOS SAN DIEGO  - MORATALAZ</v>
      </c>
      <c r="N631" s="112" t="str">
        <f t="shared" si="220"/>
        <v xml:space="preserve"> </v>
      </c>
      <c r="O631" s="113" t="str">
        <f>IFERROR(VLOOKUP($I631,Trabajadores!$C$3:$AF$1684,19,FALSE)," ")</f>
        <v>Monitor@</v>
      </c>
      <c r="P631" s="32"/>
      <c r="Q631" s="33"/>
      <c r="R631" s="24">
        <f t="shared" si="218"/>
        <v>0</v>
      </c>
      <c r="T631" s="23">
        <f t="shared" si="221"/>
        <v>1.6367812499999999</v>
      </c>
      <c r="U631" s="23">
        <f t="shared" si="222"/>
        <v>0</v>
      </c>
      <c r="V631" s="18">
        <v>5.6</v>
      </c>
      <c r="W631" s="23">
        <f t="shared" si="223"/>
        <v>44.085999999999999</v>
      </c>
      <c r="X631" s="30" t="str">
        <f>IFERROR(VLOOKUP($I631,Trabajadores!$C$2:$AS$1684,42,FALSE)," ")</f>
        <v>SMI</v>
      </c>
      <c r="Y631" s="30">
        <f>IFERROR(VLOOKUP($I631,Trabajadores!$C$2:$AS$1684,40,FALSE)," ")</f>
        <v>888888</v>
      </c>
      <c r="Z631" s="30" t="str">
        <f>IFERROR(VLOOKUP(Y631,Centros!$X$2:$Y$228,2,FALSE)," ")</f>
        <v>CORRETURNOS/RAPPELS</v>
      </c>
      <c r="AA631" s="6">
        <v>45915</v>
      </c>
      <c r="AB631" s="5" t="s">
        <v>11146</v>
      </c>
      <c r="AC631" s="41">
        <f>IFERROR(VLOOKUP(H631,Centros!$AI$2:$AN$10,6,FALSE),0)</f>
        <v>72</v>
      </c>
      <c r="AD631" s="42">
        <f t="shared" si="224"/>
        <v>0</v>
      </c>
      <c r="AE631" s="42">
        <f t="shared" si="225"/>
        <v>0</v>
      </c>
      <c r="AF631" s="42">
        <f t="shared" si="226"/>
        <v>0</v>
      </c>
      <c r="AG631" s="42">
        <f t="shared" si="227"/>
        <v>0</v>
      </c>
      <c r="AH631" s="43">
        <f>IFERROR(VLOOKUP($I631,Trabajadores!$C$3:$AT$1684,44,FALSE),0)</f>
        <v>20028</v>
      </c>
      <c r="AI631" s="43">
        <f>IFERROR(VLOOKUP($I631,Trabajadores!$C$3:$AT$1684,2,FALSE),0)</f>
        <v>991</v>
      </c>
      <c r="AJ631" s="43" t="str">
        <f>IFERROR(VLOOKUP($I631,Trabajadores!$C$3:$AY$1270,21,FALSE),0)</f>
        <v>47</v>
      </c>
      <c r="AK631" s="42">
        <f>IFERROR(VLOOKUP($I631,Trabajadores!$C$3:$AN$1684,38,FALSE),0)</f>
        <v>7.8724999999999996</v>
      </c>
      <c r="AL631" s="42" t="str">
        <f>IFERROR(VLOOKUP($I631,Trabajadores!$C$3:$AN$1684,28,FALSE),0)</f>
        <v>99100165012016</v>
      </c>
      <c r="AM631" s="21" t="str">
        <f>IFERROR(VLOOKUP($I631,Trabajadores!$C$3:$AN$1684,19,FALSE),0)</f>
        <v>Monitor@</v>
      </c>
      <c r="AN631" s="21">
        <f>IFERROR(IF($J631="algadi",VLOOKUP($K631,Centros!$AB$2:$AD$142,2,FALSE),VLOOKUP($K631,Centros!$AB$143:$AD$282,2,FALSE)),0)</f>
        <v>20028</v>
      </c>
      <c r="AO631" s="44">
        <f>IFERROR(IF($J631="algadi",VLOOKUP($K631,Centros!$AB$2:$AD$142,3,FALSE),VLOOKUP($K631,Centros!$AB$143:$AD$222,3,FALSE)),0)</f>
        <v>0</v>
      </c>
      <c r="AQ631" s="55">
        <f>IFERROR(VLOOKUP($AM631,Centros!$AR$2:$AS$405,2,FALSE),0)</f>
        <v>1.6367812499999999</v>
      </c>
      <c r="AR631" s="78">
        <f>IFERROR(VLOOKUP($AM631,Centros!$AZ$2:$BA$6,2,FALSE),0)</f>
        <v>0</v>
      </c>
      <c r="AS631" s="76">
        <f>IFERROR(VLOOKUP($AM631,Centros!$BE$2:$BF$6,2,FALSE),0)</f>
        <v>0</v>
      </c>
      <c r="BD631" s="45" t="str">
        <f t="shared" si="228"/>
        <v>SMI</v>
      </c>
      <c r="BE631" s="45" t="s">
        <v>852</v>
      </c>
      <c r="BF631" s="123" t="str">
        <f t="shared" si="229"/>
        <v>9-SEPTIEMBRE</v>
      </c>
      <c r="BG631" s="45">
        <f t="shared" si="230"/>
        <v>888888</v>
      </c>
      <c r="BH631" s="45">
        <f>VLOOKUP(Y631,Hoja1!$A$2:$O$599,14,FALSE)</f>
        <v>888888</v>
      </c>
      <c r="BI631" s="45" t="str">
        <f>VLOOKUP(BH631,Hoja1!$A$2:$O$599,2,FALSE)</f>
        <v>CORRETURNOS/RAPPELS</v>
      </c>
      <c r="BJ631" s="45" t="str">
        <f t="shared" si="231"/>
        <v>LLORENTE DELGADO, ANA</v>
      </c>
      <c r="BK631" s="45">
        <f>VLOOKUP(BJ631,Trabajadores!$C$3:$AN$3285,14,FALSE)</f>
        <v>300</v>
      </c>
      <c r="BL631" s="45" t="str">
        <f>VLOOKUP($BJ631,Trabajadores!$C$3:$AN$3285,19,FALSE)</f>
        <v>Monitor@</v>
      </c>
      <c r="BM631" s="45">
        <f>VLOOKUP($BJ631,Trabajadores!$C$3:$AN$3285,16,FALSE)</f>
        <v>50</v>
      </c>
      <c r="BN631" s="124">
        <f t="shared" si="232"/>
        <v>1</v>
      </c>
      <c r="BP631" s="125">
        <f t="shared" si="233"/>
        <v>1</v>
      </c>
      <c r="BR631" s="126">
        <f t="shared" si="234"/>
        <v>-44.085999999999999</v>
      </c>
      <c r="BV631" s="45" t="str">
        <f t="shared" si="235"/>
        <v>SMI</v>
      </c>
      <c r="BW631" s="45" t="s">
        <v>852</v>
      </c>
      <c r="BX631" s="123" t="str">
        <f t="shared" si="236"/>
        <v>9-SEPTIEMBRE</v>
      </c>
      <c r="BY631" s="45">
        <f t="shared" si="237"/>
        <v>110202</v>
      </c>
      <c r="BZ631" s="45" t="e">
        <f>VLOOKUP(BY631,Hoja1!$A$2:$O$599,14,FALSE)</f>
        <v>#N/A</v>
      </c>
      <c r="CA631" s="45" t="str">
        <f>+BI631</f>
        <v>CORRETURNOS/RAPPELS</v>
      </c>
      <c r="CB631" s="45" t="str">
        <f t="shared" si="238"/>
        <v>Refuerzo</v>
      </c>
      <c r="CC631" s="45">
        <v>888</v>
      </c>
      <c r="CD631" s="45" t="str">
        <f t="shared" si="239"/>
        <v>INCIDENCIA</v>
      </c>
      <c r="CJ631" s="126">
        <f t="shared" si="240"/>
        <v>44.085999999999999</v>
      </c>
    </row>
    <row r="632" spans="4:88" x14ac:dyDescent="0.3">
      <c r="D632" s="31" t="s">
        <v>11208</v>
      </c>
      <c r="E632" s="8" t="s">
        <v>2786</v>
      </c>
      <c r="F632" s="7" t="s">
        <v>726</v>
      </c>
      <c r="G632" s="45" t="s">
        <v>714</v>
      </c>
      <c r="H632" s="45" t="s">
        <v>721</v>
      </c>
      <c r="I632" s="119" t="s">
        <v>6309</v>
      </c>
      <c r="J632" s="18" t="s">
        <v>651</v>
      </c>
      <c r="K632" s="119">
        <v>110204</v>
      </c>
      <c r="L632" s="110" t="str">
        <f t="shared" si="219"/>
        <v>ok</v>
      </c>
      <c r="M632" s="111" t="str">
        <f>IFERROR(VLOOKUP(K632,Centros!$E$2:$G$340,2,FALSE)," ")</f>
        <v>GREDOS SAN DIEGO - LAS ROZAS</v>
      </c>
      <c r="N632" s="112" t="str">
        <f t="shared" si="220"/>
        <v xml:space="preserve"> </v>
      </c>
      <c r="O632" s="113" t="str">
        <f>IFERROR(VLOOKUP($I632,Trabajadores!$C$3:$AF$1684,19,FALSE)," ")</f>
        <v>Monitor@</v>
      </c>
      <c r="P632" s="32"/>
      <c r="Q632" s="33"/>
      <c r="R632" s="24">
        <f t="shared" si="218"/>
        <v>0</v>
      </c>
      <c r="T632" s="23">
        <f t="shared" si="221"/>
        <v>1.6367812499999999</v>
      </c>
      <c r="U632" s="23">
        <f t="shared" si="222"/>
        <v>0</v>
      </c>
      <c r="V632" s="18">
        <v>5.6</v>
      </c>
      <c r="W632" s="23">
        <f t="shared" si="223"/>
        <v>44.085999999999999</v>
      </c>
      <c r="X632" s="30" t="str">
        <f>IFERROR(VLOOKUP($I632,Trabajadores!$C$2:$AS$1684,42,FALSE)," ")</f>
        <v>SMI</v>
      </c>
      <c r="Y632" s="30">
        <f>IFERROR(VLOOKUP($I632,Trabajadores!$C$2:$AS$1684,40,FALSE)," ")</f>
        <v>888888</v>
      </c>
      <c r="Z632" s="30" t="str">
        <f>IFERROR(VLOOKUP(Y632,Centros!$X$2:$Y$228,2,FALSE)," ")</f>
        <v>CORRETURNOS/RAPPELS</v>
      </c>
      <c r="AA632" s="6">
        <v>45917</v>
      </c>
      <c r="AB632" s="5" t="s">
        <v>11147</v>
      </c>
      <c r="AC632" s="41">
        <f>IFERROR(VLOOKUP(H632,Centros!$AI$2:$AN$10,6,FALSE),0)</f>
        <v>72</v>
      </c>
      <c r="AD632" s="42">
        <f t="shared" si="224"/>
        <v>0</v>
      </c>
      <c r="AE632" s="42">
        <f t="shared" si="225"/>
        <v>0</v>
      </c>
      <c r="AF632" s="42">
        <f t="shared" si="226"/>
        <v>0</v>
      </c>
      <c r="AG632" s="42">
        <f t="shared" si="227"/>
        <v>0</v>
      </c>
      <c r="AH632" s="43">
        <f>IFERROR(VLOOKUP($I632,Trabajadores!$C$3:$AT$1684,44,FALSE),0)</f>
        <v>20028</v>
      </c>
      <c r="AI632" s="43">
        <f>IFERROR(VLOOKUP($I632,Trabajadores!$C$3:$AT$1684,2,FALSE),0)</f>
        <v>991</v>
      </c>
      <c r="AJ632" s="43" t="str">
        <f>IFERROR(VLOOKUP($I632,Trabajadores!$C$3:$AY$1270,21,FALSE),0)</f>
        <v>47</v>
      </c>
      <c r="AK632" s="42">
        <f>IFERROR(VLOOKUP($I632,Trabajadores!$C$3:$AN$1684,38,FALSE),0)</f>
        <v>7.8724999999999996</v>
      </c>
      <c r="AL632" s="42" t="str">
        <f>IFERROR(VLOOKUP($I632,Trabajadores!$C$3:$AN$1684,28,FALSE),0)</f>
        <v>99100165012016</v>
      </c>
      <c r="AM632" s="21" t="str">
        <f>IFERROR(VLOOKUP($I632,Trabajadores!$C$3:$AN$1684,19,FALSE),0)</f>
        <v>Monitor@</v>
      </c>
      <c r="AN632" s="21">
        <f>IFERROR(IF($J632="algadi",VLOOKUP($K632,Centros!$AB$2:$AD$142,2,FALSE),VLOOKUP($K632,Centros!$AB$143:$AD$282,2,FALSE)),0)</f>
        <v>20028</v>
      </c>
      <c r="AO632" s="44">
        <f>IFERROR(IF($J632="algadi",VLOOKUP($K632,Centros!$AB$2:$AD$142,3,FALSE),VLOOKUP($K632,Centros!$AB$143:$AD$222,3,FALSE)),0)</f>
        <v>0</v>
      </c>
      <c r="AQ632" s="55">
        <f>IFERROR(VLOOKUP($AM632,Centros!$AR$2:$AS$405,2,FALSE),0)</f>
        <v>1.6367812499999999</v>
      </c>
      <c r="AR632" s="78">
        <f>IFERROR(VLOOKUP($AM632,Centros!$AZ$2:$BA$6,2,FALSE),0)</f>
        <v>0</v>
      </c>
      <c r="AS632" s="76">
        <f>IFERROR(VLOOKUP($AM632,Centros!$BE$2:$BF$6,2,FALSE),0)</f>
        <v>0</v>
      </c>
      <c r="BD632" s="45" t="str">
        <f t="shared" si="228"/>
        <v>SMI</v>
      </c>
      <c r="BE632" s="45" t="s">
        <v>852</v>
      </c>
      <c r="BF632" s="123" t="str">
        <f t="shared" si="229"/>
        <v>9-SEPTIEMBRE</v>
      </c>
      <c r="BG632" s="45">
        <f t="shared" si="230"/>
        <v>888888</v>
      </c>
      <c r="BH632" s="45">
        <f>VLOOKUP(Y632,Hoja1!$A$2:$O$599,14,FALSE)</f>
        <v>888888</v>
      </c>
      <c r="BI632" s="45" t="str">
        <f>VLOOKUP(BH632,Hoja1!$A$2:$O$599,2,FALSE)</f>
        <v>CORRETURNOS/RAPPELS</v>
      </c>
      <c r="BJ632" s="45" t="str">
        <f t="shared" si="231"/>
        <v>LLORENTE DELGADO, ANA</v>
      </c>
      <c r="BK632" s="45">
        <f>VLOOKUP(BJ632,Trabajadores!$C$3:$AN$3285,14,FALSE)</f>
        <v>300</v>
      </c>
      <c r="BL632" s="45" t="str">
        <f>VLOOKUP($BJ632,Trabajadores!$C$3:$AN$3285,19,FALSE)</f>
        <v>Monitor@</v>
      </c>
      <c r="BM632" s="45">
        <f>VLOOKUP($BJ632,Trabajadores!$C$3:$AN$3285,16,FALSE)</f>
        <v>50</v>
      </c>
      <c r="BN632" s="124">
        <f t="shared" si="232"/>
        <v>1</v>
      </c>
      <c r="BP632" s="125">
        <f t="shared" si="233"/>
        <v>1</v>
      </c>
      <c r="BR632" s="126">
        <f t="shared" si="234"/>
        <v>-44.085999999999999</v>
      </c>
      <c r="BV632" s="45" t="str">
        <f t="shared" si="235"/>
        <v>SMI</v>
      </c>
      <c r="BW632" s="45" t="s">
        <v>852</v>
      </c>
      <c r="BX632" s="123" t="str">
        <f t="shared" si="236"/>
        <v>9-SEPTIEMBRE</v>
      </c>
      <c r="BY632" s="45">
        <f t="shared" si="237"/>
        <v>110204</v>
      </c>
      <c r="BZ632" s="45" t="e">
        <f>VLOOKUP(BY632,Hoja1!$A$2:$O$599,14,FALSE)</f>
        <v>#N/A</v>
      </c>
      <c r="CA632" s="45" t="str">
        <f>+BI632</f>
        <v>CORRETURNOS/RAPPELS</v>
      </c>
      <c r="CB632" s="45" t="str">
        <f t="shared" si="238"/>
        <v>Permiso retribuido</v>
      </c>
      <c r="CC632" s="45">
        <v>888</v>
      </c>
      <c r="CD632" s="45" t="str">
        <f t="shared" si="239"/>
        <v>INCIDENCIA</v>
      </c>
      <c r="CJ632" s="126">
        <f t="shared" si="240"/>
        <v>44.085999999999999</v>
      </c>
    </row>
    <row r="633" spans="4:88" hidden="1" x14ac:dyDescent="0.3">
      <c r="D633" s="31" t="s">
        <v>11208</v>
      </c>
      <c r="E633" s="8" t="s">
        <v>2786</v>
      </c>
      <c r="F633" s="7" t="s">
        <v>726</v>
      </c>
      <c r="G633" s="45" t="s">
        <v>714</v>
      </c>
      <c r="H633" s="45" t="s">
        <v>721</v>
      </c>
      <c r="I633" s="119" t="s">
        <v>6309</v>
      </c>
      <c r="J633" s="18" t="s">
        <v>651</v>
      </c>
      <c r="K633" s="119">
        <v>110111</v>
      </c>
      <c r="L633" s="110" t="str">
        <f t="shared" si="219"/>
        <v>ok</v>
      </c>
      <c r="M633" s="111" t="str">
        <f>IFERROR(VLOOKUP(K633,Centros!$E$2:$G$340,2,FALSE)," ")</f>
        <v>COLEGIO SAGRADO CORAZON REPARADORAS</v>
      </c>
      <c r="N633" s="112" t="str">
        <f t="shared" si="220"/>
        <v xml:space="preserve"> </v>
      </c>
      <c r="O633" s="113" t="str">
        <f>IFERROR(VLOOKUP($I633,Trabajadores!$C$3:$AF$1684,19,FALSE)," ")</f>
        <v>Monitor@</v>
      </c>
      <c r="P633" s="32"/>
      <c r="Q633" s="33"/>
      <c r="R633" s="24">
        <f t="shared" si="218"/>
        <v>0</v>
      </c>
      <c r="T633" s="23">
        <f t="shared" si="221"/>
        <v>1.6367812499999999</v>
      </c>
      <c r="U633" s="23">
        <f t="shared" si="222"/>
        <v>0</v>
      </c>
      <c r="V633" s="18">
        <v>5.6</v>
      </c>
      <c r="W633" s="23">
        <f t="shared" si="223"/>
        <v>44.085999999999999</v>
      </c>
      <c r="X633" s="30" t="str">
        <f>IFERROR(VLOOKUP($I633,Trabajadores!$C$2:$AS$1684,42,FALSE)," ")</f>
        <v>SMI</v>
      </c>
      <c r="Y633" s="30">
        <f>IFERROR(VLOOKUP($I633,Trabajadores!$C$2:$AS$1684,40,FALSE)," ")</f>
        <v>888888</v>
      </c>
      <c r="Z633" s="30" t="str">
        <f>IFERROR(VLOOKUP(Y633,Centros!$X$2:$Y$228,2,FALSE)," ")</f>
        <v>CORRETURNOS/RAPPELS</v>
      </c>
      <c r="AA633" s="6">
        <v>45926</v>
      </c>
      <c r="AB633" s="5" t="s">
        <v>11148</v>
      </c>
      <c r="AC633" s="41">
        <f>IFERROR(VLOOKUP(H633,Centros!$AI$2:$AN$10,6,FALSE),0)</f>
        <v>72</v>
      </c>
      <c r="AD633" s="42">
        <f t="shared" si="224"/>
        <v>0</v>
      </c>
      <c r="AE633" s="42">
        <f t="shared" si="225"/>
        <v>0</v>
      </c>
      <c r="AF633" s="42">
        <f t="shared" si="226"/>
        <v>0</v>
      </c>
      <c r="AG633" s="42">
        <f t="shared" si="227"/>
        <v>0</v>
      </c>
      <c r="AH633" s="43">
        <f>IFERROR(VLOOKUP($I633,Trabajadores!$C$3:$AT$1684,44,FALSE),0)</f>
        <v>20028</v>
      </c>
      <c r="AI633" s="43">
        <f>IFERROR(VLOOKUP($I633,Trabajadores!$C$3:$AT$1684,2,FALSE),0)</f>
        <v>991</v>
      </c>
      <c r="AJ633" s="43" t="str">
        <f>IFERROR(VLOOKUP($I633,Trabajadores!$C$3:$AY$1270,21,FALSE),0)</f>
        <v>47</v>
      </c>
      <c r="AK633" s="42">
        <f>IFERROR(VLOOKUP($I633,Trabajadores!$C$3:$AN$1684,38,FALSE),0)</f>
        <v>7.8724999999999996</v>
      </c>
      <c r="AL633" s="42" t="str">
        <f>IFERROR(VLOOKUP($I633,Trabajadores!$C$3:$AN$1684,28,FALSE),0)</f>
        <v>99100165012016</v>
      </c>
      <c r="AM633" s="21" t="str">
        <f>IFERROR(VLOOKUP($I633,Trabajadores!$C$3:$AN$1684,19,FALSE),0)</f>
        <v>Monitor@</v>
      </c>
      <c r="AN633" s="21">
        <f>IFERROR(IF($J633="algadi",VLOOKUP($K633,Centros!$AB$2:$AD$142,2,FALSE),VLOOKUP($K633,Centros!$AB$143:$AD$282,2,FALSE)),0)</f>
        <v>20028</v>
      </c>
      <c r="AO633" s="44">
        <f>IFERROR(IF($J633="algadi",VLOOKUP($K633,Centros!$AB$2:$AD$142,3,FALSE),VLOOKUP($K633,Centros!$AB$143:$AD$222,3,FALSE)),0)</f>
        <v>0</v>
      </c>
      <c r="AQ633" s="55">
        <f>IFERROR(VLOOKUP($AM633,Centros!$AR$2:$AS$405,2,FALSE),0)</f>
        <v>1.6367812499999999</v>
      </c>
      <c r="AR633" s="78">
        <f>IFERROR(VLOOKUP($AM633,Centros!$AZ$2:$BA$6,2,FALSE),0)</f>
        <v>0</v>
      </c>
      <c r="AS633" s="76">
        <f>IFERROR(VLOOKUP($AM633,Centros!$BE$2:$BF$6,2,FALSE),0)</f>
        <v>0</v>
      </c>
      <c r="BD633" s="45" t="str">
        <f t="shared" si="228"/>
        <v>SMI</v>
      </c>
      <c r="BE633" s="45" t="s">
        <v>852</v>
      </c>
      <c r="BF633" s="123" t="str">
        <f t="shared" si="229"/>
        <v>9-SEPTIEMBRE</v>
      </c>
      <c r="BG633" s="45">
        <f t="shared" si="230"/>
        <v>888888</v>
      </c>
      <c r="BH633" s="45">
        <f>VLOOKUP(Y633,Hoja1!$A$2:$O$599,14,FALSE)</f>
        <v>888888</v>
      </c>
      <c r="BI633" s="45" t="str">
        <f>VLOOKUP(BH633,Hoja1!$A$2:$O$599,2,FALSE)</f>
        <v>CORRETURNOS/RAPPELS</v>
      </c>
      <c r="BJ633" s="45" t="str">
        <f t="shared" si="231"/>
        <v>LLORENTE DELGADO, ANA</v>
      </c>
      <c r="BK633" s="45">
        <f>VLOOKUP(BJ633,Trabajadores!$C$3:$AN$3285,14,FALSE)</f>
        <v>300</v>
      </c>
      <c r="BL633" s="45" t="str">
        <f>VLOOKUP($BJ633,Trabajadores!$C$3:$AN$3285,19,FALSE)</f>
        <v>Monitor@</v>
      </c>
      <c r="BM633" s="45">
        <f>VLOOKUP($BJ633,Trabajadores!$C$3:$AN$3285,16,FALSE)</f>
        <v>50</v>
      </c>
      <c r="BN633" s="124">
        <f t="shared" si="232"/>
        <v>1</v>
      </c>
      <c r="BP633" s="125">
        <f t="shared" si="233"/>
        <v>1</v>
      </c>
      <c r="BR633" s="126">
        <f t="shared" si="234"/>
        <v>-44.085999999999999</v>
      </c>
      <c r="BV633" s="45" t="str">
        <f t="shared" si="235"/>
        <v>SMI</v>
      </c>
      <c r="BW633" s="45" t="s">
        <v>852</v>
      </c>
      <c r="BX633" s="123" t="str">
        <f t="shared" si="236"/>
        <v>9-SEPTIEMBRE</v>
      </c>
      <c r="BY633" s="45">
        <f t="shared" si="237"/>
        <v>110111</v>
      </c>
      <c r="BZ633" s="45">
        <f>VLOOKUP(BY633,Hoja1!$A$2:$O$599,14,FALSE)</f>
        <v>110111</v>
      </c>
      <c r="CA633" s="45" t="str">
        <f>VLOOKUP(BZ633,Hoja1!$A$2:$O$599,2,FALSE)</f>
        <v>COL. SAG. CORAZON REPARADORAS</v>
      </c>
      <c r="CB633" s="45" t="str">
        <f t="shared" si="238"/>
        <v>Permiso retribuido</v>
      </c>
      <c r="CC633" s="45">
        <v>888</v>
      </c>
      <c r="CD633" s="45" t="str">
        <f t="shared" si="239"/>
        <v>INCIDENCIA</v>
      </c>
      <c r="CJ633" s="126">
        <f t="shared" si="240"/>
        <v>44.085999999999999</v>
      </c>
    </row>
    <row r="634" spans="4:88" hidden="1" x14ac:dyDescent="0.3">
      <c r="D634" s="31" t="s">
        <v>11208</v>
      </c>
      <c r="E634" s="8" t="s">
        <v>2786</v>
      </c>
      <c r="F634" s="7" t="s">
        <v>726</v>
      </c>
      <c r="G634" s="45" t="s">
        <v>714</v>
      </c>
      <c r="H634" s="45" t="s">
        <v>816</v>
      </c>
      <c r="I634" s="119" t="s">
        <v>9482</v>
      </c>
      <c r="J634" s="18" t="s">
        <v>651</v>
      </c>
      <c r="K634" s="119">
        <v>110061</v>
      </c>
      <c r="L634" s="110" t="str">
        <f t="shared" si="219"/>
        <v>ok</v>
      </c>
      <c r="M634" s="111" t="str">
        <f>IFERROR(VLOOKUP(K634,Centros!$E$2:$G$340,2,FALSE)," ")</f>
        <v>COL. SAN AGUSTIN - MADRID</v>
      </c>
      <c r="N634" s="112" t="str">
        <f t="shared" si="220"/>
        <v xml:space="preserve"> </v>
      </c>
      <c r="O634" s="113" t="str">
        <f>IFERROR(VLOOKUP($I634,Trabajadores!$C$3:$AF$1684,19,FALSE)," ")</f>
        <v>Monitor@</v>
      </c>
      <c r="P634" s="32"/>
      <c r="Q634" s="33"/>
      <c r="R634" s="24">
        <f t="shared" si="218"/>
        <v>0</v>
      </c>
      <c r="T634" s="23">
        <f t="shared" si="221"/>
        <v>1.6367812499999999</v>
      </c>
      <c r="U634" s="23">
        <f t="shared" si="222"/>
        <v>0</v>
      </c>
      <c r="V634" s="18">
        <v>33.6</v>
      </c>
      <c r="W634" s="23">
        <f t="shared" si="223"/>
        <v>264.51600000000002</v>
      </c>
      <c r="X634" s="30" t="str">
        <f>IFERROR(VLOOKUP($I634,Trabajadores!$C$2:$AS$1684,42,FALSE)," ")</f>
        <v>SMI</v>
      </c>
      <c r="Y634" s="30">
        <f>IFERROR(VLOOKUP($I634,Trabajadores!$C$2:$AS$1684,40,FALSE)," ")</f>
        <v>888888</v>
      </c>
      <c r="Z634" s="30" t="str">
        <f>IFERROR(VLOOKUP(Y634,Centros!$X$2:$Y$228,2,FALSE)," ")</f>
        <v>CORRETURNOS/RAPPELS</v>
      </c>
      <c r="AA634" s="6">
        <v>45919</v>
      </c>
      <c r="AB634" s="5" t="s">
        <v>11149</v>
      </c>
      <c r="AC634" s="41">
        <f>IFERROR(VLOOKUP(H634,Centros!$AI$2:$AN$10,6,FALSE),0)</f>
        <v>72</v>
      </c>
      <c r="AD634" s="42">
        <f t="shared" si="224"/>
        <v>0</v>
      </c>
      <c r="AE634" s="42">
        <f t="shared" si="225"/>
        <v>0</v>
      </c>
      <c r="AF634" s="42">
        <f t="shared" si="226"/>
        <v>0</v>
      </c>
      <c r="AG634" s="42">
        <f t="shared" si="227"/>
        <v>0</v>
      </c>
      <c r="AH634" s="43">
        <f>IFERROR(VLOOKUP($I634,Trabajadores!$C$3:$AT$1684,44,FALSE),0)</f>
        <v>20028</v>
      </c>
      <c r="AI634" s="43">
        <f>IFERROR(VLOOKUP($I634,Trabajadores!$C$3:$AT$1684,2,FALSE),0)</f>
        <v>149</v>
      </c>
      <c r="AJ634" s="43" t="str">
        <f>IFERROR(VLOOKUP($I634,Trabajadores!$C$3:$AY$1270,21,FALSE),0)</f>
        <v>47</v>
      </c>
      <c r="AK634" s="42">
        <f>IFERROR(VLOOKUP($I634,Trabajadores!$C$3:$AN$1684,38,FALSE),0)</f>
        <v>7.8724999999999996</v>
      </c>
      <c r="AL634" s="42" t="str">
        <f>IFERROR(VLOOKUP($I634,Trabajadores!$C$3:$AN$1684,28,FALSE),0)</f>
        <v>99100165012016</v>
      </c>
      <c r="AM634" s="21" t="str">
        <f>IFERROR(VLOOKUP($I634,Trabajadores!$C$3:$AN$1684,19,FALSE),0)</f>
        <v>Monitor@</v>
      </c>
      <c r="AN634" s="21">
        <f>IFERROR(IF($J634="algadi",VLOOKUP($K634,Centros!$AB$2:$AD$142,2,FALSE),VLOOKUP($K634,Centros!$AB$143:$AD$282,2,FALSE)),0)</f>
        <v>20028</v>
      </c>
      <c r="AO634" s="44">
        <f>IFERROR(IF($J634="algadi",VLOOKUP($K634,Centros!$AB$2:$AD$142,3,FALSE),VLOOKUP($K634,Centros!$AB$143:$AD$222,3,FALSE)),0)</f>
        <v>0</v>
      </c>
      <c r="AQ634" s="55">
        <f>IFERROR(VLOOKUP($AM634,Centros!$AR$2:$AS$405,2,FALSE),0)</f>
        <v>1.6367812499999999</v>
      </c>
      <c r="AR634" s="78">
        <f>IFERROR(VLOOKUP($AM634,Centros!$AZ$2:$BA$6,2,FALSE),0)</f>
        <v>0</v>
      </c>
      <c r="AS634" s="76">
        <f>IFERROR(VLOOKUP($AM634,Centros!$BE$2:$BF$6,2,FALSE),0)</f>
        <v>0</v>
      </c>
      <c r="BD634" s="45" t="str">
        <f t="shared" si="228"/>
        <v>SMI</v>
      </c>
      <c r="BE634" s="45" t="s">
        <v>852</v>
      </c>
      <c r="BF634" s="123" t="str">
        <f t="shared" si="229"/>
        <v>9-SEPTIEMBRE</v>
      </c>
      <c r="BG634" s="45">
        <f t="shared" si="230"/>
        <v>888888</v>
      </c>
      <c r="BH634" s="45">
        <f>VLOOKUP(Y634,Hoja1!$A$2:$O$599,14,FALSE)</f>
        <v>888888</v>
      </c>
      <c r="BI634" s="45" t="str">
        <f>VLOOKUP(BH634,Hoja1!$A$2:$O$599,2,FALSE)</f>
        <v>CORRETURNOS/RAPPELS</v>
      </c>
      <c r="BJ634" s="45" t="str">
        <f t="shared" si="231"/>
        <v>MONTAÑO MONTAÑO, ANGHY C.</v>
      </c>
      <c r="BK634" s="45">
        <f>VLOOKUP(BJ634,Trabajadores!$C$3:$AN$3285,14,FALSE)</f>
        <v>300</v>
      </c>
      <c r="BL634" s="45" t="str">
        <f>VLOOKUP($BJ634,Trabajadores!$C$3:$AN$3285,19,FALSE)</f>
        <v>Monitor@</v>
      </c>
      <c r="BM634" s="45">
        <f>VLOOKUP($BJ634,Trabajadores!$C$3:$AN$3285,16,FALSE)</f>
        <v>50</v>
      </c>
      <c r="BN634" s="124">
        <f t="shared" si="232"/>
        <v>1</v>
      </c>
      <c r="BP634" s="125">
        <f t="shared" si="233"/>
        <v>1</v>
      </c>
      <c r="BR634" s="126">
        <f t="shared" si="234"/>
        <v>-264.51600000000002</v>
      </c>
      <c r="BV634" s="45" t="str">
        <f t="shared" si="235"/>
        <v>SMI</v>
      </c>
      <c r="BW634" s="45" t="s">
        <v>852</v>
      </c>
      <c r="BX634" s="123" t="str">
        <f t="shared" si="236"/>
        <v>9-SEPTIEMBRE</v>
      </c>
      <c r="BY634" s="45">
        <f t="shared" si="237"/>
        <v>110061</v>
      </c>
      <c r="BZ634" s="45">
        <f>VLOOKUP(BY634,Hoja1!$A$2:$O$599,14,FALSE)</f>
        <v>110061</v>
      </c>
      <c r="CA634" s="45" t="str">
        <f>VLOOKUP(BZ634,Hoja1!$A$2:$O$599,2,FALSE)</f>
        <v>COL. SAN AGUSTIN - MADRID</v>
      </c>
      <c r="CB634" s="45" t="str">
        <f t="shared" si="238"/>
        <v>Otros</v>
      </c>
      <c r="CC634" s="45">
        <v>888</v>
      </c>
      <c r="CD634" s="45" t="str">
        <f t="shared" si="239"/>
        <v>INCIDENCIA</v>
      </c>
      <c r="CJ634" s="126">
        <f t="shared" si="240"/>
        <v>264.51600000000002</v>
      </c>
    </row>
    <row r="635" spans="4:88" hidden="1" x14ac:dyDescent="0.3">
      <c r="D635" s="31" t="s">
        <v>11208</v>
      </c>
      <c r="E635" s="8" t="s">
        <v>2786</v>
      </c>
      <c r="F635" s="7" t="s">
        <v>726</v>
      </c>
      <c r="G635" s="45" t="s">
        <v>714</v>
      </c>
      <c r="H635" s="45" t="s">
        <v>721</v>
      </c>
      <c r="I635" s="119" t="s">
        <v>9482</v>
      </c>
      <c r="J635" s="18" t="s">
        <v>651</v>
      </c>
      <c r="K635" s="119">
        <v>110061</v>
      </c>
      <c r="L635" s="110" t="str">
        <f t="shared" si="219"/>
        <v>ok</v>
      </c>
      <c r="M635" s="111" t="str">
        <f>IFERROR(VLOOKUP(K635,Centros!$E$2:$G$340,2,FALSE)," ")</f>
        <v>COL. SAN AGUSTIN - MADRID</v>
      </c>
      <c r="N635" s="112" t="str">
        <f t="shared" si="220"/>
        <v xml:space="preserve"> </v>
      </c>
      <c r="O635" s="113" t="str">
        <f>IFERROR(VLOOKUP($I635,Trabajadores!$C$3:$AF$1684,19,FALSE)," ")</f>
        <v>Monitor@</v>
      </c>
      <c r="P635" s="32"/>
      <c r="Q635" s="33"/>
      <c r="R635" s="24">
        <f t="shared" si="218"/>
        <v>0</v>
      </c>
      <c r="T635" s="23">
        <f t="shared" si="221"/>
        <v>1.6367812499999999</v>
      </c>
      <c r="U635" s="23">
        <f t="shared" si="222"/>
        <v>0</v>
      </c>
      <c r="V635" s="18">
        <v>5.6</v>
      </c>
      <c r="W635" s="23">
        <f t="shared" si="223"/>
        <v>44.085999999999999</v>
      </c>
      <c r="X635" s="30" t="str">
        <f>IFERROR(VLOOKUP($I635,Trabajadores!$C$2:$AS$1684,42,FALSE)," ")</f>
        <v>SMI</v>
      </c>
      <c r="Y635" s="30">
        <f>IFERROR(VLOOKUP($I635,Trabajadores!$C$2:$AS$1684,40,FALSE)," ")</f>
        <v>888888</v>
      </c>
      <c r="Z635" s="30" t="str">
        <f>IFERROR(VLOOKUP(Y635,Centros!$X$2:$Y$228,2,FALSE)," ")</f>
        <v>CORRETURNOS/RAPPELS</v>
      </c>
      <c r="AA635" s="6">
        <v>45917</v>
      </c>
      <c r="AB635" s="5" t="s">
        <v>11150</v>
      </c>
      <c r="AC635" s="41">
        <f>IFERROR(VLOOKUP(H635,Centros!$AI$2:$AN$10,6,FALSE),0)</f>
        <v>72</v>
      </c>
      <c r="AD635" s="42">
        <f t="shared" si="224"/>
        <v>0</v>
      </c>
      <c r="AE635" s="42">
        <f t="shared" si="225"/>
        <v>0</v>
      </c>
      <c r="AF635" s="42">
        <f t="shared" si="226"/>
        <v>0</v>
      </c>
      <c r="AG635" s="42">
        <f t="shared" si="227"/>
        <v>0</v>
      </c>
      <c r="AH635" s="43">
        <f>IFERROR(VLOOKUP($I635,Trabajadores!$C$3:$AT$1684,44,FALSE),0)</f>
        <v>20028</v>
      </c>
      <c r="AI635" s="43">
        <f>IFERROR(VLOOKUP($I635,Trabajadores!$C$3:$AT$1684,2,FALSE),0)</f>
        <v>149</v>
      </c>
      <c r="AJ635" s="43" t="str">
        <f>IFERROR(VLOOKUP($I635,Trabajadores!$C$3:$AY$1270,21,FALSE),0)</f>
        <v>47</v>
      </c>
      <c r="AK635" s="42">
        <f>IFERROR(VLOOKUP($I635,Trabajadores!$C$3:$AN$1684,38,FALSE),0)</f>
        <v>7.8724999999999996</v>
      </c>
      <c r="AL635" s="42" t="str">
        <f>IFERROR(VLOOKUP($I635,Trabajadores!$C$3:$AN$1684,28,FALSE),0)</f>
        <v>99100165012016</v>
      </c>
      <c r="AM635" s="21" t="str">
        <f>IFERROR(VLOOKUP($I635,Trabajadores!$C$3:$AN$1684,19,FALSE),0)</f>
        <v>Monitor@</v>
      </c>
      <c r="AN635" s="21">
        <f>IFERROR(IF($J635="algadi",VLOOKUP($K635,Centros!$AB$2:$AD$142,2,FALSE),VLOOKUP($K635,Centros!$AB$143:$AD$282,2,FALSE)),0)</f>
        <v>20028</v>
      </c>
      <c r="AO635" s="44">
        <f>IFERROR(IF($J635="algadi",VLOOKUP($K635,Centros!$AB$2:$AD$142,3,FALSE),VLOOKUP($K635,Centros!$AB$143:$AD$222,3,FALSE)),0)</f>
        <v>0</v>
      </c>
      <c r="AQ635" s="55">
        <f>IFERROR(VLOOKUP($AM635,Centros!$AR$2:$AS$405,2,FALSE),0)</f>
        <v>1.6367812499999999</v>
      </c>
      <c r="AR635" s="78">
        <f>IFERROR(VLOOKUP($AM635,Centros!$AZ$2:$BA$6,2,FALSE),0)</f>
        <v>0</v>
      </c>
      <c r="AS635" s="76">
        <f>IFERROR(VLOOKUP($AM635,Centros!$BE$2:$BF$6,2,FALSE),0)</f>
        <v>0</v>
      </c>
      <c r="BD635" s="45" t="str">
        <f t="shared" si="228"/>
        <v>SMI</v>
      </c>
      <c r="BE635" s="45" t="s">
        <v>852</v>
      </c>
      <c r="BF635" s="123" t="str">
        <f t="shared" si="229"/>
        <v>9-SEPTIEMBRE</v>
      </c>
      <c r="BG635" s="45">
        <f t="shared" si="230"/>
        <v>888888</v>
      </c>
      <c r="BH635" s="45">
        <f>VLOOKUP(Y635,Hoja1!$A$2:$O$599,14,FALSE)</f>
        <v>888888</v>
      </c>
      <c r="BI635" s="45" t="str">
        <f>VLOOKUP(BH635,Hoja1!$A$2:$O$599,2,FALSE)</f>
        <v>CORRETURNOS/RAPPELS</v>
      </c>
      <c r="BJ635" s="45" t="str">
        <f t="shared" si="231"/>
        <v>MONTAÑO MONTAÑO, ANGHY C.</v>
      </c>
      <c r="BK635" s="45">
        <f>VLOOKUP(BJ635,Trabajadores!$C$3:$AN$3285,14,FALSE)</f>
        <v>300</v>
      </c>
      <c r="BL635" s="45" t="str">
        <f>VLOOKUP($BJ635,Trabajadores!$C$3:$AN$3285,19,FALSE)</f>
        <v>Monitor@</v>
      </c>
      <c r="BM635" s="45">
        <f>VLOOKUP($BJ635,Trabajadores!$C$3:$AN$3285,16,FALSE)</f>
        <v>50</v>
      </c>
      <c r="BN635" s="124">
        <f t="shared" si="232"/>
        <v>1</v>
      </c>
      <c r="BP635" s="125">
        <f t="shared" si="233"/>
        <v>1</v>
      </c>
      <c r="BR635" s="126">
        <f t="shared" si="234"/>
        <v>-44.085999999999999</v>
      </c>
      <c r="BV635" s="45" t="str">
        <f t="shared" si="235"/>
        <v>SMI</v>
      </c>
      <c r="BW635" s="45" t="s">
        <v>852</v>
      </c>
      <c r="BX635" s="123" t="str">
        <f t="shared" si="236"/>
        <v>9-SEPTIEMBRE</v>
      </c>
      <c r="BY635" s="45">
        <f t="shared" si="237"/>
        <v>110061</v>
      </c>
      <c r="BZ635" s="45">
        <f>VLOOKUP(BY635,Hoja1!$A$2:$O$599,14,FALSE)</f>
        <v>110061</v>
      </c>
      <c r="CA635" s="45" t="str">
        <f>VLOOKUP(BZ635,Hoja1!$A$2:$O$599,2,FALSE)</f>
        <v>COL. SAN AGUSTIN - MADRID</v>
      </c>
      <c r="CB635" s="45" t="str">
        <f t="shared" si="238"/>
        <v>Permiso retribuido</v>
      </c>
      <c r="CC635" s="45">
        <v>888</v>
      </c>
      <c r="CD635" s="45" t="str">
        <f t="shared" si="239"/>
        <v>INCIDENCIA</v>
      </c>
      <c r="CJ635" s="126">
        <f t="shared" si="240"/>
        <v>44.085999999999999</v>
      </c>
    </row>
    <row r="636" spans="4:88" hidden="1" x14ac:dyDescent="0.3">
      <c r="D636" s="31" t="s">
        <v>11208</v>
      </c>
      <c r="E636" s="8" t="s">
        <v>2786</v>
      </c>
      <c r="F636" s="7" t="s">
        <v>726</v>
      </c>
      <c r="G636" s="45" t="s">
        <v>714</v>
      </c>
      <c r="H636" s="45" t="s">
        <v>816</v>
      </c>
      <c r="I636" s="119" t="s">
        <v>9482</v>
      </c>
      <c r="J636" s="18" t="s">
        <v>651</v>
      </c>
      <c r="K636" s="119">
        <v>110601</v>
      </c>
      <c r="L636" s="110" t="str">
        <f t="shared" si="219"/>
        <v>ok</v>
      </c>
      <c r="M636" s="111" t="str">
        <f>IFERROR(VLOOKUP(K636,Centros!$E$2:$G$340,2,FALSE)," ")</f>
        <v>C.NTRA. SRA.DE LA MERCED CALLE ZAIDA</v>
      </c>
      <c r="N636" s="112" t="str">
        <f t="shared" si="220"/>
        <v xml:space="preserve"> </v>
      </c>
      <c r="O636" s="113" t="str">
        <f>IFERROR(VLOOKUP($I636,Trabajadores!$C$3:$AF$1684,19,FALSE)," ")</f>
        <v>Monitor@</v>
      </c>
      <c r="P636" s="32"/>
      <c r="Q636" s="33"/>
      <c r="R636" s="24">
        <f t="shared" si="218"/>
        <v>0</v>
      </c>
      <c r="T636" s="23">
        <f t="shared" si="221"/>
        <v>1.6367812499999999</v>
      </c>
      <c r="U636" s="23">
        <f t="shared" si="222"/>
        <v>0</v>
      </c>
      <c r="V636" s="18">
        <v>5.6</v>
      </c>
      <c r="W636" s="23">
        <f t="shared" si="223"/>
        <v>44.085999999999999</v>
      </c>
      <c r="X636" s="30" t="str">
        <f>IFERROR(VLOOKUP($I636,Trabajadores!$C$2:$AS$1684,42,FALSE)," ")</f>
        <v>SMI</v>
      </c>
      <c r="Y636" s="30">
        <f>IFERROR(VLOOKUP($I636,Trabajadores!$C$2:$AS$1684,40,FALSE)," ")</f>
        <v>888888</v>
      </c>
      <c r="Z636" s="30" t="str">
        <f>IFERROR(VLOOKUP(Y636,Centros!$X$2:$Y$228,2,FALSE)," ")</f>
        <v>CORRETURNOS/RAPPELS</v>
      </c>
      <c r="AA636" s="6">
        <v>45912</v>
      </c>
      <c r="AB636" s="5" t="s">
        <v>11151</v>
      </c>
      <c r="AC636" s="41">
        <f>IFERROR(VLOOKUP(H636,Centros!$AI$2:$AN$10,6,FALSE),0)</f>
        <v>72</v>
      </c>
      <c r="AD636" s="42">
        <f t="shared" si="224"/>
        <v>0</v>
      </c>
      <c r="AE636" s="42">
        <f t="shared" si="225"/>
        <v>0</v>
      </c>
      <c r="AF636" s="42">
        <f t="shared" si="226"/>
        <v>0</v>
      </c>
      <c r="AG636" s="42">
        <f t="shared" si="227"/>
        <v>0</v>
      </c>
      <c r="AH636" s="43">
        <f>IFERROR(VLOOKUP($I636,Trabajadores!$C$3:$AT$1684,44,FALSE),0)</f>
        <v>20028</v>
      </c>
      <c r="AI636" s="43">
        <f>IFERROR(VLOOKUP($I636,Trabajadores!$C$3:$AT$1684,2,FALSE),0)</f>
        <v>149</v>
      </c>
      <c r="AJ636" s="43" t="str">
        <f>IFERROR(VLOOKUP($I636,Trabajadores!$C$3:$AY$1270,21,FALSE),0)</f>
        <v>47</v>
      </c>
      <c r="AK636" s="42">
        <f>IFERROR(VLOOKUP($I636,Trabajadores!$C$3:$AN$1684,38,FALSE),0)</f>
        <v>7.8724999999999996</v>
      </c>
      <c r="AL636" s="42" t="str">
        <f>IFERROR(VLOOKUP($I636,Trabajadores!$C$3:$AN$1684,28,FALSE),0)</f>
        <v>99100165012016</v>
      </c>
      <c r="AM636" s="21" t="str">
        <f>IFERROR(VLOOKUP($I636,Trabajadores!$C$3:$AN$1684,19,FALSE),0)</f>
        <v>Monitor@</v>
      </c>
      <c r="AN636" s="21">
        <f>IFERROR(IF($J636="algadi",VLOOKUP($K636,Centros!$AB$2:$AD$142,2,FALSE),VLOOKUP($K636,Centros!$AB$143:$AD$282,2,FALSE)),0)</f>
        <v>19228</v>
      </c>
      <c r="AO636" s="44" t="str">
        <f>IFERROR(IF($J636="algadi",VLOOKUP($K636,Centros!$AB$2:$AD$142,3,FALSE),VLOOKUP($K636,Centros!$AB$143:$AD$222,3,FALSE)),0)</f>
        <v>118</v>
      </c>
      <c r="AQ636" s="55">
        <f>IFERROR(VLOOKUP($AM636,Centros!$AR$2:$AS$405,2,FALSE),0)</f>
        <v>1.6367812499999999</v>
      </c>
      <c r="AR636" s="78">
        <f>IFERROR(VLOOKUP($AM636,Centros!$AZ$2:$BA$6,2,FALSE),0)</f>
        <v>0</v>
      </c>
      <c r="AS636" s="76">
        <f>IFERROR(VLOOKUP($AM636,Centros!$BE$2:$BF$6,2,FALSE),0)</f>
        <v>0</v>
      </c>
      <c r="BD636" s="45" t="str">
        <f t="shared" si="228"/>
        <v>SMI</v>
      </c>
      <c r="BE636" s="45" t="s">
        <v>852</v>
      </c>
      <c r="BF636" s="123" t="str">
        <f t="shared" si="229"/>
        <v>9-SEPTIEMBRE</v>
      </c>
      <c r="BG636" s="45">
        <f t="shared" si="230"/>
        <v>888888</v>
      </c>
      <c r="BH636" s="45">
        <f>VLOOKUP(Y636,Hoja1!$A$2:$O$599,14,FALSE)</f>
        <v>888888</v>
      </c>
      <c r="BI636" s="45" t="str">
        <f>VLOOKUP(BH636,Hoja1!$A$2:$O$599,2,FALSE)</f>
        <v>CORRETURNOS/RAPPELS</v>
      </c>
      <c r="BJ636" s="45" t="str">
        <f t="shared" si="231"/>
        <v>MONTAÑO MONTAÑO, ANGHY C.</v>
      </c>
      <c r="BK636" s="45">
        <f>VLOOKUP(BJ636,Trabajadores!$C$3:$AN$3285,14,FALSE)</f>
        <v>300</v>
      </c>
      <c r="BL636" s="45" t="str">
        <f>VLOOKUP($BJ636,Trabajadores!$C$3:$AN$3285,19,FALSE)</f>
        <v>Monitor@</v>
      </c>
      <c r="BM636" s="45">
        <f>VLOOKUP($BJ636,Trabajadores!$C$3:$AN$3285,16,FALSE)</f>
        <v>50</v>
      </c>
      <c r="BN636" s="124">
        <f t="shared" si="232"/>
        <v>1</v>
      </c>
      <c r="BP636" s="125">
        <f t="shared" si="233"/>
        <v>1</v>
      </c>
      <c r="BR636" s="126">
        <f t="shared" si="234"/>
        <v>-44.085999999999999</v>
      </c>
      <c r="BV636" s="45" t="str">
        <f t="shared" si="235"/>
        <v>SMI</v>
      </c>
      <c r="BW636" s="45" t="s">
        <v>852</v>
      </c>
      <c r="BX636" s="123" t="str">
        <f t="shared" si="236"/>
        <v>9-SEPTIEMBRE</v>
      </c>
      <c r="BY636" s="45">
        <f t="shared" si="237"/>
        <v>110601</v>
      </c>
      <c r="BZ636" s="45">
        <f>VLOOKUP(BY636,Hoja1!$A$2:$O$599,14,FALSE)</f>
        <v>110601</v>
      </c>
      <c r="CA636" s="45" t="str">
        <f>VLOOKUP(BZ636,Hoja1!$A$2:$O$599,2,FALSE)</f>
        <v>C.NTRA. SRA.DE LA MERCED CALLE ZAIDA</v>
      </c>
      <c r="CB636" s="45" t="str">
        <f t="shared" si="238"/>
        <v>Otros</v>
      </c>
      <c r="CC636" s="45">
        <v>888</v>
      </c>
      <c r="CD636" s="45" t="str">
        <f t="shared" si="239"/>
        <v>INCIDENCIA</v>
      </c>
      <c r="CJ636" s="126">
        <f t="shared" si="240"/>
        <v>44.085999999999999</v>
      </c>
    </row>
    <row r="637" spans="4:88" x14ac:dyDescent="0.3">
      <c r="D637" s="31" t="s">
        <v>11208</v>
      </c>
      <c r="E637" s="8" t="s">
        <v>2786</v>
      </c>
      <c r="F637" s="7" t="s">
        <v>726</v>
      </c>
      <c r="G637" s="45" t="s">
        <v>714</v>
      </c>
      <c r="H637" s="45" t="s">
        <v>721</v>
      </c>
      <c r="I637" s="119" t="s">
        <v>6363</v>
      </c>
      <c r="J637" s="18" t="s">
        <v>651</v>
      </c>
      <c r="K637" s="119">
        <v>110202</v>
      </c>
      <c r="L637" s="110" t="str">
        <f t="shared" si="219"/>
        <v>ok</v>
      </c>
      <c r="M637" s="111" t="str">
        <f>IFERROR(VLOOKUP(K637,Centros!$E$2:$G$340,2,FALSE)," ")</f>
        <v>GREDOS SAN DIEGO  - MORATALAZ</v>
      </c>
      <c r="N637" s="112" t="str">
        <f t="shared" si="220"/>
        <v xml:space="preserve"> </v>
      </c>
      <c r="O637" s="113" t="str">
        <f>IFERROR(VLOOKUP($I637,Trabajadores!$C$3:$AF$1684,19,FALSE)," ")</f>
        <v>Monitor@</v>
      </c>
      <c r="P637" s="32"/>
      <c r="Q637" s="33"/>
      <c r="R637" s="24">
        <f t="shared" si="218"/>
        <v>0</v>
      </c>
      <c r="T637" s="23">
        <f t="shared" si="221"/>
        <v>1.6367812499999999</v>
      </c>
      <c r="U637" s="23">
        <f t="shared" si="222"/>
        <v>0</v>
      </c>
      <c r="V637" s="18">
        <v>5.6</v>
      </c>
      <c r="W637" s="23">
        <f t="shared" si="223"/>
        <v>44.085999999999999</v>
      </c>
      <c r="X637" s="30" t="str">
        <f>IFERROR(VLOOKUP($I637,Trabajadores!$C$2:$AS$1684,42,FALSE)," ")</f>
        <v>SMI</v>
      </c>
      <c r="Y637" s="30">
        <f>IFERROR(VLOOKUP($I637,Trabajadores!$C$2:$AS$1684,40,FALSE)," ")</f>
        <v>888888</v>
      </c>
      <c r="Z637" s="30" t="str">
        <f>IFERROR(VLOOKUP(Y637,Centros!$X$2:$Y$228,2,FALSE)," ")</f>
        <v>CORRETURNOS/RAPPELS</v>
      </c>
      <c r="AA637" s="6">
        <v>45908</v>
      </c>
      <c r="AB637" s="5" t="s">
        <v>11152</v>
      </c>
      <c r="AC637" s="41">
        <f>IFERROR(VLOOKUP(H637,Centros!$AI$2:$AN$10,6,FALSE),0)</f>
        <v>72</v>
      </c>
      <c r="AD637" s="42">
        <f t="shared" si="224"/>
        <v>0</v>
      </c>
      <c r="AE637" s="42">
        <f t="shared" si="225"/>
        <v>0</v>
      </c>
      <c r="AF637" s="42">
        <f t="shared" si="226"/>
        <v>0</v>
      </c>
      <c r="AG637" s="42">
        <f t="shared" si="227"/>
        <v>0</v>
      </c>
      <c r="AH637" s="43">
        <f>IFERROR(VLOOKUP($I637,Trabajadores!$C$3:$AT$1684,44,FALSE),0)</f>
        <v>20028</v>
      </c>
      <c r="AI637" s="43">
        <f>IFERROR(VLOOKUP($I637,Trabajadores!$C$3:$AT$1684,2,FALSE),0)</f>
        <v>464</v>
      </c>
      <c r="AJ637" s="43" t="str">
        <f>IFERROR(VLOOKUP($I637,Trabajadores!$C$3:$AY$1270,21,FALSE),0)</f>
        <v>47</v>
      </c>
      <c r="AK637" s="42">
        <f>IFERROR(VLOOKUP($I637,Trabajadores!$C$3:$AN$1684,38,FALSE),0)</f>
        <v>7.8724999999999996</v>
      </c>
      <c r="AL637" s="42" t="str">
        <f>IFERROR(VLOOKUP($I637,Trabajadores!$C$3:$AN$1684,28,FALSE),0)</f>
        <v>99100165012016</v>
      </c>
      <c r="AM637" s="21" t="str">
        <f>IFERROR(VLOOKUP($I637,Trabajadores!$C$3:$AN$1684,19,FALSE),0)</f>
        <v>Monitor@</v>
      </c>
      <c r="AN637" s="21">
        <f>IFERROR(IF($J637="algadi",VLOOKUP($K637,Centros!$AB$2:$AD$142,2,FALSE),VLOOKUP($K637,Centros!$AB$143:$AD$282,2,FALSE)),0)</f>
        <v>20028</v>
      </c>
      <c r="AO637" s="44">
        <f>IFERROR(IF($J637="algadi",VLOOKUP($K637,Centros!$AB$2:$AD$142,3,FALSE),VLOOKUP($K637,Centros!$AB$143:$AD$222,3,FALSE)),0)</f>
        <v>0</v>
      </c>
      <c r="AQ637" s="55">
        <f>IFERROR(VLOOKUP($AM637,Centros!$AR$2:$AS$405,2,FALSE),0)</f>
        <v>1.6367812499999999</v>
      </c>
      <c r="AR637" s="78">
        <f>IFERROR(VLOOKUP($AM637,Centros!$AZ$2:$BA$6,2,FALSE),0)</f>
        <v>0</v>
      </c>
      <c r="AS637" s="76">
        <f>IFERROR(VLOOKUP($AM637,Centros!$BE$2:$BF$6,2,FALSE),0)</f>
        <v>0</v>
      </c>
      <c r="BD637" s="45" t="str">
        <f t="shared" si="228"/>
        <v>SMI</v>
      </c>
      <c r="BE637" s="45" t="s">
        <v>852</v>
      </c>
      <c r="BF637" s="123" t="str">
        <f t="shared" si="229"/>
        <v>9-SEPTIEMBRE</v>
      </c>
      <c r="BG637" s="45">
        <f t="shared" si="230"/>
        <v>888888</v>
      </c>
      <c r="BH637" s="45">
        <f>VLOOKUP(Y637,Hoja1!$A$2:$O$599,14,FALSE)</f>
        <v>888888</v>
      </c>
      <c r="BI637" s="45" t="str">
        <f>VLOOKUP(BH637,Hoja1!$A$2:$O$599,2,FALSE)</f>
        <v>CORRETURNOS/RAPPELS</v>
      </c>
      <c r="BJ637" s="45" t="str">
        <f t="shared" si="231"/>
        <v>LORENTE MIJALLO, FRANCISCA</v>
      </c>
      <c r="BK637" s="45">
        <f>VLOOKUP(BJ637,Trabajadores!$C$3:$AN$3285,14,FALSE)</f>
        <v>300</v>
      </c>
      <c r="BL637" s="45" t="str">
        <f>VLOOKUP($BJ637,Trabajadores!$C$3:$AN$3285,19,FALSE)</f>
        <v>Monitor@</v>
      </c>
      <c r="BM637" s="45">
        <f>VLOOKUP($BJ637,Trabajadores!$C$3:$AN$3285,16,FALSE)</f>
        <v>50</v>
      </c>
      <c r="BN637" s="124">
        <f t="shared" si="232"/>
        <v>1</v>
      </c>
      <c r="BP637" s="125">
        <f t="shared" si="233"/>
        <v>1</v>
      </c>
      <c r="BR637" s="126">
        <f t="shared" si="234"/>
        <v>-44.085999999999999</v>
      </c>
      <c r="BV637" s="45" t="str">
        <f t="shared" si="235"/>
        <v>SMI</v>
      </c>
      <c r="BW637" s="45" t="s">
        <v>852</v>
      </c>
      <c r="BX637" s="123" t="str">
        <f t="shared" si="236"/>
        <v>9-SEPTIEMBRE</v>
      </c>
      <c r="BY637" s="45">
        <f t="shared" si="237"/>
        <v>110202</v>
      </c>
      <c r="BZ637" s="45" t="e">
        <f>VLOOKUP(BY637,Hoja1!$A$2:$O$599,14,FALSE)</f>
        <v>#N/A</v>
      </c>
      <c r="CA637" s="45" t="str">
        <f>+BI637</f>
        <v>CORRETURNOS/RAPPELS</v>
      </c>
      <c r="CB637" s="45" t="str">
        <f t="shared" si="238"/>
        <v>Permiso retribuido</v>
      </c>
      <c r="CC637" s="45">
        <v>888</v>
      </c>
      <c r="CD637" s="45" t="str">
        <f t="shared" si="239"/>
        <v>INCIDENCIA</v>
      </c>
      <c r="CJ637" s="126">
        <f t="shared" si="240"/>
        <v>44.085999999999999</v>
      </c>
    </row>
    <row r="638" spans="4:88" x14ac:dyDescent="0.3">
      <c r="D638" s="31" t="s">
        <v>11208</v>
      </c>
      <c r="E638" s="8" t="s">
        <v>2786</v>
      </c>
      <c r="F638" s="7" t="s">
        <v>726</v>
      </c>
      <c r="G638" s="45" t="s">
        <v>714</v>
      </c>
      <c r="H638" s="45" t="s">
        <v>722</v>
      </c>
      <c r="I638" s="119" t="s">
        <v>6363</v>
      </c>
      <c r="J638" s="18" t="s">
        <v>651</v>
      </c>
      <c r="K638" s="119">
        <v>110205</v>
      </c>
      <c r="L638" s="110" t="str">
        <f t="shared" si="219"/>
        <v>ok</v>
      </c>
      <c r="M638" s="111" t="str">
        <f>IFERROR(VLOOKUP(K638,Centros!$E$2:$G$340,2,FALSE)," ")</f>
        <v>GREDOS SAN DIEGO  - LAS SUERTES</v>
      </c>
      <c r="N638" s="112" t="str">
        <f t="shared" si="220"/>
        <v xml:space="preserve"> </v>
      </c>
      <c r="O638" s="113" t="str">
        <f>IFERROR(VLOOKUP($I638,Trabajadores!$C$3:$AF$1684,19,FALSE)," ")</f>
        <v>Monitor@</v>
      </c>
      <c r="P638" s="32"/>
      <c r="Q638" s="33"/>
      <c r="R638" s="24">
        <f t="shared" si="218"/>
        <v>0</v>
      </c>
      <c r="T638" s="23">
        <f t="shared" si="221"/>
        <v>1.6367812499999999</v>
      </c>
      <c r="U638" s="23">
        <f t="shared" si="222"/>
        <v>0</v>
      </c>
      <c r="V638" s="18">
        <v>33.6</v>
      </c>
      <c r="W638" s="23">
        <f t="shared" si="223"/>
        <v>264.51600000000002</v>
      </c>
      <c r="X638" s="30" t="str">
        <f>IFERROR(VLOOKUP($I638,Trabajadores!$C$2:$AS$1684,42,FALSE)," ")</f>
        <v>SMI</v>
      </c>
      <c r="Y638" s="30">
        <f>IFERROR(VLOOKUP($I638,Trabajadores!$C$2:$AS$1684,40,FALSE)," ")</f>
        <v>888888</v>
      </c>
      <c r="Z638" s="30" t="str">
        <f>IFERROR(VLOOKUP(Y638,Centros!$X$2:$Y$228,2,FALSE)," ")</f>
        <v>CORRETURNOS/RAPPELS</v>
      </c>
      <c r="AA638" s="6">
        <v>45909</v>
      </c>
      <c r="AB638" s="5" t="s">
        <v>11153</v>
      </c>
      <c r="AC638" s="41">
        <f>IFERROR(VLOOKUP(H638,Centros!$AI$2:$AN$10,6,FALSE),0)</f>
        <v>72</v>
      </c>
      <c r="AD638" s="42">
        <f t="shared" si="224"/>
        <v>0</v>
      </c>
      <c r="AE638" s="42">
        <f t="shared" si="225"/>
        <v>0</v>
      </c>
      <c r="AF638" s="42">
        <f t="shared" si="226"/>
        <v>0</v>
      </c>
      <c r="AG638" s="42">
        <f t="shared" si="227"/>
        <v>0</v>
      </c>
      <c r="AH638" s="43">
        <f>IFERROR(VLOOKUP($I638,Trabajadores!$C$3:$AT$1684,44,FALSE),0)</f>
        <v>20028</v>
      </c>
      <c r="AI638" s="43">
        <f>IFERROR(VLOOKUP($I638,Trabajadores!$C$3:$AT$1684,2,FALSE),0)</f>
        <v>464</v>
      </c>
      <c r="AJ638" s="43" t="str">
        <f>IFERROR(VLOOKUP($I638,Trabajadores!$C$3:$AY$1270,21,FALSE),0)</f>
        <v>47</v>
      </c>
      <c r="AK638" s="42">
        <f>IFERROR(VLOOKUP($I638,Trabajadores!$C$3:$AN$1684,38,FALSE),0)</f>
        <v>7.8724999999999996</v>
      </c>
      <c r="AL638" s="42" t="str">
        <f>IFERROR(VLOOKUP($I638,Trabajadores!$C$3:$AN$1684,28,FALSE),0)</f>
        <v>99100165012016</v>
      </c>
      <c r="AM638" s="21" t="str">
        <f>IFERROR(VLOOKUP($I638,Trabajadores!$C$3:$AN$1684,19,FALSE),0)</f>
        <v>Monitor@</v>
      </c>
      <c r="AN638" s="21">
        <f>IFERROR(IF($J638="algadi",VLOOKUP($K638,Centros!$AB$2:$AD$142,2,FALSE),VLOOKUP($K638,Centros!$AB$143:$AD$282,2,FALSE)),0)</f>
        <v>20028</v>
      </c>
      <c r="AO638" s="44">
        <f>IFERROR(IF($J638="algadi",VLOOKUP($K638,Centros!$AB$2:$AD$142,3,FALSE),VLOOKUP($K638,Centros!$AB$143:$AD$222,3,FALSE)),0)</f>
        <v>0</v>
      </c>
      <c r="AQ638" s="55">
        <f>IFERROR(VLOOKUP($AM638,Centros!$AR$2:$AS$405,2,FALSE),0)</f>
        <v>1.6367812499999999</v>
      </c>
      <c r="AR638" s="78">
        <f>IFERROR(VLOOKUP($AM638,Centros!$AZ$2:$BA$6,2,FALSE),0)</f>
        <v>0</v>
      </c>
      <c r="AS638" s="76">
        <f>IFERROR(VLOOKUP($AM638,Centros!$BE$2:$BF$6,2,FALSE),0)</f>
        <v>0</v>
      </c>
      <c r="BD638" s="45" t="str">
        <f t="shared" si="228"/>
        <v>SMI</v>
      </c>
      <c r="BE638" s="45" t="s">
        <v>852</v>
      </c>
      <c r="BF638" s="123" t="str">
        <f t="shared" si="229"/>
        <v>9-SEPTIEMBRE</v>
      </c>
      <c r="BG638" s="45">
        <f t="shared" si="230"/>
        <v>888888</v>
      </c>
      <c r="BH638" s="45">
        <f>VLOOKUP(Y638,Hoja1!$A$2:$O$599,14,FALSE)</f>
        <v>888888</v>
      </c>
      <c r="BI638" s="45" t="str">
        <f>VLOOKUP(BH638,Hoja1!$A$2:$O$599,2,FALSE)</f>
        <v>CORRETURNOS/RAPPELS</v>
      </c>
      <c r="BJ638" s="45" t="str">
        <f t="shared" si="231"/>
        <v>LORENTE MIJALLO, FRANCISCA</v>
      </c>
      <c r="BK638" s="45">
        <f>VLOOKUP(BJ638,Trabajadores!$C$3:$AN$3285,14,FALSE)</f>
        <v>300</v>
      </c>
      <c r="BL638" s="45" t="str">
        <f>VLOOKUP($BJ638,Trabajadores!$C$3:$AN$3285,19,FALSE)</f>
        <v>Monitor@</v>
      </c>
      <c r="BM638" s="45">
        <f>VLOOKUP($BJ638,Trabajadores!$C$3:$AN$3285,16,FALSE)</f>
        <v>50</v>
      </c>
      <c r="BN638" s="124">
        <f t="shared" si="232"/>
        <v>1</v>
      </c>
      <c r="BP638" s="125">
        <f t="shared" si="233"/>
        <v>1</v>
      </c>
      <c r="BR638" s="126">
        <f t="shared" si="234"/>
        <v>-264.51600000000002</v>
      </c>
      <c r="BV638" s="45" t="str">
        <f t="shared" si="235"/>
        <v>SMI</v>
      </c>
      <c r="BW638" s="45" t="s">
        <v>852</v>
      </c>
      <c r="BX638" s="123" t="str">
        <f t="shared" si="236"/>
        <v>9-SEPTIEMBRE</v>
      </c>
      <c r="BY638" s="45">
        <f t="shared" si="237"/>
        <v>110205</v>
      </c>
      <c r="BZ638" s="45" t="e">
        <f>VLOOKUP(BY638,Hoja1!$A$2:$O$599,14,FALSE)</f>
        <v>#N/A</v>
      </c>
      <c r="CA638" s="45" t="str">
        <f>+BI638</f>
        <v>CORRETURNOS/RAPPELS</v>
      </c>
      <c r="CB638" s="45" t="str">
        <f t="shared" si="238"/>
        <v>Puesto pendiente de cubrir</v>
      </c>
      <c r="CC638" s="45">
        <v>888</v>
      </c>
      <c r="CD638" s="45" t="str">
        <f t="shared" si="239"/>
        <v>INCIDENCIA</v>
      </c>
      <c r="CJ638" s="126">
        <f t="shared" si="240"/>
        <v>264.51600000000002</v>
      </c>
    </row>
    <row r="639" spans="4:88" hidden="1" x14ac:dyDescent="0.3">
      <c r="D639" s="31" t="s">
        <v>11208</v>
      </c>
      <c r="E639" s="8" t="s">
        <v>2786</v>
      </c>
      <c r="F639" s="7" t="s">
        <v>726</v>
      </c>
      <c r="G639" s="45" t="s">
        <v>714</v>
      </c>
      <c r="H639" s="45" t="s">
        <v>816</v>
      </c>
      <c r="I639" s="119" t="s">
        <v>6363</v>
      </c>
      <c r="J639" s="18" t="s">
        <v>651</v>
      </c>
      <c r="K639" s="119">
        <v>110064</v>
      </c>
      <c r="L639" s="110" t="str">
        <f t="shared" si="219"/>
        <v>ok</v>
      </c>
      <c r="M639" s="111" t="str">
        <f>IFERROR(VLOOKUP(K639,Centros!$E$2:$G$340,2,FALSE)," ")</f>
        <v>COLEGIO SAGRADA FAMILIA</v>
      </c>
      <c r="N639" s="112" t="str">
        <f t="shared" si="220"/>
        <v xml:space="preserve"> </v>
      </c>
      <c r="O639" s="113" t="str">
        <f>IFERROR(VLOOKUP($I639,Trabajadores!$C$3:$AF$1684,19,FALSE)," ")</f>
        <v>Monitor@</v>
      </c>
      <c r="P639" s="32"/>
      <c r="Q639" s="33"/>
      <c r="R639" s="24">
        <f t="shared" ref="R639:R697" si="241">+P639*Q639</f>
        <v>0</v>
      </c>
      <c r="T639" s="23">
        <f t="shared" si="221"/>
        <v>1.6367812499999999</v>
      </c>
      <c r="U639" s="23">
        <f t="shared" si="222"/>
        <v>0</v>
      </c>
      <c r="V639" s="18">
        <v>5.6</v>
      </c>
      <c r="W639" s="23">
        <f t="shared" si="223"/>
        <v>44.085999999999999</v>
      </c>
      <c r="X639" s="30" t="str">
        <f>IFERROR(VLOOKUP($I639,Trabajadores!$C$2:$AS$1684,42,FALSE)," ")</f>
        <v>SMI</v>
      </c>
      <c r="Y639" s="30">
        <f>IFERROR(VLOOKUP($I639,Trabajadores!$C$2:$AS$1684,40,FALSE)," ")</f>
        <v>888888</v>
      </c>
      <c r="Z639" s="30" t="str">
        <f>IFERROR(VLOOKUP(Y639,Centros!$X$2:$Y$228,2,FALSE)," ")</f>
        <v>CORRETURNOS/RAPPELS</v>
      </c>
      <c r="AA639" s="6">
        <v>45922</v>
      </c>
      <c r="AB639" s="5" t="s">
        <v>11154</v>
      </c>
      <c r="AC639" s="41">
        <f>IFERROR(VLOOKUP(H639,Centros!$AI$2:$AN$10,6,FALSE),0)</f>
        <v>72</v>
      </c>
      <c r="AD639" s="42">
        <f t="shared" si="224"/>
        <v>0</v>
      </c>
      <c r="AE639" s="42">
        <f t="shared" si="225"/>
        <v>0</v>
      </c>
      <c r="AF639" s="42">
        <f t="shared" si="226"/>
        <v>0</v>
      </c>
      <c r="AG639" s="42">
        <f t="shared" si="227"/>
        <v>0</v>
      </c>
      <c r="AH639" s="43">
        <f>IFERROR(VLOOKUP($I639,Trabajadores!$C$3:$AT$1684,44,FALSE),0)</f>
        <v>20028</v>
      </c>
      <c r="AI639" s="43">
        <f>IFERROR(VLOOKUP($I639,Trabajadores!$C$3:$AT$1684,2,FALSE),0)</f>
        <v>464</v>
      </c>
      <c r="AJ639" s="43" t="str">
        <f>IFERROR(VLOOKUP($I639,Trabajadores!$C$3:$AY$1270,21,FALSE),0)</f>
        <v>47</v>
      </c>
      <c r="AK639" s="42">
        <f>IFERROR(VLOOKUP($I639,Trabajadores!$C$3:$AN$1684,38,FALSE),0)</f>
        <v>7.8724999999999996</v>
      </c>
      <c r="AL639" s="42" t="str">
        <f>IFERROR(VLOOKUP($I639,Trabajadores!$C$3:$AN$1684,28,FALSE),0)</f>
        <v>99100165012016</v>
      </c>
      <c r="AM639" s="21" t="str">
        <f>IFERROR(VLOOKUP($I639,Trabajadores!$C$3:$AN$1684,19,FALSE),0)</f>
        <v>Monitor@</v>
      </c>
      <c r="AN639" s="21">
        <f>IFERROR(IF($J639="algadi",VLOOKUP($K639,Centros!$AB$2:$AD$142,2,FALSE),VLOOKUP($K639,Centros!$AB$143:$AD$282,2,FALSE)),0)</f>
        <v>20028</v>
      </c>
      <c r="AO639" s="44">
        <f>IFERROR(IF($J639="algadi",VLOOKUP($K639,Centros!$AB$2:$AD$142,3,FALSE),VLOOKUP($K639,Centros!$AB$143:$AD$222,3,FALSE)),0)</f>
        <v>0</v>
      </c>
      <c r="AQ639" s="55">
        <f>IFERROR(VLOOKUP($AM639,Centros!$AR$2:$AS$405,2,FALSE),0)</f>
        <v>1.6367812499999999</v>
      </c>
      <c r="AR639" s="78">
        <f>IFERROR(VLOOKUP($AM639,Centros!$AZ$2:$BA$6,2,FALSE),0)</f>
        <v>0</v>
      </c>
      <c r="AS639" s="76">
        <f>IFERROR(VLOOKUP($AM639,Centros!$BE$2:$BF$6,2,FALSE),0)</f>
        <v>0</v>
      </c>
      <c r="BD639" s="45" t="str">
        <f t="shared" si="228"/>
        <v>SMI</v>
      </c>
      <c r="BE639" s="45" t="s">
        <v>852</v>
      </c>
      <c r="BF639" s="123" t="str">
        <f t="shared" si="229"/>
        <v>9-SEPTIEMBRE</v>
      </c>
      <c r="BG639" s="45">
        <f t="shared" si="230"/>
        <v>888888</v>
      </c>
      <c r="BH639" s="45">
        <f>VLOOKUP(Y639,Hoja1!$A$2:$O$599,14,FALSE)</f>
        <v>888888</v>
      </c>
      <c r="BI639" s="45" t="str">
        <f>VLOOKUP(BH639,Hoja1!$A$2:$O$599,2,FALSE)</f>
        <v>CORRETURNOS/RAPPELS</v>
      </c>
      <c r="BJ639" s="45" t="str">
        <f t="shared" si="231"/>
        <v>LORENTE MIJALLO, FRANCISCA</v>
      </c>
      <c r="BK639" s="45">
        <f>VLOOKUP(BJ639,Trabajadores!$C$3:$AN$3285,14,FALSE)</f>
        <v>300</v>
      </c>
      <c r="BL639" s="45" t="str">
        <f>VLOOKUP($BJ639,Trabajadores!$C$3:$AN$3285,19,FALSE)</f>
        <v>Monitor@</v>
      </c>
      <c r="BM639" s="45">
        <f>VLOOKUP($BJ639,Trabajadores!$C$3:$AN$3285,16,FALSE)</f>
        <v>50</v>
      </c>
      <c r="BN639" s="124">
        <f t="shared" si="232"/>
        <v>1</v>
      </c>
      <c r="BP639" s="125">
        <f t="shared" si="233"/>
        <v>1</v>
      </c>
      <c r="BR639" s="126">
        <f t="shared" si="234"/>
        <v>-44.085999999999999</v>
      </c>
      <c r="BV639" s="45" t="str">
        <f t="shared" si="235"/>
        <v>SMI</v>
      </c>
      <c r="BW639" s="45" t="s">
        <v>852</v>
      </c>
      <c r="BX639" s="123" t="str">
        <f t="shared" si="236"/>
        <v>9-SEPTIEMBRE</v>
      </c>
      <c r="BY639" s="45">
        <f t="shared" si="237"/>
        <v>110064</v>
      </c>
      <c r="BZ639" s="45">
        <f>VLOOKUP(BY639,Hoja1!$A$2:$O$599,14,FALSE)</f>
        <v>110064</v>
      </c>
      <c r="CA639" s="45" t="str">
        <f>VLOOKUP(BZ639,Hoja1!$A$2:$O$599,2,FALSE)</f>
        <v>COLEGIO SAGRADA FAMILIA</v>
      </c>
      <c r="CB639" s="45" t="str">
        <f t="shared" si="238"/>
        <v>Otros</v>
      </c>
      <c r="CC639" s="45">
        <v>888</v>
      </c>
      <c r="CD639" s="45" t="str">
        <f t="shared" si="239"/>
        <v>INCIDENCIA</v>
      </c>
      <c r="CJ639" s="126">
        <f t="shared" si="240"/>
        <v>44.085999999999999</v>
      </c>
    </row>
    <row r="640" spans="4:88" x14ac:dyDescent="0.3">
      <c r="D640" s="31" t="s">
        <v>11208</v>
      </c>
      <c r="E640" s="8" t="s">
        <v>2786</v>
      </c>
      <c r="F640" s="7" t="s">
        <v>726</v>
      </c>
      <c r="G640" s="45" t="s">
        <v>714</v>
      </c>
      <c r="H640" s="45" t="s">
        <v>816</v>
      </c>
      <c r="I640" s="119" t="s">
        <v>6363</v>
      </c>
      <c r="J640" s="18" t="s">
        <v>651</v>
      </c>
      <c r="K640" s="119">
        <v>110205</v>
      </c>
      <c r="L640" s="110" t="str">
        <f t="shared" ref="L640:L697" si="242">IF(W640&gt;0,IF(OR(E640="",F640="",G640="",H640="",I640="",J640="",K640=""),"faltan datos","ok")," ")</f>
        <v>ok</v>
      </c>
      <c r="M640" s="111" t="str">
        <f>IFERROR(VLOOKUP(K640,Centros!$E$2:$G$340,2,FALSE)," ")</f>
        <v>GREDOS SAN DIEGO  - LAS SUERTES</v>
      </c>
      <c r="N640" s="112" t="str">
        <f t="shared" ref="N640:N697" si="243">IF(J640=" "," ",IF(J640=X640," ","Emp Orig/dest. Distinta"))</f>
        <v xml:space="preserve"> </v>
      </c>
      <c r="O640" s="113" t="str">
        <f>IFERROR(VLOOKUP($I640,Trabajadores!$C$3:$AF$1684,19,FALSE)," ")</f>
        <v>Monitor@</v>
      </c>
      <c r="P640" s="32"/>
      <c r="Q640" s="33"/>
      <c r="R640" s="24">
        <f t="shared" si="241"/>
        <v>0</v>
      </c>
      <c r="T640" s="23">
        <f t="shared" ref="T640:T697" si="244">IF(AL640="99100165012016",AQ640,IF(AL640="28009435011996",AR640,IF(AL640="99010825011997",AS640)))</f>
        <v>1.6367812499999999</v>
      </c>
      <c r="U640" s="23">
        <f t="shared" ref="U640:U697" si="245">IF(T640="no corresponde",0,+S640*T640)</f>
        <v>0</v>
      </c>
      <c r="V640" s="18">
        <v>11.2</v>
      </c>
      <c r="W640" s="23">
        <f t="shared" ref="W640:W697" si="246">+V640*AK640+((+R640+U640)*1.3195)</f>
        <v>88.171999999999997</v>
      </c>
      <c r="X640" s="30" t="str">
        <f>IFERROR(VLOOKUP($I640,Trabajadores!$C$2:$AS$1684,42,FALSE)," ")</f>
        <v>SMI</v>
      </c>
      <c r="Y640" s="30">
        <f>IFERROR(VLOOKUP($I640,Trabajadores!$C$2:$AS$1684,40,FALSE)," ")</f>
        <v>888888</v>
      </c>
      <c r="Z640" s="30" t="str">
        <f>IFERROR(VLOOKUP(Y640,Centros!$X$2:$Y$228,2,FALSE)," ")</f>
        <v>CORRETURNOS/RAPPELS</v>
      </c>
      <c r="AA640" s="6">
        <v>45923</v>
      </c>
      <c r="AB640" s="5" t="s">
        <v>11155</v>
      </c>
      <c r="AC640" s="41">
        <f>IFERROR(VLOOKUP(H640,Centros!$AI$2:$AN$10,6,FALSE),0)</f>
        <v>72</v>
      </c>
      <c r="AD640" s="42">
        <f t="shared" ref="AD640:AD697" si="247">IF(AC640=70,R640,0)</f>
        <v>0</v>
      </c>
      <c r="AE640" s="42">
        <f t="shared" ref="AE640:AE697" si="248">IF(AC640=72,R640,0)</f>
        <v>0</v>
      </c>
      <c r="AF640" s="42">
        <f t="shared" ref="AF640:AF697" si="249">IF(AC640=73,+R640,0)</f>
        <v>0</v>
      </c>
      <c r="AG640" s="42">
        <f t="shared" ref="AG640:AG697" si="250">+U640</f>
        <v>0</v>
      </c>
      <c r="AH640" s="43">
        <f>IFERROR(VLOOKUP($I640,Trabajadores!$C$3:$AT$1684,44,FALSE),0)</f>
        <v>20028</v>
      </c>
      <c r="AI640" s="43">
        <f>IFERROR(VLOOKUP($I640,Trabajadores!$C$3:$AT$1684,2,FALSE),0)</f>
        <v>464</v>
      </c>
      <c r="AJ640" s="43" t="str">
        <f>IFERROR(VLOOKUP($I640,Trabajadores!$C$3:$AY$1270,21,FALSE),0)</f>
        <v>47</v>
      </c>
      <c r="AK640" s="42">
        <f>IFERROR(VLOOKUP($I640,Trabajadores!$C$3:$AN$1684,38,FALSE),0)</f>
        <v>7.8724999999999996</v>
      </c>
      <c r="AL640" s="42" t="str">
        <f>IFERROR(VLOOKUP($I640,Trabajadores!$C$3:$AN$1684,28,FALSE),0)</f>
        <v>99100165012016</v>
      </c>
      <c r="AM640" s="21" t="str">
        <f>IFERROR(VLOOKUP($I640,Trabajadores!$C$3:$AN$1684,19,FALSE),0)</f>
        <v>Monitor@</v>
      </c>
      <c r="AN640" s="21">
        <f>IFERROR(IF($J640="algadi",VLOOKUP($K640,Centros!$AB$2:$AD$142,2,FALSE),VLOOKUP($K640,Centros!$AB$143:$AD$282,2,FALSE)),0)</f>
        <v>20028</v>
      </c>
      <c r="AO640" s="44">
        <f>IFERROR(IF($J640="algadi",VLOOKUP($K640,Centros!$AB$2:$AD$142,3,FALSE),VLOOKUP($K640,Centros!$AB$143:$AD$222,3,FALSE)),0)</f>
        <v>0</v>
      </c>
      <c r="AQ640" s="55">
        <f>IFERROR(VLOOKUP($AM640,Centros!$AR$2:$AS$405,2,FALSE),0)</f>
        <v>1.6367812499999999</v>
      </c>
      <c r="AR640" s="78">
        <f>IFERROR(VLOOKUP($AM640,Centros!$AZ$2:$BA$6,2,FALSE),0)</f>
        <v>0</v>
      </c>
      <c r="AS640" s="76">
        <f>IFERROR(VLOOKUP($AM640,Centros!$BE$2:$BF$6,2,FALSE),0)</f>
        <v>0</v>
      </c>
      <c r="BD640" s="45" t="str">
        <f t="shared" ref="BD640:BD697" si="251">+X640</f>
        <v>SMI</v>
      </c>
      <c r="BE640" s="45" t="s">
        <v>852</v>
      </c>
      <c r="BF640" s="123" t="str">
        <f t="shared" ref="BF640:BF697" si="252">+E640</f>
        <v>9-SEPTIEMBRE</v>
      </c>
      <c r="BG640" s="45">
        <f t="shared" ref="BG640:BG697" si="253">+Y640</f>
        <v>888888</v>
      </c>
      <c r="BH640" s="45">
        <f>VLOOKUP(Y640,Hoja1!$A$2:$O$599,14,FALSE)</f>
        <v>888888</v>
      </c>
      <c r="BI640" s="45" t="str">
        <f>VLOOKUP(BH640,Hoja1!$A$2:$O$599,2,FALSE)</f>
        <v>CORRETURNOS/RAPPELS</v>
      </c>
      <c r="BJ640" s="45" t="str">
        <f t="shared" ref="BJ640:BJ697" si="254">+I640</f>
        <v>LORENTE MIJALLO, FRANCISCA</v>
      </c>
      <c r="BK640" s="45">
        <f>VLOOKUP(BJ640,Trabajadores!$C$3:$AN$3285,14,FALSE)</f>
        <v>300</v>
      </c>
      <c r="BL640" s="45" t="str">
        <f>VLOOKUP($BJ640,Trabajadores!$C$3:$AN$3285,19,FALSE)</f>
        <v>Monitor@</v>
      </c>
      <c r="BM640" s="45">
        <f>VLOOKUP($BJ640,Trabajadores!$C$3:$AN$3285,16,FALSE)</f>
        <v>50</v>
      </c>
      <c r="BN640" s="124">
        <f t="shared" ref="BN640:BN697" si="255">IF($G640="010 Restauración",100%,0%)</f>
        <v>1</v>
      </c>
      <c r="BP640" s="125">
        <f t="shared" ref="BP640:BP697" si="256">+BN640+BO640</f>
        <v>1</v>
      </c>
      <c r="BR640" s="126">
        <f t="shared" ref="BR640:BR697" si="257">-W640</f>
        <v>-88.171999999999997</v>
      </c>
      <c r="BV640" s="45" t="str">
        <f t="shared" ref="BV640:BV697" si="258">+J640</f>
        <v>SMI</v>
      </c>
      <c r="BW640" s="45" t="s">
        <v>852</v>
      </c>
      <c r="BX640" s="123" t="str">
        <f t="shared" ref="BX640:BX697" si="259">+E640</f>
        <v>9-SEPTIEMBRE</v>
      </c>
      <c r="BY640" s="45">
        <f t="shared" ref="BY640:BY697" si="260">+K640</f>
        <v>110205</v>
      </c>
      <c r="BZ640" s="45" t="e">
        <f>VLOOKUP(BY640,Hoja1!$A$2:$O$599,14,FALSE)</f>
        <v>#N/A</v>
      </c>
      <c r="CA640" s="45" t="str">
        <f>+BI640</f>
        <v>CORRETURNOS/RAPPELS</v>
      </c>
      <c r="CB640" s="45" t="str">
        <f t="shared" ref="CB640:CB697" si="261">+H640</f>
        <v>Otros</v>
      </c>
      <c r="CC640" s="45">
        <v>888</v>
      </c>
      <c r="CD640" s="45" t="str">
        <f t="shared" ref="CD640:CD697" si="262">+BW640</f>
        <v>INCIDENCIA</v>
      </c>
      <c r="CJ640" s="126">
        <f t="shared" ref="CJ640:CJ697" si="263">+W640</f>
        <v>88.171999999999997</v>
      </c>
    </row>
    <row r="641" spans="4:88" hidden="1" x14ac:dyDescent="0.3">
      <c r="D641" s="31" t="s">
        <v>11208</v>
      </c>
      <c r="E641" s="8" t="s">
        <v>2786</v>
      </c>
      <c r="F641" s="7" t="s">
        <v>726</v>
      </c>
      <c r="G641" s="45" t="s">
        <v>714</v>
      </c>
      <c r="H641" s="45" t="s">
        <v>816</v>
      </c>
      <c r="I641" s="119" t="s">
        <v>1260</v>
      </c>
      <c r="J641" s="18" t="s">
        <v>485</v>
      </c>
      <c r="K641" s="119">
        <v>120027</v>
      </c>
      <c r="L641" s="110" t="str">
        <f t="shared" si="242"/>
        <v>ok</v>
      </c>
      <c r="M641" s="111" t="str">
        <f>IFERROR(VLOOKUP(K641,Centros!$E$2:$G$340,2,FALSE)," ")</f>
        <v>COLEGIO MAYOR CESAR CARLOS</v>
      </c>
      <c r="N641" s="112" t="str">
        <f t="shared" si="243"/>
        <v xml:space="preserve"> </v>
      </c>
      <c r="O641" s="113" t="str">
        <f>IFERROR(VLOOKUP($I641,Trabajadores!$C$3:$AF$1684,19,FALSE)," ")</f>
        <v>ASL</v>
      </c>
      <c r="P641" s="32"/>
      <c r="Q641" s="33"/>
      <c r="R641" s="24">
        <f t="shared" si="241"/>
        <v>0</v>
      </c>
      <c r="T641" s="23">
        <f t="shared" si="244"/>
        <v>1.6367812499999999</v>
      </c>
      <c r="U641" s="23">
        <f t="shared" si="245"/>
        <v>0</v>
      </c>
      <c r="V641" s="18">
        <v>172</v>
      </c>
      <c r="W641" s="23">
        <f t="shared" si="246"/>
        <v>1435.4379746835446</v>
      </c>
      <c r="X641" s="30" t="str">
        <f>IFERROR(VLOOKUP($I641,Trabajadores!$C$2:$AS$1684,42,FALSE)," ")</f>
        <v>ALGADI</v>
      </c>
      <c r="Y641" s="30">
        <f>IFERROR(VLOOKUP($I641,Trabajadores!$C$2:$AS$1684,40,FALSE)," ")</f>
        <v>888888</v>
      </c>
      <c r="Z641" s="30" t="str">
        <f>IFERROR(VLOOKUP(Y641,Centros!$X$2:$Y$228,2,FALSE)," ")</f>
        <v>CORRETURNOS/RAPPELS</v>
      </c>
      <c r="AA641" s="6">
        <v>45901</v>
      </c>
      <c r="AB641" s="5" t="s">
        <v>11156</v>
      </c>
      <c r="AC641" s="41">
        <f>IFERROR(VLOOKUP(H641,Centros!$AI$2:$AN$10,6,FALSE),0)</f>
        <v>72</v>
      </c>
      <c r="AD641" s="42">
        <f t="shared" si="247"/>
        <v>0</v>
      </c>
      <c r="AE641" s="42">
        <f t="shared" si="248"/>
        <v>0</v>
      </c>
      <c r="AF641" s="42">
        <f t="shared" si="249"/>
        <v>0</v>
      </c>
      <c r="AG641" s="42">
        <f t="shared" si="250"/>
        <v>0</v>
      </c>
      <c r="AH641" s="43">
        <f>IFERROR(VLOOKUP($I641,Trabajadores!$C$3:$AT$1684,44,FALSE),0)</f>
        <v>19228</v>
      </c>
      <c r="AI641" s="43">
        <f>IFERROR(VLOOKUP($I641,Trabajadores!$C$3:$AT$1684,2,FALSE),0)</f>
        <v>1851</v>
      </c>
      <c r="AJ641" s="43" t="str">
        <f>IFERROR(VLOOKUP($I641,Trabajadores!$C$3:$AY$1270,21,FALSE),0)</f>
        <v>55</v>
      </c>
      <c r="AK641" s="42">
        <f>IFERROR(VLOOKUP($I641,Trabajadores!$C$3:$AN$1684,38,FALSE),0)</f>
        <v>8.3455696202531655</v>
      </c>
      <c r="AL641" s="42" t="str">
        <f>IFERROR(VLOOKUP($I641,Trabajadores!$C$3:$AN$1684,28,FALSE),0)</f>
        <v>99100165012016</v>
      </c>
      <c r="AM641" s="21" t="str">
        <f>IFERROR(VLOOKUP($I641,Trabajadores!$C$3:$AN$1684,19,FALSE),0)</f>
        <v>ASL</v>
      </c>
      <c r="AN641" s="21">
        <f>IFERROR(IF($J641="algadi",VLOOKUP($K641,Centros!$AB$2:$AD$142,2,FALSE),VLOOKUP($K641,Centros!$AB$143:$AD$282,2,FALSE)),0)</f>
        <v>5027</v>
      </c>
      <c r="AO641" s="44" t="str">
        <f>IFERROR(IF($J641="algadi",VLOOKUP($K641,Centros!$AB$2:$AD$142,3,FALSE),VLOOKUP($K641,Centros!$AB$143:$AD$222,3,FALSE)),0)</f>
        <v>62</v>
      </c>
      <c r="AQ641" s="55">
        <f>IFERROR(VLOOKUP($AM641,Centros!$AR$2:$AS$405,2,FALSE),0)</f>
        <v>1.6367812499999999</v>
      </c>
      <c r="AR641" s="78">
        <f>IFERROR(VLOOKUP($AM641,Centros!$AZ$2:$BA$6,2,FALSE),0)</f>
        <v>0</v>
      </c>
      <c r="AS641" s="76">
        <f>IFERROR(VLOOKUP($AM641,Centros!$BE$2:$BF$6,2,FALSE),0)</f>
        <v>2.0499999999999998</v>
      </c>
      <c r="BD641" s="45" t="str">
        <f t="shared" si="251"/>
        <v>ALGADI</v>
      </c>
      <c r="BE641" s="45" t="s">
        <v>852</v>
      </c>
      <c r="BF641" s="123" t="str">
        <f t="shared" si="252"/>
        <v>9-SEPTIEMBRE</v>
      </c>
      <c r="BG641" s="45">
        <f t="shared" si="253"/>
        <v>888888</v>
      </c>
      <c r="BH641" s="45">
        <f>VLOOKUP(Y641,Hoja1!$A$2:$O$599,14,FALSE)</f>
        <v>888888</v>
      </c>
      <c r="BI641" s="45" t="str">
        <f>VLOOKUP(BH641,Hoja1!$A$2:$O$599,2,FALSE)</f>
        <v>CORRETURNOS/RAPPELS</v>
      </c>
      <c r="BJ641" s="45" t="str">
        <f t="shared" si="254"/>
        <v>AGUDO ALONSO, CARLOS ALB</v>
      </c>
      <c r="BK641" s="45">
        <f>VLOOKUP(BJ641,Trabajadores!$C$3:$AN$3285,14,FALSE)</f>
        <v>200</v>
      </c>
      <c r="BL641" s="45" t="str">
        <f>VLOOKUP($BJ641,Trabajadores!$C$3:$AN$3285,19,FALSE)</f>
        <v>ASL</v>
      </c>
      <c r="BM641" s="45">
        <f>VLOOKUP($BJ641,Trabajadores!$C$3:$AN$3285,16,FALSE)</f>
        <v>98.75</v>
      </c>
      <c r="BN641" s="124">
        <f t="shared" si="255"/>
        <v>1</v>
      </c>
      <c r="BP641" s="125">
        <f t="shared" si="256"/>
        <v>1</v>
      </c>
      <c r="BR641" s="126">
        <f t="shared" si="257"/>
        <v>-1435.4379746835446</v>
      </c>
      <c r="BV641" s="45" t="str">
        <f t="shared" si="258"/>
        <v>ALGADI</v>
      </c>
      <c r="BW641" s="45" t="s">
        <v>852</v>
      </c>
      <c r="BX641" s="123" t="str">
        <f t="shared" si="259"/>
        <v>9-SEPTIEMBRE</v>
      </c>
      <c r="BY641" s="45">
        <f t="shared" si="260"/>
        <v>120027</v>
      </c>
      <c r="BZ641" s="45">
        <f>VLOOKUP(BY641,Hoja1!$A$2:$O$599,14,FALSE)</f>
        <v>120027</v>
      </c>
      <c r="CA641" s="45" t="str">
        <f>VLOOKUP(BZ641,Hoja1!$A$2:$O$599,2,FALSE)</f>
        <v>COLEGIO MAYOR CESAR CARLOS</v>
      </c>
      <c r="CB641" s="45" t="str">
        <f t="shared" si="261"/>
        <v>Otros</v>
      </c>
      <c r="CC641" s="45">
        <v>888</v>
      </c>
      <c r="CD641" s="45" t="str">
        <f t="shared" si="262"/>
        <v>INCIDENCIA</v>
      </c>
      <c r="CJ641" s="126">
        <f t="shared" si="263"/>
        <v>1435.4379746835446</v>
      </c>
    </row>
    <row r="642" spans="4:88" hidden="1" x14ac:dyDescent="0.3">
      <c r="D642" s="31" t="s">
        <v>11208</v>
      </c>
      <c r="E642" s="8" t="s">
        <v>2786</v>
      </c>
      <c r="F642" s="7" t="s">
        <v>726</v>
      </c>
      <c r="G642" s="45" t="s">
        <v>714</v>
      </c>
      <c r="H642" s="45" t="s">
        <v>721</v>
      </c>
      <c r="I642" s="119" t="s">
        <v>3232</v>
      </c>
      <c r="J642" s="18" t="s">
        <v>485</v>
      </c>
      <c r="K642" s="119">
        <v>110026</v>
      </c>
      <c r="L642" s="110" t="str">
        <f t="shared" si="242"/>
        <v>ok</v>
      </c>
      <c r="M642" s="111" t="str">
        <f>IFERROR(VLOOKUP(K642,Centros!$E$2:$G$340,2,FALSE)," ")</f>
        <v>ESCUELA INFANTIL CUNA DE JESUS</v>
      </c>
      <c r="N642" s="112" t="str">
        <f t="shared" si="243"/>
        <v xml:space="preserve"> </v>
      </c>
      <c r="O642" s="113" t="str">
        <f>IFERROR(VLOOKUP($I642,Trabajadores!$C$3:$AF$1684,19,FALSE)," ")</f>
        <v>ASL</v>
      </c>
      <c r="P642" s="32">
        <v>22</v>
      </c>
      <c r="Q642" s="33">
        <v>9</v>
      </c>
      <c r="R642" s="24">
        <f t="shared" si="241"/>
        <v>198</v>
      </c>
      <c r="T642" s="23">
        <f t="shared" si="244"/>
        <v>1.6367812499999999</v>
      </c>
      <c r="U642" s="23">
        <f t="shared" si="245"/>
        <v>0</v>
      </c>
      <c r="V642" s="18">
        <v>28</v>
      </c>
      <c r="W642" s="23">
        <f t="shared" si="246"/>
        <v>495.48099999999999</v>
      </c>
      <c r="X642" s="30" t="str">
        <f>IFERROR(VLOOKUP($I642,Trabajadores!$C$2:$AS$1684,42,FALSE)," ")</f>
        <v>ALGADI</v>
      </c>
      <c r="Y642" s="30">
        <f>IFERROR(VLOOKUP($I642,Trabajadores!$C$2:$AS$1684,40,FALSE)," ")</f>
        <v>888888</v>
      </c>
      <c r="Z642" s="30" t="str">
        <f>IFERROR(VLOOKUP(Y642,Centros!$X$2:$Y$228,2,FALSE)," ")</f>
        <v>CORRETURNOS/RAPPELS</v>
      </c>
      <c r="AA642" s="6">
        <v>45901</v>
      </c>
      <c r="AB642" s="5" t="s">
        <v>11157</v>
      </c>
      <c r="AC642" s="41">
        <f>IFERROR(VLOOKUP(H642,Centros!$AI$2:$AN$10,6,FALSE),0)</f>
        <v>72</v>
      </c>
      <c r="AD642" s="42">
        <f t="shared" si="247"/>
        <v>0</v>
      </c>
      <c r="AE642" s="42">
        <f t="shared" si="248"/>
        <v>198</v>
      </c>
      <c r="AF642" s="42">
        <f t="shared" si="249"/>
        <v>0</v>
      </c>
      <c r="AG642" s="42">
        <f t="shared" si="250"/>
        <v>0</v>
      </c>
      <c r="AH642" s="43">
        <f>IFERROR(VLOOKUP($I642,Trabajadores!$C$3:$AT$1684,44,FALSE),0)</f>
        <v>19228</v>
      </c>
      <c r="AI642" s="43">
        <f>IFERROR(VLOOKUP($I642,Trabajadores!$C$3:$AT$1684,2,FALSE),0)</f>
        <v>2107</v>
      </c>
      <c r="AJ642" s="43" t="str">
        <f>IFERROR(VLOOKUP($I642,Trabajadores!$C$3:$AY$1270,21,FALSE),0)</f>
        <v>55</v>
      </c>
      <c r="AK642" s="42">
        <f>IFERROR(VLOOKUP($I642,Trabajadores!$C$3:$AN$1684,38,FALSE),0)</f>
        <v>8.3650000000000002</v>
      </c>
      <c r="AL642" s="42" t="str">
        <f>IFERROR(VLOOKUP($I642,Trabajadores!$C$3:$AN$1684,28,FALSE),0)</f>
        <v>99100165012016</v>
      </c>
      <c r="AM642" s="21" t="str">
        <f>IFERROR(VLOOKUP($I642,Trabajadores!$C$3:$AN$1684,19,FALSE),0)</f>
        <v>ASL</v>
      </c>
      <c r="AN642" s="21">
        <f>IFERROR(IF($J642="algadi",VLOOKUP($K642,Centros!$AB$2:$AD$142,2,FALSE),VLOOKUP($K642,Centros!$AB$143:$AD$282,2,FALSE)),0)</f>
        <v>19228</v>
      </c>
      <c r="AO642" s="44" t="str">
        <f>IFERROR(IF($J642="algadi",VLOOKUP($K642,Centros!$AB$2:$AD$142,3,FALSE),VLOOKUP($K642,Centros!$AB$143:$AD$222,3,FALSE)),0)</f>
        <v>15</v>
      </c>
      <c r="AQ642" s="55">
        <f>IFERROR(VLOOKUP($AM642,Centros!$AR$2:$AS$405,2,FALSE),0)</f>
        <v>1.6367812499999999</v>
      </c>
      <c r="AR642" s="78">
        <f>IFERROR(VLOOKUP($AM642,Centros!$AZ$2:$BA$6,2,FALSE),0)</f>
        <v>0</v>
      </c>
      <c r="AS642" s="76">
        <f>IFERROR(VLOOKUP($AM642,Centros!$BE$2:$BF$6,2,FALSE),0)</f>
        <v>2.0499999999999998</v>
      </c>
      <c r="BD642" s="45" t="str">
        <f t="shared" si="251"/>
        <v>ALGADI</v>
      </c>
      <c r="BE642" s="45" t="s">
        <v>852</v>
      </c>
      <c r="BF642" s="123" t="str">
        <f t="shared" si="252"/>
        <v>9-SEPTIEMBRE</v>
      </c>
      <c r="BG642" s="45">
        <f t="shared" si="253"/>
        <v>888888</v>
      </c>
      <c r="BH642" s="45">
        <f>VLOOKUP(Y642,Hoja1!$A$2:$O$599,14,FALSE)</f>
        <v>888888</v>
      </c>
      <c r="BI642" s="45" t="str">
        <f>VLOOKUP(BH642,Hoja1!$A$2:$O$599,2,FALSE)</f>
        <v>CORRETURNOS/RAPPELS</v>
      </c>
      <c r="BJ642" s="45" t="str">
        <f t="shared" si="254"/>
        <v>CABELLO CLAJER, ANA BELEN</v>
      </c>
      <c r="BK642" s="45">
        <f>VLOOKUP(BJ642,Trabajadores!$C$3:$AN$3285,14,FALSE)</f>
        <v>389</v>
      </c>
      <c r="BL642" s="45" t="str">
        <f>VLOOKUP($BJ642,Trabajadores!$C$3:$AN$3285,19,FALSE)</f>
        <v>ASL</v>
      </c>
      <c r="BM642" s="45">
        <f>VLOOKUP($BJ642,Trabajadores!$C$3:$AN$3285,16,FALSE)</f>
        <v>50</v>
      </c>
      <c r="BN642" s="124">
        <f t="shared" si="255"/>
        <v>1</v>
      </c>
      <c r="BP642" s="125">
        <f t="shared" si="256"/>
        <v>1</v>
      </c>
      <c r="BR642" s="126">
        <f t="shared" si="257"/>
        <v>-495.48099999999999</v>
      </c>
      <c r="BV642" s="45" t="str">
        <f t="shared" si="258"/>
        <v>ALGADI</v>
      </c>
      <c r="BW642" s="45" t="s">
        <v>852</v>
      </c>
      <c r="BX642" s="123" t="str">
        <f t="shared" si="259"/>
        <v>9-SEPTIEMBRE</v>
      </c>
      <c r="BY642" s="45">
        <f t="shared" si="260"/>
        <v>110026</v>
      </c>
      <c r="BZ642" s="45">
        <f>VLOOKUP(BY642,Hoja1!$A$2:$O$599,14,FALSE)</f>
        <v>110026</v>
      </c>
      <c r="CA642" s="45" t="str">
        <f>VLOOKUP(BZ642,Hoja1!$A$2:$O$599,2,FALSE)</f>
        <v>ESCUELA INFANTIL CUNA DE JESUS</v>
      </c>
      <c r="CB642" s="45" t="str">
        <f t="shared" si="261"/>
        <v>Permiso retribuido</v>
      </c>
      <c r="CC642" s="45">
        <v>888</v>
      </c>
      <c r="CD642" s="45" t="str">
        <f t="shared" si="262"/>
        <v>INCIDENCIA</v>
      </c>
      <c r="CJ642" s="126">
        <f t="shared" si="263"/>
        <v>495.48099999999999</v>
      </c>
    </row>
    <row r="643" spans="4:88" hidden="1" x14ac:dyDescent="0.3">
      <c r="D643" s="31" t="s">
        <v>11208</v>
      </c>
      <c r="E643" s="8" t="s">
        <v>2786</v>
      </c>
      <c r="F643" s="7" t="s">
        <v>726</v>
      </c>
      <c r="G643" s="45" t="s">
        <v>714</v>
      </c>
      <c r="H643" s="45" t="s">
        <v>720</v>
      </c>
      <c r="I643" s="119" t="s">
        <v>3232</v>
      </c>
      <c r="J643" s="18" t="s">
        <v>485</v>
      </c>
      <c r="K643" s="119">
        <v>340034</v>
      </c>
      <c r="L643" s="110" t="str">
        <f t="shared" si="242"/>
        <v>ok</v>
      </c>
      <c r="M643" s="111" t="str">
        <f>IFERROR(VLOOKUP(K643,Centros!$E$2:$G$340,2,FALSE)," ")</f>
        <v>COMUNIDAD C. SAN AGUSTIN P. DAMIAN</v>
      </c>
      <c r="N643" s="112" t="str">
        <f t="shared" si="243"/>
        <v xml:space="preserve"> </v>
      </c>
      <c r="O643" s="113" t="str">
        <f>IFERROR(VLOOKUP($I643,Trabajadores!$C$3:$AF$1684,19,FALSE)," ")</f>
        <v>ASL</v>
      </c>
      <c r="P643" s="32">
        <v>10</v>
      </c>
      <c r="Q643" s="33">
        <v>9</v>
      </c>
      <c r="R643" s="24">
        <f t="shared" si="241"/>
        <v>90</v>
      </c>
      <c r="T643" s="23">
        <f t="shared" si="244"/>
        <v>1.6367812499999999</v>
      </c>
      <c r="U643" s="23">
        <f t="shared" si="245"/>
        <v>0</v>
      </c>
      <c r="V643" s="18"/>
      <c r="W643" s="23">
        <f t="shared" si="246"/>
        <v>118.755</v>
      </c>
      <c r="X643" s="30" t="str">
        <f>IFERROR(VLOOKUP($I643,Trabajadores!$C$2:$AS$1684,42,FALSE)," ")</f>
        <v>ALGADI</v>
      </c>
      <c r="Y643" s="30">
        <f>IFERROR(VLOOKUP($I643,Trabajadores!$C$2:$AS$1684,40,FALSE)," ")</f>
        <v>888888</v>
      </c>
      <c r="Z643" s="30" t="str">
        <f>IFERROR(VLOOKUP(Y643,Centros!$X$2:$Y$228,2,FALSE)," ")</f>
        <v>CORRETURNOS/RAPPELS</v>
      </c>
      <c r="AA643" s="6">
        <v>45905</v>
      </c>
      <c r="AB643" s="5" t="s">
        <v>11158</v>
      </c>
      <c r="AC643" s="41">
        <f>IFERROR(VLOOKUP(H643,Centros!$AI$2:$AN$10,6,FALSE),0)</f>
        <v>70</v>
      </c>
      <c r="AD643" s="42">
        <f t="shared" si="247"/>
        <v>90</v>
      </c>
      <c r="AE643" s="42">
        <f t="shared" si="248"/>
        <v>0</v>
      </c>
      <c r="AF643" s="42">
        <f t="shared" si="249"/>
        <v>0</v>
      </c>
      <c r="AG643" s="42">
        <f t="shared" si="250"/>
        <v>0</v>
      </c>
      <c r="AH643" s="43">
        <f>IFERROR(VLOOKUP($I643,Trabajadores!$C$3:$AT$1684,44,FALSE),0)</f>
        <v>19228</v>
      </c>
      <c r="AI643" s="43">
        <f>IFERROR(VLOOKUP($I643,Trabajadores!$C$3:$AT$1684,2,FALSE),0)</f>
        <v>2107</v>
      </c>
      <c r="AJ643" s="43" t="str">
        <f>IFERROR(VLOOKUP($I643,Trabajadores!$C$3:$AY$1270,21,FALSE),0)</f>
        <v>55</v>
      </c>
      <c r="AK643" s="42">
        <f>IFERROR(VLOOKUP($I643,Trabajadores!$C$3:$AN$1684,38,FALSE),0)</f>
        <v>8.3650000000000002</v>
      </c>
      <c r="AL643" s="42" t="str">
        <f>IFERROR(VLOOKUP($I643,Trabajadores!$C$3:$AN$1684,28,FALSE),0)</f>
        <v>99100165012016</v>
      </c>
      <c r="AM643" s="21" t="str">
        <f>IFERROR(VLOOKUP($I643,Trabajadores!$C$3:$AN$1684,19,FALSE),0)</f>
        <v>ASL</v>
      </c>
      <c r="AN643" s="21">
        <f>IFERROR(IF($J643="algadi",VLOOKUP($K643,Centros!$AB$2:$AD$142,2,FALSE),VLOOKUP($K643,Centros!$AB$143:$AD$282,2,FALSE)),0)</f>
        <v>0</v>
      </c>
      <c r="AO643" s="44">
        <f>IFERROR(IF($J643="algadi",VLOOKUP($K643,Centros!$AB$2:$AD$142,3,FALSE),VLOOKUP($K643,Centros!$AB$143:$AD$222,3,FALSE)),0)</f>
        <v>0</v>
      </c>
      <c r="AQ643" s="55">
        <f>IFERROR(VLOOKUP($AM643,Centros!$AR$2:$AS$405,2,FALSE),0)</f>
        <v>1.6367812499999999</v>
      </c>
      <c r="AR643" s="78">
        <f>IFERROR(VLOOKUP($AM643,Centros!$AZ$2:$BA$6,2,FALSE),0)</f>
        <v>0</v>
      </c>
      <c r="AS643" s="76">
        <f>IFERROR(VLOOKUP($AM643,Centros!$BE$2:$BF$6,2,FALSE),0)</f>
        <v>2.0499999999999998</v>
      </c>
      <c r="BD643" s="45" t="str">
        <f t="shared" si="251"/>
        <v>ALGADI</v>
      </c>
      <c r="BE643" s="45" t="s">
        <v>852</v>
      </c>
      <c r="BF643" s="123" t="str">
        <f t="shared" si="252"/>
        <v>9-SEPTIEMBRE</v>
      </c>
      <c r="BG643" s="45">
        <f t="shared" si="253"/>
        <v>888888</v>
      </c>
      <c r="BH643" s="45">
        <f>VLOOKUP(Y643,Hoja1!$A$2:$O$599,14,FALSE)</f>
        <v>888888</v>
      </c>
      <c r="BI643" s="45" t="str">
        <f>VLOOKUP(BH643,Hoja1!$A$2:$O$599,2,FALSE)</f>
        <v>CORRETURNOS/RAPPELS</v>
      </c>
      <c r="BJ643" s="45" t="str">
        <f t="shared" si="254"/>
        <v>CABELLO CLAJER, ANA BELEN</v>
      </c>
      <c r="BK643" s="45">
        <f>VLOOKUP(BJ643,Trabajadores!$C$3:$AN$3285,14,FALSE)</f>
        <v>389</v>
      </c>
      <c r="BL643" s="45" t="str">
        <f>VLOOKUP($BJ643,Trabajadores!$C$3:$AN$3285,19,FALSE)</f>
        <v>ASL</v>
      </c>
      <c r="BM643" s="45">
        <f>VLOOKUP($BJ643,Trabajadores!$C$3:$AN$3285,16,FALSE)</f>
        <v>50</v>
      </c>
      <c r="BN643" s="124">
        <f t="shared" si="255"/>
        <v>1</v>
      </c>
      <c r="BP643" s="125">
        <f t="shared" si="256"/>
        <v>1</v>
      </c>
      <c r="BR643" s="126">
        <f t="shared" si="257"/>
        <v>-118.755</v>
      </c>
      <c r="BV643" s="45" t="str">
        <f t="shared" si="258"/>
        <v>ALGADI</v>
      </c>
      <c r="BW643" s="45" t="s">
        <v>852</v>
      </c>
      <c r="BX643" s="123" t="str">
        <f t="shared" si="259"/>
        <v>9-SEPTIEMBRE</v>
      </c>
      <c r="BY643" s="45">
        <f t="shared" si="260"/>
        <v>340034</v>
      </c>
      <c r="BZ643" s="45">
        <f>VLOOKUP(BY643,Hoja1!$A$2:$O$599,14,FALSE)</f>
        <v>340034</v>
      </c>
      <c r="CA643" s="45" t="str">
        <f>VLOOKUP(BZ643,Hoja1!$A$2:$O$599,2,FALSE)</f>
        <v>COMUNIDAD C. SAN AGUSTIN P. DAMIAN</v>
      </c>
      <c r="CB643" s="45" t="str">
        <f t="shared" si="261"/>
        <v>Festivos y Fines de Semana</v>
      </c>
      <c r="CC643" s="45">
        <v>888</v>
      </c>
      <c r="CD643" s="45" t="str">
        <f t="shared" si="262"/>
        <v>INCIDENCIA</v>
      </c>
      <c r="CJ643" s="126">
        <f t="shared" si="263"/>
        <v>118.755</v>
      </c>
    </row>
    <row r="644" spans="4:88" hidden="1" x14ac:dyDescent="0.3">
      <c r="D644" s="31" t="s">
        <v>11208</v>
      </c>
      <c r="E644" s="8" t="s">
        <v>2786</v>
      </c>
      <c r="F644" s="7" t="s">
        <v>726</v>
      </c>
      <c r="G644" s="45" t="s">
        <v>714</v>
      </c>
      <c r="H644" s="45" t="s">
        <v>721</v>
      </c>
      <c r="I644" s="119" t="s">
        <v>3232</v>
      </c>
      <c r="J644" s="18" t="s">
        <v>485</v>
      </c>
      <c r="K644" s="119">
        <v>110061</v>
      </c>
      <c r="L644" s="110" t="str">
        <f t="shared" si="242"/>
        <v>ok</v>
      </c>
      <c r="M644" s="111" t="str">
        <f>IFERROR(VLOOKUP(K644,Centros!$E$2:$G$340,2,FALSE)," ")</f>
        <v>COL. SAN AGUSTIN - MADRID</v>
      </c>
      <c r="N644" s="112" t="str">
        <f t="shared" si="243"/>
        <v xml:space="preserve"> </v>
      </c>
      <c r="O644" s="113" t="str">
        <f>IFERROR(VLOOKUP($I644,Trabajadores!$C$3:$AF$1684,19,FALSE)," ")</f>
        <v>ASL</v>
      </c>
      <c r="P644" s="32"/>
      <c r="Q644" s="33"/>
      <c r="R644" s="24">
        <f t="shared" si="241"/>
        <v>0</v>
      </c>
      <c r="T644" s="23">
        <f t="shared" si="244"/>
        <v>1.6367812499999999</v>
      </c>
      <c r="U644" s="23">
        <f t="shared" si="245"/>
        <v>0</v>
      </c>
      <c r="V644" s="18">
        <v>5.6</v>
      </c>
      <c r="W644" s="23">
        <f t="shared" si="246"/>
        <v>46.844000000000001</v>
      </c>
      <c r="X644" s="30" t="str">
        <f>IFERROR(VLOOKUP($I644,Trabajadores!$C$2:$AS$1684,42,FALSE)," ")</f>
        <v>ALGADI</v>
      </c>
      <c r="Y644" s="30">
        <f>IFERROR(VLOOKUP($I644,Trabajadores!$C$2:$AS$1684,40,FALSE)," ")</f>
        <v>888888</v>
      </c>
      <c r="Z644" s="30" t="str">
        <f>IFERROR(VLOOKUP(Y644,Centros!$X$2:$Y$228,2,FALSE)," ")</f>
        <v>CORRETURNOS/RAPPELS</v>
      </c>
      <c r="AA644" s="6">
        <v>45909</v>
      </c>
      <c r="AB644" s="5" t="s">
        <v>11159</v>
      </c>
      <c r="AC644" s="41">
        <f>IFERROR(VLOOKUP(H644,Centros!$AI$2:$AN$10,6,FALSE),0)</f>
        <v>72</v>
      </c>
      <c r="AD644" s="42">
        <f t="shared" si="247"/>
        <v>0</v>
      </c>
      <c r="AE644" s="42">
        <f t="shared" si="248"/>
        <v>0</v>
      </c>
      <c r="AF644" s="42">
        <f t="shared" si="249"/>
        <v>0</v>
      </c>
      <c r="AG644" s="42">
        <f t="shared" si="250"/>
        <v>0</v>
      </c>
      <c r="AH644" s="43">
        <f>IFERROR(VLOOKUP($I644,Trabajadores!$C$3:$AT$1684,44,FALSE),0)</f>
        <v>19228</v>
      </c>
      <c r="AI644" s="43">
        <f>IFERROR(VLOOKUP($I644,Trabajadores!$C$3:$AT$1684,2,FALSE),0)</f>
        <v>2107</v>
      </c>
      <c r="AJ644" s="43" t="str">
        <f>IFERROR(VLOOKUP($I644,Trabajadores!$C$3:$AY$1270,21,FALSE),0)</f>
        <v>55</v>
      </c>
      <c r="AK644" s="42">
        <f>IFERROR(VLOOKUP($I644,Trabajadores!$C$3:$AN$1684,38,FALSE),0)</f>
        <v>8.3650000000000002</v>
      </c>
      <c r="AL644" s="42" t="str">
        <f>IFERROR(VLOOKUP($I644,Trabajadores!$C$3:$AN$1684,28,FALSE),0)</f>
        <v>99100165012016</v>
      </c>
      <c r="AM644" s="21" t="str">
        <f>IFERROR(VLOOKUP($I644,Trabajadores!$C$3:$AN$1684,19,FALSE),0)</f>
        <v>ASL</v>
      </c>
      <c r="AN644" s="21">
        <f>IFERROR(IF($J644="algadi",VLOOKUP($K644,Centros!$AB$2:$AD$142,2,FALSE),VLOOKUP($K644,Centros!$AB$143:$AD$282,2,FALSE)),0)</f>
        <v>19228</v>
      </c>
      <c r="AO644" s="44" t="str">
        <f>IFERROR(IF($J644="algadi",VLOOKUP($K644,Centros!$AB$2:$AD$142,3,FALSE),VLOOKUP($K644,Centros!$AB$143:$AD$222,3,FALSE)),0)</f>
        <v>32</v>
      </c>
      <c r="AQ644" s="55">
        <f>IFERROR(VLOOKUP($AM644,Centros!$AR$2:$AS$405,2,FALSE),0)</f>
        <v>1.6367812499999999</v>
      </c>
      <c r="AR644" s="78">
        <f>IFERROR(VLOOKUP($AM644,Centros!$AZ$2:$BA$6,2,FALSE),0)</f>
        <v>0</v>
      </c>
      <c r="AS644" s="76">
        <f>IFERROR(VLOOKUP($AM644,Centros!$BE$2:$BF$6,2,FALSE),0)</f>
        <v>2.0499999999999998</v>
      </c>
      <c r="BD644" s="45" t="str">
        <f t="shared" si="251"/>
        <v>ALGADI</v>
      </c>
      <c r="BE644" s="45" t="s">
        <v>852</v>
      </c>
      <c r="BF644" s="123" t="str">
        <f t="shared" si="252"/>
        <v>9-SEPTIEMBRE</v>
      </c>
      <c r="BG644" s="45">
        <f t="shared" si="253"/>
        <v>888888</v>
      </c>
      <c r="BH644" s="45">
        <f>VLOOKUP(Y644,Hoja1!$A$2:$O$599,14,FALSE)</f>
        <v>888888</v>
      </c>
      <c r="BI644" s="45" t="str">
        <f>VLOOKUP(BH644,Hoja1!$A$2:$O$599,2,FALSE)</f>
        <v>CORRETURNOS/RAPPELS</v>
      </c>
      <c r="BJ644" s="45" t="str">
        <f t="shared" si="254"/>
        <v>CABELLO CLAJER, ANA BELEN</v>
      </c>
      <c r="BK644" s="45">
        <f>VLOOKUP(BJ644,Trabajadores!$C$3:$AN$3285,14,FALSE)</f>
        <v>389</v>
      </c>
      <c r="BL644" s="45" t="str">
        <f>VLOOKUP($BJ644,Trabajadores!$C$3:$AN$3285,19,FALSE)</f>
        <v>ASL</v>
      </c>
      <c r="BM644" s="45">
        <f>VLOOKUP($BJ644,Trabajadores!$C$3:$AN$3285,16,FALSE)</f>
        <v>50</v>
      </c>
      <c r="BN644" s="124">
        <f t="shared" si="255"/>
        <v>1</v>
      </c>
      <c r="BP644" s="125">
        <f t="shared" si="256"/>
        <v>1</v>
      </c>
      <c r="BR644" s="126">
        <f t="shared" si="257"/>
        <v>-46.844000000000001</v>
      </c>
      <c r="BV644" s="45" t="str">
        <f t="shared" si="258"/>
        <v>ALGADI</v>
      </c>
      <c r="BW644" s="45" t="s">
        <v>852</v>
      </c>
      <c r="BX644" s="123" t="str">
        <f t="shared" si="259"/>
        <v>9-SEPTIEMBRE</v>
      </c>
      <c r="BY644" s="45">
        <f t="shared" si="260"/>
        <v>110061</v>
      </c>
      <c r="BZ644" s="45">
        <f>VLOOKUP(BY644,Hoja1!$A$2:$O$599,14,FALSE)</f>
        <v>110061</v>
      </c>
      <c r="CA644" s="45" t="str">
        <f>VLOOKUP(BZ644,Hoja1!$A$2:$O$599,2,FALSE)</f>
        <v>COL. SAN AGUSTIN - MADRID</v>
      </c>
      <c r="CB644" s="45" t="str">
        <f t="shared" si="261"/>
        <v>Permiso retribuido</v>
      </c>
      <c r="CC644" s="45">
        <v>888</v>
      </c>
      <c r="CD644" s="45" t="str">
        <f t="shared" si="262"/>
        <v>INCIDENCIA</v>
      </c>
      <c r="CJ644" s="126">
        <f t="shared" si="263"/>
        <v>46.844000000000001</v>
      </c>
    </row>
    <row r="645" spans="4:88" hidden="1" x14ac:dyDescent="0.3">
      <c r="D645" s="31" t="s">
        <v>11208</v>
      </c>
      <c r="E645" s="8" t="s">
        <v>2786</v>
      </c>
      <c r="F645" s="7" t="s">
        <v>726</v>
      </c>
      <c r="G645" s="45" t="s">
        <v>714</v>
      </c>
      <c r="H645" s="45" t="s">
        <v>721</v>
      </c>
      <c r="I645" s="119" t="s">
        <v>3232</v>
      </c>
      <c r="J645" s="18" t="s">
        <v>485</v>
      </c>
      <c r="K645" s="119">
        <v>110064</v>
      </c>
      <c r="L645" s="110" t="str">
        <f t="shared" si="242"/>
        <v>ok</v>
      </c>
      <c r="M645" s="111" t="str">
        <f>IFERROR(VLOOKUP(K645,Centros!$E$2:$G$340,2,FALSE)," ")</f>
        <v>COLEGIO SAGRADA FAMILIA</v>
      </c>
      <c r="N645" s="112" t="str">
        <f t="shared" si="243"/>
        <v xml:space="preserve"> </v>
      </c>
      <c r="O645" s="113" t="str">
        <f>IFERROR(VLOOKUP($I645,Trabajadores!$C$3:$AF$1684,19,FALSE)," ")</f>
        <v>ASL</v>
      </c>
      <c r="P645" s="32"/>
      <c r="Q645" s="33"/>
      <c r="R645" s="24">
        <f t="shared" si="241"/>
        <v>0</v>
      </c>
      <c r="T645" s="23">
        <f t="shared" si="244"/>
        <v>1.6367812499999999</v>
      </c>
      <c r="U645" s="23">
        <f t="shared" si="245"/>
        <v>0</v>
      </c>
      <c r="V645" s="18">
        <v>16.8</v>
      </c>
      <c r="W645" s="23">
        <f t="shared" si="246"/>
        <v>140.53200000000001</v>
      </c>
      <c r="X645" s="30" t="str">
        <f>IFERROR(VLOOKUP($I645,Trabajadores!$C$2:$AS$1684,42,FALSE)," ")</f>
        <v>ALGADI</v>
      </c>
      <c r="Y645" s="30">
        <f>IFERROR(VLOOKUP($I645,Trabajadores!$C$2:$AS$1684,40,FALSE)," ")</f>
        <v>888888</v>
      </c>
      <c r="Z645" s="30" t="str">
        <f>IFERROR(VLOOKUP(Y645,Centros!$X$2:$Y$228,2,FALSE)," ")</f>
        <v>CORRETURNOS/RAPPELS</v>
      </c>
      <c r="AA645" s="6">
        <v>45912</v>
      </c>
      <c r="AB645" s="5" t="s">
        <v>11160</v>
      </c>
      <c r="AC645" s="41">
        <f>IFERROR(VLOOKUP(H645,Centros!$AI$2:$AN$10,6,FALSE),0)</f>
        <v>72</v>
      </c>
      <c r="AD645" s="42">
        <f t="shared" si="247"/>
        <v>0</v>
      </c>
      <c r="AE645" s="42">
        <f t="shared" si="248"/>
        <v>0</v>
      </c>
      <c r="AF645" s="42">
        <f t="shared" si="249"/>
        <v>0</v>
      </c>
      <c r="AG645" s="42">
        <f t="shared" si="250"/>
        <v>0</v>
      </c>
      <c r="AH645" s="43">
        <f>IFERROR(VLOOKUP($I645,Trabajadores!$C$3:$AT$1684,44,FALSE),0)</f>
        <v>19228</v>
      </c>
      <c r="AI645" s="43">
        <f>IFERROR(VLOOKUP($I645,Trabajadores!$C$3:$AT$1684,2,FALSE),0)</f>
        <v>2107</v>
      </c>
      <c r="AJ645" s="43" t="str">
        <f>IFERROR(VLOOKUP($I645,Trabajadores!$C$3:$AY$1270,21,FALSE),0)</f>
        <v>55</v>
      </c>
      <c r="AK645" s="42">
        <f>IFERROR(VLOOKUP($I645,Trabajadores!$C$3:$AN$1684,38,FALSE),0)</f>
        <v>8.3650000000000002</v>
      </c>
      <c r="AL645" s="42" t="str">
        <f>IFERROR(VLOOKUP($I645,Trabajadores!$C$3:$AN$1684,28,FALSE),0)</f>
        <v>99100165012016</v>
      </c>
      <c r="AM645" s="21" t="str">
        <f>IFERROR(VLOOKUP($I645,Trabajadores!$C$3:$AN$1684,19,FALSE),0)</f>
        <v>ASL</v>
      </c>
      <c r="AN645" s="21">
        <f>IFERROR(IF($J645="algadi",VLOOKUP($K645,Centros!$AB$2:$AD$142,2,FALSE),VLOOKUP($K645,Centros!$AB$143:$AD$282,2,FALSE)),0)</f>
        <v>19228</v>
      </c>
      <c r="AO645" s="44" t="str">
        <f>IFERROR(IF($J645="algadi",VLOOKUP($K645,Centros!$AB$2:$AD$142,3,FALSE),VLOOKUP($K645,Centros!$AB$143:$AD$222,3,FALSE)),0)</f>
        <v>12</v>
      </c>
      <c r="AQ645" s="55">
        <f>IFERROR(VLOOKUP($AM645,Centros!$AR$2:$AS$405,2,FALSE),0)</f>
        <v>1.6367812499999999</v>
      </c>
      <c r="AR645" s="78">
        <f>IFERROR(VLOOKUP($AM645,Centros!$AZ$2:$BA$6,2,FALSE),0)</f>
        <v>0</v>
      </c>
      <c r="AS645" s="76">
        <f>IFERROR(VLOOKUP($AM645,Centros!$BE$2:$BF$6,2,FALSE),0)</f>
        <v>2.0499999999999998</v>
      </c>
      <c r="BD645" s="45" t="str">
        <f t="shared" si="251"/>
        <v>ALGADI</v>
      </c>
      <c r="BE645" s="45" t="s">
        <v>852</v>
      </c>
      <c r="BF645" s="123" t="str">
        <f t="shared" si="252"/>
        <v>9-SEPTIEMBRE</v>
      </c>
      <c r="BG645" s="45">
        <f t="shared" si="253"/>
        <v>888888</v>
      </c>
      <c r="BH645" s="45">
        <f>VLOOKUP(Y645,Hoja1!$A$2:$O$599,14,FALSE)</f>
        <v>888888</v>
      </c>
      <c r="BI645" s="45" t="str">
        <f>VLOOKUP(BH645,Hoja1!$A$2:$O$599,2,FALSE)</f>
        <v>CORRETURNOS/RAPPELS</v>
      </c>
      <c r="BJ645" s="45" t="str">
        <f t="shared" si="254"/>
        <v>CABELLO CLAJER, ANA BELEN</v>
      </c>
      <c r="BK645" s="45">
        <f>VLOOKUP(BJ645,Trabajadores!$C$3:$AN$3285,14,FALSE)</f>
        <v>389</v>
      </c>
      <c r="BL645" s="45" t="str">
        <f>VLOOKUP($BJ645,Trabajadores!$C$3:$AN$3285,19,FALSE)</f>
        <v>ASL</v>
      </c>
      <c r="BM645" s="45">
        <f>VLOOKUP($BJ645,Trabajadores!$C$3:$AN$3285,16,FALSE)</f>
        <v>50</v>
      </c>
      <c r="BN645" s="124">
        <f t="shared" si="255"/>
        <v>1</v>
      </c>
      <c r="BP645" s="125">
        <f t="shared" si="256"/>
        <v>1</v>
      </c>
      <c r="BR645" s="126">
        <f t="shared" si="257"/>
        <v>-140.53200000000001</v>
      </c>
      <c r="BV645" s="45" t="str">
        <f t="shared" si="258"/>
        <v>ALGADI</v>
      </c>
      <c r="BW645" s="45" t="s">
        <v>852</v>
      </c>
      <c r="BX645" s="123" t="str">
        <f t="shared" si="259"/>
        <v>9-SEPTIEMBRE</v>
      </c>
      <c r="BY645" s="45">
        <f t="shared" si="260"/>
        <v>110064</v>
      </c>
      <c r="BZ645" s="45">
        <f>VLOOKUP(BY645,Hoja1!$A$2:$O$599,14,FALSE)</f>
        <v>110064</v>
      </c>
      <c r="CA645" s="45" t="str">
        <f>VLOOKUP(BZ645,Hoja1!$A$2:$O$599,2,FALSE)</f>
        <v>COLEGIO SAGRADA FAMILIA</v>
      </c>
      <c r="CB645" s="45" t="str">
        <f t="shared" si="261"/>
        <v>Permiso retribuido</v>
      </c>
      <c r="CC645" s="45">
        <v>888</v>
      </c>
      <c r="CD645" s="45" t="str">
        <f t="shared" si="262"/>
        <v>INCIDENCIA</v>
      </c>
      <c r="CJ645" s="126">
        <f t="shared" si="263"/>
        <v>140.53200000000001</v>
      </c>
    </row>
    <row r="646" spans="4:88" hidden="1" x14ac:dyDescent="0.3">
      <c r="D646" s="31" t="s">
        <v>11208</v>
      </c>
      <c r="E646" s="8" t="s">
        <v>2786</v>
      </c>
      <c r="F646" s="7" t="s">
        <v>726</v>
      </c>
      <c r="G646" s="45" t="s">
        <v>714</v>
      </c>
      <c r="H646" s="45" t="s">
        <v>722</v>
      </c>
      <c r="I646" s="119" t="s">
        <v>3232</v>
      </c>
      <c r="J646" s="18" t="s">
        <v>485</v>
      </c>
      <c r="K646" s="119">
        <v>110004</v>
      </c>
      <c r="L646" s="110" t="str">
        <f t="shared" si="242"/>
        <v>ok</v>
      </c>
      <c r="M646" s="111" t="str">
        <f>IFERROR(VLOOKUP(K646,Centros!$E$2:$G$340,2,FALSE)," ")</f>
        <v>COLEGIO AMOR MISERICORDIOSO</v>
      </c>
      <c r="N646" s="112" t="str">
        <f t="shared" si="243"/>
        <v xml:space="preserve"> </v>
      </c>
      <c r="O646" s="113" t="str">
        <f>IFERROR(VLOOKUP($I646,Trabajadores!$C$3:$AF$1684,19,FALSE)," ")</f>
        <v>ASL</v>
      </c>
      <c r="P646" s="32">
        <v>12</v>
      </c>
      <c r="Q646" s="33">
        <v>9</v>
      </c>
      <c r="R646" s="24">
        <f t="shared" si="241"/>
        <v>108</v>
      </c>
      <c r="T646" s="23">
        <f t="shared" si="244"/>
        <v>1.6367812499999999</v>
      </c>
      <c r="U646" s="23">
        <f t="shared" si="245"/>
        <v>0</v>
      </c>
      <c r="V646" s="18">
        <v>22.4</v>
      </c>
      <c r="W646" s="23">
        <f t="shared" si="246"/>
        <v>329.88200000000001</v>
      </c>
      <c r="X646" s="30" t="str">
        <f>IFERROR(VLOOKUP($I646,Trabajadores!$C$2:$AS$1684,42,FALSE)," ")</f>
        <v>ALGADI</v>
      </c>
      <c r="Y646" s="30">
        <f>IFERROR(VLOOKUP($I646,Trabajadores!$C$2:$AS$1684,40,FALSE)," ")</f>
        <v>888888</v>
      </c>
      <c r="Z646" s="30" t="str">
        <f>IFERROR(VLOOKUP(Y646,Centros!$X$2:$Y$228,2,FALSE)," ")</f>
        <v>CORRETURNOS/RAPPELS</v>
      </c>
      <c r="AA646" s="6">
        <v>45917</v>
      </c>
      <c r="AB646" s="5" t="s">
        <v>11161</v>
      </c>
      <c r="AC646" s="41">
        <f>IFERROR(VLOOKUP(H646,Centros!$AI$2:$AN$10,6,FALSE),0)</f>
        <v>72</v>
      </c>
      <c r="AD646" s="42">
        <f t="shared" si="247"/>
        <v>0</v>
      </c>
      <c r="AE646" s="42">
        <f t="shared" si="248"/>
        <v>108</v>
      </c>
      <c r="AF646" s="42">
        <f t="shared" si="249"/>
        <v>0</v>
      </c>
      <c r="AG646" s="42">
        <f t="shared" si="250"/>
        <v>0</v>
      </c>
      <c r="AH646" s="43">
        <f>IFERROR(VLOOKUP($I646,Trabajadores!$C$3:$AT$1684,44,FALSE),0)</f>
        <v>19228</v>
      </c>
      <c r="AI646" s="43">
        <f>IFERROR(VLOOKUP($I646,Trabajadores!$C$3:$AT$1684,2,FALSE),0)</f>
        <v>2107</v>
      </c>
      <c r="AJ646" s="43" t="str">
        <f>IFERROR(VLOOKUP($I646,Trabajadores!$C$3:$AY$1270,21,FALSE),0)</f>
        <v>55</v>
      </c>
      <c r="AK646" s="42">
        <f>IFERROR(VLOOKUP($I646,Trabajadores!$C$3:$AN$1684,38,FALSE),0)</f>
        <v>8.3650000000000002</v>
      </c>
      <c r="AL646" s="42" t="str">
        <f>IFERROR(VLOOKUP($I646,Trabajadores!$C$3:$AN$1684,28,FALSE),0)</f>
        <v>99100165012016</v>
      </c>
      <c r="AM646" s="21" t="str">
        <f>IFERROR(VLOOKUP($I646,Trabajadores!$C$3:$AN$1684,19,FALSE),0)</f>
        <v>ASL</v>
      </c>
      <c r="AN646" s="21">
        <f>IFERROR(IF($J646="algadi",VLOOKUP($K646,Centros!$AB$2:$AD$142,2,FALSE),VLOOKUP($K646,Centros!$AB$143:$AD$282,2,FALSE)),0)</f>
        <v>19228</v>
      </c>
      <c r="AO646" s="44" t="str">
        <f>IFERROR(IF($J646="algadi",VLOOKUP($K646,Centros!$AB$2:$AD$142,3,FALSE),VLOOKUP($K646,Centros!$AB$143:$AD$222,3,FALSE)),0)</f>
        <v>2</v>
      </c>
      <c r="AQ646" s="55">
        <f>IFERROR(VLOOKUP($AM646,Centros!$AR$2:$AS$405,2,FALSE),0)</f>
        <v>1.6367812499999999</v>
      </c>
      <c r="AR646" s="78">
        <f>IFERROR(VLOOKUP($AM646,Centros!$AZ$2:$BA$6,2,FALSE),0)</f>
        <v>0</v>
      </c>
      <c r="AS646" s="76">
        <f>IFERROR(VLOOKUP($AM646,Centros!$BE$2:$BF$6,2,FALSE),0)</f>
        <v>2.0499999999999998</v>
      </c>
      <c r="BD646" s="45" t="str">
        <f t="shared" si="251"/>
        <v>ALGADI</v>
      </c>
      <c r="BE646" s="45" t="s">
        <v>852</v>
      </c>
      <c r="BF646" s="123" t="str">
        <f t="shared" si="252"/>
        <v>9-SEPTIEMBRE</v>
      </c>
      <c r="BG646" s="45">
        <f t="shared" si="253"/>
        <v>888888</v>
      </c>
      <c r="BH646" s="45">
        <f>VLOOKUP(Y646,Hoja1!$A$2:$O$599,14,FALSE)</f>
        <v>888888</v>
      </c>
      <c r="BI646" s="45" t="str">
        <f>VLOOKUP(BH646,Hoja1!$A$2:$O$599,2,FALSE)</f>
        <v>CORRETURNOS/RAPPELS</v>
      </c>
      <c r="BJ646" s="45" t="str">
        <f t="shared" si="254"/>
        <v>CABELLO CLAJER, ANA BELEN</v>
      </c>
      <c r="BK646" s="45">
        <f>VLOOKUP(BJ646,Trabajadores!$C$3:$AN$3285,14,FALSE)</f>
        <v>389</v>
      </c>
      <c r="BL646" s="45" t="str">
        <f>VLOOKUP($BJ646,Trabajadores!$C$3:$AN$3285,19,FALSE)</f>
        <v>ASL</v>
      </c>
      <c r="BM646" s="45">
        <f>VLOOKUP($BJ646,Trabajadores!$C$3:$AN$3285,16,FALSE)</f>
        <v>50</v>
      </c>
      <c r="BN646" s="124">
        <f t="shared" si="255"/>
        <v>1</v>
      </c>
      <c r="BP646" s="125">
        <f t="shared" si="256"/>
        <v>1</v>
      </c>
      <c r="BR646" s="126">
        <f t="shared" si="257"/>
        <v>-329.88200000000001</v>
      </c>
      <c r="BV646" s="45" t="str">
        <f t="shared" si="258"/>
        <v>ALGADI</v>
      </c>
      <c r="BW646" s="45" t="s">
        <v>852</v>
      </c>
      <c r="BX646" s="123" t="str">
        <f t="shared" si="259"/>
        <v>9-SEPTIEMBRE</v>
      </c>
      <c r="BY646" s="45">
        <f t="shared" si="260"/>
        <v>110004</v>
      </c>
      <c r="BZ646" s="45">
        <f>VLOOKUP(BY646,Hoja1!$A$2:$O$599,14,FALSE)</f>
        <v>110004</v>
      </c>
      <c r="CA646" s="45" t="str">
        <f>VLOOKUP(BZ646,Hoja1!$A$2:$O$599,2,FALSE)</f>
        <v>COLEGIO AMOR MISERICORDIOSO</v>
      </c>
      <c r="CB646" s="45" t="str">
        <f t="shared" si="261"/>
        <v>Puesto pendiente de cubrir</v>
      </c>
      <c r="CC646" s="45">
        <v>888</v>
      </c>
      <c r="CD646" s="45" t="str">
        <f t="shared" si="262"/>
        <v>INCIDENCIA</v>
      </c>
      <c r="CJ646" s="126">
        <f t="shared" si="263"/>
        <v>329.88200000000001</v>
      </c>
    </row>
    <row r="647" spans="4:88" hidden="1" x14ac:dyDescent="0.3">
      <c r="D647" s="31" t="s">
        <v>11208</v>
      </c>
      <c r="E647" s="8" t="s">
        <v>2786</v>
      </c>
      <c r="F647" s="7" t="s">
        <v>726</v>
      </c>
      <c r="G647" s="45" t="s">
        <v>714</v>
      </c>
      <c r="H647" s="45" t="s">
        <v>721</v>
      </c>
      <c r="I647" s="119" t="s">
        <v>3232</v>
      </c>
      <c r="J647" s="18" t="s">
        <v>485</v>
      </c>
      <c r="K647" s="119">
        <v>110030</v>
      </c>
      <c r="L647" s="110" t="str">
        <f t="shared" si="242"/>
        <v>ok</v>
      </c>
      <c r="M647" s="111" t="str">
        <f>IFERROR(VLOOKUP(K647,Centros!$E$2:$G$340,2,FALSE)," ")</f>
        <v>COLEGIO INMACULADA</v>
      </c>
      <c r="N647" s="112" t="str">
        <f t="shared" si="243"/>
        <v xml:space="preserve"> </v>
      </c>
      <c r="O647" s="113" t="str">
        <f>IFERROR(VLOOKUP($I647,Trabajadores!$C$3:$AF$1684,19,FALSE)," ")</f>
        <v>ASL</v>
      </c>
      <c r="P647" s="32"/>
      <c r="Q647" s="33"/>
      <c r="R647" s="24">
        <f t="shared" si="241"/>
        <v>0</v>
      </c>
      <c r="T647" s="23">
        <f t="shared" si="244"/>
        <v>1.6367812499999999</v>
      </c>
      <c r="U647" s="23">
        <f t="shared" si="245"/>
        <v>0</v>
      </c>
      <c r="V647" s="18">
        <v>16.8</v>
      </c>
      <c r="W647" s="23">
        <f t="shared" si="246"/>
        <v>140.53200000000001</v>
      </c>
      <c r="X647" s="30" t="str">
        <f>IFERROR(VLOOKUP($I647,Trabajadores!$C$2:$AS$1684,42,FALSE)," ")</f>
        <v>ALGADI</v>
      </c>
      <c r="Y647" s="30">
        <f>IFERROR(VLOOKUP($I647,Trabajadores!$C$2:$AS$1684,40,FALSE)," ")</f>
        <v>888888</v>
      </c>
      <c r="Z647" s="30" t="str">
        <f>IFERROR(VLOOKUP(Y647,Centros!$X$2:$Y$228,2,FALSE)," ")</f>
        <v>CORRETURNOS/RAPPELS</v>
      </c>
      <c r="AA647" s="6">
        <v>45923</v>
      </c>
      <c r="AB647" s="5" t="s">
        <v>11162</v>
      </c>
      <c r="AC647" s="41">
        <f>IFERROR(VLOOKUP(H647,Centros!$AI$2:$AN$10,6,FALSE),0)</f>
        <v>72</v>
      </c>
      <c r="AD647" s="42">
        <f t="shared" si="247"/>
        <v>0</v>
      </c>
      <c r="AE647" s="42">
        <f t="shared" si="248"/>
        <v>0</v>
      </c>
      <c r="AF647" s="42">
        <f t="shared" si="249"/>
        <v>0</v>
      </c>
      <c r="AG647" s="42">
        <f t="shared" si="250"/>
        <v>0</v>
      </c>
      <c r="AH647" s="43">
        <f>IFERROR(VLOOKUP($I647,Trabajadores!$C$3:$AT$1684,44,FALSE),0)</f>
        <v>19228</v>
      </c>
      <c r="AI647" s="43">
        <f>IFERROR(VLOOKUP($I647,Trabajadores!$C$3:$AT$1684,2,FALSE),0)</f>
        <v>2107</v>
      </c>
      <c r="AJ647" s="43" t="str">
        <f>IFERROR(VLOOKUP($I647,Trabajadores!$C$3:$AY$1270,21,FALSE),0)</f>
        <v>55</v>
      </c>
      <c r="AK647" s="42">
        <f>IFERROR(VLOOKUP($I647,Trabajadores!$C$3:$AN$1684,38,FALSE),0)</f>
        <v>8.3650000000000002</v>
      </c>
      <c r="AL647" s="42" t="str">
        <f>IFERROR(VLOOKUP($I647,Trabajadores!$C$3:$AN$1684,28,FALSE),0)</f>
        <v>99100165012016</v>
      </c>
      <c r="AM647" s="21" t="str">
        <f>IFERROR(VLOOKUP($I647,Trabajadores!$C$3:$AN$1684,19,FALSE),0)</f>
        <v>ASL</v>
      </c>
      <c r="AN647" s="21">
        <f>IFERROR(IF($J647="algadi",VLOOKUP($K647,Centros!$AB$2:$AD$142,2,FALSE),VLOOKUP($K647,Centros!$AB$143:$AD$282,2,FALSE)),0)</f>
        <v>19228</v>
      </c>
      <c r="AO647" s="44" t="str">
        <f>IFERROR(IF($J647="algadi",VLOOKUP($K647,Centros!$AB$2:$AD$142,3,FALSE),VLOOKUP($K647,Centros!$AB$143:$AD$222,3,FALSE)),0)</f>
        <v>36</v>
      </c>
      <c r="AQ647" s="55">
        <f>IFERROR(VLOOKUP($AM647,Centros!$AR$2:$AS$405,2,FALSE),0)</f>
        <v>1.6367812499999999</v>
      </c>
      <c r="AR647" s="78">
        <f>IFERROR(VLOOKUP($AM647,Centros!$AZ$2:$BA$6,2,FALSE),0)</f>
        <v>0</v>
      </c>
      <c r="AS647" s="76">
        <f>IFERROR(VLOOKUP($AM647,Centros!$BE$2:$BF$6,2,FALSE),0)</f>
        <v>2.0499999999999998</v>
      </c>
      <c r="BD647" s="45" t="str">
        <f t="shared" si="251"/>
        <v>ALGADI</v>
      </c>
      <c r="BE647" s="45" t="s">
        <v>852</v>
      </c>
      <c r="BF647" s="123" t="str">
        <f t="shared" si="252"/>
        <v>9-SEPTIEMBRE</v>
      </c>
      <c r="BG647" s="45">
        <f t="shared" si="253"/>
        <v>888888</v>
      </c>
      <c r="BH647" s="45">
        <f>VLOOKUP(Y647,Hoja1!$A$2:$O$599,14,FALSE)</f>
        <v>888888</v>
      </c>
      <c r="BI647" s="45" t="str">
        <f>VLOOKUP(BH647,Hoja1!$A$2:$O$599,2,FALSE)</f>
        <v>CORRETURNOS/RAPPELS</v>
      </c>
      <c r="BJ647" s="45" t="str">
        <f t="shared" si="254"/>
        <v>CABELLO CLAJER, ANA BELEN</v>
      </c>
      <c r="BK647" s="45">
        <f>VLOOKUP(BJ647,Trabajadores!$C$3:$AN$3285,14,FALSE)</f>
        <v>389</v>
      </c>
      <c r="BL647" s="45" t="str">
        <f>VLOOKUP($BJ647,Trabajadores!$C$3:$AN$3285,19,FALSE)</f>
        <v>ASL</v>
      </c>
      <c r="BM647" s="45">
        <f>VLOOKUP($BJ647,Trabajadores!$C$3:$AN$3285,16,FALSE)</f>
        <v>50</v>
      </c>
      <c r="BN647" s="124">
        <f t="shared" si="255"/>
        <v>1</v>
      </c>
      <c r="BP647" s="125">
        <f t="shared" si="256"/>
        <v>1</v>
      </c>
      <c r="BR647" s="126">
        <f t="shared" si="257"/>
        <v>-140.53200000000001</v>
      </c>
      <c r="BV647" s="45" t="str">
        <f t="shared" si="258"/>
        <v>ALGADI</v>
      </c>
      <c r="BW647" s="45" t="s">
        <v>852</v>
      </c>
      <c r="BX647" s="123" t="str">
        <f t="shared" si="259"/>
        <v>9-SEPTIEMBRE</v>
      </c>
      <c r="BY647" s="45">
        <f t="shared" si="260"/>
        <v>110030</v>
      </c>
      <c r="BZ647" s="45">
        <f>VLOOKUP(BY647,Hoja1!$A$2:$O$599,14,FALSE)</f>
        <v>110030</v>
      </c>
      <c r="CA647" s="45" t="str">
        <f>VLOOKUP(BZ647,Hoja1!$A$2:$O$599,2,FALSE)</f>
        <v>COLEGIO INMACULADA</v>
      </c>
      <c r="CB647" s="45" t="str">
        <f t="shared" si="261"/>
        <v>Permiso retribuido</v>
      </c>
      <c r="CC647" s="45">
        <v>888</v>
      </c>
      <c r="CD647" s="45" t="str">
        <f t="shared" si="262"/>
        <v>INCIDENCIA</v>
      </c>
      <c r="CJ647" s="126">
        <f t="shared" si="263"/>
        <v>140.53200000000001</v>
      </c>
    </row>
    <row r="648" spans="4:88" hidden="1" x14ac:dyDescent="0.3">
      <c r="D648" s="31" t="s">
        <v>11208</v>
      </c>
      <c r="E648" s="8" t="s">
        <v>2786</v>
      </c>
      <c r="F648" s="7" t="s">
        <v>726</v>
      </c>
      <c r="G648" s="45" t="s">
        <v>714</v>
      </c>
      <c r="H648" s="45" t="s">
        <v>722</v>
      </c>
      <c r="I648" s="119" t="s">
        <v>7268</v>
      </c>
      <c r="J648" s="18" t="s">
        <v>651</v>
      </c>
      <c r="K648" s="119">
        <v>110082</v>
      </c>
      <c r="L648" s="110" t="str">
        <f t="shared" si="242"/>
        <v>ok</v>
      </c>
      <c r="M648" s="111" t="str">
        <f>IFERROR(VLOOKUP(K648,Centros!$E$2:$G$340,2,FALSE)," ")</f>
        <v>COL. SAN MIGUEL ARCANGEL</v>
      </c>
      <c r="N648" s="112" t="str">
        <f t="shared" si="243"/>
        <v xml:space="preserve"> </v>
      </c>
      <c r="O648" s="113" t="str">
        <f>IFERROR(VLOOKUP($I648,Trabajadores!$C$3:$AF$1684,19,FALSE)," ")</f>
        <v>Monitor@</v>
      </c>
      <c r="P648" s="32"/>
      <c r="Q648" s="33"/>
      <c r="R648" s="24">
        <f t="shared" si="241"/>
        <v>0</v>
      </c>
      <c r="T648" s="23">
        <f t="shared" si="244"/>
        <v>1.6367812499999999</v>
      </c>
      <c r="U648" s="23">
        <f t="shared" si="245"/>
        <v>0</v>
      </c>
      <c r="V648" s="18">
        <v>5.6</v>
      </c>
      <c r="W648" s="23">
        <f t="shared" si="246"/>
        <v>44.085999999999999</v>
      </c>
      <c r="X648" s="30" t="str">
        <f>IFERROR(VLOOKUP($I648,Trabajadores!$C$2:$AS$1684,42,FALSE)," ")</f>
        <v>SMI</v>
      </c>
      <c r="Y648" s="30">
        <f>IFERROR(VLOOKUP($I648,Trabajadores!$C$2:$AS$1684,40,FALSE)," ")</f>
        <v>888888</v>
      </c>
      <c r="Z648" s="30" t="str">
        <f>IFERROR(VLOOKUP(Y648,Centros!$X$2:$Y$228,2,FALSE)," ")</f>
        <v>CORRETURNOS/RAPPELS</v>
      </c>
      <c r="AA648" s="6">
        <v>45915</v>
      </c>
      <c r="AB648" s="5"/>
      <c r="AC648" s="41">
        <f>IFERROR(VLOOKUP(H648,Centros!$AI$2:$AN$10,6,FALSE),0)</f>
        <v>72</v>
      </c>
      <c r="AD648" s="42">
        <f t="shared" si="247"/>
        <v>0</v>
      </c>
      <c r="AE648" s="42">
        <f t="shared" si="248"/>
        <v>0</v>
      </c>
      <c r="AF648" s="42">
        <f t="shared" si="249"/>
        <v>0</v>
      </c>
      <c r="AG648" s="42">
        <f t="shared" si="250"/>
        <v>0</v>
      </c>
      <c r="AH648" s="43">
        <f>IFERROR(VLOOKUP($I648,Trabajadores!$C$3:$AT$1684,44,FALSE),0)</f>
        <v>20028</v>
      </c>
      <c r="AI648" s="43">
        <f>IFERROR(VLOOKUP($I648,Trabajadores!$C$3:$AT$1684,2,FALSE),0)</f>
        <v>993</v>
      </c>
      <c r="AJ648" s="43" t="str">
        <f>IFERROR(VLOOKUP($I648,Trabajadores!$C$3:$AY$1270,21,FALSE),0)</f>
        <v>47</v>
      </c>
      <c r="AK648" s="42">
        <f>IFERROR(VLOOKUP($I648,Trabajadores!$C$3:$AN$1684,38,FALSE),0)</f>
        <v>7.8724999999999996</v>
      </c>
      <c r="AL648" s="42" t="str">
        <f>IFERROR(VLOOKUP($I648,Trabajadores!$C$3:$AN$1684,28,FALSE),0)</f>
        <v>99100165012016</v>
      </c>
      <c r="AM648" s="21" t="str">
        <f>IFERROR(VLOOKUP($I648,Trabajadores!$C$3:$AN$1684,19,FALSE),0)</f>
        <v>Monitor@</v>
      </c>
      <c r="AN648" s="21">
        <f>IFERROR(IF($J648="algadi",VLOOKUP($K648,Centros!$AB$2:$AD$142,2,FALSE),VLOOKUP($K648,Centros!$AB$143:$AD$282,2,FALSE)),0)</f>
        <v>20028</v>
      </c>
      <c r="AO648" s="44">
        <f>IFERROR(IF($J648="algadi",VLOOKUP($K648,Centros!$AB$2:$AD$142,3,FALSE),VLOOKUP($K648,Centros!$AB$143:$AD$222,3,FALSE)),0)</f>
        <v>0</v>
      </c>
      <c r="AQ648" s="55">
        <f>IFERROR(VLOOKUP($AM648,Centros!$AR$2:$AS$405,2,FALSE),0)</f>
        <v>1.6367812499999999</v>
      </c>
      <c r="AR648" s="78">
        <f>IFERROR(VLOOKUP($AM648,Centros!$AZ$2:$BA$6,2,FALSE),0)</f>
        <v>0</v>
      </c>
      <c r="AS648" s="76">
        <f>IFERROR(VLOOKUP($AM648,Centros!$BE$2:$BF$6,2,FALSE),0)</f>
        <v>0</v>
      </c>
      <c r="BD648" s="45" t="str">
        <f t="shared" si="251"/>
        <v>SMI</v>
      </c>
      <c r="BE648" s="45" t="s">
        <v>852</v>
      </c>
      <c r="BF648" s="123" t="str">
        <f t="shared" si="252"/>
        <v>9-SEPTIEMBRE</v>
      </c>
      <c r="BG648" s="45">
        <f t="shared" si="253"/>
        <v>888888</v>
      </c>
      <c r="BH648" s="45">
        <f>VLOOKUP(Y648,Hoja1!$A$2:$O$599,14,FALSE)</f>
        <v>888888</v>
      </c>
      <c r="BI648" s="45" t="str">
        <f>VLOOKUP(BH648,Hoja1!$A$2:$O$599,2,FALSE)</f>
        <v>CORRETURNOS/RAPPELS</v>
      </c>
      <c r="BJ648" s="45" t="str">
        <f t="shared" si="254"/>
        <v>VENINI MACCARI, MATIAS</v>
      </c>
      <c r="BK648" s="45">
        <f>VLOOKUP(BJ648,Trabajadores!$C$3:$AN$3285,14,FALSE)</f>
        <v>300</v>
      </c>
      <c r="BL648" s="45" t="str">
        <f>VLOOKUP($BJ648,Trabajadores!$C$3:$AN$3285,19,FALSE)</f>
        <v>Monitor@</v>
      </c>
      <c r="BM648" s="45">
        <f>VLOOKUP($BJ648,Trabajadores!$C$3:$AN$3285,16,FALSE)</f>
        <v>50</v>
      </c>
      <c r="BN648" s="124">
        <f t="shared" si="255"/>
        <v>1</v>
      </c>
      <c r="BP648" s="125">
        <f t="shared" si="256"/>
        <v>1</v>
      </c>
      <c r="BR648" s="126">
        <f t="shared" si="257"/>
        <v>-44.085999999999999</v>
      </c>
      <c r="BV648" s="45" t="str">
        <f t="shared" si="258"/>
        <v>SMI</v>
      </c>
      <c r="BW648" s="45" t="s">
        <v>852</v>
      </c>
      <c r="BX648" s="123" t="str">
        <f t="shared" si="259"/>
        <v>9-SEPTIEMBRE</v>
      </c>
      <c r="BY648" s="45">
        <f t="shared" si="260"/>
        <v>110082</v>
      </c>
      <c r="BZ648" s="45">
        <f>VLOOKUP(BY648,Hoja1!$A$2:$O$599,14,FALSE)</f>
        <v>110082</v>
      </c>
      <c r="CA648" s="45" t="str">
        <f>VLOOKUP(BZ648,Hoja1!$A$2:$O$599,2,FALSE)</f>
        <v>COL. SAN MIGUEL ARCANGEL</v>
      </c>
      <c r="CB648" s="45" t="str">
        <f t="shared" si="261"/>
        <v>Puesto pendiente de cubrir</v>
      </c>
      <c r="CC648" s="45">
        <v>888</v>
      </c>
      <c r="CD648" s="45" t="str">
        <f t="shared" si="262"/>
        <v>INCIDENCIA</v>
      </c>
      <c r="CJ648" s="126">
        <f t="shared" si="263"/>
        <v>44.085999999999999</v>
      </c>
    </row>
    <row r="649" spans="4:88" hidden="1" x14ac:dyDescent="0.3">
      <c r="D649" s="31" t="s">
        <v>11208</v>
      </c>
      <c r="E649" s="8" t="s">
        <v>2786</v>
      </c>
      <c r="F649" s="7" t="s">
        <v>726</v>
      </c>
      <c r="G649" s="45" t="s">
        <v>714</v>
      </c>
      <c r="H649" s="45" t="s">
        <v>722</v>
      </c>
      <c r="I649" s="119" t="s">
        <v>7268</v>
      </c>
      <c r="J649" s="18" t="s">
        <v>651</v>
      </c>
      <c r="K649" s="119">
        <v>110082</v>
      </c>
      <c r="L649" s="110" t="str">
        <f t="shared" si="242"/>
        <v>ok</v>
      </c>
      <c r="M649" s="111" t="str">
        <f>IFERROR(VLOOKUP(K649,Centros!$E$2:$G$340,2,FALSE)," ")</f>
        <v>COL. SAN MIGUEL ARCANGEL</v>
      </c>
      <c r="N649" s="112" t="str">
        <f t="shared" si="243"/>
        <v xml:space="preserve"> </v>
      </c>
      <c r="O649" s="113" t="str">
        <f>IFERROR(VLOOKUP($I649,Trabajadores!$C$3:$AF$1684,19,FALSE)," ")</f>
        <v>Monitor@</v>
      </c>
      <c r="P649" s="32"/>
      <c r="Q649" s="33"/>
      <c r="R649" s="24">
        <f t="shared" si="241"/>
        <v>0</v>
      </c>
      <c r="T649" s="23">
        <f t="shared" si="244"/>
        <v>1.6367812499999999</v>
      </c>
      <c r="U649" s="23">
        <f t="shared" si="245"/>
        <v>0</v>
      </c>
      <c r="V649" s="18">
        <v>5.6</v>
      </c>
      <c r="W649" s="23">
        <f t="shared" si="246"/>
        <v>44.085999999999999</v>
      </c>
      <c r="X649" s="30" t="str">
        <f>IFERROR(VLOOKUP($I649,Trabajadores!$C$2:$AS$1684,42,FALSE)," ")</f>
        <v>SMI</v>
      </c>
      <c r="Y649" s="30">
        <f>IFERROR(VLOOKUP($I649,Trabajadores!$C$2:$AS$1684,40,FALSE)," ")</f>
        <v>888888</v>
      </c>
      <c r="Z649" s="30" t="str">
        <f>IFERROR(VLOOKUP(Y649,Centros!$X$2:$Y$228,2,FALSE)," ")</f>
        <v>CORRETURNOS/RAPPELS</v>
      </c>
      <c r="AA649" s="6">
        <v>45922</v>
      </c>
      <c r="AB649" s="5"/>
      <c r="AC649" s="41">
        <f>IFERROR(VLOOKUP(H649,Centros!$AI$2:$AN$10,6,FALSE),0)</f>
        <v>72</v>
      </c>
      <c r="AD649" s="42">
        <f t="shared" si="247"/>
        <v>0</v>
      </c>
      <c r="AE649" s="42">
        <f t="shared" si="248"/>
        <v>0</v>
      </c>
      <c r="AF649" s="42">
        <f t="shared" si="249"/>
        <v>0</v>
      </c>
      <c r="AG649" s="42">
        <f t="shared" si="250"/>
        <v>0</v>
      </c>
      <c r="AH649" s="43">
        <f>IFERROR(VLOOKUP($I649,Trabajadores!$C$3:$AT$1684,44,FALSE),0)</f>
        <v>20028</v>
      </c>
      <c r="AI649" s="43">
        <f>IFERROR(VLOOKUP($I649,Trabajadores!$C$3:$AT$1684,2,FALSE),0)</f>
        <v>993</v>
      </c>
      <c r="AJ649" s="43" t="str">
        <f>IFERROR(VLOOKUP($I649,Trabajadores!$C$3:$AY$1270,21,FALSE),0)</f>
        <v>47</v>
      </c>
      <c r="AK649" s="42">
        <f>IFERROR(VLOOKUP($I649,Trabajadores!$C$3:$AN$1684,38,FALSE),0)</f>
        <v>7.8724999999999996</v>
      </c>
      <c r="AL649" s="42" t="str">
        <f>IFERROR(VLOOKUP($I649,Trabajadores!$C$3:$AN$1684,28,FALSE),0)</f>
        <v>99100165012016</v>
      </c>
      <c r="AM649" s="21" t="str">
        <f>IFERROR(VLOOKUP($I649,Trabajadores!$C$3:$AN$1684,19,FALSE),0)</f>
        <v>Monitor@</v>
      </c>
      <c r="AN649" s="21">
        <f>IFERROR(IF($J649="algadi",VLOOKUP($K649,Centros!$AB$2:$AD$142,2,FALSE),VLOOKUP($K649,Centros!$AB$143:$AD$282,2,FALSE)),0)</f>
        <v>20028</v>
      </c>
      <c r="AO649" s="44">
        <f>IFERROR(IF($J649="algadi",VLOOKUP($K649,Centros!$AB$2:$AD$142,3,FALSE),VLOOKUP($K649,Centros!$AB$143:$AD$222,3,FALSE)),0)</f>
        <v>0</v>
      </c>
      <c r="AQ649" s="55">
        <f>IFERROR(VLOOKUP($AM649,Centros!$AR$2:$AS$405,2,FALSE),0)</f>
        <v>1.6367812499999999</v>
      </c>
      <c r="AR649" s="78">
        <f>IFERROR(VLOOKUP($AM649,Centros!$AZ$2:$BA$6,2,FALSE),0)</f>
        <v>0</v>
      </c>
      <c r="AS649" s="76">
        <f>IFERROR(VLOOKUP($AM649,Centros!$BE$2:$BF$6,2,FALSE),0)</f>
        <v>0</v>
      </c>
      <c r="BD649" s="45" t="str">
        <f t="shared" si="251"/>
        <v>SMI</v>
      </c>
      <c r="BE649" s="45" t="s">
        <v>852</v>
      </c>
      <c r="BF649" s="123" t="str">
        <f t="shared" si="252"/>
        <v>9-SEPTIEMBRE</v>
      </c>
      <c r="BG649" s="45">
        <f t="shared" si="253"/>
        <v>888888</v>
      </c>
      <c r="BH649" s="45">
        <f>VLOOKUP(Y649,Hoja1!$A$2:$O$599,14,FALSE)</f>
        <v>888888</v>
      </c>
      <c r="BI649" s="45" t="str">
        <f>VLOOKUP(BH649,Hoja1!$A$2:$O$599,2,FALSE)</f>
        <v>CORRETURNOS/RAPPELS</v>
      </c>
      <c r="BJ649" s="45" t="str">
        <f t="shared" si="254"/>
        <v>VENINI MACCARI, MATIAS</v>
      </c>
      <c r="BK649" s="45">
        <f>VLOOKUP(BJ649,Trabajadores!$C$3:$AN$3285,14,FALSE)</f>
        <v>300</v>
      </c>
      <c r="BL649" s="45" t="str">
        <f>VLOOKUP($BJ649,Trabajadores!$C$3:$AN$3285,19,FALSE)</f>
        <v>Monitor@</v>
      </c>
      <c r="BM649" s="45">
        <f>VLOOKUP($BJ649,Trabajadores!$C$3:$AN$3285,16,FALSE)</f>
        <v>50</v>
      </c>
      <c r="BN649" s="124">
        <f t="shared" si="255"/>
        <v>1</v>
      </c>
      <c r="BP649" s="125">
        <f t="shared" si="256"/>
        <v>1</v>
      </c>
      <c r="BR649" s="126">
        <f t="shared" si="257"/>
        <v>-44.085999999999999</v>
      </c>
      <c r="BV649" s="45" t="str">
        <f t="shared" si="258"/>
        <v>SMI</v>
      </c>
      <c r="BW649" s="45" t="s">
        <v>852</v>
      </c>
      <c r="BX649" s="123" t="str">
        <f t="shared" si="259"/>
        <v>9-SEPTIEMBRE</v>
      </c>
      <c r="BY649" s="45">
        <f t="shared" si="260"/>
        <v>110082</v>
      </c>
      <c r="BZ649" s="45">
        <f>VLOOKUP(BY649,Hoja1!$A$2:$O$599,14,FALSE)</f>
        <v>110082</v>
      </c>
      <c r="CA649" s="45" t="str">
        <f>VLOOKUP(BZ649,Hoja1!$A$2:$O$599,2,FALSE)</f>
        <v>COL. SAN MIGUEL ARCANGEL</v>
      </c>
      <c r="CB649" s="45" t="str">
        <f t="shared" si="261"/>
        <v>Puesto pendiente de cubrir</v>
      </c>
      <c r="CC649" s="45">
        <v>888</v>
      </c>
      <c r="CD649" s="45" t="str">
        <f t="shared" si="262"/>
        <v>INCIDENCIA</v>
      </c>
      <c r="CJ649" s="126">
        <f t="shared" si="263"/>
        <v>44.085999999999999</v>
      </c>
    </row>
    <row r="650" spans="4:88" hidden="1" x14ac:dyDescent="0.3">
      <c r="D650" s="31" t="s">
        <v>11208</v>
      </c>
      <c r="E650" s="8" t="s">
        <v>2786</v>
      </c>
      <c r="F650" s="7" t="s">
        <v>726</v>
      </c>
      <c r="G650" s="45" t="s">
        <v>714</v>
      </c>
      <c r="H650" s="45" t="s">
        <v>722</v>
      </c>
      <c r="I650" s="119" t="s">
        <v>8160</v>
      </c>
      <c r="J650" s="18" t="s">
        <v>485</v>
      </c>
      <c r="K650" s="119">
        <v>110164</v>
      </c>
      <c r="L650" s="110" t="str">
        <f t="shared" si="242"/>
        <v>ok</v>
      </c>
      <c r="M650" s="111" t="str">
        <f>IFERROR(VLOOKUP(K650,Centros!$E$2:$G$340,2,FALSE)," ")</f>
        <v>COLEGIO CRISTO REY - MADRID</v>
      </c>
      <c r="N650" s="112" t="str">
        <f t="shared" si="243"/>
        <v xml:space="preserve"> </v>
      </c>
      <c r="O650" s="113" t="str">
        <f>IFERROR(VLOOKUP($I650,Trabajadores!$C$3:$AF$1684,19,FALSE)," ")</f>
        <v>ASL</v>
      </c>
      <c r="P650" s="32"/>
      <c r="Q650" s="33"/>
      <c r="R650" s="24">
        <f t="shared" si="241"/>
        <v>0</v>
      </c>
      <c r="T650" s="23">
        <f t="shared" si="244"/>
        <v>1.6367812499999999</v>
      </c>
      <c r="U650" s="23">
        <f t="shared" si="245"/>
        <v>0</v>
      </c>
      <c r="V650" s="18">
        <v>22.4</v>
      </c>
      <c r="W650" s="23">
        <f t="shared" si="246"/>
        <v>186.928</v>
      </c>
      <c r="X650" s="30" t="str">
        <f>IFERROR(VLOOKUP($I650,Trabajadores!$C$2:$AS$1684,42,FALSE)," ")</f>
        <v>ALGADI</v>
      </c>
      <c r="Y650" s="30">
        <f>IFERROR(VLOOKUP($I650,Trabajadores!$C$2:$AS$1684,40,FALSE)," ")</f>
        <v>888888</v>
      </c>
      <c r="Z650" s="30" t="str">
        <f>IFERROR(VLOOKUP(Y650,Centros!$X$2:$Y$228,2,FALSE)," ")</f>
        <v>CORRETURNOS/RAPPELS</v>
      </c>
      <c r="AA650" s="6">
        <v>45901</v>
      </c>
      <c r="AB650" s="5" t="s">
        <v>11163</v>
      </c>
      <c r="AC650" s="41">
        <f>IFERROR(VLOOKUP(H650,Centros!$AI$2:$AN$10,6,FALSE),0)</f>
        <v>72</v>
      </c>
      <c r="AD650" s="42">
        <f t="shared" si="247"/>
        <v>0</v>
      </c>
      <c r="AE650" s="42">
        <f t="shared" si="248"/>
        <v>0</v>
      </c>
      <c r="AF650" s="42">
        <f t="shared" si="249"/>
        <v>0</v>
      </c>
      <c r="AG650" s="42">
        <f t="shared" si="250"/>
        <v>0</v>
      </c>
      <c r="AH650" s="43">
        <f>IFERROR(VLOOKUP($I650,Trabajadores!$C$3:$AT$1684,44,FALSE),0)</f>
        <v>19228</v>
      </c>
      <c r="AI650" s="43">
        <f>IFERROR(VLOOKUP($I650,Trabajadores!$C$3:$AT$1684,2,FALSE),0)</f>
        <v>2218</v>
      </c>
      <c r="AJ650" s="43" t="str">
        <f>IFERROR(VLOOKUP($I650,Trabajadores!$C$3:$AY$1270,21,FALSE),0)</f>
        <v>55</v>
      </c>
      <c r="AK650" s="42">
        <f>IFERROR(VLOOKUP($I650,Trabajadores!$C$3:$AN$1684,38,FALSE),0)</f>
        <v>8.3450000000000006</v>
      </c>
      <c r="AL650" s="42" t="str">
        <f>IFERROR(VLOOKUP($I650,Trabajadores!$C$3:$AN$1684,28,FALSE),0)</f>
        <v>99100165012016</v>
      </c>
      <c r="AM650" s="21" t="str">
        <f>IFERROR(VLOOKUP($I650,Trabajadores!$C$3:$AN$1684,19,FALSE),0)</f>
        <v>ASL</v>
      </c>
      <c r="AN650" s="21">
        <f>IFERROR(IF($J650="algadi",VLOOKUP($K650,Centros!$AB$2:$AD$142,2,FALSE),VLOOKUP($K650,Centros!$AB$143:$AD$282,2,FALSE)),0)</f>
        <v>0</v>
      </c>
      <c r="AO650" s="44">
        <f>IFERROR(IF($J650="algadi",VLOOKUP($K650,Centros!$AB$2:$AD$142,3,FALSE),VLOOKUP($K650,Centros!$AB$143:$AD$222,3,FALSE)),0)</f>
        <v>0</v>
      </c>
      <c r="AQ650" s="55">
        <f>IFERROR(VLOOKUP($AM650,Centros!$AR$2:$AS$405,2,FALSE),0)</f>
        <v>1.6367812499999999</v>
      </c>
      <c r="AR650" s="78">
        <f>IFERROR(VLOOKUP($AM650,Centros!$AZ$2:$BA$6,2,FALSE),0)</f>
        <v>0</v>
      </c>
      <c r="AS650" s="76">
        <f>IFERROR(VLOOKUP($AM650,Centros!$BE$2:$BF$6,2,FALSE),0)</f>
        <v>2.0499999999999998</v>
      </c>
      <c r="BD650" s="45" t="str">
        <f t="shared" si="251"/>
        <v>ALGADI</v>
      </c>
      <c r="BE650" s="45" t="s">
        <v>852</v>
      </c>
      <c r="BF650" s="123" t="str">
        <f t="shared" si="252"/>
        <v>9-SEPTIEMBRE</v>
      </c>
      <c r="BG650" s="45">
        <f t="shared" si="253"/>
        <v>888888</v>
      </c>
      <c r="BH650" s="45">
        <f>VLOOKUP(Y650,Hoja1!$A$2:$O$599,14,FALSE)</f>
        <v>888888</v>
      </c>
      <c r="BI650" s="45" t="str">
        <f>VLOOKUP(BH650,Hoja1!$A$2:$O$599,2,FALSE)</f>
        <v>CORRETURNOS/RAPPELS</v>
      </c>
      <c r="BJ650" s="45" t="str">
        <f t="shared" si="254"/>
        <v>DELGADO VELEZ, ANGGIE KAT</v>
      </c>
      <c r="BK650" s="45">
        <f>VLOOKUP(BJ650,Trabajadores!$C$3:$AN$3285,14,FALSE)</f>
        <v>300</v>
      </c>
      <c r="BL650" s="45" t="str">
        <f>VLOOKUP($BJ650,Trabajadores!$C$3:$AN$3285,19,FALSE)</f>
        <v>ASL</v>
      </c>
      <c r="BM650" s="45">
        <f>VLOOKUP($BJ650,Trabajadores!$C$3:$AN$3285,16,FALSE)</f>
        <v>50</v>
      </c>
      <c r="BN650" s="124">
        <f t="shared" si="255"/>
        <v>1</v>
      </c>
      <c r="BP650" s="125">
        <f t="shared" si="256"/>
        <v>1</v>
      </c>
      <c r="BR650" s="126">
        <f t="shared" si="257"/>
        <v>-186.928</v>
      </c>
      <c r="BV650" s="45" t="str">
        <f t="shared" si="258"/>
        <v>ALGADI</v>
      </c>
      <c r="BW650" s="45" t="s">
        <v>852</v>
      </c>
      <c r="BX650" s="123" t="str">
        <f t="shared" si="259"/>
        <v>9-SEPTIEMBRE</v>
      </c>
      <c r="BY650" s="45">
        <f t="shared" si="260"/>
        <v>110164</v>
      </c>
      <c r="BZ650" s="45">
        <f>VLOOKUP(BY650,Hoja1!$A$2:$O$599,14,FALSE)</f>
        <v>110164</v>
      </c>
      <c r="CA650" s="45" t="str">
        <f>VLOOKUP(BZ650,Hoja1!$A$2:$O$599,2,FALSE)</f>
        <v>COLEGIO CRISTO REY - MADRID</v>
      </c>
      <c r="CB650" s="45" t="str">
        <f t="shared" si="261"/>
        <v>Puesto pendiente de cubrir</v>
      </c>
      <c r="CC650" s="45">
        <v>888</v>
      </c>
      <c r="CD650" s="45" t="str">
        <f t="shared" si="262"/>
        <v>INCIDENCIA</v>
      </c>
      <c r="CJ650" s="126">
        <f t="shared" si="263"/>
        <v>186.928</v>
      </c>
    </row>
    <row r="651" spans="4:88" hidden="1" x14ac:dyDescent="0.3">
      <c r="D651" s="31" t="s">
        <v>11208</v>
      </c>
      <c r="E651" s="8" t="s">
        <v>2786</v>
      </c>
      <c r="F651" s="7" t="s">
        <v>726</v>
      </c>
      <c r="G651" s="45" t="s">
        <v>714</v>
      </c>
      <c r="H651" s="45" t="s">
        <v>720</v>
      </c>
      <c r="I651" s="119" t="s">
        <v>8160</v>
      </c>
      <c r="J651" s="18" t="s">
        <v>485</v>
      </c>
      <c r="K651" s="119">
        <v>340034</v>
      </c>
      <c r="L651" s="110" t="str">
        <f t="shared" si="242"/>
        <v>ok</v>
      </c>
      <c r="M651" s="111" t="str">
        <f>IFERROR(VLOOKUP(K651,Centros!$E$2:$G$340,2,FALSE)," ")</f>
        <v>COMUNIDAD C. SAN AGUSTIN P. DAMIAN</v>
      </c>
      <c r="N651" s="112" t="str">
        <f t="shared" si="243"/>
        <v xml:space="preserve"> </v>
      </c>
      <c r="O651" s="113" t="str">
        <f>IFERROR(VLOOKUP($I651,Trabajadores!$C$3:$AF$1684,19,FALSE)," ")</f>
        <v>ASL</v>
      </c>
      <c r="P651" s="32">
        <v>10</v>
      </c>
      <c r="Q651" s="33">
        <v>9</v>
      </c>
      <c r="R651" s="24">
        <f t="shared" si="241"/>
        <v>90</v>
      </c>
      <c r="T651" s="23">
        <f t="shared" si="244"/>
        <v>1.6367812499999999</v>
      </c>
      <c r="U651" s="23">
        <f t="shared" si="245"/>
        <v>0</v>
      </c>
      <c r="V651" s="18"/>
      <c r="W651" s="23">
        <f t="shared" si="246"/>
        <v>118.755</v>
      </c>
      <c r="X651" s="30" t="str">
        <f>IFERROR(VLOOKUP($I651,Trabajadores!$C$2:$AS$1684,42,FALSE)," ")</f>
        <v>ALGADI</v>
      </c>
      <c r="Y651" s="30">
        <f>IFERROR(VLOOKUP($I651,Trabajadores!$C$2:$AS$1684,40,FALSE)," ")</f>
        <v>888888</v>
      </c>
      <c r="Z651" s="30" t="str">
        <f>IFERROR(VLOOKUP(Y651,Centros!$X$2:$Y$228,2,FALSE)," ")</f>
        <v>CORRETURNOS/RAPPELS</v>
      </c>
      <c r="AA651" s="6">
        <v>45907</v>
      </c>
      <c r="AB651" s="5" t="s">
        <v>11158</v>
      </c>
      <c r="AC651" s="41">
        <f>IFERROR(VLOOKUP(H651,Centros!$AI$2:$AN$10,6,FALSE),0)</f>
        <v>70</v>
      </c>
      <c r="AD651" s="42">
        <f t="shared" si="247"/>
        <v>90</v>
      </c>
      <c r="AE651" s="42">
        <f t="shared" si="248"/>
        <v>0</v>
      </c>
      <c r="AF651" s="42">
        <f t="shared" si="249"/>
        <v>0</v>
      </c>
      <c r="AG651" s="42">
        <f t="shared" si="250"/>
        <v>0</v>
      </c>
      <c r="AH651" s="43">
        <f>IFERROR(VLOOKUP($I651,Trabajadores!$C$3:$AT$1684,44,FALSE),0)</f>
        <v>19228</v>
      </c>
      <c r="AI651" s="43">
        <f>IFERROR(VLOOKUP($I651,Trabajadores!$C$3:$AT$1684,2,FALSE),0)</f>
        <v>2218</v>
      </c>
      <c r="AJ651" s="43" t="str">
        <f>IFERROR(VLOOKUP($I651,Trabajadores!$C$3:$AY$1270,21,FALSE),0)</f>
        <v>55</v>
      </c>
      <c r="AK651" s="42">
        <f>IFERROR(VLOOKUP($I651,Trabajadores!$C$3:$AN$1684,38,FALSE),0)</f>
        <v>8.3450000000000006</v>
      </c>
      <c r="AL651" s="42" t="str">
        <f>IFERROR(VLOOKUP($I651,Trabajadores!$C$3:$AN$1684,28,FALSE),0)</f>
        <v>99100165012016</v>
      </c>
      <c r="AM651" s="21" t="str">
        <f>IFERROR(VLOOKUP($I651,Trabajadores!$C$3:$AN$1684,19,FALSE),0)</f>
        <v>ASL</v>
      </c>
      <c r="AN651" s="21">
        <f>IFERROR(IF($J651="algadi",VLOOKUP($K651,Centros!$AB$2:$AD$142,2,FALSE),VLOOKUP($K651,Centros!$AB$143:$AD$282,2,FALSE)),0)</f>
        <v>0</v>
      </c>
      <c r="AO651" s="44">
        <f>IFERROR(IF($J651="algadi",VLOOKUP($K651,Centros!$AB$2:$AD$142,3,FALSE),VLOOKUP($K651,Centros!$AB$143:$AD$222,3,FALSE)),0)</f>
        <v>0</v>
      </c>
      <c r="AQ651" s="55">
        <f>IFERROR(VLOOKUP($AM651,Centros!$AR$2:$AS$405,2,FALSE),0)</f>
        <v>1.6367812499999999</v>
      </c>
      <c r="AR651" s="78">
        <f>IFERROR(VLOOKUP($AM651,Centros!$AZ$2:$BA$6,2,FALSE),0)</f>
        <v>0</v>
      </c>
      <c r="AS651" s="76">
        <f>IFERROR(VLOOKUP($AM651,Centros!$BE$2:$BF$6,2,FALSE),0)</f>
        <v>2.0499999999999998</v>
      </c>
      <c r="BD651" s="45" t="str">
        <f t="shared" si="251"/>
        <v>ALGADI</v>
      </c>
      <c r="BE651" s="45" t="s">
        <v>852</v>
      </c>
      <c r="BF651" s="123" t="str">
        <f t="shared" si="252"/>
        <v>9-SEPTIEMBRE</v>
      </c>
      <c r="BG651" s="45">
        <f t="shared" si="253"/>
        <v>888888</v>
      </c>
      <c r="BH651" s="45">
        <f>VLOOKUP(Y651,Hoja1!$A$2:$O$599,14,FALSE)</f>
        <v>888888</v>
      </c>
      <c r="BI651" s="45" t="str">
        <f>VLOOKUP(BH651,Hoja1!$A$2:$O$599,2,FALSE)</f>
        <v>CORRETURNOS/RAPPELS</v>
      </c>
      <c r="BJ651" s="45" t="str">
        <f t="shared" si="254"/>
        <v>DELGADO VELEZ, ANGGIE KAT</v>
      </c>
      <c r="BK651" s="45">
        <f>VLOOKUP(BJ651,Trabajadores!$C$3:$AN$3285,14,FALSE)</f>
        <v>300</v>
      </c>
      <c r="BL651" s="45" t="str">
        <f>VLOOKUP($BJ651,Trabajadores!$C$3:$AN$3285,19,FALSE)</f>
        <v>ASL</v>
      </c>
      <c r="BM651" s="45">
        <f>VLOOKUP($BJ651,Trabajadores!$C$3:$AN$3285,16,FALSE)</f>
        <v>50</v>
      </c>
      <c r="BN651" s="124">
        <f t="shared" si="255"/>
        <v>1</v>
      </c>
      <c r="BP651" s="125">
        <f t="shared" si="256"/>
        <v>1</v>
      </c>
      <c r="BR651" s="126">
        <f t="shared" si="257"/>
        <v>-118.755</v>
      </c>
      <c r="BV651" s="45" t="str">
        <f t="shared" si="258"/>
        <v>ALGADI</v>
      </c>
      <c r="BW651" s="45" t="s">
        <v>852</v>
      </c>
      <c r="BX651" s="123" t="str">
        <f t="shared" si="259"/>
        <v>9-SEPTIEMBRE</v>
      </c>
      <c r="BY651" s="45">
        <f t="shared" si="260"/>
        <v>340034</v>
      </c>
      <c r="BZ651" s="45">
        <f>VLOOKUP(BY651,Hoja1!$A$2:$O$599,14,FALSE)</f>
        <v>340034</v>
      </c>
      <c r="CA651" s="45" t="str">
        <f>VLOOKUP(BZ651,Hoja1!$A$2:$O$599,2,FALSE)</f>
        <v>COMUNIDAD C. SAN AGUSTIN P. DAMIAN</v>
      </c>
      <c r="CB651" s="45" t="str">
        <f t="shared" si="261"/>
        <v>Festivos y Fines de Semana</v>
      </c>
      <c r="CC651" s="45">
        <v>888</v>
      </c>
      <c r="CD651" s="45" t="str">
        <f t="shared" si="262"/>
        <v>INCIDENCIA</v>
      </c>
      <c r="CJ651" s="126">
        <f t="shared" si="263"/>
        <v>118.755</v>
      </c>
    </row>
    <row r="652" spans="4:88" hidden="1" x14ac:dyDescent="0.3">
      <c r="D652" s="31" t="s">
        <v>11208</v>
      </c>
      <c r="E652" s="8" t="s">
        <v>2786</v>
      </c>
      <c r="F652" s="7" t="s">
        <v>726</v>
      </c>
      <c r="G652" s="45" t="s">
        <v>714</v>
      </c>
      <c r="H652" s="45" t="s">
        <v>722</v>
      </c>
      <c r="I652" s="119" t="s">
        <v>8160</v>
      </c>
      <c r="J652" s="18" t="s">
        <v>485</v>
      </c>
      <c r="K652" s="119">
        <v>110026</v>
      </c>
      <c r="L652" s="110" t="str">
        <f t="shared" si="242"/>
        <v>ok</v>
      </c>
      <c r="M652" s="111" t="str">
        <f>IFERROR(VLOOKUP(K652,Centros!$E$2:$G$340,2,FALSE)," ")</f>
        <v>ESCUELA INFANTIL CUNA DE JESUS</v>
      </c>
      <c r="N652" s="112" t="str">
        <f t="shared" si="243"/>
        <v xml:space="preserve"> </v>
      </c>
      <c r="O652" s="113" t="str">
        <f>IFERROR(VLOOKUP($I652,Trabajadores!$C$3:$AF$1684,19,FALSE)," ")</f>
        <v>ASL</v>
      </c>
      <c r="P652" s="32"/>
      <c r="Q652" s="33"/>
      <c r="R652" s="24">
        <f t="shared" si="241"/>
        <v>0</v>
      </c>
      <c r="T652" s="23">
        <f t="shared" si="244"/>
        <v>1.6367812499999999</v>
      </c>
      <c r="U652" s="23">
        <f t="shared" si="245"/>
        <v>0</v>
      </c>
      <c r="V652" s="18">
        <v>33.6</v>
      </c>
      <c r="W652" s="23">
        <f t="shared" si="246"/>
        <v>280.39200000000005</v>
      </c>
      <c r="X652" s="30" t="str">
        <f>IFERROR(VLOOKUP($I652,Trabajadores!$C$2:$AS$1684,42,FALSE)," ")</f>
        <v>ALGADI</v>
      </c>
      <c r="Y652" s="30">
        <f>IFERROR(VLOOKUP($I652,Trabajadores!$C$2:$AS$1684,40,FALSE)," ")</f>
        <v>888888</v>
      </c>
      <c r="Z652" s="30" t="str">
        <f>IFERROR(VLOOKUP(Y652,Centros!$X$2:$Y$228,2,FALSE)," ")</f>
        <v>CORRETURNOS/RAPPELS</v>
      </c>
      <c r="AA652" s="6">
        <v>45908</v>
      </c>
      <c r="AB652" s="5" t="s">
        <v>11164</v>
      </c>
      <c r="AC652" s="41">
        <f>IFERROR(VLOOKUP(H652,Centros!$AI$2:$AN$10,6,FALSE),0)</f>
        <v>72</v>
      </c>
      <c r="AD652" s="42">
        <f t="shared" si="247"/>
        <v>0</v>
      </c>
      <c r="AE652" s="42">
        <f t="shared" si="248"/>
        <v>0</v>
      </c>
      <c r="AF652" s="42">
        <f t="shared" si="249"/>
        <v>0</v>
      </c>
      <c r="AG652" s="42">
        <f t="shared" si="250"/>
        <v>0</v>
      </c>
      <c r="AH652" s="43">
        <f>IFERROR(VLOOKUP($I652,Trabajadores!$C$3:$AT$1684,44,FALSE),0)</f>
        <v>19228</v>
      </c>
      <c r="AI652" s="43">
        <f>IFERROR(VLOOKUP($I652,Trabajadores!$C$3:$AT$1684,2,FALSE),0)</f>
        <v>2218</v>
      </c>
      <c r="AJ652" s="43" t="str">
        <f>IFERROR(VLOOKUP($I652,Trabajadores!$C$3:$AY$1270,21,FALSE),0)</f>
        <v>55</v>
      </c>
      <c r="AK652" s="42">
        <f>IFERROR(VLOOKUP($I652,Trabajadores!$C$3:$AN$1684,38,FALSE),0)</f>
        <v>8.3450000000000006</v>
      </c>
      <c r="AL652" s="42" t="str">
        <f>IFERROR(VLOOKUP($I652,Trabajadores!$C$3:$AN$1684,28,FALSE),0)</f>
        <v>99100165012016</v>
      </c>
      <c r="AM652" s="21" t="str">
        <f>IFERROR(VLOOKUP($I652,Trabajadores!$C$3:$AN$1684,19,FALSE),0)</f>
        <v>ASL</v>
      </c>
      <c r="AN652" s="21">
        <f>IFERROR(IF($J652="algadi",VLOOKUP($K652,Centros!$AB$2:$AD$142,2,FALSE),VLOOKUP($K652,Centros!$AB$143:$AD$282,2,FALSE)),0)</f>
        <v>19228</v>
      </c>
      <c r="AO652" s="44" t="str">
        <f>IFERROR(IF($J652="algadi",VLOOKUP($K652,Centros!$AB$2:$AD$142,3,FALSE),VLOOKUP($K652,Centros!$AB$143:$AD$222,3,FALSE)),0)</f>
        <v>15</v>
      </c>
      <c r="AQ652" s="55">
        <f>IFERROR(VLOOKUP($AM652,Centros!$AR$2:$AS$405,2,FALSE),0)</f>
        <v>1.6367812499999999</v>
      </c>
      <c r="AR652" s="78">
        <f>IFERROR(VLOOKUP($AM652,Centros!$AZ$2:$BA$6,2,FALSE),0)</f>
        <v>0</v>
      </c>
      <c r="AS652" s="76">
        <f>IFERROR(VLOOKUP($AM652,Centros!$BE$2:$BF$6,2,FALSE),0)</f>
        <v>2.0499999999999998</v>
      </c>
      <c r="BD652" s="45" t="str">
        <f t="shared" si="251"/>
        <v>ALGADI</v>
      </c>
      <c r="BE652" s="45" t="s">
        <v>852</v>
      </c>
      <c r="BF652" s="123" t="str">
        <f t="shared" si="252"/>
        <v>9-SEPTIEMBRE</v>
      </c>
      <c r="BG652" s="45">
        <f t="shared" si="253"/>
        <v>888888</v>
      </c>
      <c r="BH652" s="45">
        <f>VLOOKUP(Y652,Hoja1!$A$2:$O$599,14,FALSE)</f>
        <v>888888</v>
      </c>
      <c r="BI652" s="45" t="str">
        <f>VLOOKUP(BH652,Hoja1!$A$2:$O$599,2,FALSE)</f>
        <v>CORRETURNOS/RAPPELS</v>
      </c>
      <c r="BJ652" s="45" t="str">
        <f t="shared" si="254"/>
        <v>DELGADO VELEZ, ANGGIE KAT</v>
      </c>
      <c r="BK652" s="45">
        <f>VLOOKUP(BJ652,Trabajadores!$C$3:$AN$3285,14,FALSE)</f>
        <v>300</v>
      </c>
      <c r="BL652" s="45" t="str">
        <f>VLOOKUP($BJ652,Trabajadores!$C$3:$AN$3285,19,FALSE)</f>
        <v>ASL</v>
      </c>
      <c r="BM652" s="45">
        <f>VLOOKUP($BJ652,Trabajadores!$C$3:$AN$3285,16,FALSE)</f>
        <v>50</v>
      </c>
      <c r="BN652" s="124">
        <f t="shared" si="255"/>
        <v>1</v>
      </c>
      <c r="BP652" s="125">
        <f t="shared" si="256"/>
        <v>1</v>
      </c>
      <c r="BR652" s="126">
        <f t="shared" si="257"/>
        <v>-280.39200000000005</v>
      </c>
      <c r="BV652" s="45" t="str">
        <f t="shared" si="258"/>
        <v>ALGADI</v>
      </c>
      <c r="BW652" s="45" t="s">
        <v>852</v>
      </c>
      <c r="BX652" s="123" t="str">
        <f t="shared" si="259"/>
        <v>9-SEPTIEMBRE</v>
      </c>
      <c r="BY652" s="45">
        <f t="shared" si="260"/>
        <v>110026</v>
      </c>
      <c r="BZ652" s="45">
        <f>VLOOKUP(BY652,Hoja1!$A$2:$O$599,14,FALSE)</f>
        <v>110026</v>
      </c>
      <c r="CA652" s="45" t="str">
        <f>VLOOKUP(BZ652,Hoja1!$A$2:$O$599,2,FALSE)</f>
        <v>ESCUELA INFANTIL CUNA DE JESUS</v>
      </c>
      <c r="CB652" s="45" t="str">
        <f t="shared" si="261"/>
        <v>Puesto pendiente de cubrir</v>
      </c>
      <c r="CC652" s="45">
        <v>888</v>
      </c>
      <c r="CD652" s="45" t="str">
        <f t="shared" si="262"/>
        <v>INCIDENCIA</v>
      </c>
      <c r="CJ652" s="126">
        <f t="shared" si="263"/>
        <v>280.39200000000005</v>
      </c>
    </row>
    <row r="653" spans="4:88" hidden="1" x14ac:dyDescent="0.3">
      <c r="D653" s="31" t="s">
        <v>11208</v>
      </c>
      <c r="E653" s="8" t="s">
        <v>2786</v>
      </c>
      <c r="F653" s="7" t="s">
        <v>726</v>
      </c>
      <c r="G653" s="45" t="s">
        <v>714</v>
      </c>
      <c r="H653" s="45" t="s">
        <v>816</v>
      </c>
      <c r="I653" s="119" t="s">
        <v>8160</v>
      </c>
      <c r="J653" s="18" t="s">
        <v>485</v>
      </c>
      <c r="K653" s="119">
        <v>110060</v>
      </c>
      <c r="L653" s="110" t="str">
        <f t="shared" si="242"/>
        <v>ok</v>
      </c>
      <c r="M653" s="111" t="str">
        <f>IFERROR(VLOOKUP(K653,Centros!$E$2:$G$340,2,FALSE)," ")</f>
        <v>COL. SAN BUENAVENTURA</v>
      </c>
      <c r="N653" s="112" t="str">
        <f t="shared" si="243"/>
        <v xml:space="preserve"> </v>
      </c>
      <c r="O653" s="113" t="str">
        <f>IFERROR(VLOOKUP($I653,Trabajadores!$C$3:$AF$1684,19,FALSE)," ")</f>
        <v>ASL</v>
      </c>
      <c r="P653" s="32">
        <v>1</v>
      </c>
      <c r="Q653" s="33">
        <v>9</v>
      </c>
      <c r="R653" s="24">
        <f t="shared" si="241"/>
        <v>9</v>
      </c>
      <c r="T653" s="23">
        <f t="shared" si="244"/>
        <v>1.6367812499999999</v>
      </c>
      <c r="U653" s="23">
        <f t="shared" si="245"/>
        <v>0</v>
      </c>
      <c r="V653" s="18">
        <v>5.6</v>
      </c>
      <c r="W653" s="23">
        <f t="shared" si="246"/>
        <v>58.607500000000002</v>
      </c>
      <c r="X653" s="30" t="str">
        <f>IFERROR(VLOOKUP($I653,Trabajadores!$C$2:$AS$1684,42,FALSE)," ")</f>
        <v>ALGADI</v>
      </c>
      <c r="Y653" s="30">
        <f>IFERROR(VLOOKUP($I653,Trabajadores!$C$2:$AS$1684,40,FALSE)," ")</f>
        <v>888888</v>
      </c>
      <c r="Z653" s="30" t="str">
        <f>IFERROR(VLOOKUP(Y653,Centros!$X$2:$Y$228,2,FALSE)," ")</f>
        <v>CORRETURNOS/RAPPELS</v>
      </c>
      <c r="AA653" s="6">
        <v>45917</v>
      </c>
      <c r="AB653" s="5" t="s">
        <v>11165</v>
      </c>
      <c r="AC653" s="41">
        <f>IFERROR(VLOOKUP(H653,Centros!$AI$2:$AN$10,6,FALSE),0)</f>
        <v>72</v>
      </c>
      <c r="AD653" s="42">
        <f t="shared" si="247"/>
        <v>0</v>
      </c>
      <c r="AE653" s="42">
        <f t="shared" si="248"/>
        <v>9</v>
      </c>
      <c r="AF653" s="42">
        <f t="shared" si="249"/>
        <v>0</v>
      </c>
      <c r="AG653" s="42">
        <f t="shared" si="250"/>
        <v>0</v>
      </c>
      <c r="AH653" s="43">
        <f>IFERROR(VLOOKUP($I653,Trabajadores!$C$3:$AT$1684,44,FALSE),0)</f>
        <v>19228</v>
      </c>
      <c r="AI653" s="43">
        <f>IFERROR(VLOOKUP($I653,Trabajadores!$C$3:$AT$1684,2,FALSE),0)</f>
        <v>2218</v>
      </c>
      <c r="AJ653" s="43" t="str">
        <f>IFERROR(VLOOKUP($I653,Trabajadores!$C$3:$AY$1270,21,FALSE),0)</f>
        <v>55</v>
      </c>
      <c r="AK653" s="42">
        <f>IFERROR(VLOOKUP($I653,Trabajadores!$C$3:$AN$1684,38,FALSE),0)</f>
        <v>8.3450000000000006</v>
      </c>
      <c r="AL653" s="42" t="str">
        <f>IFERROR(VLOOKUP($I653,Trabajadores!$C$3:$AN$1684,28,FALSE),0)</f>
        <v>99100165012016</v>
      </c>
      <c r="AM653" s="21" t="str">
        <f>IFERROR(VLOOKUP($I653,Trabajadores!$C$3:$AN$1684,19,FALSE),0)</f>
        <v>ASL</v>
      </c>
      <c r="AN653" s="21">
        <f>IFERROR(IF($J653="algadi",VLOOKUP($K653,Centros!$AB$2:$AD$142,2,FALSE),VLOOKUP($K653,Centros!$AB$143:$AD$282,2,FALSE)),0)</f>
        <v>19228</v>
      </c>
      <c r="AO653" s="44" t="str">
        <f>IFERROR(IF($J653="algadi",VLOOKUP($K653,Centros!$AB$2:$AD$142,3,FALSE),VLOOKUP($K653,Centros!$AB$143:$AD$222,3,FALSE)),0)</f>
        <v>40</v>
      </c>
      <c r="AQ653" s="55">
        <f>IFERROR(VLOOKUP($AM653,Centros!$AR$2:$AS$405,2,FALSE),0)</f>
        <v>1.6367812499999999</v>
      </c>
      <c r="AR653" s="78">
        <f>IFERROR(VLOOKUP($AM653,Centros!$AZ$2:$BA$6,2,FALSE),0)</f>
        <v>0</v>
      </c>
      <c r="AS653" s="76">
        <f>IFERROR(VLOOKUP($AM653,Centros!$BE$2:$BF$6,2,FALSE),0)</f>
        <v>2.0499999999999998</v>
      </c>
      <c r="BD653" s="45" t="str">
        <f t="shared" si="251"/>
        <v>ALGADI</v>
      </c>
      <c r="BE653" s="45" t="s">
        <v>852</v>
      </c>
      <c r="BF653" s="123" t="str">
        <f t="shared" si="252"/>
        <v>9-SEPTIEMBRE</v>
      </c>
      <c r="BG653" s="45">
        <f t="shared" si="253"/>
        <v>888888</v>
      </c>
      <c r="BH653" s="45">
        <f>VLOOKUP(Y653,Hoja1!$A$2:$O$599,14,FALSE)</f>
        <v>888888</v>
      </c>
      <c r="BI653" s="45" t="str">
        <f>VLOOKUP(BH653,Hoja1!$A$2:$O$599,2,FALSE)</f>
        <v>CORRETURNOS/RAPPELS</v>
      </c>
      <c r="BJ653" s="45" t="str">
        <f t="shared" si="254"/>
        <v>DELGADO VELEZ, ANGGIE KAT</v>
      </c>
      <c r="BK653" s="45">
        <f>VLOOKUP(BJ653,Trabajadores!$C$3:$AN$3285,14,FALSE)</f>
        <v>300</v>
      </c>
      <c r="BL653" s="45" t="str">
        <f>VLOOKUP($BJ653,Trabajadores!$C$3:$AN$3285,19,FALSE)</f>
        <v>ASL</v>
      </c>
      <c r="BM653" s="45">
        <f>VLOOKUP($BJ653,Trabajadores!$C$3:$AN$3285,16,FALSE)</f>
        <v>50</v>
      </c>
      <c r="BN653" s="124">
        <f t="shared" si="255"/>
        <v>1</v>
      </c>
      <c r="BP653" s="125">
        <f t="shared" si="256"/>
        <v>1</v>
      </c>
      <c r="BR653" s="126">
        <f t="shared" si="257"/>
        <v>-58.607500000000002</v>
      </c>
      <c r="BV653" s="45" t="str">
        <f t="shared" si="258"/>
        <v>ALGADI</v>
      </c>
      <c r="BW653" s="45" t="s">
        <v>852</v>
      </c>
      <c r="BX653" s="123" t="str">
        <f t="shared" si="259"/>
        <v>9-SEPTIEMBRE</v>
      </c>
      <c r="BY653" s="45">
        <f t="shared" si="260"/>
        <v>110060</v>
      </c>
      <c r="BZ653" s="45">
        <f>VLOOKUP(BY653,Hoja1!$A$2:$O$599,14,FALSE)</f>
        <v>110060</v>
      </c>
      <c r="CA653" s="45" t="str">
        <f>VLOOKUP(BZ653,Hoja1!$A$2:$O$599,2,FALSE)</f>
        <v>COL. SAN BUENAVENTURA</v>
      </c>
      <c r="CB653" s="45" t="str">
        <f t="shared" si="261"/>
        <v>Otros</v>
      </c>
      <c r="CC653" s="45">
        <v>888</v>
      </c>
      <c r="CD653" s="45" t="str">
        <f t="shared" si="262"/>
        <v>INCIDENCIA</v>
      </c>
      <c r="CJ653" s="126">
        <f t="shared" si="263"/>
        <v>58.607500000000002</v>
      </c>
    </row>
    <row r="654" spans="4:88" hidden="1" x14ac:dyDescent="0.3">
      <c r="D654" s="31" t="s">
        <v>11208</v>
      </c>
      <c r="E654" s="8" t="s">
        <v>2786</v>
      </c>
      <c r="F654" s="7" t="s">
        <v>726</v>
      </c>
      <c r="G654" s="45" t="s">
        <v>714</v>
      </c>
      <c r="H654" s="45" t="s">
        <v>816</v>
      </c>
      <c r="I654" s="119" t="s">
        <v>8160</v>
      </c>
      <c r="J654" s="18" t="s">
        <v>485</v>
      </c>
      <c r="K654" s="119">
        <v>110030</v>
      </c>
      <c r="L654" s="110" t="str">
        <f t="shared" si="242"/>
        <v>ok</v>
      </c>
      <c r="M654" s="111" t="str">
        <f>IFERROR(VLOOKUP(K654,Centros!$E$2:$G$340,2,FALSE)," ")</f>
        <v>COLEGIO INMACULADA</v>
      </c>
      <c r="N654" s="112" t="str">
        <f t="shared" si="243"/>
        <v xml:space="preserve"> </v>
      </c>
      <c r="O654" s="113" t="str">
        <f>IFERROR(VLOOKUP($I654,Trabajadores!$C$3:$AF$1684,19,FALSE)," ")</f>
        <v>ASL</v>
      </c>
      <c r="P654" s="32"/>
      <c r="Q654" s="33"/>
      <c r="R654" s="24">
        <f t="shared" si="241"/>
        <v>0</v>
      </c>
      <c r="T654" s="23">
        <f t="shared" si="244"/>
        <v>1.6367812499999999</v>
      </c>
      <c r="U654" s="23">
        <f t="shared" si="245"/>
        <v>0</v>
      </c>
      <c r="V654" s="18">
        <v>22.4</v>
      </c>
      <c r="W654" s="23">
        <f t="shared" si="246"/>
        <v>186.928</v>
      </c>
      <c r="X654" s="30" t="str">
        <f>IFERROR(VLOOKUP($I654,Trabajadores!$C$2:$AS$1684,42,FALSE)," ")</f>
        <v>ALGADI</v>
      </c>
      <c r="Y654" s="30">
        <f>IFERROR(VLOOKUP($I654,Trabajadores!$C$2:$AS$1684,40,FALSE)," ")</f>
        <v>888888</v>
      </c>
      <c r="Z654" s="30" t="str">
        <f>IFERROR(VLOOKUP(Y654,Centros!$X$2:$Y$228,2,FALSE)," ")</f>
        <v>CORRETURNOS/RAPPELS</v>
      </c>
      <c r="AA654" s="6">
        <v>45918</v>
      </c>
      <c r="AB654" s="5" t="s">
        <v>11166</v>
      </c>
      <c r="AC654" s="41">
        <f>IFERROR(VLOOKUP(H654,Centros!$AI$2:$AN$10,6,FALSE),0)</f>
        <v>72</v>
      </c>
      <c r="AD654" s="42">
        <f t="shared" si="247"/>
        <v>0</v>
      </c>
      <c r="AE654" s="42">
        <f t="shared" si="248"/>
        <v>0</v>
      </c>
      <c r="AF654" s="42">
        <f t="shared" si="249"/>
        <v>0</v>
      </c>
      <c r="AG654" s="42">
        <f t="shared" si="250"/>
        <v>0</v>
      </c>
      <c r="AH654" s="43">
        <f>IFERROR(VLOOKUP($I654,Trabajadores!$C$3:$AT$1684,44,FALSE),0)</f>
        <v>19228</v>
      </c>
      <c r="AI654" s="43">
        <f>IFERROR(VLOOKUP($I654,Trabajadores!$C$3:$AT$1684,2,FALSE),0)</f>
        <v>2218</v>
      </c>
      <c r="AJ654" s="43" t="str">
        <f>IFERROR(VLOOKUP($I654,Trabajadores!$C$3:$AY$1270,21,FALSE),0)</f>
        <v>55</v>
      </c>
      <c r="AK654" s="42">
        <f>IFERROR(VLOOKUP($I654,Trabajadores!$C$3:$AN$1684,38,FALSE),0)</f>
        <v>8.3450000000000006</v>
      </c>
      <c r="AL654" s="42" t="str">
        <f>IFERROR(VLOOKUP($I654,Trabajadores!$C$3:$AN$1684,28,FALSE),0)</f>
        <v>99100165012016</v>
      </c>
      <c r="AM654" s="21" t="str">
        <f>IFERROR(VLOOKUP($I654,Trabajadores!$C$3:$AN$1684,19,FALSE),0)</f>
        <v>ASL</v>
      </c>
      <c r="AN654" s="21">
        <f>IFERROR(IF($J654="algadi",VLOOKUP($K654,Centros!$AB$2:$AD$142,2,FALSE),VLOOKUP($K654,Centros!$AB$143:$AD$282,2,FALSE)),0)</f>
        <v>19228</v>
      </c>
      <c r="AO654" s="44" t="str">
        <f>IFERROR(IF($J654="algadi",VLOOKUP($K654,Centros!$AB$2:$AD$142,3,FALSE),VLOOKUP($K654,Centros!$AB$143:$AD$222,3,FALSE)),0)</f>
        <v>36</v>
      </c>
      <c r="AQ654" s="55">
        <f>IFERROR(VLOOKUP($AM654,Centros!$AR$2:$AS$405,2,FALSE),0)</f>
        <v>1.6367812499999999</v>
      </c>
      <c r="AR654" s="78">
        <f>IFERROR(VLOOKUP($AM654,Centros!$AZ$2:$BA$6,2,FALSE),0)</f>
        <v>0</v>
      </c>
      <c r="AS654" s="76">
        <f>IFERROR(VLOOKUP($AM654,Centros!$BE$2:$BF$6,2,FALSE),0)</f>
        <v>2.0499999999999998</v>
      </c>
      <c r="BD654" s="45" t="str">
        <f t="shared" si="251"/>
        <v>ALGADI</v>
      </c>
      <c r="BE654" s="45" t="s">
        <v>852</v>
      </c>
      <c r="BF654" s="123" t="str">
        <f t="shared" si="252"/>
        <v>9-SEPTIEMBRE</v>
      </c>
      <c r="BG654" s="45">
        <f t="shared" si="253"/>
        <v>888888</v>
      </c>
      <c r="BH654" s="45">
        <f>VLOOKUP(Y654,Hoja1!$A$2:$O$599,14,FALSE)</f>
        <v>888888</v>
      </c>
      <c r="BI654" s="45" t="str">
        <f>VLOOKUP(BH654,Hoja1!$A$2:$O$599,2,FALSE)</f>
        <v>CORRETURNOS/RAPPELS</v>
      </c>
      <c r="BJ654" s="45" t="str">
        <f t="shared" si="254"/>
        <v>DELGADO VELEZ, ANGGIE KAT</v>
      </c>
      <c r="BK654" s="45">
        <f>VLOOKUP(BJ654,Trabajadores!$C$3:$AN$3285,14,FALSE)</f>
        <v>300</v>
      </c>
      <c r="BL654" s="45" t="str">
        <f>VLOOKUP($BJ654,Trabajadores!$C$3:$AN$3285,19,FALSE)</f>
        <v>ASL</v>
      </c>
      <c r="BM654" s="45">
        <f>VLOOKUP($BJ654,Trabajadores!$C$3:$AN$3285,16,FALSE)</f>
        <v>50</v>
      </c>
      <c r="BN654" s="124">
        <f t="shared" si="255"/>
        <v>1</v>
      </c>
      <c r="BP654" s="125">
        <f t="shared" si="256"/>
        <v>1</v>
      </c>
      <c r="BR654" s="126">
        <f t="shared" si="257"/>
        <v>-186.928</v>
      </c>
      <c r="BV654" s="45" t="str">
        <f t="shared" si="258"/>
        <v>ALGADI</v>
      </c>
      <c r="BW654" s="45" t="s">
        <v>852</v>
      </c>
      <c r="BX654" s="123" t="str">
        <f t="shared" si="259"/>
        <v>9-SEPTIEMBRE</v>
      </c>
      <c r="BY654" s="45">
        <f t="shared" si="260"/>
        <v>110030</v>
      </c>
      <c r="BZ654" s="45">
        <f>VLOOKUP(BY654,Hoja1!$A$2:$O$599,14,FALSE)</f>
        <v>110030</v>
      </c>
      <c r="CA654" s="45" t="str">
        <f>VLOOKUP(BZ654,Hoja1!$A$2:$O$599,2,FALSE)</f>
        <v>COLEGIO INMACULADA</v>
      </c>
      <c r="CB654" s="45" t="str">
        <f t="shared" si="261"/>
        <v>Otros</v>
      </c>
      <c r="CC654" s="45">
        <v>888</v>
      </c>
      <c r="CD654" s="45" t="str">
        <f t="shared" si="262"/>
        <v>INCIDENCIA</v>
      </c>
      <c r="CJ654" s="126">
        <f t="shared" si="263"/>
        <v>186.928</v>
      </c>
    </row>
    <row r="655" spans="4:88" hidden="1" x14ac:dyDescent="0.3">
      <c r="D655" s="31" t="s">
        <v>11208</v>
      </c>
      <c r="E655" s="8" t="s">
        <v>2786</v>
      </c>
      <c r="F655" s="7" t="s">
        <v>726</v>
      </c>
      <c r="G655" s="45" t="s">
        <v>714</v>
      </c>
      <c r="H655" s="45" t="s">
        <v>721</v>
      </c>
      <c r="I655" s="119" t="s">
        <v>8160</v>
      </c>
      <c r="J655" s="18" t="s">
        <v>485</v>
      </c>
      <c r="K655" s="119">
        <v>110082</v>
      </c>
      <c r="L655" s="110" t="str">
        <f t="shared" si="242"/>
        <v>ok</v>
      </c>
      <c r="M655" s="111" t="str">
        <f>IFERROR(VLOOKUP(K655,Centros!$E$2:$G$340,2,FALSE)," ")</f>
        <v>COL. SAN MIGUEL ARCANGEL</v>
      </c>
      <c r="N655" s="112" t="str">
        <f t="shared" si="243"/>
        <v xml:space="preserve"> </v>
      </c>
      <c r="O655" s="113" t="str">
        <f>IFERROR(VLOOKUP($I655,Trabajadores!$C$3:$AF$1684,19,FALSE)," ")</f>
        <v>ASL</v>
      </c>
      <c r="P655" s="32">
        <v>4</v>
      </c>
      <c r="Q655" s="33">
        <v>9</v>
      </c>
      <c r="R655" s="24">
        <f t="shared" si="241"/>
        <v>36</v>
      </c>
      <c r="T655" s="23">
        <f t="shared" si="244"/>
        <v>1.6367812499999999</v>
      </c>
      <c r="U655" s="23">
        <f t="shared" si="245"/>
        <v>0</v>
      </c>
      <c r="V655" s="18"/>
      <c r="W655" s="23">
        <f t="shared" si="246"/>
        <v>47.501999999999995</v>
      </c>
      <c r="X655" s="30" t="str">
        <f>IFERROR(VLOOKUP($I655,Trabajadores!$C$2:$AS$1684,42,FALSE)," ")</f>
        <v>ALGADI</v>
      </c>
      <c r="Y655" s="30">
        <f>IFERROR(VLOOKUP($I655,Trabajadores!$C$2:$AS$1684,40,FALSE)," ")</f>
        <v>888888</v>
      </c>
      <c r="Z655" s="30" t="str">
        <f>IFERROR(VLOOKUP(Y655,Centros!$X$2:$Y$228,2,FALSE)," ")</f>
        <v>CORRETURNOS/RAPPELS</v>
      </c>
      <c r="AA655" s="6">
        <v>45919</v>
      </c>
      <c r="AB655" s="5" t="s">
        <v>11167</v>
      </c>
      <c r="AC655" s="41">
        <f>IFERROR(VLOOKUP(H655,Centros!$AI$2:$AN$10,6,FALSE),0)</f>
        <v>72</v>
      </c>
      <c r="AD655" s="42">
        <f t="shared" si="247"/>
        <v>0</v>
      </c>
      <c r="AE655" s="42">
        <f t="shared" si="248"/>
        <v>36</v>
      </c>
      <c r="AF655" s="42">
        <f t="shared" si="249"/>
        <v>0</v>
      </c>
      <c r="AG655" s="42">
        <f t="shared" si="250"/>
        <v>0</v>
      </c>
      <c r="AH655" s="43">
        <f>IFERROR(VLOOKUP($I655,Trabajadores!$C$3:$AT$1684,44,FALSE),0)</f>
        <v>19228</v>
      </c>
      <c r="AI655" s="43">
        <f>IFERROR(VLOOKUP($I655,Trabajadores!$C$3:$AT$1684,2,FALSE),0)</f>
        <v>2218</v>
      </c>
      <c r="AJ655" s="43" t="str">
        <f>IFERROR(VLOOKUP($I655,Trabajadores!$C$3:$AY$1270,21,FALSE),0)</f>
        <v>55</v>
      </c>
      <c r="AK655" s="42">
        <f>IFERROR(VLOOKUP($I655,Trabajadores!$C$3:$AN$1684,38,FALSE),0)</f>
        <v>8.3450000000000006</v>
      </c>
      <c r="AL655" s="42" t="str">
        <f>IFERROR(VLOOKUP($I655,Trabajadores!$C$3:$AN$1684,28,FALSE),0)</f>
        <v>99100165012016</v>
      </c>
      <c r="AM655" s="21" t="str">
        <f>IFERROR(VLOOKUP($I655,Trabajadores!$C$3:$AN$1684,19,FALSE),0)</f>
        <v>ASL</v>
      </c>
      <c r="AN655" s="21">
        <f>IFERROR(IF($J655="algadi",VLOOKUP($K655,Centros!$AB$2:$AD$142,2,FALSE),VLOOKUP($K655,Centros!$AB$143:$AD$282,2,FALSE)),0)</f>
        <v>19228</v>
      </c>
      <c r="AO655" s="44" t="str">
        <f>IFERROR(IF($J655="algadi",VLOOKUP($K655,Centros!$AB$2:$AD$142,3,FALSE),VLOOKUP($K655,Centros!$AB$143:$AD$222,3,FALSE)),0)</f>
        <v>4</v>
      </c>
      <c r="AQ655" s="55">
        <f>IFERROR(VLOOKUP($AM655,Centros!$AR$2:$AS$405,2,FALSE),0)</f>
        <v>1.6367812499999999</v>
      </c>
      <c r="AR655" s="78">
        <f>IFERROR(VLOOKUP($AM655,Centros!$AZ$2:$BA$6,2,FALSE),0)</f>
        <v>0</v>
      </c>
      <c r="AS655" s="76">
        <f>IFERROR(VLOOKUP($AM655,Centros!$BE$2:$BF$6,2,FALSE),0)</f>
        <v>2.0499999999999998</v>
      </c>
      <c r="BD655" s="45" t="str">
        <f t="shared" si="251"/>
        <v>ALGADI</v>
      </c>
      <c r="BE655" s="45" t="s">
        <v>852</v>
      </c>
      <c r="BF655" s="123" t="str">
        <f t="shared" si="252"/>
        <v>9-SEPTIEMBRE</v>
      </c>
      <c r="BG655" s="45">
        <f t="shared" si="253"/>
        <v>888888</v>
      </c>
      <c r="BH655" s="45">
        <f>VLOOKUP(Y655,Hoja1!$A$2:$O$599,14,FALSE)</f>
        <v>888888</v>
      </c>
      <c r="BI655" s="45" t="str">
        <f>VLOOKUP(BH655,Hoja1!$A$2:$O$599,2,FALSE)</f>
        <v>CORRETURNOS/RAPPELS</v>
      </c>
      <c r="BJ655" s="45" t="str">
        <f t="shared" si="254"/>
        <v>DELGADO VELEZ, ANGGIE KAT</v>
      </c>
      <c r="BK655" s="45">
        <f>VLOOKUP(BJ655,Trabajadores!$C$3:$AN$3285,14,FALSE)</f>
        <v>300</v>
      </c>
      <c r="BL655" s="45" t="str">
        <f>VLOOKUP($BJ655,Trabajadores!$C$3:$AN$3285,19,FALSE)</f>
        <v>ASL</v>
      </c>
      <c r="BM655" s="45">
        <f>VLOOKUP($BJ655,Trabajadores!$C$3:$AN$3285,16,FALSE)</f>
        <v>50</v>
      </c>
      <c r="BN655" s="124">
        <f t="shared" si="255"/>
        <v>1</v>
      </c>
      <c r="BP655" s="125">
        <f t="shared" si="256"/>
        <v>1</v>
      </c>
      <c r="BR655" s="126">
        <f t="shared" si="257"/>
        <v>-47.501999999999995</v>
      </c>
      <c r="BV655" s="45" t="str">
        <f t="shared" si="258"/>
        <v>ALGADI</v>
      </c>
      <c r="BW655" s="45" t="s">
        <v>852</v>
      </c>
      <c r="BX655" s="123" t="str">
        <f t="shared" si="259"/>
        <v>9-SEPTIEMBRE</v>
      </c>
      <c r="BY655" s="45">
        <f t="shared" si="260"/>
        <v>110082</v>
      </c>
      <c r="BZ655" s="45">
        <f>VLOOKUP(BY655,Hoja1!$A$2:$O$599,14,FALSE)</f>
        <v>110082</v>
      </c>
      <c r="CA655" s="45" t="str">
        <f>VLOOKUP(BZ655,Hoja1!$A$2:$O$599,2,FALSE)</f>
        <v>COL. SAN MIGUEL ARCANGEL</v>
      </c>
      <c r="CB655" s="45" t="str">
        <f t="shared" si="261"/>
        <v>Permiso retribuido</v>
      </c>
      <c r="CC655" s="45">
        <v>888</v>
      </c>
      <c r="CD655" s="45" t="str">
        <f t="shared" si="262"/>
        <v>INCIDENCIA</v>
      </c>
      <c r="CJ655" s="126">
        <f t="shared" si="263"/>
        <v>47.501999999999995</v>
      </c>
    </row>
    <row r="656" spans="4:88" hidden="1" x14ac:dyDescent="0.3">
      <c r="D656" s="31" t="s">
        <v>11208</v>
      </c>
      <c r="E656" s="8" t="s">
        <v>2786</v>
      </c>
      <c r="F656" s="7" t="s">
        <v>726</v>
      </c>
      <c r="G656" s="45" t="s">
        <v>714</v>
      </c>
      <c r="H656" s="45" t="s">
        <v>721</v>
      </c>
      <c r="I656" s="119" t="s">
        <v>8160</v>
      </c>
      <c r="J656" s="18" t="s">
        <v>485</v>
      </c>
      <c r="K656" s="119">
        <v>110082</v>
      </c>
      <c r="L656" s="110" t="str">
        <f t="shared" si="242"/>
        <v>ok</v>
      </c>
      <c r="M656" s="111" t="str">
        <f>IFERROR(VLOOKUP(K656,Centros!$E$2:$G$340,2,FALSE)," ")</f>
        <v>COL. SAN MIGUEL ARCANGEL</v>
      </c>
      <c r="N656" s="112" t="str">
        <f t="shared" si="243"/>
        <v xml:space="preserve"> </v>
      </c>
      <c r="O656" s="113" t="str">
        <f>IFERROR(VLOOKUP($I656,Trabajadores!$C$3:$AF$1684,19,FALSE)," ")</f>
        <v>ASL</v>
      </c>
      <c r="P656" s="32"/>
      <c r="Q656" s="33"/>
      <c r="R656" s="24">
        <f t="shared" si="241"/>
        <v>0</v>
      </c>
      <c r="T656" s="23">
        <f t="shared" si="244"/>
        <v>1.6367812499999999</v>
      </c>
      <c r="U656" s="23">
        <f t="shared" si="245"/>
        <v>0</v>
      </c>
      <c r="V656" s="18">
        <v>5.6</v>
      </c>
      <c r="W656" s="23">
        <f t="shared" si="246"/>
        <v>46.731999999999999</v>
      </c>
      <c r="X656" s="30" t="str">
        <f>IFERROR(VLOOKUP($I656,Trabajadores!$C$2:$AS$1684,42,FALSE)," ")</f>
        <v>ALGADI</v>
      </c>
      <c r="Y656" s="30">
        <f>IFERROR(VLOOKUP($I656,Trabajadores!$C$2:$AS$1684,40,FALSE)," ")</f>
        <v>888888</v>
      </c>
      <c r="Z656" s="30" t="str">
        <f>IFERROR(VLOOKUP(Y656,Centros!$X$2:$Y$228,2,FALSE)," ")</f>
        <v>CORRETURNOS/RAPPELS</v>
      </c>
      <c r="AA656" s="6">
        <v>45926</v>
      </c>
      <c r="AB656" s="5" t="s">
        <v>11168</v>
      </c>
      <c r="AC656" s="41">
        <f>IFERROR(VLOOKUP(H656,Centros!$AI$2:$AN$10,6,FALSE),0)</f>
        <v>72</v>
      </c>
      <c r="AD656" s="42">
        <f t="shared" si="247"/>
        <v>0</v>
      </c>
      <c r="AE656" s="42">
        <f t="shared" si="248"/>
        <v>0</v>
      </c>
      <c r="AF656" s="42">
        <f t="shared" si="249"/>
        <v>0</v>
      </c>
      <c r="AG656" s="42">
        <f t="shared" si="250"/>
        <v>0</v>
      </c>
      <c r="AH656" s="43">
        <f>IFERROR(VLOOKUP($I656,Trabajadores!$C$3:$AT$1684,44,FALSE),0)</f>
        <v>19228</v>
      </c>
      <c r="AI656" s="43">
        <f>IFERROR(VLOOKUP($I656,Trabajadores!$C$3:$AT$1684,2,FALSE),0)</f>
        <v>2218</v>
      </c>
      <c r="AJ656" s="43" t="str">
        <f>IFERROR(VLOOKUP($I656,Trabajadores!$C$3:$AY$1270,21,FALSE),0)</f>
        <v>55</v>
      </c>
      <c r="AK656" s="42">
        <f>IFERROR(VLOOKUP($I656,Trabajadores!$C$3:$AN$1684,38,FALSE),0)</f>
        <v>8.3450000000000006</v>
      </c>
      <c r="AL656" s="42" t="str">
        <f>IFERROR(VLOOKUP($I656,Trabajadores!$C$3:$AN$1684,28,FALSE),0)</f>
        <v>99100165012016</v>
      </c>
      <c r="AM656" s="21" t="str">
        <f>IFERROR(VLOOKUP($I656,Trabajadores!$C$3:$AN$1684,19,FALSE),0)</f>
        <v>ASL</v>
      </c>
      <c r="AN656" s="21">
        <f>IFERROR(IF($J656="algadi",VLOOKUP($K656,Centros!$AB$2:$AD$142,2,FALSE),VLOOKUP($K656,Centros!$AB$143:$AD$282,2,FALSE)),0)</f>
        <v>19228</v>
      </c>
      <c r="AO656" s="44" t="str">
        <f>IFERROR(IF($J656="algadi",VLOOKUP($K656,Centros!$AB$2:$AD$142,3,FALSE),VLOOKUP($K656,Centros!$AB$143:$AD$222,3,FALSE)),0)</f>
        <v>4</v>
      </c>
      <c r="AQ656" s="55">
        <f>IFERROR(VLOOKUP($AM656,Centros!$AR$2:$AS$405,2,FALSE),0)</f>
        <v>1.6367812499999999</v>
      </c>
      <c r="AR656" s="78">
        <f>IFERROR(VLOOKUP($AM656,Centros!$AZ$2:$BA$6,2,FALSE),0)</f>
        <v>0</v>
      </c>
      <c r="AS656" s="76">
        <f>IFERROR(VLOOKUP($AM656,Centros!$BE$2:$BF$6,2,FALSE),0)</f>
        <v>2.0499999999999998</v>
      </c>
      <c r="BD656" s="45" t="str">
        <f t="shared" si="251"/>
        <v>ALGADI</v>
      </c>
      <c r="BE656" s="45" t="s">
        <v>852</v>
      </c>
      <c r="BF656" s="123" t="str">
        <f t="shared" si="252"/>
        <v>9-SEPTIEMBRE</v>
      </c>
      <c r="BG656" s="45">
        <f t="shared" si="253"/>
        <v>888888</v>
      </c>
      <c r="BH656" s="45">
        <f>VLOOKUP(Y656,Hoja1!$A$2:$O$599,14,FALSE)</f>
        <v>888888</v>
      </c>
      <c r="BI656" s="45" t="str">
        <f>VLOOKUP(BH656,Hoja1!$A$2:$O$599,2,FALSE)</f>
        <v>CORRETURNOS/RAPPELS</v>
      </c>
      <c r="BJ656" s="45" t="str">
        <f t="shared" si="254"/>
        <v>DELGADO VELEZ, ANGGIE KAT</v>
      </c>
      <c r="BK656" s="45">
        <f>VLOOKUP(BJ656,Trabajadores!$C$3:$AN$3285,14,FALSE)</f>
        <v>300</v>
      </c>
      <c r="BL656" s="45" t="str">
        <f>VLOOKUP($BJ656,Trabajadores!$C$3:$AN$3285,19,FALSE)</f>
        <v>ASL</v>
      </c>
      <c r="BM656" s="45">
        <f>VLOOKUP($BJ656,Trabajadores!$C$3:$AN$3285,16,FALSE)</f>
        <v>50</v>
      </c>
      <c r="BN656" s="124">
        <f t="shared" si="255"/>
        <v>1</v>
      </c>
      <c r="BP656" s="125">
        <f t="shared" si="256"/>
        <v>1</v>
      </c>
      <c r="BR656" s="126">
        <f t="shared" si="257"/>
        <v>-46.731999999999999</v>
      </c>
      <c r="BV656" s="45" t="str">
        <f t="shared" si="258"/>
        <v>ALGADI</v>
      </c>
      <c r="BW656" s="45" t="s">
        <v>852</v>
      </c>
      <c r="BX656" s="123" t="str">
        <f t="shared" si="259"/>
        <v>9-SEPTIEMBRE</v>
      </c>
      <c r="BY656" s="45">
        <f t="shared" si="260"/>
        <v>110082</v>
      </c>
      <c r="BZ656" s="45">
        <f>VLOOKUP(BY656,Hoja1!$A$2:$O$599,14,FALSE)</f>
        <v>110082</v>
      </c>
      <c r="CA656" s="45" t="str">
        <f>VLOOKUP(BZ656,Hoja1!$A$2:$O$599,2,FALSE)</f>
        <v>COL. SAN MIGUEL ARCANGEL</v>
      </c>
      <c r="CB656" s="45" t="str">
        <f t="shared" si="261"/>
        <v>Permiso retribuido</v>
      </c>
      <c r="CC656" s="45">
        <v>888</v>
      </c>
      <c r="CD656" s="45" t="str">
        <f t="shared" si="262"/>
        <v>INCIDENCIA</v>
      </c>
      <c r="CJ656" s="126">
        <f t="shared" si="263"/>
        <v>46.731999999999999</v>
      </c>
    </row>
    <row r="657" spans="4:88" hidden="1" x14ac:dyDescent="0.3">
      <c r="D657" s="31" t="s">
        <v>11208</v>
      </c>
      <c r="E657" s="8" t="s">
        <v>2786</v>
      </c>
      <c r="F657" s="7" t="s">
        <v>726</v>
      </c>
      <c r="G657" s="45" t="s">
        <v>714</v>
      </c>
      <c r="H657" s="45" t="s">
        <v>816</v>
      </c>
      <c r="I657" s="119" t="s">
        <v>9896</v>
      </c>
      <c r="J657" s="18" t="s">
        <v>485</v>
      </c>
      <c r="K657" s="119">
        <v>110020</v>
      </c>
      <c r="L657" s="110" t="str">
        <f t="shared" si="242"/>
        <v>ok</v>
      </c>
      <c r="M657" s="111" t="str">
        <f>IFERROR(VLOOKUP(K657,Centros!$E$2:$G$340,2,FALSE)," ")</f>
        <v>COLEGIO FRAY LUIS DE LEON</v>
      </c>
      <c r="N657" s="112" t="str">
        <f t="shared" si="243"/>
        <v xml:space="preserve"> </v>
      </c>
      <c r="O657" s="113" t="str">
        <f>IFERROR(VLOOKUP($I657,Trabajadores!$C$3:$AF$1684,19,FALSE)," ")</f>
        <v>ASL</v>
      </c>
      <c r="P657" s="32">
        <v>1.5</v>
      </c>
      <c r="Q657" s="33">
        <v>9</v>
      </c>
      <c r="R657" s="24">
        <f t="shared" si="241"/>
        <v>13.5</v>
      </c>
      <c r="T657" s="23">
        <f t="shared" si="244"/>
        <v>1.6367812499999999</v>
      </c>
      <c r="U657" s="23">
        <f t="shared" si="245"/>
        <v>0</v>
      </c>
      <c r="V657" s="18">
        <v>28</v>
      </c>
      <c r="W657" s="23">
        <f t="shared" si="246"/>
        <v>252.03325000000001</v>
      </c>
      <c r="X657" s="30" t="str">
        <f>IFERROR(VLOOKUP($I657,Trabajadores!$C$2:$AS$1684,42,FALSE)," ")</f>
        <v>ALGADI</v>
      </c>
      <c r="Y657" s="30">
        <f>IFERROR(VLOOKUP($I657,Trabajadores!$C$2:$AS$1684,40,FALSE)," ")</f>
        <v>888888</v>
      </c>
      <c r="Z657" s="30" t="str">
        <f>IFERROR(VLOOKUP(Y657,Centros!$X$2:$Y$228,2,FALSE)," ")</f>
        <v>CORRETURNOS/RAPPELS</v>
      </c>
      <c r="AA657" s="6">
        <v>45901</v>
      </c>
      <c r="AB657" s="5" t="s">
        <v>11169</v>
      </c>
      <c r="AC657" s="41">
        <f>IFERROR(VLOOKUP(H657,Centros!$AI$2:$AN$10,6,FALSE),0)</f>
        <v>72</v>
      </c>
      <c r="AD657" s="42">
        <f t="shared" si="247"/>
        <v>0</v>
      </c>
      <c r="AE657" s="42">
        <f t="shared" si="248"/>
        <v>13.5</v>
      </c>
      <c r="AF657" s="42">
        <f t="shared" si="249"/>
        <v>0</v>
      </c>
      <c r="AG657" s="42">
        <f t="shared" si="250"/>
        <v>0</v>
      </c>
      <c r="AH657" s="43">
        <f>IFERROR(VLOOKUP($I657,Trabajadores!$C$3:$AT$1684,44,FALSE),0)</f>
        <v>19228</v>
      </c>
      <c r="AI657" s="43">
        <f>IFERROR(VLOOKUP($I657,Trabajadores!$C$3:$AT$1684,2,FALSE),0)</f>
        <v>2213</v>
      </c>
      <c r="AJ657" s="43" t="str">
        <f>IFERROR(VLOOKUP($I657,Trabajadores!$C$3:$AY$1270,21,FALSE),0)</f>
        <v>55</v>
      </c>
      <c r="AK657" s="42">
        <f>IFERROR(VLOOKUP($I657,Trabajadores!$C$3:$AN$1684,38,FALSE),0)</f>
        <v>8.3650000000000002</v>
      </c>
      <c r="AL657" s="42" t="str">
        <f>IFERROR(VLOOKUP($I657,Trabajadores!$C$3:$AN$1684,28,FALSE),0)</f>
        <v>99100165012016</v>
      </c>
      <c r="AM657" s="21" t="str">
        <f>IFERROR(VLOOKUP($I657,Trabajadores!$C$3:$AN$1684,19,FALSE),0)</f>
        <v>ASL</v>
      </c>
      <c r="AN657" s="21">
        <f>IFERROR(IF($J657="algadi",VLOOKUP($K657,Centros!$AB$2:$AD$142,2,FALSE),VLOOKUP($K657,Centros!$AB$143:$AD$282,2,FALSE)),0)</f>
        <v>19228</v>
      </c>
      <c r="AO657" s="44" t="str">
        <f>IFERROR(IF($J657="algadi",VLOOKUP($K657,Centros!$AB$2:$AD$142,3,FALSE),VLOOKUP($K657,Centros!$AB$143:$AD$222,3,FALSE)),0)</f>
        <v>19</v>
      </c>
      <c r="AQ657" s="55">
        <f>IFERROR(VLOOKUP($AM657,Centros!$AR$2:$AS$405,2,FALSE),0)</f>
        <v>1.6367812499999999</v>
      </c>
      <c r="AR657" s="78">
        <f>IFERROR(VLOOKUP($AM657,Centros!$AZ$2:$BA$6,2,FALSE),0)</f>
        <v>0</v>
      </c>
      <c r="AS657" s="76">
        <f>IFERROR(VLOOKUP($AM657,Centros!$BE$2:$BF$6,2,FALSE),0)</f>
        <v>2.0499999999999998</v>
      </c>
      <c r="BD657" s="45" t="str">
        <f t="shared" si="251"/>
        <v>ALGADI</v>
      </c>
      <c r="BE657" s="45" t="s">
        <v>852</v>
      </c>
      <c r="BF657" s="123" t="str">
        <f t="shared" si="252"/>
        <v>9-SEPTIEMBRE</v>
      </c>
      <c r="BG657" s="45">
        <f t="shared" si="253"/>
        <v>888888</v>
      </c>
      <c r="BH657" s="45">
        <f>VLOOKUP(Y657,Hoja1!$A$2:$O$599,14,FALSE)</f>
        <v>888888</v>
      </c>
      <c r="BI657" s="45" t="str">
        <f>VLOOKUP(BH657,Hoja1!$A$2:$O$599,2,FALSE)</f>
        <v>CORRETURNOS/RAPPELS</v>
      </c>
      <c r="BJ657" s="45" t="str">
        <f t="shared" si="254"/>
        <v>QUISPE VASQUEZ, DIANA M.</v>
      </c>
      <c r="BK657" s="45">
        <f>VLOOKUP(BJ657,Trabajadores!$C$3:$AN$3285,14,FALSE)</f>
        <v>300</v>
      </c>
      <c r="BL657" s="45" t="str">
        <f>VLOOKUP($BJ657,Trabajadores!$C$3:$AN$3285,19,FALSE)</f>
        <v>ASL</v>
      </c>
      <c r="BM657" s="45">
        <f>VLOOKUP($BJ657,Trabajadores!$C$3:$AN$3285,16,FALSE)</f>
        <v>50</v>
      </c>
      <c r="BN657" s="124">
        <f t="shared" si="255"/>
        <v>1</v>
      </c>
      <c r="BP657" s="125">
        <f t="shared" si="256"/>
        <v>1</v>
      </c>
      <c r="BR657" s="126">
        <f t="shared" si="257"/>
        <v>-252.03325000000001</v>
      </c>
      <c r="BV657" s="45" t="str">
        <f t="shared" si="258"/>
        <v>ALGADI</v>
      </c>
      <c r="BW657" s="45" t="s">
        <v>852</v>
      </c>
      <c r="BX657" s="123" t="str">
        <f t="shared" si="259"/>
        <v>9-SEPTIEMBRE</v>
      </c>
      <c r="BY657" s="45">
        <f t="shared" si="260"/>
        <v>110020</v>
      </c>
      <c r="BZ657" s="45">
        <f>VLOOKUP(BY657,Hoja1!$A$2:$O$599,14,FALSE)</f>
        <v>110020</v>
      </c>
      <c r="CA657" s="45" t="str">
        <f>VLOOKUP(BZ657,Hoja1!$A$2:$O$599,2,FALSE)</f>
        <v>COLEGIO FRAY LUIS DE LEON</v>
      </c>
      <c r="CB657" s="45" t="str">
        <f t="shared" si="261"/>
        <v>Otros</v>
      </c>
      <c r="CC657" s="45">
        <v>888</v>
      </c>
      <c r="CD657" s="45" t="str">
        <f t="shared" si="262"/>
        <v>INCIDENCIA</v>
      </c>
      <c r="CJ657" s="126">
        <f t="shared" si="263"/>
        <v>252.03325000000001</v>
      </c>
    </row>
    <row r="658" spans="4:88" hidden="1" x14ac:dyDescent="0.3">
      <c r="D658" s="31" t="s">
        <v>11208</v>
      </c>
      <c r="E658" s="8" t="s">
        <v>2786</v>
      </c>
      <c r="F658" s="7" t="s">
        <v>726</v>
      </c>
      <c r="G658" s="45" t="s">
        <v>714</v>
      </c>
      <c r="H658" s="45" t="s">
        <v>720</v>
      </c>
      <c r="I658" s="119" t="s">
        <v>9896</v>
      </c>
      <c r="J658" s="18" t="s">
        <v>485</v>
      </c>
      <c r="K658" s="119">
        <v>340034</v>
      </c>
      <c r="L658" s="110" t="str">
        <f t="shared" si="242"/>
        <v>ok</v>
      </c>
      <c r="M658" s="111" t="str">
        <f>IFERROR(VLOOKUP(K658,Centros!$E$2:$G$340,2,FALSE)," ")</f>
        <v>COMUNIDAD C. SAN AGUSTIN P. DAMIAN</v>
      </c>
      <c r="N658" s="112" t="str">
        <f t="shared" si="243"/>
        <v xml:space="preserve"> </v>
      </c>
      <c r="O658" s="113" t="str">
        <f>IFERROR(VLOOKUP($I658,Trabajadores!$C$3:$AF$1684,19,FALSE)," ")</f>
        <v>ASL</v>
      </c>
      <c r="P658" s="32">
        <v>5</v>
      </c>
      <c r="Q658" s="33">
        <v>9</v>
      </c>
      <c r="R658" s="24">
        <f t="shared" si="241"/>
        <v>45</v>
      </c>
      <c r="T658" s="23">
        <f t="shared" si="244"/>
        <v>1.6367812499999999</v>
      </c>
      <c r="U658" s="23">
        <f t="shared" si="245"/>
        <v>0</v>
      </c>
      <c r="V658" s="18"/>
      <c r="W658" s="23">
        <f t="shared" si="246"/>
        <v>59.377499999999998</v>
      </c>
      <c r="X658" s="30" t="str">
        <f>IFERROR(VLOOKUP($I658,Trabajadores!$C$2:$AS$1684,42,FALSE)," ")</f>
        <v>ALGADI</v>
      </c>
      <c r="Y658" s="30">
        <f>IFERROR(VLOOKUP($I658,Trabajadores!$C$2:$AS$1684,40,FALSE)," ")</f>
        <v>888888</v>
      </c>
      <c r="Z658" s="30" t="str">
        <f>IFERROR(VLOOKUP(Y658,Centros!$X$2:$Y$228,2,FALSE)," ")</f>
        <v>CORRETURNOS/RAPPELS</v>
      </c>
      <c r="AA658" s="6">
        <v>45906</v>
      </c>
      <c r="AB658" s="5" t="s">
        <v>11170</v>
      </c>
      <c r="AC658" s="41">
        <f>IFERROR(VLOOKUP(H658,Centros!$AI$2:$AN$10,6,FALSE),0)</f>
        <v>70</v>
      </c>
      <c r="AD658" s="42">
        <f t="shared" si="247"/>
        <v>45</v>
      </c>
      <c r="AE658" s="42">
        <f t="shared" si="248"/>
        <v>0</v>
      </c>
      <c r="AF658" s="42">
        <f t="shared" si="249"/>
        <v>0</v>
      </c>
      <c r="AG658" s="42">
        <f t="shared" si="250"/>
        <v>0</v>
      </c>
      <c r="AH658" s="43">
        <f>IFERROR(VLOOKUP($I658,Trabajadores!$C$3:$AT$1684,44,FALSE),0)</f>
        <v>19228</v>
      </c>
      <c r="AI658" s="43">
        <f>IFERROR(VLOOKUP($I658,Trabajadores!$C$3:$AT$1684,2,FALSE),0)</f>
        <v>2213</v>
      </c>
      <c r="AJ658" s="43" t="str">
        <f>IFERROR(VLOOKUP($I658,Trabajadores!$C$3:$AY$1270,21,FALSE),0)</f>
        <v>55</v>
      </c>
      <c r="AK658" s="42">
        <f>IFERROR(VLOOKUP($I658,Trabajadores!$C$3:$AN$1684,38,FALSE),0)</f>
        <v>8.3650000000000002</v>
      </c>
      <c r="AL658" s="42" t="str">
        <f>IFERROR(VLOOKUP($I658,Trabajadores!$C$3:$AN$1684,28,FALSE),0)</f>
        <v>99100165012016</v>
      </c>
      <c r="AM658" s="21" t="str">
        <f>IFERROR(VLOOKUP($I658,Trabajadores!$C$3:$AN$1684,19,FALSE),0)</f>
        <v>ASL</v>
      </c>
      <c r="AN658" s="21">
        <f>IFERROR(IF($J658="algadi",VLOOKUP($K658,Centros!$AB$2:$AD$142,2,FALSE),VLOOKUP($K658,Centros!$AB$143:$AD$282,2,FALSE)),0)</f>
        <v>0</v>
      </c>
      <c r="AO658" s="44">
        <f>IFERROR(IF($J658="algadi",VLOOKUP($K658,Centros!$AB$2:$AD$142,3,FALSE),VLOOKUP($K658,Centros!$AB$143:$AD$222,3,FALSE)),0)</f>
        <v>0</v>
      </c>
      <c r="AQ658" s="55">
        <f>IFERROR(VLOOKUP($AM658,Centros!$AR$2:$AS$405,2,FALSE),0)</f>
        <v>1.6367812499999999</v>
      </c>
      <c r="AR658" s="78">
        <f>IFERROR(VLOOKUP($AM658,Centros!$AZ$2:$BA$6,2,FALSE),0)</f>
        <v>0</v>
      </c>
      <c r="AS658" s="76">
        <f>IFERROR(VLOOKUP($AM658,Centros!$BE$2:$BF$6,2,FALSE),0)</f>
        <v>2.0499999999999998</v>
      </c>
      <c r="BD658" s="45" t="str">
        <f t="shared" si="251"/>
        <v>ALGADI</v>
      </c>
      <c r="BE658" s="45" t="s">
        <v>852</v>
      </c>
      <c r="BF658" s="123" t="str">
        <f t="shared" si="252"/>
        <v>9-SEPTIEMBRE</v>
      </c>
      <c r="BG658" s="45">
        <f t="shared" si="253"/>
        <v>888888</v>
      </c>
      <c r="BH658" s="45">
        <f>VLOOKUP(Y658,Hoja1!$A$2:$O$599,14,FALSE)</f>
        <v>888888</v>
      </c>
      <c r="BI658" s="45" t="str">
        <f>VLOOKUP(BH658,Hoja1!$A$2:$O$599,2,FALSE)</f>
        <v>CORRETURNOS/RAPPELS</v>
      </c>
      <c r="BJ658" s="45" t="str">
        <f t="shared" si="254"/>
        <v>QUISPE VASQUEZ, DIANA M.</v>
      </c>
      <c r="BK658" s="45">
        <f>VLOOKUP(BJ658,Trabajadores!$C$3:$AN$3285,14,FALSE)</f>
        <v>300</v>
      </c>
      <c r="BL658" s="45" t="str">
        <f>VLOOKUP($BJ658,Trabajadores!$C$3:$AN$3285,19,FALSE)</f>
        <v>ASL</v>
      </c>
      <c r="BM658" s="45">
        <f>VLOOKUP($BJ658,Trabajadores!$C$3:$AN$3285,16,FALSE)</f>
        <v>50</v>
      </c>
      <c r="BN658" s="124">
        <f t="shared" si="255"/>
        <v>1</v>
      </c>
      <c r="BP658" s="125">
        <f t="shared" si="256"/>
        <v>1</v>
      </c>
      <c r="BR658" s="126">
        <f t="shared" si="257"/>
        <v>-59.377499999999998</v>
      </c>
      <c r="BV658" s="45" t="str">
        <f t="shared" si="258"/>
        <v>ALGADI</v>
      </c>
      <c r="BW658" s="45" t="s">
        <v>852</v>
      </c>
      <c r="BX658" s="123" t="str">
        <f t="shared" si="259"/>
        <v>9-SEPTIEMBRE</v>
      </c>
      <c r="BY658" s="45">
        <f t="shared" si="260"/>
        <v>340034</v>
      </c>
      <c r="BZ658" s="45">
        <f>VLOOKUP(BY658,Hoja1!$A$2:$O$599,14,FALSE)</f>
        <v>340034</v>
      </c>
      <c r="CA658" s="45" t="str">
        <f>VLOOKUP(BZ658,Hoja1!$A$2:$O$599,2,FALSE)</f>
        <v>COMUNIDAD C. SAN AGUSTIN P. DAMIAN</v>
      </c>
      <c r="CB658" s="45" t="str">
        <f t="shared" si="261"/>
        <v>Festivos y Fines de Semana</v>
      </c>
      <c r="CC658" s="45">
        <v>888</v>
      </c>
      <c r="CD658" s="45" t="str">
        <f t="shared" si="262"/>
        <v>INCIDENCIA</v>
      </c>
      <c r="CJ658" s="126">
        <f t="shared" si="263"/>
        <v>59.377499999999998</v>
      </c>
    </row>
    <row r="659" spans="4:88" hidden="1" x14ac:dyDescent="0.3">
      <c r="D659" s="31" t="s">
        <v>11208</v>
      </c>
      <c r="E659" s="8" t="s">
        <v>2786</v>
      </c>
      <c r="F659" s="7" t="s">
        <v>726</v>
      </c>
      <c r="G659" s="45" t="s">
        <v>714</v>
      </c>
      <c r="H659" s="45" t="s">
        <v>816</v>
      </c>
      <c r="I659" s="119" t="s">
        <v>9896</v>
      </c>
      <c r="J659" s="18" t="s">
        <v>485</v>
      </c>
      <c r="K659" s="119">
        <v>110030</v>
      </c>
      <c r="L659" s="110" t="str">
        <f t="shared" si="242"/>
        <v>ok</v>
      </c>
      <c r="M659" s="111" t="str">
        <f>IFERROR(VLOOKUP(K659,Centros!$E$2:$G$340,2,FALSE)," ")</f>
        <v>COLEGIO INMACULADA</v>
      </c>
      <c r="N659" s="112" t="str">
        <f t="shared" si="243"/>
        <v xml:space="preserve"> </v>
      </c>
      <c r="O659" s="113" t="str">
        <f>IFERROR(VLOOKUP($I659,Trabajadores!$C$3:$AF$1684,19,FALSE)," ")</f>
        <v>ASL</v>
      </c>
      <c r="P659" s="32"/>
      <c r="Q659" s="33"/>
      <c r="R659" s="24">
        <f t="shared" si="241"/>
        <v>0</v>
      </c>
      <c r="T659" s="23">
        <f t="shared" si="244"/>
        <v>1.6367812499999999</v>
      </c>
      <c r="U659" s="23">
        <f t="shared" si="245"/>
        <v>0</v>
      </c>
      <c r="V659" s="18">
        <v>22.4</v>
      </c>
      <c r="W659" s="23">
        <f t="shared" si="246"/>
        <v>187.376</v>
      </c>
      <c r="X659" s="30" t="str">
        <f>IFERROR(VLOOKUP($I659,Trabajadores!$C$2:$AS$1684,42,FALSE)," ")</f>
        <v>ALGADI</v>
      </c>
      <c r="Y659" s="30">
        <f>IFERROR(VLOOKUP($I659,Trabajadores!$C$2:$AS$1684,40,FALSE)," ")</f>
        <v>888888</v>
      </c>
      <c r="Z659" s="30" t="str">
        <f>IFERROR(VLOOKUP(Y659,Centros!$X$2:$Y$228,2,FALSE)," ")</f>
        <v>CORRETURNOS/RAPPELS</v>
      </c>
      <c r="AA659" s="6">
        <v>45908</v>
      </c>
      <c r="AB659" s="5" t="s">
        <v>11171</v>
      </c>
      <c r="AC659" s="41">
        <f>IFERROR(VLOOKUP(H659,Centros!$AI$2:$AN$10,6,FALSE),0)</f>
        <v>72</v>
      </c>
      <c r="AD659" s="42">
        <f t="shared" si="247"/>
        <v>0</v>
      </c>
      <c r="AE659" s="42">
        <f t="shared" si="248"/>
        <v>0</v>
      </c>
      <c r="AF659" s="42">
        <f t="shared" si="249"/>
        <v>0</v>
      </c>
      <c r="AG659" s="42">
        <f t="shared" si="250"/>
        <v>0</v>
      </c>
      <c r="AH659" s="43">
        <f>IFERROR(VLOOKUP($I659,Trabajadores!$C$3:$AT$1684,44,FALSE),0)</f>
        <v>19228</v>
      </c>
      <c r="AI659" s="43">
        <f>IFERROR(VLOOKUP($I659,Trabajadores!$C$3:$AT$1684,2,FALSE),0)</f>
        <v>2213</v>
      </c>
      <c r="AJ659" s="43" t="str">
        <f>IFERROR(VLOOKUP($I659,Trabajadores!$C$3:$AY$1270,21,FALSE),0)</f>
        <v>55</v>
      </c>
      <c r="AK659" s="42">
        <f>IFERROR(VLOOKUP($I659,Trabajadores!$C$3:$AN$1684,38,FALSE),0)</f>
        <v>8.3650000000000002</v>
      </c>
      <c r="AL659" s="42" t="str">
        <f>IFERROR(VLOOKUP($I659,Trabajadores!$C$3:$AN$1684,28,FALSE),0)</f>
        <v>99100165012016</v>
      </c>
      <c r="AM659" s="21" t="str">
        <f>IFERROR(VLOOKUP($I659,Trabajadores!$C$3:$AN$1684,19,FALSE),0)</f>
        <v>ASL</v>
      </c>
      <c r="AN659" s="21">
        <f>IFERROR(IF($J659="algadi",VLOOKUP($K659,Centros!$AB$2:$AD$142,2,FALSE),VLOOKUP($K659,Centros!$AB$143:$AD$282,2,FALSE)),0)</f>
        <v>19228</v>
      </c>
      <c r="AO659" s="44" t="str">
        <f>IFERROR(IF($J659="algadi",VLOOKUP($K659,Centros!$AB$2:$AD$142,3,FALSE),VLOOKUP($K659,Centros!$AB$143:$AD$222,3,FALSE)),0)</f>
        <v>36</v>
      </c>
      <c r="AQ659" s="55">
        <f>IFERROR(VLOOKUP($AM659,Centros!$AR$2:$AS$405,2,FALSE),0)</f>
        <v>1.6367812499999999</v>
      </c>
      <c r="AR659" s="78">
        <f>IFERROR(VLOOKUP($AM659,Centros!$AZ$2:$BA$6,2,FALSE),0)</f>
        <v>0</v>
      </c>
      <c r="AS659" s="76">
        <f>IFERROR(VLOOKUP($AM659,Centros!$BE$2:$BF$6,2,FALSE),0)</f>
        <v>2.0499999999999998</v>
      </c>
      <c r="BD659" s="45" t="str">
        <f t="shared" si="251"/>
        <v>ALGADI</v>
      </c>
      <c r="BE659" s="45" t="s">
        <v>852</v>
      </c>
      <c r="BF659" s="123" t="str">
        <f t="shared" si="252"/>
        <v>9-SEPTIEMBRE</v>
      </c>
      <c r="BG659" s="45">
        <f t="shared" si="253"/>
        <v>888888</v>
      </c>
      <c r="BH659" s="45">
        <f>VLOOKUP(Y659,Hoja1!$A$2:$O$599,14,FALSE)</f>
        <v>888888</v>
      </c>
      <c r="BI659" s="45" t="str">
        <f>VLOOKUP(BH659,Hoja1!$A$2:$O$599,2,FALSE)</f>
        <v>CORRETURNOS/RAPPELS</v>
      </c>
      <c r="BJ659" s="45" t="str">
        <f t="shared" si="254"/>
        <v>QUISPE VASQUEZ, DIANA M.</v>
      </c>
      <c r="BK659" s="45">
        <f>VLOOKUP(BJ659,Trabajadores!$C$3:$AN$3285,14,FALSE)</f>
        <v>300</v>
      </c>
      <c r="BL659" s="45" t="str">
        <f>VLOOKUP($BJ659,Trabajadores!$C$3:$AN$3285,19,FALSE)</f>
        <v>ASL</v>
      </c>
      <c r="BM659" s="45">
        <f>VLOOKUP($BJ659,Trabajadores!$C$3:$AN$3285,16,FALSE)</f>
        <v>50</v>
      </c>
      <c r="BN659" s="124">
        <f t="shared" si="255"/>
        <v>1</v>
      </c>
      <c r="BP659" s="125">
        <f t="shared" si="256"/>
        <v>1</v>
      </c>
      <c r="BR659" s="126">
        <f t="shared" si="257"/>
        <v>-187.376</v>
      </c>
      <c r="BV659" s="45" t="str">
        <f t="shared" si="258"/>
        <v>ALGADI</v>
      </c>
      <c r="BW659" s="45" t="s">
        <v>852</v>
      </c>
      <c r="BX659" s="123" t="str">
        <f t="shared" si="259"/>
        <v>9-SEPTIEMBRE</v>
      </c>
      <c r="BY659" s="45">
        <f t="shared" si="260"/>
        <v>110030</v>
      </c>
      <c r="BZ659" s="45">
        <f>VLOOKUP(BY659,Hoja1!$A$2:$O$599,14,FALSE)</f>
        <v>110030</v>
      </c>
      <c r="CA659" s="45" t="str">
        <f>VLOOKUP(BZ659,Hoja1!$A$2:$O$599,2,FALSE)</f>
        <v>COLEGIO INMACULADA</v>
      </c>
      <c r="CB659" s="45" t="str">
        <f t="shared" si="261"/>
        <v>Otros</v>
      </c>
      <c r="CC659" s="45">
        <v>888</v>
      </c>
      <c r="CD659" s="45" t="str">
        <f t="shared" si="262"/>
        <v>INCIDENCIA</v>
      </c>
      <c r="CJ659" s="126">
        <f t="shared" si="263"/>
        <v>187.376</v>
      </c>
    </row>
    <row r="660" spans="4:88" hidden="1" x14ac:dyDescent="0.3">
      <c r="D660" s="31" t="s">
        <v>11208</v>
      </c>
      <c r="E660" s="8" t="s">
        <v>2786</v>
      </c>
      <c r="F660" s="7" t="s">
        <v>726</v>
      </c>
      <c r="G660" s="45" t="s">
        <v>714</v>
      </c>
      <c r="H660" s="45" t="s">
        <v>721</v>
      </c>
      <c r="I660" s="119" t="s">
        <v>9896</v>
      </c>
      <c r="J660" s="18" t="s">
        <v>485</v>
      </c>
      <c r="K660" s="119">
        <v>110070</v>
      </c>
      <c r="L660" s="110" t="str">
        <f t="shared" si="242"/>
        <v>ok</v>
      </c>
      <c r="M660" s="111" t="str">
        <f>IFERROR(VLOOKUP(K660,Centros!$E$2:$G$340,2,FALSE)," ")</f>
        <v>COL. SAG. CORAZON JESUS-VALDERRIBA</v>
      </c>
      <c r="N660" s="112" t="str">
        <f t="shared" si="243"/>
        <v xml:space="preserve"> </v>
      </c>
      <c r="O660" s="113" t="str">
        <f>IFERROR(VLOOKUP($I660,Trabajadores!$C$3:$AF$1684,19,FALSE)," ")</f>
        <v>ASL</v>
      </c>
      <c r="P660" s="32"/>
      <c r="Q660" s="33"/>
      <c r="R660" s="24">
        <f t="shared" si="241"/>
        <v>0</v>
      </c>
      <c r="T660" s="23">
        <f t="shared" si="244"/>
        <v>1.6367812499999999</v>
      </c>
      <c r="U660" s="23">
        <f t="shared" si="245"/>
        <v>0</v>
      </c>
      <c r="V660" s="18">
        <v>5.6</v>
      </c>
      <c r="W660" s="23">
        <f t="shared" si="246"/>
        <v>46.844000000000001</v>
      </c>
      <c r="X660" s="30" t="str">
        <f>IFERROR(VLOOKUP($I660,Trabajadores!$C$2:$AS$1684,42,FALSE)," ")</f>
        <v>ALGADI</v>
      </c>
      <c r="Y660" s="30">
        <f>IFERROR(VLOOKUP($I660,Trabajadores!$C$2:$AS$1684,40,FALSE)," ")</f>
        <v>888888</v>
      </c>
      <c r="Z660" s="30" t="str">
        <f>IFERROR(VLOOKUP(Y660,Centros!$X$2:$Y$228,2,FALSE)," ")</f>
        <v>CORRETURNOS/RAPPELS</v>
      </c>
      <c r="AA660" s="6">
        <v>45912</v>
      </c>
      <c r="AB660" s="5" t="s">
        <v>11172</v>
      </c>
      <c r="AC660" s="41">
        <f>IFERROR(VLOOKUP(H660,Centros!$AI$2:$AN$10,6,FALSE),0)</f>
        <v>72</v>
      </c>
      <c r="AD660" s="42">
        <f t="shared" si="247"/>
        <v>0</v>
      </c>
      <c r="AE660" s="42">
        <f t="shared" si="248"/>
        <v>0</v>
      </c>
      <c r="AF660" s="42">
        <f t="shared" si="249"/>
        <v>0</v>
      </c>
      <c r="AG660" s="42">
        <f t="shared" si="250"/>
        <v>0</v>
      </c>
      <c r="AH660" s="43">
        <f>IFERROR(VLOOKUP($I660,Trabajadores!$C$3:$AT$1684,44,FALSE),0)</f>
        <v>19228</v>
      </c>
      <c r="AI660" s="43">
        <f>IFERROR(VLOOKUP($I660,Trabajadores!$C$3:$AT$1684,2,FALSE),0)</f>
        <v>2213</v>
      </c>
      <c r="AJ660" s="43" t="str">
        <f>IFERROR(VLOOKUP($I660,Trabajadores!$C$3:$AY$1270,21,FALSE),0)</f>
        <v>55</v>
      </c>
      <c r="AK660" s="42">
        <f>IFERROR(VLOOKUP($I660,Trabajadores!$C$3:$AN$1684,38,FALSE),0)</f>
        <v>8.3650000000000002</v>
      </c>
      <c r="AL660" s="42" t="str">
        <f>IFERROR(VLOOKUP($I660,Trabajadores!$C$3:$AN$1684,28,FALSE),0)</f>
        <v>99100165012016</v>
      </c>
      <c r="AM660" s="21" t="str">
        <f>IFERROR(VLOOKUP($I660,Trabajadores!$C$3:$AN$1684,19,FALSE),0)</f>
        <v>ASL</v>
      </c>
      <c r="AN660" s="21">
        <f>IFERROR(IF($J660="algadi",VLOOKUP($K660,Centros!$AB$2:$AD$142,2,FALSE),VLOOKUP($K660,Centros!$AB$143:$AD$282,2,FALSE)),0)</f>
        <v>19228</v>
      </c>
      <c r="AO660" s="44" t="str">
        <f>IFERROR(IF($J660="algadi",VLOOKUP($K660,Centros!$AB$2:$AD$142,3,FALSE),VLOOKUP($K660,Centros!$AB$143:$AD$222,3,FALSE)),0)</f>
        <v>43</v>
      </c>
      <c r="AQ660" s="55">
        <f>IFERROR(VLOOKUP($AM660,Centros!$AR$2:$AS$405,2,FALSE),0)</f>
        <v>1.6367812499999999</v>
      </c>
      <c r="AR660" s="78">
        <f>IFERROR(VLOOKUP($AM660,Centros!$AZ$2:$BA$6,2,FALSE),0)</f>
        <v>0</v>
      </c>
      <c r="AS660" s="76">
        <f>IFERROR(VLOOKUP($AM660,Centros!$BE$2:$BF$6,2,FALSE),0)</f>
        <v>2.0499999999999998</v>
      </c>
      <c r="BD660" s="45" t="str">
        <f t="shared" si="251"/>
        <v>ALGADI</v>
      </c>
      <c r="BE660" s="45" t="s">
        <v>852</v>
      </c>
      <c r="BF660" s="123" t="str">
        <f t="shared" si="252"/>
        <v>9-SEPTIEMBRE</v>
      </c>
      <c r="BG660" s="45">
        <f t="shared" si="253"/>
        <v>888888</v>
      </c>
      <c r="BH660" s="45">
        <f>VLOOKUP(Y660,Hoja1!$A$2:$O$599,14,FALSE)</f>
        <v>888888</v>
      </c>
      <c r="BI660" s="45" t="str">
        <f>VLOOKUP(BH660,Hoja1!$A$2:$O$599,2,FALSE)</f>
        <v>CORRETURNOS/RAPPELS</v>
      </c>
      <c r="BJ660" s="45" t="str">
        <f t="shared" si="254"/>
        <v>QUISPE VASQUEZ, DIANA M.</v>
      </c>
      <c r="BK660" s="45">
        <f>VLOOKUP(BJ660,Trabajadores!$C$3:$AN$3285,14,FALSE)</f>
        <v>300</v>
      </c>
      <c r="BL660" s="45" t="str">
        <f>VLOOKUP($BJ660,Trabajadores!$C$3:$AN$3285,19,FALSE)</f>
        <v>ASL</v>
      </c>
      <c r="BM660" s="45">
        <f>VLOOKUP($BJ660,Trabajadores!$C$3:$AN$3285,16,FALSE)</f>
        <v>50</v>
      </c>
      <c r="BN660" s="124">
        <f t="shared" si="255"/>
        <v>1</v>
      </c>
      <c r="BP660" s="125">
        <f t="shared" si="256"/>
        <v>1</v>
      </c>
      <c r="BR660" s="126">
        <f t="shared" si="257"/>
        <v>-46.844000000000001</v>
      </c>
      <c r="BV660" s="45" t="str">
        <f t="shared" si="258"/>
        <v>ALGADI</v>
      </c>
      <c r="BW660" s="45" t="s">
        <v>852</v>
      </c>
      <c r="BX660" s="123" t="str">
        <f t="shared" si="259"/>
        <v>9-SEPTIEMBRE</v>
      </c>
      <c r="BY660" s="45">
        <f t="shared" si="260"/>
        <v>110070</v>
      </c>
      <c r="BZ660" s="45">
        <f>VLOOKUP(BY660,Hoja1!$A$2:$O$599,14,FALSE)</f>
        <v>110070</v>
      </c>
      <c r="CA660" s="45" t="str">
        <f>VLOOKUP(BZ660,Hoja1!$A$2:$O$599,2,FALSE)</f>
        <v>COL. SAG. CORAZON JESUS-VALDERRIBA</v>
      </c>
      <c r="CB660" s="45" t="str">
        <f t="shared" si="261"/>
        <v>Permiso retribuido</v>
      </c>
      <c r="CC660" s="45">
        <v>888</v>
      </c>
      <c r="CD660" s="45" t="str">
        <f t="shared" si="262"/>
        <v>INCIDENCIA</v>
      </c>
      <c r="CJ660" s="126">
        <f t="shared" si="263"/>
        <v>46.844000000000001</v>
      </c>
    </row>
    <row r="661" spans="4:88" hidden="1" x14ac:dyDescent="0.3">
      <c r="D661" s="31" t="s">
        <v>11208</v>
      </c>
      <c r="E661" s="8" t="s">
        <v>2786</v>
      </c>
      <c r="F661" s="7" t="s">
        <v>726</v>
      </c>
      <c r="G661" s="45" t="s">
        <v>714</v>
      </c>
      <c r="H661" s="45" t="s">
        <v>816</v>
      </c>
      <c r="I661" s="119" t="s">
        <v>9896</v>
      </c>
      <c r="J661" s="18" t="s">
        <v>485</v>
      </c>
      <c r="K661" s="119">
        <v>110091</v>
      </c>
      <c r="L661" s="110" t="str">
        <f t="shared" si="242"/>
        <v>ok</v>
      </c>
      <c r="M661" s="111" t="str">
        <f>IFERROR(VLOOKUP(K661,Centros!$E$2:$G$340,2,FALSE)," ")</f>
        <v>COLEGIO CLARET -MADRID</v>
      </c>
      <c r="N661" s="112" t="str">
        <f t="shared" si="243"/>
        <v xml:space="preserve"> </v>
      </c>
      <c r="O661" s="113" t="str">
        <f>IFERROR(VLOOKUP($I661,Trabajadores!$C$3:$AF$1684,19,FALSE)," ")</f>
        <v>ASL</v>
      </c>
      <c r="P661" s="32"/>
      <c r="Q661" s="33"/>
      <c r="R661" s="24">
        <f t="shared" si="241"/>
        <v>0</v>
      </c>
      <c r="T661" s="23">
        <f t="shared" si="244"/>
        <v>1.6367812499999999</v>
      </c>
      <c r="U661" s="23">
        <f t="shared" si="245"/>
        <v>0</v>
      </c>
      <c r="V661" s="18">
        <v>22.4</v>
      </c>
      <c r="W661" s="23">
        <f t="shared" si="246"/>
        <v>187.376</v>
      </c>
      <c r="X661" s="30" t="str">
        <f>IFERROR(VLOOKUP($I661,Trabajadores!$C$2:$AS$1684,42,FALSE)," ")</f>
        <v>ALGADI</v>
      </c>
      <c r="Y661" s="30">
        <f>IFERROR(VLOOKUP($I661,Trabajadores!$C$2:$AS$1684,40,FALSE)," ")</f>
        <v>888888</v>
      </c>
      <c r="Z661" s="30" t="str">
        <f>IFERROR(VLOOKUP(Y661,Centros!$X$2:$Y$228,2,FALSE)," ")</f>
        <v>CORRETURNOS/RAPPELS</v>
      </c>
      <c r="AA661" s="6">
        <v>45915</v>
      </c>
      <c r="AB661" s="5" t="s">
        <v>11173</v>
      </c>
      <c r="AC661" s="41">
        <f>IFERROR(VLOOKUP(H661,Centros!$AI$2:$AN$10,6,FALSE),0)</f>
        <v>72</v>
      </c>
      <c r="AD661" s="42">
        <f t="shared" si="247"/>
        <v>0</v>
      </c>
      <c r="AE661" s="42">
        <f t="shared" si="248"/>
        <v>0</v>
      </c>
      <c r="AF661" s="42">
        <f t="shared" si="249"/>
        <v>0</v>
      </c>
      <c r="AG661" s="42">
        <f t="shared" si="250"/>
        <v>0</v>
      </c>
      <c r="AH661" s="43">
        <f>IFERROR(VLOOKUP($I661,Trabajadores!$C$3:$AT$1684,44,FALSE),0)</f>
        <v>19228</v>
      </c>
      <c r="AI661" s="43">
        <f>IFERROR(VLOOKUP($I661,Trabajadores!$C$3:$AT$1684,2,FALSE),0)</f>
        <v>2213</v>
      </c>
      <c r="AJ661" s="43" t="str">
        <f>IFERROR(VLOOKUP($I661,Trabajadores!$C$3:$AY$1270,21,FALSE),0)</f>
        <v>55</v>
      </c>
      <c r="AK661" s="42">
        <f>IFERROR(VLOOKUP($I661,Trabajadores!$C$3:$AN$1684,38,FALSE),0)</f>
        <v>8.3650000000000002</v>
      </c>
      <c r="AL661" s="42" t="str">
        <f>IFERROR(VLOOKUP($I661,Trabajadores!$C$3:$AN$1684,28,FALSE),0)</f>
        <v>99100165012016</v>
      </c>
      <c r="AM661" s="21" t="str">
        <f>IFERROR(VLOOKUP($I661,Trabajadores!$C$3:$AN$1684,19,FALSE),0)</f>
        <v>ASL</v>
      </c>
      <c r="AN661" s="21">
        <f>IFERROR(IF($J661="algadi",VLOOKUP($K661,Centros!$AB$2:$AD$142,2,FALSE),VLOOKUP($K661,Centros!$AB$143:$AD$282,2,FALSE)),0)</f>
        <v>0</v>
      </c>
      <c r="AO661" s="44">
        <f>IFERROR(IF($J661="algadi",VLOOKUP($K661,Centros!$AB$2:$AD$142,3,FALSE),VLOOKUP($K661,Centros!$AB$143:$AD$222,3,FALSE)),0)</f>
        <v>0</v>
      </c>
      <c r="AQ661" s="55">
        <f>IFERROR(VLOOKUP($AM661,Centros!$AR$2:$AS$405,2,FALSE),0)</f>
        <v>1.6367812499999999</v>
      </c>
      <c r="AR661" s="78">
        <f>IFERROR(VLOOKUP($AM661,Centros!$AZ$2:$BA$6,2,FALSE),0)</f>
        <v>0</v>
      </c>
      <c r="AS661" s="76">
        <f>IFERROR(VLOOKUP($AM661,Centros!$BE$2:$BF$6,2,FALSE),0)</f>
        <v>2.0499999999999998</v>
      </c>
      <c r="BD661" s="45" t="str">
        <f t="shared" si="251"/>
        <v>ALGADI</v>
      </c>
      <c r="BE661" s="45" t="s">
        <v>852</v>
      </c>
      <c r="BF661" s="123" t="str">
        <f t="shared" si="252"/>
        <v>9-SEPTIEMBRE</v>
      </c>
      <c r="BG661" s="45">
        <f t="shared" si="253"/>
        <v>888888</v>
      </c>
      <c r="BH661" s="45">
        <f>VLOOKUP(Y661,Hoja1!$A$2:$O$599,14,FALSE)</f>
        <v>888888</v>
      </c>
      <c r="BI661" s="45" t="str">
        <f>VLOOKUP(BH661,Hoja1!$A$2:$O$599,2,FALSE)</f>
        <v>CORRETURNOS/RAPPELS</v>
      </c>
      <c r="BJ661" s="45" t="str">
        <f t="shared" si="254"/>
        <v>QUISPE VASQUEZ, DIANA M.</v>
      </c>
      <c r="BK661" s="45">
        <f>VLOOKUP(BJ661,Trabajadores!$C$3:$AN$3285,14,FALSE)</f>
        <v>300</v>
      </c>
      <c r="BL661" s="45" t="str">
        <f>VLOOKUP($BJ661,Trabajadores!$C$3:$AN$3285,19,FALSE)</f>
        <v>ASL</v>
      </c>
      <c r="BM661" s="45">
        <f>VLOOKUP($BJ661,Trabajadores!$C$3:$AN$3285,16,FALSE)</f>
        <v>50</v>
      </c>
      <c r="BN661" s="124">
        <f t="shared" si="255"/>
        <v>1</v>
      </c>
      <c r="BP661" s="125">
        <f t="shared" si="256"/>
        <v>1</v>
      </c>
      <c r="BR661" s="126">
        <f t="shared" si="257"/>
        <v>-187.376</v>
      </c>
      <c r="BV661" s="45" t="str">
        <f t="shared" si="258"/>
        <v>ALGADI</v>
      </c>
      <c r="BW661" s="45" t="s">
        <v>852</v>
      </c>
      <c r="BX661" s="123" t="str">
        <f t="shared" si="259"/>
        <v>9-SEPTIEMBRE</v>
      </c>
      <c r="BY661" s="45">
        <f t="shared" si="260"/>
        <v>110091</v>
      </c>
      <c r="BZ661" s="45">
        <f>VLOOKUP(BY661,Hoja1!$A$2:$O$599,14,FALSE)</f>
        <v>110091</v>
      </c>
      <c r="CA661" s="45" t="str">
        <f>VLOOKUP(BZ661,Hoja1!$A$2:$O$599,2,FALSE)</f>
        <v>COLEGIO CLARET -MADRID</v>
      </c>
      <c r="CB661" s="45" t="str">
        <f t="shared" si="261"/>
        <v>Otros</v>
      </c>
      <c r="CC661" s="45">
        <v>888</v>
      </c>
      <c r="CD661" s="45" t="str">
        <f t="shared" si="262"/>
        <v>INCIDENCIA</v>
      </c>
      <c r="CJ661" s="126">
        <f t="shared" si="263"/>
        <v>187.376</v>
      </c>
    </row>
    <row r="662" spans="4:88" hidden="1" x14ac:dyDescent="0.3">
      <c r="D662" s="31" t="s">
        <v>11208</v>
      </c>
      <c r="E662" s="8" t="s">
        <v>2786</v>
      </c>
      <c r="F662" s="7" t="s">
        <v>726</v>
      </c>
      <c r="G662" s="45" t="s">
        <v>714</v>
      </c>
      <c r="H662" s="45" t="s">
        <v>721</v>
      </c>
      <c r="I662" s="119" t="s">
        <v>9896</v>
      </c>
      <c r="J662" s="18" t="s">
        <v>485</v>
      </c>
      <c r="K662" s="119">
        <v>110082</v>
      </c>
      <c r="L662" s="110" t="str">
        <f t="shared" si="242"/>
        <v>ok</v>
      </c>
      <c r="M662" s="111" t="str">
        <f>IFERROR(VLOOKUP(K662,Centros!$E$2:$G$340,2,FALSE)," ")</f>
        <v>COL. SAN MIGUEL ARCANGEL</v>
      </c>
      <c r="N662" s="112" t="str">
        <f t="shared" si="243"/>
        <v xml:space="preserve"> </v>
      </c>
      <c r="O662" s="113" t="str">
        <f>IFERROR(VLOOKUP($I662,Trabajadores!$C$3:$AF$1684,19,FALSE)," ")</f>
        <v>ASL</v>
      </c>
      <c r="P662" s="32"/>
      <c r="Q662" s="33"/>
      <c r="R662" s="24">
        <f t="shared" si="241"/>
        <v>0</v>
      </c>
      <c r="T662" s="23">
        <f t="shared" si="244"/>
        <v>1.6367812499999999</v>
      </c>
      <c r="U662" s="23">
        <f t="shared" si="245"/>
        <v>0</v>
      </c>
      <c r="V662" s="18">
        <v>11.2</v>
      </c>
      <c r="W662" s="23">
        <f t="shared" si="246"/>
        <v>93.688000000000002</v>
      </c>
      <c r="X662" s="30" t="str">
        <f>IFERROR(VLOOKUP($I662,Trabajadores!$C$2:$AS$1684,42,FALSE)," ")</f>
        <v>ALGADI</v>
      </c>
      <c r="Y662" s="30">
        <f>IFERROR(VLOOKUP($I662,Trabajadores!$C$2:$AS$1684,40,FALSE)," ")</f>
        <v>888888</v>
      </c>
      <c r="Z662" s="30" t="str">
        <f>IFERROR(VLOOKUP(Y662,Centros!$X$2:$Y$228,2,FALSE)," ")</f>
        <v>CORRETURNOS/RAPPELS</v>
      </c>
      <c r="AA662" s="6">
        <v>45922</v>
      </c>
      <c r="AB662" s="5" t="s">
        <v>11174</v>
      </c>
      <c r="AC662" s="41">
        <f>IFERROR(VLOOKUP(H662,Centros!$AI$2:$AN$10,6,FALSE),0)</f>
        <v>72</v>
      </c>
      <c r="AD662" s="42">
        <f t="shared" si="247"/>
        <v>0</v>
      </c>
      <c r="AE662" s="42">
        <f t="shared" si="248"/>
        <v>0</v>
      </c>
      <c r="AF662" s="42">
        <f t="shared" si="249"/>
        <v>0</v>
      </c>
      <c r="AG662" s="42">
        <f t="shared" si="250"/>
        <v>0</v>
      </c>
      <c r="AH662" s="43">
        <f>IFERROR(VLOOKUP($I662,Trabajadores!$C$3:$AT$1684,44,FALSE),0)</f>
        <v>19228</v>
      </c>
      <c r="AI662" s="43">
        <f>IFERROR(VLOOKUP($I662,Trabajadores!$C$3:$AT$1684,2,FALSE),0)</f>
        <v>2213</v>
      </c>
      <c r="AJ662" s="43" t="str">
        <f>IFERROR(VLOOKUP($I662,Trabajadores!$C$3:$AY$1270,21,FALSE),0)</f>
        <v>55</v>
      </c>
      <c r="AK662" s="42">
        <f>IFERROR(VLOOKUP($I662,Trabajadores!$C$3:$AN$1684,38,FALSE),0)</f>
        <v>8.3650000000000002</v>
      </c>
      <c r="AL662" s="42" t="str">
        <f>IFERROR(VLOOKUP($I662,Trabajadores!$C$3:$AN$1684,28,FALSE),0)</f>
        <v>99100165012016</v>
      </c>
      <c r="AM662" s="21" t="str">
        <f>IFERROR(VLOOKUP($I662,Trabajadores!$C$3:$AN$1684,19,FALSE),0)</f>
        <v>ASL</v>
      </c>
      <c r="AN662" s="21">
        <f>IFERROR(IF($J662="algadi",VLOOKUP($K662,Centros!$AB$2:$AD$142,2,FALSE),VLOOKUP($K662,Centros!$AB$143:$AD$282,2,FALSE)),0)</f>
        <v>19228</v>
      </c>
      <c r="AO662" s="44" t="str">
        <f>IFERROR(IF($J662="algadi",VLOOKUP($K662,Centros!$AB$2:$AD$142,3,FALSE),VLOOKUP($K662,Centros!$AB$143:$AD$222,3,FALSE)),0)</f>
        <v>4</v>
      </c>
      <c r="AQ662" s="55">
        <f>IFERROR(VLOOKUP($AM662,Centros!$AR$2:$AS$405,2,FALSE),0)</f>
        <v>1.6367812499999999</v>
      </c>
      <c r="AR662" s="78">
        <f>IFERROR(VLOOKUP($AM662,Centros!$AZ$2:$BA$6,2,FALSE),0)</f>
        <v>0</v>
      </c>
      <c r="AS662" s="76">
        <f>IFERROR(VLOOKUP($AM662,Centros!$BE$2:$BF$6,2,FALSE),0)</f>
        <v>2.0499999999999998</v>
      </c>
      <c r="BD662" s="45" t="str">
        <f t="shared" si="251"/>
        <v>ALGADI</v>
      </c>
      <c r="BE662" s="45" t="s">
        <v>852</v>
      </c>
      <c r="BF662" s="123" t="str">
        <f t="shared" si="252"/>
        <v>9-SEPTIEMBRE</v>
      </c>
      <c r="BG662" s="45">
        <f t="shared" si="253"/>
        <v>888888</v>
      </c>
      <c r="BH662" s="45">
        <f>VLOOKUP(Y662,Hoja1!$A$2:$O$599,14,FALSE)</f>
        <v>888888</v>
      </c>
      <c r="BI662" s="45" t="str">
        <f>VLOOKUP(BH662,Hoja1!$A$2:$O$599,2,FALSE)</f>
        <v>CORRETURNOS/RAPPELS</v>
      </c>
      <c r="BJ662" s="45" t="str">
        <f t="shared" si="254"/>
        <v>QUISPE VASQUEZ, DIANA M.</v>
      </c>
      <c r="BK662" s="45">
        <f>VLOOKUP(BJ662,Trabajadores!$C$3:$AN$3285,14,FALSE)</f>
        <v>300</v>
      </c>
      <c r="BL662" s="45" t="str">
        <f>VLOOKUP($BJ662,Trabajadores!$C$3:$AN$3285,19,FALSE)</f>
        <v>ASL</v>
      </c>
      <c r="BM662" s="45">
        <f>VLOOKUP($BJ662,Trabajadores!$C$3:$AN$3285,16,FALSE)</f>
        <v>50</v>
      </c>
      <c r="BN662" s="124">
        <f t="shared" si="255"/>
        <v>1</v>
      </c>
      <c r="BP662" s="125">
        <f t="shared" si="256"/>
        <v>1</v>
      </c>
      <c r="BR662" s="126">
        <f t="shared" si="257"/>
        <v>-93.688000000000002</v>
      </c>
      <c r="BV662" s="45" t="str">
        <f t="shared" si="258"/>
        <v>ALGADI</v>
      </c>
      <c r="BW662" s="45" t="s">
        <v>852</v>
      </c>
      <c r="BX662" s="123" t="str">
        <f t="shared" si="259"/>
        <v>9-SEPTIEMBRE</v>
      </c>
      <c r="BY662" s="45">
        <f t="shared" si="260"/>
        <v>110082</v>
      </c>
      <c r="BZ662" s="45">
        <f>VLOOKUP(BY662,Hoja1!$A$2:$O$599,14,FALSE)</f>
        <v>110082</v>
      </c>
      <c r="CA662" s="45" t="str">
        <f>VLOOKUP(BZ662,Hoja1!$A$2:$O$599,2,FALSE)</f>
        <v>COL. SAN MIGUEL ARCANGEL</v>
      </c>
      <c r="CB662" s="45" t="str">
        <f t="shared" si="261"/>
        <v>Permiso retribuido</v>
      </c>
      <c r="CC662" s="45">
        <v>888</v>
      </c>
      <c r="CD662" s="45" t="str">
        <f t="shared" si="262"/>
        <v>INCIDENCIA</v>
      </c>
      <c r="CJ662" s="126">
        <f t="shared" si="263"/>
        <v>93.688000000000002</v>
      </c>
    </row>
    <row r="663" spans="4:88" hidden="1" x14ac:dyDescent="0.3">
      <c r="D663" s="31" t="s">
        <v>11208</v>
      </c>
      <c r="E663" s="8" t="s">
        <v>2786</v>
      </c>
      <c r="F663" s="7" t="s">
        <v>726</v>
      </c>
      <c r="G663" s="45" t="s">
        <v>714</v>
      </c>
      <c r="H663" s="45" t="s">
        <v>722</v>
      </c>
      <c r="I663" s="119" t="s">
        <v>9896</v>
      </c>
      <c r="J663" s="18" t="s">
        <v>485</v>
      </c>
      <c r="K663" s="119">
        <v>120001</v>
      </c>
      <c r="L663" s="110" t="str">
        <f t="shared" si="242"/>
        <v>ok</v>
      </c>
      <c r="M663" s="111" t="str">
        <f>IFERROR(VLOOKUP(K663,Centros!$E$2:$G$340,2,FALSE)," ")</f>
        <v>COLEGIO MAYOR SAN AGUSTIN</v>
      </c>
      <c r="N663" s="112" t="str">
        <f t="shared" si="243"/>
        <v xml:space="preserve"> </v>
      </c>
      <c r="O663" s="113" t="str">
        <f>IFERROR(VLOOKUP($I663,Trabajadores!$C$3:$AF$1684,19,FALSE)," ")</f>
        <v>ASL</v>
      </c>
      <c r="P663" s="32">
        <v>1</v>
      </c>
      <c r="Q663" s="33">
        <v>9</v>
      </c>
      <c r="R663" s="24">
        <f t="shared" si="241"/>
        <v>9</v>
      </c>
      <c r="T663" s="23">
        <f t="shared" si="244"/>
        <v>1.6367812499999999</v>
      </c>
      <c r="U663" s="23">
        <f t="shared" si="245"/>
        <v>0</v>
      </c>
      <c r="V663" s="18">
        <v>5.6</v>
      </c>
      <c r="W663" s="23">
        <f t="shared" si="246"/>
        <v>58.719499999999996</v>
      </c>
      <c r="X663" s="30" t="str">
        <f>IFERROR(VLOOKUP($I663,Trabajadores!$C$2:$AS$1684,42,FALSE)," ")</f>
        <v>ALGADI</v>
      </c>
      <c r="Y663" s="30">
        <f>IFERROR(VLOOKUP($I663,Trabajadores!$C$2:$AS$1684,40,FALSE)," ")</f>
        <v>888888</v>
      </c>
      <c r="Z663" s="30" t="str">
        <f>IFERROR(VLOOKUP(Y663,Centros!$X$2:$Y$228,2,FALSE)," ")</f>
        <v>CORRETURNOS/RAPPELS</v>
      </c>
      <c r="AA663" s="6">
        <v>45924</v>
      </c>
      <c r="AB663" s="5" t="s">
        <v>11175</v>
      </c>
      <c r="AC663" s="41">
        <f>IFERROR(VLOOKUP(H663,Centros!$AI$2:$AN$10,6,FALSE),0)</f>
        <v>72</v>
      </c>
      <c r="AD663" s="42">
        <f t="shared" si="247"/>
        <v>0</v>
      </c>
      <c r="AE663" s="42">
        <f t="shared" si="248"/>
        <v>9</v>
      </c>
      <c r="AF663" s="42">
        <f t="shared" si="249"/>
        <v>0</v>
      </c>
      <c r="AG663" s="42">
        <f t="shared" si="250"/>
        <v>0</v>
      </c>
      <c r="AH663" s="43">
        <f>IFERROR(VLOOKUP($I663,Trabajadores!$C$3:$AT$1684,44,FALSE),0)</f>
        <v>19228</v>
      </c>
      <c r="AI663" s="43">
        <f>IFERROR(VLOOKUP($I663,Trabajadores!$C$3:$AT$1684,2,FALSE),0)</f>
        <v>2213</v>
      </c>
      <c r="AJ663" s="43" t="str">
        <f>IFERROR(VLOOKUP($I663,Trabajadores!$C$3:$AY$1270,21,FALSE),0)</f>
        <v>55</v>
      </c>
      <c r="AK663" s="42">
        <f>IFERROR(VLOOKUP($I663,Trabajadores!$C$3:$AN$1684,38,FALSE),0)</f>
        <v>8.3650000000000002</v>
      </c>
      <c r="AL663" s="42" t="str">
        <f>IFERROR(VLOOKUP($I663,Trabajadores!$C$3:$AN$1684,28,FALSE),0)</f>
        <v>99100165012016</v>
      </c>
      <c r="AM663" s="21" t="str">
        <f>IFERROR(VLOOKUP($I663,Trabajadores!$C$3:$AN$1684,19,FALSE),0)</f>
        <v>ASL</v>
      </c>
      <c r="AN663" s="21">
        <f>IFERROR(IF($J663="algadi",VLOOKUP($K663,Centros!$AB$2:$AD$142,2,FALSE),VLOOKUP($K663,Centros!$AB$143:$AD$282,2,FALSE)),0)</f>
        <v>5027</v>
      </c>
      <c r="AO663" s="44" t="str">
        <f>IFERROR(IF($J663="algadi",VLOOKUP($K663,Centros!$AB$2:$AD$142,3,FALSE),VLOOKUP($K663,Centros!$AB$143:$AD$222,3,FALSE)),0)</f>
        <v>31</v>
      </c>
      <c r="AQ663" s="55">
        <f>IFERROR(VLOOKUP($AM663,Centros!$AR$2:$AS$405,2,FALSE),0)</f>
        <v>1.6367812499999999</v>
      </c>
      <c r="AR663" s="78">
        <f>IFERROR(VLOOKUP($AM663,Centros!$AZ$2:$BA$6,2,FALSE),0)</f>
        <v>0</v>
      </c>
      <c r="AS663" s="76">
        <f>IFERROR(VLOOKUP($AM663,Centros!$BE$2:$BF$6,2,FALSE),0)</f>
        <v>2.0499999999999998</v>
      </c>
      <c r="BD663" s="45" t="str">
        <f t="shared" si="251"/>
        <v>ALGADI</v>
      </c>
      <c r="BE663" s="45" t="s">
        <v>852</v>
      </c>
      <c r="BF663" s="123" t="str">
        <f t="shared" si="252"/>
        <v>9-SEPTIEMBRE</v>
      </c>
      <c r="BG663" s="45">
        <f t="shared" si="253"/>
        <v>888888</v>
      </c>
      <c r="BH663" s="45">
        <f>VLOOKUP(Y663,Hoja1!$A$2:$O$599,14,FALSE)</f>
        <v>888888</v>
      </c>
      <c r="BI663" s="45" t="str">
        <f>VLOOKUP(BH663,Hoja1!$A$2:$O$599,2,FALSE)</f>
        <v>CORRETURNOS/RAPPELS</v>
      </c>
      <c r="BJ663" s="45" t="str">
        <f t="shared" si="254"/>
        <v>QUISPE VASQUEZ, DIANA M.</v>
      </c>
      <c r="BK663" s="45">
        <f>VLOOKUP(BJ663,Trabajadores!$C$3:$AN$3285,14,FALSE)</f>
        <v>300</v>
      </c>
      <c r="BL663" s="45" t="str">
        <f>VLOOKUP($BJ663,Trabajadores!$C$3:$AN$3285,19,FALSE)</f>
        <v>ASL</v>
      </c>
      <c r="BM663" s="45">
        <f>VLOOKUP($BJ663,Trabajadores!$C$3:$AN$3285,16,FALSE)</f>
        <v>50</v>
      </c>
      <c r="BN663" s="124">
        <f t="shared" si="255"/>
        <v>1</v>
      </c>
      <c r="BP663" s="125">
        <f t="shared" si="256"/>
        <v>1</v>
      </c>
      <c r="BR663" s="126">
        <f t="shared" si="257"/>
        <v>-58.719499999999996</v>
      </c>
      <c r="BV663" s="45" t="str">
        <f t="shared" si="258"/>
        <v>ALGADI</v>
      </c>
      <c r="BW663" s="45" t="s">
        <v>852</v>
      </c>
      <c r="BX663" s="123" t="str">
        <f t="shared" si="259"/>
        <v>9-SEPTIEMBRE</v>
      </c>
      <c r="BY663" s="45">
        <f t="shared" si="260"/>
        <v>120001</v>
      </c>
      <c r="BZ663" s="45">
        <f>VLOOKUP(BY663,Hoja1!$A$2:$O$599,14,FALSE)</f>
        <v>120001</v>
      </c>
      <c r="CA663" s="45" t="str">
        <f>VLOOKUP(BZ663,Hoja1!$A$2:$O$599,2,FALSE)</f>
        <v>C.M.U. SAN AGUSTIN</v>
      </c>
      <c r="CB663" s="45" t="str">
        <f t="shared" si="261"/>
        <v>Puesto pendiente de cubrir</v>
      </c>
      <c r="CC663" s="45">
        <v>888</v>
      </c>
      <c r="CD663" s="45" t="str">
        <f t="shared" si="262"/>
        <v>INCIDENCIA</v>
      </c>
      <c r="CJ663" s="126">
        <f t="shared" si="263"/>
        <v>58.719499999999996</v>
      </c>
    </row>
    <row r="664" spans="4:88" hidden="1" x14ac:dyDescent="0.3">
      <c r="D664" s="31" t="s">
        <v>11208</v>
      </c>
      <c r="E664" s="8" t="s">
        <v>2786</v>
      </c>
      <c r="F664" s="7" t="s">
        <v>726</v>
      </c>
      <c r="G664" s="45" t="s">
        <v>714</v>
      </c>
      <c r="H664" s="45" t="s">
        <v>722</v>
      </c>
      <c r="I664" s="119" t="s">
        <v>9896</v>
      </c>
      <c r="J664" s="18" t="s">
        <v>485</v>
      </c>
      <c r="K664" s="119">
        <v>120008</v>
      </c>
      <c r="L664" s="110" t="str">
        <f t="shared" si="242"/>
        <v>ok</v>
      </c>
      <c r="M664" s="111" t="str">
        <f>IFERROR(VLOOKUP(K664,Centros!$E$2:$G$340,2,FALSE)," ")</f>
        <v>COLEGIO MAYOR JAIME DEL AMO</v>
      </c>
      <c r="N664" s="112" t="str">
        <f t="shared" si="243"/>
        <v xml:space="preserve"> </v>
      </c>
      <c r="O664" s="113" t="str">
        <f>IFERROR(VLOOKUP($I664,Trabajadores!$C$3:$AF$1684,19,FALSE)," ")</f>
        <v>ASL</v>
      </c>
      <c r="P664" s="32"/>
      <c r="Q664" s="33"/>
      <c r="R664" s="24">
        <f t="shared" si="241"/>
        <v>0</v>
      </c>
      <c r="T664" s="23">
        <f t="shared" si="244"/>
        <v>1.6367812499999999</v>
      </c>
      <c r="U664" s="23">
        <f t="shared" si="245"/>
        <v>0</v>
      </c>
      <c r="V664" s="18">
        <v>11.2</v>
      </c>
      <c r="W664" s="23">
        <f t="shared" si="246"/>
        <v>93.688000000000002</v>
      </c>
      <c r="X664" s="30" t="str">
        <f>IFERROR(VLOOKUP($I664,Trabajadores!$C$2:$AS$1684,42,FALSE)," ")</f>
        <v>ALGADI</v>
      </c>
      <c r="Y664" s="30">
        <f>IFERROR(VLOOKUP($I664,Trabajadores!$C$2:$AS$1684,40,FALSE)," ")</f>
        <v>888888</v>
      </c>
      <c r="Z664" s="30" t="str">
        <f>IFERROR(VLOOKUP(Y664,Centros!$X$2:$Y$228,2,FALSE)," ")</f>
        <v>CORRETURNOS/RAPPELS</v>
      </c>
      <c r="AA664" s="6">
        <v>25</v>
      </c>
      <c r="AB664" s="5" t="s">
        <v>11176</v>
      </c>
      <c r="AC664" s="41">
        <f>IFERROR(VLOOKUP(H664,Centros!$AI$2:$AN$10,6,FALSE),0)</f>
        <v>72</v>
      </c>
      <c r="AD664" s="42">
        <f t="shared" si="247"/>
        <v>0</v>
      </c>
      <c r="AE664" s="42">
        <f t="shared" si="248"/>
        <v>0</v>
      </c>
      <c r="AF664" s="42">
        <f t="shared" si="249"/>
        <v>0</v>
      </c>
      <c r="AG664" s="42">
        <f t="shared" si="250"/>
        <v>0</v>
      </c>
      <c r="AH664" s="43">
        <f>IFERROR(VLOOKUP($I664,Trabajadores!$C$3:$AT$1684,44,FALSE),0)</f>
        <v>19228</v>
      </c>
      <c r="AI664" s="43">
        <f>IFERROR(VLOOKUP($I664,Trabajadores!$C$3:$AT$1684,2,FALSE),0)</f>
        <v>2213</v>
      </c>
      <c r="AJ664" s="43" t="str">
        <f>IFERROR(VLOOKUP($I664,Trabajadores!$C$3:$AY$1270,21,FALSE),0)</f>
        <v>55</v>
      </c>
      <c r="AK664" s="42">
        <f>IFERROR(VLOOKUP($I664,Trabajadores!$C$3:$AN$1684,38,FALSE),0)</f>
        <v>8.3650000000000002</v>
      </c>
      <c r="AL664" s="42" t="str">
        <f>IFERROR(VLOOKUP($I664,Trabajadores!$C$3:$AN$1684,28,FALSE),0)</f>
        <v>99100165012016</v>
      </c>
      <c r="AM664" s="21" t="str">
        <f>IFERROR(VLOOKUP($I664,Trabajadores!$C$3:$AN$1684,19,FALSE),0)</f>
        <v>ASL</v>
      </c>
      <c r="AN664" s="21">
        <f>IFERROR(IF($J664="algadi",VLOOKUP($K664,Centros!$AB$2:$AD$142,2,FALSE),VLOOKUP($K664,Centros!$AB$143:$AD$282,2,FALSE)),0)</f>
        <v>5027</v>
      </c>
      <c r="AO664" s="44" t="str">
        <f>IFERROR(IF($J664="algadi",VLOOKUP($K664,Centros!$AB$2:$AD$142,3,FALSE),VLOOKUP($K664,Centros!$AB$143:$AD$222,3,FALSE)),0)</f>
        <v>50</v>
      </c>
      <c r="AQ664" s="55">
        <f>IFERROR(VLOOKUP($AM664,Centros!$AR$2:$AS$405,2,FALSE),0)</f>
        <v>1.6367812499999999</v>
      </c>
      <c r="AR664" s="78">
        <f>IFERROR(VLOOKUP($AM664,Centros!$AZ$2:$BA$6,2,FALSE),0)</f>
        <v>0</v>
      </c>
      <c r="AS664" s="76">
        <f>IFERROR(VLOOKUP($AM664,Centros!$BE$2:$BF$6,2,FALSE),0)</f>
        <v>2.0499999999999998</v>
      </c>
      <c r="BD664" s="45" t="str">
        <f t="shared" si="251"/>
        <v>ALGADI</v>
      </c>
      <c r="BE664" s="45" t="s">
        <v>852</v>
      </c>
      <c r="BF664" s="123" t="str">
        <f t="shared" si="252"/>
        <v>9-SEPTIEMBRE</v>
      </c>
      <c r="BG664" s="45">
        <f t="shared" si="253"/>
        <v>888888</v>
      </c>
      <c r="BH664" s="45">
        <f>VLOOKUP(Y664,Hoja1!$A$2:$O$599,14,FALSE)</f>
        <v>888888</v>
      </c>
      <c r="BI664" s="45" t="str">
        <f>VLOOKUP(BH664,Hoja1!$A$2:$O$599,2,FALSE)</f>
        <v>CORRETURNOS/RAPPELS</v>
      </c>
      <c r="BJ664" s="45" t="str">
        <f t="shared" si="254"/>
        <v>QUISPE VASQUEZ, DIANA M.</v>
      </c>
      <c r="BK664" s="45">
        <f>VLOOKUP(BJ664,Trabajadores!$C$3:$AN$3285,14,FALSE)</f>
        <v>300</v>
      </c>
      <c r="BL664" s="45" t="str">
        <f>VLOOKUP($BJ664,Trabajadores!$C$3:$AN$3285,19,FALSE)</f>
        <v>ASL</v>
      </c>
      <c r="BM664" s="45">
        <f>VLOOKUP($BJ664,Trabajadores!$C$3:$AN$3285,16,FALSE)</f>
        <v>50</v>
      </c>
      <c r="BN664" s="124">
        <f t="shared" si="255"/>
        <v>1</v>
      </c>
      <c r="BP664" s="125">
        <f t="shared" si="256"/>
        <v>1</v>
      </c>
      <c r="BR664" s="126">
        <f t="shared" si="257"/>
        <v>-93.688000000000002</v>
      </c>
      <c r="BV664" s="45" t="str">
        <f t="shared" si="258"/>
        <v>ALGADI</v>
      </c>
      <c r="BW664" s="45" t="s">
        <v>852</v>
      </c>
      <c r="BX664" s="123" t="str">
        <f t="shared" si="259"/>
        <v>9-SEPTIEMBRE</v>
      </c>
      <c r="BY664" s="45">
        <f t="shared" si="260"/>
        <v>120008</v>
      </c>
      <c r="BZ664" s="45">
        <f>VLOOKUP(BY664,Hoja1!$A$2:$O$599,14,FALSE)</f>
        <v>120008</v>
      </c>
      <c r="CA664" s="45" t="str">
        <f>VLOOKUP(BZ664,Hoja1!$A$2:$O$599,2,FALSE)</f>
        <v>C.M.U.  JAIME DEL AMO</v>
      </c>
      <c r="CB664" s="45" t="str">
        <f t="shared" si="261"/>
        <v>Puesto pendiente de cubrir</v>
      </c>
      <c r="CC664" s="45">
        <v>888</v>
      </c>
      <c r="CD664" s="45" t="str">
        <f t="shared" si="262"/>
        <v>INCIDENCIA</v>
      </c>
      <c r="CJ664" s="126">
        <f t="shared" si="263"/>
        <v>93.688000000000002</v>
      </c>
    </row>
    <row r="665" spans="4:88" hidden="1" x14ac:dyDescent="0.3">
      <c r="D665" s="31" t="s">
        <v>11208</v>
      </c>
      <c r="E665" s="8" t="s">
        <v>2786</v>
      </c>
      <c r="F665" s="7" t="s">
        <v>726</v>
      </c>
      <c r="G665" s="45" t="s">
        <v>714</v>
      </c>
      <c r="H665" s="45" t="s">
        <v>722</v>
      </c>
      <c r="I665" s="119" t="s">
        <v>10253</v>
      </c>
      <c r="J665" s="18" t="s">
        <v>485</v>
      </c>
      <c r="K665" s="119">
        <v>120008</v>
      </c>
      <c r="L665" s="110" t="str">
        <f t="shared" si="242"/>
        <v>ok</v>
      </c>
      <c r="M665" s="111" t="str">
        <f>IFERROR(VLOOKUP(K665,Centros!$E$2:$G$340,2,FALSE)," ")</f>
        <v>COLEGIO MAYOR JAIME DEL AMO</v>
      </c>
      <c r="N665" s="112" t="str">
        <f t="shared" si="243"/>
        <v xml:space="preserve"> </v>
      </c>
      <c r="O665" s="113" t="str">
        <f>IFERROR(VLOOKUP($I665,Trabajadores!$C$3:$AF$1684,19,FALSE)," ")</f>
        <v>ASL</v>
      </c>
      <c r="P665" s="32"/>
      <c r="Q665" s="33"/>
      <c r="R665" s="24">
        <f t="shared" si="241"/>
        <v>0</v>
      </c>
      <c r="T665" s="23">
        <f t="shared" si="244"/>
        <v>1.6367812499999999</v>
      </c>
      <c r="U665" s="23">
        <f t="shared" si="245"/>
        <v>0</v>
      </c>
      <c r="V665" s="18">
        <v>90</v>
      </c>
      <c r="W665" s="23">
        <f t="shared" si="246"/>
        <v>752.85</v>
      </c>
      <c r="X665" s="30" t="str">
        <f>IFERROR(VLOOKUP($I665,Trabajadores!$C$2:$AS$1684,42,FALSE)," ")</f>
        <v>ALGADI</v>
      </c>
      <c r="Y665" s="30">
        <f>IFERROR(VLOOKUP($I665,Trabajadores!$C$2:$AS$1684,40,FALSE)," ")</f>
        <v>888888</v>
      </c>
      <c r="Z665" s="30" t="str">
        <f>IFERROR(VLOOKUP(Y665,Centros!$X$2:$Y$228,2,FALSE)," ")</f>
        <v>CORRETURNOS/RAPPELS</v>
      </c>
      <c r="AA665" s="6">
        <v>45901</v>
      </c>
      <c r="AB665" s="5" t="s">
        <v>11177</v>
      </c>
      <c r="AC665" s="41">
        <f>IFERROR(VLOOKUP(H665,Centros!$AI$2:$AN$10,6,FALSE),0)</f>
        <v>72</v>
      </c>
      <c r="AD665" s="42">
        <f t="shared" si="247"/>
        <v>0</v>
      </c>
      <c r="AE665" s="42">
        <f t="shared" si="248"/>
        <v>0</v>
      </c>
      <c r="AF665" s="42">
        <f t="shared" si="249"/>
        <v>0</v>
      </c>
      <c r="AG665" s="42">
        <f t="shared" si="250"/>
        <v>0</v>
      </c>
      <c r="AH665" s="43">
        <f>IFERROR(VLOOKUP($I665,Trabajadores!$C$3:$AT$1684,44,FALSE),0)</f>
        <v>19228</v>
      </c>
      <c r="AI665" s="43">
        <f>IFERROR(VLOOKUP($I665,Trabajadores!$C$3:$AT$1684,2,FALSE),0)</f>
        <v>2081</v>
      </c>
      <c r="AJ665" s="43" t="str">
        <f>IFERROR(VLOOKUP($I665,Trabajadores!$C$3:$AY$1270,21,FALSE),0)</f>
        <v>55</v>
      </c>
      <c r="AK665" s="42">
        <f>IFERROR(VLOOKUP($I665,Trabajadores!$C$3:$AN$1684,38,FALSE),0)</f>
        <v>8.3650000000000002</v>
      </c>
      <c r="AL665" s="42" t="str">
        <f>IFERROR(VLOOKUP($I665,Trabajadores!$C$3:$AN$1684,28,FALSE),0)</f>
        <v>99100165012016</v>
      </c>
      <c r="AM665" s="21" t="str">
        <f>IFERROR(VLOOKUP($I665,Trabajadores!$C$3:$AN$1684,19,FALSE),0)</f>
        <v>ASL</v>
      </c>
      <c r="AN665" s="21">
        <f>IFERROR(IF($J665="algadi",VLOOKUP($K665,Centros!$AB$2:$AD$142,2,FALSE),VLOOKUP($K665,Centros!$AB$143:$AD$282,2,FALSE)),0)</f>
        <v>5027</v>
      </c>
      <c r="AO665" s="44" t="str">
        <f>IFERROR(IF($J665="algadi",VLOOKUP($K665,Centros!$AB$2:$AD$142,3,FALSE),VLOOKUP($K665,Centros!$AB$143:$AD$222,3,FALSE)),0)</f>
        <v>50</v>
      </c>
      <c r="AQ665" s="55">
        <f>IFERROR(VLOOKUP($AM665,Centros!$AR$2:$AS$405,2,FALSE),0)</f>
        <v>1.6367812499999999</v>
      </c>
      <c r="AR665" s="78">
        <f>IFERROR(VLOOKUP($AM665,Centros!$AZ$2:$BA$6,2,FALSE),0)</f>
        <v>0</v>
      </c>
      <c r="AS665" s="76">
        <f>IFERROR(VLOOKUP($AM665,Centros!$BE$2:$BF$6,2,FALSE),0)</f>
        <v>2.0499999999999998</v>
      </c>
      <c r="BD665" s="45" t="str">
        <f t="shared" si="251"/>
        <v>ALGADI</v>
      </c>
      <c r="BE665" s="45" t="s">
        <v>852</v>
      </c>
      <c r="BF665" s="123" t="str">
        <f t="shared" si="252"/>
        <v>9-SEPTIEMBRE</v>
      </c>
      <c r="BG665" s="45">
        <f t="shared" si="253"/>
        <v>888888</v>
      </c>
      <c r="BH665" s="45">
        <f>VLOOKUP(Y665,Hoja1!$A$2:$O$599,14,FALSE)</f>
        <v>888888</v>
      </c>
      <c r="BI665" s="45" t="str">
        <f>VLOOKUP(BH665,Hoja1!$A$2:$O$599,2,FALSE)</f>
        <v>CORRETURNOS/RAPPELS</v>
      </c>
      <c r="BJ665" s="45" t="str">
        <f t="shared" si="254"/>
        <v>SILVA PIRES, ELISA</v>
      </c>
      <c r="BK665" s="45">
        <f>VLOOKUP(BJ665,Trabajadores!$C$3:$AN$3285,14,FALSE)</f>
        <v>300</v>
      </c>
      <c r="BL665" s="45" t="str">
        <f>VLOOKUP($BJ665,Trabajadores!$C$3:$AN$3285,19,FALSE)</f>
        <v>ASL</v>
      </c>
      <c r="BM665" s="45">
        <f>VLOOKUP($BJ665,Trabajadores!$C$3:$AN$3285,16,FALSE)</f>
        <v>50</v>
      </c>
      <c r="BN665" s="124">
        <f t="shared" si="255"/>
        <v>1</v>
      </c>
      <c r="BP665" s="125">
        <f t="shared" si="256"/>
        <v>1</v>
      </c>
      <c r="BR665" s="126">
        <f t="shared" si="257"/>
        <v>-752.85</v>
      </c>
      <c r="BV665" s="45" t="str">
        <f t="shared" si="258"/>
        <v>ALGADI</v>
      </c>
      <c r="BW665" s="45" t="s">
        <v>852</v>
      </c>
      <c r="BX665" s="123" t="str">
        <f t="shared" si="259"/>
        <v>9-SEPTIEMBRE</v>
      </c>
      <c r="BY665" s="45">
        <f t="shared" si="260"/>
        <v>120008</v>
      </c>
      <c r="BZ665" s="45">
        <f>VLOOKUP(BY665,Hoja1!$A$2:$O$599,14,FALSE)</f>
        <v>120008</v>
      </c>
      <c r="CA665" s="45" t="str">
        <f>VLOOKUP(BZ665,Hoja1!$A$2:$O$599,2,FALSE)</f>
        <v>C.M.U.  JAIME DEL AMO</v>
      </c>
      <c r="CB665" s="45" t="str">
        <f t="shared" si="261"/>
        <v>Puesto pendiente de cubrir</v>
      </c>
      <c r="CC665" s="45">
        <v>888</v>
      </c>
      <c r="CD665" s="45" t="str">
        <f t="shared" si="262"/>
        <v>INCIDENCIA</v>
      </c>
      <c r="CJ665" s="126">
        <f t="shared" si="263"/>
        <v>752.85</v>
      </c>
    </row>
    <row r="666" spans="4:88" hidden="1" x14ac:dyDescent="0.3">
      <c r="D666" s="31" t="s">
        <v>11208</v>
      </c>
      <c r="E666" s="8" t="s">
        <v>2786</v>
      </c>
      <c r="F666" s="7" t="s">
        <v>726</v>
      </c>
      <c r="G666" s="45" t="s">
        <v>714</v>
      </c>
      <c r="H666" s="45" t="s">
        <v>718</v>
      </c>
      <c r="I666" s="119" t="s">
        <v>2738</v>
      </c>
      <c r="J666" s="18" t="s">
        <v>485</v>
      </c>
      <c r="K666" s="119">
        <v>110066</v>
      </c>
      <c r="L666" s="110" t="str">
        <f t="shared" si="242"/>
        <v>ok</v>
      </c>
      <c r="M666" s="111" t="str">
        <f>IFERROR(VLOOKUP(K666,Centros!$E$2:$G$340,2,FALSE)," ")</f>
        <v>COL. SAG. CORAZONES MARTIN HEROS</v>
      </c>
      <c r="N666" s="112" t="str">
        <f t="shared" si="243"/>
        <v xml:space="preserve"> </v>
      </c>
      <c r="O666" s="113" t="str">
        <f>IFERROR(VLOOKUP($I666,Trabajadores!$C$3:$AF$1684,19,FALSE)," ")</f>
        <v>ASL</v>
      </c>
      <c r="P666" s="32">
        <v>4</v>
      </c>
      <c r="Q666" s="33">
        <v>9</v>
      </c>
      <c r="R666" s="24">
        <f t="shared" si="241"/>
        <v>36</v>
      </c>
      <c r="T666" s="23">
        <f t="shared" si="244"/>
        <v>1.6367812499999999</v>
      </c>
      <c r="U666" s="23">
        <f t="shared" si="245"/>
        <v>0</v>
      </c>
      <c r="V666" s="18">
        <v>5.6</v>
      </c>
      <c r="W666" s="23">
        <f t="shared" si="246"/>
        <v>94.346000000000004</v>
      </c>
      <c r="X666" s="30" t="str">
        <f>IFERROR(VLOOKUP($I666,Trabajadores!$C$2:$AS$1684,42,FALSE)," ")</f>
        <v>ALGADI</v>
      </c>
      <c r="Y666" s="30">
        <f>IFERROR(VLOOKUP($I666,Trabajadores!$C$2:$AS$1684,40,FALSE)," ")</f>
        <v>888888</v>
      </c>
      <c r="Z666" s="30" t="str">
        <f>IFERROR(VLOOKUP(Y666,Centros!$X$2:$Y$228,2,FALSE)," ")</f>
        <v>CORRETURNOS/RAPPELS</v>
      </c>
      <c r="AA666" s="6">
        <v>45904</v>
      </c>
      <c r="AB666" s="5"/>
      <c r="AC666" s="41">
        <f>IFERROR(VLOOKUP(H666,Centros!$AI$2:$AN$10,6,FALSE),0)</f>
        <v>72</v>
      </c>
      <c r="AD666" s="42">
        <f t="shared" si="247"/>
        <v>0</v>
      </c>
      <c r="AE666" s="42">
        <f t="shared" si="248"/>
        <v>36</v>
      </c>
      <c r="AF666" s="42">
        <f t="shared" si="249"/>
        <v>0</v>
      </c>
      <c r="AG666" s="42">
        <f t="shared" si="250"/>
        <v>0</v>
      </c>
      <c r="AH666" s="43">
        <f>IFERROR(VLOOKUP($I666,Trabajadores!$C$3:$AT$1684,44,FALSE),0)</f>
        <v>19228</v>
      </c>
      <c r="AI666" s="43">
        <f>IFERROR(VLOOKUP($I666,Trabajadores!$C$3:$AT$1684,2,FALSE),0)</f>
        <v>1982</v>
      </c>
      <c r="AJ666" s="43" t="str">
        <f>IFERROR(VLOOKUP($I666,Trabajadores!$C$3:$AY$1270,21,FALSE),0)</f>
        <v>55</v>
      </c>
      <c r="AK666" s="42">
        <f>IFERROR(VLOOKUP($I666,Trabajadores!$C$3:$AN$1684,38,FALSE),0)</f>
        <v>8.3650000000000002</v>
      </c>
      <c r="AL666" s="42" t="str">
        <f>IFERROR(VLOOKUP($I666,Trabajadores!$C$3:$AN$1684,28,FALSE),0)</f>
        <v>99100165012016</v>
      </c>
      <c r="AM666" s="21" t="str">
        <f>IFERROR(VLOOKUP($I666,Trabajadores!$C$3:$AN$1684,19,FALSE),0)</f>
        <v>ASL</v>
      </c>
      <c r="AN666" s="21">
        <f>IFERROR(IF($J666="algadi",VLOOKUP($K666,Centros!$AB$2:$AD$142,2,FALSE),VLOOKUP($K666,Centros!$AB$143:$AD$282,2,FALSE)),0)</f>
        <v>19228</v>
      </c>
      <c r="AO666" s="44" t="str">
        <f>IFERROR(IF($J666="algadi",VLOOKUP($K666,Centros!$AB$2:$AD$142,3,FALSE),VLOOKUP($K666,Centros!$AB$143:$AD$222,3,FALSE)),0)</f>
        <v>44</v>
      </c>
      <c r="AQ666" s="55">
        <f>IFERROR(VLOOKUP($AM666,Centros!$AR$2:$AS$405,2,FALSE),0)</f>
        <v>1.6367812499999999</v>
      </c>
      <c r="AR666" s="78">
        <f>IFERROR(VLOOKUP($AM666,Centros!$AZ$2:$BA$6,2,FALSE),0)</f>
        <v>0</v>
      </c>
      <c r="AS666" s="76">
        <f>IFERROR(VLOOKUP($AM666,Centros!$BE$2:$BF$6,2,FALSE),0)</f>
        <v>2.0499999999999998</v>
      </c>
      <c r="BD666" s="45" t="str">
        <f t="shared" si="251"/>
        <v>ALGADI</v>
      </c>
      <c r="BE666" s="45" t="s">
        <v>852</v>
      </c>
      <c r="BF666" s="123" t="str">
        <f t="shared" si="252"/>
        <v>9-SEPTIEMBRE</v>
      </c>
      <c r="BG666" s="45">
        <f t="shared" si="253"/>
        <v>888888</v>
      </c>
      <c r="BH666" s="45">
        <f>VLOOKUP(Y666,Hoja1!$A$2:$O$599,14,FALSE)</f>
        <v>888888</v>
      </c>
      <c r="BI666" s="45" t="str">
        <f>VLOOKUP(BH666,Hoja1!$A$2:$O$599,2,FALSE)</f>
        <v>CORRETURNOS/RAPPELS</v>
      </c>
      <c r="BJ666" s="45" t="str">
        <f t="shared" si="254"/>
        <v>VARGAS ZAPATA, EYINED</v>
      </c>
      <c r="BK666" s="45">
        <f>VLOOKUP(BJ666,Trabajadores!$C$3:$AN$3285,14,FALSE)</f>
        <v>300</v>
      </c>
      <c r="BL666" s="45" t="str">
        <f>VLOOKUP($BJ666,Trabajadores!$C$3:$AN$3285,19,FALSE)</f>
        <v>ASL</v>
      </c>
      <c r="BM666" s="45">
        <f>VLOOKUP($BJ666,Trabajadores!$C$3:$AN$3285,16,FALSE)</f>
        <v>50</v>
      </c>
      <c r="BN666" s="124">
        <f t="shared" si="255"/>
        <v>1</v>
      </c>
      <c r="BP666" s="125">
        <f t="shared" si="256"/>
        <v>1</v>
      </c>
      <c r="BR666" s="126">
        <f t="shared" si="257"/>
        <v>-94.346000000000004</v>
      </c>
      <c r="BV666" s="45" t="str">
        <f t="shared" si="258"/>
        <v>ALGADI</v>
      </c>
      <c r="BW666" s="45" t="s">
        <v>852</v>
      </c>
      <c r="BX666" s="123" t="str">
        <f t="shared" si="259"/>
        <v>9-SEPTIEMBRE</v>
      </c>
      <c r="BY666" s="45">
        <f t="shared" si="260"/>
        <v>110066</v>
      </c>
      <c r="BZ666" s="45">
        <f>VLOOKUP(BY666,Hoja1!$A$2:$O$599,14,FALSE)</f>
        <v>110066</v>
      </c>
      <c r="CA666" s="45" t="str">
        <f>VLOOKUP(BZ666,Hoja1!$A$2:$O$599,2,FALSE)</f>
        <v>COL. SAG. CORAZONES MARTIN HEROS</v>
      </c>
      <c r="CB666" s="45" t="str">
        <f t="shared" si="261"/>
        <v>Refuerzo</v>
      </c>
      <c r="CC666" s="45">
        <v>888</v>
      </c>
      <c r="CD666" s="45" t="str">
        <f t="shared" si="262"/>
        <v>INCIDENCIA</v>
      </c>
      <c r="CJ666" s="126">
        <f t="shared" si="263"/>
        <v>94.346000000000004</v>
      </c>
    </row>
    <row r="667" spans="4:88" hidden="1" x14ac:dyDescent="0.3">
      <c r="D667" s="31" t="s">
        <v>11208</v>
      </c>
      <c r="E667" s="8" t="s">
        <v>2786</v>
      </c>
      <c r="F667" s="7" t="s">
        <v>726</v>
      </c>
      <c r="G667" s="45" t="s">
        <v>714</v>
      </c>
      <c r="H667" s="45" t="s">
        <v>721</v>
      </c>
      <c r="I667" s="119" t="s">
        <v>2738</v>
      </c>
      <c r="J667" s="18" t="s">
        <v>485</v>
      </c>
      <c r="K667" s="119">
        <v>110026</v>
      </c>
      <c r="L667" s="110" t="str">
        <f t="shared" si="242"/>
        <v>ok</v>
      </c>
      <c r="M667" s="111" t="str">
        <f>IFERROR(VLOOKUP(K667,Centros!$E$2:$G$340,2,FALSE)," ")</f>
        <v>ESCUELA INFANTIL CUNA DE JESUS</v>
      </c>
      <c r="N667" s="112" t="str">
        <f t="shared" si="243"/>
        <v xml:space="preserve"> </v>
      </c>
      <c r="O667" s="113" t="str">
        <f>IFERROR(VLOOKUP($I667,Trabajadores!$C$3:$AF$1684,19,FALSE)," ")</f>
        <v>ASL</v>
      </c>
      <c r="P667" s="32">
        <v>4</v>
      </c>
      <c r="Q667" s="33">
        <v>9</v>
      </c>
      <c r="R667" s="24">
        <f t="shared" si="241"/>
        <v>36</v>
      </c>
      <c r="T667" s="23">
        <f t="shared" si="244"/>
        <v>1.6367812499999999</v>
      </c>
      <c r="U667" s="23">
        <f t="shared" si="245"/>
        <v>0</v>
      </c>
      <c r="V667" s="18">
        <v>5.6</v>
      </c>
      <c r="W667" s="23">
        <f t="shared" si="246"/>
        <v>94.346000000000004</v>
      </c>
      <c r="X667" s="30" t="str">
        <f>IFERROR(VLOOKUP($I667,Trabajadores!$C$2:$AS$1684,42,FALSE)," ")</f>
        <v>ALGADI</v>
      </c>
      <c r="Y667" s="30">
        <f>IFERROR(VLOOKUP($I667,Trabajadores!$C$2:$AS$1684,40,FALSE)," ")</f>
        <v>888888</v>
      </c>
      <c r="Z667" s="30" t="str">
        <f>IFERROR(VLOOKUP(Y667,Centros!$X$2:$Y$228,2,FALSE)," ")</f>
        <v>CORRETURNOS/RAPPELS</v>
      </c>
      <c r="AA667" s="6">
        <v>45905</v>
      </c>
      <c r="AB667" s="5" t="s">
        <v>11178</v>
      </c>
      <c r="AC667" s="41">
        <f>IFERROR(VLOOKUP(H667,Centros!$AI$2:$AN$10,6,FALSE),0)</f>
        <v>72</v>
      </c>
      <c r="AD667" s="42">
        <f t="shared" si="247"/>
        <v>0</v>
      </c>
      <c r="AE667" s="42">
        <f t="shared" si="248"/>
        <v>36</v>
      </c>
      <c r="AF667" s="42">
        <f t="shared" si="249"/>
        <v>0</v>
      </c>
      <c r="AG667" s="42">
        <f t="shared" si="250"/>
        <v>0</v>
      </c>
      <c r="AH667" s="43">
        <f>IFERROR(VLOOKUP($I667,Trabajadores!$C$3:$AT$1684,44,FALSE),0)</f>
        <v>19228</v>
      </c>
      <c r="AI667" s="43">
        <f>IFERROR(VLOOKUP($I667,Trabajadores!$C$3:$AT$1684,2,FALSE),0)</f>
        <v>1982</v>
      </c>
      <c r="AJ667" s="43" t="str">
        <f>IFERROR(VLOOKUP($I667,Trabajadores!$C$3:$AY$1270,21,FALSE),0)</f>
        <v>55</v>
      </c>
      <c r="AK667" s="42">
        <f>IFERROR(VLOOKUP($I667,Trabajadores!$C$3:$AN$1684,38,FALSE),0)</f>
        <v>8.3650000000000002</v>
      </c>
      <c r="AL667" s="42" t="str">
        <f>IFERROR(VLOOKUP($I667,Trabajadores!$C$3:$AN$1684,28,FALSE),0)</f>
        <v>99100165012016</v>
      </c>
      <c r="AM667" s="21" t="str">
        <f>IFERROR(VLOOKUP($I667,Trabajadores!$C$3:$AN$1684,19,FALSE),0)</f>
        <v>ASL</v>
      </c>
      <c r="AN667" s="21">
        <f>IFERROR(IF($J667="algadi",VLOOKUP($K667,Centros!$AB$2:$AD$142,2,FALSE),VLOOKUP($K667,Centros!$AB$143:$AD$282,2,FALSE)),0)</f>
        <v>19228</v>
      </c>
      <c r="AO667" s="44" t="str">
        <f>IFERROR(IF($J667="algadi",VLOOKUP($K667,Centros!$AB$2:$AD$142,3,FALSE),VLOOKUP($K667,Centros!$AB$143:$AD$222,3,FALSE)),0)</f>
        <v>15</v>
      </c>
      <c r="AQ667" s="55">
        <f>IFERROR(VLOOKUP($AM667,Centros!$AR$2:$AS$405,2,FALSE),0)</f>
        <v>1.6367812499999999</v>
      </c>
      <c r="AR667" s="78">
        <f>IFERROR(VLOOKUP($AM667,Centros!$AZ$2:$BA$6,2,FALSE),0)</f>
        <v>0</v>
      </c>
      <c r="AS667" s="76">
        <f>IFERROR(VLOOKUP($AM667,Centros!$BE$2:$BF$6,2,FALSE),0)</f>
        <v>2.0499999999999998</v>
      </c>
      <c r="BD667" s="45" t="str">
        <f t="shared" si="251"/>
        <v>ALGADI</v>
      </c>
      <c r="BE667" s="45" t="s">
        <v>852</v>
      </c>
      <c r="BF667" s="123" t="str">
        <f t="shared" si="252"/>
        <v>9-SEPTIEMBRE</v>
      </c>
      <c r="BG667" s="45">
        <f t="shared" si="253"/>
        <v>888888</v>
      </c>
      <c r="BH667" s="45">
        <f>VLOOKUP(Y667,Hoja1!$A$2:$O$599,14,FALSE)</f>
        <v>888888</v>
      </c>
      <c r="BI667" s="45" t="str">
        <f>VLOOKUP(BH667,Hoja1!$A$2:$O$599,2,FALSE)</f>
        <v>CORRETURNOS/RAPPELS</v>
      </c>
      <c r="BJ667" s="45" t="str">
        <f t="shared" si="254"/>
        <v>VARGAS ZAPATA, EYINED</v>
      </c>
      <c r="BK667" s="45">
        <f>VLOOKUP(BJ667,Trabajadores!$C$3:$AN$3285,14,FALSE)</f>
        <v>300</v>
      </c>
      <c r="BL667" s="45" t="str">
        <f>VLOOKUP($BJ667,Trabajadores!$C$3:$AN$3285,19,FALSE)</f>
        <v>ASL</v>
      </c>
      <c r="BM667" s="45">
        <f>VLOOKUP($BJ667,Trabajadores!$C$3:$AN$3285,16,FALSE)</f>
        <v>50</v>
      </c>
      <c r="BN667" s="124">
        <f t="shared" si="255"/>
        <v>1</v>
      </c>
      <c r="BP667" s="125">
        <f t="shared" si="256"/>
        <v>1</v>
      </c>
      <c r="BR667" s="126">
        <f t="shared" si="257"/>
        <v>-94.346000000000004</v>
      </c>
      <c r="BV667" s="45" t="str">
        <f t="shared" si="258"/>
        <v>ALGADI</v>
      </c>
      <c r="BW667" s="45" t="s">
        <v>852</v>
      </c>
      <c r="BX667" s="123" t="str">
        <f t="shared" si="259"/>
        <v>9-SEPTIEMBRE</v>
      </c>
      <c r="BY667" s="45">
        <f t="shared" si="260"/>
        <v>110026</v>
      </c>
      <c r="BZ667" s="45">
        <f>VLOOKUP(BY667,Hoja1!$A$2:$O$599,14,FALSE)</f>
        <v>110026</v>
      </c>
      <c r="CA667" s="45" t="str">
        <f>VLOOKUP(BZ667,Hoja1!$A$2:$O$599,2,FALSE)</f>
        <v>ESCUELA INFANTIL CUNA DE JESUS</v>
      </c>
      <c r="CB667" s="45" t="str">
        <f t="shared" si="261"/>
        <v>Permiso retribuido</v>
      </c>
      <c r="CC667" s="45">
        <v>888</v>
      </c>
      <c r="CD667" s="45" t="str">
        <f t="shared" si="262"/>
        <v>INCIDENCIA</v>
      </c>
      <c r="CJ667" s="126">
        <f t="shared" si="263"/>
        <v>94.346000000000004</v>
      </c>
    </row>
    <row r="668" spans="4:88" hidden="1" x14ac:dyDescent="0.3">
      <c r="D668" s="31" t="s">
        <v>11208</v>
      </c>
      <c r="E668" s="8" t="s">
        <v>2786</v>
      </c>
      <c r="F668" s="7" t="s">
        <v>726</v>
      </c>
      <c r="G668" s="45" t="s">
        <v>714</v>
      </c>
      <c r="H668" s="45" t="s">
        <v>722</v>
      </c>
      <c r="I668" s="119" t="s">
        <v>2738</v>
      </c>
      <c r="J668" s="18" t="s">
        <v>485</v>
      </c>
      <c r="K668" s="119">
        <v>110061</v>
      </c>
      <c r="L668" s="110" t="str">
        <f t="shared" si="242"/>
        <v>ok</v>
      </c>
      <c r="M668" s="111" t="str">
        <f>IFERROR(VLOOKUP(K668,Centros!$E$2:$G$340,2,FALSE)," ")</f>
        <v>COL. SAN AGUSTIN - MADRID</v>
      </c>
      <c r="N668" s="112" t="str">
        <f t="shared" si="243"/>
        <v xml:space="preserve"> </v>
      </c>
      <c r="O668" s="113" t="str">
        <f>IFERROR(VLOOKUP($I668,Trabajadores!$C$3:$AF$1684,19,FALSE)," ")</f>
        <v>ASL</v>
      </c>
      <c r="P668" s="32"/>
      <c r="Q668" s="33"/>
      <c r="R668" s="24">
        <f t="shared" si="241"/>
        <v>0</v>
      </c>
      <c r="T668" s="23">
        <f t="shared" si="244"/>
        <v>1.6367812499999999</v>
      </c>
      <c r="U668" s="23">
        <f t="shared" si="245"/>
        <v>0</v>
      </c>
      <c r="V668" s="18">
        <v>5.6</v>
      </c>
      <c r="W668" s="23">
        <f t="shared" si="246"/>
        <v>46.844000000000001</v>
      </c>
      <c r="X668" s="30" t="str">
        <f>IFERROR(VLOOKUP($I668,Trabajadores!$C$2:$AS$1684,42,FALSE)," ")</f>
        <v>ALGADI</v>
      </c>
      <c r="Y668" s="30">
        <f>IFERROR(VLOOKUP($I668,Trabajadores!$C$2:$AS$1684,40,FALSE)," ")</f>
        <v>888888</v>
      </c>
      <c r="Z668" s="30" t="str">
        <f>IFERROR(VLOOKUP(Y668,Centros!$X$2:$Y$228,2,FALSE)," ")</f>
        <v>CORRETURNOS/RAPPELS</v>
      </c>
      <c r="AA668" s="6">
        <v>45909</v>
      </c>
      <c r="AB668" s="5" t="s">
        <v>11179</v>
      </c>
      <c r="AC668" s="41">
        <f>IFERROR(VLOOKUP(H668,Centros!$AI$2:$AN$10,6,FALSE),0)</f>
        <v>72</v>
      </c>
      <c r="AD668" s="42">
        <f t="shared" si="247"/>
        <v>0</v>
      </c>
      <c r="AE668" s="42">
        <f t="shared" si="248"/>
        <v>0</v>
      </c>
      <c r="AF668" s="42">
        <f t="shared" si="249"/>
        <v>0</v>
      </c>
      <c r="AG668" s="42">
        <f t="shared" si="250"/>
        <v>0</v>
      </c>
      <c r="AH668" s="43">
        <f>IFERROR(VLOOKUP($I668,Trabajadores!$C$3:$AT$1684,44,FALSE),0)</f>
        <v>19228</v>
      </c>
      <c r="AI668" s="43">
        <f>IFERROR(VLOOKUP($I668,Trabajadores!$C$3:$AT$1684,2,FALSE),0)</f>
        <v>1982</v>
      </c>
      <c r="AJ668" s="43" t="str">
        <f>IFERROR(VLOOKUP($I668,Trabajadores!$C$3:$AY$1270,21,FALSE),0)</f>
        <v>55</v>
      </c>
      <c r="AK668" s="42">
        <f>IFERROR(VLOOKUP($I668,Trabajadores!$C$3:$AN$1684,38,FALSE),0)</f>
        <v>8.3650000000000002</v>
      </c>
      <c r="AL668" s="42" t="str">
        <f>IFERROR(VLOOKUP($I668,Trabajadores!$C$3:$AN$1684,28,FALSE),0)</f>
        <v>99100165012016</v>
      </c>
      <c r="AM668" s="21" t="str">
        <f>IFERROR(VLOOKUP($I668,Trabajadores!$C$3:$AN$1684,19,FALSE),0)</f>
        <v>ASL</v>
      </c>
      <c r="AN668" s="21">
        <f>IFERROR(IF($J668="algadi",VLOOKUP($K668,Centros!$AB$2:$AD$142,2,FALSE),VLOOKUP($K668,Centros!$AB$143:$AD$282,2,FALSE)),0)</f>
        <v>19228</v>
      </c>
      <c r="AO668" s="44" t="str">
        <f>IFERROR(IF($J668="algadi",VLOOKUP($K668,Centros!$AB$2:$AD$142,3,FALSE),VLOOKUP($K668,Centros!$AB$143:$AD$222,3,FALSE)),0)</f>
        <v>32</v>
      </c>
      <c r="AQ668" s="55">
        <f>IFERROR(VLOOKUP($AM668,Centros!$AR$2:$AS$405,2,FALSE),0)</f>
        <v>1.6367812499999999</v>
      </c>
      <c r="AR668" s="78">
        <f>IFERROR(VLOOKUP($AM668,Centros!$AZ$2:$BA$6,2,FALSE),0)</f>
        <v>0</v>
      </c>
      <c r="AS668" s="76">
        <f>IFERROR(VLOOKUP($AM668,Centros!$BE$2:$BF$6,2,FALSE),0)</f>
        <v>2.0499999999999998</v>
      </c>
      <c r="BD668" s="45" t="str">
        <f t="shared" si="251"/>
        <v>ALGADI</v>
      </c>
      <c r="BE668" s="45" t="s">
        <v>852</v>
      </c>
      <c r="BF668" s="123" t="str">
        <f t="shared" si="252"/>
        <v>9-SEPTIEMBRE</v>
      </c>
      <c r="BG668" s="45">
        <f t="shared" si="253"/>
        <v>888888</v>
      </c>
      <c r="BH668" s="45">
        <f>VLOOKUP(Y668,Hoja1!$A$2:$O$599,14,FALSE)</f>
        <v>888888</v>
      </c>
      <c r="BI668" s="45" t="str">
        <f>VLOOKUP(BH668,Hoja1!$A$2:$O$599,2,FALSE)</f>
        <v>CORRETURNOS/RAPPELS</v>
      </c>
      <c r="BJ668" s="45" t="str">
        <f t="shared" si="254"/>
        <v>VARGAS ZAPATA, EYINED</v>
      </c>
      <c r="BK668" s="45">
        <f>VLOOKUP(BJ668,Trabajadores!$C$3:$AN$3285,14,FALSE)</f>
        <v>300</v>
      </c>
      <c r="BL668" s="45" t="str">
        <f>VLOOKUP($BJ668,Trabajadores!$C$3:$AN$3285,19,FALSE)</f>
        <v>ASL</v>
      </c>
      <c r="BM668" s="45">
        <f>VLOOKUP($BJ668,Trabajadores!$C$3:$AN$3285,16,FALSE)</f>
        <v>50</v>
      </c>
      <c r="BN668" s="124">
        <f t="shared" si="255"/>
        <v>1</v>
      </c>
      <c r="BP668" s="125">
        <f t="shared" si="256"/>
        <v>1</v>
      </c>
      <c r="BR668" s="126">
        <f t="shared" si="257"/>
        <v>-46.844000000000001</v>
      </c>
      <c r="BV668" s="45" t="str">
        <f t="shared" si="258"/>
        <v>ALGADI</v>
      </c>
      <c r="BW668" s="45" t="s">
        <v>852</v>
      </c>
      <c r="BX668" s="123" t="str">
        <f t="shared" si="259"/>
        <v>9-SEPTIEMBRE</v>
      </c>
      <c r="BY668" s="45">
        <f t="shared" si="260"/>
        <v>110061</v>
      </c>
      <c r="BZ668" s="45">
        <f>VLOOKUP(BY668,Hoja1!$A$2:$O$599,14,FALSE)</f>
        <v>110061</v>
      </c>
      <c r="CA668" s="45" t="str">
        <f>VLOOKUP(BZ668,Hoja1!$A$2:$O$599,2,FALSE)</f>
        <v>COL. SAN AGUSTIN - MADRID</v>
      </c>
      <c r="CB668" s="45" t="str">
        <f t="shared" si="261"/>
        <v>Puesto pendiente de cubrir</v>
      </c>
      <c r="CC668" s="45">
        <v>888</v>
      </c>
      <c r="CD668" s="45" t="str">
        <f t="shared" si="262"/>
        <v>INCIDENCIA</v>
      </c>
      <c r="CJ668" s="126">
        <f t="shared" si="263"/>
        <v>46.844000000000001</v>
      </c>
    </row>
    <row r="669" spans="4:88" hidden="1" x14ac:dyDescent="0.3">
      <c r="D669" s="31" t="s">
        <v>11208</v>
      </c>
      <c r="E669" s="8" t="s">
        <v>2786</v>
      </c>
      <c r="F669" s="7" t="s">
        <v>726</v>
      </c>
      <c r="G669" s="45" t="s">
        <v>714</v>
      </c>
      <c r="H669" s="45" t="s">
        <v>721</v>
      </c>
      <c r="I669" s="119" t="s">
        <v>2738</v>
      </c>
      <c r="J669" s="18" t="s">
        <v>485</v>
      </c>
      <c r="K669" s="119">
        <v>110001</v>
      </c>
      <c r="L669" s="110" t="str">
        <f t="shared" si="242"/>
        <v>ok</v>
      </c>
      <c r="M669" s="111" t="str">
        <f>IFERROR(VLOOKUP(K669,Centros!$E$2:$G$340,2,FALSE)," ")</f>
        <v>COLEGIO AGUSTINIANO</v>
      </c>
      <c r="N669" s="112" t="str">
        <f t="shared" si="243"/>
        <v xml:space="preserve"> </v>
      </c>
      <c r="O669" s="113" t="str">
        <f>IFERROR(VLOOKUP($I669,Trabajadores!$C$3:$AF$1684,19,FALSE)," ")</f>
        <v>ASL</v>
      </c>
      <c r="P669" s="32"/>
      <c r="Q669" s="33"/>
      <c r="R669" s="24">
        <f t="shared" si="241"/>
        <v>0</v>
      </c>
      <c r="T669" s="23">
        <f t="shared" si="244"/>
        <v>1.6367812499999999</v>
      </c>
      <c r="U669" s="23">
        <f t="shared" si="245"/>
        <v>0</v>
      </c>
      <c r="V669" s="18">
        <v>5.6</v>
      </c>
      <c r="W669" s="23">
        <f t="shared" si="246"/>
        <v>46.844000000000001</v>
      </c>
      <c r="X669" s="30" t="str">
        <f>IFERROR(VLOOKUP($I669,Trabajadores!$C$2:$AS$1684,42,FALSE)," ")</f>
        <v>ALGADI</v>
      </c>
      <c r="Y669" s="30">
        <f>IFERROR(VLOOKUP($I669,Trabajadores!$C$2:$AS$1684,40,FALSE)," ")</f>
        <v>888888</v>
      </c>
      <c r="Z669" s="30" t="str">
        <f>IFERROR(VLOOKUP(Y669,Centros!$X$2:$Y$228,2,FALSE)," ")</f>
        <v>CORRETURNOS/RAPPELS</v>
      </c>
      <c r="AA669" s="6">
        <v>45919</v>
      </c>
      <c r="AB669" s="5" t="s">
        <v>11180</v>
      </c>
      <c r="AC669" s="41">
        <f>IFERROR(VLOOKUP(H669,Centros!$AI$2:$AN$10,6,FALSE),0)</f>
        <v>72</v>
      </c>
      <c r="AD669" s="42">
        <f t="shared" si="247"/>
        <v>0</v>
      </c>
      <c r="AE669" s="42">
        <f t="shared" si="248"/>
        <v>0</v>
      </c>
      <c r="AF669" s="42">
        <f t="shared" si="249"/>
        <v>0</v>
      </c>
      <c r="AG669" s="42">
        <f t="shared" si="250"/>
        <v>0</v>
      </c>
      <c r="AH669" s="43">
        <f>IFERROR(VLOOKUP($I669,Trabajadores!$C$3:$AT$1684,44,FALSE),0)</f>
        <v>19228</v>
      </c>
      <c r="AI669" s="43">
        <f>IFERROR(VLOOKUP($I669,Trabajadores!$C$3:$AT$1684,2,FALSE),0)</f>
        <v>1982</v>
      </c>
      <c r="AJ669" s="43" t="str">
        <f>IFERROR(VLOOKUP($I669,Trabajadores!$C$3:$AY$1270,21,FALSE),0)</f>
        <v>55</v>
      </c>
      <c r="AK669" s="42">
        <f>IFERROR(VLOOKUP($I669,Trabajadores!$C$3:$AN$1684,38,FALSE),0)</f>
        <v>8.3650000000000002</v>
      </c>
      <c r="AL669" s="42" t="str">
        <f>IFERROR(VLOOKUP($I669,Trabajadores!$C$3:$AN$1684,28,FALSE),0)</f>
        <v>99100165012016</v>
      </c>
      <c r="AM669" s="21" t="str">
        <f>IFERROR(VLOOKUP($I669,Trabajadores!$C$3:$AN$1684,19,FALSE),0)</f>
        <v>ASL</v>
      </c>
      <c r="AN669" s="21">
        <f>IFERROR(IF($J669="algadi",VLOOKUP($K669,Centros!$AB$2:$AD$142,2,FALSE),VLOOKUP($K669,Centros!$AB$143:$AD$282,2,FALSE)),0)</f>
        <v>19228</v>
      </c>
      <c r="AO669" s="44" t="str">
        <f>IFERROR(IF($J669="algadi",VLOOKUP($K669,Centros!$AB$2:$AD$142,3,FALSE),VLOOKUP($K669,Centros!$AB$143:$AD$222,3,FALSE)),0)</f>
        <v>1</v>
      </c>
      <c r="AQ669" s="55">
        <f>IFERROR(VLOOKUP($AM669,Centros!$AR$2:$AS$405,2,FALSE),0)</f>
        <v>1.6367812499999999</v>
      </c>
      <c r="AR669" s="78">
        <f>IFERROR(VLOOKUP($AM669,Centros!$AZ$2:$BA$6,2,FALSE),0)</f>
        <v>0</v>
      </c>
      <c r="AS669" s="76">
        <f>IFERROR(VLOOKUP($AM669,Centros!$BE$2:$BF$6,2,FALSE),0)</f>
        <v>2.0499999999999998</v>
      </c>
      <c r="BD669" s="45" t="str">
        <f t="shared" si="251"/>
        <v>ALGADI</v>
      </c>
      <c r="BE669" s="45" t="s">
        <v>852</v>
      </c>
      <c r="BF669" s="123" t="str">
        <f t="shared" si="252"/>
        <v>9-SEPTIEMBRE</v>
      </c>
      <c r="BG669" s="45">
        <f t="shared" si="253"/>
        <v>888888</v>
      </c>
      <c r="BH669" s="45">
        <f>VLOOKUP(Y669,Hoja1!$A$2:$O$599,14,FALSE)</f>
        <v>888888</v>
      </c>
      <c r="BI669" s="45" t="str">
        <f>VLOOKUP(BH669,Hoja1!$A$2:$O$599,2,FALSE)</f>
        <v>CORRETURNOS/RAPPELS</v>
      </c>
      <c r="BJ669" s="45" t="str">
        <f t="shared" si="254"/>
        <v>VARGAS ZAPATA, EYINED</v>
      </c>
      <c r="BK669" s="45">
        <f>VLOOKUP(BJ669,Trabajadores!$C$3:$AN$3285,14,FALSE)</f>
        <v>300</v>
      </c>
      <c r="BL669" s="45" t="str">
        <f>VLOOKUP($BJ669,Trabajadores!$C$3:$AN$3285,19,FALSE)</f>
        <v>ASL</v>
      </c>
      <c r="BM669" s="45">
        <f>VLOOKUP($BJ669,Trabajadores!$C$3:$AN$3285,16,FALSE)</f>
        <v>50</v>
      </c>
      <c r="BN669" s="124">
        <f t="shared" si="255"/>
        <v>1</v>
      </c>
      <c r="BP669" s="125">
        <f t="shared" si="256"/>
        <v>1</v>
      </c>
      <c r="BR669" s="126">
        <f t="shared" si="257"/>
        <v>-46.844000000000001</v>
      </c>
      <c r="BV669" s="45" t="str">
        <f t="shared" si="258"/>
        <v>ALGADI</v>
      </c>
      <c r="BW669" s="45" t="s">
        <v>852</v>
      </c>
      <c r="BX669" s="123" t="str">
        <f t="shared" si="259"/>
        <v>9-SEPTIEMBRE</v>
      </c>
      <c r="BY669" s="45">
        <f t="shared" si="260"/>
        <v>110001</v>
      </c>
      <c r="BZ669" s="45">
        <f>VLOOKUP(BY669,Hoja1!$A$2:$O$599,14,FALSE)</f>
        <v>110001</v>
      </c>
      <c r="CA669" s="45" t="str">
        <f>VLOOKUP(BZ669,Hoja1!$A$2:$O$599,2,FALSE)</f>
        <v>COLEGIO AGUSTINIANO</v>
      </c>
      <c r="CB669" s="45" t="str">
        <f t="shared" si="261"/>
        <v>Permiso retribuido</v>
      </c>
      <c r="CC669" s="45">
        <v>888</v>
      </c>
      <c r="CD669" s="45" t="str">
        <f t="shared" si="262"/>
        <v>INCIDENCIA</v>
      </c>
      <c r="CJ669" s="126">
        <f t="shared" si="263"/>
        <v>46.844000000000001</v>
      </c>
    </row>
    <row r="670" spans="4:88" hidden="1" x14ac:dyDescent="0.3">
      <c r="D670" s="31" t="s">
        <v>11208</v>
      </c>
      <c r="E670" s="8" t="s">
        <v>2786</v>
      </c>
      <c r="F670" s="7" t="s">
        <v>726</v>
      </c>
      <c r="G670" s="45" t="s">
        <v>714</v>
      </c>
      <c r="H670" s="45" t="s">
        <v>722</v>
      </c>
      <c r="I670" s="119" t="s">
        <v>2738</v>
      </c>
      <c r="J670" s="18" t="s">
        <v>485</v>
      </c>
      <c r="K670" s="119">
        <v>120008</v>
      </c>
      <c r="L670" s="110" t="str">
        <f t="shared" si="242"/>
        <v>ok</v>
      </c>
      <c r="M670" s="111" t="str">
        <f>IFERROR(VLOOKUP(K670,Centros!$E$2:$G$340,2,FALSE)," ")</f>
        <v>COLEGIO MAYOR JAIME DEL AMO</v>
      </c>
      <c r="N670" s="112" t="str">
        <f t="shared" si="243"/>
        <v xml:space="preserve"> </v>
      </c>
      <c r="O670" s="113" t="str">
        <f>IFERROR(VLOOKUP($I670,Trabajadores!$C$3:$AF$1684,19,FALSE)," ")</f>
        <v>ASL</v>
      </c>
      <c r="P670" s="32"/>
      <c r="Q670" s="33"/>
      <c r="R670" s="24">
        <f t="shared" si="241"/>
        <v>0</v>
      </c>
      <c r="T670" s="23">
        <f t="shared" si="244"/>
        <v>1.6367812499999999</v>
      </c>
      <c r="U670" s="23">
        <f t="shared" si="245"/>
        <v>0</v>
      </c>
      <c r="V670" s="18">
        <v>5.6</v>
      </c>
      <c r="W670" s="23">
        <f t="shared" si="246"/>
        <v>46.844000000000001</v>
      </c>
      <c r="X670" s="30" t="str">
        <f>IFERROR(VLOOKUP($I670,Trabajadores!$C$2:$AS$1684,42,FALSE)," ")</f>
        <v>ALGADI</v>
      </c>
      <c r="Y670" s="30">
        <f>IFERROR(VLOOKUP($I670,Trabajadores!$C$2:$AS$1684,40,FALSE)," ")</f>
        <v>888888</v>
      </c>
      <c r="Z670" s="30" t="str">
        <f>IFERROR(VLOOKUP(Y670,Centros!$X$2:$Y$228,2,FALSE)," ")</f>
        <v>CORRETURNOS/RAPPELS</v>
      </c>
      <c r="AA670" s="6">
        <v>45912</v>
      </c>
      <c r="AB670" s="5" t="s">
        <v>11181</v>
      </c>
      <c r="AC670" s="41">
        <f>IFERROR(VLOOKUP(H670,Centros!$AI$2:$AN$10,6,FALSE),0)</f>
        <v>72</v>
      </c>
      <c r="AD670" s="42">
        <f t="shared" si="247"/>
        <v>0</v>
      </c>
      <c r="AE670" s="42">
        <f t="shared" si="248"/>
        <v>0</v>
      </c>
      <c r="AF670" s="42">
        <f t="shared" si="249"/>
        <v>0</v>
      </c>
      <c r="AG670" s="42">
        <f t="shared" si="250"/>
        <v>0</v>
      </c>
      <c r="AH670" s="43">
        <f>IFERROR(VLOOKUP($I670,Trabajadores!$C$3:$AT$1684,44,FALSE),0)</f>
        <v>19228</v>
      </c>
      <c r="AI670" s="43">
        <f>IFERROR(VLOOKUP($I670,Trabajadores!$C$3:$AT$1684,2,FALSE),0)</f>
        <v>1982</v>
      </c>
      <c r="AJ670" s="43" t="str">
        <f>IFERROR(VLOOKUP($I670,Trabajadores!$C$3:$AY$1270,21,FALSE),0)</f>
        <v>55</v>
      </c>
      <c r="AK670" s="42">
        <f>IFERROR(VLOOKUP($I670,Trabajadores!$C$3:$AN$1684,38,FALSE),0)</f>
        <v>8.3650000000000002</v>
      </c>
      <c r="AL670" s="42" t="str">
        <f>IFERROR(VLOOKUP($I670,Trabajadores!$C$3:$AN$1684,28,FALSE),0)</f>
        <v>99100165012016</v>
      </c>
      <c r="AM670" s="21" t="str">
        <f>IFERROR(VLOOKUP($I670,Trabajadores!$C$3:$AN$1684,19,FALSE),0)</f>
        <v>ASL</v>
      </c>
      <c r="AN670" s="21">
        <f>IFERROR(IF($J670="algadi",VLOOKUP($K670,Centros!$AB$2:$AD$142,2,FALSE),VLOOKUP($K670,Centros!$AB$143:$AD$282,2,FALSE)),0)</f>
        <v>5027</v>
      </c>
      <c r="AO670" s="44" t="str">
        <f>IFERROR(IF($J670="algadi",VLOOKUP($K670,Centros!$AB$2:$AD$142,3,FALSE),VLOOKUP($K670,Centros!$AB$143:$AD$222,3,FALSE)),0)</f>
        <v>50</v>
      </c>
      <c r="AQ670" s="55">
        <f>IFERROR(VLOOKUP($AM670,Centros!$AR$2:$AS$405,2,FALSE),0)</f>
        <v>1.6367812499999999</v>
      </c>
      <c r="AR670" s="78">
        <f>IFERROR(VLOOKUP($AM670,Centros!$AZ$2:$BA$6,2,FALSE),0)</f>
        <v>0</v>
      </c>
      <c r="AS670" s="76">
        <f>IFERROR(VLOOKUP($AM670,Centros!$BE$2:$BF$6,2,FALSE),0)</f>
        <v>2.0499999999999998</v>
      </c>
      <c r="BD670" s="45" t="str">
        <f t="shared" si="251"/>
        <v>ALGADI</v>
      </c>
      <c r="BE670" s="45" t="s">
        <v>852</v>
      </c>
      <c r="BF670" s="123" t="str">
        <f t="shared" si="252"/>
        <v>9-SEPTIEMBRE</v>
      </c>
      <c r="BG670" s="45">
        <f t="shared" si="253"/>
        <v>888888</v>
      </c>
      <c r="BH670" s="45">
        <f>VLOOKUP(Y670,Hoja1!$A$2:$O$599,14,FALSE)</f>
        <v>888888</v>
      </c>
      <c r="BI670" s="45" t="str">
        <f>VLOOKUP(BH670,Hoja1!$A$2:$O$599,2,FALSE)</f>
        <v>CORRETURNOS/RAPPELS</v>
      </c>
      <c r="BJ670" s="45" t="str">
        <f t="shared" si="254"/>
        <v>VARGAS ZAPATA, EYINED</v>
      </c>
      <c r="BK670" s="45">
        <f>VLOOKUP(BJ670,Trabajadores!$C$3:$AN$3285,14,FALSE)</f>
        <v>300</v>
      </c>
      <c r="BL670" s="45" t="str">
        <f>VLOOKUP($BJ670,Trabajadores!$C$3:$AN$3285,19,FALSE)</f>
        <v>ASL</v>
      </c>
      <c r="BM670" s="45">
        <f>VLOOKUP($BJ670,Trabajadores!$C$3:$AN$3285,16,FALSE)</f>
        <v>50</v>
      </c>
      <c r="BN670" s="124">
        <f t="shared" si="255"/>
        <v>1</v>
      </c>
      <c r="BP670" s="125">
        <f t="shared" si="256"/>
        <v>1</v>
      </c>
      <c r="BR670" s="126">
        <f t="shared" si="257"/>
        <v>-46.844000000000001</v>
      </c>
      <c r="BV670" s="45" t="str">
        <f t="shared" si="258"/>
        <v>ALGADI</v>
      </c>
      <c r="BW670" s="45" t="s">
        <v>852</v>
      </c>
      <c r="BX670" s="123" t="str">
        <f t="shared" si="259"/>
        <v>9-SEPTIEMBRE</v>
      </c>
      <c r="BY670" s="45">
        <f t="shared" si="260"/>
        <v>120008</v>
      </c>
      <c r="BZ670" s="45">
        <f>VLOOKUP(BY670,Hoja1!$A$2:$O$599,14,FALSE)</f>
        <v>120008</v>
      </c>
      <c r="CA670" s="45" t="str">
        <f>VLOOKUP(BZ670,Hoja1!$A$2:$O$599,2,FALSE)</f>
        <v>C.M.U.  JAIME DEL AMO</v>
      </c>
      <c r="CB670" s="45" t="str">
        <f t="shared" si="261"/>
        <v>Puesto pendiente de cubrir</v>
      </c>
      <c r="CC670" s="45">
        <v>888</v>
      </c>
      <c r="CD670" s="45" t="str">
        <f t="shared" si="262"/>
        <v>INCIDENCIA</v>
      </c>
      <c r="CJ670" s="126">
        <f t="shared" si="263"/>
        <v>46.844000000000001</v>
      </c>
    </row>
    <row r="671" spans="4:88" hidden="1" x14ac:dyDescent="0.3">
      <c r="D671" s="31" t="s">
        <v>11208</v>
      </c>
      <c r="E671" s="8" t="s">
        <v>2786</v>
      </c>
      <c r="F671" s="7" t="s">
        <v>726</v>
      </c>
      <c r="G671" s="45" t="s">
        <v>714</v>
      </c>
      <c r="H671" s="45" t="s">
        <v>816</v>
      </c>
      <c r="I671" s="119" t="s">
        <v>2738</v>
      </c>
      <c r="J671" s="18" t="s">
        <v>485</v>
      </c>
      <c r="K671" s="119">
        <v>110057</v>
      </c>
      <c r="L671" s="110" t="str">
        <f t="shared" si="242"/>
        <v>ok</v>
      </c>
      <c r="M671" s="111" t="str">
        <f>IFERROR(VLOOKUP(K671,Centros!$E$2:$G$340,2,FALSE)," ")</f>
        <v>COLEGIO RAFAELA YBARRA</v>
      </c>
      <c r="N671" s="112" t="str">
        <f t="shared" si="243"/>
        <v xml:space="preserve"> </v>
      </c>
      <c r="O671" s="113" t="str">
        <f>IFERROR(VLOOKUP($I671,Trabajadores!$C$3:$AF$1684,19,FALSE)," ")</f>
        <v>ASL</v>
      </c>
      <c r="P671" s="32"/>
      <c r="Q671" s="33"/>
      <c r="R671" s="24">
        <f t="shared" si="241"/>
        <v>0</v>
      </c>
      <c r="T671" s="23">
        <f t="shared" si="244"/>
        <v>1.6367812499999999</v>
      </c>
      <c r="U671" s="23">
        <f t="shared" si="245"/>
        <v>0</v>
      </c>
      <c r="V671" s="18">
        <v>5.6</v>
      </c>
      <c r="W671" s="23">
        <f t="shared" si="246"/>
        <v>46.844000000000001</v>
      </c>
      <c r="X671" s="30" t="str">
        <f>IFERROR(VLOOKUP($I671,Trabajadores!$C$2:$AS$1684,42,FALSE)," ")</f>
        <v>ALGADI</v>
      </c>
      <c r="Y671" s="30">
        <f>IFERROR(VLOOKUP($I671,Trabajadores!$C$2:$AS$1684,40,FALSE)," ")</f>
        <v>888888</v>
      </c>
      <c r="Z671" s="30" t="str">
        <f>IFERROR(VLOOKUP(Y671,Centros!$X$2:$Y$228,2,FALSE)," ")</f>
        <v>CORRETURNOS/RAPPELS</v>
      </c>
      <c r="AA671" s="6">
        <v>45915</v>
      </c>
      <c r="AB671" s="5" t="s">
        <v>11182</v>
      </c>
      <c r="AC671" s="41">
        <f>IFERROR(VLOOKUP(H671,Centros!$AI$2:$AN$10,6,FALSE),0)</f>
        <v>72</v>
      </c>
      <c r="AD671" s="42">
        <f t="shared" si="247"/>
        <v>0</v>
      </c>
      <c r="AE671" s="42">
        <f t="shared" si="248"/>
        <v>0</v>
      </c>
      <c r="AF671" s="42">
        <f t="shared" si="249"/>
        <v>0</v>
      </c>
      <c r="AG671" s="42">
        <f t="shared" si="250"/>
        <v>0</v>
      </c>
      <c r="AH671" s="43">
        <f>IFERROR(VLOOKUP($I671,Trabajadores!$C$3:$AT$1684,44,FALSE),0)</f>
        <v>19228</v>
      </c>
      <c r="AI671" s="43">
        <f>IFERROR(VLOOKUP($I671,Trabajadores!$C$3:$AT$1684,2,FALSE),0)</f>
        <v>1982</v>
      </c>
      <c r="AJ671" s="43" t="str">
        <f>IFERROR(VLOOKUP($I671,Trabajadores!$C$3:$AY$1270,21,FALSE),0)</f>
        <v>55</v>
      </c>
      <c r="AK671" s="42">
        <f>IFERROR(VLOOKUP($I671,Trabajadores!$C$3:$AN$1684,38,FALSE),0)</f>
        <v>8.3650000000000002</v>
      </c>
      <c r="AL671" s="42" t="str">
        <f>IFERROR(VLOOKUP($I671,Trabajadores!$C$3:$AN$1684,28,FALSE),0)</f>
        <v>99100165012016</v>
      </c>
      <c r="AM671" s="21" t="str">
        <f>IFERROR(VLOOKUP($I671,Trabajadores!$C$3:$AN$1684,19,FALSE),0)</f>
        <v>ASL</v>
      </c>
      <c r="AN671" s="21">
        <f>IFERROR(IF($J671="algadi",VLOOKUP($K671,Centros!$AB$2:$AD$142,2,FALSE),VLOOKUP($K671,Centros!$AB$143:$AD$282,2,FALSE)),0)</f>
        <v>19228</v>
      </c>
      <c r="AO671" s="44" t="str">
        <f>IFERROR(IF($J671="algadi",VLOOKUP($K671,Centros!$AB$2:$AD$142,3,FALSE),VLOOKUP($K671,Centros!$AB$143:$AD$222,3,FALSE)),0)</f>
        <v>24</v>
      </c>
      <c r="AQ671" s="55">
        <f>IFERROR(VLOOKUP($AM671,Centros!$AR$2:$AS$405,2,FALSE),0)</f>
        <v>1.6367812499999999</v>
      </c>
      <c r="AR671" s="78">
        <f>IFERROR(VLOOKUP($AM671,Centros!$AZ$2:$BA$6,2,FALSE),0)</f>
        <v>0</v>
      </c>
      <c r="AS671" s="76">
        <f>IFERROR(VLOOKUP($AM671,Centros!$BE$2:$BF$6,2,FALSE),0)</f>
        <v>2.0499999999999998</v>
      </c>
      <c r="BD671" s="45" t="str">
        <f t="shared" si="251"/>
        <v>ALGADI</v>
      </c>
      <c r="BE671" s="45" t="s">
        <v>852</v>
      </c>
      <c r="BF671" s="123" t="str">
        <f t="shared" si="252"/>
        <v>9-SEPTIEMBRE</v>
      </c>
      <c r="BG671" s="45">
        <f t="shared" si="253"/>
        <v>888888</v>
      </c>
      <c r="BH671" s="45">
        <f>VLOOKUP(Y671,Hoja1!$A$2:$O$599,14,FALSE)</f>
        <v>888888</v>
      </c>
      <c r="BI671" s="45" t="str">
        <f>VLOOKUP(BH671,Hoja1!$A$2:$O$599,2,FALSE)</f>
        <v>CORRETURNOS/RAPPELS</v>
      </c>
      <c r="BJ671" s="45" t="str">
        <f t="shared" si="254"/>
        <v>VARGAS ZAPATA, EYINED</v>
      </c>
      <c r="BK671" s="45">
        <f>VLOOKUP(BJ671,Trabajadores!$C$3:$AN$3285,14,FALSE)</f>
        <v>300</v>
      </c>
      <c r="BL671" s="45" t="str">
        <f>VLOOKUP($BJ671,Trabajadores!$C$3:$AN$3285,19,FALSE)</f>
        <v>ASL</v>
      </c>
      <c r="BM671" s="45">
        <f>VLOOKUP($BJ671,Trabajadores!$C$3:$AN$3285,16,FALSE)</f>
        <v>50</v>
      </c>
      <c r="BN671" s="124">
        <f t="shared" si="255"/>
        <v>1</v>
      </c>
      <c r="BP671" s="125">
        <f t="shared" si="256"/>
        <v>1</v>
      </c>
      <c r="BR671" s="126">
        <f t="shared" si="257"/>
        <v>-46.844000000000001</v>
      </c>
      <c r="BV671" s="45" t="str">
        <f t="shared" si="258"/>
        <v>ALGADI</v>
      </c>
      <c r="BW671" s="45" t="s">
        <v>852</v>
      </c>
      <c r="BX671" s="123" t="str">
        <f t="shared" si="259"/>
        <v>9-SEPTIEMBRE</v>
      </c>
      <c r="BY671" s="45">
        <f t="shared" si="260"/>
        <v>110057</v>
      </c>
      <c r="BZ671" s="45">
        <f>VLOOKUP(BY671,Hoja1!$A$2:$O$599,14,FALSE)</f>
        <v>110057</v>
      </c>
      <c r="CA671" s="45" t="str">
        <f>VLOOKUP(BZ671,Hoja1!$A$2:$O$599,2,FALSE)</f>
        <v>COLEGIO RAFAELA YBARRA</v>
      </c>
      <c r="CB671" s="45" t="str">
        <f t="shared" si="261"/>
        <v>Otros</v>
      </c>
      <c r="CC671" s="45">
        <v>888</v>
      </c>
      <c r="CD671" s="45" t="str">
        <f t="shared" si="262"/>
        <v>INCIDENCIA</v>
      </c>
      <c r="CJ671" s="126">
        <f t="shared" si="263"/>
        <v>46.844000000000001</v>
      </c>
    </row>
    <row r="672" spans="4:88" hidden="1" x14ac:dyDescent="0.3">
      <c r="D672" s="31" t="s">
        <v>11208</v>
      </c>
      <c r="E672" s="8" t="s">
        <v>2786</v>
      </c>
      <c r="F672" s="7" t="s">
        <v>726</v>
      </c>
      <c r="G672" s="45" t="s">
        <v>714</v>
      </c>
      <c r="H672" s="45" t="s">
        <v>816</v>
      </c>
      <c r="I672" s="119" t="s">
        <v>2738</v>
      </c>
      <c r="J672" s="18" t="s">
        <v>485</v>
      </c>
      <c r="K672" s="119">
        <v>110060</v>
      </c>
      <c r="L672" s="110" t="str">
        <f t="shared" si="242"/>
        <v>ok</v>
      </c>
      <c r="M672" s="111" t="str">
        <f>IFERROR(VLOOKUP(K672,Centros!$E$2:$G$340,2,FALSE)," ")</f>
        <v>COL. SAN BUENAVENTURA</v>
      </c>
      <c r="N672" s="112" t="str">
        <f t="shared" si="243"/>
        <v xml:space="preserve"> </v>
      </c>
      <c r="O672" s="113" t="str">
        <f>IFERROR(VLOOKUP($I672,Trabajadores!$C$3:$AF$1684,19,FALSE)," ")</f>
        <v>ASL</v>
      </c>
      <c r="P672" s="32"/>
      <c r="Q672" s="33"/>
      <c r="R672" s="24">
        <f t="shared" si="241"/>
        <v>0</v>
      </c>
      <c r="T672" s="23">
        <f t="shared" si="244"/>
        <v>1.6367812499999999</v>
      </c>
      <c r="U672" s="23">
        <f t="shared" si="245"/>
        <v>0</v>
      </c>
      <c r="V672" s="18">
        <v>5.6</v>
      </c>
      <c r="W672" s="23">
        <f t="shared" si="246"/>
        <v>46.844000000000001</v>
      </c>
      <c r="X672" s="30" t="str">
        <f>IFERROR(VLOOKUP($I672,Trabajadores!$C$2:$AS$1684,42,FALSE)," ")</f>
        <v>ALGADI</v>
      </c>
      <c r="Y672" s="30">
        <f>IFERROR(VLOOKUP($I672,Trabajadores!$C$2:$AS$1684,40,FALSE)," ")</f>
        <v>888888</v>
      </c>
      <c r="Z672" s="30" t="str">
        <f>IFERROR(VLOOKUP(Y672,Centros!$X$2:$Y$228,2,FALSE)," ")</f>
        <v>CORRETURNOS/RAPPELS</v>
      </c>
      <c r="AA672" s="6">
        <v>45916</v>
      </c>
      <c r="AB672" s="5" t="s">
        <v>11183</v>
      </c>
      <c r="AC672" s="41">
        <f>IFERROR(VLOOKUP(H672,Centros!$AI$2:$AN$10,6,FALSE),0)</f>
        <v>72</v>
      </c>
      <c r="AD672" s="42">
        <f t="shared" si="247"/>
        <v>0</v>
      </c>
      <c r="AE672" s="42">
        <f t="shared" si="248"/>
        <v>0</v>
      </c>
      <c r="AF672" s="42">
        <f t="shared" si="249"/>
        <v>0</v>
      </c>
      <c r="AG672" s="42">
        <f t="shared" si="250"/>
        <v>0</v>
      </c>
      <c r="AH672" s="43">
        <f>IFERROR(VLOOKUP($I672,Trabajadores!$C$3:$AT$1684,44,FALSE),0)</f>
        <v>19228</v>
      </c>
      <c r="AI672" s="43">
        <f>IFERROR(VLOOKUP($I672,Trabajadores!$C$3:$AT$1684,2,FALSE),0)</f>
        <v>1982</v>
      </c>
      <c r="AJ672" s="43" t="str">
        <f>IFERROR(VLOOKUP($I672,Trabajadores!$C$3:$AY$1270,21,FALSE),0)</f>
        <v>55</v>
      </c>
      <c r="AK672" s="42">
        <f>IFERROR(VLOOKUP($I672,Trabajadores!$C$3:$AN$1684,38,FALSE),0)</f>
        <v>8.3650000000000002</v>
      </c>
      <c r="AL672" s="42" t="str">
        <f>IFERROR(VLOOKUP($I672,Trabajadores!$C$3:$AN$1684,28,FALSE),0)</f>
        <v>99100165012016</v>
      </c>
      <c r="AM672" s="21" t="str">
        <f>IFERROR(VLOOKUP($I672,Trabajadores!$C$3:$AN$1684,19,FALSE),0)</f>
        <v>ASL</v>
      </c>
      <c r="AN672" s="21">
        <f>IFERROR(IF($J672="algadi",VLOOKUP($K672,Centros!$AB$2:$AD$142,2,FALSE),VLOOKUP($K672,Centros!$AB$143:$AD$282,2,FALSE)),0)</f>
        <v>19228</v>
      </c>
      <c r="AO672" s="44" t="str">
        <f>IFERROR(IF($J672="algadi",VLOOKUP($K672,Centros!$AB$2:$AD$142,3,FALSE),VLOOKUP($K672,Centros!$AB$143:$AD$222,3,FALSE)),0)</f>
        <v>40</v>
      </c>
      <c r="AQ672" s="55">
        <f>IFERROR(VLOOKUP($AM672,Centros!$AR$2:$AS$405,2,FALSE),0)</f>
        <v>1.6367812499999999</v>
      </c>
      <c r="AR672" s="78">
        <f>IFERROR(VLOOKUP($AM672,Centros!$AZ$2:$BA$6,2,FALSE),0)</f>
        <v>0</v>
      </c>
      <c r="AS672" s="76">
        <f>IFERROR(VLOOKUP($AM672,Centros!$BE$2:$BF$6,2,FALSE),0)</f>
        <v>2.0499999999999998</v>
      </c>
      <c r="BD672" s="45" t="str">
        <f t="shared" si="251"/>
        <v>ALGADI</v>
      </c>
      <c r="BE672" s="45" t="s">
        <v>852</v>
      </c>
      <c r="BF672" s="123" t="str">
        <f t="shared" si="252"/>
        <v>9-SEPTIEMBRE</v>
      </c>
      <c r="BG672" s="45">
        <f t="shared" si="253"/>
        <v>888888</v>
      </c>
      <c r="BH672" s="45">
        <f>VLOOKUP(Y672,Hoja1!$A$2:$O$599,14,FALSE)</f>
        <v>888888</v>
      </c>
      <c r="BI672" s="45" t="str">
        <f>VLOOKUP(BH672,Hoja1!$A$2:$O$599,2,FALSE)</f>
        <v>CORRETURNOS/RAPPELS</v>
      </c>
      <c r="BJ672" s="45" t="str">
        <f t="shared" si="254"/>
        <v>VARGAS ZAPATA, EYINED</v>
      </c>
      <c r="BK672" s="45">
        <f>VLOOKUP(BJ672,Trabajadores!$C$3:$AN$3285,14,FALSE)</f>
        <v>300</v>
      </c>
      <c r="BL672" s="45" t="str">
        <f>VLOOKUP($BJ672,Trabajadores!$C$3:$AN$3285,19,FALSE)</f>
        <v>ASL</v>
      </c>
      <c r="BM672" s="45">
        <f>VLOOKUP($BJ672,Trabajadores!$C$3:$AN$3285,16,FALSE)</f>
        <v>50</v>
      </c>
      <c r="BN672" s="124">
        <f t="shared" si="255"/>
        <v>1</v>
      </c>
      <c r="BP672" s="125">
        <f t="shared" si="256"/>
        <v>1</v>
      </c>
      <c r="BR672" s="126">
        <f t="shared" si="257"/>
        <v>-46.844000000000001</v>
      </c>
      <c r="BV672" s="45" t="str">
        <f t="shared" si="258"/>
        <v>ALGADI</v>
      </c>
      <c r="BW672" s="45" t="s">
        <v>852</v>
      </c>
      <c r="BX672" s="123" t="str">
        <f t="shared" si="259"/>
        <v>9-SEPTIEMBRE</v>
      </c>
      <c r="BY672" s="45">
        <f t="shared" si="260"/>
        <v>110060</v>
      </c>
      <c r="BZ672" s="45">
        <f>VLOOKUP(BY672,Hoja1!$A$2:$O$599,14,FALSE)</f>
        <v>110060</v>
      </c>
      <c r="CA672" s="45" t="str">
        <f>VLOOKUP(BZ672,Hoja1!$A$2:$O$599,2,FALSE)</f>
        <v>COL. SAN BUENAVENTURA</v>
      </c>
      <c r="CB672" s="45" t="str">
        <f t="shared" si="261"/>
        <v>Otros</v>
      </c>
      <c r="CC672" s="45">
        <v>888</v>
      </c>
      <c r="CD672" s="45" t="str">
        <f t="shared" si="262"/>
        <v>INCIDENCIA</v>
      </c>
      <c r="CJ672" s="126">
        <f t="shared" si="263"/>
        <v>46.844000000000001</v>
      </c>
    </row>
    <row r="673" spans="4:88" hidden="1" x14ac:dyDescent="0.3">
      <c r="D673" s="31" t="s">
        <v>11208</v>
      </c>
      <c r="E673" s="8" t="s">
        <v>2786</v>
      </c>
      <c r="F673" s="7" t="s">
        <v>726</v>
      </c>
      <c r="G673" s="45" t="s">
        <v>714</v>
      </c>
      <c r="H673" s="45" t="s">
        <v>722</v>
      </c>
      <c r="I673" s="119" t="s">
        <v>2738</v>
      </c>
      <c r="J673" s="18" t="s">
        <v>485</v>
      </c>
      <c r="K673" s="119">
        <v>120008</v>
      </c>
      <c r="L673" s="110" t="str">
        <f t="shared" si="242"/>
        <v>ok</v>
      </c>
      <c r="M673" s="111" t="str">
        <f>IFERROR(VLOOKUP(K673,Centros!$E$2:$G$340,2,FALSE)," ")</f>
        <v>COLEGIO MAYOR JAIME DEL AMO</v>
      </c>
      <c r="N673" s="112" t="str">
        <f t="shared" si="243"/>
        <v xml:space="preserve"> </v>
      </c>
      <c r="O673" s="113" t="str">
        <f>IFERROR(VLOOKUP($I673,Trabajadores!$C$3:$AF$1684,19,FALSE)," ")</f>
        <v>ASL</v>
      </c>
      <c r="P673" s="32">
        <v>4</v>
      </c>
      <c r="Q673" s="33">
        <v>9</v>
      </c>
      <c r="R673" s="24">
        <f t="shared" si="241"/>
        <v>36</v>
      </c>
      <c r="T673" s="23">
        <f t="shared" si="244"/>
        <v>1.6367812499999999</v>
      </c>
      <c r="U673" s="23">
        <f t="shared" si="245"/>
        <v>0</v>
      </c>
      <c r="V673" s="18">
        <v>5.6</v>
      </c>
      <c r="W673" s="23">
        <f t="shared" si="246"/>
        <v>94.346000000000004</v>
      </c>
      <c r="X673" s="30" t="str">
        <f>IFERROR(VLOOKUP($I673,Trabajadores!$C$2:$AS$1684,42,FALSE)," ")</f>
        <v>ALGADI</v>
      </c>
      <c r="Y673" s="30">
        <f>IFERROR(VLOOKUP($I673,Trabajadores!$C$2:$AS$1684,40,FALSE)," ")</f>
        <v>888888</v>
      </c>
      <c r="Z673" s="30" t="str">
        <f>IFERROR(VLOOKUP(Y673,Centros!$X$2:$Y$228,2,FALSE)," ")</f>
        <v>CORRETURNOS/RAPPELS</v>
      </c>
      <c r="AA673" s="6">
        <v>45917</v>
      </c>
      <c r="AB673" s="5" t="s">
        <v>11184</v>
      </c>
      <c r="AC673" s="41">
        <f>IFERROR(VLOOKUP(H673,Centros!$AI$2:$AN$10,6,FALSE),0)</f>
        <v>72</v>
      </c>
      <c r="AD673" s="42">
        <f t="shared" si="247"/>
        <v>0</v>
      </c>
      <c r="AE673" s="42">
        <f t="shared" si="248"/>
        <v>36</v>
      </c>
      <c r="AF673" s="42">
        <f t="shared" si="249"/>
        <v>0</v>
      </c>
      <c r="AG673" s="42">
        <f t="shared" si="250"/>
        <v>0</v>
      </c>
      <c r="AH673" s="43">
        <f>IFERROR(VLOOKUP($I673,Trabajadores!$C$3:$AT$1684,44,FALSE),0)</f>
        <v>19228</v>
      </c>
      <c r="AI673" s="43">
        <f>IFERROR(VLOOKUP($I673,Trabajadores!$C$3:$AT$1684,2,FALSE),0)</f>
        <v>1982</v>
      </c>
      <c r="AJ673" s="43" t="str">
        <f>IFERROR(VLOOKUP($I673,Trabajadores!$C$3:$AY$1270,21,FALSE),0)</f>
        <v>55</v>
      </c>
      <c r="AK673" s="42">
        <f>IFERROR(VLOOKUP($I673,Trabajadores!$C$3:$AN$1684,38,FALSE),0)</f>
        <v>8.3650000000000002</v>
      </c>
      <c r="AL673" s="42" t="str">
        <f>IFERROR(VLOOKUP($I673,Trabajadores!$C$3:$AN$1684,28,FALSE),0)</f>
        <v>99100165012016</v>
      </c>
      <c r="AM673" s="21" t="str">
        <f>IFERROR(VLOOKUP($I673,Trabajadores!$C$3:$AN$1684,19,FALSE),0)</f>
        <v>ASL</v>
      </c>
      <c r="AN673" s="21">
        <f>IFERROR(IF($J673="algadi",VLOOKUP($K673,Centros!$AB$2:$AD$142,2,FALSE),VLOOKUP($K673,Centros!$AB$143:$AD$282,2,FALSE)),0)</f>
        <v>5027</v>
      </c>
      <c r="AO673" s="44" t="str">
        <f>IFERROR(IF($J673="algadi",VLOOKUP($K673,Centros!$AB$2:$AD$142,3,FALSE),VLOOKUP($K673,Centros!$AB$143:$AD$222,3,FALSE)),0)</f>
        <v>50</v>
      </c>
      <c r="AQ673" s="55">
        <f>IFERROR(VLOOKUP($AM673,Centros!$AR$2:$AS$405,2,FALSE),0)</f>
        <v>1.6367812499999999</v>
      </c>
      <c r="AR673" s="78">
        <f>IFERROR(VLOOKUP($AM673,Centros!$AZ$2:$BA$6,2,FALSE),0)</f>
        <v>0</v>
      </c>
      <c r="AS673" s="76">
        <f>IFERROR(VLOOKUP($AM673,Centros!$BE$2:$BF$6,2,FALSE),0)</f>
        <v>2.0499999999999998</v>
      </c>
      <c r="BD673" s="45" t="str">
        <f t="shared" si="251"/>
        <v>ALGADI</v>
      </c>
      <c r="BE673" s="45" t="s">
        <v>852</v>
      </c>
      <c r="BF673" s="123" t="str">
        <f t="shared" si="252"/>
        <v>9-SEPTIEMBRE</v>
      </c>
      <c r="BG673" s="45">
        <f t="shared" si="253"/>
        <v>888888</v>
      </c>
      <c r="BH673" s="45">
        <f>VLOOKUP(Y673,Hoja1!$A$2:$O$599,14,FALSE)</f>
        <v>888888</v>
      </c>
      <c r="BI673" s="45" t="str">
        <f>VLOOKUP(BH673,Hoja1!$A$2:$O$599,2,FALSE)</f>
        <v>CORRETURNOS/RAPPELS</v>
      </c>
      <c r="BJ673" s="45" t="str">
        <f t="shared" si="254"/>
        <v>VARGAS ZAPATA, EYINED</v>
      </c>
      <c r="BK673" s="45">
        <f>VLOOKUP(BJ673,Trabajadores!$C$3:$AN$3285,14,FALSE)</f>
        <v>300</v>
      </c>
      <c r="BL673" s="45" t="str">
        <f>VLOOKUP($BJ673,Trabajadores!$C$3:$AN$3285,19,FALSE)</f>
        <v>ASL</v>
      </c>
      <c r="BM673" s="45">
        <f>VLOOKUP($BJ673,Trabajadores!$C$3:$AN$3285,16,FALSE)</f>
        <v>50</v>
      </c>
      <c r="BN673" s="124">
        <f t="shared" si="255"/>
        <v>1</v>
      </c>
      <c r="BP673" s="125">
        <f t="shared" si="256"/>
        <v>1</v>
      </c>
      <c r="BR673" s="126">
        <f t="shared" si="257"/>
        <v>-94.346000000000004</v>
      </c>
      <c r="BV673" s="45" t="str">
        <f t="shared" si="258"/>
        <v>ALGADI</v>
      </c>
      <c r="BW673" s="45" t="s">
        <v>852</v>
      </c>
      <c r="BX673" s="123" t="str">
        <f t="shared" si="259"/>
        <v>9-SEPTIEMBRE</v>
      </c>
      <c r="BY673" s="45">
        <f t="shared" si="260"/>
        <v>120008</v>
      </c>
      <c r="BZ673" s="45">
        <f>VLOOKUP(BY673,Hoja1!$A$2:$O$599,14,FALSE)</f>
        <v>120008</v>
      </c>
      <c r="CA673" s="45" t="str">
        <f>VLOOKUP(BZ673,Hoja1!$A$2:$O$599,2,FALSE)</f>
        <v>C.M.U.  JAIME DEL AMO</v>
      </c>
      <c r="CB673" s="45" t="str">
        <f t="shared" si="261"/>
        <v>Puesto pendiente de cubrir</v>
      </c>
      <c r="CC673" s="45">
        <v>888</v>
      </c>
      <c r="CD673" s="45" t="str">
        <f t="shared" si="262"/>
        <v>INCIDENCIA</v>
      </c>
      <c r="CJ673" s="126">
        <f t="shared" si="263"/>
        <v>94.346000000000004</v>
      </c>
    </row>
    <row r="674" spans="4:88" hidden="1" x14ac:dyDescent="0.3">
      <c r="D674" s="31" t="s">
        <v>11208</v>
      </c>
      <c r="E674" s="8" t="s">
        <v>2786</v>
      </c>
      <c r="F674" s="7" t="s">
        <v>726</v>
      </c>
      <c r="G674" s="45" t="s">
        <v>714</v>
      </c>
      <c r="H674" s="45" t="s">
        <v>721</v>
      </c>
      <c r="I674" s="119" t="s">
        <v>2738</v>
      </c>
      <c r="J674" s="18" t="s">
        <v>485</v>
      </c>
      <c r="K674" s="119">
        <v>110082</v>
      </c>
      <c r="L674" s="110" t="str">
        <f t="shared" si="242"/>
        <v>ok</v>
      </c>
      <c r="M674" s="111" t="str">
        <f>IFERROR(VLOOKUP(K674,Centros!$E$2:$G$340,2,FALSE)," ")</f>
        <v>COL. SAN MIGUEL ARCANGEL</v>
      </c>
      <c r="N674" s="112" t="str">
        <f t="shared" si="243"/>
        <v xml:space="preserve"> </v>
      </c>
      <c r="O674" s="113" t="str">
        <f>IFERROR(VLOOKUP($I674,Trabajadores!$C$3:$AF$1684,19,FALSE)," ")</f>
        <v>ASL</v>
      </c>
      <c r="P674" s="32"/>
      <c r="Q674" s="33"/>
      <c r="R674" s="24">
        <f t="shared" si="241"/>
        <v>0</v>
      </c>
      <c r="T674" s="23">
        <f t="shared" si="244"/>
        <v>1.6367812499999999</v>
      </c>
      <c r="U674" s="23">
        <f t="shared" si="245"/>
        <v>0</v>
      </c>
      <c r="V674" s="18">
        <v>5.6</v>
      </c>
      <c r="W674" s="23">
        <f t="shared" si="246"/>
        <v>46.844000000000001</v>
      </c>
      <c r="X674" s="30" t="str">
        <f>IFERROR(VLOOKUP($I674,Trabajadores!$C$2:$AS$1684,42,FALSE)," ")</f>
        <v>ALGADI</v>
      </c>
      <c r="Y674" s="30">
        <f>IFERROR(VLOOKUP($I674,Trabajadores!$C$2:$AS$1684,40,FALSE)," ")</f>
        <v>888888</v>
      </c>
      <c r="Z674" s="30" t="str">
        <f>IFERROR(VLOOKUP(Y674,Centros!$X$2:$Y$228,2,FALSE)," ")</f>
        <v>CORRETURNOS/RAPPELS</v>
      </c>
      <c r="AA674" s="6">
        <v>45919</v>
      </c>
      <c r="AB674" s="5" t="s">
        <v>11185</v>
      </c>
      <c r="AC674" s="41">
        <f>IFERROR(VLOOKUP(H674,Centros!$AI$2:$AN$10,6,FALSE),0)</f>
        <v>72</v>
      </c>
      <c r="AD674" s="42">
        <f t="shared" si="247"/>
        <v>0</v>
      </c>
      <c r="AE674" s="42">
        <f t="shared" si="248"/>
        <v>0</v>
      </c>
      <c r="AF674" s="42">
        <f t="shared" si="249"/>
        <v>0</v>
      </c>
      <c r="AG674" s="42">
        <f t="shared" si="250"/>
        <v>0</v>
      </c>
      <c r="AH674" s="43">
        <f>IFERROR(VLOOKUP($I674,Trabajadores!$C$3:$AT$1684,44,FALSE),0)</f>
        <v>19228</v>
      </c>
      <c r="AI674" s="43">
        <f>IFERROR(VLOOKUP($I674,Trabajadores!$C$3:$AT$1684,2,FALSE),0)</f>
        <v>1982</v>
      </c>
      <c r="AJ674" s="43" t="str">
        <f>IFERROR(VLOOKUP($I674,Trabajadores!$C$3:$AY$1270,21,FALSE),0)</f>
        <v>55</v>
      </c>
      <c r="AK674" s="42">
        <f>IFERROR(VLOOKUP($I674,Trabajadores!$C$3:$AN$1684,38,FALSE),0)</f>
        <v>8.3650000000000002</v>
      </c>
      <c r="AL674" s="42" t="str">
        <f>IFERROR(VLOOKUP($I674,Trabajadores!$C$3:$AN$1684,28,FALSE),0)</f>
        <v>99100165012016</v>
      </c>
      <c r="AM674" s="21" t="str">
        <f>IFERROR(VLOOKUP($I674,Trabajadores!$C$3:$AN$1684,19,FALSE),0)</f>
        <v>ASL</v>
      </c>
      <c r="AN674" s="21">
        <f>IFERROR(IF($J674="algadi",VLOOKUP($K674,Centros!$AB$2:$AD$142,2,FALSE),VLOOKUP($K674,Centros!$AB$143:$AD$282,2,FALSE)),0)</f>
        <v>19228</v>
      </c>
      <c r="AO674" s="44" t="str">
        <f>IFERROR(IF($J674="algadi",VLOOKUP($K674,Centros!$AB$2:$AD$142,3,FALSE),VLOOKUP($K674,Centros!$AB$143:$AD$222,3,FALSE)),0)</f>
        <v>4</v>
      </c>
      <c r="AQ674" s="55">
        <f>IFERROR(VLOOKUP($AM674,Centros!$AR$2:$AS$405,2,FALSE),0)</f>
        <v>1.6367812499999999</v>
      </c>
      <c r="AR674" s="78">
        <f>IFERROR(VLOOKUP($AM674,Centros!$AZ$2:$BA$6,2,FALSE),0)</f>
        <v>0</v>
      </c>
      <c r="AS674" s="76">
        <f>IFERROR(VLOOKUP($AM674,Centros!$BE$2:$BF$6,2,FALSE),0)</f>
        <v>2.0499999999999998</v>
      </c>
      <c r="BD674" s="45" t="str">
        <f t="shared" si="251"/>
        <v>ALGADI</v>
      </c>
      <c r="BE674" s="45" t="s">
        <v>852</v>
      </c>
      <c r="BF674" s="123" t="str">
        <f t="shared" si="252"/>
        <v>9-SEPTIEMBRE</v>
      </c>
      <c r="BG674" s="45">
        <f t="shared" si="253"/>
        <v>888888</v>
      </c>
      <c r="BH674" s="45">
        <f>VLOOKUP(Y674,Hoja1!$A$2:$O$599,14,FALSE)</f>
        <v>888888</v>
      </c>
      <c r="BI674" s="45" t="str">
        <f>VLOOKUP(BH674,Hoja1!$A$2:$O$599,2,FALSE)</f>
        <v>CORRETURNOS/RAPPELS</v>
      </c>
      <c r="BJ674" s="45" t="str">
        <f t="shared" si="254"/>
        <v>VARGAS ZAPATA, EYINED</v>
      </c>
      <c r="BK674" s="45">
        <f>VLOOKUP(BJ674,Trabajadores!$C$3:$AN$3285,14,FALSE)</f>
        <v>300</v>
      </c>
      <c r="BL674" s="45" t="str">
        <f>VLOOKUP($BJ674,Trabajadores!$C$3:$AN$3285,19,FALSE)</f>
        <v>ASL</v>
      </c>
      <c r="BM674" s="45">
        <f>VLOOKUP($BJ674,Trabajadores!$C$3:$AN$3285,16,FALSE)</f>
        <v>50</v>
      </c>
      <c r="BN674" s="124">
        <f t="shared" si="255"/>
        <v>1</v>
      </c>
      <c r="BP674" s="125">
        <f t="shared" si="256"/>
        <v>1</v>
      </c>
      <c r="BR674" s="126">
        <f t="shared" si="257"/>
        <v>-46.844000000000001</v>
      </c>
      <c r="BV674" s="45" t="str">
        <f t="shared" si="258"/>
        <v>ALGADI</v>
      </c>
      <c r="BW674" s="45" t="s">
        <v>852</v>
      </c>
      <c r="BX674" s="123" t="str">
        <f t="shared" si="259"/>
        <v>9-SEPTIEMBRE</v>
      </c>
      <c r="BY674" s="45">
        <f t="shared" si="260"/>
        <v>110082</v>
      </c>
      <c r="BZ674" s="45">
        <f>VLOOKUP(BY674,Hoja1!$A$2:$O$599,14,FALSE)</f>
        <v>110082</v>
      </c>
      <c r="CA674" s="45" t="str">
        <f>VLOOKUP(BZ674,Hoja1!$A$2:$O$599,2,FALSE)</f>
        <v>COL. SAN MIGUEL ARCANGEL</v>
      </c>
      <c r="CB674" s="45" t="str">
        <f t="shared" si="261"/>
        <v>Permiso retribuido</v>
      </c>
      <c r="CC674" s="45">
        <v>888</v>
      </c>
      <c r="CD674" s="45" t="str">
        <f t="shared" si="262"/>
        <v>INCIDENCIA</v>
      </c>
      <c r="CJ674" s="126">
        <f t="shared" si="263"/>
        <v>46.844000000000001</v>
      </c>
    </row>
    <row r="675" spans="4:88" hidden="1" x14ac:dyDescent="0.3">
      <c r="D675" s="31" t="s">
        <v>11208</v>
      </c>
      <c r="E675" s="8" t="s">
        <v>2786</v>
      </c>
      <c r="F675" s="7" t="s">
        <v>726</v>
      </c>
      <c r="G675" s="45" t="s">
        <v>714</v>
      </c>
      <c r="H675" s="45" t="s">
        <v>721</v>
      </c>
      <c r="I675" s="119" t="s">
        <v>2738</v>
      </c>
      <c r="J675" s="18" t="s">
        <v>485</v>
      </c>
      <c r="K675" s="119">
        <v>110065</v>
      </c>
      <c r="L675" s="110" t="str">
        <f t="shared" si="242"/>
        <v>ok</v>
      </c>
      <c r="M675" s="111" t="str">
        <f>IFERROR(VLOOKUP(K675,Centros!$E$2:$G$340,2,FALSE)," ")</f>
        <v>COLEGIO SANTA RITA</v>
      </c>
      <c r="N675" s="112" t="str">
        <f t="shared" si="243"/>
        <v xml:space="preserve"> </v>
      </c>
      <c r="O675" s="113" t="str">
        <f>IFERROR(VLOOKUP($I675,Trabajadores!$C$3:$AF$1684,19,FALSE)," ")</f>
        <v>ASL</v>
      </c>
      <c r="P675" s="32">
        <v>1</v>
      </c>
      <c r="Q675" s="33">
        <v>9</v>
      </c>
      <c r="R675" s="24">
        <f t="shared" si="241"/>
        <v>9</v>
      </c>
      <c r="T675" s="23">
        <f t="shared" si="244"/>
        <v>1.6367812499999999</v>
      </c>
      <c r="U675" s="23">
        <f t="shared" si="245"/>
        <v>0</v>
      </c>
      <c r="V675" s="18">
        <v>5.6</v>
      </c>
      <c r="W675" s="23">
        <f t="shared" si="246"/>
        <v>58.719499999999996</v>
      </c>
      <c r="X675" s="30" t="str">
        <f>IFERROR(VLOOKUP($I675,Trabajadores!$C$2:$AS$1684,42,FALSE)," ")</f>
        <v>ALGADI</v>
      </c>
      <c r="Y675" s="30">
        <f>IFERROR(VLOOKUP($I675,Trabajadores!$C$2:$AS$1684,40,FALSE)," ")</f>
        <v>888888</v>
      </c>
      <c r="Z675" s="30" t="str">
        <f>IFERROR(VLOOKUP(Y675,Centros!$X$2:$Y$228,2,FALSE)," ")</f>
        <v>CORRETURNOS/RAPPELS</v>
      </c>
      <c r="AA675" s="6">
        <v>45922</v>
      </c>
      <c r="AB675" s="5" t="s">
        <v>11186</v>
      </c>
      <c r="AC675" s="41">
        <f>IFERROR(VLOOKUP(H675,Centros!$AI$2:$AN$10,6,FALSE),0)</f>
        <v>72</v>
      </c>
      <c r="AD675" s="42">
        <f t="shared" si="247"/>
        <v>0</v>
      </c>
      <c r="AE675" s="42">
        <f t="shared" si="248"/>
        <v>9</v>
      </c>
      <c r="AF675" s="42">
        <f t="shared" si="249"/>
        <v>0</v>
      </c>
      <c r="AG675" s="42">
        <f t="shared" si="250"/>
        <v>0</v>
      </c>
      <c r="AH675" s="43">
        <f>IFERROR(VLOOKUP($I675,Trabajadores!$C$3:$AT$1684,44,FALSE),0)</f>
        <v>19228</v>
      </c>
      <c r="AI675" s="43">
        <f>IFERROR(VLOOKUP($I675,Trabajadores!$C$3:$AT$1684,2,FALSE),0)</f>
        <v>1982</v>
      </c>
      <c r="AJ675" s="43" t="str">
        <f>IFERROR(VLOOKUP($I675,Trabajadores!$C$3:$AY$1270,21,FALSE),0)</f>
        <v>55</v>
      </c>
      <c r="AK675" s="42">
        <f>IFERROR(VLOOKUP($I675,Trabajadores!$C$3:$AN$1684,38,FALSE),0)</f>
        <v>8.3650000000000002</v>
      </c>
      <c r="AL675" s="42" t="str">
        <f>IFERROR(VLOOKUP($I675,Trabajadores!$C$3:$AN$1684,28,FALSE),0)</f>
        <v>99100165012016</v>
      </c>
      <c r="AM675" s="21" t="str">
        <f>IFERROR(VLOOKUP($I675,Trabajadores!$C$3:$AN$1684,19,FALSE),0)</f>
        <v>ASL</v>
      </c>
      <c r="AN675" s="21">
        <f>IFERROR(IF($J675="algadi",VLOOKUP($K675,Centros!$AB$2:$AD$142,2,FALSE),VLOOKUP($K675,Centros!$AB$143:$AD$282,2,FALSE)),0)</f>
        <v>5027</v>
      </c>
      <c r="AO675" s="44" t="str">
        <f>IFERROR(IF($J675="algadi",VLOOKUP($K675,Centros!$AB$2:$AD$142,3,FALSE),VLOOKUP($K675,Centros!$AB$143:$AD$222,3,FALSE)),0)</f>
        <v>33</v>
      </c>
      <c r="AQ675" s="55">
        <f>IFERROR(VLOOKUP($AM675,Centros!$AR$2:$AS$405,2,FALSE),0)</f>
        <v>1.6367812499999999</v>
      </c>
      <c r="AR675" s="78">
        <f>IFERROR(VLOOKUP($AM675,Centros!$AZ$2:$BA$6,2,FALSE),0)</f>
        <v>0</v>
      </c>
      <c r="AS675" s="76">
        <f>IFERROR(VLOOKUP($AM675,Centros!$BE$2:$BF$6,2,FALSE),0)</f>
        <v>2.0499999999999998</v>
      </c>
      <c r="BD675" s="45" t="str">
        <f t="shared" si="251"/>
        <v>ALGADI</v>
      </c>
      <c r="BE675" s="45" t="s">
        <v>852</v>
      </c>
      <c r="BF675" s="123" t="str">
        <f t="shared" si="252"/>
        <v>9-SEPTIEMBRE</v>
      </c>
      <c r="BG675" s="45">
        <f t="shared" si="253"/>
        <v>888888</v>
      </c>
      <c r="BH675" s="45">
        <f>VLOOKUP(Y675,Hoja1!$A$2:$O$599,14,FALSE)</f>
        <v>888888</v>
      </c>
      <c r="BI675" s="45" t="str">
        <f>VLOOKUP(BH675,Hoja1!$A$2:$O$599,2,FALSE)</f>
        <v>CORRETURNOS/RAPPELS</v>
      </c>
      <c r="BJ675" s="45" t="str">
        <f t="shared" si="254"/>
        <v>VARGAS ZAPATA, EYINED</v>
      </c>
      <c r="BK675" s="45">
        <f>VLOOKUP(BJ675,Trabajadores!$C$3:$AN$3285,14,FALSE)</f>
        <v>300</v>
      </c>
      <c r="BL675" s="45" t="str">
        <f>VLOOKUP($BJ675,Trabajadores!$C$3:$AN$3285,19,FALSE)</f>
        <v>ASL</v>
      </c>
      <c r="BM675" s="45">
        <f>VLOOKUP($BJ675,Trabajadores!$C$3:$AN$3285,16,FALSE)</f>
        <v>50</v>
      </c>
      <c r="BN675" s="124">
        <f t="shared" si="255"/>
        <v>1</v>
      </c>
      <c r="BP675" s="125">
        <f t="shared" si="256"/>
        <v>1</v>
      </c>
      <c r="BR675" s="126">
        <f t="shared" si="257"/>
        <v>-58.719499999999996</v>
      </c>
      <c r="BV675" s="45" t="str">
        <f t="shared" si="258"/>
        <v>ALGADI</v>
      </c>
      <c r="BW675" s="45" t="s">
        <v>852</v>
      </c>
      <c r="BX675" s="123" t="str">
        <f t="shared" si="259"/>
        <v>9-SEPTIEMBRE</v>
      </c>
      <c r="BY675" s="45">
        <f t="shared" si="260"/>
        <v>110065</v>
      </c>
      <c r="BZ675" s="45">
        <f>VLOOKUP(BY675,Hoja1!$A$2:$O$599,14,FALSE)</f>
        <v>110065</v>
      </c>
      <c r="CA675" s="45" t="str">
        <f>VLOOKUP(BZ675,Hoja1!$A$2:$O$599,2,FALSE)</f>
        <v>COLEGIO SANTA RITA</v>
      </c>
      <c r="CB675" s="45" t="str">
        <f t="shared" si="261"/>
        <v>Permiso retribuido</v>
      </c>
      <c r="CC675" s="45">
        <v>888</v>
      </c>
      <c r="CD675" s="45" t="str">
        <f t="shared" si="262"/>
        <v>INCIDENCIA</v>
      </c>
      <c r="CJ675" s="126">
        <f t="shared" si="263"/>
        <v>58.719499999999996</v>
      </c>
    </row>
    <row r="676" spans="4:88" hidden="1" x14ac:dyDescent="0.3">
      <c r="D676" s="31" t="s">
        <v>11208</v>
      </c>
      <c r="E676" s="8" t="s">
        <v>2786</v>
      </c>
      <c r="F676" s="7" t="s">
        <v>726</v>
      </c>
      <c r="G676" s="45" t="s">
        <v>714</v>
      </c>
      <c r="H676" s="45" t="s">
        <v>721</v>
      </c>
      <c r="I676" s="119" t="s">
        <v>2738</v>
      </c>
      <c r="J676" s="18" t="s">
        <v>485</v>
      </c>
      <c r="K676" s="119">
        <v>110021</v>
      </c>
      <c r="L676" s="110" t="str">
        <f t="shared" si="242"/>
        <v>ok</v>
      </c>
      <c r="M676" s="111" t="str">
        <f>IFERROR(VLOOKUP(K676,Centros!$E$2:$G$340,2,FALSE)," ")</f>
        <v>COLEGIO FUNDACION CALDEIRO</v>
      </c>
      <c r="N676" s="112" t="str">
        <f t="shared" si="243"/>
        <v xml:space="preserve"> </v>
      </c>
      <c r="O676" s="113" t="str">
        <f>IFERROR(VLOOKUP($I676,Trabajadores!$C$3:$AF$1684,19,FALSE)," ")</f>
        <v>ASL</v>
      </c>
      <c r="P676" s="32"/>
      <c r="Q676" s="33"/>
      <c r="R676" s="24">
        <f t="shared" si="241"/>
        <v>0</v>
      </c>
      <c r="T676" s="23">
        <f t="shared" si="244"/>
        <v>1.6367812499999999</v>
      </c>
      <c r="U676" s="23">
        <f t="shared" si="245"/>
        <v>0</v>
      </c>
      <c r="V676" s="18">
        <v>5.6</v>
      </c>
      <c r="W676" s="23">
        <f t="shared" si="246"/>
        <v>46.844000000000001</v>
      </c>
      <c r="X676" s="30" t="str">
        <f>IFERROR(VLOOKUP($I676,Trabajadores!$C$2:$AS$1684,42,FALSE)," ")</f>
        <v>ALGADI</v>
      </c>
      <c r="Y676" s="30">
        <f>IFERROR(VLOOKUP($I676,Trabajadores!$C$2:$AS$1684,40,FALSE)," ")</f>
        <v>888888</v>
      </c>
      <c r="Z676" s="30" t="str">
        <f>IFERROR(VLOOKUP(Y676,Centros!$X$2:$Y$228,2,FALSE)," ")</f>
        <v>CORRETURNOS/RAPPELS</v>
      </c>
      <c r="AA676" s="6">
        <v>45923</v>
      </c>
      <c r="AB676" s="5" t="s">
        <v>11187</v>
      </c>
      <c r="AC676" s="41">
        <f>IFERROR(VLOOKUP(H676,Centros!$AI$2:$AN$10,6,FALSE),0)</f>
        <v>72</v>
      </c>
      <c r="AD676" s="42">
        <f t="shared" si="247"/>
        <v>0</v>
      </c>
      <c r="AE676" s="42">
        <f t="shared" si="248"/>
        <v>0</v>
      </c>
      <c r="AF676" s="42">
        <f t="shared" si="249"/>
        <v>0</v>
      </c>
      <c r="AG676" s="42">
        <f t="shared" si="250"/>
        <v>0</v>
      </c>
      <c r="AH676" s="43">
        <f>IFERROR(VLOOKUP($I676,Trabajadores!$C$3:$AT$1684,44,FALSE),0)</f>
        <v>19228</v>
      </c>
      <c r="AI676" s="43">
        <f>IFERROR(VLOOKUP($I676,Trabajadores!$C$3:$AT$1684,2,FALSE),0)</f>
        <v>1982</v>
      </c>
      <c r="AJ676" s="43" t="str">
        <f>IFERROR(VLOOKUP($I676,Trabajadores!$C$3:$AY$1270,21,FALSE),0)</f>
        <v>55</v>
      </c>
      <c r="AK676" s="42">
        <f>IFERROR(VLOOKUP($I676,Trabajadores!$C$3:$AN$1684,38,FALSE),0)</f>
        <v>8.3650000000000002</v>
      </c>
      <c r="AL676" s="42" t="str">
        <f>IFERROR(VLOOKUP($I676,Trabajadores!$C$3:$AN$1684,28,FALSE),0)</f>
        <v>99100165012016</v>
      </c>
      <c r="AM676" s="21" t="str">
        <f>IFERROR(VLOOKUP($I676,Trabajadores!$C$3:$AN$1684,19,FALSE),0)</f>
        <v>ASL</v>
      </c>
      <c r="AN676" s="21">
        <f>IFERROR(IF($J676="algadi",VLOOKUP($K676,Centros!$AB$2:$AD$142,2,FALSE),VLOOKUP($K676,Centros!$AB$143:$AD$282,2,FALSE)),0)</f>
        <v>19228</v>
      </c>
      <c r="AO676" s="44" t="str">
        <f>IFERROR(IF($J676="algadi",VLOOKUP($K676,Centros!$AB$2:$AD$142,3,FALSE),VLOOKUP($K676,Centros!$AB$143:$AD$222,3,FALSE)),0)</f>
        <v>20</v>
      </c>
      <c r="AQ676" s="55">
        <f>IFERROR(VLOOKUP($AM676,Centros!$AR$2:$AS$405,2,FALSE),0)</f>
        <v>1.6367812499999999</v>
      </c>
      <c r="AR676" s="78">
        <f>IFERROR(VLOOKUP($AM676,Centros!$AZ$2:$BA$6,2,FALSE),0)</f>
        <v>0</v>
      </c>
      <c r="AS676" s="76">
        <f>IFERROR(VLOOKUP($AM676,Centros!$BE$2:$BF$6,2,FALSE),0)</f>
        <v>2.0499999999999998</v>
      </c>
      <c r="BD676" s="45" t="str">
        <f t="shared" si="251"/>
        <v>ALGADI</v>
      </c>
      <c r="BE676" s="45" t="s">
        <v>852</v>
      </c>
      <c r="BF676" s="123" t="str">
        <f t="shared" si="252"/>
        <v>9-SEPTIEMBRE</v>
      </c>
      <c r="BG676" s="45">
        <f t="shared" si="253"/>
        <v>888888</v>
      </c>
      <c r="BH676" s="45">
        <f>VLOOKUP(Y676,Hoja1!$A$2:$O$599,14,FALSE)</f>
        <v>888888</v>
      </c>
      <c r="BI676" s="45" t="str">
        <f>VLOOKUP(BH676,Hoja1!$A$2:$O$599,2,FALSE)</f>
        <v>CORRETURNOS/RAPPELS</v>
      </c>
      <c r="BJ676" s="45" t="str">
        <f t="shared" si="254"/>
        <v>VARGAS ZAPATA, EYINED</v>
      </c>
      <c r="BK676" s="45">
        <f>VLOOKUP(BJ676,Trabajadores!$C$3:$AN$3285,14,FALSE)</f>
        <v>300</v>
      </c>
      <c r="BL676" s="45" t="str">
        <f>VLOOKUP($BJ676,Trabajadores!$C$3:$AN$3285,19,FALSE)</f>
        <v>ASL</v>
      </c>
      <c r="BM676" s="45">
        <f>VLOOKUP($BJ676,Trabajadores!$C$3:$AN$3285,16,FALSE)</f>
        <v>50</v>
      </c>
      <c r="BN676" s="124">
        <f t="shared" si="255"/>
        <v>1</v>
      </c>
      <c r="BP676" s="125">
        <f t="shared" si="256"/>
        <v>1</v>
      </c>
      <c r="BR676" s="126">
        <f t="shared" si="257"/>
        <v>-46.844000000000001</v>
      </c>
      <c r="BV676" s="45" t="str">
        <f t="shared" si="258"/>
        <v>ALGADI</v>
      </c>
      <c r="BW676" s="45" t="s">
        <v>852</v>
      </c>
      <c r="BX676" s="123" t="str">
        <f t="shared" si="259"/>
        <v>9-SEPTIEMBRE</v>
      </c>
      <c r="BY676" s="45">
        <f t="shared" si="260"/>
        <v>110021</v>
      </c>
      <c r="BZ676" s="45">
        <f>VLOOKUP(BY676,Hoja1!$A$2:$O$599,14,FALSE)</f>
        <v>110021</v>
      </c>
      <c r="CA676" s="45" t="str">
        <f>VLOOKUP(BZ676,Hoja1!$A$2:$O$599,2,FALSE)</f>
        <v>COLEGIO FUNDACION CALDEIRO</v>
      </c>
      <c r="CB676" s="45" t="str">
        <f t="shared" si="261"/>
        <v>Permiso retribuido</v>
      </c>
      <c r="CC676" s="45">
        <v>888</v>
      </c>
      <c r="CD676" s="45" t="str">
        <f t="shared" si="262"/>
        <v>INCIDENCIA</v>
      </c>
      <c r="CJ676" s="126">
        <f t="shared" si="263"/>
        <v>46.844000000000001</v>
      </c>
    </row>
    <row r="677" spans="4:88" hidden="1" x14ac:dyDescent="0.3">
      <c r="D677" s="31" t="s">
        <v>11208</v>
      </c>
      <c r="E677" s="8" t="s">
        <v>2786</v>
      </c>
      <c r="F677" s="7" t="s">
        <v>726</v>
      </c>
      <c r="G677" s="45" t="s">
        <v>714</v>
      </c>
      <c r="H677" s="45" t="s">
        <v>722</v>
      </c>
      <c r="I677" s="119" t="s">
        <v>2738</v>
      </c>
      <c r="J677" s="18" t="s">
        <v>485</v>
      </c>
      <c r="K677" s="119">
        <v>120008</v>
      </c>
      <c r="L677" s="110" t="str">
        <f t="shared" si="242"/>
        <v>ok</v>
      </c>
      <c r="M677" s="111" t="str">
        <f>IFERROR(VLOOKUP(K677,Centros!$E$2:$G$340,2,FALSE)," ")</f>
        <v>COLEGIO MAYOR JAIME DEL AMO</v>
      </c>
      <c r="N677" s="112" t="str">
        <f t="shared" si="243"/>
        <v xml:space="preserve"> </v>
      </c>
      <c r="O677" s="113" t="str">
        <f>IFERROR(VLOOKUP($I677,Trabajadores!$C$3:$AF$1684,19,FALSE)," ")</f>
        <v>ASL</v>
      </c>
      <c r="P677" s="32">
        <v>4</v>
      </c>
      <c r="Q677" s="33">
        <v>9</v>
      </c>
      <c r="R677" s="24">
        <f t="shared" si="241"/>
        <v>36</v>
      </c>
      <c r="T677" s="23">
        <f t="shared" si="244"/>
        <v>1.6367812499999999</v>
      </c>
      <c r="U677" s="23">
        <f t="shared" si="245"/>
        <v>0</v>
      </c>
      <c r="V677" s="18">
        <v>5.6</v>
      </c>
      <c r="W677" s="23">
        <f t="shared" si="246"/>
        <v>94.346000000000004</v>
      </c>
      <c r="X677" s="30" t="str">
        <f>IFERROR(VLOOKUP($I677,Trabajadores!$C$2:$AS$1684,42,FALSE)," ")</f>
        <v>ALGADI</v>
      </c>
      <c r="Y677" s="30">
        <f>IFERROR(VLOOKUP($I677,Trabajadores!$C$2:$AS$1684,40,FALSE)," ")</f>
        <v>888888</v>
      </c>
      <c r="Z677" s="30" t="str">
        <f>IFERROR(VLOOKUP(Y677,Centros!$X$2:$Y$228,2,FALSE)," ")</f>
        <v>CORRETURNOS/RAPPELS</v>
      </c>
      <c r="AA677" s="6">
        <v>45924</v>
      </c>
      <c r="AB677" s="5" t="s">
        <v>11188</v>
      </c>
      <c r="AC677" s="41">
        <f>IFERROR(VLOOKUP(H677,Centros!$AI$2:$AN$10,6,FALSE),0)</f>
        <v>72</v>
      </c>
      <c r="AD677" s="42">
        <f t="shared" si="247"/>
        <v>0</v>
      </c>
      <c r="AE677" s="42">
        <f t="shared" si="248"/>
        <v>36</v>
      </c>
      <c r="AF677" s="42">
        <f t="shared" si="249"/>
        <v>0</v>
      </c>
      <c r="AG677" s="42">
        <f t="shared" si="250"/>
        <v>0</v>
      </c>
      <c r="AH677" s="43">
        <f>IFERROR(VLOOKUP($I677,Trabajadores!$C$3:$AT$1684,44,FALSE),0)</f>
        <v>19228</v>
      </c>
      <c r="AI677" s="43">
        <f>IFERROR(VLOOKUP($I677,Trabajadores!$C$3:$AT$1684,2,FALSE),0)</f>
        <v>1982</v>
      </c>
      <c r="AJ677" s="43" t="str">
        <f>IFERROR(VLOOKUP($I677,Trabajadores!$C$3:$AY$1270,21,FALSE),0)</f>
        <v>55</v>
      </c>
      <c r="AK677" s="42">
        <f>IFERROR(VLOOKUP($I677,Trabajadores!$C$3:$AN$1684,38,FALSE),0)</f>
        <v>8.3650000000000002</v>
      </c>
      <c r="AL677" s="42" t="str">
        <f>IFERROR(VLOOKUP($I677,Trabajadores!$C$3:$AN$1684,28,FALSE),0)</f>
        <v>99100165012016</v>
      </c>
      <c r="AM677" s="21" t="str">
        <f>IFERROR(VLOOKUP($I677,Trabajadores!$C$3:$AN$1684,19,FALSE),0)</f>
        <v>ASL</v>
      </c>
      <c r="AN677" s="21">
        <f>IFERROR(IF($J677="algadi",VLOOKUP($K677,Centros!$AB$2:$AD$142,2,FALSE),VLOOKUP($K677,Centros!$AB$143:$AD$282,2,FALSE)),0)</f>
        <v>5027</v>
      </c>
      <c r="AO677" s="44" t="str">
        <f>IFERROR(IF($J677="algadi",VLOOKUP($K677,Centros!$AB$2:$AD$142,3,FALSE),VLOOKUP($K677,Centros!$AB$143:$AD$222,3,FALSE)),0)</f>
        <v>50</v>
      </c>
      <c r="AQ677" s="55">
        <f>IFERROR(VLOOKUP($AM677,Centros!$AR$2:$AS$405,2,FALSE),0)</f>
        <v>1.6367812499999999</v>
      </c>
      <c r="AR677" s="78">
        <f>IFERROR(VLOOKUP($AM677,Centros!$AZ$2:$BA$6,2,FALSE),0)</f>
        <v>0</v>
      </c>
      <c r="AS677" s="76">
        <f>IFERROR(VLOOKUP($AM677,Centros!$BE$2:$BF$6,2,FALSE),0)</f>
        <v>2.0499999999999998</v>
      </c>
      <c r="BD677" s="45" t="str">
        <f t="shared" si="251"/>
        <v>ALGADI</v>
      </c>
      <c r="BE677" s="45" t="s">
        <v>852</v>
      </c>
      <c r="BF677" s="123" t="str">
        <f t="shared" si="252"/>
        <v>9-SEPTIEMBRE</v>
      </c>
      <c r="BG677" s="45">
        <f t="shared" si="253"/>
        <v>888888</v>
      </c>
      <c r="BH677" s="45">
        <f>VLOOKUP(Y677,Hoja1!$A$2:$O$599,14,FALSE)</f>
        <v>888888</v>
      </c>
      <c r="BI677" s="45" t="str">
        <f>VLOOKUP(BH677,Hoja1!$A$2:$O$599,2,FALSE)</f>
        <v>CORRETURNOS/RAPPELS</v>
      </c>
      <c r="BJ677" s="45" t="str">
        <f t="shared" si="254"/>
        <v>VARGAS ZAPATA, EYINED</v>
      </c>
      <c r="BK677" s="45">
        <f>VLOOKUP(BJ677,Trabajadores!$C$3:$AN$3285,14,FALSE)</f>
        <v>300</v>
      </c>
      <c r="BL677" s="45" t="str">
        <f>VLOOKUP($BJ677,Trabajadores!$C$3:$AN$3285,19,FALSE)</f>
        <v>ASL</v>
      </c>
      <c r="BM677" s="45">
        <f>VLOOKUP($BJ677,Trabajadores!$C$3:$AN$3285,16,FALSE)</f>
        <v>50</v>
      </c>
      <c r="BN677" s="124">
        <f t="shared" si="255"/>
        <v>1</v>
      </c>
      <c r="BP677" s="125">
        <f t="shared" si="256"/>
        <v>1</v>
      </c>
      <c r="BR677" s="126">
        <f t="shared" si="257"/>
        <v>-94.346000000000004</v>
      </c>
      <c r="BV677" s="45" t="str">
        <f t="shared" si="258"/>
        <v>ALGADI</v>
      </c>
      <c r="BW677" s="45" t="s">
        <v>852</v>
      </c>
      <c r="BX677" s="123" t="str">
        <f t="shared" si="259"/>
        <v>9-SEPTIEMBRE</v>
      </c>
      <c r="BY677" s="45">
        <f t="shared" si="260"/>
        <v>120008</v>
      </c>
      <c r="BZ677" s="45">
        <f>VLOOKUP(BY677,Hoja1!$A$2:$O$599,14,FALSE)</f>
        <v>120008</v>
      </c>
      <c r="CA677" s="45" t="str">
        <f>VLOOKUP(BZ677,Hoja1!$A$2:$O$599,2,FALSE)</f>
        <v>C.M.U.  JAIME DEL AMO</v>
      </c>
      <c r="CB677" s="45" t="str">
        <f t="shared" si="261"/>
        <v>Puesto pendiente de cubrir</v>
      </c>
      <c r="CC677" s="45">
        <v>888</v>
      </c>
      <c r="CD677" s="45" t="str">
        <f t="shared" si="262"/>
        <v>INCIDENCIA</v>
      </c>
      <c r="CJ677" s="126">
        <f t="shared" si="263"/>
        <v>94.346000000000004</v>
      </c>
    </row>
    <row r="678" spans="4:88" hidden="1" x14ac:dyDescent="0.3">
      <c r="D678" s="31" t="s">
        <v>11208</v>
      </c>
      <c r="E678" s="8" t="s">
        <v>2786</v>
      </c>
      <c r="F678" s="7" t="s">
        <v>726</v>
      </c>
      <c r="G678" s="45" t="s">
        <v>714</v>
      </c>
      <c r="H678" s="45" t="s">
        <v>718</v>
      </c>
      <c r="I678" s="119" t="s">
        <v>2738</v>
      </c>
      <c r="J678" s="18" t="s">
        <v>485</v>
      </c>
      <c r="K678" s="119">
        <v>110064</v>
      </c>
      <c r="L678" s="110" t="str">
        <f t="shared" si="242"/>
        <v>ok</v>
      </c>
      <c r="M678" s="111" t="str">
        <f>IFERROR(VLOOKUP(K678,Centros!$E$2:$G$340,2,FALSE)," ")</f>
        <v>COLEGIO SAGRADA FAMILIA</v>
      </c>
      <c r="N678" s="112" t="str">
        <f t="shared" si="243"/>
        <v xml:space="preserve"> </v>
      </c>
      <c r="O678" s="113" t="str">
        <f>IFERROR(VLOOKUP($I678,Trabajadores!$C$3:$AF$1684,19,FALSE)," ")</f>
        <v>ASL</v>
      </c>
      <c r="P678" s="32"/>
      <c r="Q678" s="33"/>
      <c r="R678" s="24">
        <f t="shared" si="241"/>
        <v>0</v>
      </c>
      <c r="T678" s="23">
        <f t="shared" si="244"/>
        <v>1.6367812499999999</v>
      </c>
      <c r="U678" s="23">
        <f t="shared" si="245"/>
        <v>0</v>
      </c>
      <c r="V678" s="18">
        <v>5.6</v>
      </c>
      <c r="W678" s="23">
        <f t="shared" si="246"/>
        <v>46.844000000000001</v>
      </c>
      <c r="X678" s="30" t="str">
        <f>IFERROR(VLOOKUP($I678,Trabajadores!$C$2:$AS$1684,42,FALSE)," ")</f>
        <v>ALGADI</v>
      </c>
      <c r="Y678" s="30">
        <f>IFERROR(VLOOKUP($I678,Trabajadores!$C$2:$AS$1684,40,FALSE)," ")</f>
        <v>888888</v>
      </c>
      <c r="Z678" s="30" t="str">
        <f>IFERROR(VLOOKUP(Y678,Centros!$X$2:$Y$228,2,FALSE)," ")</f>
        <v>CORRETURNOS/RAPPELS</v>
      </c>
      <c r="AA678" s="6">
        <v>45926</v>
      </c>
      <c r="AB678" s="5" t="s">
        <v>11189</v>
      </c>
      <c r="AC678" s="41">
        <f>IFERROR(VLOOKUP(H678,Centros!$AI$2:$AN$10,6,FALSE),0)</f>
        <v>72</v>
      </c>
      <c r="AD678" s="42">
        <f t="shared" si="247"/>
        <v>0</v>
      </c>
      <c r="AE678" s="42">
        <f t="shared" si="248"/>
        <v>0</v>
      </c>
      <c r="AF678" s="42">
        <f t="shared" si="249"/>
        <v>0</v>
      </c>
      <c r="AG678" s="42">
        <f t="shared" si="250"/>
        <v>0</v>
      </c>
      <c r="AH678" s="43">
        <f>IFERROR(VLOOKUP($I678,Trabajadores!$C$3:$AT$1684,44,FALSE),0)</f>
        <v>19228</v>
      </c>
      <c r="AI678" s="43">
        <f>IFERROR(VLOOKUP($I678,Trabajadores!$C$3:$AT$1684,2,FALSE),0)</f>
        <v>1982</v>
      </c>
      <c r="AJ678" s="43" t="str">
        <f>IFERROR(VLOOKUP($I678,Trabajadores!$C$3:$AY$1270,21,FALSE),0)</f>
        <v>55</v>
      </c>
      <c r="AK678" s="42">
        <f>IFERROR(VLOOKUP($I678,Trabajadores!$C$3:$AN$1684,38,FALSE),0)</f>
        <v>8.3650000000000002</v>
      </c>
      <c r="AL678" s="42" t="str">
        <f>IFERROR(VLOOKUP($I678,Trabajadores!$C$3:$AN$1684,28,FALSE),0)</f>
        <v>99100165012016</v>
      </c>
      <c r="AM678" s="21" t="str">
        <f>IFERROR(VLOOKUP($I678,Trabajadores!$C$3:$AN$1684,19,FALSE),0)</f>
        <v>ASL</v>
      </c>
      <c r="AN678" s="21">
        <f>IFERROR(IF($J678="algadi",VLOOKUP($K678,Centros!$AB$2:$AD$142,2,FALSE),VLOOKUP($K678,Centros!$AB$143:$AD$282,2,FALSE)),0)</f>
        <v>19228</v>
      </c>
      <c r="AO678" s="44" t="str">
        <f>IFERROR(IF($J678="algadi",VLOOKUP($K678,Centros!$AB$2:$AD$142,3,FALSE),VLOOKUP($K678,Centros!$AB$143:$AD$222,3,FALSE)),0)</f>
        <v>12</v>
      </c>
      <c r="AQ678" s="55">
        <f>IFERROR(VLOOKUP($AM678,Centros!$AR$2:$AS$405,2,FALSE),0)</f>
        <v>1.6367812499999999</v>
      </c>
      <c r="AR678" s="78">
        <f>IFERROR(VLOOKUP($AM678,Centros!$AZ$2:$BA$6,2,FALSE),0)</f>
        <v>0</v>
      </c>
      <c r="AS678" s="76">
        <f>IFERROR(VLOOKUP($AM678,Centros!$BE$2:$BF$6,2,FALSE),0)</f>
        <v>2.0499999999999998</v>
      </c>
      <c r="BD678" s="45" t="str">
        <f t="shared" si="251"/>
        <v>ALGADI</v>
      </c>
      <c r="BE678" s="45" t="s">
        <v>852</v>
      </c>
      <c r="BF678" s="123" t="str">
        <f t="shared" si="252"/>
        <v>9-SEPTIEMBRE</v>
      </c>
      <c r="BG678" s="45">
        <f t="shared" si="253"/>
        <v>888888</v>
      </c>
      <c r="BH678" s="45">
        <f>VLOOKUP(Y678,Hoja1!$A$2:$O$599,14,FALSE)</f>
        <v>888888</v>
      </c>
      <c r="BI678" s="45" t="str">
        <f>VLOOKUP(BH678,Hoja1!$A$2:$O$599,2,FALSE)</f>
        <v>CORRETURNOS/RAPPELS</v>
      </c>
      <c r="BJ678" s="45" t="str">
        <f t="shared" si="254"/>
        <v>VARGAS ZAPATA, EYINED</v>
      </c>
      <c r="BK678" s="45">
        <f>VLOOKUP(BJ678,Trabajadores!$C$3:$AN$3285,14,FALSE)</f>
        <v>300</v>
      </c>
      <c r="BL678" s="45" t="str">
        <f>VLOOKUP($BJ678,Trabajadores!$C$3:$AN$3285,19,FALSE)</f>
        <v>ASL</v>
      </c>
      <c r="BM678" s="45">
        <f>VLOOKUP($BJ678,Trabajadores!$C$3:$AN$3285,16,FALSE)</f>
        <v>50</v>
      </c>
      <c r="BN678" s="124">
        <f t="shared" si="255"/>
        <v>1</v>
      </c>
      <c r="BP678" s="125">
        <f t="shared" si="256"/>
        <v>1</v>
      </c>
      <c r="BR678" s="126">
        <f t="shared" si="257"/>
        <v>-46.844000000000001</v>
      </c>
      <c r="BV678" s="45" t="str">
        <f t="shared" si="258"/>
        <v>ALGADI</v>
      </c>
      <c r="BW678" s="45" t="s">
        <v>852</v>
      </c>
      <c r="BX678" s="123" t="str">
        <f t="shared" si="259"/>
        <v>9-SEPTIEMBRE</v>
      </c>
      <c r="BY678" s="45">
        <f t="shared" si="260"/>
        <v>110064</v>
      </c>
      <c r="BZ678" s="45">
        <f>VLOOKUP(BY678,Hoja1!$A$2:$O$599,14,FALSE)</f>
        <v>110064</v>
      </c>
      <c r="CA678" s="45" t="str">
        <f>VLOOKUP(BZ678,Hoja1!$A$2:$O$599,2,FALSE)</f>
        <v>COLEGIO SAGRADA FAMILIA</v>
      </c>
      <c r="CB678" s="45" t="str">
        <f t="shared" si="261"/>
        <v>Refuerzo</v>
      </c>
      <c r="CC678" s="45">
        <v>888</v>
      </c>
      <c r="CD678" s="45" t="str">
        <f t="shared" si="262"/>
        <v>INCIDENCIA</v>
      </c>
      <c r="CJ678" s="126">
        <f t="shared" si="263"/>
        <v>46.844000000000001</v>
      </c>
    </row>
    <row r="679" spans="4:88" hidden="1" x14ac:dyDescent="0.3">
      <c r="D679" s="31" t="s">
        <v>11208</v>
      </c>
      <c r="E679" s="8" t="s">
        <v>2786</v>
      </c>
      <c r="F679" s="7" t="s">
        <v>726</v>
      </c>
      <c r="G679" s="45" t="s">
        <v>714</v>
      </c>
      <c r="H679" s="45" t="s">
        <v>816</v>
      </c>
      <c r="I679" s="119" t="s">
        <v>1311</v>
      </c>
      <c r="J679" s="18" t="s">
        <v>485</v>
      </c>
      <c r="K679" s="119">
        <v>110301</v>
      </c>
      <c r="L679" s="110" t="str">
        <f t="shared" si="242"/>
        <v>ok</v>
      </c>
      <c r="M679" s="111" t="str">
        <f>IFERROR(VLOOKUP(K679,Centros!$E$2:$G$340,2,FALSE)," ")</f>
        <v>FUND. ED. MARY WARD (IRL. SOTO)</v>
      </c>
      <c r="N679" s="112" t="str">
        <f t="shared" si="243"/>
        <v xml:space="preserve"> </v>
      </c>
      <c r="O679" s="113" t="str">
        <f>IFERROR(VLOOKUP($I679,Trabajadores!$C$3:$AF$1684,19,FALSE)," ")</f>
        <v>ASL</v>
      </c>
      <c r="P679" s="32"/>
      <c r="Q679" s="33"/>
      <c r="R679" s="24">
        <f t="shared" si="241"/>
        <v>0</v>
      </c>
      <c r="T679" s="23">
        <f t="shared" si="244"/>
        <v>1.6367812499999999</v>
      </c>
      <c r="U679" s="23">
        <f t="shared" si="245"/>
        <v>0</v>
      </c>
      <c r="V679" s="18">
        <v>11.2</v>
      </c>
      <c r="W679" s="23">
        <f t="shared" si="246"/>
        <v>93.688000000000002</v>
      </c>
      <c r="X679" s="30" t="str">
        <f>IFERROR(VLOOKUP($I679,Trabajadores!$C$2:$AS$1684,42,FALSE)," ")</f>
        <v>ALGADI</v>
      </c>
      <c r="Y679" s="30">
        <f>IFERROR(VLOOKUP($I679,Trabajadores!$C$2:$AS$1684,40,FALSE)," ")</f>
        <v>888888</v>
      </c>
      <c r="Z679" s="30" t="str">
        <f>IFERROR(VLOOKUP(Y679,Centros!$X$2:$Y$228,2,FALSE)," ")</f>
        <v>CORRETURNOS/RAPPELS</v>
      </c>
      <c r="AA679" s="6">
        <v>45908</v>
      </c>
      <c r="AB679" s="5" t="s">
        <v>11190</v>
      </c>
      <c r="AC679" s="41">
        <f>IFERROR(VLOOKUP(H679,Centros!$AI$2:$AN$10,6,FALSE),0)</f>
        <v>72</v>
      </c>
      <c r="AD679" s="42">
        <f t="shared" si="247"/>
        <v>0</v>
      </c>
      <c r="AE679" s="42">
        <f t="shared" si="248"/>
        <v>0</v>
      </c>
      <c r="AF679" s="42">
        <f t="shared" si="249"/>
        <v>0</v>
      </c>
      <c r="AG679" s="42">
        <f t="shared" si="250"/>
        <v>0</v>
      </c>
      <c r="AH679" s="43">
        <f>IFERROR(VLOOKUP($I679,Trabajadores!$C$3:$AT$1684,44,FALSE),0)</f>
        <v>19228</v>
      </c>
      <c r="AI679" s="43">
        <f>IFERROR(VLOOKUP($I679,Trabajadores!$C$3:$AT$1684,2,FALSE),0)</f>
        <v>1603</v>
      </c>
      <c r="AJ679" s="43" t="str">
        <f>IFERROR(VLOOKUP($I679,Trabajadores!$C$3:$AY$1270,21,FALSE),0)</f>
        <v>55</v>
      </c>
      <c r="AK679" s="42">
        <f>IFERROR(VLOOKUP($I679,Trabajadores!$C$3:$AN$1684,38,FALSE),0)</f>
        <v>8.3650000000000002</v>
      </c>
      <c r="AL679" s="42" t="str">
        <f>IFERROR(VLOOKUP($I679,Trabajadores!$C$3:$AN$1684,28,FALSE),0)</f>
        <v>99100165012016</v>
      </c>
      <c r="AM679" s="21" t="str">
        <f>IFERROR(VLOOKUP($I679,Trabajadores!$C$3:$AN$1684,19,FALSE),0)</f>
        <v>ASL</v>
      </c>
      <c r="AN679" s="21">
        <f>IFERROR(IF($J679="algadi",VLOOKUP($K679,Centros!$AB$2:$AD$142,2,FALSE),VLOOKUP($K679,Centros!$AB$143:$AD$282,2,FALSE)),0)</f>
        <v>19028</v>
      </c>
      <c r="AO679" s="44" t="str">
        <f>IFERROR(IF($J679="algadi",VLOOKUP($K679,Centros!$AB$2:$AD$142,3,FALSE),VLOOKUP($K679,Centros!$AB$143:$AD$222,3,FALSE)),0)</f>
        <v>1</v>
      </c>
      <c r="AQ679" s="55">
        <f>IFERROR(VLOOKUP($AM679,Centros!$AR$2:$AS$405,2,FALSE),0)</f>
        <v>1.6367812499999999</v>
      </c>
      <c r="AR679" s="78">
        <f>IFERROR(VLOOKUP($AM679,Centros!$AZ$2:$BA$6,2,FALSE),0)</f>
        <v>0</v>
      </c>
      <c r="AS679" s="76">
        <f>IFERROR(VLOOKUP($AM679,Centros!$BE$2:$BF$6,2,FALSE),0)</f>
        <v>2.0499999999999998</v>
      </c>
      <c r="BD679" s="45" t="str">
        <f t="shared" si="251"/>
        <v>ALGADI</v>
      </c>
      <c r="BE679" s="45" t="s">
        <v>852</v>
      </c>
      <c r="BF679" s="123" t="str">
        <f t="shared" si="252"/>
        <v>9-SEPTIEMBRE</v>
      </c>
      <c r="BG679" s="45">
        <f t="shared" si="253"/>
        <v>888888</v>
      </c>
      <c r="BH679" s="45">
        <f>VLOOKUP(Y679,Hoja1!$A$2:$O$599,14,FALSE)</f>
        <v>888888</v>
      </c>
      <c r="BI679" s="45" t="str">
        <f>VLOOKUP(BH679,Hoja1!$A$2:$O$599,2,FALSE)</f>
        <v>CORRETURNOS/RAPPELS</v>
      </c>
      <c r="BJ679" s="45" t="str">
        <f t="shared" si="254"/>
        <v>VILLAESCUSA LIMIÑANA, PABLO</v>
      </c>
      <c r="BK679" s="45">
        <f>VLOOKUP(BJ679,Trabajadores!$C$3:$AN$3285,14,FALSE)</f>
        <v>300</v>
      </c>
      <c r="BL679" s="45" t="str">
        <f>VLOOKUP($BJ679,Trabajadores!$C$3:$AN$3285,19,FALSE)</f>
        <v>ASL</v>
      </c>
      <c r="BM679" s="45">
        <f>VLOOKUP($BJ679,Trabajadores!$C$3:$AN$3285,16,FALSE)</f>
        <v>50</v>
      </c>
      <c r="BN679" s="124">
        <f t="shared" si="255"/>
        <v>1</v>
      </c>
      <c r="BP679" s="125">
        <f t="shared" si="256"/>
        <v>1</v>
      </c>
      <c r="BR679" s="126">
        <f t="shared" si="257"/>
        <v>-93.688000000000002</v>
      </c>
      <c r="BV679" s="45" t="str">
        <f t="shared" si="258"/>
        <v>ALGADI</v>
      </c>
      <c r="BW679" s="45" t="s">
        <v>852</v>
      </c>
      <c r="BX679" s="123" t="str">
        <f t="shared" si="259"/>
        <v>9-SEPTIEMBRE</v>
      </c>
      <c r="BY679" s="45">
        <f t="shared" si="260"/>
        <v>110301</v>
      </c>
      <c r="BZ679" s="45">
        <f>VLOOKUP(BY679,Hoja1!$A$2:$O$599,14,FALSE)</f>
        <v>110301</v>
      </c>
      <c r="CA679" s="45" t="str">
        <f>VLOOKUP(BZ679,Hoja1!$A$2:$O$599,2,FALSE)</f>
        <v>FUND. ED. MARY WARD (IRL. SOTO)</v>
      </c>
      <c r="CB679" s="45" t="str">
        <f t="shared" si="261"/>
        <v>Otros</v>
      </c>
      <c r="CC679" s="45">
        <v>888</v>
      </c>
      <c r="CD679" s="45" t="str">
        <f t="shared" si="262"/>
        <v>INCIDENCIA</v>
      </c>
      <c r="CJ679" s="126">
        <f t="shared" si="263"/>
        <v>93.688000000000002</v>
      </c>
    </row>
    <row r="680" spans="4:88" hidden="1" x14ac:dyDescent="0.3">
      <c r="D680" s="31" t="s">
        <v>11208</v>
      </c>
      <c r="E680" s="8" t="s">
        <v>2786</v>
      </c>
      <c r="F680" s="7" t="s">
        <v>726</v>
      </c>
      <c r="G680" s="45" t="s">
        <v>714</v>
      </c>
      <c r="H680" s="45" t="s">
        <v>721</v>
      </c>
      <c r="I680" s="119" t="s">
        <v>1311</v>
      </c>
      <c r="J680" s="18" t="s">
        <v>485</v>
      </c>
      <c r="K680" s="119">
        <v>110082</v>
      </c>
      <c r="L680" s="110" t="str">
        <f t="shared" si="242"/>
        <v>ok</v>
      </c>
      <c r="M680" s="111" t="str">
        <f>IFERROR(VLOOKUP(K680,Centros!$E$2:$G$340,2,FALSE)," ")</f>
        <v>COL. SAN MIGUEL ARCANGEL</v>
      </c>
      <c r="N680" s="112" t="str">
        <f t="shared" si="243"/>
        <v xml:space="preserve"> </v>
      </c>
      <c r="O680" s="113" t="str">
        <f>IFERROR(VLOOKUP($I680,Trabajadores!$C$3:$AF$1684,19,FALSE)," ")</f>
        <v>ASL</v>
      </c>
      <c r="P680" s="32"/>
      <c r="Q680" s="33"/>
      <c r="R680" s="24">
        <f t="shared" si="241"/>
        <v>0</v>
      </c>
      <c r="T680" s="23">
        <f t="shared" si="244"/>
        <v>1.6367812499999999</v>
      </c>
      <c r="U680" s="23">
        <f t="shared" si="245"/>
        <v>0</v>
      </c>
      <c r="V680" s="18">
        <v>100.8</v>
      </c>
      <c r="W680" s="23">
        <f t="shared" si="246"/>
        <v>843.19200000000001</v>
      </c>
      <c r="X680" s="30" t="str">
        <f>IFERROR(VLOOKUP($I680,Trabajadores!$C$2:$AS$1684,42,FALSE)," ")</f>
        <v>ALGADI</v>
      </c>
      <c r="Y680" s="30">
        <f>IFERROR(VLOOKUP($I680,Trabajadores!$C$2:$AS$1684,40,FALSE)," ")</f>
        <v>888888</v>
      </c>
      <c r="Z680" s="30" t="str">
        <f>IFERROR(VLOOKUP(Y680,Centros!$X$2:$Y$228,2,FALSE)," ")</f>
        <v>CORRETURNOS/RAPPELS</v>
      </c>
      <c r="AA680" s="6">
        <v>45909</v>
      </c>
      <c r="AB680" s="5" t="s">
        <v>11191</v>
      </c>
      <c r="AC680" s="41">
        <f>IFERROR(VLOOKUP(H680,Centros!$AI$2:$AN$10,6,FALSE),0)</f>
        <v>72</v>
      </c>
      <c r="AD680" s="42">
        <f t="shared" si="247"/>
        <v>0</v>
      </c>
      <c r="AE680" s="42">
        <f t="shared" si="248"/>
        <v>0</v>
      </c>
      <c r="AF680" s="42">
        <f t="shared" si="249"/>
        <v>0</v>
      </c>
      <c r="AG680" s="42">
        <f t="shared" si="250"/>
        <v>0</v>
      </c>
      <c r="AH680" s="43">
        <f>IFERROR(VLOOKUP($I680,Trabajadores!$C$3:$AT$1684,44,FALSE),0)</f>
        <v>19228</v>
      </c>
      <c r="AI680" s="43">
        <f>IFERROR(VLOOKUP($I680,Trabajadores!$C$3:$AT$1684,2,FALSE),0)</f>
        <v>1603</v>
      </c>
      <c r="AJ680" s="43" t="str">
        <f>IFERROR(VLOOKUP($I680,Trabajadores!$C$3:$AY$1270,21,FALSE),0)</f>
        <v>55</v>
      </c>
      <c r="AK680" s="42">
        <f>IFERROR(VLOOKUP($I680,Trabajadores!$C$3:$AN$1684,38,FALSE),0)</f>
        <v>8.3650000000000002</v>
      </c>
      <c r="AL680" s="42" t="str">
        <f>IFERROR(VLOOKUP($I680,Trabajadores!$C$3:$AN$1684,28,FALSE),0)</f>
        <v>99100165012016</v>
      </c>
      <c r="AM680" s="21" t="str">
        <f>IFERROR(VLOOKUP($I680,Trabajadores!$C$3:$AN$1684,19,FALSE),0)</f>
        <v>ASL</v>
      </c>
      <c r="AN680" s="21">
        <f>IFERROR(IF($J680="algadi",VLOOKUP($K680,Centros!$AB$2:$AD$142,2,FALSE),VLOOKUP($K680,Centros!$AB$143:$AD$282,2,FALSE)),0)</f>
        <v>19228</v>
      </c>
      <c r="AO680" s="44" t="str">
        <f>IFERROR(IF($J680="algadi",VLOOKUP($K680,Centros!$AB$2:$AD$142,3,FALSE),VLOOKUP($K680,Centros!$AB$143:$AD$222,3,FALSE)),0)</f>
        <v>4</v>
      </c>
      <c r="AQ680" s="55">
        <f>IFERROR(VLOOKUP($AM680,Centros!$AR$2:$AS$405,2,FALSE),0)</f>
        <v>1.6367812499999999</v>
      </c>
      <c r="AR680" s="78">
        <f>IFERROR(VLOOKUP($AM680,Centros!$AZ$2:$BA$6,2,FALSE),0)</f>
        <v>0</v>
      </c>
      <c r="AS680" s="76">
        <f>IFERROR(VLOOKUP($AM680,Centros!$BE$2:$BF$6,2,FALSE),0)</f>
        <v>2.0499999999999998</v>
      </c>
      <c r="BD680" s="45" t="str">
        <f t="shared" si="251"/>
        <v>ALGADI</v>
      </c>
      <c r="BE680" s="45" t="s">
        <v>852</v>
      </c>
      <c r="BF680" s="123" t="str">
        <f t="shared" si="252"/>
        <v>9-SEPTIEMBRE</v>
      </c>
      <c r="BG680" s="45">
        <f t="shared" si="253"/>
        <v>888888</v>
      </c>
      <c r="BH680" s="45">
        <f>VLOOKUP(Y680,Hoja1!$A$2:$O$599,14,FALSE)</f>
        <v>888888</v>
      </c>
      <c r="BI680" s="45" t="str">
        <f>VLOOKUP(BH680,Hoja1!$A$2:$O$599,2,FALSE)</f>
        <v>CORRETURNOS/RAPPELS</v>
      </c>
      <c r="BJ680" s="45" t="str">
        <f t="shared" si="254"/>
        <v>VILLAESCUSA LIMIÑANA, PABLO</v>
      </c>
      <c r="BK680" s="45">
        <f>VLOOKUP(BJ680,Trabajadores!$C$3:$AN$3285,14,FALSE)</f>
        <v>300</v>
      </c>
      <c r="BL680" s="45" t="str">
        <f>VLOOKUP($BJ680,Trabajadores!$C$3:$AN$3285,19,FALSE)</f>
        <v>ASL</v>
      </c>
      <c r="BM680" s="45">
        <f>VLOOKUP($BJ680,Trabajadores!$C$3:$AN$3285,16,FALSE)</f>
        <v>50</v>
      </c>
      <c r="BN680" s="124">
        <f t="shared" si="255"/>
        <v>1</v>
      </c>
      <c r="BP680" s="125">
        <f t="shared" si="256"/>
        <v>1</v>
      </c>
      <c r="BR680" s="126">
        <f t="shared" si="257"/>
        <v>-843.19200000000001</v>
      </c>
      <c r="BV680" s="45" t="str">
        <f t="shared" si="258"/>
        <v>ALGADI</v>
      </c>
      <c r="BW680" s="45" t="s">
        <v>852</v>
      </c>
      <c r="BX680" s="123" t="str">
        <f t="shared" si="259"/>
        <v>9-SEPTIEMBRE</v>
      </c>
      <c r="BY680" s="45">
        <f t="shared" si="260"/>
        <v>110082</v>
      </c>
      <c r="BZ680" s="45">
        <f>VLOOKUP(BY680,Hoja1!$A$2:$O$599,14,FALSE)</f>
        <v>110082</v>
      </c>
      <c r="CA680" s="45" t="str">
        <f>VLOOKUP(BZ680,Hoja1!$A$2:$O$599,2,FALSE)</f>
        <v>COL. SAN MIGUEL ARCANGEL</v>
      </c>
      <c r="CB680" s="45" t="str">
        <f t="shared" si="261"/>
        <v>Permiso retribuido</v>
      </c>
      <c r="CC680" s="45">
        <v>888</v>
      </c>
      <c r="CD680" s="45" t="str">
        <f t="shared" si="262"/>
        <v>INCIDENCIA</v>
      </c>
      <c r="CJ680" s="126">
        <f t="shared" si="263"/>
        <v>843.19200000000001</v>
      </c>
    </row>
    <row r="681" spans="4:88" hidden="1" x14ac:dyDescent="0.3">
      <c r="D681" s="31" t="s">
        <v>11208</v>
      </c>
      <c r="E681" s="8" t="s">
        <v>2786</v>
      </c>
      <c r="F681" s="7" t="s">
        <v>726</v>
      </c>
      <c r="G681" s="45" t="s">
        <v>714</v>
      </c>
      <c r="H681" s="45" t="s">
        <v>718</v>
      </c>
      <c r="I681" s="119" t="s">
        <v>1311</v>
      </c>
      <c r="J681" s="18" t="s">
        <v>485</v>
      </c>
      <c r="K681" s="119">
        <v>110064</v>
      </c>
      <c r="L681" s="110" t="str">
        <f t="shared" si="242"/>
        <v>ok</v>
      </c>
      <c r="M681" s="111" t="str">
        <f>IFERROR(VLOOKUP(K681,Centros!$E$2:$G$340,2,FALSE)," ")</f>
        <v>COLEGIO SAGRADA FAMILIA</v>
      </c>
      <c r="N681" s="112" t="str">
        <f t="shared" si="243"/>
        <v xml:space="preserve"> </v>
      </c>
      <c r="O681" s="113" t="str">
        <f>IFERROR(VLOOKUP($I681,Trabajadores!$C$3:$AF$1684,19,FALSE)," ")</f>
        <v>ASL</v>
      </c>
      <c r="P681" s="32"/>
      <c r="Q681" s="33"/>
      <c r="R681" s="24">
        <f t="shared" si="241"/>
        <v>0</v>
      </c>
      <c r="T681" s="23">
        <f t="shared" si="244"/>
        <v>1.6367812499999999</v>
      </c>
      <c r="U681" s="23">
        <f t="shared" si="245"/>
        <v>0</v>
      </c>
      <c r="V681" s="18">
        <v>5.6</v>
      </c>
      <c r="W681" s="23">
        <f t="shared" si="246"/>
        <v>46.844000000000001</v>
      </c>
      <c r="X681" s="30" t="str">
        <f>IFERROR(VLOOKUP($I681,Trabajadores!$C$2:$AS$1684,42,FALSE)," ")</f>
        <v>ALGADI</v>
      </c>
      <c r="Y681" s="30">
        <f>IFERROR(VLOOKUP($I681,Trabajadores!$C$2:$AS$1684,40,FALSE)," ")</f>
        <v>888888</v>
      </c>
      <c r="Z681" s="30" t="str">
        <f>IFERROR(VLOOKUP(Y681,Centros!$X$2:$Y$228,2,FALSE)," ")</f>
        <v>CORRETURNOS/RAPPELS</v>
      </c>
      <c r="AA681" s="6">
        <v>45919</v>
      </c>
      <c r="AB681" s="5" t="s">
        <v>10991</v>
      </c>
      <c r="AC681" s="41">
        <f>IFERROR(VLOOKUP(H681,Centros!$AI$2:$AN$10,6,FALSE),0)</f>
        <v>72</v>
      </c>
      <c r="AD681" s="42">
        <f t="shared" si="247"/>
        <v>0</v>
      </c>
      <c r="AE681" s="42">
        <f t="shared" si="248"/>
        <v>0</v>
      </c>
      <c r="AF681" s="42">
        <f t="shared" si="249"/>
        <v>0</v>
      </c>
      <c r="AG681" s="42">
        <f t="shared" si="250"/>
        <v>0</v>
      </c>
      <c r="AH681" s="43">
        <f>IFERROR(VLOOKUP($I681,Trabajadores!$C$3:$AT$1684,44,FALSE),0)</f>
        <v>19228</v>
      </c>
      <c r="AI681" s="43">
        <f>IFERROR(VLOOKUP($I681,Trabajadores!$C$3:$AT$1684,2,FALSE),0)</f>
        <v>1603</v>
      </c>
      <c r="AJ681" s="43" t="str">
        <f>IFERROR(VLOOKUP($I681,Trabajadores!$C$3:$AY$1270,21,FALSE),0)</f>
        <v>55</v>
      </c>
      <c r="AK681" s="42">
        <f>IFERROR(VLOOKUP($I681,Trabajadores!$C$3:$AN$1684,38,FALSE),0)</f>
        <v>8.3650000000000002</v>
      </c>
      <c r="AL681" s="42" t="str">
        <f>IFERROR(VLOOKUP($I681,Trabajadores!$C$3:$AN$1684,28,FALSE),0)</f>
        <v>99100165012016</v>
      </c>
      <c r="AM681" s="21" t="str">
        <f>IFERROR(VLOOKUP($I681,Trabajadores!$C$3:$AN$1684,19,FALSE),0)</f>
        <v>ASL</v>
      </c>
      <c r="AN681" s="21">
        <f>IFERROR(IF($J681="algadi",VLOOKUP($K681,Centros!$AB$2:$AD$142,2,FALSE),VLOOKUP($K681,Centros!$AB$143:$AD$282,2,FALSE)),0)</f>
        <v>19228</v>
      </c>
      <c r="AO681" s="44" t="str">
        <f>IFERROR(IF($J681="algadi",VLOOKUP($K681,Centros!$AB$2:$AD$142,3,FALSE),VLOOKUP($K681,Centros!$AB$143:$AD$222,3,FALSE)),0)</f>
        <v>12</v>
      </c>
      <c r="AQ681" s="55">
        <f>IFERROR(VLOOKUP($AM681,Centros!$AR$2:$AS$405,2,FALSE),0)</f>
        <v>1.6367812499999999</v>
      </c>
      <c r="AR681" s="78">
        <f>IFERROR(VLOOKUP($AM681,Centros!$AZ$2:$BA$6,2,FALSE),0)</f>
        <v>0</v>
      </c>
      <c r="AS681" s="76">
        <f>IFERROR(VLOOKUP($AM681,Centros!$BE$2:$BF$6,2,FALSE),0)</f>
        <v>2.0499999999999998</v>
      </c>
      <c r="BD681" s="45" t="str">
        <f t="shared" si="251"/>
        <v>ALGADI</v>
      </c>
      <c r="BE681" s="45" t="s">
        <v>852</v>
      </c>
      <c r="BF681" s="123" t="str">
        <f t="shared" si="252"/>
        <v>9-SEPTIEMBRE</v>
      </c>
      <c r="BG681" s="45">
        <f t="shared" si="253"/>
        <v>888888</v>
      </c>
      <c r="BH681" s="45">
        <f>VLOOKUP(Y681,Hoja1!$A$2:$O$599,14,FALSE)</f>
        <v>888888</v>
      </c>
      <c r="BI681" s="45" t="str">
        <f>VLOOKUP(BH681,Hoja1!$A$2:$O$599,2,FALSE)</f>
        <v>CORRETURNOS/RAPPELS</v>
      </c>
      <c r="BJ681" s="45" t="str">
        <f t="shared" si="254"/>
        <v>VILLAESCUSA LIMIÑANA, PABLO</v>
      </c>
      <c r="BK681" s="45">
        <f>VLOOKUP(BJ681,Trabajadores!$C$3:$AN$3285,14,FALSE)</f>
        <v>300</v>
      </c>
      <c r="BL681" s="45" t="str">
        <f>VLOOKUP($BJ681,Trabajadores!$C$3:$AN$3285,19,FALSE)</f>
        <v>ASL</v>
      </c>
      <c r="BM681" s="45">
        <f>VLOOKUP($BJ681,Trabajadores!$C$3:$AN$3285,16,FALSE)</f>
        <v>50</v>
      </c>
      <c r="BN681" s="124">
        <f t="shared" si="255"/>
        <v>1</v>
      </c>
      <c r="BP681" s="125">
        <f t="shared" si="256"/>
        <v>1</v>
      </c>
      <c r="BR681" s="126">
        <f t="shared" si="257"/>
        <v>-46.844000000000001</v>
      </c>
      <c r="BV681" s="45" t="str">
        <f t="shared" si="258"/>
        <v>ALGADI</v>
      </c>
      <c r="BW681" s="45" t="s">
        <v>852</v>
      </c>
      <c r="BX681" s="123" t="str">
        <f t="shared" si="259"/>
        <v>9-SEPTIEMBRE</v>
      </c>
      <c r="BY681" s="45">
        <f t="shared" si="260"/>
        <v>110064</v>
      </c>
      <c r="BZ681" s="45">
        <f>VLOOKUP(BY681,Hoja1!$A$2:$O$599,14,FALSE)</f>
        <v>110064</v>
      </c>
      <c r="CA681" s="45" t="str">
        <f>VLOOKUP(BZ681,Hoja1!$A$2:$O$599,2,FALSE)</f>
        <v>COLEGIO SAGRADA FAMILIA</v>
      </c>
      <c r="CB681" s="45" t="str">
        <f t="shared" si="261"/>
        <v>Refuerzo</v>
      </c>
      <c r="CC681" s="45">
        <v>888</v>
      </c>
      <c r="CD681" s="45" t="str">
        <f t="shared" si="262"/>
        <v>INCIDENCIA</v>
      </c>
      <c r="CJ681" s="126">
        <f t="shared" si="263"/>
        <v>46.844000000000001</v>
      </c>
    </row>
    <row r="682" spans="4:88" hidden="1" x14ac:dyDescent="0.3">
      <c r="D682" s="31" t="s">
        <v>11208</v>
      </c>
      <c r="E682" s="8" t="s">
        <v>2786</v>
      </c>
      <c r="F682" s="7" t="s">
        <v>726</v>
      </c>
      <c r="G682" s="45" t="s">
        <v>714</v>
      </c>
      <c r="H682" s="45" t="s">
        <v>721</v>
      </c>
      <c r="I682" s="119" t="s">
        <v>1311</v>
      </c>
      <c r="J682" s="18" t="s">
        <v>485</v>
      </c>
      <c r="K682" s="119">
        <v>110064</v>
      </c>
      <c r="L682" s="110" t="str">
        <f t="shared" si="242"/>
        <v>ok</v>
      </c>
      <c r="M682" s="111" t="str">
        <f>IFERROR(VLOOKUP(K682,Centros!$E$2:$G$340,2,FALSE)," ")</f>
        <v>COLEGIO SAGRADA FAMILIA</v>
      </c>
      <c r="N682" s="112" t="str">
        <f t="shared" si="243"/>
        <v xml:space="preserve"> </v>
      </c>
      <c r="O682" s="113" t="str">
        <f>IFERROR(VLOOKUP($I682,Trabajadores!$C$3:$AF$1684,19,FALSE)," ")</f>
        <v>ASL</v>
      </c>
      <c r="P682" s="32"/>
      <c r="Q682" s="33"/>
      <c r="R682" s="24">
        <f t="shared" si="241"/>
        <v>0</v>
      </c>
      <c r="T682" s="23">
        <f t="shared" si="244"/>
        <v>1.6367812499999999</v>
      </c>
      <c r="U682" s="23">
        <f t="shared" si="245"/>
        <v>0</v>
      </c>
      <c r="V682" s="18">
        <v>78.400000000000006</v>
      </c>
      <c r="W682" s="23">
        <f t="shared" si="246"/>
        <v>655.81600000000003</v>
      </c>
      <c r="X682" s="30" t="str">
        <f>IFERROR(VLOOKUP($I682,Trabajadores!$C$2:$AS$1684,42,FALSE)," ")</f>
        <v>ALGADI</v>
      </c>
      <c r="Y682" s="30">
        <f>IFERROR(VLOOKUP($I682,Trabajadores!$C$2:$AS$1684,40,FALSE)," ")</f>
        <v>888888</v>
      </c>
      <c r="Z682" s="30" t="str">
        <f>IFERROR(VLOOKUP(Y682,Centros!$X$2:$Y$228,2,FALSE)," ")</f>
        <v>CORRETURNOS/RAPPELS</v>
      </c>
      <c r="AA682" s="6">
        <v>45922</v>
      </c>
      <c r="AB682" s="5" t="s">
        <v>11192</v>
      </c>
      <c r="AC682" s="41">
        <f>IFERROR(VLOOKUP(H682,Centros!$AI$2:$AN$10,6,FALSE),0)</f>
        <v>72</v>
      </c>
      <c r="AD682" s="42">
        <f t="shared" si="247"/>
        <v>0</v>
      </c>
      <c r="AE682" s="42">
        <f t="shared" si="248"/>
        <v>0</v>
      </c>
      <c r="AF682" s="42">
        <f t="shared" si="249"/>
        <v>0</v>
      </c>
      <c r="AG682" s="42">
        <f t="shared" si="250"/>
        <v>0</v>
      </c>
      <c r="AH682" s="43">
        <f>IFERROR(VLOOKUP($I682,Trabajadores!$C$3:$AT$1684,44,FALSE),0)</f>
        <v>19228</v>
      </c>
      <c r="AI682" s="43">
        <f>IFERROR(VLOOKUP($I682,Trabajadores!$C$3:$AT$1684,2,FALSE),0)</f>
        <v>1603</v>
      </c>
      <c r="AJ682" s="43" t="str">
        <f>IFERROR(VLOOKUP($I682,Trabajadores!$C$3:$AY$1270,21,FALSE),0)</f>
        <v>55</v>
      </c>
      <c r="AK682" s="42">
        <f>IFERROR(VLOOKUP($I682,Trabajadores!$C$3:$AN$1684,38,FALSE),0)</f>
        <v>8.3650000000000002</v>
      </c>
      <c r="AL682" s="42" t="str">
        <f>IFERROR(VLOOKUP($I682,Trabajadores!$C$3:$AN$1684,28,FALSE),0)</f>
        <v>99100165012016</v>
      </c>
      <c r="AM682" s="21" t="str">
        <f>IFERROR(VLOOKUP($I682,Trabajadores!$C$3:$AN$1684,19,FALSE),0)</f>
        <v>ASL</v>
      </c>
      <c r="AN682" s="21">
        <f>IFERROR(IF($J682="algadi",VLOOKUP($K682,Centros!$AB$2:$AD$142,2,FALSE),VLOOKUP($K682,Centros!$AB$143:$AD$282,2,FALSE)),0)</f>
        <v>19228</v>
      </c>
      <c r="AO682" s="44" t="str">
        <f>IFERROR(IF($J682="algadi",VLOOKUP($K682,Centros!$AB$2:$AD$142,3,FALSE),VLOOKUP($K682,Centros!$AB$143:$AD$222,3,FALSE)),0)</f>
        <v>12</v>
      </c>
      <c r="AQ682" s="55">
        <f>IFERROR(VLOOKUP($AM682,Centros!$AR$2:$AS$405,2,FALSE),0)</f>
        <v>1.6367812499999999</v>
      </c>
      <c r="AR682" s="78">
        <f>IFERROR(VLOOKUP($AM682,Centros!$AZ$2:$BA$6,2,FALSE),0)</f>
        <v>0</v>
      </c>
      <c r="AS682" s="76">
        <f>IFERROR(VLOOKUP($AM682,Centros!$BE$2:$BF$6,2,FALSE),0)</f>
        <v>2.0499999999999998</v>
      </c>
      <c r="BD682" s="45" t="str">
        <f t="shared" si="251"/>
        <v>ALGADI</v>
      </c>
      <c r="BE682" s="45" t="s">
        <v>852</v>
      </c>
      <c r="BF682" s="123" t="str">
        <f t="shared" si="252"/>
        <v>9-SEPTIEMBRE</v>
      </c>
      <c r="BG682" s="45">
        <f t="shared" si="253"/>
        <v>888888</v>
      </c>
      <c r="BH682" s="45">
        <f>VLOOKUP(Y682,Hoja1!$A$2:$O$599,14,FALSE)</f>
        <v>888888</v>
      </c>
      <c r="BI682" s="45" t="str">
        <f>VLOOKUP(BH682,Hoja1!$A$2:$O$599,2,FALSE)</f>
        <v>CORRETURNOS/RAPPELS</v>
      </c>
      <c r="BJ682" s="45" t="str">
        <f t="shared" si="254"/>
        <v>VILLAESCUSA LIMIÑANA, PABLO</v>
      </c>
      <c r="BK682" s="45">
        <f>VLOOKUP(BJ682,Trabajadores!$C$3:$AN$3285,14,FALSE)</f>
        <v>300</v>
      </c>
      <c r="BL682" s="45" t="str">
        <f>VLOOKUP($BJ682,Trabajadores!$C$3:$AN$3285,19,FALSE)</f>
        <v>ASL</v>
      </c>
      <c r="BM682" s="45">
        <f>VLOOKUP($BJ682,Trabajadores!$C$3:$AN$3285,16,FALSE)</f>
        <v>50</v>
      </c>
      <c r="BN682" s="124">
        <f t="shared" si="255"/>
        <v>1</v>
      </c>
      <c r="BP682" s="125">
        <f t="shared" si="256"/>
        <v>1</v>
      </c>
      <c r="BR682" s="126">
        <f t="shared" si="257"/>
        <v>-655.81600000000003</v>
      </c>
      <c r="BV682" s="45" t="str">
        <f t="shared" si="258"/>
        <v>ALGADI</v>
      </c>
      <c r="BW682" s="45" t="s">
        <v>852</v>
      </c>
      <c r="BX682" s="123" t="str">
        <f t="shared" si="259"/>
        <v>9-SEPTIEMBRE</v>
      </c>
      <c r="BY682" s="45">
        <f t="shared" si="260"/>
        <v>110064</v>
      </c>
      <c r="BZ682" s="45">
        <f>VLOOKUP(BY682,Hoja1!$A$2:$O$599,14,FALSE)</f>
        <v>110064</v>
      </c>
      <c r="CA682" s="45" t="str">
        <f>VLOOKUP(BZ682,Hoja1!$A$2:$O$599,2,FALSE)</f>
        <v>COLEGIO SAGRADA FAMILIA</v>
      </c>
      <c r="CB682" s="45" t="str">
        <f t="shared" si="261"/>
        <v>Permiso retribuido</v>
      </c>
      <c r="CC682" s="45">
        <v>888</v>
      </c>
      <c r="CD682" s="45" t="str">
        <f t="shared" si="262"/>
        <v>INCIDENCIA</v>
      </c>
      <c r="CJ682" s="126">
        <f t="shared" si="263"/>
        <v>655.81600000000003</v>
      </c>
    </row>
    <row r="683" spans="4:88" hidden="1" x14ac:dyDescent="0.3">
      <c r="D683" s="31" t="s">
        <v>11208</v>
      </c>
      <c r="E683" s="8" t="s">
        <v>2786</v>
      </c>
      <c r="F683" s="7" t="s">
        <v>726</v>
      </c>
      <c r="G683" s="45" t="s">
        <v>714</v>
      </c>
      <c r="H683" s="45" t="s">
        <v>816</v>
      </c>
      <c r="I683" s="119" t="s">
        <v>8167</v>
      </c>
      <c r="J683" s="18" t="s">
        <v>485</v>
      </c>
      <c r="K683" s="119">
        <v>110061</v>
      </c>
      <c r="L683" s="110" t="str">
        <f t="shared" si="242"/>
        <v>ok</v>
      </c>
      <c r="M683" s="111" t="str">
        <f>IFERROR(VLOOKUP(K683,Centros!$E$2:$G$340,2,FALSE)," ")</f>
        <v>COL. SAN AGUSTIN - MADRID</v>
      </c>
      <c r="N683" s="112" t="str">
        <f t="shared" si="243"/>
        <v xml:space="preserve"> </v>
      </c>
      <c r="O683" s="113" t="str">
        <f>IFERROR(VLOOKUP($I683,Trabajadores!$C$3:$AF$1684,19,FALSE)," ")</f>
        <v>Ayte Coc</v>
      </c>
      <c r="P683" s="32"/>
      <c r="Q683" s="33"/>
      <c r="R683" s="24">
        <f t="shared" si="241"/>
        <v>0</v>
      </c>
      <c r="T683" s="23">
        <f t="shared" si="244"/>
        <v>1.690609375</v>
      </c>
      <c r="U683" s="23">
        <f t="shared" si="245"/>
        <v>0</v>
      </c>
      <c r="V683" s="18">
        <v>90</v>
      </c>
      <c r="W683" s="23">
        <f t="shared" si="246"/>
        <v>696.15</v>
      </c>
      <c r="X683" s="30" t="str">
        <f>IFERROR(VLOOKUP($I683,Trabajadores!$C$2:$AS$1684,42,FALSE)," ")</f>
        <v>ALGADI</v>
      </c>
      <c r="Y683" s="30">
        <f>IFERROR(VLOOKUP($I683,Trabajadores!$C$2:$AS$1684,40,FALSE)," ")</f>
        <v>888888</v>
      </c>
      <c r="Z683" s="30" t="str">
        <f>IFERROR(VLOOKUP(Y683,Centros!$X$2:$Y$228,2,FALSE)," ")</f>
        <v>CORRETURNOS/RAPPELS</v>
      </c>
      <c r="AA683" s="6">
        <v>45908</v>
      </c>
      <c r="AB683" s="5" t="s">
        <v>11193</v>
      </c>
      <c r="AC683" s="41">
        <f>IFERROR(VLOOKUP(H683,Centros!$AI$2:$AN$10,6,FALSE),0)</f>
        <v>72</v>
      </c>
      <c r="AD683" s="42">
        <f t="shared" si="247"/>
        <v>0</v>
      </c>
      <c r="AE683" s="42">
        <f t="shared" si="248"/>
        <v>0</v>
      </c>
      <c r="AF683" s="42">
        <f t="shared" si="249"/>
        <v>0</v>
      </c>
      <c r="AG683" s="42">
        <f t="shared" si="250"/>
        <v>0</v>
      </c>
      <c r="AH683" s="43">
        <f>IFERROR(VLOOKUP($I683,Trabajadores!$C$3:$AT$1684,44,FALSE),0)</f>
        <v>19228</v>
      </c>
      <c r="AI683" s="43">
        <f>IFERROR(VLOOKUP($I683,Trabajadores!$C$3:$AT$1684,2,FALSE),0)</f>
        <v>1876</v>
      </c>
      <c r="AJ683" s="43" t="str">
        <f>IFERROR(VLOOKUP($I683,Trabajadores!$C$3:$AY$1270,21,FALSE),0)</f>
        <v>55</v>
      </c>
      <c r="AK683" s="42">
        <f>IFERROR(VLOOKUP($I683,Trabajadores!$C$3:$AN$1684,38,FALSE),0)</f>
        <v>7.7350000000000003</v>
      </c>
      <c r="AL683" s="42" t="str">
        <f>IFERROR(VLOOKUP($I683,Trabajadores!$C$3:$AN$1684,28,FALSE),0)</f>
        <v>99100165012016</v>
      </c>
      <c r="AM683" s="21" t="str">
        <f>IFERROR(VLOOKUP($I683,Trabajadores!$C$3:$AN$1684,19,FALSE),0)</f>
        <v>Ayte Coc</v>
      </c>
      <c r="AN683" s="21">
        <f>IFERROR(IF($J683="algadi",VLOOKUP($K683,Centros!$AB$2:$AD$142,2,FALSE),VLOOKUP($K683,Centros!$AB$143:$AD$282,2,FALSE)),0)</f>
        <v>19228</v>
      </c>
      <c r="AO683" s="44" t="str">
        <f>IFERROR(IF($J683="algadi",VLOOKUP($K683,Centros!$AB$2:$AD$142,3,FALSE),VLOOKUP($K683,Centros!$AB$143:$AD$222,3,FALSE)),0)</f>
        <v>32</v>
      </c>
      <c r="AQ683" s="55">
        <f>IFERROR(VLOOKUP($AM683,Centros!$AR$2:$AS$405,2,FALSE),0)</f>
        <v>1.690609375</v>
      </c>
      <c r="AR683" s="78">
        <f>IFERROR(VLOOKUP($AM683,Centros!$AZ$2:$BA$6,2,FALSE),0)</f>
        <v>0</v>
      </c>
      <c r="AS683" s="76">
        <f>IFERROR(VLOOKUP($AM683,Centros!$BE$2:$BF$6,2,FALSE),0)</f>
        <v>0</v>
      </c>
      <c r="BD683" s="45" t="str">
        <f t="shared" si="251"/>
        <v>ALGADI</v>
      </c>
      <c r="BE683" s="45" t="s">
        <v>852</v>
      </c>
      <c r="BF683" s="123" t="str">
        <f t="shared" si="252"/>
        <v>9-SEPTIEMBRE</v>
      </c>
      <c r="BG683" s="45">
        <f t="shared" si="253"/>
        <v>888888</v>
      </c>
      <c r="BH683" s="45">
        <f>VLOOKUP(Y683,Hoja1!$A$2:$O$599,14,FALSE)</f>
        <v>888888</v>
      </c>
      <c r="BI683" s="45" t="str">
        <f>VLOOKUP(BH683,Hoja1!$A$2:$O$599,2,FALSE)</f>
        <v>CORRETURNOS/RAPPELS</v>
      </c>
      <c r="BJ683" s="45" t="str">
        <f t="shared" si="254"/>
        <v>DESANTES FERNANDEZ, JUAN MANUE</v>
      </c>
      <c r="BK683" s="45">
        <f>VLOOKUP(BJ683,Trabajadores!$C$3:$AN$3285,14,FALSE)</f>
        <v>300</v>
      </c>
      <c r="BL683" s="45" t="str">
        <f>VLOOKUP($BJ683,Trabajadores!$C$3:$AN$3285,19,FALSE)</f>
        <v>Ayte Coc</v>
      </c>
      <c r="BM683" s="45">
        <f>VLOOKUP($BJ683,Trabajadores!$C$3:$AN$3285,16,FALSE)</f>
        <v>100</v>
      </c>
      <c r="BN683" s="124">
        <f t="shared" si="255"/>
        <v>1</v>
      </c>
      <c r="BP683" s="125">
        <f t="shared" si="256"/>
        <v>1</v>
      </c>
      <c r="BR683" s="126">
        <f t="shared" si="257"/>
        <v>-696.15</v>
      </c>
      <c r="BV683" s="45" t="str">
        <f t="shared" si="258"/>
        <v>ALGADI</v>
      </c>
      <c r="BW683" s="45" t="s">
        <v>852</v>
      </c>
      <c r="BX683" s="123" t="str">
        <f t="shared" si="259"/>
        <v>9-SEPTIEMBRE</v>
      </c>
      <c r="BY683" s="45">
        <f t="shared" si="260"/>
        <v>110061</v>
      </c>
      <c r="BZ683" s="45">
        <f>VLOOKUP(BY683,Hoja1!$A$2:$O$599,14,FALSE)</f>
        <v>110061</v>
      </c>
      <c r="CA683" s="45" t="str">
        <f>VLOOKUP(BZ683,Hoja1!$A$2:$O$599,2,FALSE)</f>
        <v>COL. SAN AGUSTIN - MADRID</v>
      </c>
      <c r="CB683" s="45" t="str">
        <f t="shared" si="261"/>
        <v>Otros</v>
      </c>
      <c r="CC683" s="45">
        <v>888</v>
      </c>
      <c r="CD683" s="45" t="str">
        <f t="shared" si="262"/>
        <v>INCIDENCIA</v>
      </c>
      <c r="CJ683" s="126">
        <f t="shared" si="263"/>
        <v>696.15</v>
      </c>
    </row>
    <row r="684" spans="4:88" hidden="1" x14ac:dyDescent="0.3">
      <c r="D684" s="31" t="s">
        <v>11208</v>
      </c>
      <c r="E684" s="8" t="s">
        <v>2786</v>
      </c>
      <c r="F684" s="7" t="s">
        <v>726</v>
      </c>
      <c r="G684" s="45" t="s">
        <v>714</v>
      </c>
      <c r="H684" s="45" t="s">
        <v>816</v>
      </c>
      <c r="I684" s="119" t="s">
        <v>3669</v>
      </c>
      <c r="J684" s="18" t="s">
        <v>485</v>
      </c>
      <c r="K684" s="119">
        <v>110060</v>
      </c>
      <c r="L684" s="110" t="str">
        <f t="shared" si="242"/>
        <v>ok</v>
      </c>
      <c r="M684" s="111" t="str">
        <f>IFERROR(VLOOKUP(K684,Centros!$E$2:$G$340,2,FALSE)," ")</f>
        <v>COL. SAN BUENAVENTURA</v>
      </c>
      <c r="N684" s="112" t="str">
        <f t="shared" si="243"/>
        <v xml:space="preserve"> </v>
      </c>
      <c r="O684" s="113" t="str">
        <f>IFERROR(VLOOKUP($I684,Trabajadores!$C$3:$AF$1684,19,FALSE)," ")</f>
        <v>Cociner@</v>
      </c>
      <c r="P684" s="32"/>
      <c r="Q684" s="33"/>
      <c r="R684" s="24">
        <f t="shared" si="241"/>
        <v>0</v>
      </c>
      <c r="T684" s="23">
        <f t="shared" si="244"/>
        <v>1.743765625</v>
      </c>
      <c r="U684" s="23">
        <f t="shared" si="245"/>
        <v>0</v>
      </c>
      <c r="V684" s="18">
        <v>67.2</v>
      </c>
      <c r="W684" s="23">
        <f t="shared" si="246"/>
        <v>774.06000000000006</v>
      </c>
      <c r="X684" s="30" t="str">
        <f>IFERROR(VLOOKUP($I684,Trabajadores!$C$2:$AS$1684,42,FALSE)," ")</f>
        <v>ALGADI</v>
      </c>
      <c r="Y684" s="30">
        <f>IFERROR(VLOOKUP($I684,Trabajadores!$C$2:$AS$1684,40,FALSE)," ")</f>
        <v>888888</v>
      </c>
      <c r="Z684" s="30" t="str">
        <f>IFERROR(VLOOKUP(Y684,Centros!$X$2:$Y$228,2,FALSE)," ")</f>
        <v>CORRETURNOS/RAPPELS</v>
      </c>
      <c r="AA684" s="6">
        <v>45903</v>
      </c>
      <c r="AB684" s="5" t="s">
        <v>11194</v>
      </c>
      <c r="AC684" s="41">
        <f>IFERROR(VLOOKUP(H684,Centros!$AI$2:$AN$10,6,FALSE),0)</f>
        <v>72</v>
      </c>
      <c r="AD684" s="42">
        <f t="shared" si="247"/>
        <v>0</v>
      </c>
      <c r="AE684" s="42">
        <f t="shared" si="248"/>
        <v>0</v>
      </c>
      <c r="AF684" s="42">
        <f t="shared" si="249"/>
        <v>0</v>
      </c>
      <c r="AG684" s="42">
        <f t="shared" si="250"/>
        <v>0</v>
      </c>
      <c r="AH684" s="43">
        <f>IFERROR(VLOOKUP($I684,Trabajadores!$C$3:$AT$1684,44,FALSE),0)</f>
        <v>19228</v>
      </c>
      <c r="AI684" s="43">
        <f>IFERROR(VLOOKUP($I684,Trabajadores!$C$3:$AT$1684,2,FALSE),0)</f>
        <v>1570</v>
      </c>
      <c r="AJ684" s="43" t="str">
        <f>IFERROR(VLOOKUP($I684,Trabajadores!$C$3:$AY$1270,21,FALSE),0)</f>
        <v>55</v>
      </c>
      <c r="AK684" s="42">
        <f>IFERROR(VLOOKUP($I684,Trabajadores!$C$3:$AN$1684,38,FALSE),0)</f>
        <v>11.518750000000001</v>
      </c>
      <c r="AL684" s="42" t="str">
        <f>IFERROR(VLOOKUP($I684,Trabajadores!$C$3:$AN$1684,28,FALSE),0)</f>
        <v>99100165012016</v>
      </c>
      <c r="AM684" s="21" t="str">
        <f>IFERROR(VLOOKUP($I684,Trabajadores!$C$3:$AN$1684,19,FALSE),0)</f>
        <v>Cociner@</v>
      </c>
      <c r="AN684" s="21">
        <f>IFERROR(IF($J684="algadi",VLOOKUP($K684,Centros!$AB$2:$AD$142,2,FALSE),VLOOKUP($K684,Centros!$AB$143:$AD$282,2,FALSE)),0)</f>
        <v>19228</v>
      </c>
      <c r="AO684" s="44" t="str">
        <f>IFERROR(IF($J684="algadi",VLOOKUP($K684,Centros!$AB$2:$AD$142,3,FALSE),VLOOKUP($K684,Centros!$AB$143:$AD$222,3,FALSE)),0)</f>
        <v>40</v>
      </c>
      <c r="AQ684" s="55">
        <f>IFERROR(VLOOKUP($AM684,Centros!$AR$2:$AS$405,2,FALSE),0)</f>
        <v>1.743765625</v>
      </c>
      <c r="AR684" s="78">
        <f>IFERROR(VLOOKUP($AM684,Centros!$AZ$2:$BA$6,2,FALSE),0)</f>
        <v>2.3222499999999999</v>
      </c>
      <c r="AS684" s="76">
        <f>IFERROR(VLOOKUP($AM684,Centros!$BE$2:$BF$6,2,FALSE),0)</f>
        <v>0</v>
      </c>
      <c r="BD684" s="45" t="str">
        <f t="shared" si="251"/>
        <v>ALGADI</v>
      </c>
      <c r="BE684" s="45" t="s">
        <v>852</v>
      </c>
      <c r="BF684" s="123" t="str">
        <f t="shared" si="252"/>
        <v>9-SEPTIEMBRE</v>
      </c>
      <c r="BG684" s="45">
        <f t="shared" si="253"/>
        <v>888888</v>
      </c>
      <c r="BH684" s="45">
        <f>VLOOKUP(Y684,Hoja1!$A$2:$O$599,14,FALSE)</f>
        <v>888888</v>
      </c>
      <c r="BI684" s="45" t="str">
        <f>VLOOKUP(BH684,Hoja1!$A$2:$O$599,2,FALSE)</f>
        <v>CORRETURNOS/RAPPELS</v>
      </c>
      <c r="BJ684" s="45" t="str">
        <f t="shared" si="254"/>
        <v>GALINDO CERVERA, DANIEL</v>
      </c>
      <c r="BK684" s="45">
        <f>VLOOKUP(BJ684,Trabajadores!$C$3:$AN$3285,14,FALSE)</f>
        <v>100</v>
      </c>
      <c r="BL684" s="45" t="str">
        <f>VLOOKUP($BJ684,Trabajadores!$C$3:$AN$3285,19,FALSE)</f>
        <v>Cociner@</v>
      </c>
      <c r="BM684" s="45">
        <f>VLOOKUP($BJ684,Trabajadores!$C$3:$AN$3285,16,FALSE)</f>
        <v>100</v>
      </c>
      <c r="BN684" s="124">
        <f t="shared" si="255"/>
        <v>1</v>
      </c>
      <c r="BP684" s="125">
        <f t="shared" si="256"/>
        <v>1</v>
      </c>
      <c r="BR684" s="126">
        <f t="shared" si="257"/>
        <v>-774.06000000000006</v>
      </c>
      <c r="BV684" s="45" t="str">
        <f t="shared" si="258"/>
        <v>ALGADI</v>
      </c>
      <c r="BW684" s="45" t="s">
        <v>852</v>
      </c>
      <c r="BX684" s="123" t="str">
        <f t="shared" si="259"/>
        <v>9-SEPTIEMBRE</v>
      </c>
      <c r="BY684" s="45">
        <f t="shared" si="260"/>
        <v>110060</v>
      </c>
      <c r="BZ684" s="45">
        <f>VLOOKUP(BY684,Hoja1!$A$2:$O$599,14,FALSE)</f>
        <v>110060</v>
      </c>
      <c r="CA684" s="45" t="str">
        <f>VLOOKUP(BZ684,Hoja1!$A$2:$O$599,2,FALSE)</f>
        <v>COL. SAN BUENAVENTURA</v>
      </c>
      <c r="CB684" s="45" t="str">
        <f t="shared" si="261"/>
        <v>Otros</v>
      </c>
      <c r="CC684" s="45">
        <v>888</v>
      </c>
      <c r="CD684" s="45" t="str">
        <f t="shared" si="262"/>
        <v>INCIDENCIA</v>
      </c>
      <c r="CJ684" s="126">
        <f t="shared" si="263"/>
        <v>774.06000000000006</v>
      </c>
    </row>
    <row r="685" spans="4:88" hidden="1" x14ac:dyDescent="0.3">
      <c r="D685" s="31" t="s">
        <v>11208</v>
      </c>
      <c r="E685" s="8" t="s">
        <v>2786</v>
      </c>
      <c r="F685" s="7" t="s">
        <v>726</v>
      </c>
      <c r="G685" s="45" t="s">
        <v>714</v>
      </c>
      <c r="H685" s="45" t="s">
        <v>816</v>
      </c>
      <c r="I685" s="119" t="s">
        <v>3669</v>
      </c>
      <c r="J685" s="18" t="s">
        <v>485</v>
      </c>
      <c r="K685" s="119">
        <v>120027</v>
      </c>
      <c r="L685" s="110" t="str">
        <f t="shared" si="242"/>
        <v>ok</v>
      </c>
      <c r="M685" s="111" t="str">
        <f>IFERROR(VLOOKUP(K685,Centros!$E$2:$G$340,2,FALSE)," ")</f>
        <v>COLEGIO MAYOR CESAR CARLOS</v>
      </c>
      <c r="N685" s="112" t="str">
        <f t="shared" si="243"/>
        <v xml:space="preserve"> </v>
      </c>
      <c r="O685" s="113" t="str">
        <f>IFERROR(VLOOKUP($I685,Trabajadores!$C$3:$AF$1684,19,FALSE)," ")</f>
        <v>Cociner@</v>
      </c>
      <c r="P685" s="32"/>
      <c r="Q685" s="33"/>
      <c r="R685" s="24">
        <f t="shared" si="241"/>
        <v>0</v>
      </c>
      <c r="T685" s="23">
        <f t="shared" si="244"/>
        <v>1.743765625</v>
      </c>
      <c r="U685" s="23">
        <f t="shared" si="245"/>
        <v>0</v>
      </c>
      <c r="V685" s="18">
        <v>56</v>
      </c>
      <c r="W685" s="23">
        <f t="shared" si="246"/>
        <v>645.05000000000007</v>
      </c>
      <c r="X685" s="30" t="str">
        <f>IFERROR(VLOOKUP($I685,Trabajadores!$C$2:$AS$1684,42,FALSE)," ")</f>
        <v>ALGADI</v>
      </c>
      <c r="Y685" s="30">
        <f>IFERROR(VLOOKUP($I685,Trabajadores!$C$2:$AS$1684,40,FALSE)," ")</f>
        <v>888888</v>
      </c>
      <c r="Z685" s="30" t="str">
        <f>IFERROR(VLOOKUP(Y685,Centros!$X$2:$Y$228,2,FALSE)," ")</f>
        <v>CORRETURNOS/RAPPELS</v>
      </c>
      <c r="AA685" s="6">
        <v>45915</v>
      </c>
      <c r="AB685" s="5" t="s">
        <v>11195</v>
      </c>
      <c r="AC685" s="41">
        <f>IFERROR(VLOOKUP(H685,Centros!$AI$2:$AN$10,6,FALSE),0)</f>
        <v>72</v>
      </c>
      <c r="AD685" s="42">
        <f t="shared" si="247"/>
        <v>0</v>
      </c>
      <c r="AE685" s="42">
        <f t="shared" si="248"/>
        <v>0</v>
      </c>
      <c r="AF685" s="42">
        <f t="shared" si="249"/>
        <v>0</v>
      </c>
      <c r="AG685" s="42">
        <f t="shared" si="250"/>
        <v>0</v>
      </c>
      <c r="AH685" s="43">
        <f>IFERROR(VLOOKUP($I685,Trabajadores!$C$3:$AT$1684,44,FALSE),0)</f>
        <v>19228</v>
      </c>
      <c r="AI685" s="43">
        <f>IFERROR(VLOOKUP($I685,Trabajadores!$C$3:$AT$1684,2,FALSE),0)</f>
        <v>1570</v>
      </c>
      <c r="AJ685" s="43" t="str">
        <f>IFERROR(VLOOKUP($I685,Trabajadores!$C$3:$AY$1270,21,FALSE),0)</f>
        <v>55</v>
      </c>
      <c r="AK685" s="42">
        <f>IFERROR(VLOOKUP($I685,Trabajadores!$C$3:$AN$1684,38,FALSE),0)</f>
        <v>11.518750000000001</v>
      </c>
      <c r="AL685" s="42" t="str">
        <f>IFERROR(VLOOKUP($I685,Trabajadores!$C$3:$AN$1684,28,FALSE),0)</f>
        <v>99100165012016</v>
      </c>
      <c r="AM685" s="21" t="str">
        <f>IFERROR(VLOOKUP($I685,Trabajadores!$C$3:$AN$1684,19,FALSE),0)</f>
        <v>Cociner@</v>
      </c>
      <c r="AN685" s="21">
        <f>IFERROR(IF($J685="algadi",VLOOKUP($K685,Centros!$AB$2:$AD$142,2,FALSE),VLOOKUP($K685,Centros!$AB$143:$AD$282,2,FALSE)),0)</f>
        <v>5027</v>
      </c>
      <c r="AO685" s="44" t="str">
        <f>IFERROR(IF($J685="algadi",VLOOKUP($K685,Centros!$AB$2:$AD$142,3,FALSE),VLOOKUP($K685,Centros!$AB$143:$AD$222,3,FALSE)),0)</f>
        <v>62</v>
      </c>
      <c r="AQ685" s="55">
        <f>IFERROR(VLOOKUP($AM685,Centros!$AR$2:$AS$405,2,FALSE),0)</f>
        <v>1.743765625</v>
      </c>
      <c r="AR685" s="78">
        <f>IFERROR(VLOOKUP($AM685,Centros!$AZ$2:$BA$6,2,FALSE),0)</f>
        <v>2.3222499999999999</v>
      </c>
      <c r="AS685" s="76">
        <f>IFERROR(VLOOKUP($AM685,Centros!$BE$2:$BF$6,2,FALSE),0)</f>
        <v>0</v>
      </c>
      <c r="BD685" s="45" t="str">
        <f t="shared" si="251"/>
        <v>ALGADI</v>
      </c>
      <c r="BE685" s="45" t="s">
        <v>852</v>
      </c>
      <c r="BF685" s="123" t="str">
        <f t="shared" si="252"/>
        <v>9-SEPTIEMBRE</v>
      </c>
      <c r="BG685" s="45">
        <f t="shared" si="253"/>
        <v>888888</v>
      </c>
      <c r="BH685" s="45">
        <f>VLOOKUP(Y685,Hoja1!$A$2:$O$599,14,FALSE)</f>
        <v>888888</v>
      </c>
      <c r="BI685" s="45" t="str">
        <f>VLOOKUP(BH685,Hoja1!$A$2:$O$599,2,FALSE)</f>
        <v>CORRETURNOS/RAPPELS</v>
      </c>
      <c r="BJ685" s="45" t="str">
        <f t="shared" si="254"/>
        <v>GALINDO CERVERA, DANIEL</v>
      </c>
      <c r="BK685" s="45">
        <f>VLOOKUP(BJ685,Trabajadores!$C$3:$AN$3285,14,FALSE)</f>
        <v>100</v>
      </c>
      <c r="BL685" s="45" t="str">
        <f>VLOOKUP($BJ685,Trabajadores!$C$3:$AN$3285,19,FALSE)</f>
        <v>Cociner@</v>
      </c>
      <c r="BM685" s="45">
        <f>VLOOKUP($BJ685,Trabajadores!$C$3:$AN$3285,16,FALSE)</f>
        <v>100</v>
      </c>
      <c r="BN685" s="124">
        <f t="shared" si="255"/>
        <v>1</v>
      </c>
      <c r="BP685" s="125">
        <f t="shared" si="256"/>
        <v>1</v>
      </c>
      <c r="BR685" s="126">
        <f t="shared" si="257"/>
        <v>-645.05000000000007</v>
      </c>
      <c r="BV685" s="45" t="str">
        <f t="shared" si="258"/>
        <v>ALGADI</v>
      </c>
      <c r="BW685" s="45" t="s">
        <v>852</v>
      </c>
      <c r="BX685" s="123" t="str">
        <f t="shared" si="259"/>
        <v>9-SEPTIEMBRE</v>
      </c>
      <c r="BY685" s="45">
        <f t="shared" si="260"/>
        <v>120027</v>
      </c>
      <c r="BZ685" s="45">
        <f>VLOOKUP(BY685,Hoja1!$A$2:$O$599,14,FALSE)</f>
        <v>120027</v>
      </c>
      <c r="CA685" s="45" t="str">
        <f>VLOOKUP(BZ685,Hoja1!$A$2:$O$599,2,FALSE)</f>
        <v>COLEGIO MAYOR CESAR CARLOS</v>
      </c>
      <c r="CB685" s="45" t="str">
        <f t="shared" si="261"/>
        <v>Otros</v>
      </c>
      <c r="CC685" s="45">
        <v>888</v>
      </c>
      <c r="CD685" s="45" t="str">
        <f t="shared" si="262"/>
        <v>INCIDENCIA</v>
      </c>
      <c r="CJ685" s="126">
        <f t="shared" si="263"/>
        <v>645.05000000000007</v>
      </c>
    </row>
    <row r="686" spans="4:88" hidden="1" x14ac:dyDescent="0.3">
      <c r="D686" s="31" t="s">
        <v>11208</v>
      </c>
      <c r="E686" s="8" t="s">
        <v>2786</v>
      </c>
      <c r="F686" s="7" t="s">
        <v>726</v>
      </c>
      <c r="G686" s="45" t="s">
        <v>714</v>
      </c>
      <c r="H686" s="45" t="s">
        <v>721</v>
      </c>
      <c r="I686" s="119" t="s">
        <v>3669</v>
      </c>
      <c r="J686" s="18" t="s">
        <v>485</v>
      </c>
      <c r="K686" s="119">
        <v>200005</v>
      </c>
      <c r="L686" s="110" t="str">
        <f t="shared" si="242"/>
        <v>ok</v>
      </c>
      <c r="M686" s="111" t="str">
        <f>IFERROR(VLOOKUP(K686,Centros!$E$2:$G$340,2,FALSE)," ")</f>
        <v>DANOSA</v>
      </c>
      <c r="N686" s="112" t="str">
        <f t="shared" si="243"/>
        <v xml:space="preserve"> </v>
      </c>
      <c r="O686" s="113" t="str">
        <f>IFERROR(VLOOKUP($I686,Trabajadores!$C$3:$AF$1684,19,FALSE)," ")</f>
        <v>Cociner@</v>
      </c>
      <c r="P686" s="32"/>
      <c r="Q686" s="33"/>
      <c r="R686" s="24">
        <f t="shared" si="241"/>
        <v>0</v>
      </c>
      <c r="T686" s="23">
        <f t="shared" si="244"/>
        <v>1.743765625</v>
      </c>
      <c r="U686" s="23">
        <f t="shared" si="245"/>
        <v>0</v>
      </c>
      <c r="V686" s="18">
        <v>56</v>
      </c>
      <c r="W686" s="23">
        <f t="shared" si="246"/>
        <v>645.05000000000007</v>
      </c>
      <c r="X686" s="30" t="str">
        <f>IFERROR(VLOOKUP($I686,Trabajadores!$C$2:$AS$1684,42,FALSE)," ")</f>
        <v>ALGADI</v>
      </c>
      <c r="Y686" s="30">
        <f>IFERROR(VLOOKUP($I686,Trabajadores!$C$2:$AS$1684,40,FALSE)," ")</f>
        <v>888888</v>
      </c>
      <c r="Z686" s="30" t="str">
        <f>IFERROR(VLOOKUP(Y686,Centros!$X$2:$Y$228,2,FALSE)," ")</f>
        <v>CORRETURNOS/RAPPELS</v>
      </c>
      <c r="AA686" s="6">
        <v>45922</v>
      </c>
      <c r="AB686" s="5" t="s">
        <v>11196</v>
      </c>
      <c r="AC686" s="41">
        <f>IFERROR(VLOOKUP(H686,Centros!$AI$2:$AN$10,6,FALSE),0)</f>
        <v>72</v>
      </c>
      <c r="AD686" s="42">
        <f t="shared" si="247"/>
        <v>0</v>
      </c>
      <c r="AE686" s="42">
        <f t="shared" si="248"/>
        <v>0</v>
      </c>
      <c r="AF686" s="42">
        <f t="shared" si="249"/>
        <v>0</v>
      </c>
      <c r="AG686" s="42">
        <f t="shared" si="250"/>
        <v>0</v>
      </c>
      <c r="AH686" s="43">
        <f>IFERROR(VLOOKUP($I686,Trabajadores!$C$3:$AT$1684,44,FALSE),0)</f>
        <v>19228</v>
      </c>
      <c r="AI686" s="43">
        <f>IFERROR(VLOOKUP($I686,Trabajadores!$C$3:$AT$1684,2,FALSE),0)</f>
        <v>1570</v>
      </c>
      <c r="AJ686" s="43" t="str">
        <f>IFERROR(VLOOKUP($I686,Trabajadores!$C$3:$AY$1270,21,FALSE),0)</f>
        <v>55</v>
      </c>
      <c r="AK686" s="42">
        <f>IFERROR(VLOOKUP($I686,Trabajadores!$C$3:$AN$1684,38,FALSE),0)</f>
        <v>11.518750000000001</v>
      </c>
      <c r="AL686" s="42" t="str">
        <f>IFERROR(VLOOKUP($I686,Trabajadores!$C$3:$AN$1684,28,FALSE),0)</f>
        <v>99100165012016</v>
      </c>
      <c r="AM686" s="21" t="str">
        <f>IFERROR(VLOOKUP($I686,Trabajadores!$C$3:$AN$1684,19,FALSE),0)</f>
        <v>Cociner@</v>
      </c>
      <c r="AN686" s="21">
        <f>IFERROR(IF($J686="algadi",VLOOKUP($K686,Centros!$AB$2:$AD$142,2,FALSE),VLOOKUP($K686,Centros!$AB$143:$AD$282,2,FALSE)),0)</f>
        <v>19219</v>
      </c>
      <c r="AO686" s="44" t="str">
        <f>IFERROR(IF($J686="algadi",VLOOKUP($K686,Centros!$AB$2:$AD$142,3,FALSE),VLOOKUP($K686,Centros!$AB$143:$AD$222,3,FALSE)),0)</f>
        <v>1</v>
      </c>
      <c r="AQ686" s="55">
        <f>IFERROR(VLOOKUP($AM686,Centros!$AR$2:$AS$405,2,FALSE),0)</f>
        <v>1.743765625</v>
      </c>
      <c r="AR686" s="78">
        <f>IFERROR(VLOOKUP($AM686,Centros!$AZ$2:$BA$6,2,FALSE),0)</f>
        <v>2.3222499999999999</v>
      </c>
      <c r="AS686" s="76">
        <f>IFERROR(VLOOKUP($AM686,Centros!$BE$2:$BF$6,2,FALSE),0)</f>
        <v>0</v>
      </c>
      <c r="BD686" s="45" t="str">
        <f t="shared" si="251"/>
        <v>ALGADI</v>
      </c>
      <c r="BE686" s="45" t="s">
        <v>852</v>
      </c>
      <c r="BF686" s="123" t="str">
        <f t="shared" si="252"/>
        <v>9-SEPTIEMBRE</v>
      </c>
      <c r="BG686" s="45">
        <f t="shared" si="253"/>
        <v>888888</v>
      </c>
      <c r="BH686" s="45">
        <f>VLOOKUP(Y686,Hoja1!$A$2:$O$599,14,FALSE)</f>
        <v>888888</v>
      </c>
      <c r="BI686" s="45" t="str">
        <f>VLOOKUP(BH686,Hoja1!$A$2:$O$599,2,FALSE)</f>
        <v>CORRETURNOS/RAPPELS</v>
      </c>
      <c r="BJ686" s="45" t="str">
        <f t="shared" si="254"/>
        <v>GALINDO CERVERA, DANIEL</v>
      </c>
      <c r="BK686" s="45">
        <f>VLOOKUP(BJ686,Trabajadores!$C$3:$AN$3285,14,FALSE)</f>
        <v>100</v>
      </c>
      <c r="BL686" s="45" t="str">
        <f>VLOOKUP($BJ686,Trabajadores!$C$3:$AN$3285,19,FALSE)</f>
        <v>Cociner@</v>
      </c>
      <c r="BM686" s="45">
        <f>VLOOKUP($BJ686,Trabajadores!$C$3:$AN$3285,16,FALSE)</f>
        <v>100</v>
      </c>
      <c r="BN686" s="124">
        <f t="shared" si="255"/>
        <v>1</v>
      </c>
      <c r="BP686" s="125">
        <f t="shared" si="256"/>
        <v>1</v>
      </c>
      <c r="BR686" s="126">
        <f t="shared" si="257"/>
        <v>-645.05000000000007</v>
      </c>
      <c r="BV686" s="45" t="str">
        <f t="shared" si="258"/>
        <v>ALGADI</v>
      </c>
      <c r="BW686" s="45" t="s">
        <v>852</v>
      </c>
      <c r="BX686" s="123" t="str">
        <f t="shared" si="259"/>
        <v>9-SEPTIEMBRE</v>
      </c>
      <c r="BY686" s="45">
        <f t="shared" si="260"/>
        <v>200005</v>
      </c>
      <c r="BZ686" s="45">
        <f>VLOOKUP(BY686,Hoja1!$A$2:$O$599,14,FALSE)</f>
        <v>200005</v>
      </c>
      <c r="CA686" s="45" t="str">
        <f>VLOOKUP(BZ686,Hoja1!$A$2:$O$599,2,FALSE)</f>
        <v>DANOSA</v>
      </c>
      <c r="CB686" s="45" t="str">
        <f t="shared" si="261"/>
        <v>Permiso retribuido</v>
      </c>
      <c r="CC686" s="45">
        <v>888</v>
      </c>
      <c r="CD686" s="45" t="str">
        <f t="shared" si="262"/>
        <v>INCIDENCIA</v>
      </c>
      <c r="CJ686" s="126">
        <f t="shared" si="263"/>
        <v>645.05000000000007</v>
      </c>
    </row>
    <row r="687" spans="4:88" hidden="1" x14ac:dyDescent="0.3">
      <c r="D687" s="31" t="s">
        <v>11208</v>
      </c>
      <c r="E687" s="8" t="s">
        <v>2786</v>
      </c>
      <c r="F687" s="7" t="s">
        <v>726</v>
      </c>
      <c r="G687" s="45" t="s">
        <v>714</v>
      </c>
      <c r="H687" s="45" t="s">
        <v>816</v>
      </c>
      <c r="I687" s="119" t="s">
        <v>4054</v>
      </c>
      <c r="J687" s="18" t="s">
        <v>485</v>
      </c>
      <c r="K687" s="119">
        <v>110060</v>
      </c>
      <c r="L687" s="110" t="str">
        <f t="shared" si="242"/>
        <v>ok</v>
      </c>
      <c r="M687" s="111" t="str">
        <f>IFERROR(VLOOKUP(K687,Centros!$E$2:$G$340,2,FALSE)," ")</f>
        <v>COL. SAN BUENAVENTURA</v>
      </c>
      <c r="N687" s="112" t="str">
        <f t="shared" si="243"/>
        <v xml:space="preserve"> </v>
      </c>
      <c r="O687" s="113" t="str">
        <f>IFERROR(VLOOKUP($I687,Trabajadores!$C$3:$AF$1684,19,FALSE)," ")</f>
        <v>Cociner@</v>
      </c>
      <c r="P687" s="32"/>
      <c r="Q687" s="33"/>
      <c r="R687" s="24">
        <f t="shared" si="241"/>
        <v>0</v>
      </c>
      <c r="T687" s="23">
        <f t="shared" si="244"/>
        <v>1.743765625</v>
      </c>
      <c r="U687" s="23">
        <f t="shared" si="245"/>
        <v>0</v>
      </c>
      <c r="V687" s="18">
        <v>56</v>
      </c>
      <c r="W687" s="23">
        <f t="shared" si="246"/>
        <v>575.26</v>
      </c>
      <c r="X687" s="30" t="str">
        <f>IFERROR(VLOOKUP($I687,Trabajadores!$C$2:$AS$1684,42,FALSE)," ")</f>
        <v>ALGADI</v>
      </c>
      <c r="Y687" s="30">
        <f>IFERROR(VLOOKUP($I687,Trabajadores!$C$2:$AS$1684,40,FALSE)," ")</f>
        <v>888888</v>
      </c>
      <c r="Z687" s="30" t="str">
        <f>IFERROR(VLOOKUP(Y687,Centros!$X$2:$Y$228,2,FALSE)," ")</f>
        <v>CORRETURNOS/RAPPELS</v>
      </c>
      <c r="AA687" s="6">
        <v>45901</v>
      </c>
      <c r="AB687" s="5" t="s">
        <v>11197</v>
      </c>
      <c r="AC687" s="41">
        <f>IFERROR(VLOOKUP(H687,Centros!$AI$2:$AN$10,6,FALSE),0)</f>
        <v>72</v>
      </c>
      <c r="AD687" s="42">
        <f t="shared" si="247"/>
        <v>0</v>
      </c>
      <c r="AE687" s="42">
        <f t="shared" si="248"/>
        <v>0</v>
      </c>
      <c r="AF687" s="42">
        <f t="shared" si="249"/>
        <v>0</v>
      </c>
      <c r="AG687" s="42">
        <f t="shared" si="250"/>
        <v>0</v>
      </c>
      <c r="AH687" s="43">
        <f>IFERROR(VLOOKUP($I687,Trabajadores!$C$3:$AT$1684,44,FALSE),0)</f>
        <v>19228</v>
      </c>
      <c r="AI687" s="43">
        <f>IFERROR(VLOOKUP($I687,Trabajadores!$C$3:$AT$1684,2,FALSE),0)</f>
        <v>1579</v>
      </c>
      <c r="AJ687" s="43" t="str">
        <f>IFERROR(VLOOKUP($I687,Trabajadores!$C$3:$AY$1270,21,FALSE),0)</f>
        <v>55</v>
      </c>
      <c r="AK687" s="42">
        <f>IFERROR(VLOOKUP($I687,Trabajadores!$C$3:$AN$1684,38,FALSE),0)</f>
        <v>10.272500000000001</v>
      </c>
      <c r="AL687" s="42" t="str">
        <f>IFERROR(VLOOKUP($I687,Trabajadores!$C$3:$AN$1684,28,FALSE),0)</f>
        <v>99100165012016</v>
      </c>
      <c r="AM687" s="21" t="str">
        <f>IFERROR(VLOOKUP($I687,Trabajadores!$C$3:$AN$1684,19,FALSE),0)</f>
        <v>Cociner@</v>
      </c>
      <c r="AN687" s="21">
        <f>IFERROR(IF($J687="algadi",VLOOKUP($K687,Centros!$AB$2:$AD$142,2,FALSE),VLOOKUP($K687,Centros!$AB$143:$AD$282,2,FALSE)),0)</f>
        <v>19228</v>
      </c>
      <c r="AO687" s="44" t="str">
        <f>IFERROR(IF($J687="algadi",VLOOKUP($K687,Centros!$AB$2:$AD$142,3,FALSE),VLOOKUP($K687,Centros!$AB$143:$AD$222,3,FALSE)),0)</f>
        <v>40</v>
      </c>
      <c r="AQ687" s="55">
        <f>IFERROR(VLOOKUP($AM687,Centros!$AR$2:$AS$405,2,FALSE),0)</f>
        <v>1.743765625</v>
      </c>
      <c r="AR687" s="78">
        <f>IFERROR(VLOOKUP($AM687,Centros!$AZ$2:$BA$6,2,FALSE),0)</f>
        <v>2.3222499999999999</v>
      </c>
      <c r="AS687" s="76">
        <f>IFERROR(VLOOKUP($AM687,Centros!$BE$2:$BF$6,2,FALSE),0)</f>
        <v>0</v>
      </c>
      <c r="BD687" s="45" t="str">
        <f t="shared" si="251"/>
        <v>ALGADI</v>
      </c>
      <c r="BE687" s="45" t="s">
        <v>852</v>
      </c>
      <c r="BF687" s="123" t="str">
        <f t="shared" si="252"/>
        <v>9-SEPTIEMBRE</v>
      </c>
      <c r="BG687" s="45">
        <f t="shared" si="253"/>
        <v>888888</v>
      </c>
      <c r="BH687" s="45">
        <f>VLOOKUP(Y687,Hoja1!$A$2:$O$599,14,FALSE)</f>
        <v>888888</v>
      </c>
      <c r="BI687" s="45" t="str">
        <f>VLOOKUP(BH687,Hoja1!$A$2:$O$599,2,FALSE)</f>
        <v>CORRETURNOS/RAPPELS</v>
      </c>
      <c r="BJ687" s="45" t="str">
        <f t="shared" si="254"/>
        <v>LAPO CALVA, LUIS ANGEL</v>
      </c>
      <c r="BK687" s="45">
        <f>VLOOKUP(BJ687,Trabajadores!$C$3:$AN$3285,14,FALSE)</f>
        <v>100</v>
      </c>
      <c r="BL687" s="45" t="str">
        <f>VLOOKUP($BJ687,Trabajadores!$C$3:$AN$3285,19,FALSE)</f>
        <v>Cociner@</v>
      </c>
      <c r="BM687" s="45">
        <f>VLOOKUP($BJ687,Trabajadores!$C$3:$AN$3285,16,FALSE)</f>
        <v>100</v>
      </c>
      <c r="BN687" s="124">
        <f t="shared" si="255"/>
        <v>1</v>
      </c>
      <c r="BP687" s="125">
        <f t="shared" si="256"/>
        <v>1</v>
      </c>
      <c r="BR687" s="126">
        <f t="shared" si="257"/>
        <v>-575.26</v>
      </c>
      <c r="BV687" s="45" t="str">
        <f t="shared" si="258"/>
        <v>ALGADI</v>
      </c>
      <c r="BW687" s="45" t="s">
        <v>852</v>
      </c>
      <c r="BX687" s="123" t="str">
        <f t="shared" si="259"/>
        <v>9-SEPTIEMBRE</v>
      </c>
      <c r="BY687" s="45">
        <f t="shared" si="260"/>
        <v>110060</v>
      </c>
      <c r="BZ687" s="45">
        <f>VLOOKUP(BY687,Hoja1!$A$2:$O$599,14,FALSE)</f>
        <v>110060</v>
      </c>
      <c r="CA687" s="45" t="str">
        <f>VLOOKUP(BZ687,Hoja1!$A$2:$O$599,2,FALSE)</f>
        <v>COL. SAN BUENAVENTURA</v>
      </c>
      <c r="CB687" s="45" t="str">
        <f t="shared" si="261"/>
        <v>Otros</v>
      </c>
      <c r="CC687" s="45">
        <v>888</v>
      </c>
      <c r="CD687" s="45" t="str">
        <f t="shared" si="262"/>
        <v>INCIDENCIA</v>
      </c>
      <c r="CJ687" s="126">
        <f t="shared" si="263"/>
        <v>575.26</v>
      </c>
    </row>
    <row r="688" spans="4:88" hidden="1" x14ac:dyDescent="0.3">
      <c r="D688" s="31" t="s">
        <v>11208</v>
      </c>
      <c r="E688" s="8" t="s">
        <v>2786</v>
      </c>
      <c r="F688" s="7" t="s">
        <v>726</v>
      </c>
      <c r="G688" s="45" t="s">
        <v>714</v>
      </c>
      <c r="H688" s="45" t="s">
        <v>816</v>
      </c>
      <c r="I688" s="119" t="s">
        <v>4054</v>
      </c>
      <c r="J688" s="18" t="s">
        <v>485</v>
      </c>
      <c r="K688" s="119">
        <v>110061</v>
      </c>
      <c r="L688" s="110" t="str">
        <f t="shared" si="242"/>
        <v>ok</v>
      </c>
      <c r="M688" s="111" t="str">
        <f>IFERROR(VLOOKUP(K688,Centros!$E$2:$G$340,2,FALSE)," ")</f>
        <v>COL. SAN AGUSTIN - MADRID</v>
      </c>
      <c r="N688" s="112" t="str">
        <f t="shared" si="243"/>
        <v xml:space="preserve"> </v>
      </c>
      <c r="O688" s="113" t="str">
        <f>IFERROR(VLOOKUP($I688,Trabajadores!$C$3:$AF$1684,19,FALSE)," ")</f>
        <v>Cociner@</v>
      </c>
      <c r="P688" s="32"/>
      <c r="Q688" s="33"/>
      <c r="R688" s="24">
        <f t="shared" si="241"/>
        <v>0</v>
      </c>
      <c r="T688" s="23">
        <f t="shared" si="244"/>
        <v>1.743765625</v>
      </c>
      <c r="U688" s="23">
        <f t="shared" si="245"/>
        <v>0</v>
      </c>
      <c r="V688" s="18">
        <v>130</v>
      </c>
      <c r="W688" s="23">
        <f t="shared" si="246"/>
        <v>1335.4250000000002</v>
      </c>
      <c r="X688" s="30" t="str">
        <f>IFERROR(VLOOKUP($I688,Trabajadores!$C$2:$AS$1684,42,FALSE)," ")</f>
        <v>ALGADI</v>
      </c>
      <c r="Y688" s="30">
        <f>IFERROR(VLOOKUP($I688,Trabajadores!$C$2:$AS$1684,40,FALSE)," ")</f>
        <v>888888</v>
      </c>
      <c r="Z688" s="30" t="str">
        <f>IFERROR(VLOOKUP(Y688,Centros!$X$2:$Y$228,2,FALSE)," ")</f>
        <v>CORRETURNOS/RAPPELS</v>
      </c>
      <c r="AA688" s="6">
        <v>45909</v>
      </c>
      <c r="AB688" s="5" t="s">
        <v>11198</v>
      </c>
      <c r="AC688" s="41">
        <f>IFERROR(VLOOKUP(H688,Centros!$AI$2:$AN$10,6,FALSE),0)</f>
        <v>72</v>
      </c>
      <c r="AD688" s="42">
        <f t="shared" si="247"/>
        <v>0</v>
      </c>
      <c r="AE688" s="42">
        <f t="shared" si="248"/>
        <v>0</v>
      </c>
      <c r="AF688" s="42">
        <f t="shared" si="249"/>
        <v>0</v>
      </c>
      <c r="AG688" s="42">
        <f t="shared" si="250"/>
        <v>0</v>
      </c>
      <c r="AH688" s="43">
        <f>IFERROR(VLOOKUP($I688,Trabajadores!$C$3:$AT$1684,44,FALSE),0)</f>
        <v>19228</v>
      </c>
      <c r="AI688" s="43">
        <f>IFERROR(VLOOKUP($I688,Trabajadores!$C$3:$AT$1684,2,FALSE),0)</f>
        <v>1579</v>
      </c>
      <c r="AJ688" s="43" t="str">
        <f>IFERROR(VLOOKUP($I688,Trabajadores!$C$3:$AY$1270,21,FALSE),0)</f>
        <v>55</v>
      </c>
      <c r="AK688" s="42">
        <f>IFERROR(VLOOKUP($I688,Trabajadores!$C$3:$AN$1684,38,FALSE),0)</f>
        <v>10.272500000000001</v>
      </c>
      <c r="AL688" s="42" t="str">
        <f>IFERROR(VLOOKUP($I688,Trabajadores!$C$3:$AN$1684,28,FALSE),0)</f>
        <v>99100165012016</v>
      </c>
      <c r="AM688" s="21" t="str">
        <f>IFERROR(VLOOKUP($I688,Trabajadores!$C$3:$AN$1684,19,FALSE),0)</f>
        <v>Cociner@</v>
      </c>
      <c r="AN688" s="21">
        <f>IFERROR(IF($J688="algadi",VLOOKUP($K688,Centros!$AB$2:$AD$142,2,FALSE),VLOOKUP($K688,Centros!$AB$143:$AD$282,2,FALSE)),0)</f>
        <v>19228</v>
      </c>
      <c r="AO688" s="44" t="str">
        <f>IFERROR(IF($J688="algadi",VLOOKUP($K688,Centros!$AB$2:$AD$142,3,FALSE),VLOOKUP($K688,Centros!$AB$143:$AD$222,3,FALSE)),0)</f>
        <v>32</v>
      </c>
      <c r="AQ688" s="55">
        <f>IFERROR(VLOOKUP($AM688,Centros!$AR$2:$AS$405,2,FALSE),0)</f>
        <v>1.743765625</v>
      </c>
      <c r="AR688" s="78">
        <f>IFERROR(VLOOKUP($AM688,Centros!$AZ$2:$BA$6,2,FALSE),0)</f>
        <v>2.3222499999999999</v>
      </c>
      <c r="AS688" s="76">
        <f>IFERROR(VLOOKUP($AM688,Centros!$BE$2:$BF$6,2,FALSE),0)</f>
        <v>0</v>
      </c>
      <c r="BD688" s="45" t="str">
        <f t="shared" si="251"/>
        <v>ALGADI</v>
      </c>
      <c r="BE688" s="45" t="s">
        <v>852</v>
      </c>
      <c r="BF688" s="123" t="str">
        <f t="shared" si="252"/>
        <v>9-SEPTIEMBRE</v>
      </c>
      <c r="BG688" s="45">
        <f t="shared" si="253"/>
        <v>888888</v>
      </c>
      <c r="BH688" s="45">
        <f>VLOOKUP(Y688,Hoja1!$A$2:$O$599,14,FALSE)</f>
        <v>888888</v>
      </c>
      <c r="BI688" s="45" t="str">
        <f>VLOOKUP(BH688,Hoja1!$A$2:$O$599,2,FALSE)</f>
        <v>CORRETURNOS/RAPPELS</v>
      </c>
      <c r="BJ688" s="45" t="str">
        <f t="shared" si="254"/>
        <v>LAPO CALVA, LUIS ANGEL</v>
      </c>
      <c r="BK688" s="45">
        <f>VLOOKUP(BJ688,Trabajadores!$C$3:$AN$3285,14,FALSE)</f>
        <v>100</v>
      </c>
      <c r="BL688" s="45" t="str">
        <f>VLOOKUP($BJ688,Trabajadores!$C$3:$AN$3285,19,FALSE)</f>
        <v>Cociner@</v>
      </c>
      <c r="BM688" s="45">
        <f>VLOOKUP($BJ688,Trabajadores!$C$3:$AN$3285,16,FALSE)</f>
        <v>100</v>
      </c>
      <c r="BN688" s="124">
        <f t="shared" si="255"/>
        <v>1</v>
      </c>
      <c r="BP688" s="125">
        <f t="shared" si="256"/>
        <v>1</v>
      </c>
      <c r="BR688" s="126">
        <f t="shared" si="257"/>
        <v>-1335.4250000000002</v>
      </c>
      <c r="BV688" s="45" t="str">
        <f t="shared" si="258"/>
        <v>ALGADI</v>
      </c>
      <c r="BW688" s="45" t="s">
        <v>852</v>
      </c>
      <c r="BX688" s="123" t="str">
        <f t="shared" si="259"/>
        <v>9-SEPTIEMBRE</v>
      </c>
      <c r="BY688" s="45">
        <f t="shared" si="260"/>
        <v>110061</v>
      </c>
      <c r="BZ688" s="45">
        <f>VLOOKUP(BY688,Hoja1!$A$2:$O$599,14,FALSE)</f>
        <v>110061</v>
      </c>
      <c r="CA688" s="45" t="str">
        <f>VLOOKUP(BZ688,Hoja1!$A$2:$O$599,2,FALSE)</f>
        <v>COL. SAN AGUSTIN - MADRID</v>
      </c>
      <c r="CB688" s="45" t="str">
        <f t="shared" si="261"/>
        <v>Otros</v>
      </c>
      <c r="CC688" s="45">
        <v>888</v>
      </c>
      <c r="CD688" s="45" t="str">
        <f t="shared" si="262"/>
        <v>INCIDENCIA</v>
      </c>
      <c r="CJ688" s="126">
        <f t="shared" si="263"/>
        <v>1335.4250000000002</v>
      </c>
    </row>
    <row r="689" spans="4:88" hidden="1" x14ac:dyDescent="0.3">
      <c r="D689" s="31" t="s">
        <v>11208</v>
      </c>
      <c r="E689" s="8" t="s">
        <v>2786</v>
      </c>
      <c r="F689" s="7" t="s">
        <v>726</v>
      </c>
      <c r="G689" s="45" t="s">
        <v>714</v>
      </c>
      <c r="H689" s="45" t="s">
        <v>720</v>
      </c>
      <c r="I689" s="119" t="s">
        <v>4054</v>
      </c>
      <c r="J689" s="18" t="s">
        <v>485</v>
      </c>
      <c r="K689" s="119">
        <v>888888</v>
      </c>
      <c r="L689" s="110" t="str">
        <f t="shared" si="242"/>
        <v>ok</v>
      </c>
      <c r="M689" s="111" t="str">
        <f>IFERROR(VLOOKUP(K689,Centros!$E$2:$G$340,2,FALSE)," ")</f>
        <v>CORRETURNOS/RAPPELS</v>
      </c>
      <c r="N689" s="112" t="str">
        <f t="shared" si="243"/>
        <v xml:space="preserve"> </v>
      </c>
      <c r="O689" s="113" t="str">
        <f>IFERROR(VLOOKUP($I689,Trabajadores!$C$3:$AF$1684,19,FALSE)," ")</f>
        <v>Cociner@</v>
      </c>
      <c r="P689" s="32">
        <v>2</v>
      </c>
      <c r="Q689" s="33">
        <v>50</v>
      </c>
      <c r="R689" s="24">
        <f t="shared" si="241"/>
        <v>100</v>
      </c>
      <c r="T689" s="23">
        <f t="shared" si="244"/>
        <v>1.743765625</v>
      </c>
      <c r="U689" s="23">
        <f t="shared" si="245"/>
        <v>0</v>
      </c>
      <c r="V689" s="18"/>
      <c r="W689" s="23">
        <f t="shared" si="246"/>
        <v>131.94999999999999</v>
      </c>
      <c r="X689" s="30" t="str">
        <f>IFERROR(VLOOKUP($I689,Trabajadores!$C$2:$AS$1684,42,FALSE)," ")</f>
        <v>ALGADI</v>
      </c>
      <c r="Y689" s="30">
        <f>IFERROR(VLOOKUP($I689,Trabajadores!$C$2:$AS$1684,40,FALSE)," ")</f>
        <v>888888</v>
      </c>
      <c r="Z689" s="30" t="str">
        <f>IFERROR(VLOOKUP(Y689,Centros!$X$2:$Y$228,2,FALSE)," ")</f>
        <v>CORRETURNOS/RAPPELS</v>
      </c>
      <c r="AA689" s="6">
        <v>45927</v>
      </c>
      <c r="AB689" s="5" t="s">
        <v>11199</v>
      </c>
      <c r="AC689" s="41">
        <f>IFERROR(VLOOKUP(H689,Centros!$AI$2:$AN$10,6,FALSE),0)</f>
        <v>70</v>
      </c>
      <c r="AD689" s="42">
        <f t="shared" si="247"/>
        <v>100</v>
      </c>
      <c r="AE689" s="42">
        <f t="shared" si="248"/>
        <v>0</v>
      </c>
      <c r="AF689" s="42">
        <f t="shared" si="249"/>
        <v>0</v>
      </c>
      <c r="AG689" s="42">
        <f t="shared" si="250"/>
        <v>0</v>
      </c>
      <c r="AH689" s="43">
        <f>IFERROR(VLOOKUP($I689,Trabajadores!$C$3:$AT$1684,44,FALSE),0)</f>
        <v>19228</v>
      </c>
      <c r="AI689" s="43">
        <f>IFERROR(VLOOKUP($I689,Trabajadores!$C$3:$AT$1684,2,FALSE),0)</f>
        <v>1579</v>
      </c>
      <c r="AJ689" s="43" t="str">
        <f>IFERROR(VLOOKUP($I689,Trabajadores!$C$3:$AY$1270,21,FALSE),0)</f>
        <v>55</v>
      </c>
      <c r="AK689" s="42">
        <f>IFERROR(VLOOKUP($I689,Trabajadores!$C$3:$AN$1684,38,FALSE),0)</f>
        <v>10.272500000000001</v>
      </c>
      <c r="AL689" s="42" t="str">
        <f>IFERROR(VLOOKUP($I689,Trabajadores!$C$3:$AN$1684,28,FALSE),0)</f>
        <v>99100165012016</v>
      </c>
      <c r="AM689" s="21" t="str">
        <f>IFERROR(VLOOKUP($I689,Trabajadores!$C$3:$AN$1684,19,FALSE),0)</f>
        <v>Cociner@</v>
      </c>
      <c r="AN689" s="21">
        <f>IFERROR(IF($J689="algadi",VLOOKUP($K689,Centros!$AB$2:$AD$142,2,FALSE),VLOOKUP($K689,Centros!$AB$143:$AD$282,2,FALSE)),0)</f>
        <v>0</v>
      </c>
      <c r="AO689" s="44">
        <f>IFERROR(IF($J689="algadi",VLOOKUP($K689,Centros!$AB$2:$AD$142,3,FALSE),VLOOKUP($K689,Centros!$AB$143:$AD$222,3,FALSE)),0)</f>
        <v>0</v>
      </c>
      <c r="AQ689" s="55">
        <f>IFERROR(VLOOKUP($AM689,Centros!$AR$2:$AS$405,2,FALSE),0)</f>
        <v>1.743765625</v>
      </c>
      <c r="AR689" s="78">
        <f>IFERROR(VLOOKUP($AM689,Centros!$AZ$2:$BA$6,2,FALSE),0)</f>
        <v>2.3222499999999999</v>
      </c>
      <c r="AS689" s="76">
        <f>IFERROR(VLOOKUP($AM689,Centros!$BE$2:$BF$6,2,FALSE),0)</f>
        <v>0</v>
      </c>
      <c r="BD689" s="45" t="str">
        <f t="shared" si="251"/>
        <v>ALGADI</v>
      </c>
      <c r="BE689" s="45" t="s">
        <v>852</v>
      </c>
      <c r="BF689" s="123" t="str">
        <f t="shared" si="252"/>
        <v>9-SEPTIEMBRE</v>
      </c>
      <c r="BG689" s="45">
        <f t="shared" si="253"/>
        <v>888888</v>
      </c>
      <c r="BH689" s="45">
        <f>VLOOKUP(Y689,Hoja1!$A$2:$O$599,14,FALSE)</f>
        <v>888888</v>
      </c>
      <c r="BI689" s="45" t="str">
        <f>VLOOKUP(BH689,Hoja1!$A$2:$O$599,2,FALSE)</f>
        <v>CORRETURNOS/RAPPELS</v>
      </c>
      <c r="BJ689" s="45" t="str">
        <f t="shared" si="254"/>
        <v>LAPO CALVA, LUIS ANGEL</v>
      </c>
      <c r="BK689" s="45">
        <f>VLOOKUP(BJ689,Trabajadores!$C$3:$AN$3285,14,FALSE)</f>
        <v>100</v>
      </c>
      <c r="BL689" s="45" t="str">
        <f>VLOOKUP($BJ689,Trabajadores!$C$3:$AN$3285,19,FALSE)</f>
        <v>Cociner@</v>
      </c>
      <c r="BM689" s="45">
        <f>VLOOKUP($BJ689,Trabajadores!$C$3:$AN$3285,16,FALSE)</f>
        <v>100</v>
      </c>
      <c r="BN689" s="124">
        <f t="shared" si="255"/>
        <v>1</v>
      </c>
      <c r="BP689" s="125">
        <f t="shared" si="256"/>
        <v>1</v>
      </c>
      <c r="BR689" s="126">
        <f t="shared" si="257"/>
        <v>-131.94999999999999</v>
      </c>
      <c r="BV689" s="45" t="str">
        <f t="shared" si="258"/>
        <v>ALGADI</v>
      </c>
      <c r="BW689" s="45" t="s">
        <v>852</v>
      </c>
      <c r="BX689" s="123" t="str">
        <f t="shared" si="259"/>
        <v>9-SEPTIEMBRE</v>
      </c>
      <c r="BY689" s="45">
        <f t="shared" si="260"/>
        <v>888888</v>
      </c>
      <c r="BZ689" s="45">
        <f>VLOOKUP(BY689,Hoja1!$A$2:$O$599,14,FALSE)</f>
        <v>888888</v>
      </c>
      <c r="CA689" s="45" t="str">
        <f>VLOOKUP(BZ689,Hoja1!$A$2:$O$599,2,FALSE)</f>
        <v>CORRETURNOS/RAPPELS</v>
      </c>
      <c r="CB689" s="45" t="str">
        <f t="shared" si="261"/>
        <v>Festivos y Fines de Semana</v>
      </c>
      <c r="CC689" s="45">
        <v>888</v>
      </c>
      <c r="CD689" s="45" t="str">
        <f t="shared" si="262"/>
        <v>INCIDENCIA</v>
      </c>
      <c r="CJ689" s="126">
        <f t="shared" si="263"/>
        <v>131.94999999999999</v>
      </c>
    </row>
    <row r="690" spans="4:88" hidden="1" x14ac:dyDescent="0.3">
      <c r="D690" s="31" t="s">
        <v>11208</v>
      </c>
      <c r="E690" s="8" t="s">
        <v>2786</v>
      </c>
      <c r="F690" s="7" t="s">
        <v>726</v>
      </c>
      <c r="G690" s="45" t="s">
        <v>714</v>
      </c>
      <c r="H690" s="45" t="s">
        <v>816</v>
      </c>
      <c r="I690" s="119" t="s">
        <v>4863</v>
      </c>
      <c r="J690" s="18" t="s">
        <v>485</v>
      </c>
      <c r="K690" s="119">
        <v>120009</v>
      </c>
      <c r="L690" s="110" t="str">
        <f t="shared" si="242"/>
        <v>ok</v>
      </c>
      <c r="M690" s="111" t="str">
        <f>IFERROR(VLOOKUP(K690,Centros!$E$2:$G$340,2,FALSE)," ")</f>
        <v>COLEGIO MAYOR ALCALA</v>
      </c>
      <c r="N690" s="112" t="str">
        <f t="shared" si="243"/>
        <v xml:space="preserve"> </v>
      </c>
      <c r="O690" s="113" t="str">
        <f>IFERROR(VLOOKUP($I690,Trabajadores!$C$3:$AF$1684,19,FALSE)," ")</f>
        <v>Cociner@</v>
      </c>
      <c r="P690" s="32"/>
      <c r="Q690" s="33"/>
      <c r="R690" s="24">
        <f t="shared" si="241"/>
        <v>0</v>
      </c>
      <c r="T690" s="23">
        <f t="shared" si="244"/>
        <v>1.743765625</v>
      </c>
      <c r="U690" s="23">
        <f t="shared" si="245"/>
        <v>0</v>
      </c>
      <c r="V690" s="18">
        <v>11.2</v>
      </c>
      <c r="W690" s="23">
        <f t="shared" si="246"/>
        <v>115.05200000000001</v>
      </c>
      <c r="X690" s="30" t="str">
        <f>IFERROR(VLOOKUP($I690,Trabajadores!$C$2:$AS$1684,42,FALSE)," ")</f>
        <v>ALGADI</v>
      </c>
      <c r="Y690" s="30">
        <f>IFERROR(VLOOKUP($I690,Trabajadores!$C$2:$AS$1684,40,FALSE)," ")</f>
        <v>888888</v>
      </c>
      <c r="Z690" s="30" t="str">
        <f>IFERROR(VLOOKUP(Y690,Centros!$X$2:$Y$228,2,FALSE)," ")</f>
        <v>CORRETURNOS/RAPPELS</v>
      </c>
      <c r="AA690" s="6">
        <v>45904</v>
      </c>
      <c r="AB690" s="5" t="s">
        <v>11200</v>
      </c>
      <c r="AC690" s="41">
        <f>IFERROR(VLOOKUP(H690,Centros!$AI$2:$AN$10,6,FALSE),0)</f>
        <v>72</v>
      </c>
      <c r="AD690" s="42">
        <f t="shared" si="247"/>
        <v>0</v>
      </c>
      <c r="AE690" s="42">
        <f t="shared" si="248"/>
        <v>0</v>
      </c>
      <c r="AF690" s="42">
        <f t="shared" si="249"/>
        <v>0</v>
      </c>
      <c r="AG690" s="42">
        <f t="shared" si="250"/>
        <v>0</v>
      </c>
      <c r="AH690" s="43">
        <f>IFERROR(VLOOKUP($I690,Trabajadores!$C$3:$AT$1684,44,FALSE),0)</f>
        <v>19228</v>
      </c>
      <c r="AI690" s="43">
        <f>IFERROR(VLOOKUP($I690,Trabajadores!$C$3:$AT$1684,2,FALSE),0)</f>
        <v>1979</v>
      </c>
      <c r="AJ690" s="43" t="str">
        <f>IFERROR(VLOOKUP($I690,Trabajadores!$C$3:$AY$1270,21,FALSE),0)</f>
        <v>55</v>
      </c>
      <c r="AK690" s="42">
        <f>IFERROR(VLOOKUP($I690,Trabajadores!$C$3:$AN$1684,38,FALSE),0)</f>
        <v>10.272500000000001</v>
      </c>
      <c r="AL690" s="42" t="str">
        <f>IFERROR(VLOOKUP($I690,Trabajadores!$C$3:$AN$1684,28,FALSE),0)</f>
        <v>99100165012016</v>
      </c>
      <c r="AM690" s="21" t="str">
        <f>IFERROR(VLOOKUP($I690,Trabajadores!$C$3:$AN$1684,19,FALSE),0)</f>
        <v>Cociner@</v>
      </c>
      <c r="AN690" s="21">
        <f>IFERROR(IF($J690="algadi",VLOOKUP($K690,Centros!$AB$2:$AD$142,2,FALSE),VLOOKUP($K690,Centros!$AB$143:$AD$282,2,FALSE)),0)</f>
        <v>0</v>
      </c>
      <c r="AO690" s="44">
        <f>IFERROR(IF($J690="algadi",VLOOKUP($K690,Centros!$AB$2:$AD$142,3,FALSE),VLOOKUP($K690,Centros!$AB$143:$AD$222,3,FALSE)),0)</f>
        <v>0</v>
      </c>
      <c r="AQ690" s="55">
        <f>IFERROR(VLOOKUP($AM690,Centros!$AR$2:$AS$405,2,FALSE),0)</f>
        <v>1.743765625</v>
      </c>
      <c r="AR690" s="78">
        <f>IFERROR(VLOOKUP($AM690,Centros!$AZ$2:$BA$6,2,FALSE),0)</f>
        <v>2.3222499999999999</v>
      </c>
      <c r="AS690" s="76">
        <f>IFERROR(VLOOKUP($AM690,Centros!$BE$2:$BF$6,2,FALSE),0)</f>
        <v>0</v>
      </c>
      <c r="BD690" s="45" t="str">
        <f t="shared" si="251"/>
        <v>ALGADI</v>
      </c>
      <c r="BE690" s="45" t="s">
        <v>852</v>
      </c>
      <c r="BF690" s="123" t="str">
        <f t="shared" si="252"/>
        <v>9-SEPTIEMBRE</v>
      </c>
      <c r="BG690" s="45">
        <f t="shared" si="253"/>
        <v>888888</v>
      </c>
      <c r="BH690" s="45">
        <f>VLOOKUP(Y690,Hoja1!$A$2:$O$599,14,FALSE)</f>
        <v>888888</v>
      </c>
      <c r="BI690" s="45" t="str">
        <f>VLOOKUP(BH690,Hoja1!$A$2:$O$599,2,FALSE)</f>
        <v>CORRETURNOS/RAPPELS</v>
      </c>
      <c r="BJ690" s="45" t="str">
        <f t="shared" si="254"/>
        <v>SALGADO CUELLAR, ANTONIO</v>
      </c>
      <c r="BK690" s="45">
        <f>VLOOKUP(BJ690,Trabajadores!$C$3:$AN$3285,14,FALSE)</f>
        <v>100</v>
      </c>
      <c r="BL690" s="45" t="str">
        <f>VLOOKUP($BJ690,Trabajadores!$C$3:$AN$3285,19,FALSE)</f>
        <v>Cociner@</v>
      </c>
      <c r="BM690" s="45">
        <f>VLOOKUP($BJ690,Trabajadores!$C$3:$AN$3285,16,FALSE)</f>
        <v>100</v>
      </c>
      <c r="BN690" s="124">
        <f t="shared" si="255"/>
        <v>1</v>
      </c>
      <c r="BP690" s="125">
        <f t="shared" si="256"/>
        <v>1</v>
      </c>
      <c r="BR690" s="126">
        <f t="shared" si="257"/>
        <v>-115.05200000000001</v>
      </c>
      <c r="BV690" s="45" t="str">
        <f t="shared" si="258"/>
        <v>ALGADI</v>
      </c>
      <c r="BW690" s="45" t="s">
        <v>852</v>
      </c>
      <c r="BX690" s="123" t="str">
        <f t="shared" si="259"/>
        <v>9-SEPTIEMBRE</v>
      </c>
      <c r="BY690" s="45">
        <f t="shared" si="260"/>
        <v>120009</v>
      </c>
      <c r="BZ690" s="45">
        <f>VLOOKUP(BY690,Hoja1!$A$2:$O$599,14,FALSE)</f>
        <v>120009</v>
      </c>
      <c r="CA690" s="45" t="str">
        <f>VLOOKUP(BZ690,Hoja1!$A$2:$O$599,2,FALSE)</f>
        <v>COLEGIO MAYOR ALCALA</v>
      </c>
      <c r="CB690" s="45" t="str">
        <f t="shared" si="261"/>
        <v>Otros</v>
      </c>
      <c r="CC690" s="45">
        <v>888</v>
      </c>
      <c r="CD690" s="45" t="str">
        <f t="shared" si="262"/>
        <v>INCIDENCIA</v>
      </c>
      <c r="CJ690" s="126">
        <f t="shared" si="263"/>
        <v>115.05200000000001</v>
      </c>
    </row>
    <row r="691" spans="4:88" hidden="1" x14ac:dyDescent="0.3">
      <c r="D691" s="31" t="s">
        <v>11208</v>
      </c>
      <c r="E691" s="8" t="s">
        <v>2786</v>
      </c>
      <c r="F691" s="7" t="s">
        <v>726</v>
      </c>
      <c r="G691" s="45" t="s">
        <v>714</v>
      </c>
      <c r="H691" s="45" t="s">
        <v>720</v>
      </c>
      <c r="I691" s="119" t="s">
        <v>4863</v>
      </c>
      <c r="J691" s="18" t="s">
        <v>485</v>
      </c>
      <c r="K691" s="119">
        <v>120100</v>
      </c>
      <c r="L691" s="110" t="str">
        <f t="shared" si="242"/>
        <v>ok</v>
      </c>
      <c r="M691" s="111" t="str">
        <f>IFERROR(VLOOKUP(K691,Centros!$E$2:$G$340,2,FALSE)," ")</f>
        <v>DOMINICAS DE LA ANUNCIATA -RESIDENCIA</v>
      </c>
      <c r="N691" s="112" t="str">
        <f t="shared" si="243"/>
        <v xml:space="preserve"> </v>
      </c>
      <c r="O691" s="113" t="str">
        <f>IFERROR(VLOOKUP($I691,Trabajadores!$C$3:$AF$1684,19,FALSE)," ")</f>
        <v>Cociner@</v>
      </c>
      <c r="P691" s="32">
        <v>2</v>
      </c>
      <c r="Q691" s="33">
        <v>200</v>
      </c>
      <c r="R691" s="24">
        <f t="shared" si="241"/>
        <v>400</v>
      </c>
      <c r="T691" s="23">
        <f t="shared" si="244"/>
        <v>1.743765625</v>
      </c>
      <c r="U691" s="23">
        <f t="shared" si="245"/>
        <v>0</v>
      </c>
      <c r="V691" s="18"/>
      <c r="W691" s="23">
        <f t="shared" si="246"/>
        <v>527.79999999999995</v>
      </c>
      <c r="X691" s="30" t="str">
        <f>IFERROR(VLOOKUP($I691,Trabajadores!$C$2:$AS$1684,42,FALSE)," ")</f>
        <v>ALGADI</v>
      </c>
      <c r="Y691" s="30">
        <f>IFERROR(VLOOKUP($I691,Trabajadores!$C$2:$AS$1684,40,FALSE)," ")</f>
        <v>888888</v>
      </c>
      <c r="Z691" s="30" t="str">
        <f>IFERROR(VLOOKUP(Y691,Centros!$X$2:$Y$228,2,FALSE)," ")</f>
        <v>CORRETURNOS/RAPPELS</v>
      </c>
      <c r="AA691" s="6">
        <v>45906</v>
      </c>
      <c r="AB691" s="5" t="s">
        <v>11201</v>
      </c>
      <c r="AC691" s="41">
        <f>IFERROR(VLOOKUP(H691,Centros!$AI$2:$AN$10,6,FALSE),0)</f>
        <v>70</v>
      </c>
      <c r="AD691" s="42">
        <f t="shared" si="247"/>
        <v>400</v>
      </c>
      <c r="AE691" s="42">
        <f t="shared" si="248"/>
        <v>0</v>
      </c>
      <c r="AF691" s="42">
        <f t="shared" si="249"/>
        <v>0</v>
      </c>
      <c r="AG691" s="42">
        <f t="shared" si="250"/>
        <v>0</v>
      </c>
      <c r="AH691" s="43">
        <f>IFERROR(VLOOKUP($I691,Trabajadores!$C$3:$AT$1684,44,FALSE),0)</f>
        <v>19228</v>
      </c>
      <c r="AI691" s="43">
        <f>IFERROR(VLOOKUP($I691,Trabajadores!$C$3:$AT$1684,2,FALSE),0)</f>
        <v>1979</v>
      </c>
      <c r="AJ691" s="43" t="str">
        <f>IFERROR(VLOOKUP($I691,Trabajadores!$C$3:$AY$1270,21,FALSE),0)</f>
        <v>55</v>
      </c>
      <c r="AK691" s="42">
        <f>IFERROR(VLOOKUP($I691,Trabajadores!$C$3:$AN$1684,38,FALSE),0)</f>
        <v>10.272500000000001</v>
      </c>
      <c r="AL691" s="42" t="str">
        <f>IFERROR(VLOOKUP($I691,Trabajadores!$C$3:$AN$1684,28,FALSE),0)</f>
        <v>99100165012016</v>
      </c>
      <c r="AM691" s="21" t="str">
        <f>IFERROR(VLOOKUP($I691,Trabajadores!$C$3:$AN$1684,19,FALSE),0)</f>
        <v>Cociner@</v>
      </c>
      <c r="AN691" s="21">
        <f>IFERROR(IF($J691="algadi",VLOOKUP($K691,Centros!$AB$2:$AD$142,2,FALSE),VLOOKUP($K691,Centros!$AB$143:$AD$282,2,FALSE)),0)</f>
        <v>5027</v>
      </c>
      <c r="AO691" s="44" t="str">
        <f>IFERROR(IF($J691="algadi",VLOOKUP($K691,Centros!$AB$2:$AD$142,3,FALSE),VLOOKUP($K691,Centros!$AB$143:$AD$222,3,FALSE)),0)</f>
        <v>42</v>
      </c>
      <c r="AQ691" s="55">
        <f>IFERROR(VLOOKUP($AM691,Centros!$AR$2:$AS$405,2,FALSE),0)</f>
        <v>1.743765625</v>
      </c>
      <c r="AR691" s="78">
        <f>IFERROR(VLOOKUP($AM691,Centros!$AZ$2:$BA$6,2,FALSE),0)</f>
        <v>2.3222499999999999</v>
      </c>
      <c r="AS691" s="76">
        <f>IFERROR(VLOOKUP($AM691,Centros!$BE$2:$BF$6,2,FALSE),0)</f>
        <v>0</v>
      </c>
      <c r="BD691" s="45" t="str">
        <f t="shared" si="251"/>
        <v>ALGADI</v>
      </c>
      <c r="BE691" s="45" t="s">
        <v>852</v>
      </c>
      <c r="BF691" s="123" t="str">
        <f t="shared" si="252"/>
        <v>9-SEPTIEMBRE</v>
      </c>
      <c r="BG691" s="45">
        <f t="shared" si="253"/>
        <v>888888</v>
      </c>
      <c r="BH691" s="45">
        <f>VLOOKUP(Y691,Hoja1!$A$2:$O$599,14,FALSE)</f>
        <v>888888</v>
      </c>
      <c r="BI691" s="45" t="str">
        <f>VLOOKUP(BH691,Hoja1!$A$2:$O$599,2,FALSE)</f>
        <v>CORRETURNOS/RAPPELS</v>
      </c>
      <c r="BJ691" s="45" t="str">
        <f t="shared" si="254"/>
        <v>SALGADO CUELLAR, ANTONIO</v>
      </c>
      <c r="BK691" s="45">
        <f>VLOOKUP(BJ691,Trabajadores!$C$3:$AN$3285,14,FALSE)</f>
        <v>100</v>
      </c>
      <c r="BL691" s="45" t="str">
        <f>VLOOKUP($BJ691,Trabajadores!$C$3:$AN$3285,19,FALSE)</f>
        <v>Cociner@</v>
      </c>
      <c r="BM691" s="45">
        <f>VLOOKUP($BJ691,Trabajadores!$C$3:$AN$3285,16,FALSE)</f>
        <v>100</v>
      </c>
      <c r="BN691" s="124">
        <f t="shared" si="255"/>
        <v>1</v>
      </c>
      <c r="BP691" s="125">
        <f t="shared" si="256"/>
        <v>1</v>
      </c>
      <c r="BR691" s="126">
        <f t="shared" si="257"/>
        <v>-527.79999999999995</v>
      </c>
      <c r="BV691" s="45" t="str">
        <f t="shared" si="258"/>
        <v>ALGADI</v>
      </c>
      <c r="BW691" s="45" t="s">
        <v>852</v>
      </c>
      <c r="BX691" s="123" t="str">
        <f t="shared" si="259"/>
        <v>9-SEPTIEMBRE</v>
      </c>
      <c r="BY691" s="45">
        <f t="shared" si="260"/>
        <v>120100</v>
      </c>
      <c r="BZ691" s="45">
        <f>VLOOKUP(BY691,Hoja1!$A$2:$O$599,14,FALSE)</f>
        <v>120100</v>
      </c>
      <c r="CA691" s="45" t="str">
        <f>VLOOKUP(BZ691,Hoja1!$A$2:$O$599,2,FALSE)</f>
        <v>DOMINICAS ANUNCIATA-RESIDENCIA</v>
      </c>
      <c r="CB691" s="45" t="str">
        <f t="shared" si="261"/>
        <v>Festivos y Fines de Semana</v>
      </c>
      <c r="CC691" s="45">
        <v>888</v>
      </c>
      <c r="CD691" s="45" t="str">
        <f t="shared" si="262"/>
        <v>INCIDENCIA</v>
      </c>
      <c r="CJ691" s="126">
        <f t="shared" si="263"/>
        <v>527.79999999999995</v>
      </c>
    </row>
    <row r="692" spans="4:88" hidden="1" x14ac:dyDescent="0.3">
      <c r="D692" s="31" t="s">
        <v>11208</v>
      </c>
      <c r="E692" s="8" t="s">
        <v>2786</v>
      </c>
      <c r="F692" s="7" t="s">
        <v>726</v>
      </c>
      <c r="G692" s="45" t="s">
        <v>714</v>
      </c>
      <c r="H692" s="45" t="s">
        <v>722</v>
      </c>
      <c r="I692" s="119" t="s">
        <v>4863</v>
      </c>
      <c r="J692" s="18" t="s">
        <v>485</v>
      </c>
      <c r="K692" s="119">
        <v>120027</v>
      </c>
      <c r="L692" s="110" t="str">
        <f t="shared" si="242"/>
        <v>ok</v>
      </c>
      <c r="M692" s="111" t="str">
        <f>IFERROR(VLOOKUP(K692,Centros!$E$2:$G$340,2,FALSE)," ")</f>
        <v>COLEGIO MAYOR CESAR CARLOS</v>
      </c>
      <c r="N692" s="112" t="str">
        <f t="shared" si="243"/>
        <v xml:space="preserve"> </v>
      </c>
      <c r="O692" s="113" t="str">
        <f>IFERROR(VLOOKUP($I692,Trabajadores!$C$3:$AF$1684,19,FALSE)," ")</f>
        <v>Cociner@</v>
      </c>
      <c r="P692" s="32">
        <v>3</v>
      </c>
      <c r="Q692" s="33">
        <v>72</v>
      </c>
      <c r="R692" s="24">
        <f t="shared" si="241"/>
        <v>216</v>
      </c>
      <c r="T692" s="23">
        <f t="shared" si="244"/>
        <v>1.743765625</v>
      </c>
      <c r="U692" s="23">
        <f t="shared" si="245"/>
        <v>0</v>
      </c>
      <c r="V692" s="18"/>
      <c r="W692" s="23">
        <f t="shared" si="246"/>
        <v>285.012</v>
      </c>
      <c r="X692" s="30" t="str">
        <f>IFERROR(VLOOKUP($I692,Trabajadores!$C$2:$AS$1684,42,FALSE)," ")</f>
        <v>ALGADI</v>
      </c>
      <c r="Y692" s="30">
        <f>IFERROR(VLOOKUP($I692,Trabajadores!$C$2:$AS$1684,40,FALSE)," ")</f>
        <v>888888</v>
      </c>
      <c r="Z692" s="30" t="str">
        <f>IFERROR(VLOOKUP(Y692,Centros!$X$2:$Y$228,2,FALSE)," ")</f>
        <v>CORRETURNOS/RAPPELS</v>
      </c>
      <c r="AA692" s="6">
        <v>45920</v>
      </c>
      <c r="AB692" s="5" t="s">
        <v>11202</v>
      </c>
      <c r="AC692" s="41">
        <f>IFERROR(VLOOKUP(H692,Centros!$AI$2:$AN$10,6,FALSE),0)</f>
        <v>72</v>
      </c>
      <c r="AD692" s="42">
        <f t="shared" si="247"/>
        <v>0</v>
      </c>
      <c r="AE692" s="42">
        <f t="shared" si="248"/>
        <v>216</v>
      </c>
      <c r="AF692" s="42">
        <f t="shared" si="249"/>
        <v>0</v>
      </c>
      <c r="AG692" s="42">
        <f t="shared" si="250"/>
        <v>0</v>
      </c>
      <c r="AH692" s="43">
        <f>IFERROR(VLOOKUP($I692,Trabajadores!$C$3:$AT$1684,44,FALSE),0)</f>
        <v>19228</v>
      </c>
      <c r="AI692" s="43">
        <f>IFERROR(VLOOKUP($I692,Trabajadores!$C$3:$AT$1684,2,FALSE),0)</f>
        <v>1979</v>
      </c>
      <c r="AJ692" s="43" t="str">
        <f>IFERROR(VLOOKUP($I692,Trabajadores!$C$3:$AY$1270,21,FALSE),0)</f>
        <v>55</v>
      </c>
      <c r="AK692" s="42">
        <f>IFERROR(VLOOKUP($I692,Trabajadores!$C$3:$AN$1684,38,FALSE),0)</f>
        <v>10.272500000000001</v>
      </c>
      <c r="AL692" s="42" t="str">
        <f>IFERROR(VLOOKUP($I692,Trabajadores!$C$3:$AN$1684,28,FALSE),0)</f>
        <v>99100165012016</v>
      </c>
      <c r="AM692" s="21" t="str">
        <f>IFERROR(VLOOKUP($I692,Trabajadores!$C$3:$AN$1684,19,FALSE),0)</f>
        <v>Cociner@</v>
      </c>
      <c r="AN692" s="21">
        <f>IFERROR(IF($J692="algadi",VLOOKUP($K692,Centros!$AB$2:$AD$142,2,FALSE),VLOOKUP($K692,Centros!$AB$143:$AD$282,2,FALSE)),0)</f>
        <v>5027</v>
      </c>
      <c r="AO692" s="44" t="str">
        <f>IFERROR(IF($J692="algadi",VLOOKUP($K692,Centros!$AB$2:$AD$142,3,FALSE),VLOOKUP($K692,Centros!$AB$143:$AD$222,3,FALSE)),0)</f>
        <v>62</v>
      </c>
      <c r="AQ692" s="55">
        <f>IFERROR(VLOOKUP($AM692,Centros!$AR$2:$AS$405,2,FALSE),0)</f>
        <v>1.743765625</v>
      </c>
      <c r="AR692" s="78">
        <f>IFERROR(VLOOKUP($AM692,Centros!$AZ$2:$BA$6,2,FALSE),0)</f>
        <v>2.3222499999999999</v>
      </c>
      <c r="AS692" s="76">
        <f>IFERROR(VLOOKUP($AM692,Centros!$BE$2:$BF$6,2,FALSE),0)</f>
        <v>0</v>
      </c>
      <c r="BD692" s="45" t="str">
        <f t="shared" si="251"/>
        <v>ALGADI</v>
      </c>
      <c r="BE692" s="45" t="s">
        <v>852</v>
      </c>
      <c r="BF692" s="123" t="str">
        <f t="shared" si="252"/>
        <v>9-SEPTIEMBRE</v>
      </c>
      <c r="BG692" s="45">
        <f t="shared" si="253"/>
        <v>888888</v>
      </c>
      <c r="BH692" s="45">
        <f>VLOOKUP(Y692,Hoja1!$A$2:$O$599,14,FALSE)</f>
        <v>888888</v>
      </c>
      <c r="BI692" s="45" t="str">
        <f>VLOOKUP(BH692,Hoja1!$A$2:$O$599,2,FALSE)</f>
        <v>CORRETURNOS/RAPPELS</v>
      </c>
      <c r="BJ692" s="45" t="str">
        <f t="shared" si="254"/>
        <v>SALGADO CUELLAR, ANTONIO</v>
      </c>
      <c r="BK692" s="45">
        <f>VLOOKUP(BJ692,Trabajadores!$C$3:$AN$3285,14,FALSE)</f>
        <v>100</v>
      </c>
      <c r="BL692" s="45" t="str">
        <f>VLOOKUP($BJ692,Trabajadores!$C$3:$AN$3285,19,FALSE)</f>
        <v>Cociner@</v>
      </c>
      <c r="BM692" s="45">
        <f>VLOOKUP($BJ692,Trabajadores!$C$3:$AN$3285,16,FALSE)</f>
        <v>100</v>
      </c>
      <c r="BN692" s="124">
        <f t="shared" si="255"/>
        <v>1</v>
      </c>
      <c r="BP692" s="125">
        <f t="shared" si="256"/>
        <v>1</v>
      </c>
      <c r="BR692" s="126">
        <f t="shared" si="257"/>
        <v>-285.012</v>
      </c>
      <c r="BV692" s="45" t="str">
        <f t="shared" si="258"/>
        <v>ALGADI</v>
      </c>
      <c r="BW692" s="45" t="s">
        <v>852</v>
      </c>
      <c r="BX692" s="123" t="str">
        <f t="shared" si="259"/>
        <v>9-SEPTIEMBRE</v>
      </c>
      <c r="BY692" s="45">
        <f t="shared" si="260"/>
        <v>120027</v>
      </c>
      <c r="BZ692" s="45">
        <f>VLOOKUP(BY692,Hoja1!$A$2:$O$599,14,FALSE)</f>
        <v>120027</v>
      </c>
      <c r="CA692" s="45" t="str">
        <f>VLOOKUP(BZ692,Hoja1!$A$2:$O$599,2,FALSE)</f>
        <v>COLEGIO MAYOR CESAR CARLOS</v>
      </c>
      <c r="CB692" s="45" t="str">
        <f t="shared" si="261"/>
        <v>Puesto pendiente de cubrir</v>
      </c>
      <c r="CC692" s="45">
        <v>888</v>
      </c>
      <c r="CD692" s="45" t="str">
        <f t="shared" si="262"/>
        <v>INCIDENCIA</v>
      </c>
      <c r="CJ692" s="126">
        <f t="shared" si="263"/>
        <v>285.012</v>
      </c>
    </row>
    <row r="693" spans="4:88" hidden="1" x14ac:dyDescent="0.3">
      <c r="D693" s="31" t="s">
        <v>11208</v>
      </c>
      <c r="E693" s="8" t="s">
        <v>2786</v>
      </c>
      <c r="F693" s="7" t="s">
        <v>726</v>
      </c>
      <c r="G693" s="45" t="s">
        <v>714</v>
      </c>
      <c r="H693" s="45" t="s">
        <v>718</v>
      </c>
      <c r="I693" s="119" t="s">
        <v>4863</v>
      </c>
      <c r="J693" s="18" t="s">
        <v>485</v>
      </c>
      <c r="K693" s="119">
        <v>400001</v>
      </c>
      <c r="L693" s="110" t="str">
        <f t="shared" si="242"/>
        <v>ok</v>
      </c>
      <c r="M693" s="111" t="str">
        <f>IFERROR(VLOOKUP(K693,Centros!$E$2:$G$340,2,FALSE)," ")</f>
        <v>CASA DE EJERCICIOS SAN JOSE</v>
      </c>
      <c r="N693" s="112" t="str">
        <f t="shared" si="243"/>
        <v xml:space="preserve"> </v>
      </c>
      <c r="O693" s="113" t="str">
        <f>IFERROR(VLOOKUP($I693,Trabajadores!$C$3:$AF$1684,19,FALSE)," ")</f>
        <v>Cociner@</v>
      </c>
      <c r="P693" s="32">
        <v>2</v>
      </c>
      <c r="Q693" s="33">
        <v>100</v>
      </c>
      <c r="R693" s="24">
        <f t="shared" si="241"/>
        <v>200</v>
      </c>
      <c r="T693" s="23">
        <f t="shared" si="244"/>
        <v>1.743765625</v>
      </c>
      <c r="U693" s="23">
        <f t="shared" si="245"/>
        <v>0</v>
      </c>
      <c r="V693" s="18"/>
      <c r="W693" s="23">
        <f t="shared" si="246"/>
        <v>263.89999999999998</v>
      </c>
      <c r="X693" s="30" t="str">
        <f>IFERROR(VLOOKUP($I693,Trabajadores!$C$2:$AS$1684,42,FALSE)," ")</f>
        <v>ALGADI</v>
      </c>
      <c r="Y693" s="30">
        <f>IFERROR(VLOOKUP($I693,Trabajadores!$C$2:$AS$1684,40,FALSE)," ")</f>
        <v>888888</v>
      </c>
      <c r="Z693" s="30" t="str">
        <f>IFERROR(VLOOKUP(Y693,Centros!$X$2:$Y$228,2,FALSE)," ")</f>
        <v>CORRETURNOS/RAPPELS</v>
      </c>
      <c r="AA693" s="6">
        <v>45926</v>
      </c>
      <c r="AB693" s="5" t="s">
        <v>11203</v>
      </c>
      <c r="AC693" s="41">
        <f>IFERROR(VLOOKUP(H693,Centros!$AI$2:$AN$10,6,FALSE),0)</f>
        <v>72</v>
      </c>
      <c r="AD693" s="42">
        <f t="shared" si="247"/>
        <v>0</v>
      </c>
      <c r="AE693" s="42">
        <f t="shared" si="248"/>
        <v>200</v>
      </c>
      <c r="AF693" s="42">
        <f t="shared" si="249"/>
        <v>0</v>
      </c>
      <c r="AG693" s="42">
        <f t="shared" si="250"/>
        <v>0</v>
      </c>
      <c r="AH693" s="43">
        <f>IFERROR(VLOOKUP($I693,Trabajadores!$C$3:$AT$1684,44,FALSE),0)</f>
        <v>19228</v>
      </c>
      <c r="AI693" s="43">
        <f>IFERROR(VLOOKUP($I693,Trabajadores!$C$3:$AT$1684,2,FALSE),0)</f>
        <v>1979</v>
      </c>
      <c r="AJ693" s="43" t="str">
        <f>IFERROR(VLOOKUP($I693,Trabajadores!$C$3:$AY$1270,21,FALSE),0)</f>
        <v>55</v>
      </c>
      <c r="AK693" s="42">
        <f>IFERROR(VLOOKUP($I693,Trabajadores!$C$3:$AN$1684,38,FALSE),0)</f>
        <v>10.272500000000001</v>
      </c>
      <c r="AL693" s="42" t="str">
        <f>IFERROR(VLOOKUP($I693,Trabajadores!$C$3:$AN$1684,28,FALSE),0)</f>
        <v>99100165012016</v>
      </c>
      <c r="AM693" s="21" t="str">
        <f>IFERROR(VLOOKUP($I693,Trabajadores!$C$3:$AN$1684,19,FALSE),0)</f>
        <v>Cociner@</v>
      </c>
      <c r="AN693" s="21">
        <f>IFERROR(IF($J693="algadi",VLOOKUP($K693,Centros!$AB$2:$AD$142,2,FALSE),VLOOKUP($K693,Centros!$AB$143:$AD$282,2,FALSE)),0)</f>
        <v>5027</v>
      </c>
      <c r="AO693" s="44" t="str">
        <f>IFERROR(IF($J693="algadi",VLOOKUP($K693,Centros!$AB$2:$AD$142,3,FALSE),VLOOKUP($K693,Centros!$AB$143:$AD$222,3,FALSE)),0)</f>
        <v>61</v>
      </c>
      <c r="AQ693" s="55">
        <f>IFERROR(VLOOKUP($AM693,Centros!$AR$2:$AS$405,2,FALSE),0)</f>
        <v>1.743765625</v>
      </c>
      <c r="AR693" s="78">
        <f>IFERROR(VLOOKUP($AM693,Centros!$AZ$2:$BA$6,2,FALSE),0)</f>
        <v>2.3222499999999999</v>
      </c>
      <c r="AS693" s="76">
        <f>IFERROR(VLOOKUP($AM693,Centros!$BE$2:$BF$6,2,FALSE),0)</f>
        <v>0</v>
      </c>
      <c r="BD693" s="45" t="str">
        <f t="shared" si="251"/>
        <v>ALGADI</v>
      </c>
      <c r="BE693" s="45" t="s">
        <v>852</v>
      </c>
      <c r="BF693" s="123" t="str">
        <f t="shared" si="252"/>
        <v>9-SEPTIEMBRE</v>
      </c>
      <c r="BG693" s="45">
        <f t="shared" si="253"/>
        <v>888888</v>
      </c>
      <c r="BH693" s="45">
        <f>VLOOKUP(Y693,Hoja1!$A$2:$O$599,14,FALSE)</f>
        <v>888888</v>
      </c>
      <c r="BI693" s="45" t="str">
        <f>VLOOKUP(BH693,Hoja1!$A$2:$O$599,2,FALSE)</f>
        <v>CORRETURNOS/RAPPELS</v>
      </c>
      <c r="BJ693" s="45" t="str">
        <f t="shared" si="254"/>
        <v>SALGADO CUELLAR, ANTONIO</v>
      </c>
      <c r="BK693" s="45">
        <f>VLOOKUP(BJ693,Trabajadores!$C$3:$AN$3285,14,FALSE)</f>
        <v>100</v>
      </c>
      <c r="BL693" s="45" t="str">
        <f>VLOOKUP($BJ693,Trabajadores!$C$3:$AN$3285,19,FALSE)</f>
        <v>Cociner@</v>
      </c>
      <c r="BM693" s="45">
        <f>VLOOKUP($BJ693,Trabajadores!$C$3:$AN$3285,16,FALSE)</f>
        <v>100</v>
      </c>
      <c r="BN693" s="124">
        <f t="shared" si="255"/>
        <v>1</v>
      </c>
      <c r="BP693" s="125">
        <f t="shared" si="256"/>
        <v>1</v>
      </c>
      <c r="BR693" s="126">
        <f t="shared" si="257"/>
        <v>-263.89999999999998</v>
      </c>
      <c r="BV693" s="45" t="str">
        <f t="shared" si="258"/>
        <v>ALGADI</v>
      </c>
      <c r="BW693" s="45" t="s">
        <v>852</v>
      </c>
      <c r="BX693" s="123" t="str">
        <f t="shared" si="259"/>
        <v>9-SEPTIEMBRE</v>
      </c>
      <c r="BY693" s="45">
        <f t="shared" si="260"/>
        <v>400001</v>
      </c>
      <c r="BZ693" s="45">
        <f>VLOOKUP(BY693,Hoja1!$A$2:$O$599,14,FALSE)</f>
        <v>400001</v>
      </c>
      <c r="CA693" s="45" t="str">
        <f>VLOOKUP(BZ693,Hoja1!$A$2:$O$599,2,FALSE)</f>
        <v>CASA DE EJERCICIOS SAN JOSE</v>
      </c>
      <c r="CB693" s="45" t="str">
        <f t="shared" si="261"/>
        <v>Refuerzo</v>
      </c>
      <c r="CC693" s="45">
        <v>888</v>
      </c>
      <c r="CD693" s="45" t="str">
        <f t="shared" si="262"/>
        <v>INCIDENCIA</v>
      </c>
      <c r="CJ693" s="126">
        <f t="shared" si="263"/>
        <v>263.89999999999998</v>
      </c>
    </row>
    <row r="694" spans="4:88" hidden="1" x14ac:dyDescent="0.3">
      <c r="D694" s="31" t="s">
        <v>11208</v>
      </c>
      <c r="E694" s="8" t="s">
        <v>2786</v>
      </c>
      <c r="F694" s="7" t="s">
        <v>726</v>
      </c>
      <c r="G694" s="45" t="s">
        <v>714</v>
      </c>
      <c r="H694" s="45" t="s">
        <v>722</v>
      </c>
      <c r="I694" s="119" t="s">
        <v>4863</v>
      </c>
      <c r="J694" s="18" t="s">
        <v>485</v>
      </c>
      <c r="K694" s="119">
        <v>120100</v>
      </c>
      <c r="L694" s="110" t="str">
        <f t="shared" si="242"/>
        <v>ok</v>
      </c>
      <c r="M694" s="111" t="str">
        <f>IFERROR(VLOOKUP(K694,Centros!$E$2:$G$340,2,FALSE)," ")</f>
        <v>DOMINICAS DE LA ANUNCIATA -RESIDENCIA</v>
      </c>
      <c r="N694" s="112" t="str">
        <f t="shared" si="243"/>
        <v xml:space="preserve"> </v>
      </c>
      <c r="O694" s="113" t="str">
        <f>IFERROR(VLOOKUP($I694,Trabajadores!$C$3:$AF$1684,19,FALSE)," ")</f>
        <v>Cociner@</v>
      </c>
      <c r="P694" s="32"/>
      <c r="Q694" s="33"/>
      <c r="R694" s="24">
        <f t="shared" si="241"/>
        <v>0</v>
      </c>
      <c r="T694" s="23">
        <f t="shared" si="244"/>
        <v>1.743765625</v>
      </c>
      <c r="U694" s="23">
        <f t="shared" si="245"/>
        <v>0</v>
      </c>
      <c r="V694" s="18">
        <v>89.6</v>
      </c>
      <c r="W694" s="23">
        <f t="shared" si="246"/>
        <v>920.41600000000005</v>
      </c>
      <c r="X694" s="30" t="str">
        <f>IFERROR(VLOOKUP($I694,Trabajadores!$C$2:$AS$1684,42,FALSE)," ")</f>
        <v>ALGADI</v>
      </c>
      <c r="Y694" s="30">
        <f>IFERROR(VLOOKUP($I694,Trabajadores!$C$2:$AS$1684,40,FALSE)," ")</f>
        <v>888888</v>
      </c>
      <c r="Z694" s="30" t="str">
        <f>IFERROR(VLOOKUP(Y694,Centros!$X$2:$Y$228,2,FALSE)," ")</f>
        <v>CORRETURNOS/RAPPELS</v>
      </c>
      <c r="AA694" s="6">
        <v>45905</v>
      </c>
      <c r="AB694" s="5" t="s">
        <v>11204</v>
      </c>
      <c r="AC694" s="41">
        <f>IFERROR(VLOOKUP(H694,Centros!$AI$2:$AN$10,6,FALSE),0)</f>
        <v>72</v>
      </c>
      <c r="AD694" s="42">
        <f t="shared" si="247"/>
        <v>0</v>
      </c>
      <c r="AE694" s="42">
        <f t="shared" si="248"/>
        <v>0</v>
      </c>
      <c r="AF694" s="42">
        <f t="shared" si="249"/>
        <v>0</v>
      </c>
      <c r="AG694" s="42">
        <f t="shared" si="250"/>
        <v>0</v>
      </c>
      <c r="AH694" s="43">
        <f>IFERROR(VLOOKUP($I694,Trabajadores!$C$3:$AT$1684,44,FALSE),0)</f>
        <v>19228</v>
      </c>
      <c r="AI694" s="43">
        <f>IFERROR(VLOOKUP($I694,Trabajadores!$C$3:$AT$1684,2,FALSE),0)</f>
        <v>1979</v>
      </c>
      <c r="AJ694" s="43" t="str">
        <f>IFERROR(VLOOKUP($I694,Trabajadores!$C$3:$AY$1270,21,FALSE),0)</f>
        <v>55</v>
      </c>
      <c r="AK694" s="42">
        <f>IFERROR(VLOOKUP($I694,Trabajadores!$C$3:$AN$1684,38,FALSE),0)</f>
        <v>10.272500000000001</v>
      </c>
      <c r="AL694" s="42" t="str">
        <f>IFERROR(VLOOKUP($I694,Trabajadores!$C$3:$AN$1684,28,FALSE),0)</f>
        <v>99100165012016</v>
      </c>
      <c r="AM694" s="21" t="str">
        <f>IFERROR(VLOOKUP($I694,Trabajadores!$C$3:$AN$1684,19,FALSE),0)</f>
        <v>Cociner@</v>
      </c>
      <c r="AN694" s="21">
        <f>IFERROR(IF($J694="algadi",VLOOKUP($K694,Centros!$AB$2:$AD$142,2,FALSE),VLOOKUP($K694,Centros!$AB$143:$AD$282,2,FALSE)),0)</f>
        <v>5027</v>
      </c>
      <c r="AO694" s="44" t="str">
        <f>IFERROR(IF($J694="algadi",VLOOKUP($K694,Centros!$AB$2:$AD$142,3,FALSE),VLOOKUP($K694,Centros!$AB$143:$AD$222,3,FALSE)),0)</f>
        <v>42</v>
      </c>
      <c r="AQ694" s="55">
        <f>IFERROR(VLOOKUP($AM694,Centros!$AR$2:$AS$405,2,FALSE),0)</f>
        <v>1.743765625</v>
      </c>
      <c r="AR694" s="78">
        <f>IFERROR(VLOOKUP($AM694,Centros!$AZ$2:$BA$6,2,FALSE),0)</f>
        <v>2.3222499999999999</v>
      </c>
      <c r="AS694" s="76">
        <f>IFERROR(VLOOKUP($AM694,Centros!$BE$2:$BF$6,2,FALSE),0)</f>
        <v>0</v>
      </c>
      <c r="BD694" s="45" t="str">
        <f t="shared" si="251"/>
        <v>ALGADI</v>
      </c>
      <c r="BE694" s="45" t="s">
        <v>852</v>
      </c>
      <c r="BF694" s="123" t="str">
        <f t="shared" si="252"/>
        <v>9-SEPTIEMBRE</v>
      </c>
      <c r="BG694" s="45">
        <f t="shared" si="253"/>
        <v>888888</v>
      </c>
      <c r="BH694" s="45">
        <f>VLOOKUP(Y694,Hoja1!$A$2:$O$599,14,FALSE)</f>
        <v>888888</v>
      </c>
      <c r="BI694" s="45" t="str">
        <f>VLOOKUP(BH694,Hoja1!$A$2:$O$599,2,FALSE)</f>
        <v>CORRETURNOS/RAPPELS</v>
      </c>
      <c r="BJ694" s="45" t="str">
        <f t="shared" si="254"/>
        <v>SALGADO CUELLAR, ANTONIO</v>
      </c>
      <c r="BK694" s="45">
        <f>VLOOKUP(BJ694,Trabajadores!$C$3:$AN$3285,14,FALSE)</f>
        <v>100</v>
      </c>
      <c r="BL694" s="45" t="str">
        <f>VLOOKUP($BJ694,Trabajadores!$C$3:$AN$3285,19,FALSE)</f>
        <v>Cociner@</v>
      </c>
      <c r="BM694" s="45">
        <f>VLOOKUP($BJ694,Trabajadores!$C$3:$AN$3285,16,FALSE)</f>
        <v>100</v>
      </c>
      <c r="BN694" s="124">
        <f t="shared" si="255"/>
        <v>1</v>
      </c>
      <c r="BP694" s="125">
        <f t="shared" si="256"/>
        <v>1</v>
      </c>
      <c r="BR694" s="126">
        <f t="shared" si="257"/>
        <v>-920.41600000000005</v>
      </c>
      <c r="BV694" s="45" t="str">
        <f t="shared" si="258"/>
        <v>ALGADI</v>
      </c>
      <c r="BW694" s="45" t="s">
        <v>852</v>
      </c>
      <c r="BX694" s="123" t="str">
        <f t="shared" si="259"/>
        <v>9-SEPTIEMBRE</v>
      </c>
      <c r="BY694" s="45">
        <f t="shared" si="260"/>
        <v>120100</v>
      </c>
      <c r="BZ694" s="45">
        <f>VLOOKUP(BY694,Hoja1!$A$2:$O$599,14,FALSE)</f>
        <v>120100</v>
      </c>
      <c r="CA694" s="45" t="str">
        <f>VLOOKUP(BZ694,Hoja1!$A$2:$O$599,2,FALSE)</f>
        <v>DOMINICAS ANUNCIATA-RESIDENCIA</v>
      </c>
      <c r="CB694" s="45" t="str">
        <f t="shared" si="261"/>
        <v>Puesto pendiente de cubrir</v>
      </c>
      <c r="CC694" s="45">
        <v>888</v>
      </c>
      <c r="CD694" s="45" t="str">
        <f t="shared" si="262"/>
        <v>INCIDENCIA</v>
      </c>
      <c r="CJ694" s="126">
        <f t="shared" si="263"/>
        <v>920.41600000000005</v>
      </c>
    </row>
    <row r="695" spans="4:88" hidden="1" x14ac:dyDescent="0.3">
      <c r="D695" s="31" t="s">
        <v>11208</v>
      </c>
      <c r="E695" s="8" t="s">
        <v>2786</v>
      </c>
      <c r="F695" s="7" t="s">
        <v>726</v>
      </c>
      <c r="G695" s="45" t="s">
        <v>714</v>
      </c>
      <c r="H695" s="45" t="s">
        <v>816</v>
      </c>
      <c r="I695" s="119" t="s">
        <v>4863</v>
      </c>
      <c r="J695" s="18" t="s">
        <v>485</v>
      </c>
      <c r="K695" s="119">
        <v>120027</v>
      </c>
      <c r="L695" s="110" t="str">
        <f t="shared" si="242"/>
        <v>ok</v>
      </c>
      <c r="M695" s="111" t="str">
        <f>IFERROR(VLOOKUP(K695,Centros!$E$2:$G$340,2,FALSE)," ")</f>
        <v>COLEGIO MAYOR CESAR CARLOS</v>
      </c>
      <c r="N695" s="112" t="str">
        <f t="shared" si="243"/>
        <v xml:space="preserve"> </v>
      </c>
      <c r="O695" s="113" t="str">
        <f>IFERROR(VLOOKUP($I695,Trabajadores!$C$3:$AF$1684,19,FALSE)," ")</f>
        <v>Cociner@</v>
      </c>
      <c r="P695" s="32"/>
      <c r="Q695" s="33"/>
      <c r="R695" s="24">
        <f t="shared" si="241"/>
        <v>0</v>
      </c>
      <c r="T695" s="23">
        <f t="shared" si="244"/>
        <v>1.743765625</v>
      </c>
      <c r="U695" s="23">
        <f t="shared" si="245"/>
        <v>0</v>
      </c>
      <c r="V695" s="18">
        <v>22.4</v>
      </c>
      <c r="W695" s="23">
        <f t="shared" si="246"/>
        <v>230.10400000000001</v>
      </c>
      <c r="X695" s="30" t="str">
        <f>IFERROR(VLOOKUP($I695,Trabajadores!$C$2:$AS$1684,42,FALSE)," ")</f>
        <v>ALGADI</v>
      </c>
      <c r="Y695" s="30">
        <f>IFERROR(VLOOKUP($I695,Trabajadores!$C$2:$AS$1684,40,FALSE)," ")</f>
        <v>888888</v>
      </c>
      <c r="Z695" s="30" t="str">
        <f>IFERROR(VLOOKUP(Y695,Centros!$X$2:$Y$228,2,FALSE)," ")</f>
        <v>CORRETURNOS/RAPPELS</v>
      </c>
      <c r="AA695" s="6">
        <v>45923</v>
      </c>
      <c r="AB695" s="5" t="s">
        <v>11205</v>
      </c>
      <c r="AC695" s="41">
        <f>IFERROR(VLOOKUP(H695,Centros!$AI$2:$AN$10,6,FALSE),0)</f>
        <v>72</v>
      </c>
      <c r="AD695" s="42">
        <f t="shared" si="247"/>
        <v>0</v>
      </c>
      <c r="AE695" s="42">
        <f t="shared" si="248"/>
        <v>0</v>
      </c>
      <c r="AF695" s="42">
        <f t="shared" si="249"/>
        <v>0</v>
      </c>
      <c r="AG695" s="42">
        <f t="shared" si="250"/>
        <v>0</v>
      </c>
      <c r="AH695" s="43">
        <f>IFERROR(VLOOKUP($I695,Trabajadores!$C$3:$AT$1684,44,FALSE),0)</f>
        <v>19228</v>
      </c>
      <c r="AI695" s="43">
        <f>IFERROR(VLOOKUP($I695,Trabajadores!$C$3:$AT$1684,2,FALSE),0)</f>
        <v>1979</v>
      </c>
      <c r="AJ695" s="43" t="str">
        <f>IFERROR(VLOOKUP($I695,Trabajadores!$C$3:$AY$1270,21,FALSE),0)</f>
        <v>55</v>
      </c>
      <c r="AK695" s="42">
        <f>IFERROR(VLOOKUP($I695,Trabajadores!$C$3:$AN$1684,38,FALSE),0)</f>
        <v>10.272500000000001</v>
      </c>
      <c r="AL695" s="42" t="str">
        <f>IFERROR(VLOOKUP($I695,Trabajadores!$C$3:$AN$1684,28,FALSE),0)</f>
        <v>99100165012016</v>
      </c>
      <c r="AM695" s="21" t="str">
        <f>IFERROR(VLOOKUP($I695,Trabajadores!$C$3:$AN$1684,19,FALSE),0)</f>
        <v>Cociner@</v>
      </c>
      <c r="AN695" s="21">
        <f>IFERROR(IF($J695="algadi",VLOOKUP($K695,Centros!$AB$2:$AD$142,2,FALSE),VLOOKUP($K695,Centros!$AB$143:$AD$282,2,FALSE)),0)</f>
        <v>5027</v>
      </c>
      <c r="AO695" s="44" t="str">
        <f>IFERROR(IF($J695="algadi",VLOOKUP($K695,Centros!$AB$2:$AD$142,3,FALSE),VLOOKUP($K695,Centros!$AB$143:$AD$222,3,FALSE)),0)</f>
        <v>62</v>
      </c>
      <c r="AQ695" s="55">
        <f>IFERROR(VLOOKUP($AM695,Centros!$AR$2:$AS$405,2,FALSE),0)</f>
        <v>1.743765625</v>
      </c>
      <c r="AR695" s="78">
        <f>IFERROR(VLOOKUP($AM695,Centros!$AZ$2:$BA$6,2,FALSE),0)</f>
        <v>2.3222499999999999</v>
      </c>
      <c r="AS695" s="76">
        <f>IFERROR(VLOOKUP($AM695,Centros!$BE$2:$BF$6,2,FALSE),0)</f>
        <v>0</v>
      </c>
      <c r="BD695" s="45" t="str">
        <f t="shared" si="251"/>
        <v>ALGADI</v>
      </c>
      <c r="BE695" s="45" t="s">
        <v>852</v>
      </c>
      <c r="BF695" s="123" t="str">
        <f t="shared" si="252"/>
        <v>9-SEPTIEMBRE</v>
      </c>
      <c r="BG695" s="45">
        <f t="shared" si="253"/>
        <v>888888</v>
      </c>
      <c r="BH695" s="45">
        <f>VLOOKUP(Y695,Hoja1!$A$2:$O$599,14,FALSE)</f>
        <v>888888</v>
      </c>
      <c r="BI695" s="45" t="str">
        <f>VLOOKUP(BH695,Hoja1!$A$2:$O$599,2,FALSE)</f>
        <v>CORRETURNOS/RAPPELS</v>
      </c>
      <c r="BJ695" s="45" t="str">
        <f t="shared" si="254"/>
        <v>SALGADO CUELLAR, ANTONIO</v>
      </c>
      <c r="BK695" s="45">
        <f>VLOOKUP(BJ695,Trabajadores!$C$3:$AN$3285,14,FALSE)</f>
        <v>100</v>
      </c>
      <c r="BL695" s="45" t="str">
        <f>VLOOKUP($BJ695,Trabajadores!$C$3:$AN$3285,19,FALSE)</f>
        <v>Cociner@</v>
      </c>
      <c r="BM695" s="45">
        <f>VLOOKUP($BJ695,Trabajadores!$C$3:$AN$3285,16,FALSE)</f>
        <v>100</v>
      </c>
      <c r="BN695" s="124">
        <f t="shared" si="255"/>
        <v>1</v>
      </c>
      <c r="BP695" s="125">
        <f t="shared" si="256"/>
        <v>1</v>
      </c>
      <c r="BR695" s="126">
        <f t="shared" si="257"/>
        <v>-230.10400000000001</v>
      </c>
      <c r="BV695" s="45" t="str">
        <f t="shared" si="258"/>
        <v>ALGADI</v>
      </c>
      <c r="BW695" s="45" t="s">
        <v>852</v>
      </c>
      <c r="BX695" s="123" t="str">
        <f t="shared" si="259"/>
        <v>9-SEPTIEMBRE</v>
      </c>
      <c r="BY695" s="45">
        <f t="shared" si="260"/>
        <v>120027</v>
      </c>
      <c r="BZ695" s="45">
        <f>VLOOKUP(BY695,Hoja1!$A$2:$O$599,14,FALSE)</f>
        <v>120027</v>
      </c>
      <c r="CA695" s="45" t="str">
        <f>VLOOKUP(BZ695,Hoja1!$A$2:$O$599,2,FALSE)</f>
        <v>COLEGIO MAYOR CESAR CARLOS</v>
      </c>
      <c r="CB695" s="45" t="str">
        <f t="shared" si="261"/>
        <v>Otros</v>
      </c>
      <c r="CC695" s="45">
        <v>888</v>
      </c>
      <c r="CD695" s="45" t="str">
        <f t="shared" si="262"/>
        <v>INCIDENCIA</v>
      </c>
      <c r="CJ695" s="126">
        <f t="shared" si="263"/>
        <v>230.10400000000001</v>
      </c>
    </row>
    <row r="696" spans="4:88" hidden="1" x14ac:dyDescent="0.3">
      <c r="D696" s="31" t="s">
        <v>11208</v>
      </c>
      <c r="E696" s="8" t="s">
        <v>2786</v>
      </c>
      <c r="F696" s="7" t="s">
        <v>726</v>
      </c>
      <c r="G696" s="45" t="s">
        <v>714</v>
      </c>
      <c r="H696" s="45" t="s">
        <v>721</v>
      </c>
      <c r="I696" s="119" t="s">
        <v>4863</v>
      </c>
      <c r="J696" s="18" t="s">
        <v>485</v>
      </c>
      <c r="K696" s="119">
        <v>310002</v>
      </c>
      <c r="L696" s="110" t="str">
        <f t="shared" si="242"/>
        <v>ok</v>
      </c>
      <c r="M696" s="111" t="str">
        <f>IFERROR(VLOOKUP(K696,Centros!$E$2:$G$340,2,FALSE)," ")</f>
        <v>FUNDACIÓN GIL GAYARRE LA GRANJA-AREA ADULTOS</v>
      </c>
      <c r="N696" s="112" t="str">
        <f t="shared" si="243"/>
        <v xml:space="preserve"> </v>
      </c>
      <c r="O696" s="113" t="str">
        <f>IFERROR(VLOOKUP($I696,Trabajadores!$C$3:$AF$1684,19,FALSE)," ")</f>
        <v>Cociner@</v>
      </c>
      <c r="P696" s="32"/>
      <c r="Q696" s="33"/>
      <c r="R696" s="24">
        <f t="shared" si="241"/>
        <v>0</v>
      </c>
      <c r="T696" s="23">
        <f t="shared" si="244"/>
        <v>1.743765625</v>
      </c>
      <c r="U696" s="23">
        <f t="shared" si="245"/>
        <v>0</v>
      </c>
      <c r="V696" s="18">
        <v>33.6</v>
      </c>
      <c r="W696" s="23">
        <f t="shared" si="246"/>
        <v>345.15600000000006</v>
      </c>
      <c r="X696" s="30" t="str">
        <f>IFERROR(VLOOKUP($I696,Trabajadores!$C$2:$AS$1684,42,FALSE)," ")</f>
        <v>ALGADI</v>
      </c>
      <c r="Y696" s="30">
        <f>IFERROR(VLOOKUP($I696,Trabajadores!$C$2:$AS$1684,40,FALSE)," ")</f>
        <v>888888</v>
      </c>
      <c r="Z696" s="30" t="str">
        <f>IFERROR(VLOOKUP(Y696,Centros!$X$2:$Y$228,2,FALSE)," ")</f>
        <v>CORRETURNOS/RAPPELS</v>
      </c>
      <c r="AA696" s="6">
        <v>45910</v>
      </c>
      <c r="AB696" s="5" t="s">
        <v>11206</v>
      </c>
      <c r="AC696" s="41">
        <f>IFERROR(VLOOKUP(H696,Centros!$AI$2:$AN$10,6,FALSE),0)</f>
        <v>72</v>
      </c>
      <c r="AD696" s="42">
        <f t="shared" si="247"/>
        <v>0</v>
      </c>
      <c r="AE696" s="42">
        <f t="shared" si="248"/>
        <v>0</v>
      </c>
      <c r="AF696" s="42">
        <f t="shared" si="249"/>
        <v>0</v>
      </c>
      <c r="AG696" s="42">
        <f t="shared" si="250"/>
        <v>0</v>
      </c>
      <c r="AH696" s="43">
        <f>IFERROR(VLOOKUP($I696,Trabajadores!$C$3:$AT$1684,44,FALSE),0)</f>
        <v>19228</v>
      </c>
      <c r="AI696" s="43">
        <f>IFERROR(VLOOKUP($I696,Trabajadores!$C$3:$AT$1684,2,FALSE),0)</f>
        <v>1979</v>
      </c>
      <c r="AJ696" s="43" t="str">
        <f>IFERROR(VLOOKUP($I696,Trabajadores!$C$3:$AY$1270,21,FALSE),0)</f>
        <v>55</v>
      </c>
      <c r="AK696" s="42">
        <f>IFERROR(VLOOKUP($I696,Trabajadores!$C$3:$AN$1684,38,FALSE),0)</f>
        <v>10.272500000000001</v>
      </c>
      <c r="AL696" s="42" t="str">
        <f>IFERROR(VLOOKUP($I696,Trabajadores!$C$3:$AN$1684,28,FALSE),0)</f>
        <v>99100165012016</v>
      </c>
      <c r="AM696" s="21" t="str">
        <f>IFERROR(VLOOKUP($I696,Trabajadores!$C$3:$AN$1684,19,FALSE),0)</f>
        <v>Cociner@</v>
      </c>
      <c r="AN696" s="21">
        <f>IFERROR(IF($J696="algadi",VLOOKUP($K696,Centros!$AB$2:$AD$142,2,FALSE),VLOOKUP($K696,Centros!$AB$143:$AD$282,2,FALSE)),0)</f>
        <v>0</v>
      </c>
      <c r="AO696" s="44">
        <f>IFERROR(IF($J696="algadi",VLOOKUP($K696,Centros!$AB$2:$AD$142,3,FALSE),VLOOKUP($K696,Centros!$AB$143:$AD$222,3,FALSE)),0)</f>
        <v>0</v>
      </c>
      <c r="AQ696" s="55">
        <f>IFERROR(VLOOKUP($AM696,Centros!$AR$2:$AS$405,2,FALSE),0)</f>
        <v>1.743765625</v>
      </c>
      <c r="AR696" s="78">
        <f>IFERROR(VLOOKUP($AM696,Centros!$AZ$2:$BA$6,2,FALSE),0)</f>
        <v>2.3222499999999999</v>
      </c>
      <c r="AS696" s="76">
        <f>IFERROR(VLOOKUP($AM696,Centros!$BE$2:$BF$6,2,FALSE),0)</f>
        <v>0</v>
      </c>
      <c r="BD696" s="45" t="str">
        <f t="shared" si="251"/>
        <v>ALGADI</v>
      </c>
      <c r="BE696" s="45" t="s">
        <v>852</v>
      </c>
      <c r="BF696" s="123" t="str">
        <f t="shared" si="252"/>
        <v>9-SEPTIEMBRE</v>
      </c>
      <c r="BG696" s="45">
        <f t="shared" si="253"/>
        <v>888888</v>
      </c>
      <c r="BH696" s="45">
        <f>VLOOKUP(Y696,Hoja1!$A$2:$O$599,14,FALSE)</f>
        <v>888888</v>
      </c>
      <c r="BI696" s="45" t="str">
        <f>VLOOKUP(BH696,Hoja1!$A$2:$O$599,2,FALSE)</f>
        <v>CORRETURNOS/RAPPELS</v>
      </c>
      <c r="BJ696" s="45" t="str">
        <f t="shared" si="254"/>
        <v>SALGADO CUELLAR, ANTONIO</v>
      </c>
      <c r="BK696" s="45">
        <f>VLOOKUP(BJ696,Trabajadores!$C$3:$AN$3285,14,FALSE)</f>
        <v>100</v>
      </c>
      <c r="BL696" s="45" t="str">
        <f>VLOOKUP($BJ696,Trabajadores!$C$3:$AN$3285,19,FALSE)</f>
        <v>Cociner@</v>
      </c>
      <c r="BM696" s="45">
        <f>VLOOKUP($BJ696,Trabajadores!$C$3:$AN$3285,16,FALSE)</f>
        <v>100</v>
      </c>
      <c r="BN696" s="124">
        <f t="shared" si="255"/>
        <v>1</v>
      </c>
      <c r="BP696" s="125">
        <f t="shared" si="256"/>
        <v>1</v>
      </c>
      <c r="BR696" s="126">
        <f t="shared" si="257"/>
        <v>-345.15600000000006</v>
      </c>
      <c r="BV696" s="45" t="str">
        <f t="shared" si="258"/>
        <v>ALGADI</v>
      </c>
      <c r="BW696" s="45" t="s">
        <v>852</v>
      </c>
      <c r="BX696" s="123" t="str">
        <f t="shared" si="259"/>
        <v>9-SEPTIEMBRE</v>
      </c>
      <c r="BY696" s="45">
        <f t="shared" si="260"/>
        <v>310002</v>
      </c>
      <c r="BZ696" s="45">
        <f>VLOOKUP(BY696,Hoja1!$A$2:$O$599,14,FALSE)</f>
        <v>310002</v>
      </c>
      <c r="CA696" s="45" t="str">
        <f>VLOOKUP(BZ696,Hoja1!$A$2:$O$599,2,FALSE)</f>
        <v>FUNDACIÓN GIL GAYARRE LA GRANJA-AREA ADULTOS</v>
      </c>
      <c r="CB696" s="45" t="str">
        <f t="shared" si="261"/>
        <v>Permiso retribuido</v>
      </c>
      <c r="CC696" s="45">
        <v>888</v>
      </c>
      <c r="CD696" s="45" t="str">
        <f t="shared" si="262"/>
        <v>INCIDENCIA</v>
      </c>
      <c r="CJ696" s="126">
        <f t="shared" si="263"/>
        <v>345.15600000000006</v>
      </c>
    </row>
    <row r="697" spans="4:88" hidden="1" x14ac:dyDescent="0.3">
      <c r="D697" s="31" t="s">
        <v>11208</v>
      </c>
      <c r="E697" s="8" t="s">
        <v>2786</v>
      </c>
      <c r="F697" s="7" t="s">
        <v>726</v>
      </c>
      <c r="G697" s="45" t="s">
        <v>714</v>
      </c>
      <c r="H697" s="45" t="s">
        <v>722</v>
      </c>
      <c r="I697" s="119" t="s">
        <v>4863</v>
      </c>
      <c r="J697" s="18" t="s">
        <v>485</v>
      </c>
      <c r="K697" s="119">
        <v>120100</v>
      </c>
      <c r="L697" s="110" t="str">
        <f t="shared" si="242"/>
        <v>ok</v>
      </c>
      <c r="M697" s="111" t="str">
        <f>IFERROR(VLOOKUP(K697,Centros!$E$2:$G$340,2,FALSE)," ")</f>
        <v>DOMINICAS DE LA ANUNCIATA -RESIDENCIA</v>
      </c>
      <c r="N697" s="112" t="str">
        <f t="shared" si="243"/>
        <v xml:space="preserve"> </v>
      </c>
      <c r="O697" s="113" t="str">
        <f>IFERROR(VLOOKUP($I697,Trabajadores!$C$3:$AF$1684,19,FALSE)," ")</f>
        <v>Cociner@</v>
      </c>
      <c r="P697" s="32">
        <v>3</v>
      </c>
      <c r="Q697" s="33">
        <v>50</v>
      </c>
      <c r="R697" s="24">
        <f t="shared" si="241"/>
        <v>150</v>
      </c>
      <c r="T697" s="23">
        <f t="shared" si="244"/>
        <v>1.743765625</v>
      </c>
      <c r="U697" s="23">
        <f t="shared" si="245"/>
        <v>0</v>
      </c>
      <c r="V697" s="18"/>
      <c r="W697" s="23">
        <f t="shared" si="246"/>
        <v>197.92499999999998</v>
      </c>
      <c r="X697" s="30" t="str">
        <f>IFERROR(VLOOKUP($I697,Trabajadores!$C$2:$AS$1684,42,FALSE)," ")</f>
        <v>ALGADI</v>
      </c>
      <c r="Y697" s="30">
        <f>IFERROR(VLOOKUP($I697,Trabajadores!$C$2:$AS$1684,40,FALSE)," ")</f>
        <v>888888</v>
      </c>
      <c r="Z697" s="30" t="str">
        <f>IFERROR(VLOOKUP(Y697,Centros!$X$2:$Y$228,2,FALSE)," ")</f>
        <v>CORRETURNOS/RAPPELS</v>
      </c>
      <c r="AA697" s="6">
        <v>45909</v>
      </c>
      <c r="AB697" s="5" t="s">
        <v>11207</v>
      </c>
      <c r="AC697" s="41">
        <f>IFERROR(VLOOKUP(H697,Centros!$AI$2:$AN$10,6,FALSE),0)</f>
        <v>72</v>
      </c>
      <c r="AD697" s="42">
        <f t="shared" si="247"/>
        <v>0</v>
      </c>
      <c r="AE697" s="42">
        <f t="shared" si="248"/>
        <v>150</v>
      </c>
      <c r="AF697" s="42">
        <f t="shared" si="249"/>
        <v>0</v>
      </c>
      <c r="AG697" s="42">
        <f t="shared" si="250"/>
        <v>0</v>
      </c>
      <c r="AH697" s="43">
        <f>IFERROR(VLOOKUP($I697,Trabajadores!$C$3:$AT$1684,44,FALSE),0)</f>
        <v>19228</v>
      </c>
      <c r="AI697" s="43">
        <f>IFERROR(VLOOKUP($I697,Trabajadores!$C$3:$AT$1684,2,FALSE),0)</f>
        <v>1979</v>
      </c>
      <c r="AJ697" s="43" t="str">
        <f>IFERROR(VLOOKUP($I697,Trabajadores!$C$3:$AY$1270,21,FALSE),0)</f>
        <v>55</v>
      </c>
      <c r="AK697" s="42">
        <f>IFERROR(VLOOKUP($I697,Trabajadores!$C$3:$AN$1684,38,FALSE),0)</f>
        <v>10.272500000000001</v>
      </c>
      <c r="AL697" s="42" t="str">
        <f>IFERROR(VLOOKUP($I697,Trabajadores!$C$3:$AN$1684,28,FALSE),0)</f>
        <v>99100165012016</v>
      </c>
      <c r="AM697" s="21" t="str">
        <f>IFERROR(VLOOKUP($I697,Trabajadores!$C$3:$AN$1684,19,FALSE),0)</f>
        <v>Cociner@</v>
      </c>
      <c r="AN697" s="21">
        <f>IFERROR(IF($J697="algadi",VLOOKUP($K697,Centros!$AB$2:$AD$142,2,FALSE),VLOOKUP($K697,Centros!$AB$143:$AD$282,2,FALSE)),0)</f>
        <v>5027</v>
      </c>
      <c r="AO697" s="44" t="str">
        <f>IFERROR(IF($J697="algadi",VLOOKUP($K697,Centros!$AB$2:$AD$142,3,FALSE),VLOOKUP($K697,Centros!$AB$143:$AD$222,3,FALSE)),0)</f>
        <v>42</v>
      </c>
      <c r="AQ697" s="55">
        <f>IFERROR(VLOOKUP($AM697,Centros!$AR$2:$AS$405,2,FALSE),0)</f>
        <v>1.743765625</v>
      </c>
      <c r="AR697" s="78">
        <f>IFERROR(VLOOKUP($AM697,Centros!$AZ$2:$BA$6,2,FALSE),0)</f>
        <v>2.3222499999999999</v>
      </c>
      <c r="AS697" s="76">
        <f>IFERROR(VLOOKUP($AM697,Centros!$BE$2:$BF$6,2,FALSE),0)</f>
        <v>0</v>
      </c>
      <c r="BD697" s="45" t="str">
        <f t="shared" si="251"/>
        <v>ALGADI</v>
      </c>
      <c r="BE697" s="45" t="s">
        <v>852</v>
      </c>
      <c r="BF697" s="123" t="str">
        <f t="shared" si="252"/>
        <v>9-SEPTIEMBRE</v>
      </c>
      <c r="BG697" s="45">
        <f t="shared" si="253"/>
        <v>888888</v>
      </c>
      <c r="BH697" s="45">
        <f>VLOOKUP(Y697,Hoja1!$A$2:$O$599,14,FALSE)</f>
        <v>888888</v>
      </c>
      <c r="BI697" s="45" t="str">
        <f>VLOOKUP(BH697,Hoja1!$A$2:$O$599,2,FALSE)</f>
        <v>CORRETURNOS/RAPPELS</v>
      </c>
      <c r="BJ697" s="45" t="str">
        <f t="shared" si="254"/>
        <v>SALGADO CUELLAR, ANTONIO</v>
      </c>
      <c r="BK697" s="45">
        <f>VLOOKUP(BJ697,Trabajadores!$C$3:$AN$3285,14,FALSE)</f>
        <v>100</v>
      </c>
      <c r="BL697" s="45" t="str">
        <f>VLOOKUP($BJ697,Trabajadores!$C$3:$AN$3285,19,FALSE)</f>
        <v>Cociner@</v>
      </c>
      <c r="BM697" s="45">
        <f>VLOOKUP($BJ697,Trabajadores!$C$3:$AN$3285,16,FALSE)</f>
        <v>100</v>
      </c>
      <c r="BN697" s="124">
        <f t="shared" si="255"/>
        <v>1</v>
      </c>
      <c r="BP697" s="125">
        <f t="shared" si="256"/>
        <v>1</v>
      </c>
      <c r="BR697" s="126">
        <f t="shared" si="257"/>
        <v>-197.92499999999998</v>
      </c>
      <c r="BV697" s="45" t="str">
        <f t="shared" si="258"/>
        <v>ALGADI</v>
      </c>
      <c r="BW697" s="45" t="s">
        <v>852</v>
      </c>
      <c r="BX697" s="123" t="str">
        <f t="shared" si="259"/>
        <v>9-SEPTIEMBRE</v>
      </c>
      <c r="BY697" s="45">
        <f t="shared" si="260"/>
        <v>120100</v>
      </c>
      <c r="BZ697" s="45">
        <f>VLOOKUP(BY697,Hoja1!$A$2:$O$599,14,FALSE)</f>
        <v>120100</v>
      </c>
      <c r="CA697" s="45" t="str">
        <f>VLOOKUP(BZ697,Hoja1!$A$2:$O$599,2,FALSE)</f>
        <v>DOMINICAS ANUNCIATA-RESIDENCIA</v>
      </c>
      <c r="CB697" s="45" t="str">
        <f t="shared" si="261"/>
        <v>Puesto pendiente de cubrir</v>
      </c>
      <c r="CC697" s="45">
        <v>888</v>
      </c>
      <c r="CD697" s="45" t="str">
        <f t="shared" si="262"/>
        <v>INCIDENCIA</v>
      </c>
      <c r="CJ697" s="126">
        <f t="shared" si="263"/>
        <v>197.92499999999998</v>
      </c>
    </row>
  </sheetData>
  <sheetProtection selectLockedCells="1" autoFilter="0"/>
  <autoFilter ref="BV3:CJ697" xr:uid="{00000000-0001-0000-0000-000000000000}">
    <filterColumn colId="4">
      <filters>
        <filter val="#N/D"/>
      </filters>
    </filterColumn>
  </autoFilter>
  <dataConsolidate/>
  <mergeCells count="16">
    <mergeCell ref="V2:W2"/>
    <mergeCell ref="BD2:BR2"/>
    <mergeCell ref="BV2:CJ2"/>
    <mergeCell ref="AA1:AB1"/>
    <mergeCell ref="D2:I2"/>
    <mergeCell ref="AN2:AO2"/>
    <mergeCell ref="X1:Z1"/>
    <mergeCell ref="D1:K1"/>
    <mergeCell ref="S2:U2"/>
    <mergeCell ref="P2:R2"/>
    <mergeCell ref="P1:W1"/>
    <mergeCell ref="M1:O1"/>
    <mergeCell ref="J2:O2"/>
    <mergeCell ref="AC1:AL1"/>
    <mergeCell ref="AH2:AI2"/>
    <mergeCell ref="AQ2:AS2"/>
  </mergeCells>
  <phoneticPr fontId="13" type="noConversion"/>
  <conditionalFormatting sqref="L4:L697">
    <cfRule type="cellIs" dxfId="1" priority="1" operator="equal">
      <formula>"faltan datos"</formula>
    </cfRule>
    <cfRule type="cellIs" dxfId="0" priority="9" operator="equal">
      <formula>"""faltan datos"""</formula>
    </cfRule>
  </conditionalFormatting>
  <dataValidations disablePrompts="1" xWindow="477" yWindow="494" count="1">
    <dataValidation type="date" allowBlank="1" showInputMessage="1" showErrorMessage="1" errorTitle="Formato fecha" error="Por favor, incluir un valor válido fecha" promptTitle="Fecha" prompt="Insertar fechas de envío y baja" sqref="A4:B494" xr:uid="{1C7E6EF0-E07B-47FC-8B09-B23A3D6BE784}">
      <formula1>45658</formula1>
      <formula2>109939</formula2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6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xWindow="477" yWindow="494" count="7">
        <x14:dataValidation type="list" allowBlank="1" showInputMessage="1" showErrorMessage="1" errorTitle="Error DATOS" error="Incluye SOLO datos disponibles en el desplegable" prompt="Incorpora información desde desplegable" xr:uid="{C9FEA026-B0A8-43A4-80DC-E94BBB74B982}">
          <x14:formula1>
            <xm:f>Centros!$AV$2:$AV$23</xm:f>
          </x14:formula1>
          <xm:sqref>D4:D494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0EE95965-0751-4616-83BF-1501634592E2}">
          <x14:formula1>
            <xm:f>Centros!$AJ$2:$AJ$3</xm:f>
          </x14:formula1>
          <xm:sqref>F4:F494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C57F622B-B722-4FFF-84AB-8F560B7DA173}">
          <x14:formula1>
            <xm:f>Centros!$AH$2:$AH$3</xm:f>
          </x14:formula1>
          <xm:sqref>G4:G494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42342298-AD11-4F2A-B3AA-74AE36EE2B3E}">
          <x14:formula1>
            <xm:f>Centros!$AI$2:$AI$10</xm:f>
          </x14:formula1>
          <xm:sqref>H4:H494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9CB2D673-8FFB-471B-92F1-5E08822955C2}">
          <x14:formula1>
            <xm:f>Centros!$AK$2:$AK$4</xm:f>
          </x14:formula1>
          <xm:sqref>J4:J494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0C7B1127-80FC-499B-9C6D-D0EC97DC6F0E}">
          <x14:formula1>
            <xm:f>Centros!$E$2:$E$380</xm:f>
          </x14:formula1>
          <xm:sqref>K4:K494</xm:sqref>
        </x14:dataValidation>
        <x14:dataValidation type="list" allowBlank="1" showInputMessage="1" showErrorMessage="1" errorTitle="Error DATOS" error="Incluye SOLO datos disponibles en el desplegable" prompt="Incorpora información desde desplegable" xr:uid="{A9C5D721-F397-46BC-98B7-13EBF0047FC0}">
          <x14:formula1>
            <xm:f>Trabajadores!$C$3:$C$1288</xm:f>
          </x14:formula1>
          <xm:sqref>I4:I494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6693-A1E0-4553-A48E-37AC87C4706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AO551"/>
  <sheetViews>
    <sheetView workbookViewId="0">
      <selection activeCell="C14" sqref="C14"/>
    </sheetView>
  </sheetViews>
  <sheetFormatPr baseColWidth="10" defaultRowHeight="14.4" x14ac:dyDescent="0.3"/>
  <cols>
    <col min="1" max="1" width="11" customWidth="1"/>
    <col min="2" max="2" width="50" customWidth="1"/>
    <col min="3" max="4" width="3" customWidth="1"/>
    <col min="5" max="5" width="12" customWidth="1"/>
    <col min="6" max="6" width="9" customWidth="1"/>
    <col min="7" max="7" width="3" customWidth="1"/>
    <col min="8" max="8" width="32.77734375" customWidth="1"/>
    <col min="9" max="9" width="35" customWidth="1"/>
    <col min="10" max="10" width="5" customWidth="1"/>
    <col min="11" max="11" width="25" customWidth="1"/>
    <col min="12" max="12" width="7" customWidth="1"/>
    <col min="13" max="13" width="3" customWidth="1"/>
    <col min="14" max="14" width="7.5546875" customWidth="1"/>
    <col min="15" max="15" width="3" customWidth="1"/>
    <col min="16" max="16" width="7" customWidth="1"/>
    <col min="17" max="21" width="3" customWidth="1"/>
    <col min="22" max="22" width="6" customWidth="1"/>
    <col min="23" max="23" width="3" customWidth="1"/>
    <col min="24" max="24" width="8" customWidth="1"/>
    <col min="25" max="25" width="3" customWidth="1"/>
    <col min="26" max="26" width="60" customWidth="1"/>
    <col min="27" max="27" width="3" customWidth="1"/>
    <col min="28" max="28" width="25" customWidth="1"/>
    <col min="29" max="29" width="9" customWidth="1"/>
    <col min="30" max="33" width="3" customWidth="1"/>
    <col min="34" max="34" width="35" customWidth="1"/>
    <col min="35" max="35" width="11" customWidth="1"/>
    <col min="36" max="36" width="3" customWidth="1"/>
    <col min="37" max="37" width="35" customWidth="1"/>
    <col min="38" max="38" width="3" customWidth="1"/>
    <col min="39" max="39" width="1" customWidth="1"/>
    <col min="257" max="257" width="6" customWidth="1"/>
    <col min="258" max="258" width="50" customWidth="1"/>
    <col min="259" max="260" width="3" customWidth="1"/>
    <col min="261" max="261" width="12" customWidth="1"/>
    <col min="262" max="262" width="9" customWidth="1"/>
    <col min="263" max="263" width="3" customWidth="1"/>
    <col min="264" max="264" width="150" customWidth="1"/>
    <col min="265" max="265" width="35" customWidth="1"/>
    <col min="266" max="266" width="5" customWidth="1"/>
    <col min="267" max="267" width="25" customWidth="1"/>
    <col min="268" max="268" width="7" customWidth="1"/>
    <col min="269" max="269" width="3" customWidth="1"/>
    <col min="270" max="270" width="6" customWidth="1"/>
    <col min="271" max="271" width="3" customWidth="1"/>
    <col min="272" max="272" width="7" customWidth="1"/>
    <col min="273" max="277" width="3" customWidth="1"/>
    <col min="278" max="278" width="6" customWidth="1"/>
    <col min="279" max="279" width="3" customWidth="1"/>
    <col min="280" max="280" width="8" customWidth="1"/>
    <col min="281" max="281" width="3" customWidth="1"/>
    <col min="282" max="282" width="60" customWidth="1"/>
    <col min="283" max="283" width="3" customWidth="1"/>
    <col min="284" max="284" width="25" customWidth="1"/>
    <col min="285" max="285" width="9" customWidth="1"/>
    <col min="286" max="289" width="3" customWidth="1"/>
    <col min="290" max="290" width="35" customWidth="1"/>
    <col min="291" max="291" width="11" customWidth="1"/>
    <col min="292" max="292" width="3" customWidth="1"/>
    <col min="293" max="293" width="35" customWidth="1"/>
    <col min="294" max="294" width="3" customWidth="1"/>
    <col min="295" max="295" width="1" customWidth="1"/>
    <col min="513" max="513" width="6" customWidth="1"/>
    <col min="514" max="514" width="50" customWidth="1"/>
    <col min="515" max="516" width="3" customWidth="1"/>
    <col min="517" max="517" width="12" customWidth="1"/>
    <col min="518" max="518" width="9" customWidth="1"/>
    <col min="519" max="519" width="3" customWidth="1"/>
    <col min="520" max="520" width="150" customWidth="1"/>
    <col min="521" max="521" width="35" customWidth="1"/>
    <col min="522" max="522" width="5" customWidth="1"/>
    <col min="523" max="523" width="25" customWidth="1"/>
    <col min="524" max="524" width="7" customWidth="1"/>
    <col min="525" max="525" width="3" customWidth="1"/>
    <col min="526" max="526" width="6" customWidth="1"/>
    <col min="527" max="527" width="3" customWidth="1"/>
    <col min="528" max="528" width="7" customWidth="1"/>
    <col min="529" max="533" width="3" customWidth="1"/>
    <col min="534" max="534" width="6" customWidth="1"/>
    <col min="535" max="535" width="3" customWidth="1"/>
    <col min="536" max="536" width="8" customWidth="1"/>
    <col min="537" max="537" width="3" customWidth="1"/>
    <col min="538" max="538" width="60" customWidth="1"/>
    <col min="539" max="539" width="3" customWidth="1"/>
    <col min="540" max="540" width="25" customWidth="1"/>
    <col min="541" max="541" width="9" customWidth="1"/>
    <col min="542" max="545" width="3" customWidth="1"/>
    <col min="546" max="546" width="35" customWidth="1"/>
    <col min="547" max="547" width="11" customWidth="1"/>
    <col min="548" max="548" width="3" customWidth="1"/>
    <col min="549" max="549" width="35" customWidth="1"/>
    <col min="550" max="550" width="3" customWidth="1"/>
    <col min="551" max="551" width="1" customWidth="1"/>
    <col min="769" max="769" width="6" customWidth="1"/>
    <col min="770" max="770" width="50" customWidth="1"/>
    <col min="771" max="772" width="3" customWidth="1"/>
    <col min="773" max="773" width="12" customWidth="1"/>
    <col min="774" max="774" width="9" customWidth="1"/>
    <col min="775" max="775" width="3" customWidth="1"/>
    <col min="776" max="776" width="150" customWidth="1"/>
    <col min="777" max="777" width="35" customWidth="1"/>
    <col min="778" max="778" width="5" customWidth="1"/>
    <col min="779" max="779" width="25" customWidth="1"/>
    <col min="780" max="780" width="7" customWidth="1"/>
    <col min="781" max="781" width="3" customWidth="1"/>
    <col min="782" max="782" width="6" customWidth="1"/>
    <col min="783" max="783" width="3" customWidth="1"/>
    <col min="784" max="784" width="7" customWidth="1"/>
    <col min="785" max="789" width="3" customWidth="1"/>
    <col min="790" max="790" width="6" customWidth="1"/>
    <col min="791" max="791" width="3" customWidth="1"/>
    <col min="792" max="792" width="8" customWidth="1"/>
    <col min="793" max="793" width="3" customWidth="1"/>
    <col min="794" max="794" width="60" customWidth="1"/>
    <col min="795" max="795" width="3" customWidth="1"/>
    <col min="796" max="796" width="25" customWidth="1"/>
    <col min="797" max="797" width="9" customWidth="1"/>
    <col min="798" max="801" width="3" customWidth="1"/>
    <col min="802" max="802" width="35" customWidth="1"/>
    <col min="803" max="803" width="11" customWidth="1"/>
    <col min="804" max="804" width="3" customWidth="1"/>
    <col min="805" max="805" width="35" customWidth="1"/>
    <col min="806" max="806" width="3" customWidth="1"/>
    <col min="807" max="807" width="1" customWidth="1"/>
    <col min="1025" max="1025" width="6" customWidth="1"/>
    <col min="1026" max="1026" width="50" customWidth="1"/>
    <col min="1027" max="1028" width="3" customWidth="1"/>
    <col min="1029" max="1029" width="12" customWidth="1"/>
    <col min="1030" max="1030" width="9" customWidth="1"/>
    <col min="1031" max="1031" width="3" customWidth="1"/>
    <col min="1032" max="1032" width="150" customWidth="1"/>
    <col min="1033" max="1033" width="35" customWidth="1"/>
    <col min="1034" max="1034" width="5" customWidth="1"/>
    <col min="1035" max="1035" width="25" customWidth="1"/>
    <col min="1036" max="1036" width="7" customWidth="1"/>
    <col min="1037" max="1037" width="3" customWidth="1"/>
    <col min="1038" max="1038" width="6" customWidth="1"/>
    <col min="1039" max="1039" width="3" customWidth="1"/>
    <col min="1040" max="1040" width="7" customWidth="1"/>
    <col min="1041" max="1045" width="3" customWidth="1"/>
    <col min="1046" max="1046" width="6" customWidth="1"/>
    <col min="1047" max="1047" width="3" customWidth="1"/>
    <col min="1048" max="1048" width="8" customWidth="1"/>
    <col min="1049" max="1049" width="3" customWidth="1"/>
    <col min="1050" max="1050" width="60" customWidth="1"/>
    <col min="1051" max="1051" width="3" customWidth="1"/>
    <col min="1052" max="1052" width="25" customWidth="1"/>
    <col min="1053" max="1053" width="9" customWidth="1"/>
    <col min="1054" max="1057" width="3" customWidth="1"/>
    <col min="1058" max="1058" width="35" customWidth="1"/>
    <col min="1059" max="1059" width="11" customWidth="1"/>
    <col min="1060" max="1060" width="3" customWidth="1"/>
    <col min="1061" max="1061" width="35" customWidth="1"/>
    <col min="1062" max="1062" width="3" customWidth="1"/>
    <col min="1063" max="1063" width="1" customWidth="1"/>
    <col min="1281" max="1281" width="6" customWidth="1"/>
    <col min="1282" max="1282" width="50" customWidth="1"/>
    <col min="1283" max="1284" width="3" customWidth="1"/>
    <col min="1285" max="1285" width="12" customWidth="1"/>
    <col min="1286" max="1286" width="9" customWidth="1"/>
    <col min="1287" max="1287" width="3" customWidth="1"/>
    <col min="1288" max="1288" width="150" customWidth="1"/>
    <col min="1289" max="1289" width="35" customWidth="1"/>
    <col min="1290" max="1290" width="5" customWidth="1"/>
    <col min="1291" max="1291" width="25" customWidth="1"/>
    <col min="1292" max="1292" width="7" customWidth="1"/>
    <col min="1293" max="1293" width="3" customWidth="1"/>
    <col min="1294" max="1294" width="6" customWidth="1"/>
    <col min="1295" max="1295" width="3" customWidth="1"/>
    <col min="1296" max="1296" width="7" customWidth="1"/>
    <col min="1297" max="1301" width="3" customWidth="1"/>
    <col min="1302" max="1302" width="6" customWidth="1"/>
    <col min="1303" max="1303" width="3" customWidth="1"/>
    <col min="1304" max="1304" width="8" customWidth="1"/>
    <col min="1305" max="1305" width="3" customWidth="1"/>
    <col min="1306" max="1306" width="60" customWidth="1"/>
    <col min="1307" max="1307" width="3" customWidth="1"/>
    <col min="1308" max="1308" width="25" customWidth="1"/>
    <col min="1309" max="1309" width="9" customWidth="1"/>
    <col min="1310" max="1313" width="3" customWidth="1"/>
    <col min="1314" max="1314" width="35" customWidth="1"/>
    <col min="1315" max="1315" width="11" customWidth="1"/>
    <col min="1316" max="1316" width="3" customWidth="1"/>
    <col min="1317" max="1317" width="35" customWidth="1"/>
    <col min="1318" max="1318" width="3" customWidth="1"/>
    <col min="1319" max="1319" width="1" customWidth="1"/>
    <col min="1537" max="1537" width="6" customWidth="1"/>
    <col min="1538" max="1538" width="50" customWidth="1"/>
    <col min="1539" max="1540" width="3" customWidth="1"/>
    <col min="1541" max="1541" width="12" customWidth="1"/>
    <col min="1542" max="1542" width="9" customWidth="1"/>
    <col min="1543" max="1543" width="3" customWidth="1"/>
    <col min="1544" max="1544" width="150" customWidth="1"/>
    <col min="1545" max="1545" width="35" customWidth="1"/>
    <col min="1546" max="1546" width="5" customWidth="1"/>
    <col min="1547" max="1547" width="25" customWidth="1"/>
    <col min="1548" max="1548" width="7" customWidth="1"/>
    <col min="1549" max="1549" width="3" customWidth="1"/>
    <col min="1550" max="1550" width="6" customWidth="1"/>
    <col min="1551" max="1551" width="3" customWidth="1"/>
    <col min="1552" max="1552" width="7" customWidth="1"/>
    <col min="1553" max="1557" width="3" customWidth="1"/>
    <col min="1558" max="1558" width="6" customWidth="1"/>
    <col min="1559" max="1559" width="3" customWidth="1"/>
    <col min="1560" max="1560" width="8" customWidth="1"/>
    <col min="1561" max="1561" width="3" customWidth="1"/>
    <col min="1562" max="1562" width="60" customWidth="1"/>
    <col min="1563" max="1563" width="3" customWidth="1"/>
    <col min="1564" max="1564" width="25" customWidth="1"/>
    <col min="1565" max="1565" width="9" customWidth="1"/>
    <col min="1566" max="1569" width="3" customWidth="1"/>
    <col min="1570" max="1570" width="35" customWidth="1"/>
    <col min="1571" max="1571" width="11" customWidth="1"/>
    <col min="1572" max="1572" width="3" customWidth="1"/>
    <col min="1573" max="1573" width="35" customWidth="1"/>
    <col min="1574" max="1574" width="3" customWidth="1"/>
    <col min="1575" max="1575" width="1" customWidth="1"/>
    <col min="1793" max="1793" width="6" customWidth="1"/>
    <col min="1794" max="1794" width="50" customWidth="1"/>
    <col min="1795" max="1796" width="3" customWidth="1"/>
    <col min="1797" max="1797" width="12" customWidth="1"/>
    <col min="1798" max="1798" width="9" customWidth="1"/>
    <col min="1799" max="1799" width="3" customWidth="1"/>
    <col min="1800" max="1800" width="150" customWidth="1"/>
    <col min="1801" max="1801" width="35" customWidth="1"/>
    <col min="1802" max="1802" width="5" customWidth="1"/>
    <col min="1803" max="1803" width="25" customWidth="1"/>
    <col min="1804" max="1804" width="7" customWidth="1"/>
    <col min="1805" max="1805" width="3" customWidth="1"/>
    <col min="1806" max="1806" width="6" customWidth="1"/>
    <col min="1807" max="1807" width="3" customWidth="1"/>
    <col min="1808" max="1808" width="7" customWidth="1"/>
    <col min="1809" max="1813" width="3" customWidth="1"/>
    <col min="1814" max="1814" width="6" customWidth="1"/>
    <col min="1815" max="1815" width="3" customWidth="1"/>
    <col min="1816" max="1816" width="8" customWidth="1"/>
    <col min="1817" max="1817" width="3" customWidth="1"/>
    <col min="1818" max="1818" width="60" customWidth="1"/>
    <col min="1819" max="1819" width="3" customWidth="1"/>
    <col min="1820" max="1820" width="25" customWidth="1"/>
    <col min="1821" max="1821" width="9" customWidth="1"/>
    <col min="1822" max="1825" width="3" customWidth="1"/>
    <col min="1826" max="1826" width="35" customWidth="1"/>
    <col min="1827" max="1827" width="11" customWidth="1"/>
    <col min="1828" max="1828" width="3" customWidth="1"/>
    <col min="1829" max="1829" width="35" customWidth="1"/>
    <col min="1830" max="1830" width="3" customWidth="1"/>
    <col min="1831" max="1831" width="1" customWidth="1"/>
    <col min="2049" max="2049" width="6" customWidth="1"/>
    <col min="2050" max="2050" width="50" customWidth="1"/>
    <col min="2051" max="2052" width="3" customWidth="1"/>
    <col min="2053" max="2053" width="12" customWidth="1"/>
    <col min="2054" max="2054" width="9" customWidth="1"/>
    <col min="2055" max="2055" width="3" customWidth="1"/>
    <col min="2056" max="2056" width="150" customWidth="1"/>
    <col min="2057" max="2057" width="35" customWidth="1"/>
    <col min="2058" max="2058" width="5" customWidth="1"/>
    <col min="2059" max="2059" width="25" customWidth="1"/>
    <col min="2060" max="2060" width="7" customWidth="1"/>
    <col min="2061" max="2061" width="3" customWidth="1"/>
    <col min="2062" max="2062" width="6" customWidth="1"/>
    <col min="2063" max="2063" width="3" customWidth="1"/>
    <col min="2064" max="2064" width="7" customWidth="1"/>
    <col min="2065" max="2069" width="3" customWidth="1"/>
    <col min="2070" max="2070" width="6" customWidth="1"/>
    <col min="2071" max="2071" width="3" customWidth="1"/>
    <col min="2072" max="2072" width="8" customWidth="1"/>
    <col min="2073" max="2073" width="3" customWidth="1"/>
    <col min="2074" max="2074" width="60" customWidth="1"/>
    <col min="2075" max="2075" width="3" customWidth="1"/>
    <col min="2076" max="2076" width="25" customWidth="1"/>
    <col min="2077" max="2077" width="9" customWidth="1"/>
    <col min="2078" max="2081" width="3" customWidth="1"/>
    <col min="2082" max="2082" width="35" customWidth="1"/>
    <col min="2083" max="2083" width="11" customWidth="1"/>
    <col min="2084" max="2084" width="3" customWidth="1"/>
    <col min="2085" max="2085" width="35" customWidth="1"/>
    <col min="2086" max="2086" width="3" customWidth="1"/>
    <col min="2087" max="2087" width="1" customWidth="1"/>
    <col min="2305" max="2305" width="6" customWidth="1"/>
    <col min="2306" max="2306" width="50" customWidth="1"/>
    <col min="2307" max="2308" width="3" customWidth="1"/>
    <col min="2309" max="2309" width="12" customWidth="1"/>
    <col min="2310" max="2310" width="9" customWidth="1"/>
    <col min="2311" max="2311" width="3" customWidth="1"/>
    <col min="2312" max="2312" width="150" customWidth="1"/>
    <col min="2313" max="2313" width="35" customWidth="1"/>
    <col min="2314" max="2314" width="5" customWidth="1"/>
    <col min="2315" max="2315" width="25" customWidth="1"/>
    <col min="2316" max="2316" width="7" customWidth="1"/>
    <col min="2317" max="2317" width="3" customWidth="1"/>
    <col min="2318" max="2318" width="6" customWidth="1"/>
    <col min="2319" max="2319" width="3" customWidth="1"/>
    <col min="2320" max="2320" width="7" customWidth="1"/>
    <col min="2321" max="2325" width="3" customWidth="1"/>
    <col min="2326" max="2326" width="6" customWidth="1"/>
    <col min="2327" max="2327" width="3" customWidth="1"/>
    <col min="2328" max="2328" width="8" customWidth="1"/>
    <col min="2329" max="2329" width="3" customWidth="1"/>
    <col min="2330" max="2330" width="60" customWidth="1"/>
    <col min="2331" max="2331" width="3" customWidth="1"/>
    <col min="2332" max="2332" width="25" customWidth="1"/>
    <col min="2333" max="2333" width="9" customWidth="1"/>
    <col min="2334" max="2337" width="3" customWidth="1"/>
    <col min="2338" max="2338" width="35" customWidth="1"/>
    <col min="2339" max="2339" width="11" customWidth="1"/>
    <col min="2340" max="2340" width="3" customWidth="1"/>
    <col min="2341" max="2341" width="35" customWidth="1"/>
    <col min="2342" max="2342" width="3" customWidth="1"/>
    <col min="2343" max="2343" width="1" customWidth="1"/>
    <col min="2561" max="2561" width="6" customWidth="1"/>
    <col min="2562" max="2562" width="50" customWidth="1"/>
    <col min="2563" max="2564" width="3" customWidth="1"/>
    <col min="2565" max="2565" width="12" customWidth="1"/>
    <col min="2566" max="2566" width="9" customWidth="1"/>
    <col min="2567" max="2567" width="3" customWidth="1"/>
    <col min="2568" max="2568" width="150" customWidth="1"/>
    <col min="2569" max="2569" width="35" customWidth="1"/>
    <col min="2570" max="2570" width="5" customWidth="1"/>
    <col min="2571" max="2571" width="25" customWidth="1"/>
    <col min="2572" max="2572" width="7" customWidth="1"/>
    <col min="2573" max="2573" width="3" customWidth="1"/>
    <col min="2574" max="2574" width="6" customWidth="1"/>
    <col min="2575" max="2575" width="3" customWidth="1"/>
    <col min="2576" max="2576" width="7" customWidth="1"/>
    <col min="2577" max="2581" width="3" customWidth="1"/>
    <col min="2582" max="2582" width="6" customWidth="1"/>
    <col min="2583" max="2583" width="3" customWidth="1"/>
    <col min="2584" max="2584" width="8" customWidth="1"/>
    <col min="2585" max="2585" width="3" customWidth="1"/>
    <col min="2586" max="2586" width="60" customWidth="1"/>
    <col min="2587" max="2587" width="3" customWidth="1"/>
    <col min="2588" max="2588" width="25" customWidth="1"/>
    <col min="2589" max="2589" width="9" customWidth="1"/>
    <col min="2590" max="2593" width="3" customWidth="1"/>
    <col min="2594" max="2594" width="35" customWidth="1"/>
    <col min="2595" max="2595" width="11" customWidth="1"/>
    <col min="2596" max="2596" width="3" customWidth="1"/>
    <col min="2597" max="2597" width="35" customWidth="1"/>
    <col min="2598" max="2598" width="3" customWidth="1"/>
    <col min="2599" max="2599" width="1" customWidth="1"/>
    <col min="2817" max="2817" width="6" customWidth="1"/>
    <col min="2818" max="2818" width="50" customWidth="1"/>
    <col min="2819" max="2820" width="3" customWidth="1"/>
    <col min="2821" max="2821" width="12" customWidth="1"/>
    <col min="2822" max="2822" width="9" customWidth="1"/>
    <col min="2823" max="2823" width="3" customWidth="1"/>
    <col min="2824" max="2824" width="150" customWidth="1"/>
    <col min="2825" max="2825" width="35" customWidth="1"/>
    <col min="2826" max="2826" width="5" customWidth="1"/>
    <col min="2827" max="2827" width="25" customWidth="1"/>
    <col min="2828" max="2828" width="7" customWidth="1"/>
    <col min="2829" max="2829" width="3" customWidth="1"/>
    <col min="2830" max="2830" width="6" customWidth="1"/>
    <col min="2831" max="2831" width="3" customWidth="1"/>
    <col min="2832" max="2832" width="7" customWidth="1"/>
    <col min="2833" max="2837" width="3" customWidth="1"/>
    <col min="2838" max="2838" width="6" customWidth="1"/>
    <col min="2839" max="2839" width="3" customWidth="1"/>
    <col min="2840" max="2840" width="8" customWidth="1"/>
    <col min="2841" max="2841" width="3" customWidth="1"/>
    <col min="2842" max="2842" width="60" customWidth="1"/>
    <col min="2843" max="2843" width="3" customWidth="1"/>
    <col min="2844" max="2844" width="25" customWidth="1"/>
    <col min="2845" max="2845" width="9" customWidth="1"/>
    <col min="2846" max="2849" width="3" customWidth="1"/>
    <col min="2850" max="2850" width="35" customWidth="1"/>
    <col min="2851" max="2851" width="11" customWidth="1"/>
    <col min="2852" max="2852" width="3" customWidth="1"/>
    <col min="2853" max="2853" width="35" customWidth="1"/>
    <col min="2854" max="2854" width="3" customWidth="1"/>
    <col min="2855" max="2855" width="1" customWidth="1"/>
    <col min="3073" max="3073" width="6" customWidth="1"/>
    <col min="3074" max="3074" width="50" customWidth="1"/>
    <col min="3075" max="3076" width="3" customWidth="1"/>
    <col min="3077" max="3077" width="12" customWidth="1"/>
    <col min="3078" max="3078" width="9" customWidth="1"/>
    <col min="3079" max="3079" width="3" customWidth="1"/>
    <col min="3080" max="3080" width="150" customWidth="1"/>
    <col min="3081" max="3081" width="35" customWidth="1"/>
    <col min="3082" max="3082" width="5" customWidth="1"/>
    <col min="3083" max="3083" width="25" customWidth="1"/>
    <col min="3084" max="3084" width="7" customWidth="1"/>
    <col min="3085" max="3085" width="3" customWidth="1"/>
    <col min="3086" max="3086" width="6" customWidth="1"/>
    <col min="3087" max="3087" width="3" customWidth="1"/>
    <col min="3088" max="3088" width="7" customWidth="1"/>
    <col min="3089" max="3093" width="3" customWidth="1"/>
    <col min="3094" max="3094" width="6" customWidth="1"/>
    <col min="3095" max="3095" width="3" customWidth="1"/>
    <col min="3096" max="3096" width="8" customWidth="1"/>
    <col min="3097" max="3097" width="3" customWidth="1"/>
    <col min="3098" max="3098" width="60" customWidth="1"/>
    <col min="3099" max="3099" width="3" customWidth="1"/>
    <col min="3100" max="3100" width="25" customWidth="1"/>
    <col min="3101" max="3101" width="9" customWidth="1"/>
    <col min="3102" max="3105" width="3" customWidth="1"/>
    <col min="3106" max="3106" width="35" customWidth="1"/>
    <col min="3107" max="3107" width="11" customWidth="1"/>
    <col min="3108" max="3108" width="3" customWidth="1"/>
    <col min="3109" max="3109" width="35" customWidth="1"/>
    <col min="3110" max="3110" width="3" customWidth="1"/>
    <col min="3111" max="3111" width="1" customWidth="1"/>
    <col min="3329" max="3329" width="6" customWidth="1"/>
    <col min="3330" max="3330" width="50" customWidth="1"/>
    <col min="3331" max="3332" width="3" customWidth="1"/>
    <col min="3333" max="3333" width="12" customWidth="1"/>
    <col min="3334" max="3334" width="9" customWidth="1"/>
    <col min="3335" max="3335" width="3" customWidth="1"/>
    <col min="3336" max="3336" width="150" customWidth="1"/>
    <col min="3337" max="3337" width="35" customWidth="1"/>
    <col min="3338" max="3338" width="5" customWidth="1"/>
    <col min="3339" max="3339" width="25" customWidth="1"/>
    <col min="3340" max="3340" width="7" customWidth="1"/>
    <col min="3341" max="3341" width="3" customWidth="1"/>
    <col min="3342" max="3342" width="6" customWidth="1"/>
    <col min="3343" max="3343" width="3" customWidth="1"/>
    <col min="3344" max="3344" width="7" customWidth="1"/>
    <col min="3345" max="3349" width="3" customWidth="1"/>
    <col min="3350" max="3350" width="6" customWidth="1"/>
    <col min="3351" max="3351" width="3" customWidth="1"/>
    <col min="3352" max="3352" width="8" customWidth="1"/>
    <col min="3353" max="3353" width="3" customWidth="1"/>
    <col min="3354" max="3354" width="60" customWidth="1"/>
    <col min="3355" max="3355" width="3" customWidth="1"/>
    <col min="3356" max="3356" width="25" customWidth="1"/>
    <col min="3357" max="3357" width="9" customWidth="1"/>
    <col min="3358" max="3361" width="3" customWidth="1"/>
    <col min="3362" max="3362" width="35" customWidth="1"/>
    <col min="3363" max="3363" width="11" customWidth="1"/>
    <col min="3364" max="3364" width="3" customWidth="1"/>
    <col min="3365" max="3365" width="35" customWidth="1"/>
    <col min="3366" max="3366" width="3" customWidth="1"/>
    <col min="3367" max="3367" width="1" customWidth="1"/>
    <col min="3585" max="3585" width="6" customWidth="1"/>
    <col min="3586" max="3586" width="50" customWidth="1"/>
    <col min="3587" max="3588" width="3" customWidth="1"/>
    <col min="3589" max="3589" width="12" customWidth="1"/>
    <col min="3590" max="3590" width="9" customWidth="1"/>
    <col min="3591" max="3591" width="3" customWidth="1"/>
    <col min="3592" max="3592" width="150" customWidth="1"/>
    <col min="3593" max="3593" width="35" customWidth="1"/>
    <col min="3594" max="3594" width="5" customWidth="1"/>
    <col min="3595" max="3595" width="25" customWidth="1"/>
    <col min="3596" max="3596" width="7" customWidth="1"/>
    <col min="3597" max="3597" width="3" customWidth="1"/>
    <col min="3598" max="3598" width="6" customWidth="1"/>
    <col min="3599" max="3599" width="3" customWidth="1"/>
    <col min="3600" max="3600" width="7" customWidth="1"/>
    <col min="3601" max="3605" width="3" customWidth="1"/>
    <col min="3606" max="3606" width="6" customWidth="1"/>
    <col min="3607" max="3607" width="3" customWidth="1"/>
    <col min="3608" max="3608" width="8" customWidth="1"/>
    <col min="3609" max="3609" width="3" customWidth="1"/>
    <col min="3610" max="3610" width="60" customWidth="1"/>
    <col min="3611" max="3611" width="3" customWidth="1"/>
    <col min="3612" max="3612" width="25" customWidth="1"/>
    <col min="3613" max="3613" width="9" customWidth="1"/>
    <col min="3614" max="3617" width="3" customWidth="1"/>
    <col min="3618" max="3618" width="35" customWidth="1"/>
    <col min="3619" max="3619" width="11" customWidth="1"/>
    <col min="3620" max="3620" width="3" customWidth="1"/>
    <col min="3621" max="3621" width="35" customWidth="1"/>
    <col min="3622" max="3622" width="3" customWidth="1"/>
    <col min="3623" max="3623" width="1" customWidth="1"/>
    <col min="3841" max="3841" width="6" customWidth="1"/>
    <col min="3842" max="3842" width="50" customWidth="1"/>
    <col min="3843" max="3844" width="3" customWidth="1"/>
    <col min="3845" max="3845" width="12" customWidth="1"/>
    <col min="3846" max="3846" width="9" customWidth="1"/>
    <col min="3847" max="3847" width="3" customWidth="1"/>
    <col min="3848" max="3848" width="150" customWidth="1"/>
    <col min="3849" max="3849" width="35" customWidth="1"/>
    <col min="3850" max="3850" width="5" customWidth="1"/>
    <col min="3851" max="3851" width="25" customWidth="1"/>
    <col min="3852" max="3852" width="7" customWidth="1"/>
    <col min="3853" max="3853" width="3" customWidth="1"/>
    <col min="3854" max="3854" width="6" customWidth="1"/>
    <col min="3855" max="3855" width="3" customWidth="1"/>
    <col min="3856" max="3856" width="7" customWidth="1"/>
    <col min="3857" max="3861" width="3" customWidth="1"/>
    <col min="3862" max="3862" width="6" customWidth="1"/>
    <col min="3863" max="3863" width="3" customWidth="1"/>
    <col min="3864" max="3864" width="8" customWidth="1"/>
    <col min="3865" max="3865" width="3" customWidth="1"/>
    <col min="3866" max="3866" width="60" customWidth="1"/>
    <col min="3867" max="3867" width="3" customWidth="1"/>
    <col min="3868" max="3868" width="25" customWidth="1"/>
    <col min="3869" max="3869" width="9" customWidth="1"/>
    <col min="3870" max="3873" width="3" customWidth="1"/>
    <col min="3874" max="3874" width="35" customWidth="1"/>
    <col min="3875" max="3875" width="11" customWidth="1"/>
    <col min="3876" max="3876" width="3" customWidth="1"/>
    <col min="3877" max="3877" width="35" customWidth="1"/>
    <col min="3878" max="3878" width="3" customWidth="1"/>
    <col min="3879" max="3879" width="1" customWidth="1"/>
    <col min="4097" max="4097" width="6" customWidth="1"/>
    <col min="4098" max="4098" width="50" customWidth="1"/>
    <col min="4099" max="4100" width="3" customWidth="1"/>
    <col min="4101" max="4101" width="12" customWidth="1"/>
    <col min="4102" max="4102" width="9" customWidth="1"/>
    <col min="4103" max="4103" width="3" customWidth="1"/>
    <col min="4104" max="4104" width="150" customWidth="1"/>
    <col min="4105" max="4105" width="35" customWidth="1"/>
    <col min="4106" max="4106" width="5" customWidth="1"/>
    <col min="4107" max="4107" width="25" customWidth="1"/>
    <col min="4108" max="4108" width="7" customWidth="1"/>
    <col min="4109" max="4109" width="3" customWidth="1"/>
    <col min="4110" max="4110" width="6" customWidth="1"/>
    <col min="4111" max="4111" width="3" customWidth="1"/>
    <col min="4112" max="4112" width="7" customWidth="1"/>
    <col min="4113" max="4117" width="3" customWidth="1"/>
    <col min="4118" max="4118" width="6" customWidth="1"/>
    <col min="4119" max="4119" width="3" customWidth="1"/>
    <col min="4120" max="4120" width="8" customWidth="1"/>
    <col min="4121" max="4121" width="3" customWidth="1"/>
    <col min="4122" max="4122" width="60" customWidth="1"/>
    <col min="4123" max="4123" width="3" customWidth="1"/>
    <col min="4124" max="4124" width="25" customWidth="1"/>
    <col min="4125" max="4125" width="9" customWidth="1"/>
    <col min="4126" max="4129" width="3" customWidth="1"/>
    <col min="4130" max="4130" width="35" customWidth="1"/>
    <col min="4131" max="4131" width="11" customWidth="1"/>
    <col min="4132" max="4132" width="3" customWidth="1"/>
    <col min="4133" max="4133" width="35" customWidth="1"/>
    <col min="4134" max="4134" width="3" customWidth="1"/>
    <col min="4135" max="4135" width="1" customWidth="1"/>
    <col min="4353" max="4353" width="6" customWidth="1"/>
    <col min="4354" max="4354" width="50" customWidth="1"/>
    <col min="4355" max="4356" width="3" customWidth="1"/>
    <col min="4357" max="4357" width="12" customWidth="1"/>
    <col min="4358" max="4358" width="9" customWidth="1"/>
    <col min="4359" max="4359" width="3" customWidth="1"/>
    <col min="4360" max="4360" width="150" customWidth="1"/>
    <col min="4361" max="4361" width="35" customWidth="1"/>
    <col min="4362" max="4362" width="5" customWidth="1"/>
    <col min="4363" max="4363" width="25" customWidth="1"/>
    <col min="4364" max="4364" width="7" customWidth="1"/>
    <col min="4365" max="4365" width="3" customWidth="1"/>
    <col min="4366" max="4366" width="6" customWidth="1"/>
    <col min="4367" max="4367" width="3" customWidth="1"/>
    <col min="4368" max="4368" width="7" customWidth="1"/>
    <col min="4369" max="4373" width="3" customWidth="1"/>
    <col min="4374" max="4374" width="6" customWidth="1"/>
    <col min="4375" max="4375" width="3" customWidth="1"/>
    <col min="4376" max="4376" width="8" customWidth="1"/>
    <col min="4377" max="4377" width="3" customWidth="1"/>
    <col min="4378" max="4378" width="60" customWidth="1"/>
    <col min="4379" max="4379" width="3" customWidth="1"/>
    <col min="4380" max="4380" width="25" customWidth="1"/>
    <col min="4381" max="4381" width="9" customWidth="1"/>
    <col min="4382" max="4385" width="3" customWidth="1"/>
    <col min="4386" max="4386" width="35" customWidth="1"/>
    <col min="4387" max="4387" width="11" customWidth="1"/>
    <col min="4388" max="4388" width="3" customWidth="1"/>
    <col min="4389" max="4389" width="35" customWidth="1"/>
    <col min="4390" max="4390" width="3" customWidth="1"/>
    <col min="4391" max="4391" width="1" customWidth="1"/>
    <col min="4609" max="4609" width="6" customWidth="1"/>
    <col min="4610" max="4610" width="50" customWidth="1"/>
    <col min="4611" max="4612" width="3" customWidth="1"/>
    <col min="4613" max="4613" width="12" customWidth="1"/>
    <col min="4614" max="4614" width="9" customWidth="1"/>
    <col min="4615" max="4615" width="3" customWidth="1"/>
    <col min="4616" max="4616" width="150" customWidth="1"/>
    <col min="4617" max="4617" width="35" customWidth="1"/>
    <col min="4618" max="4618" width="5" customWidth="1"/>
    <col min="4619" max="4619" width="25" customWidth="1"/>
    <col min="4620" max="4620" width="7" customWidth="1"/>
    <col min="4621" max="4621" width="3" customWidth="1"/>
    <col min="4622" max="4622" width="6" customWidth="1"/>
    <col min="4623" max="4623" width="3" customWidth="1"/>
    <col min="4624" max="4624" width="7" customWidth="1"/>
    <col min="4625" max="4629" width="3" customWidth="1"/>
    <col min="4630" max="4630" width="6" customWidth="1"/>
    <col min="4631" max="4631" width="3" customWidth="1"/>
    <col min="4632" max="4632" width="8" customWidth="1"/>
    <col min="4633" max="4633" width="3" customWidth="1"/>
    <col min="4634" max="4634" width="60" customWidth="1"/>
    <col min="4635" max="4635" width="3" customWidth="1"/>
    <col min="4636" max="4636" width="25" customWidth="1"/>
    <col min="4637" max="4637" width="9" customWidth="1"/>
    <col min="4638" max="4641" width="3" customWidth="1"/>
    <col min="4642" max="4642" width="35" customWidth="1"/>
    <col min="4643" max="4643" width="11" customWidth="1"/>
    <col min="4644" max="4644" width="3" customWidth="1"/>
    <col min="4645" max="4645" width="35" customWidth="1"/>
    <col min="4646" max="4646" width="3" customWidth="1"/>
    <col min="4647" max="4647" width="1" customWidth="1"/>
    <col min="4865" max="4865" width="6" customWidth="1"/>
    <col min="4866" max="4866" width="50" customWidth="1"/>
    <col min="4867" max="4868" width="3" customWidth="1"/>
    <col min="4869" max="4869" width="12" customWidth="1"/>
    <col min="4870" max="4870" width="9" customWidth="1"/>
    <col min="4871" max="4871" width="3" customWidth="1"/>
    <col min="4872" max="4872" width="150" customWidth="1"/>
    <col min="4873" max="4873" width="35" customWidth="1"/>
    <col min="4874" max="4874" width="5" customWidth="1"/>
    <col min="4875" max="4875" width="25" customWidth="1"/>
    <col min="4876" max="4876" width="7" customWidth="1"/>
    <col min="4877" max="4877" width="3" customWidth="1"/>
    <col min="4878" max="4878" width="6" customWidth="1"/>
    <col min="4879" max="4879" width="3" customWidth="1"/>
    <col min="4880" max="4880" width="7" customWidth="1"/>
    <col min="4881" max="4885" width="3" customWidth="1"/>
    <col min="4886" max="4886" width="6" customWidth="1"/>
    <col min="4887" max="4887" width="3" customWidth="1"/>
    <col min="4888" max="4888" width="8" customWidth="1"/>
    <col min="4889" max="4889" width="3" customWidth="1"/>
    <col min="4890" max="4890" width="60" customWidth="1"/>
    <col min="4891" max="4891" width="3" customWidth="1"/>
    <col min="4892" max="4892" width="25" customWidth="1"/>
    <col min="4893" max="4893" width="9" customWidth="1"/>
    <col min="4894" max="4897" width="3" customWidth="1"/>
    <col min="4898" max="4898" width="35" customWidth="1"/>
    <col min="4899" max="4899" width="11" customWidth="1"/>
    <col min="4900" max="4900" width="3" customWidth="1"/>
    <col min="4901" max="4901" width="35" customWidth="1"/>
    <col min="4902" max="4902" width="3" customWidth="1"/>
    <col min="4903" max="4903" width="1" customWidth="1"/>
    <col min="5121" max="5121" width="6" customWidth="1"/>
    <col min="5122" max="5122" width="50" customWidth="1"/>
    <col min="5123" max="5124" width="3" customWidth="1"/>
    <col min="5125" max="5125" width="12" customWidth="1"/>
    <col min="5126" max="5126" width="9" customWidth="1"/>
    <col min="5127" max="5127" width="3" customWidth="1"/>
    <col min="5128" max="5128" width="150" customWidth="1"/>
    <col min="5129" max="5129" width="35" customWidth="1"/>
    <col min="5130" max="5130" width="5" customWidth="1"/>
    <col min="5131" max="5131" width="25" customWidth="1"/>
    <col min="5132" max="5132" width="7" customWidth="1"/>
    <col min="5133" max="5133" width="3" customWidth="1"/>
    <col min="5134" max="5134" width="6" customWidth="1"/>
    <col min="5135" max="5135" width="3" customWidth="1"/>
    <col min="5136" max="5136" width="7" customWidth="1"/>
    <col min="5137" max="5141" width="3" customWidth="1"/>
    <col min="5142" max="5142" width="6" customWidth="1"/>
    <col min="5143" max="5143" width="3" customWidth="1"/>
    <col min="5144" max="5144" width="8" customWidth="1"/>
    <col min="5145" max="5145" width="3" customWidth="1"/>
    <col min="5146" max="5146" width="60" customWidth="1"/>
    <col min="5147" max="5147" width="3" customWidth="1"/>
    <col min="5148" max="5148" width="25" customWidth="1"/>
    <col min="5149" max="5149" width="9" customWidth="1"/>
    <col min="5150" max="5153" width="3" customWidth="1"/>
    <col min="5154" max="5154" width="35" customWidth="1"/>
    <col min="5155" max="5155" width="11" customWidth="1"/>
    <col min="5156" max="5156" width="3" customWidth="1"/>
    <col min="5157" max="5157" width="35" customWidth="1"/>
    <col min="5158" max="5158" width="3" customWidth="1"/>
    <col min="5159" max="5159" width="1" customWidth="1"/>
    <col min="5377" max="5377" width="6" customWidth="1"/>
    <col min="5378" max="5378" width="50" customWidth="1"/>
    <col min="5379" max="5380" width="3" customWidth="1"/>
    <col min="5381" max="5381" width="12" customWidth="1"/>
    <col min="5382" max="5382" width="9" customWidth="1"/>
    <col min="5383" max="5383" width="3" customWidth="1"/>
    <col min="5384" max="5384" width="150" customWidth="1"/>
    <col min="5385" max="5385" width="35" customWidth="1"/>
    <col min="5386" max="5386" width="5" customWidth="1"/>
    <col min="5387" max="5387" width="25" customWidth="1"/>
    <col min="5388" max="5388" width="7" customWidth="1"/>
    <col min="5389" max="5389" width="3" customWidth="1"/>
    <col min="5390" max="5390" width="6" customWidth="1"/>
    <col min="5391" max="5391" width="3" customWidth="1"/>
    <col min="5392" max="5392" width="7" customWidth="1"/>
    <col min="5393" max="5397" width="3" customWidth="1"/>
    <col min="5398" max="5398" width="6" customWidth="1"/>
    <col min="5399" max="5399" width="3" customWidth="1"/>
    <col min="5400" max="5400" width="8" customWidth="1"/>
    <col min="5401" max="5401" width="3" customWidth="1"/>
    <col min="5402" max="5402" width="60" customWidth="1"/>
    <col min="5403" max="5403" width="3" customWidth="1"/>
    <col min="5404" max="5404" width="25" customWidth="1"/>
    <col min="5405" max="5405" width="9" customWidth="1"/>
    <col min="5406" max="5409" width="3" customWidth="1"/>
    <col min="5410" max="5410" width="35" customWidth="1"/>
    <col min="5411" max="5411" width="11" customWidth="1"/>
    <col min="5412" max="5412" width="3" customWidth="1"/>
    <col min="5413" max="5413" width="35" customWidth="1"/>
    <col min="5414" max="5414" width="3" customWidth="1"/>
    <col min="5415" max="5415" width="1" customWidth="1"/>
    <col min="5633" max="5633" width="6" customWidth="1"/>
    <col min="5634" max="5634" width="50" customWidth="1"/>
    <col min="5635" max="5636" width="3" customWidth="1"/>
    <col min="5637" max="5637" width="12" customWidth="1"/>
    <col min="5638" max="5638" width="9" customWidth="1"/>
    <col min="5639" max="5639" width="3" customWidth="1"/>
    <col min="5640" max="5640" width="150" customWidth="1"/>
    <col min="5641" max="5641" width="35" customWidth="1"/>
    <col min="5642" max="5642" width="5" customWidth="1"/>
    <col min="5643" max="5643" width="25" customWidth="1"/>
    <col min="5644" max="5644" width="7" customWidth="1"/>
    <col min="5645" max="5645" width="3" customWidth="1"/>
    <col min="5646" max="5646" width="6" customWidth="1"/>
    <col min="5647" max="5647" width="3" customWidth="1"/>
    <col min="5648" max="5648" width="7" customWidth="1"/>
    <col min="5649" max="5653" width="3" customWidth="1"/>
    <col min="5654" max="5654" width="6" customWidth="1"/>
    <col min="5655" max="5655" width="3" customWidth="1"/>
    <col min="5656" max="5656" width="8" customWidth="1"/>
    <col min="5657" max="5657" width="3" customWidth="1"/>
    <col min="5658" max="5658" width="60" customWidth="1"/>
    <col min="5659" max="5659" width="3" customWidth="1"/>
    <col min="5660" max="5660" width="25" customWidth="1"/>
    <col min="5661" max="5661" width="9" customWidth="1"/>
    <col min="5662" max="5665" width="3" customWidth="1"/>
    <col min="5666" max="5666" width="35" customWidth="1"/>
    <col min="5667" max="5667" width="11" customWidth="1"/>
    <col min="5668" max="5668" width="3" customWidth="1"/>
    <col min="5669" max="5669" width="35" customWidth="1"/>
    <col min="5670" max="5670" width="3" customWidth="1"/>
    <col min="5671" max="5671" width="1" customWidth="1"/>
    <col min="5889" max="5889" width="6" customWidth="1"/>
    <col min="5890" max="5890" width="50" customWidth="1"/>
    <col min="5891" max="5892" width="3" customWidth="1"/>
    <col min="5893" max="5893" width="12" customWidth="1"/>
    <col min="5894" max="5894" width="9" customWidth="1"/>
    <col min="5895" max="5895" width="3" customWidth="1"/>
    <col min="5896" max="5896" width="150" customWidth="1"/>
    <col min="5897" max="5897" width="35" customWidth="1"/>
    <col min="5898" max="5898" width="5" customWidth="1"/>
    <col min="5899" max="5899" width="25" customWidth="1"/>
    <col min="5900" max="5900" width="7" customWidth="1"/>
    <col min="5901" max="5901" width="3" customWidth="1"/>
    <col min="5902" max="5902" width="6" customWidth="1"/>
    <col min="5903" max="5903" width="3" customWidth="1"/>
    <col min="5904" max="5904" width="7" customWidth="1"/>
    <col min="5905" max="5909" width="3" customWidth="1"/>
    <col min="5910" max="5910" width="6" customWidth="1"/>
    <col min="5911" max="5911" width="3" customWidth="1"/>
    <col min="5912" max="5912" width="8" customWidth="1"/>
    <col min="5913" max="5913" width="3" customWidth="1"/>
    <col min="5914" max="5914" width="60" customWidth="1"/>
    <col min="5915" max="5915" width="3" customWidth="1"/>
    <col min="5916" max="5916" width="25" customWidth="1"/>
    <col min="5917" max="5917" width="9" customWidth="1"/>
    <col min="5918" max="5921" width="3" customWidth="1"/>
    <col min="5922" max="5922" width="35" customWidth="1"/>
    <col min="5923" max="5923" width="11" customWidth="1"/>
    <col min="5924" max="5924" width="3" customWidth="1"/>
    <col min="5925" max="5925" width="35" customWidth="1"/>
    <col min="5926" max="5926" width="3" customWidth="1"/>
    <col min="5927" max="5927" width="1" customWidth="1"/>
    <col min="6145" max="6145" width="6" customWidth="1"/>
    <col min="6146" max="6146" width="50" customWidth="1"/>
    <col min="6147" max="6148" width="3" customWidth="1"/>
    <col min="6149" max="6149" width="12" customWidth="1"/>
    <col min="6150" max="6150" width="9" customWidth="1"/>
    <col min="6151" max="6151" width="3" customWidth="1"/>
    <col min="6152" max="6152" width="150" customWidth="1"/>
    <col min="6153" max="6153" width="35" customWidth="1"/>
    <col min="6154" max="6154" width="5" customWidth="1"/>
    <col min="6155" max="6155" width="25" customWidth="1"/>
    <col min="6156" max="6156" width="7" customWidth="1"/>
    <col min="6157" max="6157" width="3" customWidth="1"/>
    <col min="6158" max="6158" width="6" customWidth="1"/>
    <col min="6159" max="6159" width="3" customWidth="1"/>
    <col min="6160" max="6160" width="7" customWidth="1"/>
    <col min="6161" max="6165" width="3" customWidth="1"/>
    <col min="6166" max="6166" width="6" customWidth="1"/>
    <col min="6167" max="6167" width="3" customWidth="1"/>
    <col min="6168" max="6168" width="8" customWidth="1"/>
    <col min="6169" max="6169" width="3" customWidth="1"/>
    <col min="6170" max="6170" width="60" customWidth="1"/>
    <col min="6171" max="6171" width="3" customWidth="1"/>
    <col min="6172" max="6172" width="25" customWidth="1"/>
    <col min="6173" max="6173" width="9" customWidth="1"/>
    <col min="6174" max="6177" width="3" customWidth="1"/>
    <col min="6178" max="6178" width="35" customWidth="1"/>
    <col min="6179" max="6179" width="11" customWidth="1"/>
    <col min="6180" max="6180" width="3" customWidth="1"/>
    <col min="6181" max="6181" width="35" customWidth="1"/>
    <col min="6182" max="6182" width="3" customWidth="1"/>
    <col min="6183" max="6183" width="1" customWidth="1"/>
    <col min="6401" max="6401" width="6" customWidth="1"/>
    <col min="6402" max="6402" width="50" customWidth="1"/>
    <col min="6403" max="6404" width="3" customWidth="1"/>
    <col min="6405" max="6405" width="12" customWidth="1"/>
    <col min="6406" max="6406" width="9" customWidth="1"/>
    <col min="6407" max="6407" width="3" customWidth="1"/>
    <col min="6408" max="6408" width="150" customWidth="1"/>
    <col min="6409" max="6409" width="35" customWidth="1"/>
    <col min="6410" max="6410" width="5" customWidth="1"/>
    <col min="6411" max="6411" width="25" customWidth="1"/>
    <col min="6412" max="6412" width="7" customWidth="1"/>
    <col min="6413" max="6413" width="3" customWidth="1"/>
    <col min="6414" max="6414" width="6" customWidth="1"/>
    <col min="6415" max="6415" width="3" customWidth="1"/>
    <col min="6416" max="6416" width="7" customWidth="1"/>
    <col min="6417" max="6421" width="3" customWidth="1"/>
    <col min="6422" max="6422" width="6" customWidth="1"/>
    <col min="6423" max="6423" width="3" customWidth="1"/>
    <col min="6424" max="6424" width="8" customWidth="1"/>
    <col min="6425" max="6425" width="3" customWidth="1"/>
    <col min="6426" max="6426" width="60" customWidth="1"/>
    <col min="6427" max="6427" width="3" customWidth="1"/>
    <col min="6428" max="6428" width="25" customWidth="1"/>
    <col min="6429" max="6429" width="9" customWidth="1"/>
    <col min="6430" max="6433" width="3" customWidth="1"/>
    <col min="6434" max="6434" width="35" customWidth="1"/>
    <col min="6435" max="6435" width="11" customWidth="1"/>
    <col min="6436" max="6436" width="3" customWidth="1"/>
    <col min="6437" max="6437" width="35" customWidth="1"/>
    <col min="6438" max="6438" width="3" customWidth="1"/>
    <col min="6439" max="6439" width="1" customWidth="1"/>
    <col min="6657" max="6657" width="6" customWidth="1"/>
    <col min="6658" max="6658" width="50" customWidth="1"/>
    <col min="6659" max="6660" width="3" customWidth="1"/>
    <col min="6661" max="6661" width="12" customWidth="1"/>
    <col min="6662" max="6662" width="9" customWidth="1"/>
    <col min="6663" max="6663" width="3" customWidth="1"/>
    <col min="6664" max="6664" width="150" customWidth="1"/>
    <col min="6665" max="6665" width="35" customWidth="1"/>
    <col min="6666" max="6666" width="5" customWidth="1"/>
    <col min="6667" max="6667" width="25" customWidth="1"/>
    <col min="6668" max="6668" width="7" customWidth="1"/>
    <col min="6669" max="6669" width="3" customWidth="1"/>
    <col min="6670" max="6670" width="6" customWidth="1"/>
    <col min="6671" max="6671" width="3" customWidth="1"/>
    <col min="6672" max="6672" width="7" customWidth="1"/>
    <col min="6673" max="6677" width="3" customWidth="1"/>
    <col min="6678" max="6678" width="6" customWidth="1"/>
    <col min="6679" max="6679" width="3" customWidth="1"/>
    <col min="6680" max="6680" width="8" customWidth="1"/>
    <col min="6681" max="6681" width="3" customWidth="1"/>
    <col min="6682" max="6682" width="60" customWidth="1"/>
    <col min="6683" max="6683" width="3" customWidth="1"/>
    <col min="6684" max="6684" width="25" customWidth="1"/>
    <col min="6685" max="6685" width="9" customWidth="1"/>
    <col min="6686" max="6689" width="3" customWidth="1"/>
    <col min="6690" max="6690" width="35" customWidth="1"/>
    <col min="6691" max="6691" width="11" customWidth="1"/>
    <col min="6692" max="6692" width="3" customWidth="1"/>
    <col min="6693" max="6693" width="35" customWidth="1"/>
    <col min="6694" max="6694" width="3" customWidth="1"/>
    <col min="6695" max="6695" width="1" customWidth="1"/>
    <col min="6913" max="6913" width="6" customWidth="1"/>
    <col min="6914" max="6914" width="50" customWidth="1"/>
    <col min="6915" max="6916" width="3" customWidth="1"/>
    <col min="6917" max="6917" width="12" customWidth="1"/>
    <col min="6918" max="6918" width="9" customWidth="1"/>
    <col min="6919" max="6919" width="3" customWidth="1"/>
    <col min="6920" max="6920" width="150" customWidth="1"/>
    <col min="6921" max="6921" width="35" customWidth="1"/>
    <col min="6922" max="6922" width="5" customWidth="1"/>
    <col min="6923" max="6923" width="25" customWidth="1"/>
    <col min="6924" max="6924" width="7" customWidth="1"/>
    <col min="6925" max="6925" width="3" customWidth="1"/>
    <col min="6926" max="6926" width="6" customWidth="1"/>
    <col min="6927" max="6927" width="3" customWidth="1"/>
    <col min="6928" max="6928" width="7" customWidth="1"/>
    <col min="6929" max="6933" width="3" customWidth="1"/>
    <col min="6934" max="6934" width="6" customWidth="1"/>
    <col min="6935" max="6935" width="3" customWidth="1"/>
    <col min="6936" max="6936" width="8" customWidth="1"/>
    <col min="6937" max="6937" width="3" customWidth="1"/>
    <col min="6938" max="6938" width="60" customWidth="1"/>
    <col min="6939" max="6939" width="3" customWidth="1"/>
    <col min="6940" max="6940" width="25" customWidth="1"/>
    <col min="6941" max="6941" width="9" customWidth="1"/>
    <col min="6942" max="6945" width="3" customWidth="1"/>
    <col min="6946" max="6946" width="35" customWidth="1"/>
    <col min="6947" max="6947" width="11" customWidth="1"/>
    <col min="6948" max="6948" width="3" customWidth="1"/>
    <col min="6949" max="6949" width="35" customWidth="1"/>
    <col min="6950" max="6950" width="3" customWidth="1"/>
    <col min="6951" max="6951" width="1" customWidth="1"/>
    <col min="7169" max="7169" width="6" customWidth="1"/>
    <col min="7170" max="7170" width="50" customWidth="1"/>
    <col min="7171" max="7172" width="3" customWidth="1"/>
    <col min="7173" max="7173" width="12" customWidth="1"/>
    <col min="7174" max="7174" width="9" customWidth="1"/>
    <col min="7175" max="7175" width="3" customWidth="1"/>
    <col min="7176" max="7176" width="150" customWidth="1"/>
    <col min="7177" max="7177" width="35" customWidth="1"/>
    <col min="7178" max="7178" width="5" customWidth="1"/>
    <col min="7179" max="7179" width="25" customWidth="1"/>
    <col min="7180" max="7180" width="7" customWidth="1"/>
    <col min="7181" max="7181" width="3" customWidth="1"/>
    <col min="7182" max="7182" width="6" customWidth="1"/>
    <col min="7183" max="7183" width="3" customWidth="1"/>
    <col min="7184" max="7184" width="7" customWidth="1"/>
    <col min="7185" max="7189" width="3" customWidth="1"/>
    <col min="7190" max="7190" width="6" customWidth="1"/>
    <col min="7191" max="7191" width="3" customWidth="1"/>
    <col min="7192" max="7192" width="8" customWidth="1"/>
    <col min="7193" max="7193" width="3" customWidth="1"/>
    <col min="7194" max="7194" width="60" customWidth="1"/>
    <col min="7195" max="7195" width="3" customWidth="1"/>
    <col min="7196" max="7196" width="25" customWidth="1"/>
    <col min="7197" max="7197" width="9" customWidth="1"/>
    <col min="7198" max="7201" width="3" customWidth="1"/>
    <col min="7202" max="7202" width="35" customWidth="1"/>
    <col min="7203" max="7203" width="11" customWidth="1"/>
    <col min="7204" max="7204" width="3" customWidth="1"/>
    <col min="7205" max="7205" width="35" customWidth="1"/>
    <col min="7206" max="7206" width="3" customWidth="1"/>
    <col min="7207" max="7207" width="1" customWidth="1"/>
    <col min="7425" max="7425" width="6" customWidth="1"/>
    <col min="7426" max="7426" width="50" customWidth="1"/>
    <col min="7427" max="7428" width="3" customWidth="1"/>
    <col min="7429" max="7429" width="12" customWidth="1"/>
    <col min="7430" max="7430" width="9" customWidth="1"/>
    <col min="7431" max="7431" width="3" customWidth="1"/>
    <col min="7432" max="7432" width="150" customWidth="1"/>
    <col min="7433" max="7433" width="35" customWidth="1"/>
    <col min="7434" max="7434" width="5" customWidth="1"/>
    <col min="7435" max="7435" width="25" customWidth="1"/>
    <col min="7436" max="7436" width="7" customWidth="1"/>
    <col min="7437" max="7437" width="3" customWidth="1"/>
    <col min="7438" max="7438" width="6" customWidth="1"/>
    <col min="7439" max="7439" width="3" customWidth="1"/>
    <col min="7440" max="7440" width="7" customWidth="1"/>
    <col min="7441" max="7445" width="3" customWidth="1"/>
    <col min="7446" max="7446" width="6" customWidth="1"/>
    <col min="7447" max="7447" width="3" customWidth="1"/>
    <col min="7448" max="7448" width="8" customWidth="1"/>
    <col min="7449" max="7449" width="3" customWidth="1"/>
    <col min="7450" max="7450" width="60" customWidth="1"/>
    <col min="7451" max="7451" width="3" customWidth="1"/>
    <col min="7452" max="7452" width="25" customWidth="1"/>
    <col min="7453" max="7453" width="9" customWidth="1"/>
    <col min="7454" max="7457" width="3" customWidth="1"/>
    <col min="7458" max="7458" width="35" customWidth="1"/>
    <col min="7459" max="7459" width="11" customWidth="1"/>
    <col min="7460" max="7460" width="3" customWidth="1"/>
    <col min="7461" max="7461" width="35" customWidth="1"/>
    <col min="7462" max="7462" width="3" customWidth="1"/>
    <col min="7463" max="7463" width="1" customWidth="1"/>
    <col min="7681" max="7681" width="6" customWidth="1"/>
    <col min="7682" max="7682" width="50" customWidth="1"/>
    <col min="7683" max="7684" width="3" customWidth="1"/>
    <col min="7685" max="7685" width="12" customWidth="1"/>
    <col min="7686" max="7686" width="9" customWidth="1"/>
    <col min="7687" max="7687" width="3" customWidth="1"/>
    <col min="7688" max="7688" width="150" customWidth="1"/>
    <col min="7689" max="7689" width="35" customWidth="1"/>
    <col min="7690" max="7690" width="5" customWidth="1"/>
    <col min="7691" max="7691" width="25" customWidth="1"/>
    <col min="7692" max="7692" width="7" customWidth="1"/>
    <col min="7693" max="7693" width="3" customWidth="1"/>
    <col min="7694" max="7694" width="6" customWidth="1"/>
    <col min="7695" max="7695" width="3" customWidth="1"/>
    <col min="7696" max="7696" width="7" customWidth="1"/>
    <col min="7697" max="7701" width="3" customWidth="1"/>
    <col min="7702" max="7702" width="6" customWidth="1"/>
    <col min="7703" max="7703" width="3" customWidth="1"/>
    <col min="7704" max="7704" width="8" customWidth="1"/>
    <col min="7705" max="7705" width="3" customWidth="1"/>
    <col min="7706" max="7706" width="60" customWidth="1"/>
    <col min="7707" max="7707" width="3" customWidth="1"/>
    <col min="7708" max="7708" width="25" customWidth="1"/>
    <col min="7709" max="7709" width="9" customWidth="1"/>
    <col min="7710" max="7713" width="3" customWidth="1"/>
    <col min="7714" max="7714" width="35" customWidth="1"/>
    <col min="7715" max="7715" width="11" customWidth="1"/>
    <col min="7716" max="7716" width="3" customWidth="1"/>
    <col min="7717" max="7717" width="35" customWidth="1"/>
    <col min="7718" max="7718" width="3" customWidth="1"/>
    <col min="7719" max="7719" width="1" customWidth="1"/>
    <col min="7937" max="7937" width="6" customWidth="1"/>
    <col min="7938" max="7938" width="50" customWidth="1"/>
    <col min="7939" max="7940" width="3" customWidth="1"/>
    <col min="7941" max="7941" width="12" customWidth="1"/>
    <col min="7942" max="7942" width="9" customWidth="1"/>
    <col min="7943" max="7943" width="3" customWidth="1"/>
    <col min="7944" max="7944" width="150" customWidth="1"/>
    <col min="7945" max="7945" width="35" customWidth="1"/>
    <col min="7946" max="7946" width="5" customWidth="1"/>
    <col min="7947" max="7947" width="25" customWidth="1"/>
    <col min="7948" max="7948" width="7" customWidth="1"/>
    <col min="7949" max="7949" width="3" customWidth="1"/>
    <col min="7950" max="7950" width="6" customWidth="1"/>
    <col min="7951" max="7951" width="3" customWidth="1"/>
    <col min="7952" max="7952" width="7" customWidth="1"/>
    <col min="7953" max="7957" width="3" customWidth="1"/>
    <col min="7958" max="7958" width="6" customWidth="1"/>
    <col min="7959" max="7959" width="3" customWidth="1"/>
    <col min="7960" max="7960" width="8" customWidth="1"/>
    <col min="7961" max="7961" width="3" customWidth="1"/>
    <col min="7962" max="7962" width="60" customWidth="1"/>
    <col min="7963" max="7963" width="3" customWidth="1"/>
    <col min="7964" max="7964" width="25" customWidth="1"/>
    <col min="7965" max="7965" width="9" customWidth="1"/>
    <col min="7966" max="7969" width="3" customWidth="1"/>
    <col min="7970" max="7970" width="35" customWidth="1"/>
    <col min="7971" max="7971" width="11" customWidth="1"/>
    <col min="7972" max="7972" width="3" customWidth="1"/>
    <col min="7973" max="7973" width="35" customWidth="1"/>
    <col min="7974" max="7974" width="3" customWidth="1"/>
    <col min="7975" max="7975" width="1" customWidth="1"/>
    <col min="8193" max="8193" width="6" customWidth="1"/>
    <col min="8194" max="8194" width="50" customWidth="1"/>
    <col min="8195" max="8196" width="3" customWidth="1"/>
    <col min="8197" max="8197" width="12" customWidth="1"/>
    <col min="8198" max="8198" width="9" customWidth="1"/>
    <col min="8199" max="8199" width="3" customWidth="1"/>
    <col min="8200" max="8200" width="150" customWidth="1"/>
    <col min="8201" max="8201" width="35" customWidth="1"/>
    <col min="8202" max="8202" width="5" customWidth="1"/>
    <col min="8203" max="8203" width="25" customWidth="1"/>
    <col min="8204" max="8204" width="7" customWidth="1"/>
    <col min="8205" max="8205" width="3" customWidth="1"/>
    <col min="8206" max="8206" width="6" customWidth="1"/>
    <col min="8207" max="8207" width="3" customWidth="1"/>
    <col min="8208" max="8208" width="7" customWidth="1"/>
    <col min="8209" max="8213" width="3" customWidth="1"/>
    <col min="8214" max="8214" width="6" customWidth="1"/>
    <col min="8215" max="8215" width="3" customWidth="1"/>
    <col min="8216" max="8216" width="8" customWidth="1"/>
    <col min="8217" max="8217" width="3" customWidth="1"/>
    <col min="8218" max="8218" width="60" customWidth="1"/>
    <col min="8219" max="8219" width="3" customWidth="1"/>
    <col min="8220" max="8220" width="25" customWidth="1"/>
    <col min="8221" max="8221" width="9" customWidth="1"/>
    <col min="8222" max="8225" width="3" customWidth="1"/>
    <col min="8226" max="8226" width="35" customWidth="1"/>
    <col min="8227" max="8227" width="11" customWidth="1"/>
    <col min="8228" max="8228" width="3" customWidth="1"/>
    <col min="8229" max="8229" width="35" customWidth="1"/>
    <col min="8230" max="8230" width="3" customWidth="1"/>
    <col min="8231" max="8231" width="1" customWidth="1"/>
    <col min="8449" max="8449" width="6" customWidth="1"/>
    <col min="8450" max="8450" width="50" customWidth="1"/>
    <col min="8451" max="8452" width="3" customWidth="1"/>
    <col min="8453" max="8453" width="12" customWidth="1"/>
    <col min="8454" max="8454" width="9" customWidth="1"/>
    <col min="8455" max="8455" width="3" customWidth="1"/>
    <col min="8456" max="8456" width="150" customWidth="1"/>
    <col min="8457" max="8457" width="35" customWidth="1"/>
    <col min="8458" max="8458" width="5" customWidth="1"/>
    <col min="8459" max="8459" width="25" customWidth="1"/>
    <col min="8460" max="8460" width="7" customWidth="1"/>
    <col min="8461" max="8461" width="3" customWidth="1"/>
    <col min="8462" max="8462" width="6" customWidth="1"/>
    <col min="8463" max="8463" width="3" customWidth="1"/>
    <col min="8464" max="8464" width="7" customWidth="1"/>
    <col min="8465" max="8469" width="3" customWidth="1"/>
    <col min="8470" max="8470" width="6" customWidth="1"/>
    <col min="8471" max="8471" width="3" customWidth="1"/>
    <col min="8472" max="8472" width="8" customWidth="1"/>
    <col min="8473" max="8473" width="3" customWidth="1"/>
    <col min="8474" max="8474" width="60" customWidth="1"/>
    <col min="8475" max="8475" width="3" customWidth="1"/>
    <col min="8476" max="8476" width="25" customWidth="1"/>
    <col min="8477" max="8477" width="9" customWidth="1"/>
    <col min="8478" max="8481" width="3" customWidth="1"/>
    <col min="8482" max="8482" width="35" customWidth="1"/>
    <col min="8483" max="8483" width="11" customWidth="1"/>
    <col min="8484" max="8484" width="3" customWidth="1"/>
    <col min="8485" max="8485" width="35" customWidth="1"/>
    <col min="8486" max="8486" width="3" customWidth="1"/>
    <col min="8487" max="8487" width="1" customWidth="1"/>
    <col min="8705" max="8705" width="6" customWidth="1"/>
    <col min="8706" max="8706" width="50" customWidth="1"/>
    <col min="8707" max="8708" width="3" customWidth="1"/>
    <col min="8709" max="8709" width="12" customWidth="1"/>
    <col min="8710" max="8710" width="9" customWidth="1"/>
    <col min="8711" max="8711" width="3" customWidth="1"/>
    <col min="8712" max="8712" width="150" customWidth="1"/>
    <col min="8713" max="8713" width="35" customWidth="1"/>
    <col min="8714" max="8714" width="5" customWidth="1"/>
    <col min="8715" max="8715" width="25" customWidth="1"/>
    <col min="8716" max="8716" width="7" customWidth="1"/>
    <col min="8717" max="8717" width="3" customWidth="1"/>
    <col min="8718" max="8718" width="6" customWidth="1"/>
    <col min="8719" max="8719" width="3" customWidth="1"/>
    <col min="8720" max="8720" width="7" customWidth="1"/>
    <col min="8721" max="8725" width="3" customWidth="1"/>
    <col min="8726" max="8726" width="6" customWidth="1"/>
    <col min="8727" max="8727" width="3" customWidth="1"/>
    <col min="8728" max="8728" width="8" customWidth="1"/>
    <col min="8729" max="8729" width="3" customWidth="1"/>
    <col min="8730" max="8730" width="60" customWidth="1"/>
    <col min="8731" max="8731" width="3" customWidth="1"/>
    <col min="8732" max="8732" width="25" customWidth="1"/>
    <col min="8733" max="8733" width="9" customWidth="1"/>
    <col min="8734" max="8737" width="3" customWidth="1"/>
    <col min="8738" max="8738" width="35" customWidth="1"/>
    <col min="8739" max="8739" width="11" customWidth="1"/>
    <col min="8740" max="8740" width="3" customWidth="1"/>
    <col min="8741" max="8741" width="35" customWidth="1"/>
    <col min="8742" max="8742" width="3" customWidth="1"/>
    <col min="8743" max="8743" width="1" customWidth="1"/>
    <col min="8961" max="8961" width="6" customWidth="1"/>
    <col min="8962" max="8962" width="50" customWidth="1"/>
    <col min="8963" max="8964" width="3" customWidth="1"/>
    <col min="8965" max="8965" width="12" customWidth="1"/>
    <col min="8966" max="8966" width="9" customWidth="1"/>
    <col min="8967" max="8967" width="3" customWidth="1"/>
    <col min="8968" max="8968" width="150" customWidth="1"/>
    <col min="8969" max="8969" width="35" customWidth="1"/>
    <col min="8970" max="8970" width="5" customWidth="1"/>
    <col min="8971" max="8971" width="25" customWidth="1"/>
    <col min="8972" max="8972" width="7" customWidth="1"/>
    <col min="8973" max="8973" width="3" customWidth="1"/>
    <col min="8974" max="8974" width="6" customWidth="1"/>
    <col min="8975" max="8975" width="3" customWidth="1"/>
    <col min="8976" max="8976" width="7" customWidth="1"/>
    <col min="8977" max="8981" width="3" customWidth="1"/>
    <col min="8982" max="8982" width="6" customWidth="1"/>
    <col min="8983" max="8983" width="3" customWidth="1"/>
    <col min="8984" max="8984" width="8" customWidth="1"/>
    <col min="8985" max="8985" width="3" customWidth="1"/>
    <col min="8986" max="8986" width="60" customWidth="1"/>
    <col min="8987" max="8987" width="3" customWidth="1"/>
    <col min="8988" max="8988" width="25" customWidth="1"/>
    <col min="8989" max="8989" width="9" customWidth="1"/>
    <col min="8990" max="8993" width="3" customWidth="1"/>
    <col min="8994" max="8994" width="35" customWidth="1"/>
    <col min="8995" max="8995" width="11" customWidth="1"/>
    <col min="8996" max="8996" width="3" customWidth="1"/>
    <col min="8997" max="8997" width="35" customWidth="1"/>
    <col min="8998" max="8998" width="3" customWidth="1"/>
    <col min="8999" max="8999" width="1" customWidth="1"/>
    <col min="9217" max="9217" width="6" customWidth="1"/>
    <col min="9218" max="9218" width="50" customWidth="1"/>
    <col min="9219" max="9220" width="3" customWidth="1"/>
    <col min="9221" max="9221" width="12" customWidth="1"/>
    <col min="9222" max="9222" width="9" customWidth="1"/>
    <col min="9223" max="9223" width="3" customWidth="1"/>
    <col min="9224" max="9224" width="150" customWidth="1"/>
    <col min="9225" max="9225" width="35" customWidth="1"/>
    <col min="9226" max="9226" width="5" customWidth="1"/>
    <col min="9227" max="9227" width="25" customWidth="1"/>
    <col min="9228" max="9228" width="7" customWidth="1"/>
    <col min="9229" max="9229" width="3" customWidth="1"/>
    <col min="9230" max="9230" width="6" customWidth="1"/>
    <col min="9231" max="9231" width="3" customWidth="1"/>
    <col min="9232" max="9232" width="7" customWidth="1"/>
    <col min="9233" max="9237" width="3" customWidth="1"/>
    <col min="9238" max="9238" width="6" customWidth="1"/>
    <col min="9239" max="9239" width="3" customWidth="1"/>
    <col min="9240" max="9240" width="8" customWidth="1"/>
    <col min="9241" max="9241" width="3" customWidth="1"/>
    <col min="9242" max="9242" width="60" customWidth="1"/>
    <col min="9243" max="9243" width="3" customWidth="1"/>
    <col min="9244" max="9244" width="25" customWidth="1"/>
    <col min="9245" max="9245" width="9" customWidth="1"/>
    <col min="9246" max="9249" width="3" customWidth="1"/>
    <col min="9250" max="9250" width="35" customWidth="1"/>
    <col min="9251" max="9251" width="11" customWidth="1"/>
    <col min="9252" max="9252" width="3" customWidth="1"/>
    <col min="9253" max="9253" width="35" customWidth="1"/>
    <col min="9254" max="9254" width="3" customWidth="1"/>
    <col min="9255" max="9255" width="1" customWidth="1"/>
    <col min="9473" max="9473" width="6" customWidth="1"/>
    <col min="9474" max="9474" width="50" customWidth="1"/>
    <col min="9475" max="9476" width="3" customWidth="1"/>
    <col min="9477" max="9477" width="12" customWidth="1"/>
    <col min="9478" max="9478" width="9" customWidth="1"/>
    <col min="9479" max="9479" width="3" customWidth="1"/>
    <col min="9480" max="9480" width="150" customWidth="1"/>
    <col min="9481" max="9481" width="35" customWidth="1"/>
    <col min="9482" max="9482" width="5" customWidth="1"/>
    <col min="9483" max="9483" width="25" customWidth="1"/>
    <col min="9484" max="9484" width="7" customWidth="1"/>
    <col min="9485" max="9485" width="3" customWidth="1"/>
    <col min="9486" max="9486" width="6" customWidth="1"/>
    <col min="9487" max="9487" width="3" customWidth="1"/>
    <col min="9488" max="9488" width="7" customWidth="1"/>
    <col min="9489" max="9493" width="3" customWidth="1"/>
    <col min="9494" max="9494" width="6" customWidth="1"/>
    <col min="9495" max="9495" width="3" customWidth="1"/>
    <col min="9496" max="9496" width="8" customWidth="1"/>
    <col min="9497" max="9497" width="3" customWidth="1"/>
    <col min="9498" max="9498" width="60" customWidth="1"/>
    <col min="9499" max="9499" width="3" customWidth="1"/>
    <col min="9500" max="9500" width="25" customWidth="1"/>
    <col min="9501" max="9501" width="9" customWidth="1"/>
    <col min="9502" max="9505" width="3" customWidth="1"/>
    <col min="9506" max="9506" width="35" customWidth="1"/>
    <col min="9507" max="9507" width="11" customWidth="1"/>
    <col min="9508" max="9508" width="3" customWidth="1"/>
    <col min="9509" max="9509" width="35" customWidth="1"/>
    <col min="9510" max="9510" width="3" customWidth="1"/>
    <col min="9511" max="9511" width="1" customWidth="1"/>
    <col min="9729" max="9729" width="6" customWidth="1"/>
    <col min="9730" max="9730" width="50" customWidth="1"/>
    <col min="9731" max="9732" width="3" customWidth="1"/>
    <col min="9733" max="9733" width="12" customWidth="1"/>
    <col min="9734" max="9734" width="9" customWidth="1"/>
    <col min="9735" max="9735" width="3" customWidth="1"/>
    <col min="9736" max="9736" width="150" customWidth="1"/>
    <col min="9737" max="9737" width="35" customWidth="1"/>
    <col min="9738" max="9738" width="5" customWidth="1"/>
    <col min="9739" max="9739" width="25" customWidth="1"/>
    <col min="9740" max="9740" width="7" customWidth="1"/>
    <col min="9741" max="9741" width="3" customWidth="1"/>
    <col min="9742" max="9742" width="6" customWidth="1"/>
    <col min="9743" max="9743" width="3" customWidth="1"/>
    <col min="9744" max="9744" width="7" customWidth="1"/>
    <col min="9745" max="9749" width="3" customWidth="1"/>
    <col min="9750" max="9750" width="6" customWidth="1"/>
    <col min="9751" max="9751" width="3" customWidth="1"/>
    <col min="9752" max="9752" width="8" customWidth="1"/>
    <col min="9753" max="9753" width="3" customWidth="1"/>
    <col min="9754" max="9754" width="60" customWidth="1"/>
    <col min="9755" max="9755" width="3" customWidth="1"/>
    <col min="9756" max="9756" width="25" customWidth="1"/>
    <col min="9757" max="9757" width="9" customWidth="1"/>
    <col min="9758" max="9761" width="3" customWidth="1"/>
    <col min="9762" max="9762" width="35" customWidth="1"/>
    <col min="9763" max="9763" width="11" customWidth="1"/>
    <col min="9764" max="9764" width="3" customWidth="1"/>
    <col min="9765" max="9765" width="35" customWidth="1"/>
    <col min="9766" max="9766" width="3" customWidth="1"/>
    <col min="9767" max="9767" width="1" customWidth="1"/>
    <col min="9985" max="9985" width="6" customWidth="1"/>
    <col min="9986" max="9986" width="50" customWidth="1"/>
    <col min="9987" max="9988" width="3" customWidth="1"/>
    <col min="9989" max="9989" width="12" customWidth="1"/>
    <col min="9990" max="9990" width="9" customWidth="1"/>
    <col min="9991" max="9991" width="3" customWidth="1"/>
    <col min="9992" max="9992" width="150" customWidth="1"/>
    <col min="9993" max="9993" width="35" customWidth="1"/>
    <col min="9994" max="9994" width="5" customWidth="1"/>
    <col min="9995" max="9995" width="25" customWidth="1"/>
    <col min="9996" max="9996" width="7" customWidth="1"/>
    <col min="9997" max="9997" width="3" customWidth="1"/>
    <col min="9998" max="9998" width="6" customWidth="1"/>
    <col min="9999" max="9999" width="3" customWidth="1"/>
    <col min="10000" max="10000" width="7" customWidth="1"/>
    <col min="10001" max="10005" width="3" customWidth="1"/>
    <col min="10006" max="10006" width="6" customWidth="1"/>
    <col min="10007" max="10007" width="3" customWidth="1"/>
    <col min="10008" max="10008" width="8" customWidth="1"/>
    <col min="10009" max="10009" width="3" customWidth="1"/>
    <col min="10010" max="10010" width="60" customWidth="1"/>
    <col min="10011" max="10011" width="3" customWidth="1"/>
    <col min="10012" max="10012" width="25" customWidth="1"/>
    <col min="10013" max="10013" width="9" customWidth="1"/>
    <col min="10014" max="10017" width="3" customWidth="1"/>
    <col min="10018" max="10018" width="35" customWidth="1"/>
    <col min="10019" max="10019" width="11" customWidth="1"/>
    <col min="10020" max="10020" width="3" customWidth="1"/>
    <col min="10021" max="10021" width="35" customWidth="1"/>
    <col min="10022" max="10022" width="3" customWidth="1"/>
    <col min="10023" max="10023" width="1" customWidth="1"/>
    <col min="10241" max="10241" width="6" customWidth="1"/>
    <col min="10242" max="10242" width="50" customWidth="1"/>
    <col min="10243" max="10244" width="3" customWidth="1"/>
    <col min="10245" max="10245" width="12" customWidth="1"/>
    <col min="10246" max="10246" width="9" customWidth="1"/>
    <col min="10247" max="10247" width="3" customWidth="1"/>
    <col min="10248" max="10248" width="150" customWidth="1"/>
    <col min="10249" max="10249" width="35" customWidth="1"/>
    <col min="10250" max="10250" width="5" customWidth="1"/>
    <col min="10251" max="10251" width="25" customWidth="1"/>
    <col min="10252" max="10252" width="7" customWidth="1"/>
    <col min="10253" max="10253" width="3" customWidth="1"/>
    <col min="10254" max="10254" width="6" customWidth="1"/>
    <col min="10255" max="10255" width="3" customWidth="1"/>
    <col min="10256" max="10256" width="7" customWidth="1"/>
    <col min="10257" max="10261" width="3" customWidth="1"/>
    <col min="10262" max="10262" width="6" customWidth="1"/>
    <col min="10263" max="10263" width="3" customWidth="1"/>
    <col min="10264" max="10264" width="8" customWidth="1"/>
    <col min="10265" max="10265" width="3" customWidth="1"/>
    <col min="10266" max="10266" width="60" customWidth="1"/>
    <col min="10267" max="10267" width="3" customWidth="1"/>
    <col min="10268" max="10268" width="25" customWidth="1"/>
    <col min="10269" max="10269" width="9" customWidth="1"/>
    <col min="10270" max="10273" width="3" customWidth="1"/>
    <col min="10274" max="10274" width="35" customWidth="1"/>
    <col min="10275" max="10275" width="11" customWidth="1"/>
    <col min="10276" max="10276" width="3" customWidth="1"/>
    <col min="10277" max="10277" width="35" customWidth="1"/>
    <col min="10278" max="10278" width="3" customWidth="1"/>
    <col min="10279" max="10279" width="1" customWidth="1"/>
    <col min="10497" max="10497" width="6" customWidth="1"/>
    <col min="10498" max="10498" width="50" customWidth="1"/>
    <col min="10499" max="10500" width="3" customWidth="1"/>
    <col min="10501" max="10501" width="12" customWidth="1"/>
    <col min="10502" max="10502" width="9" customWidth="1"/>
    <col min="10503" max="10503" width="3" customWidth="1"/>
    <col min="10504" max="10504" width="150" customWidth="1"/>
    <col min="10505" max="10505" width="35" customWidth="1"/>
    <col min="10506" max="10506" width="5" customWidth="1"/>
    <col min="10507" max="10507" width="25" customWidth="1"/>
    <col min="10508" max="10508" width="7" customWidth="1"/>
    <col min="10509" max="10509" width="3" customWidth="1"/>
    <col min="10510" max="10510" width="6" customWidth="1"/>
    <col min="10511" max="10511" width="3" customWidth="1"/>
    <col min="10512" max="10512" width="7" customWidth="1"/>
    <col min="10513" max="10517" width="3" customWidth="1"/>
    <col min="10518" max="10518" width="6" customWidth="1"/>
    <col min="10519" max="10519" width="3" customWidth="1"/>
    <col min="10520" max="10520" width="8" customWidth="1"/>
    <col min="10521" max="10521" width="3" customWidth="1"/>
    <col min="10522" max="10522" width="60" customWidth="1"/>
    <col min="10523" max="10523" width="3" customWidth="1"/>
    <col min="10524" max="10524" width="25" customWidth="1"/>
    <col min="10525" max="10525" width="9" customWidth="1"/>
    <col min="10526" max="10529" width="3" customWidth="1"/>
    <col min="10530" max="10530" width="35" customWidth="1"/>
    <col min="10531" max="10531" width="11" customWidth="1"/>
    <col min="10532" max="10532" width="3" customWidth="1"/>
    <col min="10533" max="10533" width="35" customWidth="1"/>
    <col min="10534" max="10534" width="3" customWidth="1"/>
    <col min="10535" max="10535" width="1" customWidth="1"/>
    <col min="10753" max="10753" width="6" customWidth="1"/>
    <col min="10754" max="10754" width="50" customWidth="1"/>
    <col min="10755" max="10756" width="3" customWidth="1"/>
    <col min="10757" max="10757" width="12" customWidth="1"/>
    <col min="10758" max="10758" width="9" customWidth="1"/>
    <col min="10759" max="10759" width="3" customWidth="1"/>
    <col min="10760" max="10760" width="150" customWidth="1"/>
    <col min="10761" max="10761" width="35" customWidth="1"/>
    <col min="10762" max="10762" width="5" customWidth="1"/>
    <col min="10763" max="10763" width="25" customWidth="1"/>
    <col min="10764" max="10764" width="7" customWidth="1"/>
    <col min="10765" max="10765" width="3" customWidth="1"/>
    <col min="10766" max="10766" width="6" customWidth="1"/>
    <col min="10767" max="10767" width="3" customWidth="1"/>
    <col min="10768" max="10768" width="7" customWidth="1"/>
    <col min="10769" max="10773" width="3" customWidth="1"/>
    <col min="10774" max="10774" width="6" customWidth="1"/>
    <col min="10775" max="10775" width="3" customWidth="1"/>
    <col min="10776" max="10776" width="8" customWidth="1"/>
    <col min="10777" max="10777" width="3" customWidth="1"/>
    <col min="10778" max="10778" width="60" customWidth="1"/>
    <col min="10779" max="10779" width="3" customWidth="1"/>
    <col min="10780" max="10780" width="25" customWidth="1"/>
    <col min="10781" max="10781" width="9" customWidth="1"/>
    <col min="10782" max="10785" width="3" customWidth="1"/>
    <col min="10786" max="10786" width="35" customWidth="1"/>
    <col min="10787" max="10787" width="11" customWidth="1"/>
    <col min="10788" max="10788" width="3" customWidth="1"/>
    <col min="10789" max="10789" width="35" customWidth="1"/>
    <col min="10790" max="10790" width="3" customWidth="1"/>
    <col min="10791" max="10791" width="1" customWidth="1"/>
    <col min="11009" max="11009" width="6" customWidth="1"/>
    <col min="11010" max="11010" width="50" customWidth="1"/>
    <col min="11011" max="11012" width="3" customWidth="1"/>
    <col min="11013" max="11013" width="12" customWidth="1"/>
    <col min="11014" max="11014" width="9" customWidth="1"/>
    <col min="11015" max="11015" width="3" customWidth="1"/>
    <col min="11016" max="11016" width="150" customWidth="1"/>
    <col min="11017" max="11017" width="35" customWidth="1"/>
    <col min="11018" max="11018" width="5" customWidth="1"/>
    <col min="11019" max="11019" width="25" customWidth="1"/>
    <col min="11020" max="11020" width="7" customWidth="1"/>
    <col min="11021" max="11021" width="3" customWidth="1"/>
    <col min="11022" max="11022" width="6" customWidth="1"/>
    <col min="11023" max="11023" width="3" customWidth="1"/>
    <col min="11024" max="11024" width="7" customWidth="1"/>
    <col min="11025" max="11029" width="3" customWidth="1"/>
    <col min="11030" max="11030" width="6" customWidth="1"/>
    <col min="11031" max="11031" width="3" customWidth="1"/>
    <col min="11032" max="11032" width="8" customWidth="1"/>
    <col min="11033" max="11033" width="3" customWidth="1"/>
    <col min="11034" max="11034" width="60" customWidth="1"/>
    <col min="11035" max="11035" width="3" customWidth="1"/>
    <col min="11036" max="11036" width="25" customWidth="1"/>
    <col min="11037" max="11037" width="9" customWidth="1"/>
    <col min="11038" max="11041" width="3" customWidth="1"/>
    <col min="11042" max="11042" width="35" customWidth="1"/>
    <col min="11043" max="11043" width="11" customWidth="1"/>
    <col min="11044" max="11044" width="3" customWidth="1"/>
    <col min="11045" max="11045" width="35" customWidth="1"/>
    <col min="11046" max="11046" width="3" customWidth="1"/>
    <col min="11047" max="11047" width="1" customWidth="1"/>
    <col min="11265" max="11265" width="6" customWidth="1"/>
    <col min="11266" max="11266" width="50" customWidth="1"/>
    <col min="11267" max="11268" width="3" customWidth="1"/>
    <col min="11269" max="11269" width="12" customWidth="1"/>
    <col min="11270" max="11270" width="9" customWidth="1"/>
    <col min="11271" max="11271" width="3" customWidth="1"/>
    <col min="11272" max="11272" width="150" customWidth="1"/>
    <col min="11273" max="11273" width="35" customWidth="1"/>
    <col min="11274" max="11274" width="5" customWidth="1"/>
    <col min="11275" max="11275" width="25" customWidth="1"/>
    <col min="11276" max="11276" width="7" customWidth="1"/>
    <col min="11277" max="11277" width="3" customWidth="1"/>
    <col min="11278" max="11278" width="6" customWidth="1"/>
    <col min="11279" max="11279" width="3" customWidth="1"/>
    <col min="11280" max="11280" width="7" customWidth="1"/>
    <col min="11281" max="11285" width="3" customWidth="1"/>
    <col min="11286" max="11286" width="6" customWidth="1"/>
    <col min="11287" max="11287" width="3" customWidth="1"/>
    <col min="11288" max="11288" width="8" customWidth="1"/>
    <col min="11289" max="11289" width="3" customWidth="1"/>
    <col min="11290" max="11290" width="60" customWidth="1"/>
    <col min="11291" max="11291" width="3" customWidth="1"/>
    <col min="11292" max="11292" width="25" customWidth="1"/>
    <col min="11293" max="11293" width="9" customWidth="1"/>
    <col min="11294" max="11297" width="3" customWidth="1"/>
    <col min="11298" max="11298" width="35" customWidth="1"/>
    <col min="11299" max="11299" width="11" customWidth="1"/>
    <col min="11300" max="11300" width="3" customWidth="1"/>
    <col min="11301" max="11301" width="35" customWidth="1"/>
    <col min="11302" max="11302" width="3" customWidth="1"/>
    <col min="11303" max="11303" width="1" customWidth="1"/>
    <col min="11521" max="11521" width="6" customWidth="1"/>
    <col min="11522" max="11522" width="50" customWidth="1"/>
    <col min="11523" max="11524" width="3" customWidth="1"/>
    <col min="11525" max="11525" width="12" customWidth="1"/>
    <col min="11526" max="11526" width="9" customWidth="1"/>
    <col min="11527" max="11527" width="3" customWidth="1"/>
    <col min="11528" max="11528" width="150" customWidth="1"/>
    <col min="11529" max="11529" width="35" customWidth="1"/>
    <col min="11530" max="11530" width="5" customWidth="1"/>
    <col min="11531" max="11531" width="25" customWidth="1"/>
    <col min="11532" max="11532" width="7" customWidth="1"/>
    <col min="11533" max="11533" width="3" customWidth="1"/>
    <col min="11534" max="11534" width="6" customWidth="1"/>
    <col min="11535" max="11535" width="3" customWidth="1"/>
    <col min="11536" max="11536" width="7" customWidth="1"/>
    <col min="11537" max="11541" width="3" customWidth="1"/>
    <col min="11542" max="11542" width="6" customWidth="1"/>
    <col min="11543" max="11543" width="3" customWidth="1"/>
    <col min="11544" max="11544" width="8" customWidth="1"/>
    <col min="11545" max="11545" width="3" customWidth="1"/>
    <col min="11546" max="11546" width="60" customWidth="1"/>
    <col min="11547" max="11547" width="3" customWidth="1"/>
    <col min="11548" max="11548" width="25" customWidth="1"/>
    <col min="11549" max="11549" width="9" customWidth="1"/>
    <col min="11550" max="11553" width="3" customWidth="1"/>
    <col min="11554" max="11554" width="35" customWidth="1"/>
    <col min="11555" max="11555" width="11" customWidth="1"/>
    <col min="11556" max="11556" width="3" customWidth="1"/>
    <col min="11557" max="11557" width="35" customWidth="1"/>
    <col min="11558" max="11558" width="3" customWidth="1"/>
    <col min="11559" max="11559" width="1" customWidth="1"/>
    <col min="11777" max="11777" width="6" customWidth="1"/>
    <col min="11778" max="11778" width="50" customWidth="1"/>
    <col min="11779" max="11780" width="3" customWidth="1"/>
    <col min="11781" max="11781" width="12" customWidth="1"/>
    <col min="11782" max="11782" width="9" customWidth="1"/>
    <col min="11783" max="11783" width="3" customWidth="1"/>
    <col min="11784" max="11784" width="150" customWidth="1"/>
    <col min="11785" max="11785" width="35" customWidth="1"/>
    <col min="11786" max="11786" width="5" customWidth="1"/>
    <col min="11787" max="11787" width="25" customWidth="1"/>
    <col min="11788" max="11788" width="7" customWidth="1"/>
    <col min="11789" max="11789" width="3" customWidth="1"/>
    <col min="11790" max="11790" width="6" customWidth="1"/>
    <col min="11791" max="11791" width="3" customWidth="1"/>
    <col min="11792" max="11792" width="7" customWidth="1"/>
    <col min="11793" max="11797" width="3" customWidth="1"/>
    <col min="11798" max="11798" width="6" customWidth="1"/>
    <col min="11799" max="11799" width="3" customWidth="1"/>
    <col min="11800" max="11800" width="8" customWidth="1"/>
    <col min="11801" max="11801" width="3" customWidth="1"/>
    <col min="11802" max="11802" width="60" customWidth="1"/>
    <col min="11803" max="11803" width="3" customWidth="1"/>
    <col min="11804" max="11804" width="25" customWidth="1"/>
    <col min="11805" max="11805" width="9" customWidth="1"/>
    <col min="11806" max="11809" width="3" customWidth="1"/>
    <col min="11810" max="11810" width="35" customWidth="1"/>
    <col min="11811" max="11811" width="11" customWidth="1"/>
    <col min="11812" max="11812" width="3" customWidth="1"/>
    <col min="11813" max="11813" width="35" customWidth="1"/>
    <col min="11814" max="11814" width="3" customWidth="1"/>
    <col min="11815" max="11815" width="1" customWidth="1"/>
    <col min="12033" max="12033" width="6" customWidth="1"/>
    <col min="12034" max="12034" width="50" customWidth="1"/>
    <col min="12035" max="12036" width="3" customWidth="1"/>
    <col min="12037" max="12037" width="12" customWidth="1"/>
    <col min="12038" max="12038" width="9" customWidth="1"/>
    <col min="12039" max="12039" width="3" customWidth="1"/>
    <col min="12040" max="12040" width="150" customWidth="1"/>
    <col min="12041" max="12041" width="35" customWidth="1"/>
    <col min="12042" max="12042" width="5" customWidth="1"/>
    <col min="12043" max="12043" width="25" customWidth="1"/>
    <col min="12044" max="12044" width="7" customWidth="1"/>
    <col min="12045" max="12045" width="3" customWidth="1"/>
    <col min="12046" max="12046" width="6" customWidth="1"/>
    <col min="12047" max="12047" width="3" customWidth="1"/>
    <col min="12048" max="12048" width="7" customWidth="1"/>
    <col min="12049" max="12053" width="3" customWidth="1"/>
    <col min="12054" max="12054" width="6" customWidth="1"/>
    <col min="12055" max="12055" width="3" customWidth="1"/>
    <col min="12056" max="12056" width="8" customWidth="1"/>
    <col min="12057" max="12057" width="3" customWidth="1"/>
    <col min="12058" max="12058" width="60" customWidth="1"/>
    <col min="12059" max="12059" width="3" customWidth="1"/>
    <col min="12060" max="12060" width="25" customWidth="1"/>
    <col min="12061" max="12061" width="9" customWidth="1"/>
    <col min="12062" max="12065" width="3" customWidth="1"/>
    <col min="12066" max="12066" width="35" customWidth="1"/>
    <col min="12067" max="12067" width="11" customWidth="1"/>
    <col min="12068" max="12068" width="3" customWidth="1"/>
    <col min="12069" max="12069" width="35" customWidth="1"/>
    <col min="12070" max="12070" width="3" customWidth="1"/>
    <col min="12071" max="12071" width="1" customWidth="1"/>
    <col min="12289" max="12289" width="6" customWidth="1"/>
    <col min="12290" max="12290" width="50" customWidth="1"/>
    <col min="12291" max="12292" width="3" customWidth="1"/>
    <col min="12293" max="12293" width="12" customWidth="1"/>
    <col min="12294" max="12294" width="9" customWidth="1"/>
    <col min="12295" max="12295" width="3" customWidth="1"/>
    <col min="12296" max="12296" width="150" customWidth="1"/>
    <col min="12297" max="12297" width="35" customWidth="1"/>
    <col min="12298" max="12298" width="5" customWidth="1"/>
    <col min="12299" max="12299" width="25" customWidth="1"/>
    <col min="12300" max="12300" width="7" customWidth="1"/>
    <col min="12301" max="12301" width="3" customWidth="1"/>
    <col min="12302" max="12302" width="6" customWidth="1"/>
    <col min="12303" max="12303" width="3" customWidth="1"/>
    <col min="12304" max="12304" width="7" customWidth="1"/>
    <col min="12305" max="12309" width="3" customWidth="1"/>
    <col min="12310" max="12310" width="6" customWidth="1"/>
    <col min="12311" max="12311" width="3" customWidth="1"/>
    <col min="12312" max="12312" width="8" customWidth="1"/>
    <col min="12313" max="12313" width="3" customWidth="1"/>
    <col min="12314" max="12314" width="60" customWidth="1"/>
    <col min="12315" max="12315" width="3" customWidth="1"/>
    <col min="12316" max="12316" width="25" customWidth="1"/>
    <col min="12317" max="12317" width="9" customWidth="1"/>
    <col min="12318" max="12321" width="3" customWidth="1"/>
    <col min="12322" max="12322" width="35" customWidth="1"/>
    <col min="12323" max="12323" width="11" customWidth="1"/>
    <col min="12324" max="12324" width="3" customWidth="1"/>
    <col min="12325" max="12325" width="35" customWidth="1"/>
    <col min="12326" max="12326" width="3" customWidth="1"/>
    <col min="12327" max="12327" width="1" customWidth="1"/>
    <col min="12545" max="12545" width="6" customWidth="1"/>
    <col min="12546" max="12546" width="50" customWidth="1"/>
    <col min="12547" max="12548" width="3" customWidth="1"/>
    <col min="12549" max="12549" width="12" customWidth="1"/>
    <col min="12550" max="12550" width="9" customWidth="1"/>
    <col min="12551" max="12551" width="3" customWidth="1"/>
    <col min="12552" max="12552" width="150" customWidth="1"/>
    <col min="12553" max="12553" width="35" customWidth="1"/>
    <col min="12554" max="12554" width="5" customWidth="1"/>
    <col min="12555" max="12555" width="25" customWidth="1"/>
    <col min="12556" max="12556" width="7" customWidth="1"/>
    <col min="12557" max="12557" width="3" customWidth="1"/>
    <col min="12558" max="12558" width="6" customWidth="1"/>
    <col min="12559" max="12559" width="3" customWidth="1"/>
    <col min="12560" max="12560" width="7" customWidth="1"/>
    <col min="12561" max="12565" width="3" customWidth="1"/>
    <col min="12566" max="12566" width="6" customWidth="1"/>
    <col min="12567" max="12567" width="3" customWidth="1"/>
    <col min="12568" max="12568" width="8" customWidth="1"/>
    <col min="12569" max="12569" width="3" customWidth="1"/>
    <col min="12570" max="12570" width="60" customWidth="1"/>
    <col min="12571" max="12571" width="3" customWidth="1"/>
    <col min="12572" max="12572" width="25" customWidth="1"/>
    <col min="12573" max="12573" width="9" customWidth="1"/>
    <col min="12574" max="12577" width="3" customWidth="1"/>
    <col min="12578" max="12578" width="35" customWidth="1"/>
    <col min="12579" max="12579" width="11" customWidth="1"/>
    <col min="12580" max="12580" width="3" customWidth="1"/>
    <col min="12581" max="12581" width="35" customWidth="1"/>
    <col min="12582" max="12582" width="3" customWidth="1"/>
    <col min="12583" max="12583" width="1" customWidth="1"/>
    <col min="12801" max="12801" width="6" customWidth="1"/>
    <col min="12802" max="12802" width="50" customWidth="1"/>
    <col min="12803" max="12804" width="3" customWidth="1"/>
    <col min="12805" max="12805" width="12" customWidth="1"/>
    <col min="12806" max="12806" width="9" customWidth="1"/>
    <col min="12807" max="12807" width="3" customWidth="1"/>
    <col min="12808" max="12808" width="150" customWidth="1"/>
    <col min="12809" max="12809" width="35" customWidth="1"/>
    <col min="12810" max="12810" width="5" customWidth="1"/>
    <col min="12811" max="12811" width="25" customWidth="1"/>
    <col min="12812" max="12812" width="7" customWidth="1"/>
    <col min="12813" max="12813" width="3" customWidth="1"/>
    <col min="12814" max="12814" width="6" customWidth="1"/>
    <col min="12815" max="12815" width="3" customWidth="1"/>
    <col min="12816" max="12816" width="7" customWidth="1"/>
    <col min="12817" max="12821" width="3" customWidth="1"/>
    <col min="12822" max="12822" width="6" customWidth="1"/>
    <col min="12823" max="12823" width="3" customWidth="1"/>
    <col min="12824" max="12824" width="8" customWidth="1"/>
    <col min="12825" max="12825" width="3" customWidth="1"/>
    <col min="12826" max="12826" width="60" customWidth="1"/>
    <col min="12827" max="12827" width="3" customWidth="1"/>
    <col min="12828" max="12828" width="25" customWidth="1"/>
    <col min="12829" max="12829" width="9" customWidth="1"/>
    <col min="12830" max="12833" width="3" customWidth="1"/>
    <col min="12834" max="12834" width="35" customWidth="1"/>
    <col min="12835" max="12835" width="11" customWidth="1"/>
    <col min="12836" max="12836" width="3" customWidth="1"/>
    <col min="12837" max="12837" width="35" customWidth="1"/>
    <col min="12838" max="12838" width="3" customWidth="1"/>
    <col min="12839" max="12839" width="1" customWidth="1"/>
    <col min="13057" max="13057" width="6" customWidth="1"/>
    <col min="13058" max="13058" width="50" customWidth="1"/>
    <col min="13059" max="13060" width="3" customWidth="1"/>
    <col min="13061" max="13061" width="12" customWidth="1"/>
    <col min="13062" max="13062" width="9" customWidth="1"/>
    <col min="13063" max="13063" width="3" customWidth="1"/>
    <col min="13064" max="13064" width="150" customWidth="1"/>
    <col min="13065" max="13065" width="35" customWidth="1"/>
    <col min="13066" max="13066" width="5" customWidth="1"/>
    <col min="13067" max="13067" width="25" customWidth="1"/>
    <col min="13068" max="13068" width="7" customWidth="1"/>
    <col min="13069" max="13069" width="3" customWidth="1"/>
    <col min="13070" max="13070" width="6" customWidth="1"/>
    <col min="13071" max="13071" width="3" customWidth="1"/>
    <col min="13072" max="13072" width="7" customWidth="1"/>
    <col min="13073" max="13077" width="3" customWidth="1"/>
    <col min="13078" max="13078" width="6" customWidth="1"/>
    <col min="13079" max="13079" width="3" customWidth="1"/>
    <col min="13080" max="13080" width="8" customWidth="1"/>
    <col min="13081" max="13081" width="3" customWidth="1"/>
    <col min="13082" max="13082" width="60" customWidth="1"/>
    <col min="13083" max="13083" width="3" customWidth="1"/>
    <col min="13084" max="13084" width="25" customWidth="1"/>
    <col min="13085" max="13085" width="9" customWidth="1"/>
    <col min="13086" max="13089" width="3" customWidth="1"/>
    <col min="13090" max="13090" width="35" customWidth="1"/>
    <col min="13091" max="13091" width="11" customWidth="1"/>
    <col min="13092" max="13092" width="3" customWidth="1"/>
    <col min="13093" max="13093" width="35" customWidth="1"/>
    <col min="13094" max="13094" width="3" customWidth="1"/>
    <col min="13095" max="13095" width="1" customWidth="1"/>
    <col min="13313" max="13313" width="6" customWidth="1"/>
    <col min="13314" max="13314" width="50" customWidth="1"/>
    <col min="13315" max="13316" width="3" customWidth="1"/>
    <col min="13317" max="13317" width="12" customWidth="1"/>
    <col min="13318" max="13318" width="9" customWidth="1"/>
    <col min="13319" max="13319" width="3" customWidth="1"/>
    <col min="13320" max="13320" width="150" customWidth="1"/>
    <col min="13321" max="13321" width="35" customWidth="1"/>
    <col min="13322" max="13322" width="5" customWidth="1"/>
    <col min="13323" max="13323" width="25" customWidth="1"/>
    <col min="13324" max="13324" width="7" customWidth="1"/>
    <col min="13325" max="13325" width="3" customWidth="1"/>
    <col min="13326" max="13326" width="6" customWidth="1"/>
    <col min="13327" max="13327" width="3" customWidth="1"/>
    <col min="13328" max="13328" width="7" customWidth="1"/>
    <col min="13329" max="13333" width="3" customWidth="1"/>
    <col min="13334" max="13334" width="6" customWidth="1"/>
    <col min="13335" max="13335" width="3" customWidth="1"/>
    <col min="13336" max="13336" width="8" customWidth="1"/>
    <col min="13337" max="13337" width="3" customWidth="1"/>
    <col min="13338" max="13338" width="60" customWidth="1"/>
    <col min="13339" max="13339" width="3" customWidth="1"/>
    <col min="13340" max="13340" width="25" customWidth="1"/>
    <col min="13341" max="13341" width="9" customWidth="1"/>
    <col min="13342" max="13345" width="3" customWidth="1"/>
    <col min="13346" max="13346" width="35" customWidth="1"/>
    <col min="13347" max="13347" width="11" customWidth="1"/>
    <col min="13348" max="13348" width="3" customWidth="1"/>
    <col min="13349" max="13349" width="35" customWidth="1"/>
    <col min="13350" max="13350" width="3" customWidth="1"/>
    <col min="13351" max="13351" width="1" customWidth="1"/>
    <col min="13569" max="13569" width="6" customWidth="1"/>
    <col min="13570" max="13570" width="50" customWidth="1"/>
    <col min="13571" max="13572" width="3" customWidth="1"/>
    <col min="13573" max="13573" width="12" customWidth="1"/>
    <col min="13574" max="13574" width="9" customWidth="1"/>
    <col min="13575" max="13575" width="3" customWidth="1"/>
    <col min="13576" max="13576" width="150" customWidth="1"/>
    <col min="13577" max="13577" width="35" customWidth="1"/>
    <col min="13578" max="13578" width="5" customWidth="1"/>
    <col min="13579" max="13579" width="25" customWidth="1"/>
    <col min="13580" max="13580" width="7" customWidth="1"/>
    <col min="13581" max="13581" width="3" customWidth="1"/>
    <col min="13582" max="13582" width="6" customWidth="1"/>
    <col min="13583" max="13583" width="3" customWidth="1"/>
    <col min="13584" max="13584" width="7" customWidth="1"/>
    <col min="13585" max="13589" width="3" customWidth="1"/>
    <col min="13590" max="13590" width="6" customWidth="1"/>
    <col min="13591" max="13591" width="3" customWidth="1"/>
    <col min="13592" max="13592" width="8" customWidth="1"/>
    <col min="13593" max="13593" width="3" customWidth="1"/>
    <col min="13594" max="13594" width="60" customWidth="1"/>
    <col min="13595" max="13595" width="3" customWidth="1"/>
    <col min="13596" max="13596" width="25" customWidth="1"/>
    <col min="13597" max="13597" width="9" customWidth="1"/>
    <col min="13598" max="13601" width="3" customWidth="1"/>
    <col min="13602" max="13602" width="35" customWidth="1"/>
    <col min="13603" max="13603" width="11" customWidth="1"/>
    <col min="13604" max="13604" width="3" customWidth="1"/>
    <col min="13605" max="13605" width="35" customWidth="1"/>
    <col min="13606" max="13606" width="3" customWidth="1"/>
    <col min="13607" max="13607" width="1" customWidth="1"/>
    <col min="13825" max="13825" width="6" customWidth="1"/>
    <col min="13826" max="13826" width="50" customWidth="1"/>
    <col min="13827" max="13828" width="3" customWidth="1"/>
    <col min="13829" max="13829" width="12" customWidth="1"/>
    <col min="13830" max="13830" width="9" customWidth="1"/>
    <col min="13831" max="13831" width="3" customWidth="1"/>
    <col min="13832" max="13832" width="150" customWidth="1"/>
    <col min="13833" max="13833" width="35" customWidth="1"/>
    <col min="13834" max="13834" width="5" customWidth="1"/>
    <col min="13835" max="13835" width="25" customWidth="1"/>
    <col min="13836" max="13836" width="7" customWidth="1"/>
    <col min="13837" max="13837" width="3" customWidth="1"/>
    <col min="13838" max="13838" width="6" customWidth="1"/>
    <col min="13839" max="13839" width="3" customWidth="1"/>
    <col min="13840" max="13840" width="7" customWidth="1"/>
    <col min="13841" max="13845" width="3" customWidth="1"/>
    <col min="13846" max="13846" width="6" customWidth="1"/>
    <col min="13847" max="13847" width="3" customWidth="1"/>
    <col min="13848" max="13848" width="8" customWidth="1"/>
    <col min="13849" max="13849" width="3" customWidth="1"/>
    <col min="13850" max="13850" width="60" customWidth="1"/>
    <col min="13851" max="13851" width="3" customWidth="1"/>
    <col min="13852" max="13852" width="25" customWidth="1"/>
    <col min="13853" max="13853" width="9" customWidth="1"/>
    <col min="13854" max="13857" width="3" customWidth="1"/>
    <col min="13858" max="13858" width="35" customWidth="1"/>
    <col min="13859" max="13859" width="11" customWidth="1"/>
    <col min="13860" max="13860" width="3" customWidth="1"/>
    <col min="13861" max="13861" width="35" customWidth="1"/>
    <col min="13862" max="13862" width="3" customWidth="1"/>
    <col min="13863" max="13863" width="1" customWidth="1"/>
    <col min="14081" max="14081" width="6" customWidth="1"/>
    <col min="14082" max="14082" width="50" customWidth="1"/>
    <col min="14083" max="14084" width="3" customWidth="1"/>
    <col min="14085" max="14085" width="12" customWidth="1"/>
    <col min="14086" max="14086" width="9" customWidth="1"/>
    <col min="14087" max="14087" width="3" customWidth="1"/>
    <col min="14088" max="14088" width="150" customWidth="1"/>
    <col min="14089" max="14089" width="35" customWidth="1"/>
    <col min="14090" max="14090" width="5" customWidth="1"/>
    <col min="14091" max="14091" width="25" customWidth="1"/>
    <col min="14092" max="14092" width="7" customWidth="1"/>
    <col min="14093" max="14093" width="3" customWidth="1"/>
    <col min="14094" max="14094" width="6" customWidth="1"/>
    <col min="14095" max="14095" width="3" customWidth="1"/>
    <col min="14096" max="14096" width="7" customWidth="1"/>
    <col min="14097" max="14101" width="3" customWidth="1"/>
    <col min="14102" max="14102" width="6" customWidth="1"/>
    <col min="14103" max="14103" width="3" customWidth="1"/>
    <col min="14104" max="14104" width="8" customWidth="1"/>
    <col min="14105" max="14105" width="3" customWidth="1"/>
    <col min="14106" max="14106" width="60" customWidth="1"/>
    <col min="14107" max="14107" width="3" customWidth="1"/>
    <col min="14108" max="14108" width="25" customWidth="1"/>
    <col min="14109" max="14109" width="9" customWidth="1"/>
    <col min="14110" max="14113" width="3" customWidth="1"/>
    <col min="14114" max="14114" width="35" customWidth="1"/>
    <col min="14115" max="14115" width="11" customWidth="1"/>
    <col min="14116" max="14116" width="3" customWidth="1"/>
    <col min="14117" max="14117" width="35" customWidth="1"/>
    <col min="14118" max="14118" width="3" customWidth="1"/>
    <col min="14119" max="14119" width="1" customWidth="1"/>
    <col min="14337" max="14337" width="6" customWidth="1"/>
    <col min="14338" max="14338" width="50" customWidth="1"/>
    <col min="14339" max="14340" width="3" customWidth="1"/>
    <col min="14341" max="14341" width="12" customWidth="1"/>
    <col min="14342" max="14342" width="9" customWidth="1"/>
    <col min="14343" max="14343" width="3" customWidth="1"/>
    <col min="14344" max="14344" width="150" customWidth="1"/>
    <col min="14345" max="14345" width="35" customWidth="1"/>
    <col min="14346" max="14346" width="5" customWidth="1"/>
    <col min="14347" max="14347" width="25" customWidth="1"/>
    <col min="14348" max="14348" width="7" customWidth="1"/>
    <col min="14349" max="14349" width="3" customWidth="1"/>
    <col min="14350" max="14350" width="6" customWidth="1"/>
    <col min="14351" max="14351" width="3" customWidth="1"/>
    <col min="14352" max="14352" width="7" customWidth="1"/>
    <col min="14353" max="14357" width="3" customWidth="1"/>
    <col min="14358" max="14358" width="6" customWidth="1"/>
    <col min="14359" max="14359" width="3" customWidth="1"/>
    <col min="14360" max="14360" width="8" customWidth="1"/>
    <col min="14361" max="14361" width="3" customWidth="1"/>
    <col min="14362" max="14362" width="60" customWidth="1"/>
    <col min="14363" max="14363" width="3" customWidth="1"/>
    <col min="14364" max="14364" width="25" customWidth="1"/>
    <col min="14365" max="14365" width="9" customWidth="1"/>
    <col min="14366" max="14369" width="3" customWidth="1"/>
    <col min="14370" max="14370" width="35" customWidth="1"/>
    <col min="14371" max="14371" width="11" customWidth="1"/>
    <col min="14372" max="14372" width="3" customWidth="1"/>
    <col min="14373" max="14373" width="35" customWidth="1"/>
    <col min="14374" max="14374" width="3" customWidth="1"/>
    <col min="14375" max="14375" width="1" customWidth="1"/>
    <col min="14593" max="14593" width="6" customWidth="1"/>
    <col min="14594" max="14594" width="50" customWidth="1"/>
    <col min="14595" max="14596" width="3" customWidth="1"/>
    <col min="14597" max="14597" width="12" customWidth="1"/>
    <col min="14598" max="14598" width="9" customWidth="1"/>
    <col min="14599" max="14599" width="3" customWidth="1"/>
    <col min="14600" max="14600" width="150" customWidth="1"/>
    <col min="14601" max="14601" width="35" customWidth="1"/>
    <col min="14602" max="14602" width="5" customWidth="1"/>
    <col min="14603" max="14603" width="25" customWidth="1"/>
    <col min="14604" max="14604" width="7" customWidth="1"/>
    <col min="14605" max="14605" width="3" customWidth="1"/>
    <col min="14606" max="14606" width="6" customWidth="1"/>
    <col min="14607" max="14607" width="3" customWidth="1"/>
    <col min="14608" max="14608" width="7" customWidth="1"/>
    <col min="14609" max="14613" width="3" customWidth="1"/>
    <col min="14614" max="14614" width="6" customWidth="1"/>
    <col min="14615" max="14615" width="3" customWidth="1"/>
    <col min="14616" max="14616" width="8" customWidth="1"/>
    <col min="14617" max="14617" width="3" customWidth="1"/>
    <col min="14618" max="14618" width="60" customWidth="1"/>
    <col min="14619" max="14619" width="3" customWidth="1"/>
    <col min="14620" max="14620" width="25" customWidth="1"/>
    <col min="14621" max="14621" width="9" customWidth="1"/>
    <col min="14622" max="14625" width="3" customWidth="1"/>
    <col min="14626" max="14626" width="35" customWidth="1"/>
    <col min="14627" max="14627" width="11" customWidth="1"/>
    <col min="14628" max="14628" width="3" customWidth="1"/>
    <col min="14629" max="14629" width="35" customWidth="1"/>
    <col min="14630" max="14630" width="3" customWidth="1"/>
    <col min="14631" max="14631" width="1" customWidth="1"/>
    <col min="14849" max="14849" width="6" customWidth="1"/>
    <col min="14850" max="14850" width="50" customWidth="1"/>
    <col min="14851" max="14852" width="3" customWidth="1"/>
    <col min="14853" max="14853" width="12" customWidth="1"/>
    <col min="14854" max="14854" width="9" customWidth="1"/>
    <col min="14855" max="14855" width="3" customWidth="1"/>
    <col min="14856" max="14856" width="150" customWidth="1"/>
    <col min="14857" max="14857" width="35" customWidth="1"/>
    <col min="14858" max="14858" width="5" customWidth="1"/>
    <col min="14859" max="14859" width="25" customWidth="1"/>
    <col min="14860" max="14860" width="7" customWidth="1"/>
    <col min="14861" max="14861" width="3" customWidth="1"/>
    <col min="14862" max="14862" width="6" customWidth="1"/>
    <col min="14863" max="14863" width="3" customWidth="1"/>
    <col min="14864" max="14864" width="7" customWidth="1"/>
    <col min="14865" max="14869" width="3" customWidth="1"/>
    <col min="14870" max="14870" width="6" customWidth="1"/>
    <col min="14871" max="14871" width="3" customWidth="1"/>
    <col min="14872" max="14872" width="8" customWidth="1"/>
    <col min="14873" max="14873" width="3" customWidth="1"/>
    <col min="14874" max="14874" width="60" customWidth="1"/>
    <col min="14875" max="14875" width="3" customWidth="1"/>
    <col min="14876" max="14876" width="25" customWidth="1"/>
    <col min="14877" max="14877" width="9" customWidth="1"/>
    <col min="14878" max="14881" width="3" customWidth="1"/>
    <col min="14882" max="14882" width="35" customWidth="1"/>
    <col min="14883" max="14883" width="11" customWidth="1"/>
    <col min="14884" max="14884" width="3" customWidth="1"/>
    <col min="14885" max="14885" width="35" customWidth="1"/>
    <col min="14886" max="14886" width="3" customWidth="1"/>
    <col min="14887" max="14887" width="1" customWidth="1"/>
    <col min="15105" max="15105" width="6" customWidth="1"/>
    <col min="15106" max="15106" width="50" customWidth="1"/>
    <col min="15107" max="15108" width="3" customWidth="1"/>
    <col min="15109" max="15109" width="12" customWidth="1"/>
    <col min="15110" max="15110" width="9" customWidth="1"/>
    <col min="15111" max="15111" width="3" customWidth="1"/>
    <col min="15112" max="15112" width="150" customWidth="1"/>
    <col min="15113" max="15113" width="35" customWidth="1"/>
    <col min="15114" max="15114" width="5" customWidth="1"/>
    <col min="15115" max="15115" width="25" customWidth="1"/>
    <col min="15116" max="15116" width="7" customWidth="1"/>
    <col min="15117" max="15117" width="3" customWidth="1"/>
    <col min="15118" max="15118" width="6" customWidth="1"/>
    <col min="15119" max="15119" width="3" customWidth="1"/>
    <col min="15120" max="15120" width="7" customWidth="1"/>
    <col min="15121" max="15125" width="3" customWidth="1"/>
    <col min="15126" max="15126" width="6" customWidth="1"/>
    <col min="15127" max="15127" width="3" customWidth="1"/>
    <col min="15128" max="15128" width="8" customWidth="1"/>
    <col min="15129" max="15129" width="3" customWidth="1"/>
    <col min="15130" max="15130" width="60" customWidth="1"/>
    <col min="15131" max="15131" width="3" customWidth="1"/>
    <col min="15132" max="15132" width="25" customWidth="1"/>
    <col min="15133" max="15133" width="9" customWidth="1"/>
    <col min="15134" max="15137" width="3" customWidth="1"/>
    <col min="15138" max="15138" width="35" customWidth="1"/>
    <col min="15139" max="15139" width="11" customWidth="1"/>
    <col min="15140" max="15140" width="3" customWidth="1"/>
    <col min="15141" max="15141" width="35" customWidth="1"/>
    <col min="15142" max="15142" width="3" customWidth="1"/>
    <col min="15143" max="15143" width="1" customWidth="1"/>
    <col min="15361" max="15361" width="6" customWidth="1"/>
    <col min="15362" max="15362" width="50" customWidth="1"/>
    <col min="15363" max="15364" width="3" customWidth="1"/>
    <col min="15365" max="15365" width="12" customWidth="1"/>
    <col min="15366" max="15366" width="9" customWidth="1"/>
    <col min="15367" max="15367" width="3" customWidth="1"/>
    <col min="15368" max="15368" width="150" customWidth="1"/>
    <col min="15369" max="15369" width="35" customWidth="1"/>
    <col min="15370" max="15370" width="5" customWidth="1"/>
    <col min="15371" max="15371" width="25" customWidth="1"/>
    <col min="15372" max="15372" width="7" customWidth="1"/>
    <col min="15373" max="15373" width="3" customWidth="1"/>
    <col min="15374" max="15374" width="6" customWidth="1"/>
    <col min="15375" max="15375" width="3" customWidth="1"/>
    <col min="15376" max="15376" width="7" customWidth="1"/>
    <col min="15377" max="15381" width="3" customWidth="1"/>
    <col min="15382" max="15382" width="6" customWidth="1"/>
    <col min="15383" max="15383" width="3" customWidth="1"/>
    <col min="15384" max="15384" width="8" customWidth="1"/>
    <col min="15385" max="15385" width="3" customWidth="1"/>
    <col min="15386" max="15386" width="60" customWidth="1"/>
    <col min="15387" max="15387" width="3" customWidth="1"/>
    <col min="15388" max="15388" width="25" customWidth="1"/>
    <col min="15389" max="15389" width="9" customWidth="1"/>
    <col min="15390" max="15393" width="3" customWidth="1"/>
    <col min="15394" max="15394" width="35" customWidth="1"/>
    <col min="15395" max="15395" width="11" customWidth="1"/>
    <col min="15396" max="15396" width="3" customWidth="1"/>
    <col min="15397" max="15397" width="35" customWidth="1"/>
    <col min="15398" max="15398" width="3" customWidth="1"/>
    <col min="15399" max="15399" width="1" customWidth="1"/>
    <col min="15617" max="15617" width="6" customWidth="1"/>
    <col min="15618" max="15618" width="50" customWidth="1"/>
    <col min="15619" max="15620" width="3" customWidth="1"/>
    <col min="15621" max="15621" width="12" customWidth="1"/>
    <col min="15622" max="15622" width="9" customWidth="1"/>
    <col min="15623" max="15623" width="3" customWidth="1"/>
    <col min="15624" max="15624" width="150" customWidth="1"/>
    <col min="15625" max="15625" width="35" customWidth="1"/>
    <col min="15626" max="15626" width="5" customWidth="1"/>
    <col min="15627" max="15627" width="25" customWidth="1"/>
    <col min="15628" max="15628" width="7" customWidth="1"/>
    <col min="15629" max="15629" width="3" customWidth="1"/>
    <col min="15630" max="15630" width="6" customWidth="1"/>
    <col min="15631" max="15631" width="3" customWidth="1"/>
    <col min="15632" max="15632" width="7" customWidth="1"/>
    <col min="15633" max="15637" width="3" customWidth="1"/>
    <col min="15638" max="15638" width="6" customWidth="1"/>
    <col min="15639" max="15639" width="3" customWidth="1"/>
    <col min="15640" max="15640" width="8" customWidth="1"/>
    <col min="15641" max="15641" width="3" customWidth="1"/>
    <col min="15642" max="15642" width="60" customWidth="1"/>
    <col min="15643" max="15643" width="3" customWidth="1"/>
    <col min="15644" max="15644" width="25" customWidth="1"/>
    <col min="15645" max="15645" width="9" customWidth="1"/>
    <col min="15646" max="15649" width="3" customWidth="1"/>
    <col min="15650" max="15650" width="35" customWidth="1"/>
    <col min="15651" max="15651" width="11" customWidth="1"/>
    <col min="15652" max="15652" width="3" customWidth="1"/>
    <col min="15653" max="15653" width="35" customWidth="1"/>
    <col min="15654" max="15654" width="3" customWidth="1"/>
    <col min="15655" max="15655" width="1" customWidth="1"/>
    <col min="15873" max="15873" width="6" customWidth="1"/>
    <col min="15874" max="15874" width="50" customWidth="1"/>
    <col min="15875" max="15876" width="3" customWidth="1"/>
    <col min="15877" max="15877" width="12" customWidth="1"/>
    <col min="15878" max="15878" width="9" customWidth="1"/>
    <col min="15879" max="15879" width="3" customWidth="1"/>
    <col min="15880" max="15880" width="150" customWidth="1"/>
    <col min="15881" max="15881" width="35" customWidth="1"/>
    <col min="15882" max="15882" width="5" customWidth="1"/>
    <col min="15883" max="15883" width="25" customWidth="1"/>
    <col min="15884" max="15884" width="7" customWidth="1"/>
    <col min="15885" max="15885" width="3" customWidth="1"/>
    <col min="15886" max="15886" width="6" customWidth="1"/>
    <col min="15887" max="15887" width="3" customWidth="1"/>
    <col min="15888" max="15888" width="7" customWidth="1"/>
    <col min="15889" max="15893" width="3" customWidth="1"/>
    <col min="15894" max="15894" width="6" customWidth="1"/>
    <col min="15895" max="15895" width="3" customWidth="1"/>
    <col min="15896" max="15896" width="8" customWidth="1"/>
    <col min="15897" max="15897" width="3" customWidth="1"/>
    <col min="15898" max="15898" width="60" customWidth="1"/>
    <col min="15899" max="15899" width="3" customWidth="1"/>
    <col min="15900" max="15900" width="25" customWidth="1"/>
    <col min="15901" max="15901" width="9" customWidth="1"/>
    <col min="15902" max="15905" width="3" customWidth="1"/>
    <col min="15906" max="15906" width="35" customWidth="1"/>
    <col min="15907" max="15907" width="11" customWidth="1"/>
    <col min="15908" max="15908" width="3" customWidth="1"/>
    <col min="15909" max="15909" width="35" customWidth="1"/>
    <col min="15910" max="15910" width="3" customWidth="1"/>
    <col min="15911" max="15911" width="1" customWidth="1"/>
    <col min="16129" max="16129" width="6" customWidth="1"/>
    <col min="16130" max="16130" width="50" customWidth="1"/>
    <col min="16131" max="16132" width="3" customWidth="1"/>
    <col min="16133" max="16133" width="12" customWidth="1"/>
    <col min="16134" max="16134" width="9" customWidth="1"/>
    <col min="16135" max="16135" width="3" customWidth="1"/>
    <col min="16136" max="16136" width="150" customWidth="1"/>
    <col min="16137" max="16137" width="35" customWidth="1"/>
    <col min="16138" max="16138" width="5" customWidth="1"/>
    <col min="16139" max="16139" width="25" customWidth="1"/>
    <col min="16140" max="16140" width="7" customWidth="1"/>
    <col min="16141" max="16141" width="3" customWidth="1"/>
    <col min="16142" max="16142" width="6" customWidth="1"/>
    <col min="16143" max="16143" width="3" customWidth="1"/>
    <col min="16144" max="16144" width="7" customWidth="1"/>
    <col min="16145" max="16149" width="3" customWidth="1"/>
    <col min="16150" max="16150" width="6" customWidth="1"/>
    <col min="16151" max="16151" width="3" customWidth="1"/>
    <col min="16152" max="16152" width="8" customWidth="1"/>
    <col min="16153" max="16153" width="3" customWidth="1"/>
    <col min="16154" max="16154" width="60" customWidth="1"/>
    <col min="16155" max="16155" width="3" customWidth="1"/>
    <col min="16156" max="16156" width="25" customWidth="1"/>
    <col min="16157" max="16157" width="9" customWidth="1"/>
    <col min="16158" max="16161" width="3" customWidth="1"/>
    <col min="16162" max="16162" width="35" customWidth="1"/>
    <col min="16163" max="16163" width="11" customWidth="1"/>
    <col min="16164" max="16164" width="3" customWidth="1"/>
    <col min="16165" max="16165" width="35" customWidth="1"/>
    <col min="16166" max="16166" width="3" customWidth="1"/>
    <col min="16167" max="16167" width="1" customWidth="1"/>
  </cols>
  <sheetData>
    <row r="1" spans="1:40" x14ac:dyDescent="0.3">
      <c r="A1" s="68" t="s">
        <v>1550</v>
      </c>
      <c r="B1" s="68" t="s">
        <v>1551</v>
      </c>
      <c r="C1" s="68" t="s">
        <v>1552</v>
      </c>
      <c r="D1" s="68" t="s">
        <v>1553</v>
      </c>
      <c r="E1" s="68" t="s">
        <v>1554</v>
      </c>
      <c r="F1" s="68" t="s">
        <v>1555</v>
      </c>
      <c r="G1" s="68" t="s">
        <v>1556</v>
      </c>
      <c r="H1" s="68" t="s">
        <v>1557</v>
      </c>
      <c r="I1" s="68" t="s">
        <v>1558</v>
      </c>
      <c r="J1" s="68" t="s">
        <v>1559</v>
      </c>
      <c r="K1" s="68" t="s">
        <v>1560</v>
      </c>
      <c r="L1" s="68" t="s">
        <v>1561</v>
      </c>
      <c r="M1" s="68" t="s">
        <v>1562</v>
      </c>
      <c r="N1" s="68" t="s">
        <v>1563</v>
      </c>
      <c r="O1" s="68" t="s">
        <v>1564</v>
      </c>
      <c r="P1" s="68" t="s">
        <v>1565</v>
      </c>
      <c r="Q1" s="68" t="s">
        <v>1566</v>
      </c>
      <c r="R1" s="68" t="s">
        <v>1567</v>
      </c>
      <c r="S1" s="68" t="s">
        <v>1568</v>
      </c>
      <c r="T1" s="68" t="s">
        <v>1569</v>
      </c>
      <c r="U1" s="68" t="s">
        <v>1570</v>
      </c>
      <c r="V1" s="68" t="s">
        <v>1571</v>
      </c>
      <c r="W1" s="68" t="s">
        <v>1572</v>
      </c>
      <c r="X1" s="68" t="s">
        <v>1573</v>
      </c>
      <c r="Y1" s="68" t="s">
        <v>1574</v>
      </c>
      <c r="Z1" s="68" t="s">
        <v>1575</v>
      </c>
      <c r="AA1" s="68" t="s">
        <v>1576</v>
      </c>
      <c r="AB1" s="68" t="s">
        <v>1577</v>
      </c>
      <c r="AC1" s="68" t="s">
        <v>1578</v>
      </c>
      <c r="AD1" s="68" t="s">
        <v>1579</v>
      </c>
      <c r="AE1" s="68" t="s">
        <v>1580</v>
      </c>
      <c r="AF1" s="68" t="s">
        <v>1581</v>
      </c>
      <c r="AG1" s="68" t="s">
        <v>1582</v>
      </c>
      <c r="AH1" s="68" t="s">
        <v>1583</v>
      </c>
      <c r="AI1" s="68" t="s">
        <v>1584</v>
      </c>
      <c r="AJ1" s="68" t="s">
        <v>1585</v>
      </c>
      <c r="AK1" s="68" t="s">
        <v>1586</v>
      </c>
      <c r="AL1" s="68" t="s">
        <v>1587</v>
      </c>
      <c r="AM1" s="68" t="s">
        <v>1588</v>
      </c>
      <c r="AN1" s="68"/>
    </row>
    <row r="2" spans="1:40" x14ac:dyDescent="0.3">
      <c r="A2">
        <v>3</v>
      </c>
      <c r="B2" t="s">
        <v>956</v>
      </c>
      <c r="C2">
        <v>0</v>
      </c>
      <c r="D2">
        <v>0</v>
      </c>
      <c r="E2">
        <v>0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>
        <v>0</v>
      </c>
      <c r="M2">
        <v>0</v>
      </c>
      <c r="O2" t="s">
        <v>36</v>
      </c>
      <c r="P2">
        <v>0</v>
      </c>
      <c r="Q2">
        <v>0</v>
      </c>
      <c r="R2" t="s">
        <v>36</v>
      </c>
      <c r="S2">
        <v>0</v>
      </c>
      <c r="T2">
        <v>0</v>
      </c>
      <c r="U2" t="s">
        <v>36</v>
      </c>
      <c r="V2" t="s">
        <v>36</v>
      </c>
      <c r="W2" t="s">
        <v>36</v>
      </c>
      <c r="Y2">
        <v>0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>
        <v>0</v>
      </c>
      <c r="AK2" t="s">
        <v>36</v>
      </c>
      <c r="AL2">
        <v>0</v>
      </c>
      <c r="AM2" t="b">
        <v>0</v>
      </c>
    </row>
    <row r="3" spans="1:40" x14ac:dyDescent="0.3">
      <c r="A3">
        <v>100001</v>
      </c>
      <c r="B3" t="s">
        <v>1589</v>
      </c>
      <c r="C3">
        <v>2</v>
      </c>
      <c r="D3">
        <v>1</v>
      </c>
      <c r="E3">
        <v>0</v>
      </c>
      <c r="F3" t="s">
        <v>1590</v>
      </c>
      <c r="G3" t="s">
        <v>36</v>
      </c>
      <c r="H3" t="s">
        <v>1591</v>
      </c>
      <c r="I3" t="s">
        <v>38</v>
      </c>
      <c r="J3" t="s">
        <v>343</v>
      </c>
      <c r="K3" t="s">
        <v>38</v>
      </c>
      <c r="L3">
        <v>0</v>
      </c>
      <c r="M3">
        <v>0</v>
      </c>
      <c r="N3">
        <v>110021</v>
      </c>
      <c r="O3" t="s">
        <v>36</v>
      </c>
      <c r="P3">
        <v>0</v>
      </c>
      <c r="Q3">
        <v>2</v>
      </c>
      <c r="R3" t="s">
        <v>36</v>
      </c>
      <c r="S3">
        <v>0</v>
      </c>
      <c r="T3">
        <v>0</v>
      </c>
      <c r="U3" t="s">
        <v>1592</v>
      </c>
      <c r="V3" t="s">
        <v>36</v>
      </c>
      <c r="W3" t="s">
        <v>36</v>
      </c>
      <c r="X3" t="s">
        <v>1593</v>
      </c>
      <c r="Y3">
        <v>0</v>
      </c>
      <c r="Z3" t="s">
        <v>36</v>
      </c>
      <c r="AA3" t="s">
        <v>1594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>
        <v>0</v>
      </c>
      <c r="AK3" t="s">
        <v>36</v>
      </c>
      <c r="AL3">
        <v>0</v>
      </c>
      <c r="AM3" t="b">
        <v>0</v>
      </c>
    </row>
    <row r="4" spans="1:40" x14ac:dyDescent="0.3">
      <c r="A4">
        <v>100002</v>
      </c>
      <c r="B4" t="s">
        <v>1595</v>
      </c>
      <c r="C4">
        <v>2</v>
      </c>
      <c r="D4">
        <v>1</v>
      </c>
      <c r="E4">
        <v>2</v>
      </c>
      <c r="F4" t="s">
        <v>1596</v>
      </c>
      <c r="G4" t="s">
        <v>36</v>
      </c>
      <c r="H4" t="s">
        <v>1597</v>
      </c>
      <c r="I4" t="s">
        <v>38</v>
      </c>
      <c r="J4" t="s">
        <v>174</v>
      </c>
      <c r="K4" t="s">
        <v>38</v>
      </c>
      <c r="L4">
        <v>0</v>
      </c>
      <c r="M4">
        <v>0</v>
      </c>
      <c r="N4">
        <v>110042</v>
      </c>
      <c r="O4" t="s">
        <v>36</v>
      </c>
      <c r="P4">
        <v>0</v>
      </c>
      <c r="Q4">
        <v>2</v>
      </c>
      <c r="R4" t="s">
        <v>518</v>
      </c>
      <c r="S4">
        <v>2</v>
      </c>
      <c r="T4">
        <v>2</v>
      </c>
      <c r="U4" t="s">
        <v>1592</v>
      </c>
      <c r="V4" t="s">
        <v>36</v>
      </c>
      <c r="W4" t="s">
        <v>36</v>
      </c>
      <c r="X4" t="s">
        <v>1598</v>
      </c>
      <c r="Y4">
        <v>1</v>
      </c>
      <c r="Z4" t="s">
        <v>1599</v>
      </c>
      <c r="AA4" t="s">
        <v>36</v>
      </c>
      <c r="AB4" t="s">
        <v>36</v>
      </c>
      <c r="AC4" t="s">
        <v>1600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>
        <v>1</v>
      </c>
      <c r="AK4" t="s">
        <v>36</v>
      </c>
      <c r="AL4">
        <v>0</v>
      </c>
      <c r="AM4" t="b">
        <v>0</v>
      </c>
    </row>
    <row r="5" spans="1:40" x14ac:dyDescent="0.3">
      <c r="A5">
        <v>100003</v>
      </c>
      <c r="B5" t="s">
        <v>1440</v>
      </c>
      <c r="C5">
        <v>2</v>
      </c>
      <c r="D5">
        <v>1</v>
      </c>
      <c r="E5">
        <v>2</v>
      </c>
      <c r="F5" t="s">
        <v>1601</v>
      </c>
      <c r="G5" t="s">
        <v>36</v>
      </c>
      <c r="H5" t="s">
        <v>1602</v>
      </c>
      <c r="I5" t="s">
        <v>205</v>
      </c>
      <c r="J5" t="s">
        <v>1159</v>
      </c>
      <c r="K5" t="s">
        <v>205</v>
      </c>
      <c r="L5">
        <v>0</v>
      </c>
      <c r="M5">
        <v>0</v>
      </c>
      <c r="N5">
        <v>110803</v>
      </c>
      <c r="O5" t="s">
        <v>36</v>
      </c>
      <c r="P5">
        <v>0</v>
      </c>
      <c r="Q5">
        <v>2</v>
      </c>
      <c r="R5" t="s">
        <v>484</v>
      </c>
      <c r="S5">
        <v>2</v>
      </c>
      <c r="T5">
        <v>2</v>
      </c>
      <c r="U5" t="s">
        <v>1603</v>
      </c>
      <c r="V5" t="s">
        <v>36</v>
      </c>
      <c r="W5" t="s">
        <v>36</v>
      </c>
      <c r="Y5">
        <v>0</v>
      </c>
      <c r="Z5" t="s">
        <v>36</v>
      </c>
      <c r="AA5" t="s">
        <v>1594</v>
      </c>
      <c r="AB5" t="s">
        <v>36</v>
      </c>
      <c r="AC5" t="s">
        <v>1600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>
        <v>1</v>
      </c>
      <c r="AK5" t="s">
        <v>36</v>
      </c>
      <c r="AL5">
        <v>0</v>
      </c>
      <c r="AM5" t="b">
        <v>0</v>
      </c>
    </row>
    <row r="6" spans="1:40" x14ac:dyDescent="0.3">
      <c r="A6">
        <v>100004</v>
      </c>
      <c r="B6" t="s">
        <v>1452</v>
      </c>
      <c r="C6">
        <v>2</v>
      </c>
      <c r="D6">
        <v>1</v>
      </c>
      <c r="E6">
        <v>0</v>
      </c>
      <c r="F6" t="s">
        <v>1604</v>
      </c>
      <c r="G6" t="s">
        <v>36</v>
      </c>
      <c r="H6" t="s">
        <v>1605</v>
      </c>
      <c r="I6" t="s">
        <v>38</v>
      </c>
      <c r="J6" t="s">
        <v>315</v>
      </c>
      <c r="K6" t="s">
        <v>38</v>
      </c>
      <c r="L6">
        <v>0</v>
      </c>
      <c r="M6">
        <v>0</v>
      </c>
      <c r="N6">
        <v>110504</v>
      </c>
      <c r="O6" t="s">
        <v>36</v>
      </c>
      <c r="P6">
        <v>0</v>
      </c>
      <c r="Q6">
        <v>2</v>
      </c>
      <c r="R6" t="s">
        <v>488</v>
      </c>
      <c r="S6">
        <v>2</v>
      </c>
      <c r="T6">
        <v>2</v>
      </c>
      <c r="U6" t="s">
        <v>1592</v>
      </c>
      <c r="V6" t="s">
        <v>36</v>
      </c>
      <c r="W6" t="s">
        <v>36</v>
      </c>
      <c r="Y6">
        <v>1</v>
      </c>
      <c r="Z6" t="s">
        <v>36</v>
      </c>
      <c r="AA6" t="s">
        <v>1594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>
        <v>2</v>
      </c>
      <c r="AK6" t="s">
        <v>36</v>
      </c>
      <c r="AL6">
        <v>0</v>
      </c>
      <c r="AM6" t="b">
        <v>0</v>
      </c>
    </row>
    <row r="7" spans="1:40" x14ac:dyDescent="0.3">
      <c r="A7">
        <v>100005</v>
      </c>
      <c r="B7" t="s">
        <v>1427</v>
      </c>
      <c r="C7">
        <v>2</v>
      </c>
      <c r="D7">
        <v>1</v>
      </c>
      <c r="E7">
        <v>2</v>
      </c>
      <c r="F7" t="s">
        <v>1606</v>
      </c>
      <c r="G7" t="s">
        <v>36</v>
      </c>
      <c r="H7" t="s">
        <v>1607</v>
      </c>
      <c r="I7" t="s">
        <v>38</v>
      </c>
      <c r="J7" t="s">
        <v>77</v>
      </c>
      <c r="K7" t="s">
        <v>38</v>
      </c>
      <c r="L7">
        <v>0</v>
      </c>
      <c r="M7">
        <v>0</v>
      </c>
      <c r="N7">
        <v>110064</v>
      </c>
      <c r="O7" t="s">
        <v>36</v>
      </c>
      <c r="P7">
        <v>0</v>
      </c>
      <c r="Q7">
        <v>2</v>
      </c>
      <c r="R7" t="s">
        <v>488</v>
      </c>
      <c r="S7">
        <v>2</v>
      </c>
      <c r="T7">
        <v>2</v>
      </c>
      <c r="U7" t="s">
        <v>1592</v>
      </c>
      <c r="V7" t="s">
        <v>36</v>
      </c>
      <c r="W7" t="s">
        <v>36</v>
      </c>
      <c r="Y7">
        <v>1</v>
      </c>
      <c r="Z7" t="s">
        <v>36</v>
      </c>
      <c r="AA7" t="s">
        <v>36</v>
      </c>
      <c r="AB7" t="s">
        <v>36</v>
      </c>
      <c r="AC7" t="s">
        <v>1600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>
        <v>1</v>
      </c>
      <c r="AK7" t="s">
        <v>36</v>
      </c>
      <c r="AL7">
        <v>0</v>
      </c>
      <c r="AM7" t="b">
        <v>0</v>
      </c>
    </row>
    <row r="8" spans="1:40" x14ac:dyDescent="0.3">
      <c r="A8">
        <v>100006</v>
      </c>
      <c r="B8" t="s">
        <v>503</v>
      </c>
      <c r="C8">
        <v>2</v>
      </c>
      <c r="D8">
        <v>1</v>
      </c>
      <c r="E8">
        <v>2</v>
      </c>
      <c r="F8" t="s">
        <v>1608</v>
      </c>
      <c r="G8" t="s">
        <v>36</v>
      </c>
      <c r="H8" t="s">
        <v>1609</v>
      </c>
      <c r="I8" t="s">
        <v>504</v>
      </c>
      <c r="J8" t="s">
        <v>1327</v>
      </c>
      <c r="K8" t="s">
        <v>38</v>
      </c>
      <c r="L8">
        <v>0</v>
      </c>
      <c r="M8">
        <v>0</v>
      </c>
      <c r="N8">
        <v>110305</v>
      </c>
      <c r="O8" t="s">
        <v>36</v>
      </c>
      <c r="P8">
        <v>0</v>
      </c>
      <c r="Q8">
        <v>2</v>
      </c>
      <c r="R8" t="s">
        <v>484</v>
      </c>
      <c r="S8">
        <v>2</v>
      </c>
      <c r="T8">
        <v>2</v>
      </c>
      <c r="U8" t="s">
        <v>1603</v>
      </c>
      <c r="V8" t="s">
        <v>36</v>
      </c>
      <c r="W8" t="s">
        <v>36</v>
      </c>
      <c r="Y8">
        <v>0</v>
      </c>
      <c r="Z8" t="s">
        <v>36</v>
      </c>
      <c r="AA8" t="s">
        <v>36</v>
      </c>
      <c r="AB8" t="s">
        <v>36</v>
      </c>
      <c r="AC8" t="s">
        <v>1600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>
        <v>2</v>
      </c>
      <c r="AK8" t="s">
        <v>36</v>
      </c>
      <c r="AL8">
        <v>0</v>
      </c>
      <c r="AM8" t="b">
        <v>0</v>
      </c>
    </row>
    <row r="9" spans="1:40" x14ac:dyDescent="0.3">
      <c r="A9">
        <v>100007</v>
      </c>
      <c r="B9" t="s">
        <v>1610</v>
      </c>
      <c r="C9">
        <v>0</v>
      </c>
      <c r="D9">
        <v>1</v>
      </c>
      <c r="E9">
        <v>0</v>
      </c>
      <c r="F9" t="s">
        <v>1611</v>
      </c>
      <c r="G9" t="s">
        <v>36</v>
      </c>
      <c r="H9" t="s">
        <v>1612</v>
      </c>
      <c r="I9" t="s">
        <v>1613</v>
      </c>
      <c r="J9" t="s">
        <v>1614</v>
      </c>
      <c r="K9" t="s">
        <v>157</v>
      </c>
      <c r="L9">
        <v>0</v>
      </c>
      <c r="M9">
        <v>0</v>
      </c>
      <c r="N9">
        <v>100007</v>
      </c>
      <c r="O9" t="s">
        <v>36</v>
      </c>
      <c r="P9">
        <v>0</v>
      </c>
      <c r="Q9">
        <v>0</v>
      </c>
      <c r="R9" t="s">
        <v>524</v>
      </c>
      <c r="S9">
        <v>0</v>
      </c>
      <c r="T9">
        <v>0</v>
      </c>
      <c r="U9" t="s">
        <v>1615</v>
      </c>
      <c r="V9" t="s">
        <v>36</v>
      </c>
      <c r="W9" t="s">
        <v>36</v>
      </c>
      <c r="X9" t="s">
        <v>1598</v>
      </c>
      <c r="Y9">
        <v>0</v>
      </c>
      <c r="Z9" t="s">
        <v>36</v>
      </c>
      <c r="AA9" t="s">
        <v>36</v>
      </c>
      <c r="AB9" t="s">
        <v>1616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>
        <v>0</v>
      </c>
      <c r="AK9" t="s">
        <v>36</v>
      </c>
      <c r="AL9">
        <v>0</v>
      </c>
      <c r="AM9" t="b">
        <v>0</v>
      </c>
    </row>
    <row r="10" spans="1:40" x14ac:dyDescent="0.3">
      <c r="A10">
        <v>100008</v>
      </c>
      <c r="B10" t="s">
        <v>1617</v>
      </c>
      <c r="C10">
        <v>0</v>
      </c>
      <c r="D10">
        <v>1</v>
      </c>
      <c r="E10">
        <v>0</v>
      </c>
      <c r="F10" t="s">
        <v>1618</v>
      </c>
      <c r="G10" t="s">
        <v>36</v>
      </c>
      <c r="H10" t="s">
        <v>1619</v>
      </c>
      <c r="I10" t="s">
        <v>1613</v>
      </c>
      <c r="J10" t="s">
        <v>1620</v>
      </c>
      <c r="K10" t="s">
        <v>157</v>
      </c>
      <c r="L10">
        <v>0</v>
      </c>
      <c r="M10">
        <v>0</v>
      </c>
      <c r="N10">
        <v>100008</v>
      </c>
      <c r="O10" t="s">
        <v>36</v>
      </c>
      <c r="P10">
        <v>0</v>
      </c>
      <c r="Q10">
        <v>0</v>
      </c>
      <c r="R10" t="s">
        <v>524</v>
      </c>
      <c r="S10">
        <v>0</v>
      </c>
      <c r="T10">
        <v>0</v>
      </c>
      <c r="U10" t="s">
        <v>1615</v>
      </c>
      <c r="V10" t="s">
        <v>36</v>
      </c>
      <c r="W10" t="s">
        <v>36</v>
      </c>
      <c r="X10" t="s">
        <v>1598</v>
      </c>
      <c r="Y10">
        <v>0</v>
      </c>
      <c r="Z10" t="s">
        <v>36</v>
      </c>
      <c r="AA10" t="s">
        <v>36</v>
      </c>
      <c r="AB10" t="s">
        <v>1621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>
        <v>0</v>
      </c>
      <c r="AK10" t="s">
        <v>36</v>
      </c>
      <c r="AL10">
        <v>0</v>
      </c>
      <c r="AM10" t="b">
        <v>0</v>
      </c>
    </row>
    <row r="11" spans="1:40" x14ac:dyDescent="0.3">
      <c r="A11">
        <v>100009</v>
      </c>
      <c r="B11" t="s">
        <v>1622</v>
      </c>
      <c r="C11">
        <v>0</v>
      </c>
      <c r="D11">
        <v>1</v>
      </c>
      <c r="E11">
        <v>0</v>
      </c>
      <c r="F11" t="s">
        <v>1623</v>
      </c>
      <c r="G11" t="s">
        <v>36</v>
      </c>
      <c r="H11" t="s">
        <v>1624</v>
      </c>
      <c r="I11" t="s">
        <v>1613</v>
      </c>
      <c r="J11" t="s">
        <v>1625</v>
      </c>
      <c r="K11" t="s">
        <v>157</v>
      </c>
      <c r="L11">
        <v>0</v>
      </c>
      <c r="M11">
        <v>0</v>
      </c>
      <c r="N11">
        <v>100009</v>
      </c>
      <c r="O11" t="s">
        <v>36</v>
      </c>
      <c r="P11">
        <v>0</v>
      </c>
      <c r="Q11">
        <v>0</v>
      </c>
      <c r="R11" t="s">
        <v>524</v>
      </c>
      <c r="S11">
        <v>0</v>
      </c>
      <c r="T11">
        <v>0</v>
      </c>
      <c r="U11" t="s">
        <v>1615</v>
      </c>
      <c r="V11" t="s">
        <v>36</v>
      </c>
      <c r="W11" t="s">
        <v>36</v>
      </c>
      <c r="X11" t="s">
        <v>1598</v>
      </c>
      <c r="Y11">
        <v>0</v>
      </c>
      <c r="Z11" t="s">
        <v>36</v>
      </c>
      <c r="AA11" t="s">
        <v>36</v>
      </c>
      <c r="AB11" t="s">
        <v>1626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>
        <v>0</v>
      </c>
      <c r="AK11" t="s">
        <v>36</v>
      </c>
      <c r="AL11">
        <v>0</v>
      </c>
      <c r="AM11" t="b">
        <v>0</v>
      </c>
    </row>
    <row r="12" spans="1:40" x14ac:dyDescent="0.3">
      <c r="A12">
        <v>100010</v>
      </c>
      <c r="B12" t="s">
        <v>1627</v>
      </c>
      <c r="C12">
        <v>0</v>
      </c>
      <c r="D12">
        <v>1</v>
      </c>
      <c r="E12">
        <v>0</v>
      </c>
      <c r="F12" t="s">
        <v>1628</v>
      </c>
      <c r="G12" t="s">
        <v>36</v>
      </c>
      <c r="H12" t="s">
        <v>1629</v>
      </c>
      <c r="I12" t="s">
        <v>1613</v>
      </c>
      <c r="J12" t="s">
        <v>1625</v>
      </c>
      <c r="K12" t="s">
        <v>157</v>
      </c>
      <c r="L12">
        <v>0</v>
      </c>
      <c r="M12">
        <v>0</v>
      </c>
      <c r="N12">
        <v>100010</v>
      </c>
      <c r="O12" t="s">
        <v>36</v>
      </c>
      <c r="P12">
        <v>0</v>
      </c>
      <c r="Q12">
        <v>0</v>
      </c>
      <c r="R12" t="s">
        <v>524</v>
      </c>
      <c r="S12">
        <v>0</v>
      </c>
      <c r="T12">
        <v>0</v>
      </c>
      <c r="U12" t="s">
        <v>1615</v>
      </c>
      <c r="V12" t="s">
        <v>36</v>
      </c>
      <c r="W12" t="s">
        <v>36</v>
      </c>
      <c r="X12" t="s">
        <v>1598</v>
      </c>
      <c r="Y12">
        <v>0</v>
      </c>
      <c r="Z12" t="s">
        <v>36</v>
      </c>
      <c r="AA12" t="s">
        <v>36</v>
      </c>
      <c r="AB12" t="s">
        <v>1630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>
        <v>0</v>
      </c>
      <c r="AK12" t="s">
        <v>36</v>
      </c>
      <c r="AL12">
        <v>0</v>
      </c>
      <c r="AM12" t="b">
        <v>0</v>
      </c>
    </row>
    <row r="13" spans="1:40" x14ac:dyDescent="0.3">
      <c r="A13">
        <v>100011</v>
      </c>
      <c r="B13" t="s">
        <v>1375</v>
      </c>
      <c r="C13">
        <v>0</v>
      </c>
      <c r="D13">
        <v>1</v>
      </c>
      <c r="E13">
        <v>0</v>
      </c>
      <c r="F13" t="s">
        <v>1631</v>
      </c>
      <c r="G13" t="s">
        <v>36</v>
      </c>
      <c r="H13" t="s">
        <v>1632</v>
      </c>
      <c r="I13" t="s">
        <v>1613</v>
      </c>
      <c r="J13" t="s">
        <v>1625</v>
      </c>
      <c r="K13" t="s">
        <v>157</v>
      </c>
      <c r="L13">
        <v>0</v>
      </c>
      <c r="M13">
        <v>0</v>
      </c>
      <c r="N13">
        <v>100011</v>
      </c>
      <c r="O13" t="s">
        <v>36</v>
      </c>
      <c r="P13">
        <v>0</v>
      </c>
      <c r="Q13">
        <v>0</v>
      </c>
      <c r="R13" t="s">
        <v>524</v>
      </c>
      <c r="S13">
        <v>0</v>
      </c>
      <c r="T13">
        <v>0</v>
      </c>
      <c r="U13" t="s">
        <v>1615</v>
      </c>
      <c r="V13" t="s">
        <v>36</v>
      </c>
      <c r="W13" t="s">
        <v>36</v>
      </c>
      <c r="X13" t="s">
        <v>1598</v>
      </c>
      <c r="Y13">
        <v>0</v>
      </c>
      <c r="Z13" t="s">
        <v>36</v>
      </c>
      <c r="AA13" t="s">
        <v>36</v>
      </c>
      <c r="AB13" t="s">
        <v>1633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>
        <v>0</v>
      </c>
      <c r="AK13" t="s">
        <v>36</v>
      </c>
      <c r="AL13">
        <v>0</v>
      </c>
      <c r="AM13" t="b">
        <v>0</v>
      </c>
    </row>
    <row r="14" spans="1:40" x14ac:dyDescent="0.3">
      <c r="A14">
        <v>100012</v>
      </c>
      <c r="B14" t="s">
        <v>1634</v>
      </c>
      <c r="C14">
        <v>2</v>
      </c>
      <c r="D14">
        <v>1</v>
      </c>
      <c r="E14">
        <v>3</v>
      </c>
      <c r="F14" t="s">
        <v>1635</v>
      </c>
      <c r="G14" t="s">
        <v>139</v>
      </c>
      <c r="H14" t="s">
        <v>1636</v>
      </c>
      <c r="I14" t="s">
        <v>38</v>
      </c>
      <c r="J14" t="s">
        <v>154</v>
      </c>
      <c r="K14" t="s">
        <v>38</v>
      </c>
      <c r="L14">
        <v>222</v>
      </c>
      <c r="M14">
        <v>0</v>
      </c>
      <c r="N14">
        <v>100012</v>
      </c>
      <c r="O14" t="s">
        <v>36</v>
      </c>
      <c r="P14">
        <v>0</v>
      </c>
      <c r="Q14">
        <v>2</v>
      </c>
      <c r="R14" t="s">
        <v>610</v>
      </c>
      <c r="S14">
        <v>2</v>
      </c>
      <c r="T14">
        <v>2</v>
      </c>
      <c r="U14" t="s">
        <v>1615</v>
      </c>
      <c r="V14" t="s">
        <v>36</v>
      </c>
      <c r="W14" t="s">
        <v>36</v>
      </c>
      <c r="X14" t="s">
        <v>1598</v>
      </c>
      <c r="Y14">
        <v>0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>
        <v>2</v>
      </c>
      <c r="AK14" t="s">
        <v>36</v>
      </c>
      <c r="AL14">
        <v>0</v>
      </c>
      <c r="AM14" t="b">
        <v>0</v>
      </c>
    </row>
    <row r="15" spans="1:40" x14ac:dyDescent="0.3">
      <c r="A15">
        <v>100013</v>
      </c>
      <c r="B15" t="s">
        <v>1172</v>
      </c>
      <c r="C15">
        <v>2</v>
      </c>
      <c r="D15">
        <v>1</v>
      </c>
      <c r="E15">
        <v>3</v>
      </c>
      <c r="F15" t="s">
        <v>1635</v>
      </c>
      <c r="G15" t="s">
        <v>70</v>
      </c>
      <c r="H15" t="s">
        <v>1637</v>
      </c>
      <c r="I15" t="s">
        <v>38</v>
      </c>
      <c r="J15" t="s">
        <v>277</v>
      </c>
      <c r="K15" t="s">
        <v>38</v>
      </c>
      <c r="L15">
        <v>112</v>
      </c>
      <c r="M15">
        <v>0</v>
      </c>
      <c r="N15">
        <v>100013</v>
      </c>
      <c r="O15" t="s">
        <v>36</v>
      </c>
      <c r="P15">
        <v>0</v>
      </c>
      <c r="Q15">
        <v>2</v>
      </c>
      <c r="R15" t="s">
        <v>610</v>
      </c>
      <c r="S15">
        <v>2</v>
      </c>
      <c r="T15">
        <v>2</v>
      </c>
      <c r="U15" t="s">
        <v>1615</v>
      </c>
      <c r="V15" t="s">
        <v>36</v>
      </c>
      <c r="W15" t="s">
        <v>36</v>
      </c>
      <c r="Y15">
        <v>1</v>
      </c>
      <c r="Z15" t="s">
        <v>1638</v>
      </c>
      <c r="AA15" t="s">
        <v>1639</v>
      </c>
      <c r="AB15" t="s">
        <v>36</v>
      </c>
      <c r="AC15" t="s">
        <v>1640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>
        <v>1</v>
      </c>
      <c r="AK15" t="s">
        <v>36</v>
      </c>
      <c r="AL15">
        <v>0</v>
      </c>
      <c r="AM15" t="b">
        <v>0</v>
      </c>
    </row>
    <row r="16" spans="1:40" x14ac:dyDescent="0.3">
      <c r="A16">
        <v>100014</v>
      </c>
      <c r="B16" t="s">
        <v>1355</v>
      </c>
      <c r="C16">
        <v>2</v>
      </c>
      <c r="D16">
        <v>1</v>
      </c>
      <c r="E16">
        <v>2</v>
      </c>
      <c r="F16" t="s">
        <v>1641</v>
      </c>
      <c r="G16" t="s">
        <v>36</v>
      </c>
      <c r="H16" t="s">
        <v>1642</v>
      </c>
      <c r="I16" t="s">
        <v>537</v>
      </c>
      <c r="J16" t="s">
        <v>838</v>
      </c>
      <c r="K16" t="s">
        <v>266</v>
      </c>
      <c r="L16">
        <v>0</v>
      </c>
      <c r="M16">
        <v>0</v>
      </c>
      <c r="N16">
        <v>110010</v>
      </c>
      <c r="O16" t="s">
        <v>36</v>
      </c>
      <c r="P16">
        <v>0</v>
      </c>
      <c r="Q16">
        <v>2</v>
      </c>
      <c r="R16" t="s">
        <v>36</v>
      </c>
      <c r="S16">
        <v>2</v>
      </c>
      <c r="T16">
        <v>2</v>
      </c>
      <c r="U16" t="s">
        <v>1603</v>
      </c>
      <c r="V16" t="s">
        <v>36</v>
      </c>
      <c r="W16" t="s">
        <v>36</v>
      </c>
      <c r="Y16">
        <v>0</v>
      </c>
      <c r="Z16" t="s">
        <v>36</v>
      </c>
      <c r="AA16" t="s">
        <v>36</v>
      </c>
      <c r="AB16" t="s">
        <v>36</v>
      </c>
      <c r="AC16" t="s">
        <v>1600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>
        <v>2</v>
      </c>
      <c r="AK16" t="s">
        <v>36</v>
      </c>
      <c r="AL16">
        <v>0</v>
      </c>
      <c r="AM16" t="b">
        <v>0</v>
      </c>
    </row>
    <row r="17" spans="1:41" x14ac:dyDescent="0.3">
      <c r="A17">
        <v>100015</v>
      </c>
      <c r="B17" t="s">
        <v>1643</v>
      </c>
      <c r="C17">
        <v>2</v>
      </c>
      <c r="D17">
        <v>2</v>
      </c>
      <c r="E17">
        <v>0</v>
      </c>
      <c r="F17" t="s">
        <v>1644</v>
      </c>
      <c r="G17" t="s">
        <v>36</v>
      </c>
      <c r="H17" t="s">
        <v>1645</v>
      </c>
      <c r="I17" t="s">
        <v>38</v>
      </c>
      <c r="J17" t="s">
        <v>258</v>
      </c>
      <c r="K17" t="s">
        <v>38</v>
      </c>
      <c r="L17">
        <v>0</v>
      </c>
      <c r="M17">
        <v>0</v>
      </c>
      <c r="N17">
        <v>110401</v>
      </c>
      <c r="O17" t="s">
        <v>36</v>
      </c>
      <c r="P17">
        <v>0</v>
      </c>
      <c r="Q17">
        <v>2</v>
      </c>
      <c r="R17" t="s">
        <v>484</v>
      </c>
      <c r="S17">
        <v>0</v>
      </c>
      <c r="T17">
        <v>0</v>
      </c>
      <c r="U17" t="s">
        <v>1603</v>
      </c>
      <c r="V17" t="s">
        <v>36</v>
      </c>
      <c r="W17" t="s">
        <v>36</v>
      </c>
      <c r="X17" t="s">
        <v>1646</v>
      </c>
      <c r="Y17">
        <v>0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>
        <v>0</v>
      </c>
      <c r="AK17" t="s">
        <v>36</v>
      </c>
      <c r="AL17">
        <v>0</v>
      </c>
      <c r="AM17" t="b">
        <v>0</v>
      </c>
    </row>
    <row r="18" spans="1:41" x14ac:dyDescent="0.3">
      <c r="A18">
        <v>100016</v>
      </c>
      <c r="B18" t="s">
        <v>1647</v>
      </c>
      <c r="C18">
        <v>2</v>
      </c>
      <c r="D18">
        <v>2</v>
      </c>
      <c r="E18">
        <v>3</v>
      </c>
      <c r="F18" t="s">
        <v>1635</v>
      </c>
      <c r="G18" t="s">
        <v>70</v>
      </c>
      <c r="H18" t="s">
        <v>1648</v>
      </c>
      <c r="I18" t="s">
        <v>38</v>
      </c>
      <c r="J18" t="s">
        <v>186</v>
      </c>
      <c r="K18" t="s">
        <v>38</v>
      </c>
      <c r="L18">
        <v>113</v>
      </c>
      <c r="M18">
        <v>0</v>
      </c>
      <c r="N18">
        <v>100016</v>
      </c>
      <c r="O18" t="s">
        <v>36</v>
      </c>
      <c r="P18">
        <v>0</v>
      </c>
      <c r="Q18">
        <v>2</v>
      </c>
      <c r="R18" t="s">
        <v>610</v>
      </c>
      <c r="S18">
        <v>2</v>
      </c>
      <c r="T18">
        <v>2</v>
      </c>
      <c r="U18" t="s">
        <v>1615</v>
      </c>
      <c r="V18" t="s">
        <v>36</v>
      </c>
      <c r="W18" t="s">
        <v>36</v>
      </c>
      <c r="X18" t="s">
        <v>1649</v>
      </c>
      <c r="Y18">
        <v>1</v>
      </c>
      <c r="Z18" t="s">
        <v>1638</v>
      </c>
      <c r="AA18" t="s">
        <v>1639</v>
      </c>
      <c r="AB18" t="s">
        <v>36</v>
      </c>
      <c r="AC18" t="s">
        <v>1640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>
        <v>1</v>
      </c>
      <c r="AK18" t="s">
        <v>36</v>
      </c>
      <c r="AL18">
        <v>0</v>
      </c>
      <c r="AM18" t="b">
        <v>0</v>
      </c>
    </row>
    <row r="19" spans="1:41" x14ac:dyDescent="0.3">
      <c r="A19">
        <v>100017</v>
      </c>
      <c r="B19" t="s">
        <v>1389</v>
      </c>
      <c r="C19">
        <v>2</v>
      </c>
      <c r="D19">
        <v>1</v>
      </c>
      <c r="E19">
        <v>0</v>
      </c>
      <c r="F19" t="s">
        <v>1650</v>
      </c>
      <c r="G19" t="s">
        <v>36</v>
      </c>
      <c r="H19" t="s">
        <v>1651</v>
      </c>
      <c r="I19" t="s">
        <v>81</v>
      </c>
      <c r="J19" t="s">
        <v>1135</v>
      </c>
      <c r="K19" t="s">
        <v>81</v>
      </c>
      <c r="L19">
        <v>0</v>
      </c>
      <c r="M19">
        <v>0</v>
      </c>
      <c r="N19">
        <v>110025</v>
      </c>
      <c r="O19" t="s">
        <v>36</v>
      </c>
      <c r="P19">
        <v>0</v>
      </c>
      <c r="Q19">
        <v>2</v>
      </c>
      <c r="R19" t="s">
        <v>531</v>
      </c>
      <c r="S19">
        <v>2</v>
      </c>
      <c r="T19">
        <v>2</v>
      </c>
      <c r="U19" t="s">
        <v>1592</v>
      </c>
      <c r="V19" t="s">
        <v>36</v>
      </c>
      <c r="W19" t="s">
        <v>36</v>
      </c>
      <c r="Y19">
        <v>0</v>
      </c>
      <c r="Z19" t="s">
        <v>36</v>
      </c>
      <c r="AA19" t="s">
        <v>1594</v>
      </c>
      <c r="AB19" t="s">
        <v>36</v>
      </c>
      <c r="AC19" t="s">
        <v>36</v>
      </c>
      <c r="AD19" t="s">
        <v>36</v>
      </c>
      <c r="AE19" t="s">
        <v>36</v>
      </c>
      <c r="AF19" t="s">
        <v>491</v>
      </c>
      <c r="AG19" t="s">
        <v>36</v>
      </c>
      <c r="AH19" t="s">
        <v>36</v>
      </c>
      <c r="AI19" t="s">
        <v>36</v>
      </c>
      <c r="AJ19">
        <v>0</v>
      </c>
      <c r="AK19" t="s">
        <v>36</v>
      </c>
      <c r="AL19">
        <v>0</v>
      </c>
      <c r="AM19" t="b">
        <v>0</v>
      </c>
    </row>
    <row r="20" spans="1:41" x14ac:dyDescent="0.3">
      <c r="A20">
        <v>100018</v>
      </c>
      <c r="B20" t="s">
        <v>1652</v>
      </c>
      <c r="C20">
        <v>2</v>
      </c>
      <c r="D20">
        <v>2</v>
      </c>
      <c r="E20">
        <v>3</v>
      </c>
      <c r="F20" t="s">
        <v>1635</v>
      </c>
      <c r="G20" t="s">
        <v>36</v>
      </c>
      <c r="H20" t="s">
        <v>1653</v>
      </c>
      <c r="I20" t="s">
        <v>38</v>
      </c>
      <c r="J20" t="s">
        <v>343</v>
      </c>
      <c r="K20" t="s">
        <v>38</v>
      </c>
      <c r="L20">
        <v>0</v>
      </c>
      <c r="M20">
        <v>0</v>
      </c>
      <c r="N20">
        <v>100018</v>
      </c>
      <c r="O20" t="s">
        <v>36</v>
      </c>
      <c r="P20">
        <v>0</v>
      </c>
      <c r="Q20">
        <v>2</v>
      </c>
      <c r="R20" t="s">
        <v>36</v>
      </c>
      <c r="S20">
        <v>2</v>
      </c>
      <c r="T20">
        <v>2</v>
      </c>
      <c r="U20" t="s">
        <v>1615</v>
      </c>
      <c r="V20" t="s">
        <v>36</v>
      </c>
      <c r="W20" t="s">
        <v>1654</v>
      </c>
      <c r="X20" t="s">
        <v>1655</v>
      </c>
      <c r="Y20">
        <v>1</v>
      </c>
      <c r="Z20" t="s">
        <v>1638</v>
      </c>
      <c r="AA20" t="s">
        <v>1639</v>
      </c>
      <c r="AB20" t="s">
        <v>36</v>
      </c>
      <c r="AC20" t="s">
        <v>1640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>
        <v>1</v>
      </c>
      <c r="AK20" t="s">
        <v>36</v>
      </c>
      <c r="AL20">
        <v>0</v>
      </c>
      <c r="AM20" t="b">
        <v>0</v>
      </c>
    </row>
    <row r="21" spans="1:41" x14ac:dyDescent="0.3">
      <c r="A21">
        <v>100019</v>
      </c>
      <c r="B21" t="s">
        <v>1173</v>
      </c>
      <c r="C21">
        <v>2</v>
      </c>
      <c r="D21">
        <v>1</v>
      </c>
      <c r="E21">
        <v>0</v>
      </c>
      <c r="F21" t="s">
        <v>1656</v>
      </c>
      <c r="G21" t="s">
        <v>36</v>
      </c>
      <c r="H21" t="s">
        <v>1657</v>
      </c>
      <c r="I21" t="s">
        <v>537</v>
      </c>
      <c r="J21" t="s">
        <v>838</v>
      </c>
      <c r="K21" t="s">
        <v>266</v>
      </c>
      <c r="L21">
        <v>0</v>
      </c>
      <c r="M21">
        <v>0</v>
      </c>
      <c r="N21">
        <v>100019</v>
      </c>
      <c r="O21" t="s">
        <v>36</v>
      </c>
      <c r="P21">
        <v>0</v>
      </c>
      <c r="Q21">
        <v>2</v>
      </c>
      <c r="R21" t="s">
        <v>610</v>
      </c>
      <c r="S21">
        <v>2</v>
      </c>
      <c r="T21">
        <v>0</v>
      </c>
      <c r="U21" t="s">
        <v>1615</v>
      </c>
      <c r="V21" t="s">
        <v>36</v>
      </c>
      <c r="W21" t="s">
        <v>36</v>
      </c>
      <c r="Y21">
        <v>0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491</v>
      </c>
      <c r="AG21" t="s">
        <v>36</v>
      </c>
      <c r="AH21" t="s">
        <v>36</v>
      </c>
      <c r="AI21" t="s">
        <v>36</v>
      </c>
      <c r="AJ21">
        <v>0</v>
      </c>
      <c r="AK21" t="s">
        <v>36</v>
      </c>
      <c r="AL21">
        <v>0</v>
      </c>
      <c r="AM21" t="b">
        <v>0</v>
      </c>
    </row>
    <row r="22" spans="1:41" x14ac:dyDescent="0.3">
      <c r="A22">
        <v>100020</v>
      </c>
      <c r="B22" t="s">
        <v>1174</v>
      </c>
      <c r="C22">
        <v>2</v>
      </c>
      <c r="D22">
        <v>1</v>
      </c>
      <c r="E22">
        <v>0</v>
      </c>
      <c r="F22" t="s">
        <v>1658</v>
      </c>
      <c r="G22" t="s">
        <v>36</v>
      </c>
      <c r="H22" t="s">
        <v>1659</v>
      </c>
      <c r="I22" t="s">
        <v>537</v>
      </c>
      <c r="J22" t="s">
        <v>838</v>
      </c>
      <c r="K22" t="s">
        <v>266</v>
      </c>
      <c r="L22">
        <v>0</v>
      </c>
      <c r="M22">
        <v>0</v>
      </c>
      <c r="N22">
        <v>100020</v>
      </c>
      <c r="O22" t="s">
        <v>36</v>
      </c>
      <c r="P22">
        <v>0</v>
      </c>
      <c r="Q22">
        <v>2</v>
      </c>
      <c r="R22" t="s">
        <v>610</v>
      </c>
      <c r="S22">
        <v>0</v>
      </c>
      <c r="T22">
        <v>0</v>
      </c>
      <c r="U22" t="s">
        <v>1615</v>
      </c>
      <c r="V22" t="s">
        <v>36</v>
      </c>
      <c r="W22" t="s">
        <v>36</v>
      </c>
      <c r="Y22">
        <v>0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491</v>
      </c>
      <c r="AG22" t="s">
        <v>36</v>
      </c>
      <c r="AH22" t="s">
        <v>36</v>
      </c>
      <c r="AI22" t="s">
        <v>36</v>
      </c>
      <c r="AJ22">
        <v>0</v>
      </c>
      <c r="AK22" t="s">
        <v>36</v>
      </c>
      <c r="AL22">
        <v>0</v>
      </c>
      <c r="AM22" t="b">
        <v>0</v>
      </c>
    </row>
    <row r="23" spans="1:41" x14ac:dyDescent="0.3">
      <c r="A23">
        <v>100025</v>
      </c>
      <c r="B23" t="s">
        <v>1660</v>
      </c>
      <c r="C23">
        <v>2</v>
      </c>
      <c r="D23">
        <v>2</v>
      </c>
      <c r="E23">
        <v>3</v>
      </c>
      <c r="F23" t="s">
        <v>1635</v>
      </c>
      <c r="G23" t="s">
        <v>111</v>
      </c>
      <c r="H23" t="s">
        <v>1661</v>
      </c>
      <c r="I23" t="s">
        <v>38</v>
      </c>
      <c r="J23" t="s">
        <v>105</v>
      </c>
      <c r="K23" t="s">
        <v>38</v>
      </c>
      <c r="L23">
        <v>303</v>
      </c>
      <c r="M23">
        <v>0</v>
      </c>
      <c r="N23">
        <v>100025</v>
      </c>
      <c r="O23" t="s">
        <v>36</v>
      </c>
      <c r="P23">
        <v>0</v>
      </c>
      <c r="Q23">
        <v>2</v>
      </c>
      <c r="R23" t="s">
        <v>610</v>
      </c>
      <c r="S23">
        <v>2</v>
      </c>
      <c r="T23">
        <v>2</v>
      </c>
      <c r="U23" t="s">
        <v>1615</v>
      </c>
      <c r="V23" t="s">
        <v>36</v>
      </c>
      <c r="W23" t="s">
        <v>1662</v>
      </c>
      <c r="X23" t="s">
        <v>1649</v>
      </c>
      <c r="Y23">
        <v>1</v>
      </c>
      <c r="Z23" t="s">
        <v>1638</v>
      </c>
      <c r="AA23" t="s">
        <v>36</v>
      </c>
      <c r="AB23" t="s">
        <v>36</v>
      </c>
      <c r="AC23" t="s">
        <v>1663</v>
      </c>
      <c r="AD23" t="s">
        <v>1664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>
        <v>1</v>
      </c>
      <c r="AK23" t="s">
        <v>36</v>
      </c>
      <c r="AL23">
        <v>0</v>
      </c>
      <c r="AM23" t="b">
        <v>0</v>
      </c>
    </row>
    <row r="24" spans="1:41" x14ac:dyDescent="0.3">
      <c r="A24">
        <v>100027</v>
      </c>
      <c r="B24" t="s">
        <v>1665</v>
      </c>
      <c r="C24">
        <v>2</v>
      </c>
      <c r="D24">
        <v>1</v>
      </c>
      <c r="E24">
        <v>3</v>
      </c>
      <c r="F24" t="s">
        <v>1635</v>
      </c>
      <c r="G24" t="s">
        <v>111</v>
      </c>
      <c r="H24" t="s">
        <v>1666</v>
      </c>
      <c r="I24" t="s">
        <v>38</v>
      </c>
      <c r="J24" t="s">
        <v>77</v>
      </c>
      <c r="K24" t="s">
        <v>38</v>
      </c>
      <c r="L24">
        <v>301</v>
      </c>
      <c r="M24">
        <v>0</v>
      </c>
      <c r="N24">
        <v>100027</v>
      </c>
      <c r="O24" t="s">
        <v>36</v>
      </c>
      <c r="P24">
        <v>0</v>
      </c>
      <c r="Q24">
        <v>2</v>
      </c>
      <c r="R24" t="s">
        <v>610</v>
      </c>
      <c r="S24">
        <v>2</v>
      </c>
      <c r="T24">
        <v>2</v>
      </c>
      <c r="U24" t="s">
        <v>1615</v>
      </c>
      <c r="V24" t="s">
        <v>36</v>
      </c>
      <c r="W24" t="s">
        <v>36</v>
      </c>
      <c r="X24" t="s">
        <v>1598</v>
      </c>
      <c r="Y24">
        <v>1</v>
      </c>
      <c r="Z24" t="s">
        <v>1638</v>
      </c>
      <c r="AA24" t="s">
        <v>1639</v>
      </c>
      <c r="AB24" t="s">
        <v>36</v>
      </c>
      <c r="AC24" t="s">
        <v>1667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>
        <v>1</v>
      </c>
      <c r="AK24" t="s">
        <v>36</v>
      </c>
      <c r="AL24">
        <v>0</v>
      </c>
      <c r="AM24" t="b">
        <v>0</v>
      </c>
    </row>
    <row r="25" spans="1:41" x14ac:dyDescent="0.3">
      <c r="A25">
        <v>100031</v>
      </c>
      <c r="B25" t="s">
        <v>1668</v>
      </c>
      <c r="C25">
        <v>2</v>
      </c>
      <c r="D25">
        <v>1</v>
      </c>
      <c r="E25">
        <v>0</v>
      </c>
      <c r="F25" t="s">
        <v>1669</v>
      </c>
      <c r="G25" t="s">
        <v>36</v>
      </c>
      <c r="H25" t="s">
        <v>1670</v>
      </c>
      <c r="I25" t="s">
        <v>1671</v>
      </c>
      <c r="J25" t="s">
        <v>356</v>
      </c>
      <c r="K25" t="s">
        <v>38</v>
      </c>
      <c r="L25">
        <v>0</v>
      </c>
      <c r="M25">
        <v>0</v>
      </c>
      <c r="N25">
        <v>110031</v>
      </c>
      <c r="O25" t="s">
        <v>36</v>
      </c>
      <c r="P25">
        <v>0</v>
      </c>
      <c r="Q25">
        <v>2</v>
      </c>
      <c r="R25" t="s">
        <v>1672</v>
      </c>
      <c r="S25">
        <v>2</v>
      </c>
      <c r="T25">
        <v>2</v>
      </c>
      <c r="U25" t="s">
        <v>1615</v>
      </c>
      <c r="V25" t="s">
        <v>36</v>
      </c>
      <c r="W25" t="s">
        <v>1662</v>
      </c>
      <c r="X25" t="s">
        <v>1673</v>
      </c>
      <c r="Y25">
        <v>1</v>
      </c>
      <c r="Z25" t="s">
        <v>1674</v>
      </c>
      <c r="AA25" t="s">
        <v>1639</v>
      </c>
      <c r="AB25" t="s">
        <v>1675</v>
      </c>
      <c r="AC25" t="s">
        <v>1676</v>
      </c>
      <c r="AD25" t="s">
        <v>36</v>
      </c>
      <c r="AE25" t="s">
        <v>1672</v>
      </c>
      <c r="AF25" t="s">
        <v>36</v>
      </c>
      <c r="AG25" t="s">
        <v>36</v>
      </c>
      <c r="AH25" t="s">
        <v>36</v>
      </c>
      <c r="AI25" t="s">
        <v>36</v>
      </c>
      <c r="AJ25">
        <v>1</v>
      </c>
      <c r="AK25" t="s">
        <v>36</v>
      </c>
      <c r="AL25">
        <v>0</v>
      </c>
      <c r="AM25" t="b">
        <v>0</v>
      </c>
    </row>
    <row r="26" spans="1:41" x14ac:dyDescent="0.3">
      <c r="A26">
        <v>100033</v>
      </c>
      <c r="B26" t="s">
        <v>1426</v>
      </c>
      <c r="C26">
        <v>2</v>
      </c>
      <c r="D26">
        <v>1</v>
      </c>
      <c r="E26">
        <v>0</v>
      </c>
      <c r="F26" t="s">
        <v>1590</v>
      </c>
      <c r="G26" t="s">
        <v>36</v>
      </c>
      <c r="H26" t="s">
        <v>1591</v>
      </c>
      <c r="I26" t="s">
        <v>38</v>
      </c>
      <c r="J26" t="s">
        <v>343</v>
      </c>
      <c r="K26" t="s">
        <v>38</v>
      </c>
      <c r="L26">
        <v>0</v>
      </c>
      <c r="M26">
        <v>0</v>
      </c>
      <c r="N26">
        <v>110021</v>
      </c>
      <c r="O26" t="s">
        <v>36</v>
      </c>
      <c r="P26">
        <v>0</v>
      </c>
      <c r="Q26">
        <v>2</v>
      </c>
      <c r="R26" t="s">
        <v>552</v>
      </c>
      <c r="S26">
        <v>2</v>
      </c>
      <c r="T26">
        <v>2</v>
      </c>
      <c r="U26" t="s">
        <v>1592</v>
      </c>
      <c r="V26" t="s">
        <v>36</v>
      </c>
      <c r="W26" t="s">
        <v>36</v>
      </c>
      <c r="Y26">
        <v>0</v>
      </c>
      <c r="Z26" t="s">
        <v>36</v>
      </c>
      <c r="AA26" t="s">
        <v>1594</v>
      </c>
      <c r="AB26" t="s">
        <v>36</v>
      </c>
      <c r="AC26" t="s">
        <v>1600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>
        <v>0</v>
      </c>
      <c r="AK26" t="s">
        <v>36</v>
      </c>
      <c r="AL26">
        <v>0</v>
      </c>
      <c r="AM26" t="b">
        <v>0</v>
      </c>
    </row>
    <row r="27" spans="1:41" x14ac:dyDescent="0.3">
      <c r="A27">
        <v>100034</v>
      </c>
      <c r="B27" t="s">
        <v>1677</v>
      </c>
      <c r="C27">
        <v>2</v>
      </c>
      <c r="D27">
        <v>1</v>
      </c>
      <c r="E27">
        <v>3</v>
      </c>
      <c r="F27" t="s">
        <v>1635</v>
      </c>
      <c r="G27" t="s">
        <v>111</v>
      </c>
      <c r="H27" t="s">
        <v>1678</v>
      </c>
      <c r="I27" t="s">
        <v>38</v>
      </c>
      <c r="J27" t="s">
        <v>77</v>
      </c>
      <c r="K27" t="s">
        <v>38</v>
      </c>
      <c r="L27">
        <v>302</v>
      </c>
      <c r="M27">
        <v>0</v>
      </c>
      <c r="N27">
        <v>100034</v>
      </c>
      <c r="O27" t="s">
        <v>36</v>
      </c>
      <c r="P27">
        <v>0</v>
      </c>
      <c r="Q27">
        <v>2</v>
      </c>
      <c r="R27" t="s">
        <v>610</v>
      </c>
      <c r="S27">
        <v>2</v>
      </c>
      <c r="T27">
        <v>2</v>
      </c>
      <c r="U27" t="s">
        <v>1615</v>
      </c>
      <c r="V27" t="s">
        <v>36</v>
      </c>
      <c r="W27" t="s">
        <v>36</v>
      </c>
      <c r="X27" t="s">
        <v>1598</v>
      </c>
      <c r="Y27">
        <v>1</v>
      </c>
      <c r="Z27" t="s">
        <v>1638</v>
      </c>
      <c r="AA27" t="s">
        <v>1639</v>
      </c>
      <c r="AB27" t="s">
        <v>36</v>
      </c>
      <c r="AC27" t="s">
        <v>1667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>
        <v>1</v>
      </c>
      <c r="AK27" t="s">
        <v>36</v>
      </c>
      <c r="AL27">
        <v>0</v>
      </c>
      <c r="AM27" t="b">
        <v>0</v>
      </c>
    </row>
    <row r="28" spans="1:41" x14ac:dyDescent="0.3">
      <c r="A28">
        <v>100072</v>
      </c>
      <c r="B28" t="s">
        <v>1679</v>
      </c>
      <c r="C28">
        <v>2</v>
      </c>
      <c r="D28">
        <v>1</v>
      </c>
      <c r="E28">
        <v>3</v>
      </c>
      <c r="F28" t="s">
        <v>1635</v>
      </c>
      <c r="G28" t="s">
        <v>70</v>
      </c>
      <c r="H28" t="s">
        <v>1680</v>
      </c>
      <c r="I28" t="s">
        <v>38</v>
      </c>
      <c r="J28" t="s">
        <v>310</v>
      </c>
      <c r="K28" t="s">
        <v>36</v>
      </c>
      <c r="L28">
        <v>150</v>
      </c>
      <c r="M28">
        <v>0</v>
      </c>
      <c r="N28">
        <v>100018</v>
      </c>
      <c r="O28" t="s">
        <v>36</v>
      </c>
      <c r="P28">
        <v>0</v>
      </c>
      <c r="Q28">
        <v>2</v>
      </c>
      <c r="R28" t="s">
        <v>36</v>
      </c>
      <c r="S28">
        <v>2</v>
      </c>
      <c r="T28">
        <v>2</v>
      </c>
      <c r="U28" t="s">
        <v>36</v>
      </c>
      <c r="V28" t="s">
        <v>36</v>
      </c>
      <c r="W28" t="s">
        <v>1654</v>
      </c>
      <c r="X28" t="s">
        <v>1681</v>
      </c>
      <c r="Y28">
        <v>1</v>
      </c>
      <c r="Z28" t="s">
        <v>1638</v>
      </c>
      <c r="AA28" t="s">
        <v>1639</v>
      </c>
      <c r="AB28" t="s">
        <v>36</v>
      </c>
      <c r="AC28" t="s">
        <v>1640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>
        <v>1</v>
      </c>
      <c r="AK28" t="s">
        <v>36</v>
      </c>
      <c r="AL28">
        <v>0</v>
      </c>
      <c r="AM28" t="b">
        <v>0</v>
      </c>
    </row>
    <row r="29" spans="1:41" x14ac:dyDescent="0.3">
      <c r="A29">
        <v>100075</v>
      </c>
      <c r="B29" t="s">
        <v>563</v>
      </c>
      <c r="C29">
        <v>2</v>
      </c>
      <c r="D29">
        <v>1</v>
      </c>
      <c r="E29">
        <v>2</v>
      </c>
      <c r="F29" t="s">
        <v>1682</v>
      </c>
      <c r="G29" t="s">
        <v>36</v>
      </c>
      <c r="H29" t="s">
        <v>1683</v>
      </c>
      <c r="I29" t="s">
        <v>38</v>
      </c>
      <c r="J29" t="s">
        <v>261</v>
      </c>
      <c r="K29" t="s">
        <v>38</v>
      </c>
      <c r="L29">
        <v>0</v>
      </c>
      <c r="M29">
        <v>0</v>
      </c>
      <c r="N29">
        <v>100075</v>
      </c>
      <c r="O29" t="s">
        <v>36</v>
      </c>
      <c r="P29">
        <v>0</v>
      </c>
      <c r="Q29">
        <v>2</v>
      </c>
      <c r="R29" t="s">
        <v>488</v>
      </c>
      <c r="S29">
        <v>2</v>
      </c>
      <c r="T29">
        <v>2</v>
      </c>
      <c r="U29" t="s">
        <v>1615</v>
      </c>
      <c r="V29" t="s">
        <v>36</v>
      </c>
      <c r="W29" t="s">
        <v>36</v>
      </c>
      <c r="Y29">
        <v>1</v>
      </c>
      <c r="Z29" t="s">
        <v>1684</v>
      </c>
      <c r="AA29" t="s">
        <v>36</v>
      </c>
      <c r="AB29" t="s">
        <v>1685</v>
      </c>
      <c r="AC29" t="s">
        <v>1600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>
        <v>1</v>
      </c>
      <c r="AK29" t="s">
        <v>36</v>
      </c>
      <c r="AL29">
        <v>0</v>
      </c>
      <c r="AM29" t="b">
        <v>0</v>
      </c>
    </row>
    <row r="30" spans="1:41" x14ac:dyDescent="0.3">
      <c r="A30">
        <v>100079</v>
      </c>
      <c r="B30" t="s">
        <v>1686</v>
      </c>
      <c r="C30">
        <v>2</v>
      </c>
      <c r="D30">
        <v>1</v>
      </c>
      <c r="E30">
        <v>3</v>
      </c>
      <c r="F30" t="s">
        <v>1635</v>
      </c>
      <c r="G30" t="s">
        <v>70</v>
      </c>
      <c r="H30" t="s">
        <v>1687</v>
      </c>
      <c r="I30" t="s">
        <v>38</v>
      </c>
      <c r="J30" t="s">
        <v>1128</v>
      </c>
      <c r="K30" t="s">
        <v>38</v>
      </c>
      <c r="L30">
        <v>142</v>
      </c>
      <c r="M30">
        <v>0</v>
      </c>
      <c r="N30">
        <v>100079</v>
      </c>
      <c r="O30" t="s">
        <v>36</v>
      </c>
      <c r="P30">
        <v>0</v>
      </c>
      <c r="Q30">
        <v>2</v>
      </c>
      <c r="R30" t="s">
        <v>36</v>
      </c>
      <c r="S30">
        <v>2</v>
      </c>
      <c r="T30">
        <v>2</v>
      </c>
      <c r="U30" t="s">
        <v>36</v>
      </c>
      <c r="V30" t="s">
        <v>36</v>
      </c>
      <c r="W30" t="s">
        <v>36</v>
      </c>
      <c r="X30" t="s">
        <v>1688</v>
      </c>
      <c r="Y30">
        <v>1</v>
      </c>
      <c r="Z30" t="s">
        <v>1638</v>
      </c>
      <c r="AA30" t="s">
        <v>1639</v>
      </c>
      <c r="AB30" t="s">
        <v>1689</v>
      </c>
      <c r="AC30" t="s">
        <v>1640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>
        <v>2</v>
      </c>
      <c r="AK30" t="s">
        <v>36</v>
      </c>
      <c r="AL30">
        <v>0</v>
      </c>
      <c r="AM30" t="b">
        <v>0</v>
      </c>
    </row>
    <row r="31" spans="1:41" x14ac:dyDescent="0.3">
      <c r="A31">
        <v>100080</v>
      </c>
      <c r="B31" t="s">
        <v>1690</v>
      </c>
      <c r="C31">
        <v>2</v>
      </c>
      <c r="D31">
        <v>1</v>
      </c>
      <c r="E31">
        <v>3</v>
      </c>
      <c r="F31" t="s">
        <v>1635</v>
      </c>
      <c r="G31" t="s">
        <v>139</v>
      </c>
      <c r="H31" t="s">
        <v>1691</v>
      </c>
      <c r="I31" t="s">
        <v>38</v>
      </c>
      <c r="J31" t="s">
        <v>283</v>
      </c>
      <c r="K31" t="s">
        <v>38</v>
      </c>
      <c r="L31">
        <v>210</v>
      </c>
      <c r="M31">
        <v>0</v>
      </c>
      <c r="N31">
        <v>100080</v>
      </c>
      <c r="O31" t="s">
        <v>36</v>
      </c>
      <c r="P31">
        <v>0</v>
      </c>
      <c r="Q31">
        <v>2</v>
      </c>
      <c r="R31" t="s">
        <v>36</v>
      </c>
      <c r="S31">
        <v>2</v>
      </c>
      <c r="T31">
        <v>2</v>
      </c>
      <c r="U31" t="s">
        <v>36</v>
      </c>
      <c r="V31" t="s">
        <v>36</v>
      </c>
      <c r="W31" t="s">
        <v>36</v>
      </c>
      <c r="X31" t="s">
        <v>1688</v>
      </c>
      <c r="Y31">
        <v>1</v>
      </c>
      <c r="Z31" t="s">
        <v>1638</v>
      </c>
      <c r="AA31" t="s">
        <v>1639</v>
      </c>
      <c r="AB31" t="s">
        <v>1692</v>
      </c>
      <c r="AC31" t="s">
        <v>1640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>
        <v>1</v>
      </c>
      <c r="AK31" t="s">
        <v>36</v>
      </c>
      <c r="AL31">
        <v>0</v>
      </c>
      <c r="AM31" t="b">
        <v>0</v>
      </c>
    </row>
    <row r="32" spans="1:41" x14ac:dyDescent="0.3">
      <c r="A32">
        <v>100100</v>
      </c>
      <c r="B32" t="s">
        <v>500</v>
      </c>
      <c r="C32">
        <v>2</v>
      </c>
      <c r="D32">
        <v>1</v>
      </c>
      <c r="E32">
        <v>0</v>
      </c>
      <c r="F32" t="s">
        <v>1693</v>
      </c>
      <c r="G32" t="s">
        <v>36</v>
      </c>
      <c r="H32" t="s">
        <v>1694</v>
      </c>
      <c r="I32" t="s">
        <v>38</v>
      </c>
      <c r="J32" t="s">
        <v>1695</v>
      </c>
      <c r="K32" t="s">
        <v>38</v>
      </c>
      <c r="L32">
        <v>99999</v>
      </c>
      <c r="M32">
        <v>0</v>
      </c>
      <c r="N32">
        <v>100100</v>
      </c>
      <c r="O32" t="s">
        <v>36</v>
      </c>
      <c r="P32">
        <v>0</v>
      </c>
      <c r="Q32">
        <v>2</v>
      </c>
      <c r="R32" t="s">
        <v>501</v>
      </c>
      <c r="S32">
        <v>2</v>
      </c>
      <c r="T32">
        <v>1</v>
      </c>
      <c r="U32" t="s">
        <v>1615</v>
      </c>
      <c r="V32" t="s">
        <v>36</v>
      </c>
      <c r="W32" t="s">
        <v>36</v>
      </c>
      <c r="X32" t="s">
        <v>1696</v>
      </c>
      <c r="Y32">
        <v>1</v>
      </c>
      <c r="Z32" t="s">
        <v>1697</v>
      </c>
      <c r="AA32" t="s">
        <v>36</v>
      </c>
      <c r="AB32" t="s">
        <v>1698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>
        <v>1</v>
      </c>
      <c r="AK32" t="s">
        <v>36</v>
      </c>
      <c r="AL32">
        <v>0</v>
      </c>
      <c r="AO32" t="b">
        <v>0</v>
      </c>
    </row>
    <row r="33" spans="1:39" x14ac:dyDescent="0.3">
      <c r="A33">
        <v>100101</v>
      </c>
      <c r="B33" t="s">
        <v>512</v>
      </c>
      <c r="C33">
        <v>2</v>
      </c>
      <c r="D33">
        <v>1</v>
      </c>
      <c r="E33">
        <v>0</v>
      </c>
      <c r="F33" t="s">
        <v>1699</v>
      </c>
      <c r="G33" t="s">
        <v>36</v>
      </c>
      <c r="H33" t="s">
        <v>1700</v>
      </c>
      <c r="I33" t="s">
        <v>38</v>
      </c>
      <c r="J33" t="s">
        <v>186</v>
      </c>
      <c r="K33" t="s">
        <v>38</v>
      </c>
      <c r="L33">
        <v>99999</v>
      </c>
      <c r="M33">
        <v>0</v>
      </c>
      <c r="N33">
        <v>100101</v>
      </c>
      <c r="O33" t="s">
        <v>36</v>
      </c>
      <c r="P33">
        <v>0</v>
      </c>
      <c r="Q33">
        <v>2</v>
      </c>
      <c r="R33" t="s">
        <v>1166</v>
      </c>
      <c r="S33">
        <v>2</v>
      </c>
      <c r="T33">
        <v>2</v>
      </c>
      <c r="U33" t="s">
        <v>1615</v>
      </c>
      <c r="V33" t="s">
        <v>36</v>
      </c>
      <c r="W33" t="s">
        <v>36</v>
      </c>
      <c r="Y33">
        <v>1</v>
      </c>
      <c r="Z33" t="s">
        <v>1701</v>
      </c>
      <c r="AA33" t="s">
        <v>36</v>
      </c>
      <c r="AB33" t="s">
        <v>1702</v>
      </c>
      <c r="AC33" t="s">
        <v>1600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>
        <v>0</v>
      </c>
      <c r="AK33" t="s">
        <v>36</v>
      </c>
      <c r="AL33">
        <v>0</v>
      </c>
      <c r="AM33" t="b">
        <v>0</v>
      </c>
    </row>
    <row r="34" spans="1:39" x14ac:dyDescent="0.3">
      <c r="A34">
        <v>100102</v>
      </c>
      <c r="B34" t="s">
        <v>1703</v>
      </c>
      <c r="C34">
        <v>2</v>
      </c>
      <c r="D34">
        <v>1</v>
      </c>
      <c r="E34">
        <v>3</v>
      </c>
      <c r="F34" t="s">
        <v>1635</v>
      </c>
      <c r="G34" t="s">
        <v>70</v>
      </c>
      <c r="H34" t="s">
        <v>1691</v>
      </c>
      <c r="I34" t="s">
        <v>38</v>
      </c>
      <c r="J34" t="s">
        <v>283</v>
      </c>
      <c r="K34" t="s">
        <v>38</v>
      </c>
      <c r="L34">
        <v>143</v>
      </c>
      <c r="M34">
        <v>0</v>
      </c>
      <c r="N34">
        <v>100102</v>
      </c>
      <c r="O34" t="s">
        <v>36</v>
      </c>
      <c r="P34">
        <v>0</v>
      </c>
      <c r="Q34">
        <v>2</v>
      </c>
      <c r="R34" t="s">
        <v>36</v>
      </c>
      <c r="S34">
        <v>2</v>
      </c>
      <c r="T34">
        <v>2</v>
      </c>
      <c r="U34" t="s">
        <v>1615</v>
      </c>
      <c r="V34" t="s">
        <v>36</v>
      </c>
      <c r="W34" t="s">
        <v>36</v>
      </c>
      <c r="X34" t="s">
        <v>1688</v>
      </c>
      <c r="Y34">
        <v>1</v>
      </c>
      <c r="Z34" t="s">
        <v>1704</v>
      </c>
      <c r="AA34" t="s">
        <v>1639</v>
      </c>
      <c r="AB34" t="s">
        <v>1705</v>
      </c>
      <c r="AC34" t="s">
        <v>1640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>
        <v>2</v>
      </c>
      <c r="AK34" t="s">
        <v>36</v>
      </c>
      <c r="AL34">
        <v>0</v>
      </c>
      <c r="AM34" t="b">
        <v>0</v>
      </c>
    </row>
    <row r="35" spans="1:39" x14ac:dyDescent="0.3">
      <c r="A35">
        <v>100104</v>
      </c>
      <c r="B35" t="s">
        <v>1706</v>
      </c>
      <c r="C35">
        <v>2</v>
      </c>
      <c r="D35">
        <v>1</v>
      </c>
      <c r="E35">
        <v>3</v>
      </c>
      <c r="F35" t="s">
        <v>1635</v>
      </c>
      <c r="G35" t="s">
        <v>70</v>
      </c>
      <c r="H35" t="s">
        <v>1707</v>
      </c>
      <c r="I35" t="s">
        <v>38</v>
      </c>
      <c r="J35" t="s">
        <v>72</v>
      </c>
      <c r="K35" t="s">
        <v>38</v>
      </c>
      <c r="L35">
        <v>110</v>
      </c>
      <c r="M35">
        <v>0</v>
      </c>
      <c r="N35">
        <v>100104</v>
      </c>
      <c r="O35" t="s">
        <v>36</v>
      </c>
      <c r="P35">
        <v>0</v>
      </c>
      <c r="Q35">
        <v>2</v>
      </c>
      <c r="R35" t="s">
        <v>610</v>
      </c>
      <c r="S35">
        <v>2</v>
      </c>
      <c r="T35">
        <v>2</v>
      </c>
      <c r="U35" t="s">
        <v>1615</v>
      </c>
      <c r="V35" t="s">
        <v>36</v>
      </c>
      <c r="W35" t="s">
        <v>36</v>
      </c>
      <c r="X35" t="s">
        <v>1646</v>
      </c>
      <c r="Y35">
        <v>1</v>
      </c>
      <c r="Z35" t="s">
        <v>1704</v>
      </c>
      <c r="AA35" t="s">
        <v>1594</v>
      </c>
      <c r="AB35" t="s">
        <v>36</v>
      </c>
      <c r="AC35" t="s">
        <v>1640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>
        <v>2</v>
      </c>
      <c r="AK35" t="s">
        <v>36</v>
      </c>
      <c r="AL35">
        <v>0</v>
      </c>
      <c r="AM35" t="b">
        <v>0</v>
      </c>
    </row>
    <row r="36" spans="1:39" x14ac:dyDescent="0.3">
      <c r="A36">
        <v>100105</v>
      </c>
      <c r="B36" t="s">
        <v>1708</v>
      </c>
      <c r="C36">
        <v>2</v>
      </c>
      <c r="D36">
        <v>1</v>
      </c>
      <c r="E36">
        <v>3</v>
      </c>
      <c r="F36" t="s">
        <v>1635</v>
      </c>
      <c r="G36" t="s">
        <v>70</v>
      </c>
      <c r="H36" t="s">
        <v>1709</v>
      </c>
      <c r="I36" t="s">
        <v>38</v>
      </c>
      <c r="J36" t="s">
        <v>77</v>
      </c>
      <c r="K36" t="s">
        <v>38</v>
      </c>
      <c r="L36">
        <v>108</v>
      </c>
      <c r="M36">
        <v>0</v>
      </c>
      <c r="N36">
        <v>100105</v>
      </c>
      <c r="O36" t="s">
        <v>36</v>
      </c>
      <c r="P36">
        <v>0</v>
      </c>
      <c r="Q36">
        <v>2</v>
      </c>
      <c r="R36" t="s">
        <v>610</v>
      </c>
      <c r="S36">
        <v>2</v>
      </c>
      <c r="T36">
        <v>2</v>
      </c>
      <c r="U36" t="s">
        <v>1615</v>
      </c>
      <c r="V36" t="s">
        <v>36</v>
      </c>
      <c r="W36" t="s">
        <v>36</v>
      </c>
      <c r="X36" t="s">
        <v>1646</v>
      </c>
      <c r="Y36">
        <v>1</v>
      </c>
      <c r="Z36" t="s">
        <v>1638</v>
      </c>
      <c r="AA36" t="s">
        <v>36</v>
      </c>
      <c r="AB36" t="s">
        <v>1710</v>
      </c>
      <c r="AC36" t="s">
        <v>1640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>
        <v>2</v>
      </c>
      <c r="AK36" t="s">
        <v>36</v>
      </c>
      <c r="AL36">
        <v>0</v>
      </c>
      <c r="AM36" t="b">
        <v>0</v>
      </c>
    </row>
    <row r="37" spans="1:39" x14ac:dyDescent="0.3">
      <c r="A37">
        <v>100109</v>
      </c>
      <c r="B37" t="s">
        <v>1711</v>
      </c>
      <c r="C37">
        <v>2</v>
      </c>
      <c r="D37">
        <v>1</v>
      </c>
      <c r="E37">
        <v>2</v>
      </c>
      <c r="F37" t="s">
        <v>1635</v>
      </c>
      <c r="G37" t="s">
        <v>70</v>
      </c>
      <c r="H37" t="s">
        <v>1712</v>
      </c>
      <c r="I37" t="s">
        <v>1671</v>
      </c>
      <c r="J37" t="s">
        <v>1272</v>
      </c>
      <c r="K37" t="s">
        <v>38</v>
      </c>
      <c r="L37">
        <v>115</v>
      </c>
      <c r="M37">
        <v>0</v>
      </c>
      <c r="N37">
        <v>100109</v>
      </c>
      <c r="O37" t="s">
        <v>36</v>
      </c>
      <c r="P37">
        <v>0</v>
      </c>
      <c r="Q37">
        <v>2</v>
      </c>
      <c r="R37" t="s">
        <v>610</v>
      </c>
      <c r="S37">
        <v>2</v>
      </c>
      <c r="T37">
        <v>2</v>
      </c>
      <c r="U37" t="s">
        <v>1615</v>
      </c>
      <c r="V37" t="s">
        <v>36</v>
      </c>
      <c r="W37" t="s">
        <v>36</v>
      </c>
      <c r="X37" t="s">
        <v>1598</v>
      </c>
      <c r="Y37">
        <v>1</v>
      </c>
      <c r="Z37" t="s">
        <v>1638</v>
      </c>
      <c r="AA37" t="s">
        <v>36</v>
      </c>
      <c r="AB37" t="s">
        <v>36</v>
      </c>
      <c r="AC37" t="s">
        <v>1640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>
        <v>2</v>
      </c>
      <c r="AK37" t="s">
        <v>36</v>
      </c>
      <c r="AL37">
        <v>0</v>
      </c>
      <c r="AM37" t="b">
        <v>0</v>
      </c>
    </row>
    <row r="38" spans="1:39" x14ac:dyDescent="0.3">
      <c r="A38">
        <v>110001</v>
      </c>
      <c r="B38" t="s">
        <v>548</v>
      </c>
      <c r="C38">
        <v>2</v>
      </c>
      <c r="D38">
        <v>1</v>
      </c>
      <c r="E38">
        <v>3</v>
      </c>
      <c r="F38" t="s">
        <v>1713</v>
      </c>
      <c r="G38" t="s">
        <v>36</v>
      </c>
      <c r="H38" t="s">
        <v>1714</v>
      </c>
      <c r="I38" t="s">
        <v>38</v>
      </c>
      <c r="J38" t="s">
        <v>1128</v>
      </c>
      <c r="K38" t="s">
        <v>38</v>
      </c>
      <c r="L38">
        <v>0</v>
      </c>
      <c r="M38">
        <v>0</v>
      </c>
      <c r="N38">
        <v>110001</v>
      </c>
      <c r="O38" t="s">
        <v>924</v>
      </c>
      <c r="P38">
        <v>5</v>
      </c>
      <c r="Q38">
        <v>2</v>
      </c>
      <c r="R38" t="s">
        <v>610</v>
      </c>
      <c r="S38">
        <v>2</v>
      </c>
      <c r="T38">
        <v>2</v>
      </c>
      <c r="U38" t="s">
        <v>1592</v>
      </c>
      <c r="V38" t="s">
        <v>36</v>
      </c>
      <c r="W38" t="s">
        <v>36</v>
      </c>
      <c r="Y38">
        <v>1</v>
      </c>
      <c r="Z38" t="s">
        <v>1715</v>
      </c>
      <c r="AA38" t="s">
        <v>1639</v>
      </c>
      <c r="AB38" t="s">
        <v>1716</v>
      </c>
      <c r="AC38" t="s">
        <v>1600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>
        <v>1</v>
      </c>
      <c r="AK38" t="s">
        <v>36</v>
      </c>
      <c r="AL38">
        <v>0</v>
      </c>
      <c r="AM38" t="b">
        <v>0</v>
      </c>
    </row>
    <row r="39" spans="1:39" x14ac:dyDescent="0.3">
      <c r="A39">
        <v>110002</v>
      </c>
      <c r="B39" t="s">
        <v>1175</v>
      </c>
      <c r="C39">
        <v>2</v>
      </c>
      <c r="D39">
        <v>1</v>
      </c>
      <c r="E39">
        <v>2</v>
      </c>
      <c r="F39" t="s">
        <v>1717</v>
      </c>
      <c r="G39" t="s">
        <v>36</v>
      </c>
      <c r="H39" t="s">
        <v>1718</v>
      </c>
      <c r="I39" t="s">
        <v>614</v>
      </c>
      <c r="J39" t="s">
        <v>311</v>
      </c>
      <c r="K39" t="s">
        <v>38</v>
      </c>
      <c r="L39">
        <v>0</v>
      </c>
      <c r="M39">
        <v>0</v>
      </c>
      <c r="N39">
        <v>110002</v>
      </c>
      <c r="O39" t="s">
        <v>36</v>
      </c>
      <c r="P39">
        <v>0</v>
      </c>
      <c r="Q39">
        <v>2</v>
      </c>
      <c r="R39" t="s">
        <v>1166</v>
      </c>
      <c r="S39">
        <v>2</v>
      </c>
      <c r="T39">
        <v>2</v>
      </c>
      <c r="U39" t="s">
        <v>1603</v>
      </c>
      <c r="V39" t="s">
        <v>36</v>
      </c>
      <c r="W39" t="s">
        <v>36</v>
      </c>
      <c r="Y39">
        <v>0</v>
      </c>
      <c r="Z39" t="s">
        <v>36</v>
      </c>
      <c r="AA39" t="s">
        <v>1594</v>
      </c>
      <c r="AB39" t="s">
        <v>1719</v>
      </c>
      <c r="AC39" t="s">
        <v>1600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>
        <v>2</v>
      </c>
      <c r="AK39" t="s">
        <v>36</v>
      </c>
      <c r="AL39">
        <v>0</v>
      </c>
      <c r="AM39" t="b">
        <v>0</v>
      </c>
    </row>
    <row r="40" spans="1:39" x14ac:dyDescent="0.3">
      <c r="A40">
        <v>110003</v>
      </c>
      <c r="B40" t="s">
        <v>1720</v>
      </c>
      <c r="C40">
        <v>2</v>
      </c>
      <c r="D40">
        <v>2</v>
      </c>
      <c r="E40">
        <v>0</v>
      </c>
      <c r="F40" t="s">
        <v>1721</v>
      </c>
      <c r="G40" t="s">
        <v>36</v>
      </c>
      <c r="H40" t="s">
        <v>1722</v>
      </c>
      <c r="I40" t="s">
        <v>1723</v>
      </c>
      <c r="J40" t="s">
        <v>1724</v>
      </c>
      <c r="K40" t="s">
        <v>114</v>
      </c>
      <c r="L40">
        <v>0</v>
      </c>
      <c r="M40">
        <v>0</v>
      </c>
      <c r="N40">
        <v>110003</v>
      </c>
      <c r="O40" t="s">
        <v>36</v>
      </c>
      <c r="P40">
        <v>0</v>
      </c>
      <c r="Q40">
        <v>2</v>
      </c>
      <c r="R40" t="s">
        <v>648</v>
      </c>
      <c r="S40">
        <v>2</v>
      </c>
      <c r="T40">
        <v>2</v>
      </c>
      <c r="U40" t="s">
        <v>1603</v>
      </c>
      <c r="V40" t="s">
        <v>36</v>
      </c>
      <c r="W40" t="s">
        <v>36</v>
      </c>
      <c r="X40" t="s">
        <v>1725</v>
      </c>
      <c r="Y40">
        <v>0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>
        <v>2</v>
      </c>
      <c r="AK40" t="s">
        <v>36</v>
      </c>
      <c r="AL40">
        <v>0</v>
      </c>
      <c r="AM40" t="b">
        <v>0</v>
      </c>
    </row>
    <row r="41" spans="1:39" x14ac:dyDescent="0.3">
      <c r="A41">
        <v>110004</v>
      </c>
      <c r="B41" t="s">
        <v>246</v>
      </c>
      <c r="C41">
        <v>2</v>
      </c>
      <c r="D41">
        <v>1</v>
      </c>
      <c r="E41">
        <v>0</v>
      </c>
      <c r="F41" t="s">
        <v>1726</v>
      </c>
      <c r="G41" t="s">
        <v>36</v>
      </c>
      <c r="H41" t="s">
        <v>1727</v>
      </c>
      <c r="I41" t="s">
        <v>38</v>
      </c>
      <c r="J41" t="s">
        <v>315</v>
      </c>
      <c r="K41" t="s">
        <v>38</v>
      </c>
      <c r="L41">
        <v>0</v>
      </c>
      <c r="M41">
        <v>0</v>
      </c>
      <c r="N41">
        <v>110004</v>
      </c>
      <c r="O41" t="s">
        <v>924</v>
      </c>
      <c r="P41">
        <v>145</v>
      </c>
      <c r="Q41">
        <v>2</v>
      </c>
      <c r="R41" t="s">
        <v>497</v>
      </c>
      <c r="S41">
        <v>2</v>
      </c>
      <c r="T41">
        <v>2</v>
      </c>
      <c r="U41" t="s">
        <v>1592</v>
      </c>
      <c r="V41" t="s">
        <v>36</v>
      </c>
      <c r="W41" t="s">
        <v>36</v>
      </c>
      <c r="Y41">
        <v>1</v>
      </c>
      <c r="Z41" t="s">
        <v>1684</v>
      </c>
      <c r="AA41" t="s">
        <v>1639</v>
      </c>
      <c r="AB41" t="s">
        <v>1728</v>
      </c>
      <c r="AC41" t="s">
        <v>1600</v>
      </c>
      <c r="AD41" t="s">
        <v>36</v>
      </c>
      <c r="AE41" t="s">
        <v>497</v>
      </c>
      <c r="AF41" t="s">
        <v>36</v>
      </c>
      <c r="AG41" t="s">
        <v>36</v>
      </c>
      <c r="AH41" t="s">
        <v>36</v>
      </c>
      <c r="AI41" t="s">
        <v>36</v>
      </c>
      <c r="AJ41">
        <v>1</v>
      </c>
      <c r="AK41" t="s">
        <v>36</v>
      </c>
      <c r="AL41">
        <v>0</v>
      </c>
      <c r="AM41" t="b">
        <v>0</v>
      </c>
    </row>
    <row r="42" spans="1:39" x14ac:dyDescent="0.3">
      <c r="A42">
        <v>110005</v>
      </c>
      <c r="B42" t="s">
        <v>1729</v>
      </c>
      <c r="C42">
        <v>2</v>
      </c>
      <c r="D42">
        <v>1</v>
      </c>
      <c r="E42">
        <v>1</v>
      </c>
      <c r="F42" t="s">
        <v>1721</v>
      </c>
      <c r="G42" t="s">
        <v>36</v>
      </c>
      <c r="H42" t="s">
        <v>1730</v>
      </c>
      <c r="I42" t="s">
        <v>1731</v>
      </c>
      <c r="J42" t="s">
        <v>1732</v>
      </c>
      <c r="K42" t="s">
        <v>114</v>
      </c>
      <c r="L42">
        <v>0</v>
      </c>
      <c r="M42">
        <v>0</v>
      </c>
      <c r="N42">
        <v>110005</v>
      </c>
      <c r="O42" t="s">
        <v>36</v>
      </c>
      <c r="P42">
        <v>0</v>
      </c>
      <c r="Q42">
        <v>2</v>
      </c>
      <c r="R42" t="s">
        <v>36</v>
      </c>
      <c r="S42">
        <v>2</v>
      </c>
      <c r="T42">
        <v>2</v>
      </c>
      <c r="U42" t="s">
        <v>1603</v>
      </c>
      <c r="V42" t="s">
        <v>36</v>
      </c>
      <c r="W42" t="s">
        <v>36</v>
      </c>
      <c r="X42" t="s">
        <v>1646</v>
      </c>
      <c r="Y42">
        <v>0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>
        <v>2</v>
      </c>
      <c r="AK42" t="s">
        <v>36</v>
      </c>
      <c r="AL42">
        <v>0</v>
      </c>
      <c r="AM42" t="b">
        <v>0</v>
      </c>
    </row>
    <row r="43" spans="1:39" x14ac:dyDescent="0.3">
      <c r="A43">
        <v>110006</v>
      </c>
      <c r="B43" t="s">
        <v>1387</v>
      </c>
      <c r="C43">
        <v>2</v>
      </c>
      <c r="D43">
        <v>1</v>
      </c>
      <c r="E43">
        <v>2</v>
      </c>
      <c r="F43" t="s">
        <v>1733</v>
      </c>
      <c r="G43" t="s">
        <v>36</v>
      </c>
      <c r="H43" t="s">
        <v>1734</v>
      </c>
      <c r="I43" t="s">
        <v>38</v>
      </c>
      <c r="J43" t="s">
        <v>244</v>
      </c>
      <c r="K43" t="s">
        <v>38</v>
      </c>
      <c r="L43">
        <v>0</v>
      </c>
      <c r="M43">
        <v>0</v>
      </c>
      <c r="N43">
        <v>110082</v>
      </c>
      <c r="O43" t="s">
        <v>36</v>
      </c>
      <c r="P43">
        <v>0</v>
      </c>
      <c r="Q43">
        <v>2</v>
      </c>
      <c r="R43" t="s">
        <v>552</v>
      </c>
      <c r="S43">
        <v>2</v>
      </c>
      <c r="T43">
        <v>2</v>
      </c>
      <c r="U43" t="s">
        <v>1592</v>
      </c>
      <c r="V43" t="s">
        <v>36</v>
      </c>
      <c r="W43" t="s">
        <v>36</v>
      </c>
      <c r="Y43">
        <v>0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>
        <v>2</v>
      </c>
      <c r="AK43" t="s">
        <v>36</v>
      </c>
      <c r="AL43">
        <v>0</v>
      </c>
      <c r="AM43" t="b">
        <v>0</v>
      </c>
    </row>
    <row r="44" spans="1:39" x14ac:dyDescent="0.3">
      <c r="A44">
        <v>110007</v>
      </c>
      <c r="B44" t="s">
        <v>1735</v>
      </c>
      <c r="C44">
        <v>2</v>
      </c>
      <c r="D44">
        <v>1</v>
      </c>
      <c r="E44">
        <v>3</v>
      </c>
      <c r="F44" t="s">
        <v>1635</v>
      </c>
      <c r="G44" t="s">
        <v>70</v>
      </c>
      <c r="H44" t="s">
        <v>1736</v>
      </c>
      <c r="I44" t="s">
        <v>38</v>
      </c>
      <c r="J44" t="s">
        <v>130</v>
      </c>
      <c r="K44" t="s">
        <v>38</v>
      </c>
      <c r="L44">
        <v>111</v>
      </c>
      <c r="M44">
        <v>0</v>
      </c>
      <c r="N44">
        <v>110007</v>
      </c>
      <c r="O44" t="s">
        <v>36</v>
      </c>
      <c r="P44">
        <v>0</v>
      </c>
      <c r="Q44">
        <v>2</v>
      </c>
      <c r="R44" t="s">
        <v>610</v>
      </c>
      <c r="S44">
        <v>2</v>
      </c>
      <c r="T44">
        <v>2</v>
      </c>
      <c r="U44" t="s">
        <v>1603</v>
      </c>
      <c r="V44" t="s">
        <v>36</v>
      </c>
      <c r="W44" t="s">
        <v>1662</v>
      </c>
      <c r="X44" t="s">
        <v>1646</v>
      </c>
      <c r="Y44">
        <v>1</v>
      </c>
      <c r="Z44" t="s">
        <v>1638</v>
      </c>
      <c r="AA44" t="s">
        <v>1639</v>
      </c>
      <c r="AB44" t="s">
        <v>36</v>
      </c>
      <c r="AC44" t="s">
        <v>1640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>
        <v>1</v>
      </c>
      <c r="AK44" t="s">
        <v>36</v>
      </c>
      <c r="AL44">
        <v>0</v>
      </c>
      <c r="AM44" t="b">
        <v>0</v>
      </c>
    </row>
    <row r="45" spans="1:39" x14ac:dyDescent="0.3">
      <c r="A45">
        <v>110008</v>
      </c>
      <c r="B45" t="s">
        <v>1737</v>
      </c>
      <c r="C45">
        <v>2</v>
      </c>
      <c r="D45">
        <v>1</v>
      </c>
      <c r="E45">
        <v>3</v>
      </c>
      <c r="F45" t="s">
        <v>1635</v>
      </c>
      <c r="G45" t="s">
        <v>139</v>
      </c>
      <c r="H45" t="s">
        <v>1738</v>
      </c>
      <c r="I45" t="s">
        <v>38</v>
      </c>
      <c r="J45" t="s">
        <v>163</v>
      </c>
      <c r="K45" t="s">
        <v>38</v>
      </c>
      <c r="L45">
        <v>200</v>
      </c>
      <c r="M45">
        <v>0</v>
      </c>
      <c r="N45">
        <v>110008</v>
      </c>
      <c r="O45" t="s">
        <v>36</v>
      </c>
      <c r="P45">
        <v>0</v>
      </c>
      <c r="Q45">
        <v>2</v>
      </c>
      <c r="R45" t="s">
        <v>610</v>
      </c>
      <c r="S45">
        <v>2</v>
      </c>
      <c r="T45">
        <v>2</v>
      </c>
      <c r="U45" t="s">
        <v>1603</v>
      </c>
      <c r="V45" t="s">
        <v>36</v>
      </c>
      <c r="W45" t="s">
        <v>36</v>
      </c>
      <c r="X45" t="s">
        <v>1646</v>
      </c>
      <c r="Y45">
        <v>1</v>
      </c>
      <c r="Z45" t="s">
        <v>1638</v>
      </c>
      <c r="AA45" t="s">
        <v>1639</v>
      </c>
      <c r="AB45" t="s">
        <v>1739</v>
      </c>
      <c r="AC45" t="s">
        <v>1640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>
        <v>1</v>
      </c>
      <c r="AK45" t="s">
        <v>36</v>
      </c>
      <c r="AL45">
        <v>0</v>
      </c>
      <c r="AM45" t="b">
        <v>0</v>
      </c>
    </row>
    <row r="46" spans="1:39" x14ac:dyDescent="0.3">
      <c r="A46">
        <v>110009</v>
      </c>
      <c r="B46" t="s">
        <v>669</v>
      </c>
      <c r="C46">
        <v>2</v>
      </c>
      <c r="D46">
        <v>1</v>
      </c>
      <c r="E46">
        <v>3</v>
      </c>
      <c r="F46" t="s">
        <v>1740</v>
      </c>
      <c r="G46" t="s">
        <v>139</v>
      </c>
      <c r="H46" t="s">
        <v>1741</v>
      </c>
      <c r="I46" t="s">
        <v>38</v>
      </c>
      <c r="J46" t="s">
        <v>100</v>
      </c>
      <c r="K46" t="s">
        <v>38</v>
      </c>
      <c r="L46">
        <v>205</v>
      </c>
      <c r="M46">
        <v>0</v>
      </c>
      <c r="N46">
        <v>110009</v>
      </c>
      <c r="O46" t="s">
        <v>36</v>
      </c>
      <c r="P46">
        <v>0</v>
      </c>
      <c r="Q46">
        <v>2</v>
      </c>
      <c r="R46" t="s">
        <v>610</v>
      </c>
      <c r="S46">
        <v>2</v>
      </c>
      <c r="T46">
        <v>2</v>
      </c>
      <c r="U46" t="s">
        <v>1603</v>
      </c>
      <c r="V46" t="s">
        <v>36</v>
      </c>
      <c r="W46" t="s">
        <v>36</v>
      </c>
      <c r="Y46">
        <v>1</v>
      </c>
      <c r="Z46" t="s">
        <v>1638</v>
      </c>
      <c r="AA46" t="s">
        <v>1639</v>
      </c>
      <c r="AB46" t="s">
        <v>1742</v>
      </c>
      <c r="AC46" t="s">
        <v>1640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>
        <v>1</v>
      </c>
      <c r="AK46" t="s">
        <v>36</v>
      </c>
      <c r="AL46">
        <v>0</v>
      </c>
      <c r="AM46" t="b">
        <v>0</v>
      </c>
    </row>
    <row r="47" spans="1:39" x14ac:dyDescent="0.3">
      <c r="A47">
        <v>110010</v>
      </c>
      <c r="B47" t="s">
        <v>536</v>
      </c>
      <c r="C47">
        <v>2</v>
      </c>
      <c r="D47">
        <v>1</v>
      </c>
      <c r="E47">
        <v>2</v>
      </c>
      <c r="F47" t="s">
        <v>1641</v>
      </c>
      <c r="G47" t="s">
        <v>36</v>
      </c>
      <c r="H47" t="s">
        <v>1642</v>
      </c>
      <c r="I47" t="s">
        <v>537</v>
      </c>
      <c r="J47" t="s">
        <v>838</v>
      </c>
      <c r="K47" t="s">
        <v>266</v>
      </c>
      <c r="L47">
        <v>0</v>
      </c>
      <c r="M47">
        <v>0</v>
      </c>
      <c r="N47">
        <v>110010</v>
      </c>
      <c r="O47" t="s">
        <v>36</v>
      </c>
      <c r="P47">
        <v>0</v>
      </c>
      <c r="Q47">
        <v>2</v>
      </c>
      <c r="R47" t="s">
        <v>610</v>
      </c>
      <c r="S47">
        <v>2</v>
      </c>
      <c r="T47">
        <v>2</v>
      </c>
      <c r="U47" t="s">
        <v>1603</v>
      </c>
      <c r="V47" t="s">
        <v>36</v>
      </c>
      <c r="W47" t="s">
        <v>36</v>
      </c>
      <c r="Y47">
        <v>1</v>
      </c>
      <c r="Z47" t="s">
        <v>1743</v>
      </c>
      <c r="AA47" t="s">
        <v>1594</v>
      </c>
      <c r="AB47" t="s">
        <v>1744</v>
      </c>
      <c r="AC47" t="s">
        <v>1600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>
        <v>2</v>
      </c>
      <c r="AK47" t="s">
        <v>36</v>
      </c>
      <c r="AL47">
        <v>0</v>
      </c>
      <c r="AM47" t="b">
        <v>0</v>
      </c>
    </row>
    <row r="48" spans="1:39" x14ac:dyDescent="0.3">
      <c r="A48">
        <v>110011</v>
      </c>
      <c r="B48" t="s">
        <v>612</v>
      </c>
      <c r="C48">
        <v>2</v>
      </c>
      <c r="D48">
        <v>1</v>
      </c>
      <c r="E48">
        <v>3</v>
      </c>
      <c r="F48" t="s">
        <v>1745</v>
      </c>
      <c r="G48" t="s">
        <v>70</v>
      </c>
      <c r="H48" t="s">
        <v>1746</v>
      </c>
      <c r="I48" t="s">
        <v>613</v>
      </c>
      <c r="J48" t="s">
        <v>1318</v>
      </c>
      <c r="K48" t="s">
        <v>38</v>
      </c>
      <c r="L48">
        <v>105</v>
      </c>
      <c r="M48">
        <v>0</v>
      </c>
      <c r="N48">
        <v>110011</v>
      </c>
      <c r="O48" t="s">
        <v>36</v>
      </c>
      <c r="P48">
        <v>0</v>
      </c>
      <c r="Q48">
        <v>2</v>
      </c>
      <c r="R48" t="s">
        <v>610</v>
      </c>
      <c r="S48">
        <v>2</v>
      </c>
      <c r="T48">
        <v>2</v>
      </c>
      <c r="U48" t="s">
        <v>1603</v>
      </c>
      <c r="V48" t="s">
        <v>36</v>
      </c>
      <c r="W48" t="s">
        <v>36</v>
      </c>
      <c r="Y48">
        <v>1</v>
      </c>
      <c r="Z48" t="s">
        <v>1638</v>
      </c>
      <c r="AA48" t="s">
        <v>1639</v>
      </c>
      <c r="AB48" t="s">
        <v>1747</v>
      </c>
      <c r="AC48" t="s">
        <v>1640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>
        <v>1</v>
      </c>
      <c r="AK48" t="s">
        <v>36</v>
      </c>
      <c r="AL48">
        <v>0</v>
      </c>
      <c r="AM48" t="b">
        <v>0</v>
      </c>
    </row>
    <row r="49" spans="1:39" x14ac:dyDescent="0.3">
      <c r="A49">
        <v>110012</v>
      </c>
      <c r="B49" t="s">
        <v>1176</v>
      </c>
      <c r="C49">
        <v>2</v>
      </c>
      <c r="D49">
        <v>1</v>
      </c>
      <c r="E49">
        <v>2</v>
      </c>
      <c r="F49" t="s">
        <v>1748</v>
      </c>
      <c r="G49" t="s">
        <v>139</v>
      </c>
      <c r="H49" t="s">
        <v>1749</v>
      </c>
      <c r="I49" t="s">
        <v>38</v>
      </c>
      <c r="J49" t="s">
        <v>100</v>
      </c>
      <c r="K49" t="s">
        <v>38</v>
      </c>
      <c r="L49">
        <v>209</v>
      </c>
      <c r="M49">
        <v>0</v>
      </c>
      <c r="N49">
        <v>110012</v>
      </c>
      <c r="O49" t="s">
        <v>36</v>
      </c>
      <c r="P49">
        <v>0</v>
      </c>
      <c r="Q49">
        <v>2</v>
      </c>
      <c r="R49" t="s">
        <v>610</v>
      </c>
      <c r="S49">
        <v>2</v>
      </c>
      <c r="T49">
        <v>2</v>
      </c>
      <c r="U49" t="s">
        <v>1603</v>
      </c>
      <c r="V49" t="s">
        <v>36</v>
      </c>
      <c r="W49" t="s">
        <v>36</v>
      </c>
      <c r="Y49">
        <v>0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>
        <v>0</v>
      </c>
      <c r="AK49" t="s">
        <v>36</v>
      </c>
      <c r="AL49">
        <v>0</v>
      </c>
      <c r="AM49" t="b">
        <v>0</v>
      </c>
    </row>
    <row r="50" spans="1:39" x14ac:dyDescent="0.3">
      <c r="A50">
        <v>110013</v>
      </c>
      <c r="B50" t="s">
        <v>1750</v>
      </c>
      <c r="C50">
        <v>2</v>
      </c>
      <c r="D50">
        <v>1</v>
      </c>
      <c r="E50">
        <v>2</v>
      </c>
      <c r="F50" t="s">
        <v>1635</v>
      </c>
      <c r="G50" t="s">
        <v>36</v>
      </c>
      <c r="H50" t="s">
        <v>1751</v>
      </c>
      <c r="I50" t="s">
        <v>38</v>
      </c>
      <c r="J50" t="s">
        <v>233</v>
      </c>
      <c r="K50" t="s">
        <v>38</v>
      </c>
      <c r="L50">
        <v>0</v>
      </c>
      <c r="M50">
        <v>0</v>
      </c>
      <c r="N50">
        <v>110013</v>
      </c>
      <c r="O50" t="s">
        <v>36</v>
      </c>
      <c r="P50">
        <v>0</v>
      </c>
      <c r="Q50">
        <v>2</v>
      </c>
      <c r="R50" t="s">
        <v>36</v>
      </c>
      <c r="S50">
        <v>2</v>
      </c>
      <c r="T50">
        <v>2</v>
      </c>
      <c r="U50" t="s">
        <v>1603</v>
      </c>
      <c r="V50" t="s">
        <v>36</v>
      </c>
      <c r="W50" t="s">
        <v>36</v>
      </c>
      <c r="X50" t="s">
        <v>1752</v>
      </c>
      <c r="Y50">
        <v>0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>
        <v>2</v>
      </c>
      <c r="AK50" t="s">
        <v>36</v>
      </c>
      <c r="AL50">
        <v>0</v>
      </c>
      <c r="AM50" t="b">
        <v>0</v>
      </c>
    </row>
    <row r="51" spans="1:39" x14ac:dyDescent="0.3">
      <c r="A51">
        <v>110014</v>
      </c>
      <c r="B51" t="s">
        <v>1753</v>
      </c>
      <c r="C51">
        <v>2</v>
      </c>
      <c r="D51">
        <v>1</v>
      </c>
      <c r="E51">
        <v>2</v>
      </c>
      <c r="F51" t="s">
        <v>36</v>
      </c>
      <c r="G51" t="s">
        <v>36</v>
      </c>
      <c r="H51" t="s">
        <v>1754</v>
      </c>
      <c r="I51" t="s">
        <v>602</v>
      </c>
      <c r="J51" t="s">
        <v>374</v>
      </c>
      <c r="K51" t="s">
        <v>38</v>
      </c>
      <c r="L51">
        <v>0</v>
      </c>
      <c r="M51">
        <v>0</v>
      </c>
      <c r="N51">
        <v>110014</v>
      </c>
      <c r="O51" t="s">
        <v>36</v>
      </c>
      <c r="P51">
        <v>0</v>
      </c>
      <c r="Q51">
        <v>2</v>
      </c>
      <c r="R51" t="s">
        <v>36</v>
      </c>
      <c r="S51">
        <v>2</v>
      </c>
      <c r="T51">
        <v>2</v>
      </c>
      <c r="U51" t="s">
        <v>1603</v>
      </c>
      <c r="V51" t="s">
        <v>36</v>
      </c>
      <c r="W51" t="s">
        <v>36</v>
      </c>
      <c r="X51" t="s">
        <v>1755</v>
      </c>
      <c r="Y51">
        <v>0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36</v>
      </c>
      <c r="AJ51">
        <v>2</v>
      </c>
      <c r="AK51" t="s">
        <v>36</v>
      </c>
      <c r="AL51">
        <v>0</v>
      </c>
      <c r="AM51" t="b">
        <v>0</v>
      </c>
    </row>
    <row r="52" spans="1:39" x14ac:dyDescent="0.3">
      <c r="A52">
        <v>110015</v>
      </c>
      <c r="B52" t="s">
        <v>1177</v>
      </c>
      <c r="C52">
        <v>2</v>
      </c>
      <c r="D52">
        <v>1</v>
      </c>
      <c r="E52">
        <v>0</v>
      </c>
      <c r="F52" t="s">
        <v>1756</v>
      </c>
      <c r="G52" t="s">
        <v>36</v>
      </c>
      <c r="H52" t="s">
        <v>1757</v>
      </c>
      <c r="I52" t="s">
        <v>635</v>
      </c>
      <c r="J52" t="s">
        <v>442</v>
      </c>
      <c r="K52" t="s">
        <v>145</v>
      </c>
      <c r="L52">
        <v>0</v>
      </c>
      <c r="M52">
        <v>0</v>
      </c>
      <c r="N52">
        <v>110015</v>
      </c>
      <c r="O52" t="s">
        <v>36</v>
      </c>
      <c r="P52">
        <v>0</v>
      </c>
      <c r="Q52">
        <v>2</v>
      </c>
      <c r="R52" t="s">
        <v>516</v>
      </c>
      <c r="S52">
        <v>2</v>
      </c>
      <c r="T52">
        <v>2</v>
      </c>
      <c r="U52" t="s">
        <v>1592</v>
      </c>
      <c r="V52" t="s">
        <v>36</v>
      </c>
      <c r="W52" t="s">
        <v>36</v>
      </c>
      <c r="Y52">
        <v>1</v>
      </c>
      <c r="Z52" t="s">
        <v>1684</v>
      </c>
      <c r="AA52" t="s">
        <v>1639</v>
      </c>
      <c r="AB52" t="s">
        <v>1758</v>
      </c>
      <c r="AC52" t="s">
        <v>1600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>
        <v>1</v>
      </c>
      <c r="AK52" t="s">
        <v>36</v>
      </c>
      <c r="AL52">
        <v>0</v>
      </c>
      <c r="AM52" t="b">
        <v>0</v>
      </c>
    </row>
    <row r="53" spans="1:39" x14ac:dyDescent="0.3">
      <c r="A53">
        <v>110016</v>
      </c>
      <c r="B53" t="s">
        <v>1759</v>
      </c>
      <c r="C53">
        <v>2</v>
      </c>
      <c r="D53">
        <v>1</v>
      </c>
      <c r="E53">
        <v>2</v>
      </c>
      <c r="F53" t="s">
        <v>1635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>
        <v>0</v>
      </c>
      <c r="M53">
        <v>0</v>
      </c>
      <c r="N53">
        <v>110016</v>
      </c>
      <c r="O53" t="s">
        <v>36</v>
      </c>
      <c r="P53">
        <v>0</v>
      </c>
      <c r="Q53">
        <v>2</v>
      </c>
      <c r="R53" t="s">
        <v>36</v>
      </c>
      <c r="S53">
        <v>2</v>
      </c>
      <c r="T53">
        <v>2</v>
      </c>
      <c r="U53" t="s">
        <v>1603</v>
      </c>
      <c r="V53" t="s">
        <v>36</v>
      </c>
      <c r="W53" t="s">
        <v>36</v>
      </c>
      <c r="X53" t="s">
        <v>1752</v>
      </c>
      <c r="Y53">
        <v>0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>
        <v>2</v>
      </c>
      <c r="AK53" t="s">
        <v>36</v>
      </c>
      <c r="AL53">
        <v>0</v>
      </c>
      <c r="AM53" t="b">
        <v>0</v>
      </c>
    </row>
    <row r="54" spans="1:39" x14ac:dyDescent="0.3">
      <c r="A54">
        <v>110017</v>
      </c>
      <c r="B54" t="s">
        <v>1453</v>
      </c>
      <c r="C54">
        <v>2</v>
      </c>
      <c r="D54">
        <v>1</v>
      </c>
      <c r="E54">
        <v>0</v>
      </c>
      <c r="F54" t="s">
        <v>1760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>
        <v>0</v>
      </c>
      <c r="M54">
        <v>0</v>
      </c>
      <c r="N54">
        <v>310001</v>
      </c>
      <c r="O54" t="s">
        <v>36</v>
      </c>
      <c r="P54">
        <v>0</v>
      </c>
      <c r="Q54">
        <v>2</v>
      </c>
      <c r="R54" t="s">
        <v>484</v>
      </c>
      <c r="S54">
        <v>0</v>
      </c>
      <c r="T54">
        <v>0</v>
      </c>
      <c r="U54" t="s">
        <v>1603</v>
      </c>
      <c r="V54" t="s">
        <v>36</v>
      </c>
      <c r="W54" t="s">
        <v>36</v>
      </c>
      <c r="Y54">
        <v>0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>
        <v>0</v>
      </c>
      <c r="AK54" t="s">
        <v>36</v>
      </c>
      <c r="AL54">
        <v>0</v>
      </c>
      <c r="AM54" t="b">
        <v>0</v>
      </c>
    </row>
    <row r="55" spans="1:39" x14ac:dyDescent="0.3">
      <c r="A55">
        <v>110018</v>
      </c>
      <c r="B55" t="s">
        <v>643</v>
      </c>
      <c r="C55">
        <v>2</v>
      </c>
      <c r="D55">
        <v>1</v>
      </c>
      <c r="E55">
        <v>0</v>
      </c>
      <c r="F55" t="s">
        <v>1761</v>
      </c>
      <c r="G55" t="s">
        <v>36</v>
      </c>
      <c r="H55" t="s">
        <v>1762</v>
      </c>
      <c r="I55" t="s">
        <v>644</v>
      </c>
      <c r="J55" t="s">
        <v>237</v>
      </c>
      <c r="K55" t="s">
        <v>114</v>
      </c>
      <c r="L55">
        <v>0</v>
      </c>
      <c r="M55">
        <v>0</v>
      </c>
      <c r="N55">
        <v>110018</v>
      </c>
      <c r="O55" t="s">
        <v>36</v>
      </c>
      <c r="P55">
        <v>0</v>
      </c>
      <c r="Q55">
        <v>2</v>
      </c>
      <c r="R55" t="s">
        <v>524</v>
      </c>
      <c r="S55">
        <v>2</v>
      </c>
      <c r="T55">
        <v>1</v>
      </c>
      <c r="U55" t="s">
        <v>1592</v>
      </c>
      <c r="V55" t="s">
        <v>36</v>
      </c>
      <c r="W55" t="s">
        <v>36</v>
      </c>
      <c r="Y55">
        <v>0</v>
      </c>
      <c r="Z55" t="s">
        <v>36</v>
      </c>
      <c r="AA55" t="s">
        <v>36</v>
      </c>
      <c r="AB55" t="s">
        <v>1763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>
        <v>2</v>
      </c>
      <c r="AK55" t="s">
        <v>36</v>
      </c>
      <c r="AL55">
        <v>0</v>
      </c>
      <c r="AM55" t="b">
        <v>0</v>
      </c>
    </row>
    <row r="56" spans="1:39" x14ac:dyDescent="0.3">
      <c r="A56">
        <v>110019</v>
      </c>
      <c r="B56" t="s">
        <v>1764</v>
      </c>
      <c r="C56">
        <v>2</v>
      </c>
      <c r="D56">
        <v>1</v>
      </c>
      <c r="E56">
        <v>3</v>
      </c>
      <c r="F56" t="s">
        <v>1635</v>
      </c>
      <c r="G56" t="s">
        <v>70</v>
      </c>
      <c r="H56" t="s">
        <v>1765</v>
      </c>
      <c r="I56" t="s">
        <v>38</v>
      </c>
      <c r="J56" t="s">
        <v>343</v>
      </c>
      <c r="K56" t="s">
        <v>38</v>
      </c>
      <c r="L56">
        <v>145</v>
      </c>
      <c r="M56">
        <v>0</v>
      </c>
      <c r="N56">
        <v>100018</v>
      </c>
      <c r="O56" t="s">
        <v>36</v>
      </c>
      <c r="P56">
        <v>0</v>
      </c>
      <c r="Q56">
        <v>2</v>
      </c>
      <c r="R56" t="s">
        <v>36</v>
      </c>
      <c r="S56">
        <v>2</v>
      </c>
      <c r="T56">
        <v>2</v>
      </c>
      <c r="U56" t="s">
        <v>1615</v>
      </c>
      <c r="V56" t="s">
        <v>36</v>
      </c>
      <c r="W56" t="s">
        <v>1654</v>
      </c>
      <c r="X56" t="s">
        <v>1681</v>
      </c>
      <c r="Y56">
        <v>1</v>
      </c>
      <c r="Z56" t="s">
        <v>1638</v>
      </c>
      <c r="AA56" t="s">
        <v>1639</v>
      </c>
      <c r="AB56" t="s">
        <v>36</v>
      </c>
      <c r="AC56" t="s">
        <v>1640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>
        <v>1</v>
      </c>
      <c r="AK56" t="s">
        <v>36</v>
      </c>
      <c r="AL56">
        <v>0</v>
      </c>
      <c r="AM56" t="b">
        <v>0</v>
      </c>
    </row>
    <row r="57" spans="1:39" x14ac:dyDescent="0.3">
      <c r="A57">
        <v>110020</v>
      </c>
      <c r="B57" t="s">
        <v>564</v>
      </c>
      <c r="C57">
        <v>2</v>
      </c>
      <c r="D57">
        <v>1</v>
      </c>
      <c r="E57">
        <v>0</v>
      </c>
      <c r="F57" t="s">
        <v>1766</v>
      </c>
      <c r="G57" t="s">
        <v>36</v>
      </c>
      <c r="H57" t="s">
        <v>1767</v>
      </c>
      <c r="I57" t="s">
        <v>38</v>
      </c>
      <c r="J57" t="s">
        <v>340</v>
      </c>
      <c r="K57" t="s">
        <v>38</v>
      </c>
      <c r="L57">
        <v>0</v>
      </c>
      <c r="M57">
        <v>0</v>
      </c>
      <c r="N57">
        <v>110020</v>
      </c>
      <c r="O57" t="s">
        <v>924</v>
      </c>
      <c r="P57">
        <v>25</v>
      </c>
      <c r="Q57">
        <v>2</v>
      </c>
      <c r="R57" t="s">
        <v>497</v>
      </c>
      <c r="S57">
        <v>2</v>
      </c>
      <c r="T57">
        <v>2</v>
      </c>
      <c r="U57" t="s">
        <v>1592</v>
      </c>
      <c r="V57" t="s">
        <v>36</v>
      </c>
      <c r="W57" t="s">
        <v>1768</v>
      </c>
      <c r="Y57">
        <v>1</v>
      </c>
      <c r="Z57" t="s">
        <v>1684</v>
      </c>
      <c r="AA57" t="s">
        <v>1639</v>
      </c>
      <c r="AB57" t="s">
        <v>1769</v>
      </c>
      <c r="AC57" t="s">
        <v>1600</v>
      </c>
      <c r="AD57" t="s">
        <v>36</v>
      </c>
      <c r="AE57" t="s">
        <v>1166</v>
      </c>
      <c r="AF57" t="s">
        <v>497</v>
      </c>
      <c r="AG57" t="s">
        <v>36</v>
      </c>
      <c r="AH57" t="s">
        <v>36</v>
      </c>
      <c r="AI57" t="s">
        <v>36</v>
      </c>
      <c r="AJ57">
        <v>1</v>
      </c>
      <c r="AK57" t="s">
        <v>36</v>
      </c>
      <c r="AL57">
        <v>0</v>
      </c>
      <c r="AM57" t="b">
        <v>0</v>
      </c>
    </row>
    <row r="58" spans="1:39" x14ac:dyDescent="0.3">
      <c r="A58">
        <v>110021</v>
      </c>
      <c r="B58" t="s">
        <v>565</v>
      </c>
      <c r="C58">
        <v>2</v>
      </c>
      <c r="D58">
        <v>1</v>
      </c>
      <c r="E58">
        <v>0</v>
      </c>
      <c r="F58" t="s">
        <v>1590</v>
      </c>
      <c r="G58" t="s">
        <v>36</v>
      </c>
      <c r="H58" t="s">
        <v>1770</v>
      </c>
      <c r="I58" t="s">
        <v>38</v>
      </c>
      <c r="J58" t="s">
        <v>343</v>
      </c>
      <c r="K58" t="s">
        <v>38</v>
      </c>
      <c r="L58">
        <v>0</v>
      </c>
      <c r="M58">
        <v>0</v>
      </c>
      <c r="N58">
        <v>110021</v>
      </c>
      <c r="O58" t="s">
        <v>312</v>
      </c>
      <c r="P58">
        <v>15</v>
      </c>
      <c r="Q58">
        <v>2</v>
      </c>
      <c r="R58" t="s">
        <v>552</v>
      </c>
      <c r="S58">
        <v>2</v>
      </c>
      <c r="T58">
        <v>2</v>
      </c>
      <c r="U58" t="s">
        <v>1592</v>
      </c>
      <c r="V58" t="s">
        <v>36</v>
      </c>
      <c r="W58" t="s">
        <v>36</v>
      </c>
      <c r="Y58">
        <v>1</v>
      </c>
      <c r="Z58" t="s">
        <v>1684</v>
      </c>
      <c r="AA58" t="s">
        <v>1639</v>
      </c>
      <c r="AB58" t="s">
        <v>1771</v>
      </c>
      <c r="AC58" t="s">
        <v>1600</v>
      </c>
      <c r="AD58" t="s">
        <v>36</v>
      </c>
      <c r="AE58" t="s">
        <v>552</v>
      </c>
      <c r="AF58" t="s">
        <v>36</v>
      </c>
      <c r="AG58" t="s">
        <v>36</v>
      </c>
      <c r="AH58" t="s">
        <v>36</v>
      </c>
      <c r="AI58" t="s">
        <v>36</v>
      </c>
      <c r="AJ58">
        <v>1</v>
      </c>
      <c r="AK58" t="s">
        <v>36</v>
      </c>
      <c r="AL58">
        <v>0</v>
      </c>
      <c r="AM58" t="b">
        <v>0</v>
      </c>
    </row>
    <row r="59" spans="1:39" x14ac:dyDescent="0.3">
      <c r="A59">
        <v>110023</v>
      </c>
      <c r="B59" t="s">
        <v>566</v>
      </c>
      <c r="C59">
        <v>2</v>
      </c>
      <c r="D59">
        <v>1</v>
      </c>
      <c r="E59">
        <v>0</v>
      </c>
      <c r="F59" t="s">
        <v>1772</v>
      </c>
      <c r="G59" t="s">
        <v>36</v>
      </c>
      <c r="H59" t="s">
        <v>1773</v>
      </c>
      <c r="I59" t="s">
        <v>38</v>
      </c>
      <c r="J59" t="s">
        <v>230</v>
      </c>
      <c r="K59" t="s">
        <v>38</v>
      </c>
      <c r="L59">
        <v>0</v>
      </c>
      <c r="M59">
        <v>0</v>
      </c>
      <c r="N59">
        <v>110023</v>
      </c>
      <c r="O59" t="s">
        <v>129</v>
      </c>
      <c r="P59">
        <v>25</v>
      </c>
      <c r="Q59">
        <v>2</v>
      </c>
      <c r="R59" t="s">
        <v>518</v>
      </c>
      <c r="S59">
        <v>2</v>
      </c>
      <c r="T59">
        <v>2</v>
      </c>
      <c r="U59" t="s">
        <v>1615</v>
      </c>
      <c r="V59" t="s">
        <v>36</v>
      </c>
      <c r="W59" t="s">
        <v>36</v>
      </c>
      <c r="Y59">
        <v>1</v>
      </c>
      <c r="Z59" t="s">
        <v>1684</v>
      </c>
      <c r="AA59" t="s">
        <v>1639</v>
      </c>
      <c r="AB59" t="s">
        <v>1774</v>
      </c>
      <c r="AC59" t="s">
        <v>1600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>
        <v>1</v>
      </c>
      <c r="AK59" t="s">
        <v>36</v>
      </c>
      <c r="AL59">
        <v>0</v>
      </c>
      <c r="AM59" t="b">
        <v>0</v>
      </c>
    </row>
    <row r="60" spans="1:39" x14ac:dyDescent="0.3">
      <c r="A60">
        <v>110025</v>
      </c>
      <c r="B60" t="s">
        <v>532</v>
      </c>
      <c r="C60">
        <v>2</v>
      </c>
      <c r="D60">
        <v>1</v>
      </c>
      <c r="E60">
        <v>0</v>
      </c>
      <c r="F60" t="s">
        <v>1650</v>
      </c>
      <c r="G60" t="s">
        <v>36</v>
      </c>
      <c r="H60" t="s">
        <v>1651</v>
      </c>
      <c r="I60" t="s">
        <v>81</v>
      </c>
      <c r="J60" t="s">
        <v>1135</v>
      </c>
      <c r="K60" t="s">
        <v>81</v>
      </c>
      <c r="L60">
        <v>0</v>
      </c>
      <c r="M60">
        <v>0</v>
      </c>
      <c r="N60">
        <v>110025</v>
      </c>
      <c r="O60" t="s">
        <v>36</v>
      </c>
      <c r="P60">
        <v>0</v>
      </c>
      <c r="Q60">
        <v>2</v>
      </c>
      <c r="R60" t="s">
        <v>531</v>
      </c>
      <c r="S60">
        <v>2</v>
      </c>
      <c r="T60">
        <v>2</v>
      </c>
      <c r="U60" t="s">
        <v>1592</v>
      </c>
      <c r="V60" t="s">
        <v>36</v>
      </c>
      <c r="W60" t="s">
        <v>36</v>
      </c>
      <c r="Y60">
        <v>0</v>
      </c>
      <c r="Z60" t="s">
        <v>36</v>
      </c>
      <c r="AA60" t="s">
        <v>1594</v>
      </c>
      <c r="AB60" t="s">
        <v>1775</v>
      </c>
      <c r="AC60" t="s">
        <v>1600</v>
      </c>
      <c r="AD60" t="s">
        <v>36</v>
      </c>
      <c r="AE60" t="s">
        <v>36</v>
      </c>
      <c r="AF60" t="s">
        <v>491</v>
      </c>
      <c r="AG60" t="s">
        <v>36</v>
      </c>
      <c r="AH60" t="s">
        <v>36</v>
      </c>
      <c r="AI60" t="s">
        <v>36</v>
      </c>
      <c r="AJ60">
        <v>0</v>
      </c>
      <c r="AK60" t="s">
        <v>36</v>
      </c>
      <c r="AL60">
        <v>0</v>
      </c>
      <c r="AM60" t="b">
        <v>0</v>
      </c>
    </row>
    <row r="61" spans="1:39" x14ac:dyDescent="0.3">
      <c r="A61">
        <v>110026</v>
      </c>
      <c r="B61" t="s">
        <v>561</v>
      </c>
      <c r="C61">
        <v>2</v>
      </c>
      <c r="D61">
        <v>1</v>
      </c>
      <c r="E61">
        <v>0</v>
      </c>
      <c r="F61" t="s">
        <v>1776</v>
      </c>
      <c r="G61" t="s">
        <v>36</v>
      </c>
      <c r="H61" t="s">
        <v>1777</v>
      </c>
      <c r="I61" t="s">
        <v>38</v>
      </c>
      <c r="J61" t="s">
        <v>343</v>
      </c>
      <c r="K61" t="s">
        <v>38</v>
      </c>
      <c r="L61">
        <v>0</v>
      </c>
      <c r="M61">
        <v>0</v>
      </c>
      <c r="N61">
        <v>110026</v>
      </c>
      <c r="O61" t="s">
        <v>129</v>
      </c>
      <c r="P61">
        <v>85</v>
      </c>
      <c r="Q61">
        <v>2</v>
      </c>
      <c r="R61" t="s">
        <v>488</v>
      </c>
      <c r="S61">
        <v>2</v>
      </c>
      <c r="T61">
        <v>2</v>
      </c>
      <c r="U61" t="s">
        <v>1592</v>
      </c>
      <c r="V61" t="s">
        <v>36</v>
      </c>
      <c r="W61" t="s">
        <v>36</v>
      </c>
      <c r="Y61">
        <v>1</v>
      </c>
      <c r="Z61" t="s">
        <v>1684</v>
      </c>
      <c r="AA61" t="s">
        <v>1639</v>
      </c>
      <c r="AB61" t="s">
        <v>1778</v>
      </c>
      <c r="AC61" t="s">
        <v>1600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>
        <v>1</v>
      </c>
      <c r="AK61" t="s">
        <v>36</v>
      </c>
      <c r="AL61">
        <v>0</v>
      </c>
      <c r="AM61" t="b">
        <v>0</v>
      </c>
    </row>
    <row r="62" spans="1:39" x14ac:dyDescent="0.3">
      <c r="A62">
        <v>110030</v>
      </c>
      <c r="B62" t="s">
        <v>579</v>
      </c>
      <c r="C62">
        <v>2</v>
      </c>
      <c r="D62">
        <v>1</v>
      </c>
      <c r="E62">
        <v>0</v>
      </c>
      <c r="F62" t="s">
        <v>1779</v>
      </c>
      <c r="G62" t="s">
        <v>36</v>
      </c>
      <c r="H62" t="s">
        <v>1780</v>
      </c>
      <c r="I62" t="s">
        <v>38</v>
      </c>
      <c r="J62" t="s">
        <v>283</v>
      </c>
      <c r="K62" t="s">
        <v>38</v>
      </c>
      <c r="L62">
        <v>0</v>
      </c>
      <c r="M62">
        <v>0</v>
      </c>
      <c r="N62">
        <v>110030</v>
      </c>
      <c r="O62" t="s">
        <v>62</v>
      </c>
      <c r="P62">
        <v>10</v>
      </c>
      <c r="Q62">
        <v>2</v>
      </c>
      <c r="R62" t="s">
        <v>1168</v>
      </c>
      <c r="S62">
        <v>2</v>
      </c>
      <c r="T62">
        <v>2</v>
      </c>
      <c r="U62" t="s">
        <v>1592</v>
      </c>
      <c r="V62" t="s">
        <v>36</v>
      </c>
      <c r="W62" t="s">
        <v>36</v>
      </c>
      <c r="Y62">
        <v>1</v>
      </c>
      <c r="Z62" t="s">
        <v>1684</v>
      </c>
      <c r="AA62" t="s">
        <v>1639</v>
      </c>
      <c r="AB62" t="s">
        <v>1781</v>
      </c>
      <c r="AC62" t="s">
        <v>1600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>
        <v>1</v>
      </c>
      <c r="AK62" t="s">
        <v>36</v>
      </c>
      <c r="AL62">
        <v>0</v>
      </c>
      <c r="AM62" t="b">
        <v>0</v>
      </c>
    </row>
    <row r="63" spans="1:39" x14ac:dyDescent="0.3">
      <c r="A63">
        <v>110031</v>
      </c>
      <c r="B63" t="s">
        <v>1782</v>
      </c>
      <c r="C63">
        <v>2</v>
      </c>
      <c r="D63">
        <v>1</v>
      </c>
      <c r="E63">
        <v>0</v>
      </c>
      <c r="F63" t="s">
        <v>1669</v>
      </c>
      <c r="G63" t="s">
        <v>36</v>
      </c>
      <c r="H63" t="s">
        <v>1670</v>
      </c>
      <c r="I63" t="s">
        <v>1671</v>
      </c>
      <c r="J63" t="s">
        <v>356</v>
      </c>
      <c r="K63" t="s">
        <v>38</v>
      </c>
      <c r="L63">
        <v>0</v>
      </c>
      <c r="M63">
        <v>0</v>
      </c>
      <c r="N63">
        <v>110031</v>
      </c>
      <c r="O63" t="s">
        <v>924</v>
      </c>
      <c r="P63">
        <v>35</v>
      </c>
      <c r="Q63">
        <v>1</v>
      </c>
      <c r="R63" t="s">
        <v>1672</v>
      </c>
      <c r="S63">
        <v>2</v>
      </c>
      <c r="T63">
        <v>2</v>
      </c>
      <c r="U63" t="s">
        <v>1592</v>
      </c>
      <c r="V63" t="s">
        <v>36</v>
      </c>
      <c r="W63" t="s">
        <v>1662</v>
      </c>
      <c r="X63" t="s">
        <v>1673</v>
      </c>
      <c r="Y63">
        <v>1</v>
      </c>
      <c r="Z63" t="s">
        <v>1638</v>
      </c>
      <c r="AA63" t="s">
        <v>1639</v>
      </c>
      <c r="AB63" t="s">
        <v>1783</v>
      </c>
      <c r="AC63" t="s">
        <v>1676</v>
      </c>
      <c r="AD63" t="s">
        <v>36</v>
      </c>
      <c r="AE63" t="s">
        <v>1672</v>
      </c>
      <c r="AF63" t="s">
        <v>1672</v>
      </c>
      <c r="AG63" t="s">
        <v>36</v>
      </c>
      <c r="AH63" t="s">
        <v>36</v>
      </c>
      <c r="AI63" t="s">
        <v>36</v>
      </c>
      <c r="AJ63">
        <v>1</v>
      </c>
      <c r="AK63" t="s">
        <v>36</v>
      </c>
      <c r="AL63">
        <v>0</v>
      </c>
      <c r="AM63" t="b">
        <v>0</v>
      </c>
    </row>
    <row r="64" spans="1:39" x14ac:dyDescent="0.3">
      <c r="A64">
        <v>110032</v>
      </c>
      <c r="B64" t="s">
        <v>582</v>
      </c>
      <c r="C64">
        <v>2</v>
      </c>
      <c r="D64">
        <v>1</v>
      </c>
      <c r="E64">
        <v>3</v>
      </c>
      <c r="F64" t="s">
        <v>1784</v>
      </c>
      <c r="G64" t="s">
        <v>107</v>
      </c>
      <c r="H64" t="s">
        <v>1785</v>
      </c>
      <c r="I64" t="s">
        <v>38</v>
      </c>
      <c r="J64" t="s">
        <v>174</v>
      </c>
      <c r="K64" t="s">
        <v>38</v>
      </c>
      <c r="L64">
        <v>530</v>
      </c>
      <c r="M64">
        <v>0</v>
      </c>
      <c r="N64">
        <v>110032</v>
      </c>
      <c r="O64" t="s">
        <v>129</v>
      </c>
      <c r="P64">
        <v>50</v>
      </c>
      <c r="Q64">
        <v>1</v>
      </c>
      <c r="R64" t="s">
        <v>518</v>
      </c>
      <c r="S64">
        <v>2</v>
      </c>
      <c r="T64">
        <v>2</v>
      </c>
      <c r="U64" t="s">
        <v>1603</v>
      </c>
      <c r="V64" t="s">
        <v>36</v>
      </c>
      <c r="W64" t="s">
        <v>36</v>
      </c>
      <c r="Y64">
        <v>1</v>
      </c>
      <c r="Z64" t="s">
        <v>1684</v>
      </c>
      <c r="AA64" t="s">
        <v>1639</v>
      </c>
      <c r="AB64" t="s">
        <v>1786</v>
      </c>
      <c r="AC64" t="s">
        <v>1600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>
        <v>1</v>
      </c>
      <c r="AK64" t="s">
        <v>36</v>
      </c>
      <c r="AL64">
        <v>0</v>
      </c>
      <c r="AM64" t="b">
        <v>0</v>
      </c>
    </row>
    <row r="65" spans="1:39" x14ac:dyDescent="0.3">
      <c r="A65">
        <v>110033</v>
      </c>
      <c r="B65" t="s">
        <v>1178</v>
      </c>
      <c r="C65">
        <v>2</v>
      </c>
      <c r="D65">
        <v>1</v>
      </c>
      <c r="E65">
        <v>3</v>
      </c>
      <c r="F65" t="s">
        <v>1787</v>
      </c>
      <c r="G65" t="s">
        <v>70</v>
      </c>
      <c r="H65" t="s">
        <v>1788</v>
      </c>
      <c r="I65" t="s">
        <v>1789</v>
      </c>
      <c r="J65" t="s">
        <v>338</v>
      </c>
      <c r="K65" t="s">
        <v>38</v>
      </c>
      <c r="L65">
        <v>101</v>
      </c>
      <c r="M65">
        <v>0</v>
      </c>
      <c r="N65">
        <v>110033</v>
      </c>
      <c r="O65" t="s">
        <v>36</v>
      </c>
      <c r="P65">
        <v>0</v>
      </c>
      <c r="Q65">
        <v>2</v>
      </c>
      <c r="R65" t="s">
        <v>610</v>
      </c>
      <c r="S65">
        <v>2</v>
      </c>
      <c r="T65">
        <v>2</v>
      </c>
      <c r="U65" t="s">
        <v>1603</v>
      </c>
      <c r="V65" t="s">
        <v>36</v>
      </c>
      <c r="W65" t="s">
        <v>36</v>
      </c>
      <c r="Y65">
        <v>1</v>
      </c>
      <c r="Z65" t="s">
        <v>1638</v>
      </c>
      <c r="AA65" t="s">
        <v>1639</v>
      </c>
      <c r="AB65" t="s">
        <v>1790</v>
      </c>
      <c r="AC65" t="s">
        <v>1640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>
        <v>1</v>
      </c>
      <c r="AK65" t="s">
        <v>36</v>
      </c>
      <c r="AL65">
        <v>0</v>
      </c>
      <c r="AM65" t="b">
        <v>0</v>
      </c>
    </row>
    <row r="66" spans="1:39" x14ac:dyDescent="0.3">
      <c r="A66">
        <v>110034</v>
      </c>
      <c r="B66" t="s">
        <v>1179</v>
      </c>
      <c r="C66">
        <v>2</v>
      </c>
      <c r="D66">
        <v>1</v>
      </c>
      <c r="E66">
        <v>2</v>
      </c>
      <c r="F66" t="s">
        <v>1791</v>
      </c>
      <c r="G66" t="s">
        <v>36</v>
      </c>
      <c r="H66" t="s">
        <v>1792</v>
      </c>
      <c r="I66" t="s">
        <v>176</v>
      </c>
      <c r="J66" t="s">
        <v>1793</v>
      </c>
      <c r="K66" t="s">
        <v>176</v>
      </c>
      <c r="L66">
        <v>0</v>
      </c>
      <c r="M66">
        <v>0</v>
      </c>
      <c r="N66">
        <v>110034</v>
      </c>
      <c r="O66" t="s">
        <v>36</v>
      </c>
      <c r="P66">
        <v>0</v>
      </c>
      <c r="Q66">
        <v>2</v>
      </c>
      <c r="R66" t="s">
        <v>1167</v>
      </c>
      <c r="S66">
        <v>2</v>
      </c>
      <c r="T66">
        <v>2</v>
      </c>
      <c r="U66" t="s">
        <v>1603</v>
      </c>
      <c r="V66" t="s">
        <v>36</v>
      </c>
      <c r="W66" t="s">
        <v>36</v>
      </c>
      <c r="Y66">
        <v>0</v>
      </c>
      <c r="Z66" t="s">
        <v>36</v>
      </c>
      <c r="AA66" t="s">
        <v>1594</v>
      </c>
      <c r="AB66" t="s">
        <v>1794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>
        <v>2</v>
      </c>
      <c r="AK66" t="s">
        <v>36</v>
      </c>
      <c r="AL66">
        <v>0</v>
      </c>
      <c r="AM66" t="b">
        <v>0</v>
      </c>
    </row>
    <row r="67" spans="1:39" x14ac:dyDescent="0.3">
      <c r="A67">
        <v>110036</v>
      </c>
      <c r="B67" t="s">
        <v>611</v>
      </c>
      <c r="C67">
        <v>2</v>
      </c>
      <c r="D67">
        <v>1</v>
      </c>
      <c r="E67">
        <v>3</v>
      </c>
      <c r="F67" t="s">
        <v>1795</v>
      </c>
      <c r="G67" t="s">
        <v>139</v>
      </c>
      <c r="H67" t="s">
        <v>1796</v>
      </c>
      <c r="I67" t="s">
        <v>38</v>
      </c>
      <c r="J67" t="s">
        <v>100</v>
      </c>
      <c r="K67" t="s">
        <v>38</v>
      </c>
      <c r="L67">
        <v>207</v>
      </c>
      <c r="M67">
        <v>0</v>
      </c>
      <c r="N67">
        <v>110036</v>
      </c>
      <c r="O67" t="s">
        <v>36</v>
      </c>
      <c r="P67">
        <v>0</v>
      </c>
      <c r="Q67">
        <v>2</v>
      </c>
      <c r="R67" t="s">
        <v>610</v>
      </c>
      <c r="S67">
        <v>2</v>
      </c>
      <c r="T67">
        <v>2</v>
      </c>
      <c r="U67" t="s">
        <v>1603</v>
      </c>
      <c r="V67" t="s">
        <v>36</v>
      </c>
      <c r="W67" t="s">
        <v>36</v>
      </c>
      <c r="Y67">
        <v>1</v>
      </c>
      <c r="Z67" t="s">
        <v>1638</v>
      </c>
      <c r="AA67" t="s">
        <v>1639</v>
      </c>
      <c r="AB67" t="s">
        <v>1797</v>
      </c>
      <c r="AC67" t="s">
        <v>1640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>
        <v>1</v>
      </c>
      <c r="AK67" t="s">
        <v>36</v>
      </c>
      <c r="AL67">
        <v>0</v>
      </c>
      <c r="AM67" t="b">
        <v>0</v>
      </c>
    </row>
    <row r="68" spans="1:39" x14ac:dyDescent="0.3">
      <c r="A68">
        <v>110037</v>
      </c>
      <c r="B68" t="s">
        <v>1798</v>
      </c>
      <c r="C68">
        <v>2</v>
      </c>
      <c r="D68">
        <v>1</v>
      </c>
      <c r="E68">
        <v>3</v>
      </c>
      <c r="F68" t="s">
        <v>1799</v>
      </c>
      <c r="G68" t="s">
        <v>70</v>
      </c>
      <c r="H68" t="s">
        <v>1800</v>
      </c>
      <c r="I68" t="s">
        <v>38</v>
      </c>
      <c r="J68" t="s">
        <v>77</v>
      </c>
      <c r="K68" t="s">
        <v>38</v>
      </c>
      <c r="L68">
        <v>107</v>
      </c>
      <c r="M68">
        <v>0</v>
      </c>
      <c r="N68">
        <v>110037</v>
      </c>
      <c r="O68" t="s">
        <v>36</v>
      </c>
      <c r="P68">
        <v>0</v>
      </c>
      <c r="Q68">
        <v>2</v>
      </c>
      <c r="R68" t="s">
        <v>610</v>
      </c>
      <c r="S68">
        <v>2</v>
      </c>
      <c r="T68">
        <v>2</v>
      </c>
      <c r="U68" t="s">
        <v>1603</v>
      </c>
      <c r="V68" t="s">
        <v>36</v>
      </c>
      <c r="W68" t="s">
        <v>36</v>
      </c>
      <c r="X68" t="s">
        <v>1646</v>
      </c>
      <c r="Y68">
        <v>1</v>
      </c>
      <c r="Z68" t="s">
        <v>1704</v>
      </c>
      <c r="AA68" t="s">
        <v>1639</v>
      </c>
      <c r="AB68" t="s">
        <v>1801</v>
      </c>
      <c r="AC68" t="s">
        <v>1640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>
        <v>1</v>
      </c>
      <c r="AK68" t="s">
        <v>36</v>
      </c>
      <c r="AL68">
        <v>0</v>
      </c>
      <c r="AM68" t="b">
        <v>0</v>
      </c>
    </row>
    <row r="69" spans="1:39" x14ac:dyDescent="0.3">
      <c r="A69">
        <v>110039</v>
      </c>
      <c r="B69" t="s">
        <v>535</v>
      </c>
      <c r="C69">
        <v>2</v>
      </c>
      <c r="D69">
        <v>1</v>
      </c>
      <c r="E69">
        <v>0</v>
      </c>
      <c r="F69" t="s">
        <v>1802</v>
      </c>
      <c r="G69" t="s">
        <v>36</v>
      </c>
      <c r="H69" t="s">
        <v>1803</v>
      </c>
      <c r="I69" t="s">
        <v>266</v>
      </c>
      <c r="J69" t="s">
        <v>328</v>
      </c>
      <c r="K69" t="s">
        <v>266</v>
      </c>
      <c r="L69">
        <v>0</v>
      </c>
      <c r="M69">
        <v>0</v>
      </c>
      <c r="N69">
        <v>110039</v>
      </c>
      <c r="O69" t="s">
        <v>36</v>
      </c>
      <c r="P69">
        <v>0</v>
      </c>
      <c r="Q69">
        <v>2</v>
      </c>
      <c r="R69" t="s">
        <v>610</v>
      </c>
      <c r="S69">
        <v>2</v>
      </c>
      <c r="T69">
        <v>2</v>
      </c>
      <c r="U69" t="s">
        <v>1592</v>
      </c>
      <c r="V69" t="s">
        <v>36</v>
      </c>
      <c r="W69" t="s">
        <v>36</v>
      </c>
      <c r="Y69">
        <v>1</v>
      </c>
      <c r="Z69" t="s">
        <v>1684</v>
      </c>
      <c r="AA69" t="s">
        <v>1639</v>
      </c>
      <c r="AB69" t="s">
        <v>1804</v>
      </c>
      <c r="AC69" t="s">
        <v>1600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>
        <v>1</v>
      </c>
      <c r="AK69" t="s">
        <v>36</v>
      </c>
      <c r="AL69">
        <v>0</v>
      </c>
      <c r="AM69" t="b">
        <v>0</v>
      </c>
    </row>
    <row r="70" spans="1:39" x14ac:dyDescent="0.3">
      <c r="A70">
        <v>110042</v>
      </c>
      <c r="B70" t="s">
        <v>1423</v>
      </c>
      <c r="C70">
        <v>2</v>
      </c>
      <c r="D70">
        <v>1</v>
      </c>
      <c r="E70">
        <v>3</v>
      </c>
      <c r="F70" t="s">
        <v>1596</v>
      </c>
      <c r="G70" t="s">
        <v>107</v>
      </c>
      <c r="H70" t="s">
        <v>1597</v>
      </c>
      <c r="I70" t="s">
        <v>38</v>
      </c>
      <c r="J70" t="s">
        <v>174</v>
      </c>
      <c r="K70" t="s">
        <v>38</v>
      </c>
      <c r="L70">
        <v>525</v>
      </c>
      <c r="M70">
        <v>0</v>
      </c>
      <c r="N70">
        <v>110042</v>
      </c>
      <c r="O70" t="s">
        <v>129</v>
      </c>
      <c r="P70">
        <v>55</v>
      </c>
      <c r="Q70">
        <v>2</v>
      </c>
      <c r="R70" t="s">
        <v>518</v>
      </c>
      <c r="S70">
        <v>2</v>
      </c>
      <c r="T70">
        <v>2</v>
      </c>
      <c r="U70" t="s">
        <v>1592</v>
      </c>
      <c r="V70" t="s">
        <v>36</v>
      </c>
      <c r="W70" t="s">
        <v>36</v>
      </c>
      <c r="X70" t="s">
        <v>1598</v>
      </c>
      <c r="Y70">
        <v>1</v>
      </c>
      <c r="Z70" t="s">
        <v>1684</v>
      </c>
      <c r="AA70" t="s">
        <v>1639</v>
      </c>
      <c r="AB70" t="s">
        <v>1805</v>
      </c>
      <c r="AC70" t="s">
        <v>1600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>
        <v>1</v>
      </c>
      <c r="AK70" t="s">
        <v>36</v>
      </c>
      <c r="AL70">
        <v>0</v>
      </c>
      <c r="AM70" t="b">
        <v>0</v>
      </c>
    </row>
    <row r="71" spans="1:39" x14ac:dyDescent="0.3">
      <c r="A71">
        <v>110043</v>
      </c>
      <c r="B71" t="s">
        <v>638</v>
      </c>
      <c r="C71">
        <v>2</v>
      </c>
      <c r="D71">
        <v>1</v>
      </c>
      <c r="E71">
        <v>0</v>
      </c>
      <c r="F71" t="s">
        <v>1806</v>
      </c>
      <c r="G71" t="s">
        <v>36</v>
      </c>
      <c r="H71" t="s">
        <v>1807</v>
      </c>
      <c r="I71" t="s">
        <v>637</v>
      </c>
      <c r="J71" t="s">
        <v>454</v>
      </c>
      <c r="K71" t="s">
        <v>145</v>
      </c>
      <c r="L71">
        <v>0</v>
      </c>
      <c r="M71">
        <v>0</v>
      </c>
      <c r="N71">
        <v>110043</v>
      </c>
      <c r="O71" t="s">
        <v>36</v>
      </c>
      <c r="P71">
        <v>0</v>
      </c>
      <c r="Q71">
        <v>2</v>
      </c>
      <c r="R71" t="s">
        <v>516</v>
      </c>
      <c r="S71">
        <v>2</v>
      </c>
      <c r="T71">
        <v>2</v>
      </c>
      <c r="U71" t="s">
        <v>1603</v>
      </c>
      <c r="V71" t="s">
        <v>36</v>
      </c>
      <c r="W71" t="s">
        <v>36</v>
      </c>
      <c r="Y71">
        <v>1</v>
      </c>
      <c r="Z71" t="s">
        <v>1684</v>
      </c>
      <c r="AA71" t="s">
        <v>1639</v>
      </c>
      <c r="AB71" t="s">
        <v>1808</v>
      </c>
      <c r="AC71" t="s">
        <v>1600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>
        <v>1</v>
      </c>
      <c r="AK71" t="s">
        <v>36</v>
      </c>
      <c r="AL71">
        <v>0</v>
      </c>
      <c r="AM71" t="b">
        <v>0</v>
      </c>
    </row>
    <row r="72" spans="1:39" x14ac:dyDescent="0.3">
      <c r="A72">
        <v>110044</v>
      </c>
      <c r="B72" t="s">
        <v>1419</v>
      </c>
      <c r="C72">
        <v>2</v>
      </c>
      <c r="D72">
        <v>1</v>
      </c>
      <c r="E72">
        <v>0</v>
      </c>
      <c r="F72" t="s">
        <v>1809</v>
      </c>
      <c r="G72" t="s">
        <v>36</v>
      </c>
      <c r="H72" t="s">
        <v>1810</v>
      </c>
      <c r="I72" t="s">
        <v>38</v>
      </c>
      <c r="J72" t="s">
        <v>163</v>
      </c>
      <c r="K72" t="s">
        <v>38</v>
      </c>
      <c r="L72">
        <v>0</v>
      </c>
      <c r="M72">
        <v>0</v>
      </c>
      <c r="N72">
        <v>110044</v>
      </c>
      <c r="O72" t="s">
        <v>129</v>
      </c>
      <c r="P72">
        <v>35</v>
      </c>
      <c r="Q72">
        <v>2</v>
      </c>
      <c r="R72" t="s">
        <v>36</v>
      </c>
      <c r="S72">
        <v>2</v>
      </c>
      <c r="T72">
        <v>2</v>
      </c>
      <c r="U72" t="s">
        <v>1603</v>
      </c>
      <c r="V72" t="s">
        <v>36</v>
      </c>
      <c r="W72" t="s">
        <v>1811</v>
      </c>
      <c r="X72" t="s">
        <v>1646</v>
      </c>
      <c r="Y72">
        <v>1</v>
      </c>
      <c r="Z72" t="s">
        <v>1684</v>
      </c>
      <c r="AA72" t="s">
        <v>1639</v>
      </c>
      <c r="AB72" t="s">
        <v>1812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J72">
        <v>1</v>
      </c>
      <c r="AK72" t="s">
        <v>36</v>
      </c>
      <c r="AL72">
        <v>0</v>
      </c>
      <c r="AM72" t="b">
        <v>0</v>
      </c>
    </row>
    <row r="73" spans="1:39" x14ac:dyDescent="0.3">
      <c r="A73">
        <v>110050</v>
      </c>
      <c r="B73" t="s">
        <v>526</v>
      </c>
      <c r="C73">
        <v>2</v>
      </c>
      <c r="D73">
        <v>1</v>
      </c>
      <c r="E73">
        <v>0</v>
      </c>
      <c r="F73" t="s">
        <v>1813</v>
      </c>
      <c r="G73" t="s">
        <v>36</v>
      </c>
      <c r="H73" t="s">
        <v>1814</v>
      </c>
      <c r="I73" t="s">
        <v>527</v>
      </c>
      <c r="J73" t="s">
        <v>156</v>
      </c>
      <c r="K73" t="s">
        <v>157</v>
      </c>
      <c r="L73">
        <v>0</v>
      </c>
      <c r="M73">
        <v>0</v>
      </c>
      <c r="N73">
        <v>110050</v>
      </c>
      <c r="O73" t="s">
        <v>36</v>
      </c>
      <c r="P73">
        <v>0</v>
      </c>
      <c r="Q73">
        <v>2</v>
      </c>
      <c r="R73" t="s">
        <v>524</v>
      </c>
      <c r="S73">
        <v>2</v>
      </c>
      <c r="T73">
        <v>2</v>
      </c>
      <c r="U73" t="s">
        <v>1592</v>
      </c>
      <c r="V73" t="s">
        <v>36</v>
      </c>
      <c r="W73" t="s">
        <v>36</v>
      </c>
      <c r="Y73">
        <v>1</v>
      </c>
      <c r="Z73" t="s">
        <v>1684</v>
      </c>
      <c r="AA73" t="s">
        <v>1639</v>
      </c>
      <c r="AB73" t="s">
        <v>1815</v>
      </c>
      <c r="AC73" t="s">
        <v>1600</v>
      </c>
      <c r="AD73" t="s">
        <v>36</v>
      </c>
      <c r="AE73" t="s">
        <v>524</v>
      </c>
      <c r="AF73" t="s">
        <v>524</v>
      </c>
      <c r="AG73" t="s">
        <v>36</v>
      </c>
      <c r="AH73" t="s">
        <v>36</v>
      </c>
      <c r="AI73" t="s">
        <v>36</v>
      </c>
      <c r="AJ73">
        <v>1</v>
      </c>
      <c r="AK73" t="s">
        <v>36</v>
      </c>
      <c r="AL73">
        <v>0</v>
      </c>
      <c r="AM73" t="b">
        <v>0</v>
      </c>
    </row>
    <row r="74" spans="1:39" x14ac:dyDescent="0.3">
      <c r="A74">
        <v>110051</v>
      </c>
      <c r="B74" t="s">
        <v>567</v>
      </c>
      <c r="C74">
        <v>2</v>
      </c>
      <c r="D74">
        <v>1</v>
      </c>
      <c r="E74">
        <v>0</v>
      </c>
      <c r="F74" t="s">
        <v>1816</v>
      </c>
      <c r="G74" t="s">
        <v>36</v>
      </c>
      <c r="H74" t="s">
        <v>1817</v>
      </c>
      <c r="I74" t="s">
        <v>38</v>
      </c>
      <c r="J74" t="s">
        <v>186</v>
      </c>
      <c r="K74" t="s">
        <v>38</v>
      </c>
      <c r="L74">
        <v>0</v>
      </c>
      <c r="M74">
        <v>0</v>
      </c>
      <c r="N74">
        <v>110051</v>
      </c>
      <c r="O74" t="s">
        <v>129</v>
      </c>
      <c r="P74">
        <v>95</v>
      </c>
      <c r="Q74">
        <v>1</v>
      </c>
      <c r="R74" t="s">
        <v>552</v>
      </c>
      <c r="S74">
        <v>2</v>
      </c>
      <c r="T74">
        <v>2</v>
      </c>
      <c r="U74" t="s">
        <v>1603</v>
      </c>
      <c r="V74" t="s">
        <v>36</v>
      </c>
      <c r="W74" t="s">
        <v>1662</v>
      </c>
      <c r="X74" t="s">
        <v>1673</v>
      </c>
      <c r="Y74">
        <v>1</v>
      </c>
      <c r="Z74" t="s">
        <v>1638</v>
      </c>
      <c r="AA74" t="s">
        <v>1639</v>
      </c>
      <c r="AB74" t="s">
        <v>1818</v>
      </c>
      <c r="AC74" t="s">
        <v>1676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>
        <v>1</v>
      </c>
      <c r="AK74" t="s">
        <v>36</v>
      </c>
      <c r="AL74">
        <v>0</v>
      </c>
      <c r="AM74" t="b">
        <v>0</v>
      </c>
    </row>
    <row r="75" spans="1:39" x14ac:dyDescent="0.3">
      <c r="A75">
        <v>110054</v>
      </c>
      <c r="B75" t="s">
        <v>1819</v>
      </c>
      <c r="C75">
        <v>2</v>
      </c>
      <c r="D75">
        <v>1</v>
      </c>
      <c r="E75">
        <v>0</v>
      </c>
      <c r="F75" t="s">
        <v>1820</v>
      </c>
      <c r="G75" t="s">
        <v>36</v>
      </c>
      <c r="H75" t="s">
        <v>1821</v>
      </c>
      <c r="I75" t="s">
        <v>38</v>
      </c>
      <c r="J75" t="s">
        <v>186</v>
      </c>
      <c r="K75" t="s">
        <v>38</v>
      </c>
      <c r="L75">
        <v>0</v>
      </c>
      <c r="M75">
        <v>0</v>
      </c>
      <c r="N75">
        <v>110054</v>
      </c>
      <c r="O75" t="s">
        <v>129</v>
      </c>
      <c r="P75">
        <v>90</v>
      </c>
      <c r="Q75">
        <v>1</v>
      </c>
      <c r="R75" t="s">
        <v>552</v>
      </c>
      <c r="S75">
        <v>2</v>
      </c>
      <c r="T75">
        <v>2</v>
      </c>
      <c r="U75" t="s">
        <v>1603</v>
      </c>
      <c r="V75" t="s">
        <v>36</v>
      </c>
      <c r="W75" t="s">
        <v>1662</v>
      </c>
      <c r="X75" t="s">
        <v>1673</v>
      </c>
      <c r="Y75">
        <v>1</v>
      </c>
      <c r="Z75" t="s">
        <v>1638</v>
      </c>
      <c r="AA75" t="s">
        <v>1639</v>
      </c>
      <c r="AB75" t="s">
        <v>1822</v>
      </c>
      <c r="AC75" t="s">
        <v>1676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>
        <v>1</v>
      </c>
      <c r="AK75" t="s">
        <v>36</v>
      </c>
      <c r="AL75">
        <v>0</v>
      </c>
      <c r="AM75" t="b">
        <v>0</v>
      </c>
    </row>
    <row r="76" spans="1:39" x14ac:dyDescent="0.3">
      <c r="A76">
        <v>110056</v>
      </c>
      <c r="B76" t="s">
        <v>569</v>
      </c>
      <c r="C76">
        <v>2</v>
      </c>
      <c r="D76">
        <v>1</v>
      </c>
      <c r="E76">
        <v>0</v>
      </c>
      <c r="F76" t="s">
        <v>1823</v>
      </c>
      <c r="G76" t="s">
        <v>36</v>
      </c>
      <c r="H76" t="s">
        <v>1824</v>
      </c>
      <c r="I76" t="s">
        <v>38</v>
      </c>
      <c r="J76" t="s">
        <v>130</v>
      </c>
      <c r="K76" t="s">
        <v>38</v>
      </c>
      <c r="L76">
        <v>0</v>
      </c>
      <c r="M76">
        <v>0</v>
      </c>
      <c r="N76">
        <v>110056</v>
      </c>
      <c r="O76" t="s">
        <v>36</v>
      </c>
      <c r="P76">
        <v>70</v>
      </c>
      <c r="Q76">
        <v>2</v>
      </c>
      <c r="R76" t="s">
        <v>511</v>
      </c>
      <c r="S76">
        <v>2</v>
      </c>
      <c r="T76">
        <v>2</v>
      </c>
      <c r="U76" t="s">
        <v>1603</v>
      </c>
      <c r="V76" t="s">
        <v>36</v>
      </c>
      <c r="W76" t="s">
        <v>36</v>
      </c>
      <c r="Y76">
        <v>1</v>
      </c>
      <c r="Z76" t="s">
        <v>1684</v>
      </c>
      <c r="AA76" t="s">
        <v>1639</v>
      </c>
      <c r="AB76" t="s">
        <v>1825</v>
      </c>
      <c r="AC76" t="s">
        <v>1600</v>
      </c>
      <c r="AD76" t="s">
        <v>36</v>
      </c>
      <c r="AE76" t="s">
        <v>511</v>
      </c>
      <c r="AF76" t="s">
        <v>36</v>
      </c>
      <c r="AG76" t="s">
        <v>36</v>
      </c>
      <c r="AH76" t="s">
        <v>36</v>
      </c>
      <c r="AI76" t="s">
        <v>36</v>
      </c>
      <c r="AJ76">
        <v>1</v>
      </c>
      <c r="AK76" t="s">
        <v>36</v>
      </c>
      <c r="AL76">
        <v>0</v>
      </c>
      <c r="AM76" t="b">
        <v>0</v>
      </c>
    </row>
    <row r="77" spans="1:39" x14ac:dyDescent="0.3">
      <c r="A77">
        <v>110057</v>
      </c>
      <c r="B77" t="s">
        <v>568</v>
      </c>
      <c r="C77">
        <v>2</v>
      </c>
      <c r="D77">
        <v>1</v>
      </c>
      <c r="E77">
        <v>0</v>
      </c>
      <c r="F77" t="s">
        <v>1826</v>
      </c>
      <c r="G77" t="s">
        <v>36</v>
      </c>
      <c r="H77" t="s">
        <v>1827</v>
      </c>
      <c r="I77" t="s">
        <v>38</v>
      </c>
      <c r="J77" t="s">
        <v>163</v>
      </c>
      <c r="K77" t="s">
        <v>38</v>
      </c>
      <c r="L77">
        <v>0</v>
      </c>
      <c r="M77">
        <v>0</v>
      </c>
      <c r="N77">
        <v>110057</v>
      </c>
      <c r="O77" t="s">
        <v>129</v>
      </c>
      <c r="P77">
        <v>30</v>
      </c>
      <c r="Q77">
        <v>2</v>
      </c>
      <c r="R77" t="s">
        <v>511</v>
      </c>
      <c r="S77">
        <v>2</v>
      </c>
      <c r="T77">
        <v>2</v>
      </c>
      <c r="U77" t="s">
        <v>1592</v>
      </c>
      <c r="V77" t="s">
        <v>36</v>
      </c>
      <c r="W77" t="s">
        <v>36</v>
      </c>
      <c r="Y77">
        <v>1</v>
      </c>
      <c r="Z77" t="s">
        <v>1684</v>
      </c>
      <c r="AA77" t="s">
        <v>1639</v>
      </c>
      <c r="AB77" t="s">
        <v>1828</v>
      </c>
      <c r="AC77" t="s">
        <v>1600</v>
      </c>
      <c r="AD77" t="s">
        <v>36</v>
      </c>
      <c r="AE77" t="s">
        <v>511</v>
      </c>
      <c r="AF77" t="s">
        <v>36</v>
      </c>
      <c r="AG77" t="s">
        <v>36</v>
      </c>
      <c r="AH77" t="s">
        <v>36</v>
      </c>
      <c r="AI77" t="s">
        <v>36</v>
      </c>
      <c r="AJ77">
        <v>1</v>
      </c>
      <c r="AK77" t="s">
        <v>36</v>
      </c>
      <c r="AL77">
        <v>0</v>
      </c>
      <c r="AM77" t="b">
        <v>0</v>
      </c>
    </row>
    <row r="78" spans="1:39" x14ac:dyDescent="0.3">
      <c r="A78">
        <v>110060</v>
      </c>
      <c r="B78" t="s">
        <v>1181</v>
      </c>
      <c r="C78">
        <v>2</v>
      </c>
      <c r="D78">
        <v>1</v>
      </c>
      <c r="E78">
        <v>2</v>
      </c>
      <c r="F78" t="s">
        <v>1829</v>
      </c>
      <c r="G78" t="s">
        <v>36</v>
      </c>
      <c r="H78" t="s">
        <v>1830</v>
      </c>
      <c r="I78" t="s">
        <v>38</v>
      </c>
      <c r="J78" t="s">
        <v>244</v>
      </c>
      <c r="K78" t="s">
        <v>38</v>
      </c>
      <c r="L78">
        <v>0</v>
      </c>
      <c r="M78">
        <v>0</v>
      </c>
      <c r="N78">
        <v>110060</v>
      </c>
      <c r="O78" t="s">
        <v>36</v>
      </c>
      <c r="P78">
        <v>0</v>
      </c>
      <c r="Q78">
        <v>2</v>
      </c>
      <c r="R78" t="s">
        <v>518</v>
      </c>
      <c r="S78">
        <v>2</v>
      </c>
      <c r="T78">
        <v>2</v>
      </c>
      <c r="U78" t="s">
        <v>1592</v>
      </c>
      <c r="V78" t="s">
        <v>36</v>
      </c>
      <c r="W78" t="s">
        <v>36</v>
      </c>
      <c r="Y78">
        <v>0</v>
      </c>
      <c r="Z78" t="s">
        <v>36</v>
      </c>
      <c r="AA78" t="s">
        <v>36</v>
      </c>
      <c r="AB78" t="s">
        <v>1831</v>
      </c>
      <c r="AC78" t="s">
        <v>1600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>
        <v>2</v>
      </c>
      <c r="AK78" t="s">
        <v>36</v>
      </c>
      <c r="AL78">
        <v>0</v>
      </c>
      <c r="AM78" t="b">
        <v>0</v>
      </c>
    </row>
    <row r="79" spans="1:39" x14ac:dyDescent="0.3">
      <c r="A79">
        <v>110061</v>
      </c>
      <c r="B79" t="s">
        <v>1182</v>
      </c>
      <c r="C79">
        <v>2</v>
      </c>
      <c r="D79">
        <v>1</v>
      </c>
      <c r="E79">
        <v>0</v>
      </c>
      <c r="F79" t="s">
        <v>1832</v>
      </c>
      <c r="G79" t="s">
        <v>36</v>
      </c>
      <c r="H79" t="s">
        <v>1833</v>
      </c>
      <c r="I79" t="s">
        <v>38</v>
      </c>
      <c r="J79" t="s">
        <v>1144</v>
      </c>
      <c r="K79" t="s">
        <v>38</v>
      </c>
      <c r="L79">
        <v>0</v>
      </c>
      <c r="M79">
        <v>0</v>
      </c>
      <c r="N79">
        <v>110061</v>
      </c>
      <c r="O79" t="s">
        <v>312</v>
      </c>
      <c r="P79">
        <v>100</v>
      </c>
      <c r="Q79">
        <v>2</v>
      </c>
      <c r="R79" t="s">
        <v>484</v>
      </c>
      <c r="S79">
        <v>2</v>
      </c>
      <c r="T79">
        <v>2</v>
      </c>
      <c r="U79" t="s">
        <v>1592</v>
      </c>
      <c r="V79" t="s">
        <v>36</v>
      </c>
      <c r="W79" t="s">
        <v>36</v>
      </c>
      <c r="Y79">
        <v>1</v>
      </c>
      <c r="Z79" t="s">
        <v>1599</v>
      </c>
      <c r="AA79" t="s">
        <v>1639</v>
      </c>
      <c r="AB79" t="s">
        <v>1834</v>
      </c>
      <c r="AC79" t="s">
        <v>1600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>
        <v>1</v>
      </c>
      <c r="AK79" t="s">
        <v>36</v>
      </c>
      <c r="AL79">
        <v>0</v>
      </c>
      <c r="AM79" t="b">
        <v>0</v>
      </c>
    </row>
    <row r="80" spans="1:39" x14ac:dyDescent="0.3">
      <c r="A80">
        <v>110062</v>
      </c>
      <c r="B80" t="s">
        <v>1835</v>
      </c>
      <c r="C80">
        <v>2</v>
      </c>
      <c r="D80">
        <v>1</v>
      </c>
      <c r="E80">
        <v>0</v>
      </c>
      <c r="F80" t="s">
        <v>1836</v>
      </c>
      <c r="G80" t="s">
        <v>36</v>
      </c>
      <c r="H80" t="s">
        <v>1837</v>
      </c>
      <c r="I80" t="s">
        <v>38</v>
      </c>
      <c r="J80" t="s">
        <v>163</v>
      </c>
      <c r="K80" t="s">
        <v>38</v>
      </c>
      <c r="L80">
        <v>0</v>
      </c>
      <c r="M80">
        <v>0</v>
      </c>
      <c r="N80">
        <v>110062</v>
      </c>
      <c r="O80" t="s">
        <v>924</v>
      </c>
      <c r="P80">
        <v>75</v>
      </c>
      <c r="Q80">
        <v>2</v>
      </c>
      <c r="R80" t="s">
        <v>36</v>
      </c>
      <c r="S80">
        <v>2</v>
      </c>
      <c r="T80">
        <v>2</v>
      </c>
      <c r="U80" t="s">
        <v>1592</v>
      </c>
      <c r="V80" t="s">
        <v>36</v>
      </c>
      <c r="W80" t="s">
        <v>36</v>
      </c>
      <c r="X80" t="s">
        <v>1646</v>
      </c>
      <c r="Y80">
        <v>1</v>
      </c>
      <c r="Z80" t="s">
        <v>1684</v>
      </c>
      <c r="AA80" t="s">
        <v>36</v>
      </c>
      <c r="AB80" t="s">
        <v>1838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>
        <v>1</v>
      </c>
      <c r="AK80" t="s">
        <v>36</v>
      </c>
      <c r="AL80">
        <v>0</v>
      </c>
      <c r="AM80" t="b">
        <v>0</v>
      </c>
    </row>
    <row r="81" spans="1:39" x14ac:dyDescent="0.3">
      <c r="A81">
        <v>110064</v>
      </c>
      <c r="B81" t="s">
        <v>557</v>
      </c>
      <c r="C81">
        <v>2</v>
      </c>
      <c r="D81">
        <v>1</v>
      </c>
      <c r="E81">
        <v>3</v>
      </c>
      <c r="F81" t="s">
        <v>1606</v>
      </c>
      <c r="G81" t="s">
        <v>36</v>
      </c>
      <c r="H81" t="s">
        <v>1607</v>
      </c>
      <c r="I81" t="s">
        <v>38</v>
      </c>
      <c r="J81" t="s">
        <v>77</v>
      </c>
      <c r="K81" t="s">
        <v>38</v>
      </c>
      <c r="L81">
        <v>0</v>
      </c>
      <c r="M81">
        <v>0</v>
      </c>
      <c r="N81">
        <v>110064</v>
      </c>
      <c r="O81" t="s">
        <v>924</v>
      </c>
      <c r="P81">
        <v>95</v>
      </c>
      <c r="Q81">
        <v>2</v>
      </c>
      <c r="R81" t="s">
        <v>488</v>
      </c>
      <c r="S81">
        <v>2</v>
      </c>
      <c r="T81">
        <v>2</v>
      </c>
      <c r="U81" t="s">
        <v>1592</v>
      </c>
      <c r="V81" t="s">
        <v>36</v>
      </c>
      <c r="W81" t="s">
        <v>36</v>
      </c>
      <c r="Y81">
        <v>1</v>
      </c>
      <c r="Z81" t="s">
        <v>1684</v>
      </c>
      <c r="AA81" t="s">
        <v>1639</v>
      </c>
      <c r="AB81" t="s">
        <v>1839</v>
      </c>
      <c r="AC81" t="s">
        <v>1600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>
        <v>1</v>
      </c>
      <c r="AK81" t="s">
        <v>36</v>
      </c>
      <c r="AL81">
        <v>0</v>
      </c>
      <c r="AM81" t="b">
        <v>0</v>
      </c>
    </row>
    <row r="82" spans="1:39" x14ac:dyDescent="0.3">
      <c r="A82">
        <v>110065</v>
      </c>
      <c r="B82" t="s">
        <v>554</v>
      </c>
      <c r="C82">
        <v>2</v>
      </c>
      <c r="D82">
        <v>1</v>
      </c>
      <c r="E82">
        <v>0</v>
      </c>
      <c r="F82" t="s">
        <v>1840</v>
      </c>
      <c r="G82" t="s">
        <v>36</v>
      </c>
      <c r="H82" t="s">
        <v>1841</v>
      </c>
      <c r="I82" t="s">
        <v>38</v>
      </c>
      <c r="J82" t="s">
        <v>196</v>
      </c>
      <c r="K82" t="s">
        <v>38</v>
      </c>
      <c r="L82">
        <v>0</v>
      </c>
      <c r="M82">
        <v>0</v>
      </c>
      <c r="N82">
        <v>110065</v>
      </c>
      <c r="O82" t="s">
        <v>129</v>
      </c>
      <c r="P82">
        <v>60</v>
      </c>
      <c r="Q82">
        <v>2</v>
      </c>
      <c r="R82" t="s">
        <v>1168</v>
      </c>
      <c r="S82">
        <v>2</v>
      </c>
      <c r="T82">
        <v>2</v>
      </c>
      <c r="U82" t="s">
        <v>1592</v>
      </c>
      <c r="V82" t="s">
        <v>36</v>
      </c>
      <c r="W82" t="s">
        <v>36</v>
      </c>
      <c r="Y82">
        <v>1</v>
      </c>
      <c r="Z82" t="s">
        <v>1684</v>
      </c>
      <c r="AA82" t="s">
        <v>1639</v>
      </c>
      <c r="AB82" t="s">
        <v>1842</v>
      </c>
      <c r="AC82" t="s">
        <v>1600</v>
      </c>
      <c r="AD82" t="s">
        <v>36</v>
      </c>
      <c r="AE82" t="s">
        <v>552</v>
      </c>
      <c r="AF82" t="s">
        <v>36</v>
      </c>
      <c r="AG82" t="s">
        <v>36</v>
      </c>
      <c r="AH82" t="s">
        <v>36</v>
      </c>
      <c r="AI82" t="s">
        <v>36</v>
      </c>
      <c r="AJ82">
        <v>1</v>
      </c>
      <c r="AK82" t="s">
        <v>36</v>
      </c>
      <c r="AL82">
        <v>0</v>
      </c>
      <c r="AM82" t="b">
        <v>0</v>
      </c>
    </row>
    <row r="83" spans="1:39" x14ac:dyDescent="0.3">
      <c r="A83">
        <v>110066</v>
      </c>
      <c r="B83" t="s">
        <v>1183</v>
      </c>
      <c r="C83">
        <v>2</v>
      </c>
      <c r="D83">
        <v>1</v>
      </c>
      <c r="E83">
        <v>0</v>
      </c>
      <c r="F83" t="s">
        <v>1843</v>
      </c>
      <c r="G83" t="s">
        <v>36</v>
      </c>
      <c r="H83" t="s">
        <v>1844</v>
      </c>
      <c r="I83" t="s">
        <v>38</v>
      </c>
      <c r="J83" t="s">
        <v>340</v>
      </c>
      <c r="K83" t="s">
        <v>38</v>
      </c>
      <c r="L83">
        <v>0</v>
      </c>
      <c r="M83">
        <v>0</v>
      </c>
      <c r="N83">
        <v>110066</v>
      </c>
      <c r="O83" t="s">
        <v>924</v>
      </c>
      <c r="P83">
        <v>30</v>
      </c>
      <c r="Q83">
        <v>2</v>
      </c>
      <c r="R83" t="s">
        <v>1166</v>
      </c>
      <c r="S83">
        <v>2</v>
      </c>
      <c r="T83">
        <v>2</v>
      </c>
      <c r="U83" t="s">
        <v>1603</v>
      </c>
      <c r="V83" t="s">
        <v>36</v>
      </c>
      <c r="W83" t="s">
        <v>36</v>
      </c>
      <c r="Y83">
        <v>1</v>
      </c>
      <c r="Z83" t="s">
        <v>1684</v>
      </c>
      <c r="AA83" t="s">
        <v>1639</v>
      </c>
      <c r="AB83" t="s">
        <v>1845</v>
      </c>
      <c r="AC83" t="s">
        <v>1600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>
        <v>1</v>
      </c>
      <c r="AK83" t="s">
        <v>36</v>
      </c>
      <c r="AL83">
        <v>0</v>
      </c>
      <c r="AM83" t="b">
        <v>0</v>
      </c>
    </row>
    <row r="84" spans="1:39" x14ac:dyDescent="0.3">
      <c r="A84">
        <v>110067</v>
      </c>
      <c r="B84" t="s">
        <v>1184</v>
      </c>
      <c r="C84">
        <v>2</v>
      </c>
      <c r="D84">
        <v>1</v>
      </c>
      <c r="E84">
        <v>3</v>
      </c>
      <c r="F84" t="s">
        <v>1846</v>
      </c>
      <c r="G84" t="s">
        <v>36</v>
      </c>
      <c r="H84" t="s">
        <v>1847</v>
      </c>
      <c r="I84" t="s">
        <v>81</v>
      </c>
      <c r="J84" t="s">
        <v>1106</v>
      </c>
      <c r="K84" t="s">
        <v>81</v>
      </c>
      <c r="L84">
        <v>0</v>
      </c>
      <c r="M84">
        <v>0</v>
      </c>
      <c r="N84">
        <v>110067</v>
      </c>
      <c r="O84" t="s">
        <v>36</v>
      </c>
      <c r="P84">
        <v>0</v>
      </c>
      <c r="Q84">
        <v>2</v>
      </c>
      <c r="R84" t="s">
        <v>531</v>
      </c>
      <c r="S84">
        <v>2</v>
      </c>
      <c r="T84">
        <v>2</v>
      </c>
      <c r="U84" t="s">
        <v>1592</v>
      </c>
      <c r="V84" t="s">
        <v>36</v>
      </c>
      <c r="W84" t="s">
        <v>36</v>
      </c>
      <c r="Y84">
        <v>1</v>
      </c>
      <c r="Z84" t="s">
        <v>1848</v>
      </c>
      <c r="AA84" t="s">
        <v>36</v>
      </c>
      <c r="AB84" t="s">
        <v>1849</v>
      </c>
      <c r="AC84" t="s">
        <v>1600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>
        <v>1</v>
      </c>
      <c r="AK84" t="s">
        <v>36</v>
      </c>
      <c r="AL84">
        <v>0</v>
      </c>
      <c r="AM84" t="b">
        <v>0</v>
      </c>
    </row>
    <row r="85" spans="1:39" x14ac:dyDescent="0.3">
      <c r="A85">
        <v>110070</v>
      </c>
      <c r="B85" t="s">
        <v>1185</v>
      </c>
      <c r="C85">
        <v>2</v>
      </c>
      <c r="D85">
        <v>1</v>
      </c>
      <c r="E85">
        <v>0</v>
      </c>
      <c r="F85" t="s">
        <v>1850</v>
      </c>
      <c r="G85" t="s">
        <v>36</v>
      </c>
      <c r="H85" t="s">
        <v>1851</v>
      </c>
      <c r="I85" t="s">
        <v>38</v>
      </c>
      <c r="J85" t="s">
        <v>1128</v>
      </c>
      <c r="K85" t="s">
        <v>38</v>
      </c>
      <c r="L85">
        <v>0</v>
      </c>
      <c r="M85">
        <v>0</v>
      </c>
      <c r="N85">
        <v>110070</v>
      </c>
      <c r="O85" t="s">
        <v>312</v>
      </c>
      <c r="P85">
        <v>75</v>
      </c>
      <c r="Q85">
        <v>2</v>
      </c>
      <c r="R85" t="s">
        <v>550</v>
      </c>
      <c r="S85">
        <v>2</v>
      </c>
      <c r="T85">
        <v>2</v>
      </c>
      <c r="U85" t="s">
        <v>1592</v>
      </c>
      <c r="V85" t="s">
        <v>36</v>
      </c>
      <c r="W85" t="s">
        <v>36</v>
      </c>
      <c r="Y85">
        <v>1</v>
      </c>
      <c r="Z85" t="s">
        <v>1684</v>
      </c>
      <c r="AA85" t="s">
        <v>1639</v>
      </c>
      <c r="AB85" t="s">
        <v>1852</v>
      </c>
      <c r="AC85" t="s">
        <v>1600</v>
      </c>
      <c r="AD85" t="s">
        <v>36</v>
      </c>
      <c r="AE85" t="s">
        <v>550</v>
      </c>
      <c r="AF85" t="s">
        <v>36</v>
      </c>
      <c r="AG85" t="s">
        <v>36</v>
      </c>
      <c r="AH85" t="s">
        <v>36</v>
      </c>
      <c r="AI85" t="s">
        <v>36</v>
      </c>
      <c r="AJ85">
        <v>1</v>
      </c>
      <c r="AK85" t="s">
        <v>36</v>
      </c>
      <c r="AL85">
        <v>0</v>
      </c>
      <c r="AM85" t="b">
        <v>0</v>
      </c>
    </row>
    <row r="86" spans="1:39" x14ac:dyDescent="0.3">
      <c r="A86">
        <v>110071</v>
      </c>
      <c r="B86" t="s">
        <v>617</v>
      </c>
      <c r="C86">
        <v>2</v>
      </c>
      <c r="D86">
        <v>2</v>
      </c>
      <c r="E86">
        <v>3</v>
      </c>
      <c r="F86" t="s">
        <v>1853</v>
      </c>
      <c r="G86" t="s">
        <v>111</v>
      </c>
      <c r="H86" t="s">
        <v>1854</v>
      </c>
      <c r="I86" t="s">
        <v>38</v>
      </c>
      <c r="J86" t="s">
        <v>261</v>
      </c>
      <c r="K86" t="s">
        <v>38</v>
      </c>
      <c r="L86">
        <v>304</v>
      </c>
      <c r="M86">
        <v>0</v>
      </c>
      <c r="N86">
        <v>110071</v>
      </c>
      <c r="O86" t="s">
        <v>36</v>
      </c>
      <c r="P86">
        <v>0</v>
      </c>
      <c r="Q86">
        <v>2</v>
      </c>
      <c r="R86" t="s">
        <v>610</v>
      </c>
      <c r="S86">
        <v>2</v>
      </c>
      <c r="T86">
        <v>2</v>
      </c>
      <c r="U86" t="s">
        <v>1603</v>
      </c>
      <c r="V86" t="s">
        <v>36</v>
      </c>
      <c r="W86" t="s">
        <v>36</v>
      </c>
      <c r="X86" t="s">
        <v>1725</v>
      </c>
      <c r="Y86">
        <v>1</v>
      </c>
      <c r="Z86" t="s">
        <v>1638</v>
      </c>
      <c r="AA86" t="s">
        <v>1639</v>
      </c>
      <c r="AB86" t="s">
        <v>1855</v>
      </c>
      <c r="AC86" t="s">
        <v>1663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>
        <v>1</v>
      </c>
      <c r="AK86" t="s">
        <v>36</v>
      </c>
      <c r="AL86">
        <v>0</v>
      </c>
      <c r="AM86" t="b">
        <v>0</v>
      </c>
    </row>
    <row r="87" spans="1:39" x14ac:dyDescent="0.3">
      <c r="A87">
        <v>110072</v>
      </c>
      <c r="B87" t="s">
        <v>1856</v>
      </c>
      <c r="C87">
        <v>2</v>
      </c>
      <c r="D87">
        <v>1</v>
      </c>
      <c r="E87">
        <v>3</v>
      </c>
      <c r="F87" t="s">
        <v>1857</v>
      </c>
      <c r="G87" t="s">
        <v>139</v>
      </c>
      <c r="H87" t="s">
        <v>1858</v>
      </c>
      <c r="I87" t="s">
        <v>38</v>
      </c>
      <c r="J87" t="s">
        <v>256</v>
      </c>
      <c r="K87" t="s">
        <v>38</v>
      </c>
      <c r="L87">
        <v>225</v>
      </c>
      <c r="M87">
        <v>0</v>
      </c>
      <c r="N87">
        <v>110072</v>
      </c>
      <c r="O87" t="s">
        <v>36</v>
      </c>
      <c r="P87">
        <v>0</v>
      </c>
      <c r="Q87">
        <v>2</v>
      </c>
      <c r="R87" t="s">
        <v>610</v>
      </c>
      <c r="S87">
        <v>2</v>
      </c>
      <c r="T87">
        <v>2</v>
      </c>
      <c r="U87" t="s">
        <v>1603</v>
      </c>
      <c r="V87" t="s">
        <v>36</v>
      </c>
      <c r="W87" t="s">
        <v>1811</v>
      </c>
      <c r="X87" t="s">
        <v>1646</v>
      </c>
      <c r="Y87">
        <v>1</v>
      </c>
      <c r="Z87" t="s">
        <v>1638</v>
      </c>
      <c r="AA87" t="s">
        <v>1639</v>
      </c>
      <c r="AB87" t="s">
        <v>1859</v>
      </c>
      <c r="AC87" t="s">
        <v>1640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>
        <v>1</v>
      </c>
      <c r="AK87" t="s">
        <v>36</v>
      </c>
      <c r="AL87">
        <v>0</v>
      </c>
      <c r="AM87" t="b">
        <v>0</v>
      </c>
    </row>
    <row r="88" spans="1:39" x14ac:dyDescent="0.3">
      <c r="A88">
        <v>110073</v>
      </c>
      <c r="B88" t="s">
        <v>1860</v>
      </c>
      <c r="C88">
        <v>2</v>
      </c>
      <c r="D88">
        <v>1</v>
      </c>
      <c r="E88">
        <v>3</v>
      </c>
      <c r="F88" t="s">
        <v>1635</v>
      </c>
      <c r="G88" t="s">
        <v>139</v>
      </c>
      <c r="H88" t="s">
        <v>1861</v>
      </c>
      <c r="I88" t="s">
        <v>38</v>
      </c>
      <c r="J88" t="s">
        <v>211</v>
      </c>
      <c r="K88" t="s">
        <v>38</v>
      </c>
      <c r="L88">
        <v>201</v>
      </c>
      <c r="M88">
        <v>0</v>
      </c>
      <c r="N88">
        <v>110073</v>
      </c>
      <c r="O88" t="s">
        <v>36</v>
      </c>
      <c r="P88">
        <v>0</v>
      </c>
      <c r="Q88">
        <v>2</v>
      </c>
      <c r="R88" t="s">
        <v>610</v>
      </c>
      <c r="S88">
        <v>2</v>
      </c>
      <c r="T88">
        <v>2</v>
      </c>
      <c r="U88" t="s">
        <v>1603</v>
      </c>
      <c r="V88" t="s">
        <v>36</v>
      </c>
      <c r="W88" t="s">
        <v>36</v>
      </c>
      <c r="X88" t="s">
        <v>1646</v>
      </c>
      <c r="Y88">
        <v>1</v>
      </c>
      <c r="Z88" t="s">
        <v>1638</v>
      </c>
      <c r="AA88" t="s">
        <v>1639</v>
      </c>
      <c r="AB88" t="s">
        <v>36</v>
      </c>
      <c r="AC88" t="s">
        <v>1640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>
        <v>1</v>
      </c>
      <c r="AK88" t="s">
        <v>36</v>
      </c>
      <c r="AL88">
        <v>0</v>
      </c>
      <c r="AM88" t="b">
        <v>0</v>
      </c>
    </row>
    <row r="89" spans="1:39" x14ac:dyDescent="0.3">
      <c r="A89">
        <v>110075</v>
      </c>
      <c r="B89" t="s">
        <v>1862</v>
      </c>
      <c r="C89">
        <v>2</v>
      </c>
      <c r="D89">
        <v>1</v>
      </c>
      <c r="E89">
        <v>3</v>
      </c>
      <c r="F89" t="s">
        <v>1635</v>
      </c>
      <c r="G89" t="s">
        <v>70</v>
      </c>
      <c r="H89" t="s">
        <v>1863</v>
      </c>
      <c r="I89" t="s">
        <v>1864</v>
      </c>
      <c r="J89" t="s">
        <v>1865</v>
      </c>
      <c r="K89" t="s">
        <v>38</v>
      </c>
      <c r="L89">
        <v>116</v>
      </c>
      <c r="M89">
        <v>0</v>
      </c>
      <c r="N89">
        <v>110075</v>
      </c>
      <c r="O89" t="s">
        <v>36</v>
      </c>
      <c r="P89">
        <v>0</v>
      </c>
      <c r="Q89">
        <v>2</v>
      </c>
      <c r="R89" t="s">
        <v>610</v>
      </c>
      <c r="S89">
        <v>2</v>
      </c>
      <c r="T89">
        <v>2</v>
      </c>
      <c r="U89" t="s">
        <v>1603</v>
      </c>
      <c r="V89" t="s">
        <v>36</v>
      </c>
      <c r="W89" t="s">
        <v>1662</v>
      </c>
      <c r="X89" t="s">
        <v>1866</v>
      </c>
      <c r="Y89">
        <v>1</v>
      </c>
      <c r="Z89" t="s">
        <v>1704</v>
      </c>
      <c r="AA89" t="s">
        <v>1639</v>
      </c>
      <c r="AB89" t="s">
        <v>1867</v>
      </c>
      <c r="AC89" t="s">
        <v>1640</v>
      </c>
      <c r="AD89" t="s">
        <v>36</v>
      </c>
      <c r="AE89" t="s">
        <v>1662</v>
      </c>
      <c r="AF89" t="s">
        <v>36</v>
      </c>
      <c r="AG89" t="s">
        <v>36</v>
      </c>
      <c r="AH89" t="s">
        <v>36</v>
      </c>
      <c r="AI89" t="s">
        <v>36</v>
      </c>
      <c r="AJ89">
        <v>1</v>
      </c>
      <c r="AK89" t="s">
        <v>36</v>
      </c>
      <c r="AL89">
        <v>0</v>
      </c>
      <c r="AM89" t="b">
        <v>0</v>
      </c>
    </row>
    <row r="90" spans="1:39" x14ac:dyDescent="0.3">
      <c r="A90">
        <v>110082</v>
      </c>
      <c r="B90" t="s">
        <v>207</v>
      </c>
      <c r="C90">
        <v>2</v>
      </c>
      <c r="D90">
        <v>1</v>
      </c>
      <c r="E90">
        <v>0</v>
      </c>
      <c r="F90" t="s">
        <v>1733</v>
      </c>
      <c r="G90" t="s">
        <v>36</v>
      </c>
      <c r="H90" t="s">
        <v>1734</v>
      </c>
      <c r="I90" t="s">
        <v>551</v>
      </c>
      <c r="J90" t="s">
        <v>244</v>
      </c>
      <c r="K90" t="s">
        <v>38</v>
      </c>
      <c r="L90">
        <v>0</v>
      </c>
      <c r="M90">
        <v>0</v>
      </c>
      <c r="N90">
        <v>110082</v>
      </c>
      <c r="O90" t="s">
        <v>924</v>
      </c>
      <c r="P90">
        <v>80</v>
      </c>
      <c r="Q90">
        <v>2</v>
      </c>
      <c r="R90" t="s">
        <v>1168</v>
      </c>
      <c r="S90">
        <v>2</v>
      </c>
      <c r="T90">
        <v>2</v>
      </c>
      <c r="U90" t="s">
        <v>1592</v>
      </c>
      <c r="V90" t="s">
        <v>36</v>
      </c>
      <c r="W90" t="s">
        <v>36</v>
      </c>
      <c r="Y90">
        <v>1</v>
      </c>
      <c r="Z90" t="s">
        <v>1684</v>
      </c>
      <c r="AA90" t="s">
        <v>1639</v>
      </c>
      <c r="AB90" t="s">
        <v>1868</v>
      </c>
      <c r="AC90" t="s">
        <v>1600</v>
      </c>
      <c r="AD90" t="s">
        <v>36</v>
      </c>
      <c r="AE90" t="s">
        <v>1168</v>
      </c>
      <c r="AF90" t="s">
        <v>36</v>
      </c>
      <c r="AG90" t="s">
        <v>36</v>
      </c>
      <c r="AH90" t="s">
        <v>36</v>
      </c>
      <c r="AI90" t="s">
        <v>36</v>
      </c>
      <c r="AJ90">
        <v>1</v>
      </c>
      <c r="AK90" t="s">
        <v>36</v>
      </c>
      <c r="AL90">
        <v>0</v>
      </c>
      <c r="AM90" t="b">
        <v>0</v>
      </c>
    </row>
    <row r="91" spans="1:39" x14ac:dyDescent="0.3">
      <c r="A91">
        <v>110084</v>
      </c>
      <c r="B91" t="s">
        <v>1186</v>
      </c>
      <c r="C91">
        <v>2</v>
      </c>
      <c r="D91">
        <v>1</v>
      </c>
      <c r="E91">
        <v>2</v>
      </c>
      <c r="F91" t="s">
        <v>1869</v>
      </c>
      <c r="G91" t="s">
        <v>36</v>
      </c>
      <c r="H91" t="s">
        <v>1870</v>
      </c>
      <c r="I91" t="s">
        <v>581</v>
      </c>
      <c r="J91" t="s">
        <v>141</v>
      </c>
      <c r="K91" t="s">
        <v>38</v>
      </c>
      <c r="L91">
        <v>0</v>
      </c>
      <c r="M91">
        <v>0</v>
      </c>
      <c r="N91">
        <v>110084</v>
      </c>
      <c r="O91" t="s">
        <v>129</v>
      </c>
      <c r="P91">
        <v>20</v>
      </c>
      <c r="Q91">
        <v>2</v>
      </c>
      <c r="R91" t="s">
        <v>488</v>
      </c>
      <c r="S91">
        <v>2</v>
      </c>
      <c r="T91">
        <v>2</v>
      </c>
      <c r="U91" t="s">
        <v>1871</v>
      </c>
      <c r="V91" t="s">
        <v>36</v>
      </c>
      <c r="W91" t="s">
        <v>36</v>
      </c>
      <c r="Y91">
        <v>1</v>
      </c>
      <c r="Z91" t="s">
        <v>1684</v>
      </c>
      <c r="AA91" t="s">
        <v>1639</v>
      </c>
      <c r="AB91" t="s">
        <v>1872</v>
      </c>
      <c r="AC91" t="s">
        <v>1600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>
        <v>1</v>
      </c>
      <c r="AK91" t="s">
        <v>36</v>
      </c>
      <c r="AL91">
        <v>0</v>
      </c>
      <c r="AM91" t="b">
        <v>0</v>
      </c>
    </row>
    <row r="92" spans="1:39" x14ac:dyDescent="0.3">
      <c r="A92">
        <v>110085</v>
      </c>
      <c r="B92" t="s">
        <v>556</v>
      </c>
      <c r="C92">
        <v>2</v>
      </c>
      <c r="D92">
        <v>1</v>
      </c>
      <c r="E92">
        <v>3</v>
      </c>
      <c r="F92" t="s">
        <v>1873</v>
      </c>
      <c r="G92" t="s">
        <v>70</v>
      </c>
      <c r="H92" t="s">
        <v>1874</v>
      </c>
      <c r="I92" t="s">
        <v>38</v>
      </c>
      <c r="J92" t="s">
        <v>411</v>
      </c>
      <c r="K92" t="s">
        <v>38</v>
      </c>
      <c r="L92">
        <v>185</v>
      </c>
      <c r="M92">
        <v>0</v>
      </c>
      <c r="N92">
        <v>110085</v>
      </c>
      <c r="O92" t="s">
        <v>36</v>
      </c>
      <c r="P92">
        <v>0</v>
      </c>
      <c r="Q92">
        <v>2</v>
      </c>
      <c r="R92" t="s">
        <v>1166</v>
      </c>
      <c r="S92">
        <v>2</v>
      </c>
      <c r="T92">
        <v>2</v>
      </c>
      <c r="U92" t="s">
        <v>1603</v>
      </c>
      <c r="V92" t="s">
        <v>36</v>
      </c>
      <c r="W92" t="s">
        <v>36</v>
      </c>
      <c r="Y92">
        <v>1</v>
      </c>
      <c r="Z92" t="s">
        <v>1684</v>
      </c>
      <c r="AA92" t="s">
        <v>1639</v>
      </c>
      <c r="AB92" t="s">
        <v>1875</v>
      </c>
      <c r="AC92" t="s">
        <v>1600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>
        <v>1</v>
      </c>
      <c r="AK92" t="s">
        <v>36</v>
      </c>
      <c r="AL92">
        <v>0</v>
      </c>
      <c r="AM92" t="b">
        <v>0</v>
      </c>
    </row>
    <row r="93" spans="1:39" x14ac:dyDescent="0.3">
      <c r="A93">
        <v>110086</v>
      </c>
      <c r="B93" t="s">
        <v>1391</v>
      </c>
      <c r="C93">
        <v>2</v>
      </c>
      <c r="D93">
        <v>1</v>
      </c>
      <c r="E93">
        <v>2</v>
      </c>
      <c r="F93" t="s">
        <v>36</v>
      </c>
      <c r="G93" t="s">
        <v>36</v>
      </c>
      <c r="H93" t="s">
        <v>1870</v>
      </c>
      <c r="I93" t="s">
        <v>581</v>
      </c>
      <c r="J93" t="s">
        <v>1876</v>
      </c>
      <c r="K93" t="s">
        <v>38</v>
      </c>
      <c r="L93">
        <v>0</v>
      </c>
      <c r="M93">
        <v>0</v>
      </c>
      <c r="N93">
        <v>110084</v>
      </c>
      <c r="O93" t="s">
        <v>36</v>
      </c>
      <c r="P93">
        <v>0</v>
      </c>
      <c r="Q93">
        <v>2</v>
      </c>
      <c r="R93" t="s">
        <v>488</v>
      </c>
      <c r="S93">
        <v>2</v>
      </c>
      <c r="T93">
        <v>2</v>
      </c>
      <c r="U93" t="s">
        <v>1592</v>
      </c>
      <c r="V93" t="s">
        <v>36</v>
      </c>
      <c r="W93" t="s">
        <v>36</v>
      </c>
      <c r="Y93">
        <v>0</v>
      </c>
      <c r="Z93" t="s">
        <v>36</v>
      </c>
      <c r="AA93" t="s">
        <v>1594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>
        <v>1</v>
      </c>
      <c r="AK93" t="s">
        <v>36</v>
      </c>
      <c r="AL93">
        <v>0</v>
      </c>
      <c r="AM93" t="b">
        <v>0</v>
      </c>
    </row>
    <row r="94" spans="1:39" x14ac:dyDescent="0.3">
      <c r="A94">
        <v>110088</v>
      </c>
      <c r="B94" t="s">
        <v>1187</v>
      </c>
      <c r="C94">
        <v>2</v>
      </c>
      <c r="D94">
        <v>1</v>
      </c>
      <c r="E94">
        <v>3</v>
      </c>
      <c r="F94" t="s">
        <v>1877</v>
      </c>
      <c r="G94" t="s">
        <v>36</v>
      </c>
      <c r="H94" t="s">
        <v>1878</v>
      </c>
      <c r="I94" t="s">
        <v>385</v>
      </c>
      <c r="J94" t="s">
        <v>1879</v>
      </c>
      <c r="K94" t="s">
        <v>385</v>
      </c>
      <c r="L94">
        <v>0</v>
      </c>
      <c r="M94">
        <v>0</v>
      </c>
      <c r="N94">
        <v>110088</v>
      </c>
      <c r="O94" t="s">
        <v>36</v>
      </c>
      <c r="P94">
        <v>0</v>
      </c>
      <c r="Q94">
        <v>2</v>
      </c>
      <c r="R94" t="s">
        <v>516</v>
      </c>
      <c r="S94">
        <v>2</v>
      </c>
      <c r="T94">
        <v>2</v>
      </c>
      <c r="U94" t="s">
        <v>1592</v>
      </c>
      <c r="V94" t="s">
        <v>36</v>
      </c>
      <c r="W94" t="s">
        <v>36</v>
      </c>
      <c r="Y94">
        <v>1</v>
      </c>
      <c r="Z94" t="s">
        <v>1684</v>
      </c>
      <c r="AA94" t="s">
        <v>1639</v>
      </c>
      <c r="AB94" t="s">
        <v>1880</v>
      </c>
      <c r="AC94" t="s">
        <v>1600</v>
      </c>
      <c r="AD94" t="s">
        <v>36</v>
      </c>
      <c r="AE94" t="s">
        <v>1166</v>
      </c>
      <c r="AF94" t="s">
        <v>36</v>
      </c>
      <c r="AG94" t="s">
        <v>36</v>
      </c>
      <c r="AH94" t="s">
        <v>36</v>
      </c>
      <c r="AI94" t="s">
        <v>36</v>
      </c>
      <c r="AJ94">
        <v>1</v>
      </c>
      <c r="AK94" t="s">
        <v>36</v>
      </c>
      <c r="AL94">
        <v>0</v>
      </c>
      <c r="AM94" t="b">
        <v>0</v>
      </c>
    </row>
    <row r="95" spans="1:39" x14ac:dyDescent="0.3">
      <c r="A95">
        <v>110090</v>
      </c>
      <c r="B95" t="s">
        <v>628</v>
      </c>
      <c r="C95">
        <v>2</v>
      </c>
      <c r="D95">
        <v>1</v>
      </c>
      <c r="E95">
        <v>0</v>
      </c>
      <c r="F95" t="s">
        <v>1881</v>
      </c>
      <c r="G95" t="s">
        <v>36</v>
      </c>
      <c r="H95" t="s">
        <v>1882</v>
      </c>
      <c r="I95" t="s">
        <v>629</v>
      </c>
      <c r="J95" t="s">
        <v>260</v>
      </c>
      <c r="K95" t="s">
        <v>138</v>
      </c>
      <c r="L95">
        <v>0</v>
      </c>
      <c r="M95">
        <v>0</v>
      </c>
      <c r="N95">
        <v>110090</v>
      </c>
      <c r="O95" t="s">
        <v>36</v>
      </c>
      <c r="P95">
        <v>0</v>
      </c>
      <c r="Q95">
        <v>2</v>
      </c>
      <c r="R95" t="s">
        <v>516</v>
      </c>
      <c r="S95">
        <v>2</v>
      </c>
      <c r="T95">
        <v>2</v>
      </c>
      <c r="U95" t="s">
        <v>1603</v>
      </c>
      <c r="V95" t="s">
        <v>36</v>
      </c>
      <c r="W95" t="s">
        <v>36</v>
      </c>
      <c r="Y95">
        <v>1</v>
      </c>
      <c r="Z95" t="s">
        <v>1599</v>
      </c>
      <c r="AA95" t="s">
        <v>1639</v>
      </c>
      <c r="AB95" t="s">
        <v>1883</v>
      </c>
      <c r="AC95" t="s">
        <v>1600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>
        <v>1</v>
      </c>
      <c r="AK95" t="s">
        <v>36</v>
      </c>
      <c r="AL95">
        <v>0</v>
      </c>
      <c r="AM95" t="b">
        <v>0</v>
      </c>
    </row>
    <row r="96" spans="1:39" x14ac:dyDescent="0.3">
      <c r="A96">
        <v>110091</v>
      </c>
      <c r="B96" t="s">
        <v>587</v>
      </c>
      <c r="C96">
        <v>2</v>
      </c>
      <c r="D96">
        <v>1</v>
      </c>
      <c r="E96">
        <v>3</v>
      </c>
      <c r="F96" t="s">
        <v>1884</v>
      </c>
      <c r="G96" t="s">
        <v>36</v>
      </c>
      <c r="H96" t="s">
        <v>1885</v>
      </c>
      <c r="I96" t="s">
        <v>38</v>
      </c>
      <c r="J96" t="s">
        <v>333</v>
      </c>
      <c r="K96" t="s">
        <v>1886</v>
      </c>
      <c r="L96">
        <v>0</v>
      </c>
      <c r="M96">
        <v>0</v>
      </c>
      <c r="N96">
        <v>110091</v>
      </c>
      <c r="O96" t="s">
        <v>312</v>
      </c>
      <c r="P96">
        <v>90</v>
      </c>
      <c r="Q96">
        <v>2</v>
      </c>
      <c r="R96" t="s">
        <v>1168</v>
      </c>
      <c r="S96">
        <v>2</v>
      </c>
      <c r="T96">
        <v>2</v>
      </c>
      <c r="U96" t="s">
        <v>1603</v>
      </c>
      <c r="V96" t="s">
        <v>36</v>
      </c>
      <c r="W96" t="s">
        <v>36</v>
      </c>
      <c r="Y96">
        <v>1</v>
      </c>
      <c r="Z96" t="s">
        <v>1684</v>
      </c>
      <c r="AA96" t="s">
        <v>36</v>
      </c>
      <c r="AB96" t="s">
        <v>1887</v>
      </c>
      <c r="AC96" t="s">
        <v>1600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>
        <v>1</v>
      </c>
      <c r="AK96" t="s">
        <v>36</v>
      </c>
      <c r="AL96">
        <v>0</v>
      </c>
      <c r="AM96" t="b">
        <v>0</v>
      </c>
    </row>
    <row r="97" spans="1:39" x14ac:dyDescent="0.3">
      <c r="A97">
        <v>110096</v>
      </c>
      <c r="B97" t="s">
        <v>1188</v>
      </c>
      <c r="C97">
        <v>2</v>
      </c>
      <c r="D97">
        <v>1</v>
      </c>
      <c r="E97">
        <v>0</v>
      </c>
      <c r="F97" t="s">
        <v>1888</v>
      </c>
      <c r="G97" t="s">
        <v>36</v>
      </c>
      <c r="H97" t="s">
        <v>1889</v>
      </c>
      <c r="I97" t="s">
        <v>534</v>
      </c>
      <c r="J97" t="s">
        <v>1244</v>
      </c>
      <c r="K97" t="s">
        <v>266</v>
      </c>
      <c r="L97">
        <v>0</v>
      </c>
      <c r="M97">
        <v>0</v>
      </c>
      <c r="N97">
        <v>110096</v>
      </c>
      <c r="O97" t="s">
        <v>36</v>
      </c>
      <c r="P97">
        <v>0</v>
      </c>
      <c r="Q97">
        <v>2</v>
      </c>
      <c r="R97" t="s">
        <v>516</v>
      </c>
      <c r="S97">
        <v>2</v>
      </c>
      <c r="T97">
        <v>2</v>
      </c>
      <c r="U97" t="s">
        <v>1592</v>
      </c>
      <c r="V97" t="s">
        <v>36</v>
      </c>
      <c r="W97" t="s">
        <v>36</v>
      </c>
      <c r="Y97">
        <v>1</v>
      </c>
      <c r="Z97" t="s">
        <v>1684</v>
      </c>
      <c r="AA97" t="s">
        <v>1639</v>
      </c>
      <c r="AB97" t="s">
        <v>1890</v>
      </c>
      <c r="AC97" t="s">
        <v>1600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>
        <v>1</v>
      </c>
      <c r="AK97" t="s">
        <v>36</v>
      </c>
      <c r="AL97">
        <v>0</v>
      </c>
      <c r="AM97" t="b">
        <v>0</v>
      </c>
    </row>
    <row r="98" spans="1:39" x14ac:dyDescent="0.3">
      <c r="A98">
        <v>110098</v>
      </c>
      <c r="B98" t="s">
        <v>236</v>
      </c>
      <c r="C98">
        <v>2</v>
      </c>
      <c r="D98">
        <v>1</v>
      </c>
      <c r="E98">
        <v>3</v>
      </c>
      <c r="F98" t="s">
        <v>1891</v>
      </c>
      <c r="G98" t="s">
        <v>115</v>
      </c>
      <c r="H98" t="s">
        <v>1892</v>
      </c>
      <c r="I98" t="s">
        <v>114</v>
      </c>
      <c r="J98" t="s">
        <v>1893</v>
      </c>
      <c r="K98" t="s">
        <v>114</v>
      </c>
      <c r="L98">
        <v>835</v>
      </c>
      <c r="M98">
        <v>0</v>
      </c>
      <c r="N98">
        <v>110098</v>
      </c>
      <c r="O98" t="s">
        <v>36</v>
      </c>
      <c r="P98">
        <v>0</v>
      </c>
      <c r="Q98">
        <v>2</v>
      </c>
      <c r="R98" t="s">
        <v>524</v>
      </c>
      <c r="S98">
        <v>2</v>
      </c>
      <c r="T98">
        <v>2</v>
      </c>
      <c r="U98" t="s">
        <v>1603</v>
      </c>
      <c r="V98" t="s">
        <v>36</v>
      </c>
      <c r="W98" t="s">
        <v>36</v>
      </c>
      <c r="Y98">
        <v>1</v>
      </c>
      <c r="Z98" t="s">
        <v>1684</v>
      </c>
      <c r="AA98" t="s">
        <v>1639</v>
      </c>
      <c r="AB98" t="s">
        <v>1894</v>
      </c>
      <c r="AC98" t="s">
        <v>1600</v>
      </c>
      <c r="AD98" t="s">
        <v>36</v>
      </c>
      <c r="AE98" t="s">
        <v>1895</v>
      </c>
      <c r="AF98" t="s">
        <v>36</v>
      </c>
      <c r="AG98" t="s">
        <v>36</v>
      </c>
      <c r="AH98" t="s">
        <v>36</v>
      </c>
      <c r="AI98" t="s">
        <v>36</v>
      </c>
      <c r="AJ98">
        <v>1</v>
      </c>
      <c r="AK98" t="s">
        <v>36</v>
      </c>
      <c r="AL98">
        <v>0</v>
      </c>
      <c r="AM98" t="b">
        <v>0</v>
      </c>
    </row>
    <row r="99" spans="1:39" x14ac:dyDescent="0.3">
      <c r="A99">
        <v>110099</v>
      </c>
      <c r="B99" t="s">
        <v>269</v>
      </c>
      <c r="C99">
        <v>2</v>
      </c>
      <c r="D99">
        <v>1</v>
      </c>
      <c r="E99">
        <v>0</v>
      </c>
      <c r="F99" t="s">
        <v>1896</v>
      </c>
      <c r="G99" t="s">
        <v>36</v>
      </c>
      <c r="H99" t="s">
        <v>1897</v>
      </c>
      <c r="I99" t="s">
        <v>114</v>
      </c>
      <c r="J99" t="s">
        <v>1253</v>
      </c>
      <c r="K99" t="s">
        <v>114</v>
      </c>
      <c r="L99">
        <v>0</v>
      </c>
      <c r="M99">
        <v>0</v>
      </c>
      <c r="N99">
        <v>110099</v>
      </c>
      <c r="O99" t="s">
        <v>36</v>
      </c>
      <c r="P99">
        <v>0</v>
      </c>
      <c r="Q99">
        <v>2</v>
      </c>
      <c r="R99" t="s">
        <v>524</v>
      </c>
      <c r="S99">
        <v>2</v>
      </c>
      <c r="T99">
        <v>2</v>
      </c>
      <c r="U99" t="s">
        <v>1603</v>
      </c>
      <c r="V99" t="s">
        <v>36</v>
      </c>
      <c r="W99" t="s">
        <v>36</v>
      </c>
      <c r="Y99">
        <v>1</v>
      </c>
      <c r="Z99" t="s">
        <v>36</v>
      </c>
      <c r="AA99" t="s">
        <v>1594</v>
      </c>
      <c r="AB99" t="s">
        <v>1898</v>
      </c>
      <c r="AC99" t="s">
        <v>1600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>
        <v>1</v>
      </c>
      <c r="AK99" t="s">
        <v>36</v>
      </c>
      <c r="AL99">
        <v>0</v>
      </c>
      <c r="AM99" t="b">
        <v>0</v>
      </c>
    </row>
    <row r="100" spans="1:39" x14ac:dyDescent="0.3">
      <c r="A100">
        <v>110101</v>
      </c>
      <c r="B100" t="s">
        <v>645</v>
      </c>
      <c r="C100">
        <v>2</v>
      </c>
      <c r="D100">
        <v>1</v>
      </c>
      <c r="E100">
        <v>2</v>
      </c>
      <c r="F100" t="s">
        <v>1899</v>
      </c>
      <c r="G100" t="s">
        <v>36</v>
      </c>
      <c r="H100" t="s">
        <v>1900</v>
      </c>
      <c r="I100" t="s">
        <v>413</v>
      </c>
      <c r="J100" t="s">
        <v>1901</v>
      </c>
      <c r="K100" t="s">
        <v>413</v>
      </c>
      <c r="L100">
        <v>0</v>
      </c>
      <c r="M100">
        <v>0</v>
      </c>
      <c r="N100">
        <v>110101</v>
      </c>
      <c r="O100" t="s">
        <v>36</v>
      </c>
      <c r="P100">
        <v>0</v>
      </c>
      <c r="Q100">
        <v>2</v>
      </c>
      <c r="R100" t="s">
        <v>516</v>
      </c>
      <c r="S100">
        <v>2</v>
      </c>
      <c r="T100">
        <v>2</v>
      </c>
      <c r="U100" t="s">
        <v>1592</v>
      </c>
      <c r="V100" t="s">
        <v>36</v>
      </c>
      <c r="W100" t="s">
        <v>36</v>
      </c>
      <c r="Y100">
        <v>1</v>
      </c>
      <c r="Z100" t="s">
        <v>1684</v>
      </c>
      <c r="AA100" t="s">
        <v>1639</v>
      </c>
      <c r="AB100" t="s">
        <v>1902</v>
      </c>
      <c r="AC100" t="s">
        <v>1600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>
        <v>1</v>
      </c>
      <c r="AK100" t="s">
        <v>36</v>
      </c>
      <c r="AL100">
        <v>0</v>
      </c>
      <c r="AM100" t="b">
        <v>0</v>
      </c>
    </row>
    <row r="101" spans="1:39" x14ac:dyDescent="0.3">
      <c r="A101">
        <v>110105</v>
      </c>
      <c r="B101" t="s">
        <v>639</v>
      </c>
      <c r="C101">
        <v>2</v>
      </c>
      <c r="D101">
        <v>1</v>
      </c>
      <c r="E101">
        <v>0</v>
      </c>
      <c r="F101" t="s">
        <v>1903</v>
      </c>
      <c r="G101" t="s">
        <v>36</v>
      </c>
      <c r="H101" t="s">
        <v>1904</v>
      </c>
      <c r="I101" t="s">
        <v>640</v>
      </c>
      <c r="J101" t="s">
        <v>213</v>
      </c>
      <c r="K101" t="s">
        <v>176</v>
      </c>
      <c r="L101">
        <v>0</v>
      </c>
      <c r="M101">
        <v>0</v>
      </c>
      <c r="N101">
        <v>110105</v>
      </c>
      <c r="O101" t="s">
        <v>36</v>
      </c>
      <c r="P101">
        <v>0</v>
      </c>
      <c r="Q101">
        <v>2</v>
      </c>
      <c r="R101" t="s">
        <v>1167</v>
      </c>
      <c r="S101">
        <v>2</v>
      </c>
      <c r="T101">
        <v>2</v>
      </c>
      <c r="U101" t="s">
        <v>1592</v>
      </c>
      <c r="V101" t="s">
        <v>36</v>
      </c>
      <c r="W101" t="s">
        <v>36</v>
      </c>
      <c r="Y101">
        <v>1</v>
      </c>
      <c r="Z101" t="s">
        <v>36</v>
      </c>
      <c r="AA101" t="s">
        <v>36</v>
      </c>
      <c r="AB101" t="s">
        <v>1905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>
        <v>1</v>
      </c>
      <c r="AK101" t="s">
        <v>36</v>
      </c>
      <c r="AL101">
        <v>0</v>
      </c>
      <c r="AM101" t="b">
        <v>0</v>
      </c>
    </row>
    <row r="102" spans="1:39" x14ac:dyDescent="0.3">
      <c r="A102">
        <v>110106</v>
      </c>
      <c r="B102" t="s">
        <v>641</v>
      </c>
      <c r="C102">
        <v>2</v>
      </c>
      <c r="D102">
        <v>1</v>
      </c>
      <c r="E102">
        <v>0</v>
      </c>
      <c r="F102" t="s">
        <v>1906</v>
      </c>
      <c r="G102" t="s">
        <v>36</v>
      </c>
      <c r="H102" t="s">
        <v>1907</v>
      </c>
      <c r="I102" t="s">
        <v>176</v>
      </c>
      <c r="J102" t="s">
        <v>1908</v>
      </c>
      <c r="K102" t="s">
        <v>176</v>
      </c>
      <c r="L102">
        <v>0</v>
      </c>
      <c r="M102">
        <v>0</v>
      </c>
      <c r="N102">
        <v>110106</v>
      </c>
      <c r="O102" t="s">
        <v>36</v>
      </c>
      <c r="P102">
        <v>0</v>
      </c>
      <c r="Q102">
        <v>2</v>
      </c>
      <c r="R102" t="s">
        <v>1167</v>
      </c>
      <c r="S102">
        <v>2</v>
      </c>
      <c r="T102">
        <v>2</v>
      </c>
      <c r="U102" t="s">
        <v>1603</v>
      </c>
      <c r="V102" t="s">
        <v>36</v>
      </c>
      <c r="W102" t="s">
        <v>36</v>
      </c>
      <c r="Y102">
        <v>1</v>
      </c>
      <c r="Z102" t="s">
        <v>36</v>
      </c>
      <c r="AA102" t="s">
        <v>1594</v>
      </c>
      <c r="AB102" t="s">
        <v>1909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>
        <v>1</v>
      </c>
      <c r="AK102" t="s">
        <v>36</v>
      </c>
      <c r="AL102">
        <v>0</v>
      </c>
      <c r="AM102" t="b">
        <v>0</v>
      </c>
    </row>
    <row r="103" spans="1:39" x14ac:dyDescent="0.3">
      <c r="A103">
        <v>110108</v>
      </c>
      <c r="B103" t="s">
        <v>626</v>
      </c>
      <c r="C103">
        <v>2</v>
      </c>
      <c r="D103">
        <v>1</v>
      </c>
      <c r="E103">
        <v>2</v>
      </c>
      <c r="F103" t="s">
        <v>1910</v>
      </c>
      <c r="G103" t="s">
        <v>36</v>
      </c>
      <c r="H103" t="s">
        <v>1911</v>
      </c>
      <c r="I103" t="s">
        <v>627</v>
      </c>
      <c r="J103" t="s">
        <v>245</v>
      </c>
      <c r="K103" t="s">
        <v>138</v>
      </c>
      <c r="L103">
        <v>0</v>
      </c>
      <c r="M103">
        <v>0</v>
      </c>
      <c r="N103">
        <v>110108</v>
      </c>
      <c r="O103" t="s">
        <v>36</v>
      </c>
      <c r="P103">
        <v>0</v>
      </c>
      <c r="Q103">
        <v>2</v>
      </c>
      <c r="R103" t="s">
        <v>516</v>
      </c>
      <c r="S103">
        <v>2</v>
      </c>
      <c r="T103">
        <v>2</v>
      </c>
      <c r="U103" t="s">
        <v>1603</v>
      </c>
      <c r="V103" t="s">
        <v>36</v>
      </c>
      <c r="W103" t="s">
        <v>36</v>
      </c>
      <c r="Y103">
        <v>1</v>
      </c>
      <c r="Z103" t="s">
        <v>1684</v>
      </c>
      <c r="AA103" t="s">
        <v>1639</v>
      </c>
      <c r="AB103" t="s">
        <v>1912</v>
      </c>
      <c r="AC103" t="s">
        <v>1600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>
        <v>1</v>
      </c>
      <c r="AK103" t="s">
        <v>36</v>
      </c>
      <c r="AL103">
        <v>0</v>
      </c>
      <c r="AM103" t="b">
        <v>0</v>
      </c>
    </row>
    <row r="104" spans="1:39" x14ac:dyDescent="0.3">
      <c r="A104">
        <v>110111</v>
      </c>
      <c r="B104" t="s">
        <v>1189</v>
      </c>
      <c r="C104">
        <v>2</v>
      </c>
      <c r="D104">
        <v>1</v>
      </c>
      <c r="E104">
        <v>2</v>
      </c>
      <c r="F104" t="s">
        <v>1913</v>
      </c>
      <c r="G104" t="s">
        <v>36</v>
      </c>
      <c r="H104" t="s">
        <v>1914</v>
      </c>
      <c r="I104" t="s">
        <v>559</v>
      </c>
      <c r="J104" t="s">
        <v>56</v>
      </c>
      <c r="K104" t="s">
        <v>38</v>
      </c>
      <c r="L104">
        <v>0</v>
      </c>
      <c r="M104">
        <v>0</v>
      </c>
      <c r="N104">
        <v>110111</v>
      </c>
      <c r="O104" t="s">
        <v>36</v>
      </c>
      <c r="P104">
        <v>0</v>
      </c>
      <c r="Q104">
        <v>2</v>
      </c>
      <c r="R104" t="s">
        <v>1166</v>
      </c>
      <c r="S104">
        <v>2</v>
      </c>
      <c r="T104">
        <v>1</v>
      </c>
      <c r="U104" t="s">
        <v>1592</v>
      </c>
      <c r="V104" t="s">
        <v>36</v>
      </c>
      <c r="W104" t="s">
        <v>36</v>
      </c>
      <c r="Y104">
        <v>1</v>
      </c>
      <c r="Z104" t="s">
        <v>1684</v>
      </c>
      <c r="AA104" t="s">
        <v>1639</v>
      </c>
      <c r="AB104" t="s">
        <v>1915</v>
      </c>
      <c r="AC104" t="s">
        <v>1600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>
        <v>1</v>
      </c>
      <c r="AK104" t="s">
        <v>36</v>
      </c>
      <c r="AL104">
        <v>0</v>
      </c>
      <c r="AM104" t="b">
        <v>0</v>
      </c>
    </row>
    <row r="105" spans="1:39" x14ac:dyDescent="0.3">
      <c r="A105">
        <v>110117</v>
      </c>
      <c r="B105" t="s">
        <v>1455</v>
      </c>
      <c r="C105">
        <v>2</v>
      </c>
      <c r="D105">
        <v>1</v>
      </c>
      <c r="E105">
        <v>0</v>
      </c>
      <c r="F105" t="s">
        <v>1877</v>
      </c>
      <c r="G105" t="s">
        <v>36</v>
      </c>
      <c r="H105" t="s">
        <v>1916</v>
      </c>
      <c r="I105" t="s">
        <v>385</v>
      </c>
      <c r="J105" t="s">
        <v>1879</v>
      </c>
      <c r="K105" t="s">
        <v>385</v>
      </c>
      <c r="L105">
        <v>0</v>
      </c>
      <c r="M105">
        <v>0</v>
      </c>
      <c r="N105">
        <v>110088</v>
      </c>
      <c r="O105" t="s">
        <v>36</v>
      </c>
      <c r="P105">
        <v>0</v>
      </c>
      <c r="Q105">
        <v>2</v>
      </c>
      <c r="R105" t="s">
        <v>516</v>
      </c>
      <c r="S105">
        <v>2</v>
      </c>
      <c r="T105">
        <v>2</v>
      </c>
      <c r="U105" t="s">
        <v>1592</v>
      </c>
      <c r="V105" t="s">
        <v>36</v>
      </c>
      <c r="W105" t="s">
        <v>36</v>
      </c>
      <c r="Y105">
        <v>0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>
        <v>1</v>
      </c>
      <c r="AK105" t="s">
        <v>36</v>
      </c>
      <c r="AL105">
        <v>0</v>
      </c>
      <c r="AM105" t="b">
        <v>0</v>
      </c>
    </row>
    <row r="106" spans="1:39" x14ac:dyDescent="0.3">
      <c r="A106">
        <v>110118</v>
      </c>
      <c r="B106" t="s">
        <v>1917</v>
      </c>
      <c r="C106">
        <v>2</v>
      </c>
      <c r="D106">
        <v>1</v>
      </c>
      <c r="E106">
        <v>3</v>
      </c>
      <c r="F106" t="s">
        <v>1635</v>
      </c>
      <c r="G106" t="s">
        <v>70</v>
      </c>
      <c r="H106" t="s">
        <v>1918</v>
      </c>
      <c r="I106" t="s">
        <v>38</v>
      </c>
      <c r="J106" t="s">
        <v>343</v>
      </c>
      <c r="K106" t="s">
        <v>38</v>
      </c>
      <c r="L106">
        <v>146</v>
      </c>
      <c r="M106">
        <v>0</v>
      </c>
      <c r="N106">
        <v>100018</v>
      </c>
      <c r="O106" t="s">
        <v>36</v>
      </c>
      <c r="P106">
        <v>0</v>
      </c>
      <c r="Q106">
        <v>2</v>
      </c>
      <c r="R106" t="s">
        <v>36</v>
      </c>
      <c r="S106">
        <v>2</v>
      </c>
      <c r="T106">
        <v>2</v>
      </c>
      <c r="U106" t="s">
        <v>1615</v>
      </c>
      <c r="V106" t="s">
        <v>36</v>
      </c>
      <c r="W106" t="s">
        <v>36</v>
      </c>
      <c r="X106" t="s">
        <v>1681</v>
      </c>
      <c r="Y106">
        <v>1</v>
      </c>
      <c r="Z106" t="s">
        <v>1638</v>
      </c>
      <c r="AA106" t="s">
        <v>1639</v>
      </c>
      <c r="AB106" t="s">
        <v>36</v>
      </c>
      <c r="AC106" t="s">
        <v>1640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>
        <v>1</v>
      </c>
      <c r="AK106" t="s">
        <v>36</v>
      </c>
      <c r="AL106">
        <v>0</v>
      </c>
      <c r="AM106" t="b">
        <v>0</v>
      </c>
    </row>
    <row r="107" spans="1:39" x14ac:dyDescent="0.3">
      <c r="A107">
        <v>110119</v>
      </c>
      <c r="B107" t="s">
        <v>1919</v>
      </c>
      <c r="C107">
        <v>2</v>
      </c>
      <c r="D107">
        <v>1</v>
      </c>
      <c r="E107">
        <v>3</v>
      </c>
      <c r="F107" t="s">
        <v>1635</v>
      </c>
      <c r="G107" t="s">
        <v>139</v>
      </c>
      <c r="H107" t="s">
        <v>1861</v>
      </c>
      <c r="I107" t="s">
        <v>38</v>
      </c>
      <c r="J107" t="s">
        <v>310</v>
      </c>
      <c r="K107" t="s">
        <v>38</v>
      </c>
      <c r="L107">
        <v>202</v>
      </c>
      <c r="M107">
        <v>0</v>
      </c>
      <c r="N107">
        <v>110119</v>
      </c>
      <c r="O107" t="s">
        <v>36</v>
      </c>
      <c r="P107">
        <v>0</v>
      </c>
      <c r="Q107">
        <v>2</v>
      </c>
      <c r="R107" t="s">
        <v>610</v>
      </c>
      <c r="S107">
        <v>2</v>
      </c>
      <c r="T107">
        <v>2</v>
      </c>
      <c r="U107" t="s">
        <v>1603</v>
      </c>
      <c r="V107" t="s">
        <v>36</v>
      </c>
      <c r="W107" t="s">
        <v>36</v>
      </c>
      <c r="X107" t="s">
        <v>1646</v>
      </c>
      <c r="Y107">
        <v>1</v>
      </c>
      <c r="Z107" t="s">
        <v>1638</v>
      </c>
      <c r="AA107" t="s">
        <v>1639</v>
      </c>
      <c r="AB107" t="s">
        <v>36</v>
      </c>
      <c r="AC107" t="s">
        <v>1640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>
        <v>1</v>
      </c>
      <c r="AK107" t="s">
        <v>36</v>
      </c>
      <c r="AL107">
        <v>0</v>
      </c>
      <c r="AM107" t="b">
        <v>0</v>
      </c>
    </row>
    <row r="108" spans="1:39" x14ac:dyDescent="0.3">
      <c r="A108">
        <v>110120</v>
      </c>
      <c r="B108" t="s">
        <v>588</v>
      </c>
      <c r="C108">
        <v>2</v>
      </c>
      <c r="D108">
        <v>1</v>
      </c>
      <c r="E108">
        <v>2</v>
      </c>
      <c r="F108" t="s">
        <v>1920</v>
      </c>
      <c r="G108" t="s">
        <v>36</v>
      </c>
      <c r="H108" t="s">
        <v>1921</v>
      </c>
      <c r="I108" t="s">
        <v>504</v>
      </c>
      <c r="J108" t="s">
        <v>199</v>
      </c>
      <c r="K108" t="s">
        <v>38</v>
      </c>
      <c r="L108">
        <v>0</v>
      </c>
      <c r="M108">
        <v>0</v>
      </c>
      <c r="N108">
        <v>110120</v>
      </c>
      <c r="O108" t="s">
        <v>36</v>
      </c>
      <c r="P108">
        <v>0</v>
      </c>
      <c r="Q108">
        <v>2</v>
      </c>
      <c r="R108" t="s">
        <v>1166</v>
      </c>
      <c r="S108">
        <v>2</v>
      </c>
      <c r="T108">
        <v>2</v>
      </c>
      <c r="U108" t="s">
        <v>1603</v>
      </c>
      <c r="V108" t="s">
        <v>36</v>
      </c>
      <c r="W108" t="s">
        <v>36</v>
      </c>
      <c r="Y108">
        <v>1</v>
      </c>
      <c r="Z108" t="s">
        <v>1684</v>
      </c>
      <c r="AA108" t="s">
        <v>1639</v>
      </c>
      <c r="AB108" t="s">
        <v>1922</v>
      </c>
      <c r="AC108" t="s">
        <v>1600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>
        <v>1</v>
      </c>
      <c r="AK108" t="s">
        <v>36</v>
      </c>
      <c r="AL108">
        <v>0</v>
      </c>
      <c r="AM108" t="b">
        <v>0</v>
      </c>
    </row>
    <row r="109" spans="1:39" x14ac:dyDescent="0.3">
      <c r="A109">
        <v>110121</v>
      </c>
      <c r="B109" t="s">
        <v>1923</v>
      </c>
      <c r="C109">
        <v>2</v>
      </c>
      <c r="D109">
        <v>1</v>
      </c>
      <c r="E109">
        <v>2</v>
      </c>
      <c r="F109" t="s">
        <v>1836</v>
      </c>
      <c r="G109" t="s">
        <v>36</v>
      </c>
      <c r="H109" t="s">
        <v>1837</v>
      </c>
      <c r="I109" t="s">
        <v>38</v>
      </c>
      <c r="J109" t="s">
        <v>163</v>
      </c>
      <c r="K109" t="s">
        <v>38</v>
      </c>
      <c r="L109">
        <v>0</v>
      </c>
      <c r="M109">
        <v>0</v>
      </c>
      <c r="N109">
        <v>110062</v>
      </c>
      <c r="O109" t="s">
        <v>36</v>
      </c>
      <c r="P109">
        <v>0</v>
      </c>
      <c r="Q109">
        <v>2</v>
      </c>
      <c r="R109" t="s">
        <v>497</v>
      </c>
      <c r="S109">
        <v>2</v>
      </c>
      <c r="T109">
        <v>2</v>
      </c>
      <c r="U109" t="s">
        <v>36</v>
      </c>
      <c r="V109" t="s">
        <v>36</v>
      </c>
      <c r="W109" t="s">
        <v>36</v>
      </c>
      <c r="X109" t="s">
        <v>1646</v>
      </c>
      <c r="Y109">
        <v>0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>
        <v>1</v>
      </c>
      <c r="AK109" t="s">
        <v>36</v>
      </c>
      <c r="AL109">
        <v>0</v>
      </c>
      <c r="AM109" t="b">
        <v>0</v>
      </c>
    </row>
    <row r="110" spans="1:39" x14ac:dyDescent="0.3">
      <c r="A110">
        <v>110123</v>
      </c>
      <c r="B110" t="s">
        <v>1190</v>
      </c>
      <c r="C110">
        <v>2</v>
      </c>
      <c r="D110">
        <v>1</v>
      </c>
      <c r="E110">
        <v>2</v>
      </c>
      <c r="F110" t="s">
        <v>1924</v>
      </c>
      <c r="G110" t="s">
        <v>36</v>
      </c>
      <c r="H110" t="s">
        <v>1925</v>
      </c>
      <c r="I110" t="s">
        <v>38</v>
      </c>
      <c r="J110" t="s">
        <v>93</v>
      </c>
      <c r="K110" t="s">
        <v>38</v>
      </c>
      <c r="L110">
        <v>0</v>
      </c>
      <c r="M110">
        <v>0</v>
      </c>
      <c r="N110">
        <v>110123</v>
      </c>
      <c r="O110" t="s">
        <v>36</v>
      </c>
      <c r="P110">
        <v>0</v>
      </c>
      <c r="Q110">
        <v>2</v>
      </c>
      <c r="R110" t="s">
        <v>610</v>
      </c>
      <c r="S110">
        <v>2</v>
      </c>
      <c r="T110">
        <v>2</v>
      </c>
      <c r="U110" t="s">
        <v>1603</v>
      </c>
      <c r="V110" t="s">
        <v>36</v>
      </c>
      <c r="W110" t="s">
        <v>36</v>
      </c>
      <c r="Y110">
        <v>0</v>
      </c>
      <c r="Z110" t="s">
        <v>36</v>
      </c>
      <c r="AA110" t="s">
        <v>1594</v>
      </c>
      <c r="AB110" t="s">
        <v>1926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t="s">
        <v>36</v>
      </c>
      <c r="AJ110">
        <v>0</v>
      </c>
      <c r="AK110" t="s">
        <v>36</v>
      </c>
      <c r="AL110">
        <v>0</v>
      </c>
      <c r="AM110" t="b">
        <v>0</v>
      </c>
    </row>
    <row r="111" spans="1:39" x14ac:dyDescent="0.3">
      <c r="A111">
        <v>110135</v>
      </c>
      <c r="B111" t="s">
        <v>1927</v>
      </c>
      <c r="C111">
        <v>2</v>
      </c>
      <c r="D111">
        <v>1</v>
      </c>
      <c r="E111">
        <v>2</v>
      </c>
      <c r="F111" t="s">
        <v>1928</v>
      </c>
      <c r="G111" t="s">
        <v>36</v>
      </c>
      <c r="H111" t="s">
        <v>1929</v>
      </c>
      <c r="I111" t="s">
        <v>38</v>
      </c>
      <c r="J111" t="s">
        <v>186</v>
      </c>
      <c r="K111" t="s">
        <v>38</v>
      </c>
      <c r="L111">
        <v>0</v>
      </c>
      <c r="M111">
        <v>0</v>
      </c>
      <c r="N111">
        <v>110135</v>
      </c>
      <c r="O111" t="s">
        <v>36</v>
      </c>
      <c r="P111">
        <v>0</v>
      </c>
      <c r="Q111">
        <v>2</v>
      </c>
      <c r="R111" t="s">
        <v>552</v>
      </c>
      <c r="S111">
        <v>2</v>
      </c>
      <c r="T111">
        <v>2</v>
      </c>
      <c r="U111" t="s">
        <v>1603</v>
      </c>
      <c r="V111" t="s">
        <v>36</v>
      </c>
      <c r="W111" t="s">
        <v>1811</v>
      </c>
      <c r="X111" t="s">
        <v>1930</v>
      </c>
      <c r="Y111">
        <v>1</v>
      </c>
      <c r="Z111" t="s">
        <v>1599</v>
      </c>
      <c r="AA111" t="s">
        <v>36</v>
      </c>
      <c r="AB111" t="s">
        <v>1931</v>
      </c>
      <c r="AC111" t="s">
        <v>36</v>
      </c>
      <c r="AD111" t="s">
        <v>36</v>
      </c>
      <c r="AE111" t="s">
        <v>552</v>
      </c>
      <c r="AF111" t="s">
        <v>36</v>
      </c>
      <c r="AG111" t="s">
        <v>36</v>
      </c>
      <c r="AH111" t="s">
        <v>36</v>
      </c>
      <c r="AI111" t="s">
        <v>36</v>
      </c>
      <c r="AJ111">
        <v>1</v>
      </c>
      <c r="AK111" t="s">
        <v>36</v>
      </c>
      <c r="AL111">
        <v>0</v>
      </c>
      <c r="AM111" t="b">
        <v>0</v>
      </c>
    </row>
    <row r="112" spans="1:39" x14ac:dyDescent="0.3">
      <c r="A112">
        <v>110143</v>
      </c>
      <c r="B112" t="s">
        <v>1429</v>
      </c>
      <c r="C112">
        <v>2</v>
      </c>
      <c r="D112">
        <v>1</v>
      </c>
      <c r="E112">
        <v>2</v>
      </c>
      <c r="F112" t="s">
        <v>1881</v>
      </c>
      <c r="G112" t="s">
        <v>36</v>
      </c>
      <c r="H112" t="s">
        <v>1932</v>
      </c>
      <c r="I112" t="s">
        <v>629</v>
      </c>
      <c r="J112" t="s">
        <v>260</v>
      </c>
      <c r="K112" t="s">
        <v>138</v>
      </c>
      <c r="L112">
        <v>0</v>
      </c>
      <c r="M112">
        <v>0</v>
      </c>
      <c r="N112">
        <v>110090</v>
      </c>
      <c r="O112" t="s">
        <v>36</v>
      </c>
      <c r="P112">
        <v>0</v>
      </c>
      <c r="Q112">
        <v>2</v>
      </c>
      <c r="R112" t="s">
        <v>36</v>
      </c>
      <c r="S112">
        <v>2</v>
      </c>
      <c r="T112">
        <v>1</v>
      </c>
      <c r="U112" t="s">
        <v>36</v>
      </c>
      <c r="V112" t="s">
        <v>36</v>
      </c>
      <c r="W112" t="s">
        <v>36</v>
      </c>
      <c r="Y112">
        <v>0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>
        <v>1</v>
      </c>
      <c r="AK112" t="s">
        <v>36</v>
      </c>
      <c r="AL112">
        <v>0</v>
      </c>
      <c r="AM112" t="b">
        <v>0</v>
      </c>
    </row>
    <row r="113" spans="1:39" x14ac:dyDescent="0.3">
      <c r="A113">
        <v>110144</v>
      </c>
      <c r="B113" t="s">
        <v>1395</v>
      </c>
      <c r="C113">
        <v>2</v>
      </c>
      <c r="D113">
        <v>1</v>
      </c>
      <c r="E113">
        <v>2</v>
      </c>
      <c r="F113" t="s">
        <v>1933</v>
      </c>
      <c r="G113" t="s">
        <v>36</v>
      </c>
      <c r="H113" t="s">
        <v>1934</v>
      </c>
      <c r="I113" t="s">
        <v>266</v>
      </c>
      <c r="J113" t="s">
        <v>838</v>
      </c>
      <c r="K113" t="s">
        <v>266</v>
      </c>
      <c r="L113">
        <v>0</v>
      </c>
      <c r="M113">
        <v>0</v>
      </c>
      <c r="N113">
        <v>110010</v>
      </c>
      <c r="O113" t="s">
        <v>36</v>
      </c>
      <c r="P113">
        <v>0</v>
      </c>
      <c r="Q113">
        <v>2</v>
      </c>
      <c r="R113" t="s">
        <v>516</v>
      </c>
      <c r="S113">
        <v>2</v>
      </c>
      <c r="T113">
        <v>1</v>
      </c>
      <c r="U113" t="s">
        <v>1603</v>
      </c>
      <c r="V113" t="s">
        <v>36</v>
      </c>
      <c r="W113" t="s">
        <v>36</v>
      </c>
      <c r="Y113">
        <v>1</v>
      </c>
      <c r="Z113" t="s">
        <v>1684</v>
      </c>
      <c r="AA113" t="s">
        <v>36</v>
      </c>
      <c r="AB113" t="s">
        <v>1935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>
        <v>1</v>
      </c>
      <c r="AK113" t="s">
        <v>36</v>
      </c>
      <c r="AL113">
        <v>0</v>
      </c>
      <c r="AM113" t="b">
        <v>0</v>
      </c>
    </row>
    <row r="114" spans="1:39" x14ac:dyDescent="0.3">
      <c r="A114">
        <v>110146</v>
      </c>
      <c r="B114" t="s">
        <v>1936</v>
      </c>
      <c r="C114">
        <v>2</v>
      </c>
      <c r="D114">
        <v>1</v>
      </c>
      <c r="E114">
        <v>2</v>
      </c>
      <c r="F114" t="s">
        <v>1937</v>
      </c>
      <c r="G114" t="s">
        <v>36</v>
      </c>
      <c r="H114" t="s">
        <v>1938</v>
      </c>
      <c r="I114" t="s">
        <v>114</v>
      </c>
      <c r="J114" t="s">
        <v>1893</v>
      </c>
      <c r="K114" t="s">
        <v>114</v>
      </c>
      <c r="L114">
        <v>0</v>
      </c>
      <c r="M114">
        <v>0</v>
      </c>
      <c r="N114">
        <v>200044</v>
      </c>
      <c r="O114" t="s">
        <v>36</v>
      </c>
      <c r="P114">
        <v>0</v>
      </c>
      <c r="Q114">
        <v>2</v>
      </c>
      <c r="R114" t="s">
        <v>36</v>
      </c>
      <c r="S114">
        <v>2</v>
      </c>
      <c r="T114">
        <v>1</v>
      </c>
      <c r="U114" t="s">
        <v>1603</v>
      </c>
      <c r="V114" t="s">
        <v>36</v>
      </c>
      <c r="W114" t="s">
        <v>36</v>
      </c>
      <c r="X114" t="s">
        <v>1939</v>
      </c>
      <c r="Y114">
        <v>0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  <c r="AI114" t="s">
        <v>36</v>
      </c>
      <c r="AJ114">
        <v>2</v>
      </c>
      <c r="AK114" t="s">
        <v>36</v>
      </c>
      <c r="AL114">
        <v>0</v>
      </c>
      <c r="AM114" t="b">
        <v>0</v>
      </c>
    </row>
    <row r="115" spans="1:39" x14ac:dyDescent="0.3">
      <c r="A115">
        <v>110147</v>
      </c>
      <c r="B115" t="s">
        <v>937</v>
      </c>
      <c r="C115">
        <v>2</v>
      </c>
      <c r="D115">
        <v>1</v>
      </c>
      <c r="E115">
        <v>2</v>
      </c>
      <c r="F115" t="s">
        <v>1940</v>
      </c>
      <c r="G115" t="s">
        <v>36</v>
      </c>
      <c r="H115" t="s">
        <v>1941</v>
      </c>
      <c r="I115" t="s">
        <v>266</v>
      </c>
      <c r="J115" t="s">
        <v>328</v>
      </c>
      <c r="K115" t="s">
        <v>266</v>
      </c>
      <c r="L115">
        <v>0</v>
      </c>
      <c r="M115">
        <v>0</v>
      </c>
      <c r="N115">
        <v>110147</v>
      </c>
      <c r="O115" t="s">
        <v>36</v>
      </c>
      <c r="P115">
        <v>0</v>
      </c>
      <c r="Q115">
        <v>2</v>
      </c>
      <c r="R115" t="s">
        <v>610</v>
      </c>
      <c r="S115">
        <v>2</v>
      </c>
      <c r="T115">
        <v>2</v>
      </c>
      <c r="U115" t="s">
        <v>1592</v>
      </c>
      <c r="V115" t="s">
        <v>36</v>
      </c>
      <c r="W115" t="s">
        <v>36</v>
      </c>
      <c r="Y115">
        <v>1</v>
      </c>
      <c r="Z115" t="s">
        <v>1684</v>
      </c>
      <c r="AA115" t="s">
        <v>36</v>
      </c>
      <c r="AB115" t="s">
        <v>1942</v>
      </c>
      <c r="AC115" t="s">
        <v>1600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>
        <v>0</v>
      </c>
      <c r="AK115" t="s">
        <v>36</v>
      </c>
      <c r="AL115">
        <v>0</v>
      </c>
      <c r="AM115" t="b">
        <v>0</v>
      </c>
    </row>
    <row r="116" spans="1:39" x14ac:dyDescent="0.3">
      <c r="A116">
        <v>110164</v>
      </c>
      <c r="B116" t="s">
        <v>1191</v>
      </c>
      <c r="C116">
        <v>2</v>
      </c>
      <c r="D116">
        <v>1</v>
      </c>
      <c r="E116">
        <v>3</v>
      </c>
      <c r="F116" t="s">
        <v>1943</v>
      </c>
      <c r="G116" t="s">
        <v>139</v>
      </c>
      <c r="H116" t="s">
        <v>1944</v>
      </c>
      <c r="I116" t="s">
        <v>38</v>
      </c>
      <c r="J116" t="s">
        <v>244</v>
      </c>
      <c r="K116" t="s">
        <v>38</v>
      </c>
      <c r="L116">
        <v>227</v>
      </c>
      <c r="M116">
        <v>0</v>
      </c>
      <c r="N116">
        <v>110164</v>
      </c>
      <c r="O116" t="s">
        <v>36</v>
      </c>
      <c r="P116">
        <v>0</v>
      </c>
      <c r="Q116">
        <v>2</v>
      </c>
      <c r="R116" t="s">
        <v>1166</v>
      </c>
      <c r="S116">
        <v>2</v>
      </c>
      <c r="T116">
        <v>2</v>
      </c>
      <c r="U116" t="s">
        <v>36</v>
      </c>
      <c r="V116" t="s">
        <v>36</v>
      </c>
      <c r="W116" t="s">
        <v>36</v>
      </c>
      <c r="Y116">
        <v>1</v>
      </c>
      <c r="Z116" t="s">
        <v>1638</v>
      </c>
      <c r="AA116" t="s">
        <v>36</v>
      </c>
      <c r="AB116" t="s">
        <v>1945</v>
      </c>
      <c r="AC116" t="s">
        <v>1640</v>
      </c>
      <c r="AD116" t="s">
        <v>36</v>
      </c>
      <c r="AE116" t="s">
        <v>1166</v>
      </c>
      <c r="AF116" t="s">
        <v>36</v>
      </c>
      <c r="AG116" t="s">
        <v>36</v>
      </c>
      <c r="AH116" t="s">
        <v>36</v>
      </c>
      <c r="AI116" t="s">
        <v>36</v>
      </c>
      <c r="AJ116">
        <v>0</v>
      </c>
      <c r="AK116" t="s">
        <v>36</v>
      </c>
      <c r="AL116">
        <v>0</v>
      </c>
      <c r="AM116" t="b">
        <v>0</v>
      </c>
    </row>
    <row r="117" spans="1:39" x14ac:dyDescent="0.3">
      <c r="A117">
        <v>110182</v>
      </c>
      <c r="B117" t="s">
        <v>1946</v>
      </c>
      <c r="C117">
        <v>2</v>
      </c>
      <c r="D117">
        <v>1</v>
      </c>
      <c r="E117">
        <v>2</v>
      </c>
      <c r="F117" t="s">
        <v>1947</v>
      </c>
      <c r="G117" t="s">
        <v>36</v>
      </c>
      <c r="H117" t="s">
        <v>1948</v>
      </c>
      <c r="I117" t="s">
        <v>1949</v>
      </c>
      <c r="J117" t="s">
        <v>1301</v>
      </c>
      <c r="K117" t="s">
        <v>176</v>
      </c>
      <c r="L117">
        <v>0</v>
      </c>
      <c r="M117">
        <v>0</v>
      </c>
      <c r="N117">
        <v>110182</v>
      </c>
      <c r="O117" t="s">
        <v>36</v>
      </c>
      <c r="P117">
        <v>0</v>
      </c>
      <c r="Q117">
        <v>2</v>
      </c>
      <c r="R117" t="s">
        <v>491</v>
      </c>
      <c r="S117">
        <v>2</v>
      </c>
      <c r="T117">
        <v>2</v>
      </c>
      <c r="U117" t="s">
        <v>1603</v>
      </c>
      <c r="V117" t="s">
        <v>36</v>
      </c>
      <c r="W117" t="s">
        <v>491</v>
      </c>
      <c r="X117" t="s">
        <v>1673</v>
      </c>
      <c r="Y117">
        <v>1</v>
      </c>
      <c r="Z117" t="s">
        <v>1704</v>
      </c>
      <c r="AA117" t="s">
        <v>36</v>
      </c>
      <c r="AB117" t="s">
        <v>1950</v>
      </c>
      <c r="AC117" t="s">
        <v>1600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>
        <v>2</v>
      </c>
      <c r="AK117" t="s">
        <v>36</v>
      </c>
      <c r="AL117">
        <v>0</v>
      </c>
      <c r="AM117" t="b">
        <v>0</v>
      </c>
    </row>
    <row r="118" spans="1:39" x14ac:dyDescent="0.3">
      <c r="A118">
        <v>110183</v>
      </c>
      <c r="B118" t="s">
        <v>570</v>
      </c>
      <c r="C118">
        <v>2</v>
      </c>
      <c r="D118">
        <v>1</v>
      </c>
      <c r="E118">
        <v>2</v>
      </c>
      <c r="F118" t="s">
        <v>1951</v>
      </c>
      <c r="G118" t="s">
        <v>36</v>
      </c>
      <c r="H118" t="s">
        <v>1952</v>
      </c>
      <c r="I118" t="s">
        <v>571</v>
      </c>
      <c r="J118" t="s">
        <v>94</v>
      </c>
      <c r="K118" t="s">
        <v>38</v>
      </c>
      <c r="L118">
        <v>0</v>
      </c>
      <c r="M118">
        <v>0</v>
      </c>
      <c r="N118">
        <v>110183</v>
      </c>
      <c r="O118" t="s">
        <v>36</v>
      </c>
      <c r="P118">
        <v>0</v>
      </c>
      <c r="Q118">
        <v>2</v>
      </c>
      <c r="R118" t="s">
        <v>518</v>
      </c>
      <c r="S118">
        <v>2</v>
      </c>
      <c r="T118">
        <v>1</v>
      </c>
      <c r="U118" t="s">
        <v>1592</v>
      </c>
      <c r="V118" t="s">
        <v>36</v>
      </c>
      <c r="W118" t="s">
        <v>36</v>
      </c>
      <c r="Y118">
        <v>1</v>
      </c>
      <c r="Z118" t="s">
        <v>1599</v>
      </c>
      <c r="AA118" t="s">
        <v>36</v>
      </c>
      <c r="AB118" t="s">
        <v>1953</v>
      </c>
      <c r="AC118" t="s">
        <v>1600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>
        <v>2</v>
      </c>
      <c r="AK118" t="s">
        <v>36</v>
      </c>
      <c r="AL118">
        <v>0</v>
      </c>
      <c r="AM118" t="b">
        <v>0</v>
      </c>
    </row>
    <row r="119" spans="1:39" x14ac:dyDescent="0.3">
      <c r="A119">
        <v>110184</v>
      </c>
      <c r="B119" t="s">
        <v>1954</v>
      </c>
      <c r="C119">
        <v>2</v>
      </c>
      <c r="D119">
        <v>1</v>
      </c>
      <c r="E119">
        <v>2</v>
      </c>
      <c r="F119" t="s">
        <v>1955</v>
      </c>
      <c r="G119" t="s">
        <v>36</v>
      </c>
      <c r="H119" t="s">
        <v>1956</v>
      </c>
      <c r="I119" t="s">
        <v>176</v>
      </c>
      <c r="J119" t="s">
        <v>903</v>
      </c>
      <c r="K119" t="s">
        <v>176</v>
      </c>
      <c r="L119">
        <v>0</v>
      </c>
      <c r="M119">
        <v>0</v>
      </c>
      <c r="N119">
        <v>110184</v>
      </c>
      <c r="O119" t="s">
        <v>36</v>
      </c>
      <c r="P119">
        <v>0</v>
      </c>
      <c r="Q119">
        <v>2</v>
      </c>
      <c r="R119" t="s">
        <v>541</v>
      </c>
      <c r="S119">
        <v>2</v>
      </c>
      <c r="T119">
        <v>2</v>
      </c>
      <c r="U119" t="s">
        <v>1603</v>
      </c>
      <c r="V119" t="s">
        <v>36</v>
      </c>
      <c r="W119" t="s">
        <v>541</v>
      </c>
      <c r="X119" t="s">
        <v>1930</v>
      </c>
      <c r="Y119">
        <v>1</v>
      </c>
      <c r="Z119" t="s">
        <v>1599</v>
      </c>
      <c r="AA119" t="s">
        <v>36</v>
      </c>
      <c r="AB119" t="s">
        <v>1957</v>
      </c>
      <c r="AC119" t="s">
        <v>36</v>
      </c>
      <c r="AD119" t="s">
        <v>229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>
        <v>2</v>
      </c>
      <c r="AK119" t="s">
        <v>36</v>
      </c>
      <c r="AL119">
        <v>0</v>
      </c>
      <c r="AM119" t="b">
        <v>0</v>
      </c>
    </row>
    <row r="120" spans="1:39" x14ac:dyDescent="0.3">
      <c r="A120">
        <v>110187</v>
      </c>
      <c r="B120" t="s">
        <v>1958</v>
      </c>
      <c r="C120">
        <v>2</v>
      </c>
      <c r="D120">
        <v>1</v>
      </c>
      <c r="E120">
        <v>3</v>
      </c>
      <c r="F120" t="s">
        <v>1635</v>
      </c>
      <c r="G120" t="s">
        <v>70</v>
      </c>
      <c r="H120" t="s">
        <v>1959</v>
      </c>
      <c r="I120" t="s">
        <v>38</v>
      </c>
      <c r="J120" t="s">
        <v>343</v>
      </c>
      <c r="K120" t="s">
        <v>38</v>
      </c>
      <c r="L120">
        <v>148</v>
      </c>
      <c r="M120">
        <v>0</v>
      </c>
      <c r="N120">
        <v>110019</v>
      </c>
      <c r="O120" t="s">
        <v>36</v>
      </c>
      <c r="P120">
        <v>0</v>
      </c>
      <c r="Q120">
        <v>2</v>
      </c>
      <c r="R120" t="s">
        <v>36</v>
      </c>
      <c r="S120">
        <v>2</v>
      </c>
      <c r="T120">
        <v>2</v>
      </c>
      <c r="U120" t="s">
        <v>1615</v>
      </c>
      <c r="V120" t="s">
        <v>36</v>
      </c>
      <c r="W120" t="s">
        <v>1654</v>
      </c>
      <c r="X120" t="s">
        <v>1681</v>
      </c>
      <c r="Y120">
        <v>1</v>
      </c>
      <c r="Z120" t="s">
        <v>1704</v>
      </c>
      <c r="AA120" t="s">
        <v>36</v>
      </c>
      <c r="AB120" t="s">
        <v>36</v>
      </c>
      <c r="AC120" t="s">
        <v>1640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>
        <v>2</v>
      </c>
      <c r="AK120" t="s">
        <v>36</v>
      </c>
      <c r="AL120">
        <v>0</v>
      </c>
      <c r="AM120" t="b">
        <v>0</v>
      </c>
    </row>
    <row r="121" spans="1:39" x14ac:dyDescent="0.3">
      <c r="A121">
        <v>110190</v>
      </c>
      <c r="B121" t="s">
        <v>539</v>
      </c>
      <c r="C121">
        <v>2</v>
      </c>
      <c r="D121">
        <v>1</v>
      </c>
      <c r="E121">
        <v>2</v>
      </c>
      <c r="F121" t="s">
        <v>1960</v>
      </c>
      <c r="G121" t="s">
        <v>36</v>
      </c>
      <c r="H121" t="s">
        <v>1961</v>
      </c>
      <c r="I121" t="s">
        <v>540</v>
      </c>
      <c r="J121" t="s">
        <v>1962</v>
      </c>
      <c r="K121" t="s">
        <v>1963</v>
      </c>
      <c r="L121">
        <v>0</v>
      </c>
      <c r="M121">
        <v>0</v>
      </c>
      <c r="N121">
        <v>110190</v>
      </c>
      <c r="O121" t="s">
        <v>36</v>
      </c>
      <c r="P121">
        <v>0</v>
      </c>
      <c r="Q121">
        <v>2</v>
      </c>
      <c r="R121" t="s">
        <v>541</v>
      </c>
      <c r="S121">
        <v>2</v>
      </c>
      <c r="T121">
        <v>2</v>
      </c>
      <c r="U121" t="s">
        <v>1603</v>
      </c>
      <c r="V121" t="s">
        <v>36</v>
      </c>
      <c r="W121" t="s">
        <v>541</v>
      </c>
      <c r="X121" t="s">
        <v>1930</v>
      </c>
      <c r="Y121">
        <v>1</v>
      </c>
      <c r="Z121" t="s">
        <v>1599</v>
      </c>
      <c r="AA121" t="s">
        <v>1639</v>
      </c>
      <c r="AB121" t="s">
        <v>1964</v>
      </c>
      <c r="AC121" t="s">
        <v>36</v>
      </c>
      <c r="AD121" t="s">
        <v>1965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>
        <v>2</v>
      </c>
      <c r="AK121" t="s">
        <v>36</v>
      </c>
      <c r="AL121">
        <v>0</v>
      </c>
      <c r="AM121" t="b">
        <v>0</v>
      </c>
    </row>
    <row r="122" spans="1:39" x14ac:dyDescent="0.3">
      <c r="A122">
        <v>110191</v>
      </c>
      <c r="B122" t="s">
        <v>1192</v>
      </c>
      <c r="C122">
        <v>2</v>
      </c>
      <c r="D122">
        <v>1</v>
      </c>
      <c r="E122">
        <v>0</v>
      </c>
      <c r="F122" t="s">
        <v>1966</v>
      </c>
      <c r="G122" t="s">
        <v>36</v>
      </c>
      <c r="H122" t="s">
        <v>1967</v>
      </c>
      <c r="I122" t="s">
        <v>134</v>
      </c>
      <c r="J122" t="s">
        <v>1138</v>
      </c>
      <c r="K122" t="s">
        <v>134</v>
      </c>
      <c r="L122">
        <v>0</v>
      </c>
      <c r="M122">
        <v>0</v>
      </c>
      <c r="N122">
        <v>110191</v>
      </c>
      <c r="O122" t="s">
        <v>36</v>
      </c>
      <c r="P122">
        <v>0</v>
      </c>
      <c r="Q122">
        <v>1</v>
      </c>
      <c r="R122" t="s">
        <v>1167</v>
      </c>
      <c r="S122">
        <v>2</v>
      </c>
      <c r="T122">
        <v>2</v>
      </c>
      <c r="U122" t="s">
        <v>1592</v>
      </c>
      <c r="V122" t="s">
        <v>36</v>
      </c>
      <c r="W122" t="s">
        <v>36</v>
      </c>
      <c r="Y122">
        <v>1</v>
      </c>
      <c r="Z122" t="s">
        <v>1684</v>
      </c>
      <c r="AA122" t="s">
        <v>1639</v>
      </c>
      <c r="AB122" t="s">
        <v>1968</v>
      </c>
      <c r="AC122" t="s">
        <v>1600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>
        <v>2</v>
      </c>
      <c r="AK122" t="s">
        <v>36</v>
      </c>
      <c r="AL122">
        <v>0</v>
      </c>
      <c r="AM122" t="b">
        <v>0</v>
      </c>
    </row>
    <row r="123" spans="1:39" x14ac:dyDescent="0.3">
      <c r="A123">
        <v>110192</v>
      </c>
      <c r="B123" t="s">
        <v>1392</v>
      </c>
      <c r="C123">
        <v>2</v>
      </c>
      <c r="D123">
        <v>1</v>
      </c>
      <c r="E123">
        <v>2</v>
      </c>
      <c r="F123" t="s">
        <v>1969</v>
      </c>
      <c r="G123" t="s">
        <v>36</v>
      </c>
      <c r="H123" t="s">
        <v>1970</v>
      </c>
      <c r="I123" t="s">
        <v>134</v>
      </c>
      <c r="J123" t="s">
        <v>1138</v>
      </c>
      <c r="K123" t="s">
        <v>134</v>
      </c>
      <c r="L123">
        <v>0</v>
      </c>
      <c r="M123">
        <v>0</v>
      </c>
      <c r="N123">
        <v>110191</v>
      </c>
      <c r="O123" t="s">
        <v>36</v>
      </c>
      <c r="P123">
        <v>0</v>
      </c>
      <c r="Q123">
        <v>2</v>
      </c>
      <c r="R123" t="s">
        <v>1167</v>
      </c>
      <c r="S123">
        <v>2</v>
      </c>
      <c r="T123">
        <v>2</v>
      </c>
      <c r="U123" t="s">
        <v>1592</v>
      </c>
      <c r="V123" t="s">
        <v>36</v>
      </c>
      <c r="W123" t="s">
        <v>36</v>
      </c>
      <c r="Y123">
        <v>1</v>
      </c>
      <c r="Z123" t="s">
        <v>1684</v>
      </c>
      <c r="AA123" t="s">
        <v>1639</v>
      </c>
      <c r="AB123" t="s">
        <v>1971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>
        <v>2</v>
      </c>
      <c r="AK123" t="s">
        <v>36</v>
      </c>
      <c r="AL123">
        <v>0</v>
      </c>
      <c r="AM123" t="b">
        <v>0</v>
      </c>
    </row>
    <row r="124" spans="1:39" x14ac:dyDescent="0.3">
      <c r="A124">
        <v>110193</v>
      </c>
      <c r="B124" t="s">
        <v>1393</v>
      </c>
      <c r="C124">
        <v>2</v>
      </c>
      <c r="D124">
        <v>1</v>
      </c>
      <c r="E124">
        <v>2</v>
      </c>
      <c r="F124" t="s">
        <v>1972</v>
      </c>
      <c r="G124" t="s">
        <v>36</v>
      </c>
      <c r="H124" t="s">
        <v>1973</v>
      </c>
      <c r="I124" t="s">
        <v>542</v>
      </c>
      <c r="J124" t="s">
        <v>1974</v>
      </c>
      <c r="K124" t="s">
        <v>134</v>
      </c>
      <c r="L124">
        <v>0</v>
      </c>
      <c r="M124">
        <v>0</v>
      </c>
      <c r="N124">
        <v>110191</v>
      </c>
      <c r="O124" t="s">
        <v>36</v>
      </c>
      <c r="P124">
        <v>0</v>
      </c>
      <c r="Q124">
        <v>2</v>
      </c>
      <c r="R124" t="s">
        <v>1167</v>
      </c>
      <c r="S124">
        <v>2</v>
      </c>
      <c r="T124">
        <v>2</v>
      </c>
      <c r="U124" t="s">
        <v>1592</v>
      </c>
      <c r="V124" t="s">
        <v>36</v>
      </c>
      <c r="W124" t="s">
        <v>36</v>
      </c>
      <c r="Y124">
        <v>1</v>
      </c>
      <c r="Z124" t="s">
        <v>1684</v>
      </c>
      <c r="AA124" t="s">
        <v>1639</v>
      </c>
      <c r="AB124" t="s">
        <v>1975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36</v>
      </c>
      <c r="AJ124">
        <v>2</v>
      </c>
      <c r="AK124" t="s">
        <v>36</v>
      </c>
      <c r="AL124">
        <v>0</v>
      </c>
      <c r="AM124" t="b">
        <v>0</v>
      </c>
    </row>
    <row r="125" spans="1:39" x14ac:dyDescent="0.3">
      <c r="A125">
        <v>110213</v>
      </c>
      <c r="B125" t="s">
        <v>646</v>
      </c>
      <c r="C125">
        <v>1</v>
      </c>
      <c r="D125">
        <v>1</v>
      </c>
      <c r="E125">
        <v>0</v>
      </c>
      <c r="F125" t="s">
        <v>1976</v>
      </c>
      <c r="G125" t="s">
        <v>36</v>
      </c>
      <c r="H125" t="s">
        <v>1977</v>
      </c>
      <c r="I125" t="s">
        <v>647</v>
      </c>
      <c r="J125" t="s">
        <v>1085</v>
      </c>
      <c r="K125" t="s">
        <v>114</v>
      </c>
      <c r="L125">
        <v>0</v>
      </c>
      <c r="M125">
        <v>0</v>
      </c>
      <c r="N125">
        <v>110213</v>
      </c>
      <c r="O125" t="s">
        <v>36</v>
      </c>
      <c r="P125">
        <v>0</v>
      </c>
      <c r="Q125">
        <v>2</v>
      </c>
      <c r="R125" t="s">
        <v>648</v>
      </c>
      <c r="S125">
        <v>2</v>
      </c>
      <c r="T125">
        <v>2</v>
      </c>
      <c r="U125" t="s">
        <v>1603</v>
      </c>
      <c r="V125" t="s">
        <v>36</v>
      </c>
      <c r="W125" t="s">
        <v>36</v>
      </c>
      <c r="X125" t="s">
        <v>1646</v>
      </c>
      <c r="Y125">
        <v>0</v>
      </c>
      <c r="Z125" t="s">
        <v>36</v>
      </c>
      <c r="AA125" t="s">
        <v>1594</v>
      </c>
      <c r="AB125" t="s">
        <v>1978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>
        <v>2</v>
      </c>
      <c r="AK125" t="s">
        <v>36</v>
      </c>
      <c r="AL125">
        <v>0</v>
      </c>
      <c r="AM125" t="b">
        <v>0</v>
      </c>
    </row>
    <row r="126" spans="1:39" x14ac:dyDescent="0.3">
      <c r="A126">
        <v>110215</v>
      </c>
      <c r="B126" t="s">
        <v>1193</v>
      </c>
      <c r="C126">
        <v>2</v>
      </c>
      <c r="D126">
        <v>1</v>
      </c>
      <c r="E126">
        <v>2</v>
      </c>
      <c r="F126" t="s">
        <v>1979</v>
      </c>
      <c r="G126" t="s">
        <v>36</v>
      </c>
      <c r="H126" t="s">
        <v>1980</v>
      </c>
      <c r="I126" t="s">
        <v>523</v>
      </c>
      <c r="J126" t="s">
        <v>136</v>
      </c>
      <c r="K126" t="s">
        <v>114</v>
      </c>
      <c r="L126">
        <v>0</v>
      </c>
      <c r="M126">
        <v>0</v>
      </c>
      <c r="N126">
        <v>110215</v>
      </c>
      <c r="O126" t="s">
        <v>36</v>
      </c>
      <c r="P126">
        <v>0</v>
      </c>
      <c r="Q126">
        <v>2</v>
      </c>
      <c r="R126" t="s">
        <v>524</v>
      </c>
      <c r="S126">
        <v>2</v>
      </c>
      <c r="T126">
        <v>2</v>
      </c>
      <c r="U126" t="s">
        <v>1592</v>
      </c>
      <c r="V126" t="s">
        <v>36</v>
      </c>
      <c r="W126" t="s">
        <v>36</v>
      </c>
      <c r="Y126">
        <v>1</v>
      </c>
      <c r="Z126" t="s">
        <v>1684</v>
      </c>
      <c r="AA126" t="s">
        <v>36</v>
      </c>
      <c r="AB126" t="s">
        <v>1981</v>
      </c>
      <c r="AC126" t="s">
        <v>1600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>
        <v>2</v>
      </c>
      <c r="AK126" t="s">
        <v>36</v>
      </c>
      <c r="AL126">
        <v>0</v>
      </c>
      <c r="AM126" t="b">
        <v>0</v>
      </c>
    </row>
    <row r="127" spans="1:39" x14ac:dyDescent="0.3">
      <c r="A127">
        <v>110216</v>
      </c>
      <c r="B127" t="s">
        <v>1194</v>
      </c>
      <c r="C127">
        <v>2</v>
      </c>
      <c r="D127">
        <v>1</v>
      </c>
      <c r="E127">
        <v>0</v>
      </c>
      <c r="F127" t="s">
        <v>1982</v>
      </c>
      <c r="G127" t="s">
        <v>36</v>
      </c>
      <c r="H127" t="s">
        <v>1983</v>
      </c>
      <c r="I127" t="s">
        <v>38</v>
      </c>
      <c r="J127" t="s">
        <v>253</v>
      </c>
      <c r="K127" t="s">
        <v>38</v>
      </c>
      <c r="L127">
        <v>0</v>
      </c>
      <c r="M127">
        <v>0</v>
      </c>
      <c r="N127">
        <v>110216</v>
      </c>
      <c r="O127" t="s">
        <v>36</v>
      </c>
      <c r="P127">
        <v>0</v>
      </c>
      <c r="Q127">
        <v>2</v>
      </c>
      <c r="R127" t="s">
        <v>1168</v>
      </c>
      <c r="S127">
        <v>2</v>
      </c>
      <c r="T127">
        <v>2</v>
      </c>
      <c r="U127" t="s">
        <v>1603</v>
      </c>
      <c r="V127" t="s">
        <v>36</v>
      </c>
      <c r="W127" t="s">
        <v>36</v>
      </c>
      <c r="Y127">
        <v>2</v>
      </c>
      <c r="Z127" t="s">
        <v>36</v>
      </c>
      <c r="AA127" t="s">
        <v>36</v>
      </c>
      <c r="AB127" t="s">
        <v>1984</v>
      </c>
      <c r="AC127" t="s">
        <v>1600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  <c r="AI127" t="s">
        <v>36</v>
      </c>
      <c r="AJ127">
        <v>2</v>
      </c>
      <c r="AK127" t="s">
        <v>36</v>
      </c>
      <c r="AL127">
        <v>0</v>
      </c>
      <c r="AM127" t="b">
        <v>0</v>
      </c>
    </row>
    <row r="128" spans="1:39" x14ac:dyDescent="0.3">
      <c r="A128">
        <v>110217</v>
      </c>
      <c r="B128" t="s">
        <v>1195</v>
      </c>
      <c r="C128">
        <v>2</v>
      </c>
      <c r="D128">
        <v>1</v>
      </c>
      <c r="E128">
        <v>0</v>
      </c>
      <c r="F128" t="s">
        <v>1985</v>
      </c>
      <c r="G128" t="s">
        <v>36</v>
      </c>
      <c r="H128" t="s">
        <v>1986</v>
      </c>
      <c r="I128" t="s">
        <v>1987</v>
      </c>
      <c r="J128" t="s">
        <v>1988</v>
      </c>
      <c r="K128" t="s">
        <v>1989</v>
      </c>
      <c r="L128">
        <v>0</v>
      </c>
      <c r="M128">
        <v>0</v>
      </c>
      <c r="N128">
        <v>110217</v>
      </c>
      <c r="O128" t="s">
        <v>36</v>
      </c>
      <c r="P128">
        <v>0</v>
      </c>
      <c r="Q128">
        <v>2</v>
      </c>
      <c r="R128" t="s">
        <v>516</v>
      </c>
      <c r="S128">
        <v>2</v>
      </c>
      <c r="T128">
        <v>2</v>
      </c>
      <c r="U128" t="s">
        <v>1603</v>
      </c>
      <c r="V128" t="s">
        <v>36</v>
      </c>
      <c r="W128" t="s">
        <v>36</v>
      </c>
      <c r="Y128">
        <v>2</v>
      </c>
      <c r="Z128" t="s">
        <v>36</v>
      </c>
      <c r="AA128" t="s">
        <v>36</v>
      </c>
      <c r="AB128" t="s">
        <v>1990</v>
      </c>
      <c r="AC128" t="s">
        <v>1600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>
        <v>2</v>
      </c>
      <c r="AK128" t="s">
        <v>36</v>
      </c>
      <c r="AL128">
        <v>0</v>
      </c>
      <c r="AM128" t="b">
        <v>0</v>
      </c>
    </row>
    <row r="129" spans="1:41" x14ac:dyDescent="0.3">
      <c r="A129">
        <v>110218</v>
      </c>
      <c r="B129" t="s">
        <v>1428</v>
      </c>
      <c r="C129">
        <v>2</v>
      </c>
      <c r="D129">
        <v>1</v>
      </c>
      <c r="E129">
        <v>2</v>
      </c>
      <c r="F129" t="s">
        <v>1910</v>
      </c>
      <c r="G129" t="s">
        <v>36</v>
      </c>
      <c r="H129" t="s">
        <v>1911</v>
      </c>
      <c r="I129" t="s">
        <v>627</v>
      </c>
      <c r="J129" t="s">
        <v>245</v>
      </c>
      <c r="K129" t="s">
        <v>138</v>
      </c>
      <c r="L129">
        <v>0</v>
      </c>
      <c r="M129">
        <v>0</v>
      </c>
      <c r="N129">
        <v>110108</v>
      </c>
      <c r="O129" t="s">
        <v>36</v>
      </c>
      <c r="P129">
        <v>0</v>
      </c>
      <c r="Q129">
        <v>2</v>
      </c>
      <c r="R129" t="s">
        <v>516</v>
      </c>
      <c r="S129">
        <v>2</v>
      </c>
      <c r="T129">
        <v>2</v>
      </c>
      <c r="U129" t="s">
        <v>36</v>
      </c>
      <c r="V129" t="s">
        <v>36</v>
      </c>
      <c r="W129" t="s">
        <v>36</v>
      </c>
      <c r="Y129">
        <v>0</v>
      </c>
      <c r="Z129" t="s">
        <v>36</v>
      </c>
      <c r="AA129" t="s">
        <v>36</v>
      </c>
      <c r="AB129" t="s">
        <v>1991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1992</v>
      </c>
      <c r="AI129" t="s">
        <v>1993</v>
      </c>
      <c r="AJ129">
        <v>1</v>
      </c>
      <c r="AK129" t="s">
        <v>1994</v>
      </c>
      <c r="AL129">
        <v>0</v>
      </c>
      <c r="AM129" t="b">
        <v>0</v>
      </c>
    </row>
    <row r="130" spans="1:41" x14ac:dyDescent="0.3">
      <c r="A130">
        <v>110219</v>
      </c>
      <c r="B130" t="s">
        <v>1196</v>
      </c>
      <c r="C130">
        <v>2</v>
      </c>
      <c r="D130">
        <v>1</v>
      </c>
      <c r="E130">
        <v>0</v>
      </c>
      <c r="F130" t="s">
        <v>1995</v>
      </c>
      <c r="G130" t="s">
        <v>36</v>
      </c>
      <c r="H130" t="s">
        <v>1996</v>
      </c>
      <c r="I130" t="s">
        <v>176</v>
      </c>
      <c r="J130" t="s">
        <v>1997</v>
      </c>
      <c r="K130" t="s">
        <v>176</v>
      </c>
      <c r="L130">
        <v>0</v>
      </c>
      <c r="M130">
        <v>0</v>
      </c>
      <c r="N130">
        <v>110219</v>
      </c>
      <c r="O130" t="s">
        <v>36</v>
      </c>
      <c r="P130">
        <v>0</v>
      </c>
      <c r="Q130">
        <v>2</v>
      </c>
      <c r="R130" t="s">
        <v>1167</v>
      </c>
      <c r="S130">
        <v>2</v>
      </c>
      <c r="T130">
        <v>2</v>
      </c>
      <c r="U130" t="s">
        <v>1603</v>
      </c>
      <c r="V130" t="s">
        <v>36</v>
      </c>
      <c r="W130" t="s">
        <v>36</v>
      </c>
      <c r="Y130">
        <v>2</v>
      </c>
      <c r="Z130" t="s">
        <v>36</v>
      </c>
      <c r="AA130" t="s">
        <v>36</v>
      </c>
      <c r="AB130" t="s">
        <v>1998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36</v>
      </c>
      <c r="AJ130">
        <v>2</v>
      </c>
      <c r="AK130" t="s">
        <v>36</v>
      </c>
      <c r="AL130">
        <v>0</v>
      </c>
      <c r="AM130" t="b">
        <v>0</v>
      </c>
    </row>
    <row r="131" spans="1:41" x14ac:dyDescent="0.3">
      <c r="A131">
        <v>110220</v>
      </c>
      <c r="B131" t="s">
        <v>1197</v>
      </c>
      <c r="C131">
        <v>2</v>
      </c>
      <c r="D131">
        <v>1</v>
      </c>
      <c r="E131">
        <v>0</v>
      </c>
      <c r="F131" t="s">
        <v>1999</v>
      </c>
      <c r="G131" t="s">
        <v>36</v>
      </c>
      <c r="H131" t="s">
        <v>2000</v>
      </c>
      <c r="I131" t="s">
        <v>547</v>
      </c>
      <c r="J131" t="s">
        <v>2001</v>
      </c>
      <c r="K131" t="s">
        <v>1248</v>
      </c>
      <c r="L131">
        <v>0</v>
      </c>
      <c r="M131">
        <v>0</v>
      </c>
      <c r="N131">
        <v>110220</v>
      </c>
      <c r="O131" t="s">
        <v>36</v>
      </c>
      <c r="P131">
        <v>0</v>
      </c>
      <c r="Q131">
        <v>2</v>
      </c>
      <c r="R131" t="s">
        <v>531</v>
      </c>
      <c r="S131">
        <v>2</v>
      </c>
      <c r="T131">
        <v>2</v>
      </c>
      <c r="U131" t="s">
        <v>1603</v>
      </c>
      <c r="V131" t="s">
        <v>36</v>
      </c>
      <c r="W131" t="s">
        <v>36</v>
      </c>
      <c r="Y131">
        <v>2</v>
      </c>
      <c r="Z131" t="s">
        <v>36</v>
      </c>
      <c r="AA131" t="s">
        <v>36</v>
      </c>
      <c r="AB131" t="s">
        <v>2002</v>
      </c>
      <c r="AC131" t="s">
        <v>1600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>
        <v>2</v>
      </c>
      <c r="AK131" t="s">
        <v>36</v>
      </c>
      <c r="AL131">
        <v>0</v>
      </c>
      <c r="AM131" t="b">
        <v>0</v>
      </c>
    </row>
    <row r="132" spans="1:41" x14ac:dyDescent="0.3">
      <c r="A132">
        <v>110221</v>
      </c>
      <c r="B132" t="s">
        <v>630</v>
      </c>
      <c r="C132">
        <v>2</v>
      </c>
      <c r="D132">
        <v>1</v>
      </c>
      <c r="E132">
        <v>0</v>
      </c>
      <c r="F132" t="s">
        <v>2003</v>
      </c>
      <c r="G132" t="s">
        <v>36</v>
      </c>
      <c r="H132" t="s">
        <v>2004</v>
      </c>
      <c r="I132" t="s">
        <v>515</v>
      </c>
      <c r="J132" t="s">
        <v>243</v>
      </c>
      <c r="K132" t="s">
        <v>515</v>
      </c>
      <c r="L132">
        <v>0</v>
      </c>
      <c r="M132">
        <v>0</v>
      </c>
      <c r="N132">
        <v>110221</v>
      </c>
      <c r="O132" t="s">
        <v>36</v>
      </c>
      <c r="P132">
        <v>0</v>
      </c>
      <c r="Q132">
        <v>2</v>
      </c>
      <c r="R132" t="s">
        <v>516</v>
      </c>
      <c r="S132">
        <v>2</v>
      </c>
      <c r="T132">
        <v>2</v>
      </c>
      <c r="U132" t="s">
        <v>1603</v>
      </c>
      <c r="V132" t="s">
        <v>36</v>
      </c>
      <c r="W132" t="s">
        <v>36</v>
      </c>
      <c r="Y132">
        <v>2</v>
      </c>
      <c r="Z132" t="s">
        <v>36</v>
      </c>
      <c r="AA132" t="s">
        <v>36</v>
      </c>
      <c r="AB132" t="s">
        <v>2005</v>
      </c>
      <c r="AC132" t="s">
        <v>1600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>
        <v>2</v>
      </c>
      <c r="AK132" t="s">
        <v>36</v>
      </c>
      <c r="AL132">
        <v>0</v>
      </c>
      <c r="AM132" t="b">
        <v>0</v>
      </c>
    </row>
    <row r="133" spans="1:41" x14ac:dyDescent="0.3">
      <c r="A133">
        <v>110222</v>
      </c>
      <c r="B133" t="s">
        <v>177</v>
      </c>
      <c r="C133">
        <v>2</v>
      </c>
      <c r="D133">
        <v>1</v>
      </c>
      <c r="E133">
        <v>0</v>
      </c>
      <c r="F133" t="s">
        <v>2006</v>
      </c>
      <c r="G133" t="s">
        <v>36</v>
      </c>
      <c r="H133" t="s">
        <v>2007</v>
      </c>
      <c r="I133" t="s">
        <v>176</v>
      </c>
      <c r="J133" t="s">
        <v>2008</v>
      </c>
      <c r="K133" t="s">
        <v>176</v>
      </c>
      <c r="L133">
        <v>0</v>
      </c>
      <c r="M133">
        <v>0</v>
      </c>
      <c r="N133">
        <v>110222</v>
      </c>
      <c r="O133" t="s">
        <v>36</v>
      </c>
      <c r="P133">
        <v>0</v>
      </c>
      <c r="Q133">
        <v>2</v>
      </c>
      <c r="R133" t="s">
        <v>1167</v>
      </c>
      <c r="S133">
        <v>2</v>
      </c>
      <c r="T133">
        <v>2</v>
      </c>
      <c r="U133" t="s">
        <v>1603</v>
      </c>
      <c r="V133" t="s">
        <v>36</v>
      </c>
      <c r="W133" t="s">
        <v>36</v>
      </c>
      <c r="Y133">
        <v>2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>
        <v>2</v>
      </c>
      <c r="AK133" t="s">
        <v>36</v>
      </c>
      <c r="AL133">
        <v>0</v>
      </c>
      <c r="AM133" t="b">
        <v>0</v>
      </c>
    </row>
    <row r="134" spans="1:41" x14ac:dyDescent="0.3">
      <c r="A134">
        <v>110223</v>
      </c>
      <c r="B134" t="s">
        <v>2009</v>
      </c>
      <c r="C134">
        <v>0</v>
      </c>
      <c r="D134">
        <v>0</v>
      </c>
      <c r="E134">
        <v>0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>
        <v>0</v>
      </c>
      <c r="M134">
        <v>0</v>
      </c>
      <c r="O134" t="s">
        <v>36</v>
      </c>
      <c r="P134">
        <v>0</v>
      </c>
      <c r="Q134">
        <v>0</v>
      </c>
      <c r="R134" t="s">
        <v>36</v>
      </c>
      <c r="S134">
        <v>0</v>
      </c>
      <c r="T134">
        <v>0</v>
      </c>
      <c r="U134" t="s">
        <v>36</v>
      </c>
      <c r="V134" t="s">
        <v>36</v>
      </c>
      <c r="W134" t="s">
        <v>36</v>
      </c>
      <c r="Y134">
        <v>0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>
        <v>0</v>
      </c>
      <c r="AK134" t="s">
        <v>36</v>
      </c>
      <c r="AM134" t="b">
        <v>0</v>
      </c>
    </row>
    <row r="135" spans="1:41" x14ac:dyDescent="0.3">
      <c r="A135">
        <v>110224</v>
      </c>
      <c r="B135" t="s">
        <v>2010</v>
      </c>
      <c r="C135">
        <v>2</v>
      </c>
      <c r="D135">
        <v>1</v>
      </c>
      <c r="E135">
        <v>2</v>
      </c>
      <c r="F135" t="s">
        <v>2011</v>
      </c>
      <c r="G135" t="s">
        <v>36</v>
      </c>
      <c r="H135" t="s">
        <v>2012</v>
      </c>
      <c r="I135" t="s">
        <v>114</v>
      </c>
      <c r="J135" t="s">
        <v>1253</v>
      </c>
      <c r="K135" t="s">
        <v>114</v>
      </c>
      <c r="L135">
        <v>0</v>
      </c>
      <c r="M135">
        <v>0</v>
      </c>
      <c r="N135">
        <v>110224</v>
      </c>
      <c r="O135" t="s">
        <v>36</v>
      </c>
      <c r="P135">
        <v>0</v>
      </c>
      <c r="Q135">
        <v>2</v>
      </c>
      <c r="R135" t="s">
        <v>36</v>
      </c>
      <c r="S135">
        <v>2</v>
      </c>
      <c r="T135">
        <v>2</v>
      </c>
      <c r="U135" t="s">
        <v>1603</v>
      </c>
      <c r="V135" t="s">
        <v>36</v>
      </c>
      <c r="W135" t="s">
        <v>36</v>
      </c>
      <c r="X135" t="s">
        <v>1646</v>
      </c>
      <c r="Y135">
        <v>0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>
        <v>2</v>
      </c>
      <c r="AK135" t="s">
        <v>36</v>
      </c>
      <c r="AL135">
        <v>0</v>
      </c>
      <c r="AM135" t="b">
        <v>0</v>
      </c>
    </row>
    <row r="136" spans="1:41" x14ac:dyDescent="0.3">
      <c r="A136">
        <v>110301</v>
      </c>
      <c r="B136" t="s">
        <v>1198</v>
      </c>
      <c r="C136">
        <v>2</v>
      </c>
      <c r="D136">
        <v>1</v>
      </c>
      <c r="E136">
        <v>0</v>
      </c>
      <c r="F136" t="s">
        <v>2013</v>
      </c>
      <c r="G136" t="s">
        <v>36</v>
      </c>
      <c r="H136" t="s">
        <v>2014</v>
      </c>
      <c r="I136" t="s">
        <v>483</v>
      </c>
      <c r="J136" t="s">
        <v>282</v>
      </c>
      <c r="K136" t="s">
        <v>38</v>
      </c>
      <c r="L136">
        <v>99999</v>
      </c>
      <c r="M136">
        <v>0</v>
      </c>
      <c r="N136">
        <v>110301</v>
      </c>
      <c r="O136" t="s">
        <v>36</v>
      </c>
      <c r="P136">
        <v>0</v>
      </c>
      <c r="Q136">
        <v>2</v>
      </c>
      <c r="R136" t="s">
        <v>484</v>
      </c>
      <c r="S136">
        <v>2</v>
      </c>
      <c r="T136">
        <v>2</v>
      </c>
      <c r="U136" t="s">
        <v>1603</v>
      </c>
      <c r="V136" t="s">
        <v>36</v>
      </c>
      <c r="W136" t="s">
        <v>36</v>
      </c>
      <c r="Y136">
        <v>1</v>
      </c>
      <c r="Z136" t="s">
        <v>1701</v>
      </c>
      <c r="AA136" t="s">
        <v>36</v>
      </c>
      <c r="AB136" t="s">
        <v>2015</v>
      </c>
      <c r="AC136" t="s">
        <v>1600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>
        <v>0</v>
      </c>
      <c r="AK136" t="s">
        <v>36</v>
      </c>
      <c r="AL136">
        <v>0</v>
      </c>
      <c r="AO136" t="b">
        <v>0</v>
      </c>
    </row>
    <row r="137" spans="1:41" x14ac:dyDescent="0.3">
      <c r="A137">
        <v>110302</v>
      </c>
      <c r="B137" t="s">
        <v>1199</v>
      </c>
      <c r="C137">
        <v>2</v>
      </c>
      <c r="D137">
        <v>1</v>
      </c>
      <c r="E137">
        <v>0</v>
      </c>
      <c r="F137" t="s">
        <v>2016</v>
      </c>
      <c r="G137" t="s">
        <v>36</v>
      </c>
      <c r="H137" t="s">
        <v>2017</v>
      </c>
      <c r="I137" t="s">
        <v>38</v>
      </c>
      <c r="J137" t="s">
        <v>206</v>
      </c>
      <c r="K137" t="s">
        <v>38</v>
      </c>
      <c r="L137">
        <v>99999</v>
      </c>
      <c r="M137">
        <v>0</v>
      </c>
      <c r="N137">
        <v>110302</v>
      </c>
      <c r="O137" t="s">
        <v>36</v>
      </c>
      <c r="P137">
        <v>0</v>
      </c>
      <c r="Q137">
        <v>2</v>
      </c>
      <c r="R137" t="s">
        <v>484</v>
      </c>
      <c r="S137">
        <v>2</v>
      </c>
      <c r="T137">
        <v>2</v>
      </c>
      <c r="U137" t="s">
        <v>1603</v>
      </c>
      <c r="V137" t="s">
        <v>36</v>
      </c>
      <c r="W137" t="s">
        <v>36</v>
      </c>
      <c r="Y137">
        <v>1</v>
      </c>
      <c r="Z137" t="s">
        <v>2018</v>
      </c>
      <c r="AA137" t="s">
        <v>36</v>
      </c>
      <c r="AB137" t="s">
        <v>2019</v>
      </c>
      <c r="AC137" t="s">
        <v>1600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>
        <v>0</v>
      </c>
      <c r="AK137" t="s">
        <v>36</v>
      </c>
      <c r="AL137">
        <v>0</v>
      </c>
      <c r="AO137" t="b">
        <v>0</v>
      </c>
    </row>
    <row r="138" spans="1:41" x14ac:dyDescent="0.3">
      <c r="A138">
        <v>110303</v>
      </c>
      <c r="B138" t="s">
        <v>1200</v>
      </c>
      <c r="C138">
        <v>2</v>
      </c>
      <c r="D138">
        <v>1</v>
      </c>
      <c r="E138">
        <v>0</v>
      </c>
      <c r="F138" t="s">
        <v>2020</v>
      </c>
      <c r="G138" t="s">
        <v>36</v>
      </c>
      <c r="H138" t="s">
        <v>2021</v>
      </c>
      <c r="I138" t="s">
        <v>176</v>
      </c>
      <c r="J138" t="s">
        <v>903</v>
      </c>
      <c r="K138" t="s">
        <v>176</v>
      </c>
      <c r="L138">
        <v>0</v>
      </c>
      <c r="M138">
        <v>0</v>
      </c>
      <c r="N138">
        <v>110303</v>
      </c>
      <c r="O138" t="s">
        <v>36</v>
      </c>
      <c r="P138">
        <v>0</v>
      </c>
      <c r="Q138">
        <v>2</v>
      </c>
      <c r="R138" t="s">
        <v>1167</v>
      </c>
      <c r="S138">
        <v>2</v>
      </c>
      <c r="T138">
        <v>2</v>
      </c>
      <c r="U138" t="s">
        <v>1603</v>
      </c>
      <c r="V138" t="s">
        <v>36</v>
      </c>
      <c r="W138" t="s">
        <v>36</v>
      </c>
      <c r="Y138">
        <v>0</v>
      </c>
      <c r="Z138" t="s">
        <v>36</v>
      </c>
      <c r="AA138" t="s">
        <v>36</v>
      </c>
      <c r="AB138" t="s">
        <v>2022</v>
      </c>
      <c r="AC138" t="s">
        <v>1600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>
        <v>2</v>
      </c>
      <c r="AK138" t="s">
        <v>36</v>
      </c>
      <c r="AL138">
        <v>0</v>
      </c>
      <c r="AM138" t="b">
        <v>0</v>
      </c>
    </row>
    <row r="139" spans="1:41" x14ac:dyDescent="0.3">
      <c r="A139">
        <v>110304</v>
      </c>
      <c r="B139" t="s">
        <v>519</v>
      </c>
      <c r="C139">
        <v>2</v>
      </c>
      <c r="D139">
        <v>1</v>
      </c>
      <c r="E139">
        <v>0</v>
      </c>
      <c r="F139" t="s">
        <v>2023</v>
      </c>
      <c r="G139" t="s">
        <v>36</v>
      </c>
      <c r="H139" t="s">
        <v>2024</v>
      </c>
      <c r="I139" t="s">
        <v>520</v>
      </c>
      <c r="J139" t="s">
        <v>412</v>
      </c>
      <c r="K139" t="s">
        <v>176</v>
      </c>
      <c r="L139">
        <v>99999</v>
      </c>
      <c r="M139">
        <v>0</v>
      </c>
      <c r="N139">
        <v>110304</v>
      </c>
      <c r="O139" t="s">
        <v>36</v>
      </c>
      <c r="P139">
        <v>0</v>
      </c>
      <c r="Q139">
        <v>2</v>
      </c>
      <c r="R139" t="s">
        <v>1167</v>
      </c>
      <c r="S139">
        <v>2</v>
      </c>
      <c r="T139">
        <v>2</v>
      </c>
      <c r="U139" t="s">
        <v>1603</v>
      </c>
      <c r="V139" t="s">
        <v>36</v>
      </c>
      <c r="W139" t="s">
        <v>36</v>
      </c>
      <c r="Y139">
        <v>1</v>
      </c>
      <c r="Z139" t="s">
        <v>1701</v>
      </c>
      <c r="AA139" t="s">
        <v>36</v>
      </c>
      <c r="AB139" t="s">
        <v>2025</v>
      </c>
      <c r="AC139" t="s">
        <v>1600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>
        <v>0</v>
      </c>
      <c r="AK139" t="s">
        <v>36</v>
      </c>
      <c r="AL139">
        <v>0</v>
      </c>
      <c r="AO139" t="b">
        <v>0</v>
      </c>
    </row>
    <row r="140" spans="1:41" x14ac:dyDescent="0.3">
      <c r="A140">
        <v>110305</v>
      </c>
      <c r="B140" t="s">
        <v>503</v>
      </c>
      <c r="C140">
        <v>2</v>
      </c>
      <c r="D140">
        <v>1</v>
      </c>
      <c r="E140">
        <v>0</v>
      </c>
      <c r="F140" t="s">
        <v>1608</v>
      </c>
      <c r="G140" t="s">
        <v>36</v>
      </c>
      <c r="H140" t="s">
        <v>1609</v>
      </c>
      <c r="I140" t="s">
        <v>504</v>
      </c>
      <c r="J140" t="s">
        <v>1327</v>
      </c>
      <c r="K140" t="s">
        <v>38</v>
      </c>
      <c r="L140">
        <v>99999</v>
      </c>
      <c r="M140">
        <v>0</v>
      </c>
      <c r="N140">
        <v>110305</v>
      </c>
      <c r="O140" t="s">
        <v>36</v>
      </c>
      <c r="P140">
        <v>0</v>
      </c>
      <c r="Q140">
        <v>2</v>
      </c>
      <c r="R140" t="s">
        <v>484</v>
      </c>
      <c r="S140">
        <v>2</v>
      </c>
      <c r="T140">
        <v>2</v>
      </c>
      <c r="U140" t="s">
        <v>1603</v>
      </c>
      <c r="V140" t="s">
        <v>36</v>
      </c>
      <c r="W140" t="s">
        <v>36</v>
      </c>
      <c r="Y140">
        <v>1</v>
      </c>
      <c r="Z140" t="s">
        <v>1701</v>
      </c>
      <c r="AA140" t="s">
        <v>36</v>
      </c>
      <c r="AB140" t="s">
        <v>2026</v>
      </c>
      <c r="AC140" t="s">
        <v>1600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>
        <v>0</v>
      </c>
      <c r="AK140" t="s">
        <v>36</v>
      </c>
      <c r="AL140">
        <v>0</v>
      </c>
      <c r="AO140" t="b">
        <v>0</v>
      </c>
    </row>
    <row r="141" spans="1:41" x14ac:dyDescent="0.3">
      <c r="A141">
        <v>110401</v>
      </c>
      <c r="B141" t="s">
        <v>486</v>
      </c>
      <c r="C141">
        <v>2</v>
      </c>
      <c r="D141">
        <v>1</v>
      </c>
      <c r="E141">
        <v>0</v>
      </c>
      <c r="F141" t="s">
        <v>1644</v>
      </c>
      <c r="G141" t="s">
        <v>36</v>
      </c>
      <c r="H141" t="s">
        <v>1645</v>
      </c>
      <c r="I141" t="s">
        <v>38</v>
      </c>
      <c r="J141" t="s">
        <v>258</v>
      </c>
      <c r="K141" t="s">
        <v>38</v>
      </c>
      <c r="L141">
        <v>99999</v>
      </c>
      <c r="M141">
        <v>0</v>
      </c>
      <c r="N141">
        <v>110401</v>
      </c>
      <c r="O141" t="s">
        <v>36</v>
      </c>
      <c r="P141">
        <v>0</v>
      </c>
      <c r="Q141">
        <v>2</v>
      </c>
      <c r="R141" t="s">
        <v>484</v>
      </c>
      <c r="S141">
        <v>2</v>
      </c>
      <c r="T141">
        <v>2</v>
      </c>
      <c r="U141" t="s">
        <v>1603</v>
      </c>
      <c r="V141" t="s">
        <v>36</v>
      </c>
      <c r="W141" t="s">
        <v>36</v>
      </c>
      <c r="X141" t="s">
        <v>1646</v>
      </c>
      <c r="Y141">
        <v>1</v>
      </c>
      <c r="Z141" t="s">
        <v>1701</v>
      </c>
      <c r="AA141" t="s">
        <v>36</v>
      </c>
      <c r="AB141" t="s">
        <v>2027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>
        <v>0</v>
      </c>
      <c r="AK141" t="s">
        <v>36</v>
      </c>
      <c r="AL141">
        <v>0</v>
      </c>
      <c r="AO141" t="b">
        <v>0</v>
      </c>
    </row>
    <row r="142" spans="1:41" x14ac:dyDescent="0.3">
      <c r="A142">
        <v>110402</v>
      </c>
      <c r="B142" t="s">
        <v>494</v>
      </c>
      <c r="C142">
        <v>2</v>
      </c>
      <c r="D142">
        <v>1</v>
      </c>
      <c r="E142">
        <v>0</v>
      </c>
      <c r="F142" t="s">
        <v>36</v>
      </c>
      <c r="G142" t="s">
        <v>36</v>
      </c>
      <c r="H142" t="s">
        <v>2028</v>
      </c>
      <c r="I142" t="s">
        <v>495</v>
      </c>
      <c r="J142" t="s">
        <v>1249</v>
      </c>
      <c r="K142" t="s">
        <v>38</v>
      </c>
      <c r="L142">
        <v>99999</v>
      </c>
      <c r="M142">
        <v>0</v>
      </c>
      <c r="N142">
        <v>110402</v>
      </c>
      <c r="O142" t="s">
        <v>36</v>
      </c>
      <c r="P142">
        <v>0</v>
      </c>
      <c r="Q142">
        <v>2</v>
      </c>
      <c r="R142" t="s">
        <v>36</v>
      </c>
      <c r="S142">
        <v>2</v>
      </c>
      <c r="T142">
        <v>1</v>
      </c>
      <c r="U142" t="s">
        <v>1603</v>
      </c>
      <c r="V142" t="s">
        <v>36</v>
      </c>
      <c r="W142" t="s">
        <v>36</v>
      </c>
      <c r="X142" t="s">
        <v>2029</v>
      </c>
      <c r="Y142">
        <v>1</v>
      </c>
      <c r="Z142" t="s">
        <v>1638</v>
      </c>
      <c r="AA142" t="s">
        <v>36</v>
      </c>
      <c r="AB142" t="s">
        <v>2030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>
        <v>1</v>
      </c>
      <c r="AK142" t="s">
        <v>36</v>
      </c>
      <c r="AO142" t="b">
        <v>0</v>
      </c>
    </row>
    <row r="143" spans="1:41" x14ac:dyDescent="0.3">
      <c r="A143">
        <v>110501</v>
      </c>
      <c r="B143" t="s">
        <v>1201</v>
      </c>
      <c r="C143">
        <v>2</v>
      </c>
      <c r="D143">
        <v>1</v>
      </c>
      <c r="E143">
        <v>0</v>
      </c>
      <c r="F143" t="s">
        <v>2031</v>
      </c>
      <c r="G143" t="s">
        <v>36</v>
      </c>
      <c r="H143" t="s">
        <v>2032</v>
      </c>
      <c r="I143" t="s">
        <v>515</v>
      </c>
      <c r="J143" t="s">
        <v>408</v>
      </c>
      <c r="K143" t="s">
        <v>515</v>
      </c>
      <c r="L143">
        <v>99999</v>
      </c>
      <c r="M143">
        <v>0</v>
      </c>
      <c r="N143">
        <v>110501</v>
      </c>
      <c r="O143" t="s">
        <v>36</v>
      </c>
      <c r="P143">
        <v>0</v>
      </c>
      <c r="Q143">
        <v>2</v>
      </c>
      <c r="R143" t="s">
        <v>516</v>
      </c>
      <c r="S143">
        <v>2</v>
      </c>
      <c r="T143">
        <v>2</v>
      </c>
      <c r="U143" t="s">
        <v>1603</v>
      </c>
      <c r="V143" t="s">
        <v>36</v>
      </c>
      <c r="W143" t="s">
        <v>36</v>
      </c>
      <c r="Y143">
        <v>1</v>
      </c>
      <c r="Z143" t="s">
        <v>1701</v>
      </c>
      <c r="AA143" t="s">
        <v>36</v>
      </c>
      <c r="AB143" t="s">
        <v>2033</v>
      </c>
      <c r="AC143" t="s">
        <v>1600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>
        <v>0</v>
      </c>
      <c r="AK143" t="s">
        <v>36</v>
      </c>
      <c r="AL143">
        <v>0</v>
      </c>
      <c r="AO143" t="b">
        <v>0</v>
      </c>
    </row>
    <row r="144" spans="1:41" x14ac:dyDescent="0.3">
      <c r="A144">
        <v>110502</v>
      </c>
      <c r="B144" t="s">
        <v>2034</v>
      </c>
      <c r="C144">
        <v>2</v>
      </c>
      <c r="D144">
        <v>1</v>
      </c>
      <c r="E144">
        <v>0</v>
      </c>
      <c r="F144" t="s">
        <v>36</v>
      </c>
      <c r="G144" t="s">
        <v>36</v>
      </c>
      <c r="H144" t="s">
        <v>2035</v>
      </c>
      <c r="I144" t="s">
        <v>385</v>
      </c>
      <c r="J144" t="s">
        <v>1879</v>
      </c>
      <c r="K144" t="s">
        <v>385</v>
      </c>
      <c r="L144">
        <v>99999</v>
      </c>
      <c r="M144">
        <v>0</v>
      </c>
      <c r="N144">
        <v>110502</v>
      </c>
      <c r="O144" t="s">
        <v>36</v>
      </c>
      <c r="P144">
        <v>0</v>
      </c>
      <c r="Q144">
        <v>2</v>
      </c>
      <c r="R144" t="s">
        <v>484</v>
      </c>
      <c r="S144">
        <v>2</v>
      </c>
      <c r="T144">
        <v>2</v>
      </c>
      <c r="U144" t="s">
        <v>1603</v>
      </c>
      <c r="V144" t="s">
        <v>36</v>
      </c>
      <c r="W144" t="s">
        <v>36</v>
      </c>
      <c r="X144" t="s">
        <v>2036</v>
      </c>
      <c r="Y144">
        <v>1</v>
      </c>
      <c r="Z144" t="s">
        <v>1697</v>
      </c>
      <c r="AA144" t="s">
        <v>36</v>
      </c>
      <c r="AB144" t="s">
        <v>2037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t="s">
        <v>36</v>
      </c>
      <c r="AJ144">
        <v>0</v>
      </c>
      <c r="AK144" t="s">
        <v>36</v>
      </c>
      <c r="AL144">
        <v>1</v>
      </c>
      <c r="AO144" t="b">
        <v>0</v>
      </c>
    </row>
    <row r="145" spans="1:41" x14ac:dyDescent="0.3">
      <c r="A145">
        <v>110503</v>
      </c>
      <c r="B145" t="s">
        <v>522</v>
      </c>
      <c r="C145">
        <v>2</v>
      </c>
      <c r="D145">
        <v>1</v>
      </c>
      <c r="E145">
        <v>0</v>
      </c>
      <c r="F145" t="s">
        <v>2038</v>
      </c>
      <c r="G145" t="s">
        <v>36</v>
      </c>
      <c r="H145" t="s">
        <v>2039</v>
      </c>
      <c r="I145" t="s">
        <v>523</v>
      </c>
      <c r="J145" t="s">
        <v>383</v>
      </c>
      <c r="K145" t="s">
        <v>114</v>
      </c>
      <c r="L145">
        <v>99999</v>
      </c>
      <c r="M145">
        <v>0</v>
      </c>
      <c r="N145">
        <v>110503</v>
      </c>
      <c r="O145" t="s">
        <v>36</v>
      </c>
      <c r="P145">
        <v>0</v>
      </c>
      <c r="Q145">
        <v>2</v>
      </c>
      <c r="R145" t="s">
        <v>524</v>
      </c>
      <c r="S145">
        <v>2</v>
      </c>
      <c r="T145">
        <v>2</v>
      </c>
      <c r="U145" t="s">
        <v>1603</v>
      </c>
      <c r="V145" t="s">
        <v>36</v>
      </c>
      <c r="W145" t="s">
        <v>36</v>
      </c>
      <c r="Y145">
        <v>1</v>
      </c>
      <c r="Z145" t="s">
        <v>1701</v>
      </c>
      <c r="AA145" t="s">
        <v>36</v>
      </c>
      <c r="AB145" t="s">
        <v>2040</v>
      </c>
      <c r="AC145" t="s">
        <v>1600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>
        <v>0</v>
      </c>
      <c r="AK145" t="s">
        <v>36</v>
      </c>
      <c r="AL145">
        <v>0</v>
      </c>
      <c r="AO145" t="b">
        <v>0</v>
      </c>
    </row>
    <row r="146" spans="1:41" x14ac:dyDescent="0.3">
      <c r="A146">
        <v>110504</v>
      </c>
      <c r="B146" t="s">
        <v>507</v>
      </c>
      <c r="C146">
        <v>2</v>
      </c>
      <c r="D146">
        <v>1</v>
      </c>
      <c r="E146">
        <v>0</v>
      </c>
      <c r="F146" t="s">
        <v>1604</v>
      </c>
      <c r="G146" t="s">
        <v>36</v>
      </c>
      <c r="H146" t="s">
        <v>2041</v>
      </c>
      <c r="I146" t="s">
        <v>38</v>
      </c>
      <c r="J146" t="s">
        <v>315</v>
      </c>
      <c r="K146" t="s">
        <v>38</v>
      </c>
      <c r="L146">
        <v>99999</v>
      </c>
      <c r="M146">
        <v>0</v>
      </c>
      <c r="N146">
        <v>110504</v>
      </c>
      <c r="O146" t="s">
        <v>36</v>
      </c>
      <c r="P146">
        <v>0</v>
      </c>
      <c r="Q146">
        <v>2</v>
      </c>
      <c r="R146" t="s">
        <v>488</v>
      </c>
      <c r="S146">
        <v>2</v>
      </c>
      <c r="T146">
        <v>2</v>
      </c>
      <c r="U146" t="s">
        <v>1603</v>
      </c>
      <c r="V146" t="s">
        <v>36</v>
      </c>
      <c r="W146" t="s">
        <v>36</v>
      </c>
      <c r="Y146">
        <v>1</v>
      </c>
      <c r="Z146" t="s">
        <v>2042</v>
      </c>
      <c r="AA146" t="s">
        <v>36</v>
      </c>
      <c r="AB146" t="s">
        <v>2043</v>
      </c>
      <c r="AC146" t="s">
        <v>2044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>
        <v>0</v>
      </c>
      <c r="AK146" t="s">
        <v>36</v>
      </c>
      <c r="AL146">
        <v>0</v>
      </c>
      <c r="AO146" t="b">
        <v>0</v>
      </c>
    </row>
    <row r="147" spans="1:41" x14ac:dyDescent="0.3">
      <c r="A147">
        <v>110601</v>
      </c>
      <c r="B147" t="s">
        <v>508</v>
      </c>
      <c r="C147">
        <v>2</v>
      </c>
      <c r="D147">
        <v>1</v>
      </c>
      <c r="E147">
        <v>3</v>
      </c>
      <c r="F147" t="s">
        <v>2045</v>
      </c>
      <c r="G147" t="s">
        <v>36</v>
      </c>
      <c r="H147" t="s">
        <v>2046</v>
      </c>
      <c r="I147" t="s">
        <v>38</v>
      </c>
      <c r="J147" t="s">
        <v>211</v>
      </c>
      <c r="K147" t="s">
        <v>38</v>
      </c>
      <c r="L147">
        <v>99999</v>
      </c>
      <c r="M147">
        <v>0</v>
      </c>
      <c r="N147">
        <v>110601</v>
      </c>
      <c r="O147" t="s">
        <v>36</v>
      </c>
      <c r="P147">
        <v>0</v>
      </c>
      <c r="Q147">
        <v>2</v>
      </c>
      <c r="R147" t="s">
        <v>488</v>
      </c>
      <c r="S147">
        <v>2</v>
      </c>
      <c r="T147">
        <v>2</v>
      </c>
      <c r="U147" t="s">
        <v>1603</v>
      </c>
      <c r="V147" t="s">
        <v>36</v>
      </c>
      <c r="W147" t="s">
        <v>36</v>
      </c>
      <c r="Y147">
        <v>1</v>
      </c>
      <c r="Z147" t="s">
        <v>1701</v>
      </c>
      <c r="AA147" t="s">
        <v>36</v>
      </c>
      <c r="AB147" t="s">
        <v>2047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36</v>
      </c>
      <c r="AJ147">
        <v>1</v>
      </c>
      <c r="AK147" t="s">
        <v>36</v>
      </c>
      <c r="AL147">
        <v>0</v>
      </c>
      <c r="AO147" t="b">
        <v>0</v>
      </c>
    </row>
    <row r="148" spans="1:41" x14ac:dyDescent="0.3">
      <c r="A148">
        <v>110701</v>
      </c>
      <c r="B148" t="s">
        <v>487</v>
      </c>
      <c r="C148">
        <v>2</v>
      </c>
      <c r="D148">
        <v>1</v>
      </c>
      <c r="E148">
        <v>0</v>
      </c>
      <c r="F148" t="s">
        <v>2048</v>
      </c>
      <c r="G148" t="s">
        <v>36</v>
      </c>
      <c r="H148" t="s">
        <v>2049</v>
      </c>
      <c r="I148" t="s">
        <v>38</v>
      </c>
      <c r="J148" t="s">
        <v>130</v>
      </c>
      <c r="K148" t="s">
        <v>38</v>
      </c>
      <c r="L148">
        <v>0</v>
      </c>
      <c r="M148">
        <v>0</v>
      </c>
      <c r="N148">
        <v>110701</v>
      </c>
      <c r="O148" t="s">
        <v>36</v>
      </c>
      <c r="P148">
        <v>0</v>
      </c>
      <c r="Q148">
        <v>2</v>
      </c>
      <c r="R148" t="s">
        <v>484</v>
      </c>
      <c r="S148">
        <v>2</v>
      </c>
      <c r="T148">
        <v>2</v>
      </c>
      <c r="U148" t="s">
        <v>1603</v>
      </c>
      <c r="V148" t="s">
        <v>36</v>
      </c>
      <c r="W148" t="s">
        <v>36</v>
      </c>
      <c r="Y148">
        <v>1</v>
      </c>
      <c r="Z148" t="s">
        <v>1701</v>
      </c>
      <c r="AA148" t="s">
        <v>36</v>
      </c>
      <c r="AB148" t="s">
        <v>2050</v>
      </c>
      <c r="AC148" t="s">
        <v>1600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>
        <v>0</v>
      </c>
      <c r="AK148" t="s">
        <v>36</v>
      </c>
      <c r="AL148">
        <v>0</v>
      </c>
      <c r="AO148" t="b">
        <v>0</v>
      </c>
    </row>
    <row r="149" spans="1:41" x14ac:dyDescent="0.3">
      <c r="A149">
        <v>110801</v>
      </c>
      <c r="B149" t="s">
        <v>1202</v>
      </c>
      <c r="C149">
        <v>2</v>
      </c>
      <c r="D149">
        <v>1</v>
      </c>
      <c r="E149">
        <v>0</v>
      </c>
      <c r="F149" t="s">
        <v>2045</v>
      </c>
      <c r="G149" t="s">
        <v>36</v>
      </c>
      <c r="H149" t="s">
        <v>2051</v>
      </c>
      <c r="I149" t="s">
        <v>38</v>
      </c>
      <c r="J149" t="s">
        <v>196</v>
      </c>
      <c r="K149" t="s">
        <v>38</v>
      </c>
      <c r="L149">
        <v>0</v>
      </c>
      <c r="M149">
        <v>0</v>
      </c>
      <c r="N149">
        <v>110801</v>
      </c>
      <c r="O149" t="s">
        <v>36</v>
      </c>
      <c r="P149">
        <v>0</v>
      </c>
      <c r="Q149">
        <v>0</v>
      </c>
      <c r="R149" t="s">
        <v>488</v>
      </c>
      <c r="S149">
        <v>0</v>
      </c>
      <c r="T149">
        <v>0</v>
      </c>
      <c r="U149" t="s">
        <v>36</v>
      </c>
      <c r="V149" t="s">
        <v>36</v>
      </c>
      <c r="W149" t="s">
        <v>36</v>
      </c>
      <c r="Y149">
        <v>0</v>
      </c>
      <c r="Z149" t="s">
        <v>36</v>
      </c>
      <c r="AA149" t="s">
        <v>36</v>
      </c>
      <c r="AB149" t="s">
        <v>2052</v>
      </c>
      <c r="AC149" t="s">
        <v>1600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>
        <v>0</v>
      </c>
      <c r="AK149" t="s">
        <v>36</v>
      </c>
      <c r="AL149">
        <v>0</v>
      </c>
      <c r="AM149" t="b">
        <v>0</v>
      </c>
    </row>
    <row r="150" spans="1:41" x14ac:dyDescent="0.3">
      <c r="A150">
        <v>110803</v>
      </c>
      <c r="B150" t="s">
        <v>521</v>
      </c>
      <c r="C150">
        <v>2</v>
      </c>
      <c r="D150">
        <v>1</v>
      </c>
      <c r="E150">
        <v>2</v>
      </c>
      <c r="F150" t="s">
        <v>1601</v>
      </c>
      <c r="G150" t="s">
        <v>36</v>
      </c>
      <c r="H150" t="s">
        <v>1602</v>
      </c>
      <c r="I150" t="s">
        <v>205</v>
      </c>
      <c r="J150" t="s">
        <v>1159</v>
      </c>
      <c r="K150" t="s">
        <v>205</v>
      </c>
      <c r="L150">
        <v>99999</v>
      </c>
      <c r="M150">
        <v>0</v>
      </c>
      <c r="N150">
        <v>110803</v>
      </c>
      <c r="O150" t="s">
        <v>36</v>
      </c>
      <c r="P150">
        <v>0</v>
      </c>
      <c r="Q150">
        <v>2</v>
      </c>
      <c r="R150" t="s">
        <v>484</v>
      </c>
      <c r="S150">
        <v>2</v>
      </c>
      <c r="T150">
        <v>2</v>
      </c>
      <c r="U150" t="s">
        <v>1603</v>
      </c>
      <c r="V150" t="s">
        <v>36</v>
      </c>
      <c r="W150" t="s">
        <v>36</v>
      </c>
      <c r="Y150">
        <v>1</v>
      </c>
      <c r="Z150" t="s">
        <v>1701</v>
      </c>
      <c r="AA150" t="s">
        <v>36</v>
      </c>
      <c r="AB150" t="s">
        <v>2053</v>
      </c>
      <c r="AC150" t="s">
        <v>1600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>
        <v>1</v>
      </c>
      <c r="AK150" t="s">
        <v>36</v>
      </c>
      <c r="AL150">
        <v>0</v>
      </c>
      <c r="AO150" t="b">
        <v>0</v>
      </c>
    </row>
    <row r="151" spans="1:41" x14ac:dyDescent="0.3">
      <c r="A151">
        <v>110805</v>
      </c>
      <c r="B151" t="s">
        <v>505</v>
      </c>
      <c r="C151">
        <v>2</v>
      </c>
      <c r="D151">
        <v>1</v>
      </c>
      <c r="E151">
        <v>0</v>
      </c>
      <c r="F151" t="s">
        <v>2054</v>
      </c>
      <c r="G151" t="s">
        <v>36</v>
      </c>
      <c r="H151" t="s">
        <v>2055</v>
      </c>
      <c r="I151" t="s">
        <v>506</v>
      </c>
      <c r="J151" t="s">
        <v>196</v>
      </c>
      <c r="K151" t="s">
        <v>38</v>
      </c>
      <c r="L151">
        <v>99999</v>
      </c>
      <c r="M151">
        <v>0</v>
      </c>
      <c r="N151">
        <v>110805</v>
      </c>
      <c r="O151" t="s">
        <v>36</v>
      </c>
      <c r="P151">
        <v>0</v>
      </c>
      <c r="Q151">
        <v>2</v>
      </c>
      <c r="R151" t="s">
        <v>488</v>
      </c>
      <c r="S151">
        <v>2</v>
      </c>
      <c r="T151">
        <v>2</v>
      </c>
      <c r="U151" t="s">
        <v>1603</v>
      </c>
      <c r="V151" t="s">
        <v>36</v>
      </c>
      <c r="W151" t="s">
        <v>36</v>
      </c>
      <c r="Y151">
        <v>1</v>
      </c>
      <c r="Z151" t="s">
        <v>1701</v>
      </c>
      <c r="AA151" t="s">
        <v>36</v>
      </c>
      <c r="AB151" t="s">
        <v>2056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>
        <v>0</v>
      </c>
      <c r="AK151" t="s">
        <v>36</v>
      </c>
      <c r="AL151">
        <v>0</v>
      </c>
      <c r="AO151" t="b">
        <v>0</v>
      </c>
    </row>
    <row r="152" spans="1:41" x14ac:dyDescent="0.3">
      <c r="A152">
        <v>110806</v>
      </c>
      <c r="B152" t="s">
        <v>1203</v>
      </c>
      <c r="C152">
        <v>2</v>
      </c>
      <c r="D152">
        <v>1</v>
      </c>
      <c r="E152">
        <v>2</v>
      </c>
      <c r="F152" t="s">
        <v>2057</v>
      </c>
      <c r="G152" t="s">
        <v>36</v>
      </c>
      <c r="H152" t="s">
        <v>2058</v>
      </c>
      <c r="I152" t="s">
        <v>2059</v>
      </c>
      <c r="J152" t="s">
        <v>282</v>
      </c>
      <c r="K152" t="s">
        <v>38</v>
      </c>
      <c r="L152">
        <v>99999</v>
      </c>
      <c r="M152">
        <v>0</v>
      </c>
      <c r="N152">
        <v>110806</v>
      </c>
      <c r="O152" t="s">
        <v>36</v>
      </c>
      <c r="P152">
        <v>0</v>
      </c>
      <c r="Q152">
        <v>2</v>
      </c>
      <c r="R152" t="s">
        <v>484</v>
      </c>
      <c r="S152">
        <v>2</v>
      </c>
      <c r="T152">
        <v>2</v>
      </c>
      <c r="U152" t="s">
        <v>36</v>
      </c>
      <c r="V152" t="s">
        <v>36</v>
      </c>
      <c r="W152" t="s">
        <v>36</v>
      </c>
      <c r="Y152">
        <v>1</v>
      </c>
      <c r="Z152" t="s">
        <v>1701</v>
      </c>
      <c r="AA152" t="s">
        <v>36</v>
      </c>
      <c r="AB152" t="s">
        <v>2060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>
        <v>2</v>
      </c>
      <c r="AK152" t="s">
        <v>36</v>
      </c>
      <c r="AL152">
        <v>0</v>
      </c>
      <c r="AM152" t="b">
        <v>0</v>
      </c>
    </row>
    <row r="153" spans="1:41" x14ac:dyDescent="0.3">
      <c r="A153">
        <v>110807</v>
      </c>
      <c r="B153" t="s">
        <v>510</v>
      </c>
      <c r="C153">
        <v>2</v>
      </c>
      <c r="D153">
        <v>1</v>
      </c>
      <c r="E153">
        <v>0</v>
      </c>
      <c r="F153" t="s">
        <v>2061</v>
      </c>
      <c r="G153" t="s">
        <v>36</v>
      </c>
      <c r="H153" t="s">
        <v>2062</v>
      </c>
      <c r="I153" t="s">
        <v>38</v>
      </c>
      <c r="J153" t="s">
        <v>351</v>
      </c>
      <c r="K153" t="s">
        <v>38</v>
      </c>
      <c r="L153">
        <v>99999</v>
      </c>
      <c r="M153">
        <v>0</v>
      </c>
      <c r="N153">
        <v>110807</v>
      </c>
      <c r="O153" t="s">
        <v>36</v>
      </c>
      <c r="P153">
        <v>0</v>
      </c>
      <c r="Q153">
        <v>2</v>
      </c>
      <c r="R153" t="s">
        <v>511</v>
      </c>
      <c r="S153">
        <v>2</v>
      </c>
      <c r="T153">
        <v>2</v>
      </c>
      <c r="U153" t="s">
        <v>1592</v>
      </c>
      <c r="V153" t="s">
        <v>36</v>
      </c>
      <c r="W153" t="s">
        <v>36</v>
      </c>
      <c r="Y153">
        <v>1</v>
      </c>
      <c r="Z153" t="s">
        <v>1701</v>
      </c>
      <c r="AA153" t="s">
        <v>36</v>
      </c>
      <c r="AB153" t="s">
        <v>2063</v>
      </c>
      <c r="AC153" t="s">
        <v>1600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>
        <v>0</v>
      </c>
      <c r="AK153" t="s">
        <v>36</v>
      </c>
      <c r="AL153">
        <v>0</v>
      </c>
      <c r="AM153" t="b">
        <v>0</v>
      </c>
    </row>
    <row r="154" spans="1:41" x14ac:dyDescent="0.3">
      <c r="A154">
        <v>110808</v>
      </c>
      <c r="B154" t="s">
        <v>1456</v>
      </c>
      <c r="C154">
        <v>2</v>
      </c>
      <c r="D154">
        <v>1</v>
      </c>
      <c r="E154">
        <v>0</v>
      </c>
      <c r="F154" t="s">
        <v>2064</v>
      </c>
      <c r="G154" t="s">
        <v>36</v>
      </c>
      <c r="H154" t="s">
        <v>2065</v>
      </c>
      <c r="I154" t="s">
        <v>38</v>
      </c>
      <c r="J154" t="s">
        <v>132</v>
      </c>
      <c r="K154" t="s">
        <v>38</v>
      </c>
      <c r="L154">
        <v>0</v>
      </c>
      <c r="M154">
        <v>0</v>
      </c>
      <c r="N154">
        <v>110806</v>
      </c>
      <c r="O154" t="s">
        <v>36</v>
      </c>
      <c r="P154">
        <v>0</v>
      </c>
      <c r="Q154">
        <v>2</v>
      </c>
      <c r="R154" t="s">
        <v>36</v>
      </c>
      <c r="S154">
        <v>0</v>
      </c>
      <c r="T154">
        <v>0</v>
      </c>
      <c r="U154" t="s">
        <v>1603</v>
      </c>
      <c r="V154" t="s">
        <v>36</v>
      </c>
      <c r="W154" t="s">
        <v>36</v>
      </c>
      <c r="Y154">
        <v>0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>
        <v>0</v>
      </c>
      <c r="AK154" t="s">
        <v>36</v>
      </c>
      <c r="AL154">
        <v>0</v>
      </c>
      <c r="AM154" t="b">
        <v>0</v>
      </c>
    </row>
    <row r="155" spans="1:41" x14ac:dyDescent="0.3">
      <c r="A155">
        <v>110990</v>
      </c>
      <c r="B155" t="s">
        <v>1446</v>
      </c>
      <c r="C155">
        <v>2</v>
      </c>
      <c r="D155">
        <v>1</v>
      </c>
      <c r="E155">
        <v>2</v>
      </c>
      <c r="F155" t="s">
        <v>1826</v>
      </c>
      <c r="G155" t="s">
        <v>36</v>
      </c>
      <c r="H155" t="s">
        <v>2066</v>
      </c>
      <c r="I155" t="s">
        <v>38</v>
      </c>
      <c r="J155" t="s">
        <v>163</v>
      </c>
      <c r="K155" t="s">
        <v>38</v>
      </c>
      <c r="L155">
        <v>0</v>
      </c>
      <c r="M155">
        <v>0</v>
      </c>
      <c r="N155">
        <v>110057</v>
      </c>
      <c r="O155" t="s">
        <v>36</v>
      </c>
      <c r="P155">
        <v>0</v>
      </c>
      <c r="Q155">
        <v>2</v>
      </c>
      <c r="R155" t="s">
        <v>511</v>
      </c>
      <c r="S155">
        <v>2</v>
      </c>
      <c r="T155">
        <v>1</v>
      </c>
      <c r="U155" t="s">
        <v>1592</v>
      </c>
      <c r="V155" t="s">
        <v>36</v>
      </c>
      <c r="W155" t="s">
        <v>36</v>
      </c>
      <c r="Y155">
        <v>0</v>
      </c>
      <c r="Z155" t="s">
        <v>36</v>
      </c>
      <c r="AA155" t="s">
        <v>36</v>
      </c>
      <c r="AB155" t="s">
        <v>2067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>
        <v>2</v>
      </c>
      <c r="AK155" t="s">
        <v>36</v>
      </c>
      <c r="AL155">
        <v>0</v>
      </c>
      <c r="AM155" t="b">
        <v>0</v>
      </c>
    </row>
    <row r="156" spans="1:41" x14ac:dyDescent="0.3">
      <c r="A156">
        <v>120001</v>
      </c>
      <c r="B156" t="s">
        <v>553</v>
      </c>
      <c r="C156">
        <v>2</v>
      </c>
      <c r="D156">
        <v>1</v>
      </c>
      <c r="E156">
        <v>0</v>
      </c>
      <c r="F156" t="s">
        <v>2068</v>
      </c>
      <c r="G156" t="s">
        <v>36</v>
      </c>
      <c r="H156" t="s">
        <v>2069</v>
      </c>
      <c r="I156" t="s">
        <v>38</v>
      </c>
      <c r="J156" t="s">
        <v>351</v>
      </c>
      <c r="K156" t="s">
        <v>38</v>
      </c>
      <c r="L156">
        <v>0</v>
      </c>
      <c r="M156">
        <v>0</v>
      </c>
      <c r="N156">
        <v>120001</v>
      </c>
      <c r="O156" t="s">
        <v>924</v>
      </c>
      <c r="P156">
        <v>130</v>
      </c>
      <c r="Q156">
        <v>2</v>
      </c>
      <c r="R156" t="s">
        <v>511</v>
      </c>
      <c r="S156">
        <v>2</v>
      </c>
      <c r="T156">
        <v>2</v>
      </c>
      <c r="U156" t="s">
        <v>2070</v>
      </c>
      <c r="V156" t="s">
        <v>36</v>
      </c>
      <c r="W156" t="s">
        <v>36</v>
      </c>
      <c r="Y156">
        <v>1</v>
      </c>
      <c r="Z156" t="s">
        <v>2071</v>
      </c>
      <c r="AA156" t="s">
        <v>36</v>
      </c>
      <c r="AB156" t="s">
        <v>2072</v>
      </c>
      <c r="AC156" t="s">
        <v>2073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>
        <v>1</v>
      </c>
      <c r="AK156" t="s">
        <v>36</v>
      </c>
      <c r="AL156">
        <v>0</v>
      </c>
      <c r="AM156" t="b">
        <v>0</v>
      </c>
    </row>
    <row r="157" spans="1:41" x14ac:dyDescent="0.3">
      <c r="A157">
        <v>120002</v>
      </c>
      <c r="B157" t="s">
        <v>2074</v>
      </c>
      <c r="C157">
        <v>2</v>
      </c>
      <c r="D157">
        <v>1</v>
      </c>
      <c r="E157">
        <v>2</v>
      </c>
      <c r="F157" t="s">
        <v>2075</v>
      </c>
      <c r="G157" t="s">
        <v>36</v>
      </c>
      <c r="H157" t="s">
        <v>2076</v>
      </c>
      <c r="I157" t="s">
        <v>38</v>
      </c>
      <c r="J157" t="s">
        <v>315</v>
      </c>
      <c r="K157" t="s">
        <v>38</v>
      </c>
      <c r="L157">
        <v>0</v>
      </c>
      <c r="M157">
        <v>0</v>
      </c>
      <c r="N157">
        <v>120002</v>
      </c>
      <c r="O157" t="s">
        <v>36</v>
      </c>
      <c r="P157">
        <v>0</v>
      </c>
      <c r="Q157">
        <v>2</v>
      </c>
      <c r="R157" t="s">
        <v>1533</v>
      </c>
      <c r="S157">
        <v>2</v>
      </c>
      <c r="T157">
        <v>2</v>
      </c>
      <c r="U157" t="s">
        <v>2070</v>
      </c>
      <c r="V157" t="s">
        <v>36</v>
      </c>
      <c r="W157" t="s">
        <v>36</v>
      </c>
      <c r="X157" t="s">
        <v>1646</v>
      </c>
      <c r="Y157">
        <v>0</v>
      </c>
      <c r="Z157" t="s">
        <v>36</v>
      </c>
      <c r="AA157" t="s">
        <v>36</v>
      </c>
      <c r="AB157" t="s">
        <v>2077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>
        <v>2</v>
      </c>
      <c r="AK157" t="s">
        <v>36</v>
      </c>
      <c r="AL157">
        <v>0</v>
      </c>
      <c r="AM157" t="b">
        <v>0</v>
      </c>
    </row>
    <row r="158" spans="1:41" x14ac:dyDescent="0.3">
      <c r="A158">
        <v>120008</v>
      </c>
      <c r="B158" t="s">
        <v>549</v>
      </c>
      <c r="C158">
        <v>2</v>
      </c>
      <c r="D158">
        <v>1</v>
      </c>
      <c r="E158">
        <v>0</v>
      </c>
      <c r="F158" t="s">
        <v>2078</v>
      </c>
      <c r="G158" t="s">
        <v>36</v>
      </c>
      <c r="H158" t="s">
        <v>2079</v>
      </c>
      <c r="I158" t="s">
        <v>38</v>
      </c>
      <c r="J158" t="s">
        <v>351</v>
      </c>
      <c r="K158" t="s">
        <v>38</v>
      </c>
      <c r="L158">
        <v>0</v>
      </c>
      <c r="M158">
        <v>0</v>
      </c>
      <c r="N158">
        <v>120008</v>
      </c>
      <c r="O158" t="s">
        <v>924</v>
      </c>
      <c r="P158">
        <v>120</v>
      </c>
      <c r="Q158">
        <v>2</v>
      </c>
      <c r="R158" t="s">
        <v>550</v>
      </c>
      <c r="S158">
        <v>2</v>
      </c>
      <c r="T158">
        <v>2</v>
      </c>
      <c r="U158" t="s">
        <v>2070</v>
      </c>
      <c r="V158" t="s">
        <v>36</v>
      </c>
      <c r="W158" t="s">
        <v>36</v>
      </c>
      <c r="Y158">
        <v>1</v>
      </c>
      <c r="Z158" t="s">
        <v>2080</v>
      </c>
      <c r="AA158" t="s">
        <v>36</v>
      </c>
      <c r="AB158" t="s">
        <v>2081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>
        <v>1</v>
      </c>
      <c r="AK158" t="s">
        <v>36</v>
      </c>
      <c r="AL158">
        <v>0</v>
      </c>
      <c r="AM158" t="b">
        <v>0</v>
      </c>
    </row>
    <row r="159" spans="1:41" x14ac:dyDescent="0.3">
      <c r="A159">
        <v>120009</v>
      </c>
      <c r="B159" t="s">
        <v>128</v>
      </c>
      <c r="C159">
        <v>2</v>
      </c>
      <c r="D159">
        <v>1</v>
      </c>
      <c r="E159">
        <v>0</v>
      </c>
      <c r="F159" t="s">
        <v>2082</v>
      </c>
      <c r="G159" t="s">
        <v>36</v>
      </c>
      <c r="H159" t="s">
        <v>2083</v>
      </c>
      <c r="I159" t="s">
        <v>38</v>
      </c>
      <c r="J159" t="s">
        <v>351</v>
      </c>
      <c r="K159" t="s">
        <v>38</v>
      </c>
      <c r="L159">
        <v>0</v>
      </c>
      <c r="M159">
        <v>0</v>
      </c>
      <c r="N159">
        <v>120009</v>
      </c>
      <c r="O159" t="s">
        <v>312</v>
      </c>
      <c r="P159">
        <v>40</v>
      </c>
      <c r="Q159">
        <v>2</v>
      </c>
      <c r="R159" t="s">
        <v>550</v>
      </c>
      <c r="S159">
        <v>2</v>
      </c>
      <c r="T159">
        <v>2</v>
      </c>
      <c r="U159" t="s">
        <v>2070</v>
      </c>
      <c r="V159" t="s">
        <v>36</v>
      </c>
      <c r="W159" t="s">
        <v>36</v>
      </c>
      <c r="Y159">
        <v>1</v>
      </c>
      <c r="Z159" t="s">
        <v>2080</v>
      </c>
      <c r="AA159" t="s">
        <v>36</v>
      </c>
      <c r="AB159" t="s">
        <v>2084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>
        <v>1</v>
      </c>
      <c r="AK159" t="s">
        <v>36</v>
      </c>
      <c r="AL159">
        <v>0</v>
      </c>
      <c r="AM159" t="b">
        <v>0</v>
      </c>
    </row>
    <row r="160" spans="1:41" x14ac:dyDescent="0.3">
      <c r="A160">
        <v>120017</v>
      </c>
      <c r="B160" t="s">
        <v>574</v>
      </c>
      <c r="C160">
        <v>2</v>
      </c>
      <c r="D160">
        <v>1</v>
      </c>
      <c r="E160">
        <v>2</v>
      </c>
      <c r="F160" t="s">
        <v>2085</v>
      </c>
      <c r="G160" t="s">
        <v>36</v>
      </c>
      <c r="H160" t="s">
        <v>2086</v>
      </c>
      <c r="I160" t="s">
        <v>575</v>
      </c>
      <c r="J160" t="s">
        <v>2087</v>
      </c>
      <c r="K160" t="s">
        <v>38</v>
      </c>
      <c r="L160">
        <v>0</v>
      </c>
      <c r="M160">
        <v>0</v>
      </c>
      <c r="N160">
        <v>120017</v>
      </c>
      <c r="O160" t="s">
        <v>36</v>
      </c>
      <c r="P160">
        <v>0</v>
      </c>
      <c r="Q160">
        <v>2</v>
      </c>
      <c r="R160" t="s">
        <v>518</v>
      </c>
      <c r="S160">
        <v>2</v>
      </c>
      <c r="T160">
        <v>2</v>
      </c>
      <c r="U160" t="s">
        <v>2070</v>
      </c>
      <c r="V160" t="s">
        <v>36</v>
      </c>
      <c r="W160" t="s">
        <v>36</v>
      </c>
      <c r="Y160">
        <v>1</v>
      </c>
      <c r="Z160" t="s">
        <v>2080</v>
      </c>
      <c r="AA160" t="s">
        <v>36</v>
      </c>
      <c r="AB160" t="s">
        <v>2088</v>
      </c>
      <c r="AC160" t="s">
        <v>2089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>
        <v>1</v>
      </c>
      <c r="AK160" t="s">
        <v>36</v>
      </c>
      <c r="AL160">
        <v>0</v>
      </c>
      <c r="AM160" t="b">
        <v>0</v>
      </c>
    </row>
    <row r="161" spans="1:41" x14ac:dyDescent="0.3">
      <c r="A161">
        <v>120027</v>
      </c>
      <c r="B161" t="s">
        <v>39</v>
      </c>
      <c r="C161">
        <v>2</v>
      </c>
      <c r="D161">
        <v>1</v>
      </c>
      <c r="E161">
        <v>2</v>
      </c>
      <c r="F161" t="s">
        <v>2090</v>
      </c>
      <c r="G161" t="s">
        <v>36</v>
      </c>
      <c r="H161" t="s">
        <v>2091</v>
      </c>
      <c r="I161" t="s">
        <v>38</v>
      </c>
      <c r="J161" t="s">
        <v>351</v>
      </c>
      <c r="K161" t="s">
        <v>38</v>
      </c>
      <c r="L161">
        <v>0</v>
      </c>
      <c r="M161">
        <v>0</v>
      </c>
      <c r="N161">
        <v>120027</v>
      </c>
      <c r="O161" t="s">
        <v>36</v>
      </c>
      <c r="P161">
        <v>0</v>
      </c>
      <c r="Q161">
        <v>2</v>
      </c>
      <c r="R161" t="s">
        <v>550</v>
      </c>
      <c r="S161">
        <v>2</v>
      </c>
      <c r="T161">
        <v>2</v>
      </c>
      <c r="U161" t="s">
        <v>2070</v>
      </c>
      <c r="V161" t="s">
        <v>36</v>
      </c>
      <c r="W161" t="s">
        <v>36</v>
      </c>
      <c r="Y161">
        <v>0</v>
      </c>
      <c r="Z161" t="s">
        <v>36</v>
      </c>
      <c r="AA161" t="s">
        <v>36</v>
      </c>
      <c r="AB161" t="s">
        <v>2092</v>
      </c>
      <c r="AC161" t="s">
        <v>2093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>
        <v>2</v>
      </c>
      <c r="AK161" t="s">
        <v>36</v>
      </c>
      <c r="AL161">
        <v>0</v>
      </c>
      <c r="AM161" t="b">
        <v>0</v>
      </c>
    </row>
    <row r="162" spans="1:41" x14ac:dyDescent="0.3">
      <c r="A162">
        <v>120028</v>
      </c>
      <c r="B162" t="s">
        <v>555</v>
      </c>
      <c r="C162">
        <v>2</v>
      </c>
      <c r="D162">
        <v>1</v>
      </c>
      <c r="E162">
        <v>2</v>
      </c>
      <c r="F162" t="s">
        <v>2094</v>
      </c>
      <c r="G162" t="s">
        <v>36</v>
      </c>
      <c r="H162" t="s">
        <v>2095</v>
      </c>
      <c r="I162" t="s">
        <v>38</v>
      </c>
      <c r="J162" t="s">
        <v>315</v>
      </c>
      <c r="K162" t="s">
        <v>38</v>
      </c>
      <c r="L162">
        <v>0</v>
      </c>
      <c r="M162">
        <v>0</v>
      </c>
      <c r="N162">
        <v>120028</v>
      </c>
      <c r="O162" t="s">
        <v>36</v>
      </c>
      <c r="P162">
        <v>0</v>
      </c>
      <c r="Q162">
        <v>2</v>
      </c>
      <c r="R162" t="s">
        <v>550</v>
      </c>
      <c r="S162">
        <v>2</v>
      </c>
      <c r="T162">
        <v>1</v>
      </c>
      <c r="U162" t="s">
        <v>2070</v>
      </c>
      <c r="V162" t="s">
        <v>36</v>
      </c>
      <c r="W162" t="s">
        <v>36</v>
      </c>
      <c r="Y162">
        <v>0</v>
      </c>
      <c r="Z162" t="s">
        <v>36</v>
      </c>
      <c r="AA162" t="s">
        <v>36</v>
      </c>
      <c r="AB162" t="s">
        <v>2096</v>
      </c>
      <c r="AC162" t="s">
        <v>2097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>
        <v>2</v>
      </c>
      <c r="AK162" t="s">
        <v>36</v>
      </c>
      <c r="AL162">
        <v>0</v>
      </c>
      <c r="AM162" t="b">
        <v>0</v>
      </c>
    </row>
    <row r="163" spans="1:41" x14ac:dyDescent="0.3">
      <c r="A163">
        <v>120029</v>
      </c>
      <c r="B163" t="s">
        <v>615</v>
      </c>
      <c r="C163">
        <v>2</v>
      </c>
      <c r="D163">
        <v>1</v>
      </c>
      <c r="E163">
        <v>2</v>
      </c>
      <c r="F163" t="s">
        <v>2098</v>
      </c>
      <c r="G163" t="s">
        <v>36</v>
      </c>
      <c r="H163" t="s">
        <v>2099</v>
      </c>
      <c r="I163" t="s">
        <v>616</v>
      </c>
      <c r="J163" t="s">
        <v>93</v>
      </c>
      <c r="K163" t="s">
        <v>616</v>
      </c>
      <c r="L163">
        <v>0</v>
      </c>
      <c r="M163">
        <v>0</v>
      </c>
      <c r="N163">
        <v>120029</v>
      </c>
      <c r="O163" t="s">
        <v>36</v>
      </c>
      <c r="P163">
        <v>0</v>
      </c>
      <c r="Q163">
        <v>2</v>
      </c>
      <c r="R163" t="s">
        <v>518</v>
      </c>
      <c r="S163">
        <v>2</v>
      </c>
      <c r="T163">
        <v>2</v>
      </c>
      <c r="U163" t="s">
        <v>2070</v>
      </c>
      <c r="V163" t="s">
        <v>36</v>
      </c>
      <c r="W163" t="s">
        <v>36</v>
      </c>
      <c r="Y163">
        <v>0</v>
      </c>
      <c r="Z163" t="s">
        <v>36</v>
      </c>
      <c r="AA163" t="s">
        <v>36</v>
      </c>
      <c r="AB163" t="s">
        <v>2100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>
        <v>1</v>
      </c>
      <c r="AK163" t="s">
        <v>36</v>
      </c>
      <c r="AL163">
        <v>0</v>
      </c>
      <c r="AM163" t="b">
        <v>0</v>
      </c>
    </row>
    <row r="164" spans="1:41" x14ac:dyDescent="0.3">
      <c r="A164">
        <v>120100</v>
      </c>
      <c r="B164" t="s">
        <v>1205</v>
      </c>
      <c r="C164">
        <v>2</v>
      </c>
      <c r="D164">
        <v>1</v>
      </c>
      <c r="E164">
        <v>0</v>
      </c>
      <c r="F164" t="s">
        <v>2101</v>
      </c>
      <c r="G164" t="s">
        <v>36</v>
      </c>
      <c r="H164" t="s">
        <v>2102</v>
      </c>
      <c r="I164" t="s">
        <v>38</v>
      </c>
      <c r="J164" t="s">
        <v>258</v>
      </c>
      <c r="K164" t="s">
        <v>38</v>
      </c>
      <c r="L164">
        <v>99999</v>
      </c>
      <c r="M164">
        <v>0</v>
      </c>
      <c r="N164">
        <v>120100</v>
      </c>
      <c r="O164" t="s">
        <v>36</v>
      </c>
      <c r="P164">
        <v>0</v>
      </c>
      <c r="Q164">
        <v>2</v>
      </c>
      <c r="R164" t="s">
        <v>488</v>
      </c>
      <c r="S164">
        <v>2</v>
      </c>
      <c r="T164">
        <v>2</v>
      </c>
      <c r="U164" t="s">
        <v>1603</v>
      </c>
      <c r="V164" t="s">
        <v>36</v>
      </c>
      <c r="W164" t="s">
        <v>36</v>
      </c>
      <c r="Y164">
        <v>1</v>
      </c>
      <c r="Z164" t="s">
        <v>2103</v>
      </c>
      <c r="AA164" t="s">
        <v>36</v>
      </c>
      <c r="AB164" t="s">
        <v>2104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>
        <v>0</v>
      </c>
      <c r="AK164" t="s">
        <v>36</v>
      </c>
      <c r="AL164">
        <v>0</v>
      </c>
      <c r="AO164" t="b">
        <v>0</v>
      </c>
    </row>
    <row r="165" spans="1:41" x14ac:dyDescent="0.3">
      <c r="A165">
        <v>120101</v>
      </c>
      <c r="B165" t="s">
        <v>502</v>
      </c>
      <c r="C165">
        <v>2</v>
      </c>
      <c r="D165">
        <v>1</v>
      </c>
      <c r="E165">
        <v>0</v>
      </c>
      <c r="F165" t="s">
        <v>2105</v>
      </c>
      <c r="G165" t="s">
        <v>36</v>
      </c>
      <c r="H165" t="s">
        <v>2106</v>
      </c>
      <c r="I165" t="s">
        <v>38</v>
      </c>
      <c r="J165" t="s">
        <v>258</v>
      </c>
      <c r="K165" t="s">
        <v>38</v>
      </c>
      <c r="L165">
        <v>99999</v>
      </c>
      <c r="M165">
        <v>0</v>
      </c>
      <c r="N165">
        <v>120101</v>
      </c>
      <c r="O165" t="s">
        <v>36</v>
      </c>
      <c r="P165">
        <v>0</v>
      </c>
      <c r="Q165">
        <v>2</v>
      </c>
      <c r="R165" t="s">
        <v>488</v>
      </c>
      <c r="S165">
        <v>2</v>
      </c>
      <c r="T165">
        <v>2</v>
      </c>
      <c r="U165" t="s">
        <v>1603</v>
      </c>
      <c r="V165" t="s">
        <v>36</v>
      </c>
      <c r="W165" t="s">
        <v>36</v>
      </c>
      <c r="X165" t="s">
        <v>2107</v>
      </c>
      <c r="Y165">
        <v>1</v>
      </c>
      <c r="Z165" t="s">
        <v>1638</v>
      </c>
      <c r="AA165" t="s">
        <v>36</v>
      </c>
      <c r="AB165" t="s">
        <v>2108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>
        <v>0</v>
      </c>
      <c r="AK165" t="s">
        <v>36</v>
      </c>
      <c r="AL165">
        <v>0</v>
      </c>
      <c r="AO165" t="b">
        <v>0</v>
      </c>
    </row>
    <row r="166" spans="1:41" x14ac:dyDescent="0.3">
      <c r="A166">
        <v>120102</v>
      </c>
      <c r="B166" t="s">
        <v>2109</v>
      </c>
      <c r="C166">
        <v>0</v>
      </c>
      <c r="D166">
        <v>0</v>
      </c>
      <c r="E166">
        <v>0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>
        <v>0</v>
      </c>
      <c r="M166">
        <v>0</v>
      </c>
      <c r="N166">
        <v>120101</v>
      </c>
      <c r="O166" t="s">
        <v>36</v>
      </c>
      <c r="P166">
        <v>0</v>
      </c>
      <c r="Q166">
        <v>0</v>
      </c>
      <c r="R166" t="s">
        <v>488</v>
      </c>
      <c r="S166">
        <v>0</v>
      </c>
      <c r="T166">
        <v>0</v>
      </c>
      <c r="U166" t="s">
        <v>36</v>
      </c>
      <c r="V166" t="s">
        <v>36</v>
      </c>
      <c r="W166" t="s">
        <v>36</v>
      </c>
      <c r="X166" t="s">
        <v>2107</v>
      </c>
      <c r="Y166">
        <v>0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>
        <v>0</v>
      </c>
      <c r="AK166" t="s">
        <v>36</v>
      </c>
      <c r="AL166">
        <v>0</v>
      </c>
      <c r="AM166" t="b">
        <v>0</v>
      </c>
    </row>
    <row r="167" spans="1:41" x14ac:dyDescent="0.3">
      <c r="A167">
        <v>130002</v>
      </c>
      <c r="B167" t="s">
        <v>2110</v>
      </c>
      <c r="C167">
        <v>2</v>
      </c>
      <c r="D167">
        <v>1</v>
      </c>
      <c r="E167">
        <v>2</v>
      </c>
      <c r="F167" t="s">
        <v>2111</v>
      </c>
      <c r="G167" t="s">
        <v>36</v>
      </c>
      <c r="H167" t="s">
        <v>2112</v>
      </c>
      <c r="I167" t="s">
        <v>602</v>
      </c>
      <c r="J167" t="s">
        <v>374</v>
      </c>
      <c r="K167" t="s">
        <v>38</v>
      </c>
      <c r="L167">
        <v>0</v>
      </c>
      <c r="M167">
        <v>0</v>
      </c>
      <c r="N167">
        <v>130002</v>
      </c>
      <c r="O167" t="s">
        <v>36</v>
      </c>
      <c r="P167">
        <v>0</v>
      </c>
      <c r="Q167">
        <v>2</v>
      </c>
      <c r="R167" t="s">
        <v>36</v>
      </c>
      <c r="S167">
        <v>2</v>
      </c>
      <c r="T167">
        <v>2</v>
      </c>
      <c r="U167" t="s">
        <v>2070</v>
      </c>
      <c r="V167" t="s">
        <v>36</v>
      </c>
      <c r="W167" t="s">
        <v>36</v>
      </c>
      <c r="X167" t="s">
        <v>2113</v>
      </c>
      <c r="Y167">
        <v>0</v>
      </c>
      <c r="Z167" t="s">
        <v>36</v>
      </c>
      <c r="AA167" t="s">
        <v>36</v>
      </c>
      <c r="AB167" t="s">
        <v>2114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>
        <v>1</v>
      </c>
      <c r="AK167" t="s">
        <v>36</v>
      </c>
      <c r="AL167">
        <v>0</v>
      </c>
      <c r="AM167" t="b">
        <v>0</v>
      </c>
    </row>
    <row r="168" spans="1:41" x14ac:dyDescent="0.3">
      <c r="A168">
        <v>140001</v>
      </c>
      <c r="B168" t="s">
        <v>973</v>
      </c>
      <c r="C168">
        <v>2</v>
      </c>
      <c r="D168">
        <v>1</v>
      </c>
      <c r="E168">
        <v>0</v>
      </c>
      <c r="F168" t="s">
        <v>2115</v>
      </c>
      <c r="G168" t="s">
        <v>36</v>
      </c>
      <c r="H168" t="s">
        <v>2116</v>
      </c>
      <c r="I168" t="s">
        <v>2117</v>
      </c>
      <c r="J168" t="s">
        <v>1162</v>
      </c>
      <c r="K168" t="s">
        <v>38</v>
      </c>
      <c r="L168">
        <v>0</v>
      </c>
      <c r="M168">
        <v>0</v>
      </c>
      <c r="N168">
        <v>140001</v>
      </c>
      <c r="O168" t="s">
        <v>36</v>
      </c>
      <c r="P168">
        <v>0</v>
      </c>
      <c r="Q168">
        <v>2</v>
      </c>
      <c r="R168" t="s">
        <v>511</v>
      </c>
      <c r="S168">
        <v>2</v>
      </c>
      <c r="T168">
        <v>2</v>
      </c>
      <c r="U168" t="s">
        <v>2118</v>
      </c>
      <c r="V168" t="s">
        <v>36</v>
      </c>
      <c r="W168" t="s">
        <v>36</v>
      </c>
      <c r="Y168">
        <v>0</v>
      </c>
      <c r="Z168" t="s">
        <v>36</v>
      </c>
      <c r="AA168" t="s">
        <v>36</v>
      </c>
      <c r="AB168" t="s">
        <v>2119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>
        <v>1</v>
      </c>
      <c r="AK168" t="s">
        <v>36</v>
      </c>
      <c r="AL168">
        <v>0</v>
      </c>
      <c r="AM168" t="b">
        <v>0</v>
      </c>
    </row>
    <row r="169" spans="1:41" x14ac:dyDescent="0.3">
      <c r="A169">
        <v>140002</v>
      </c>
      <c r="B169" t="s">
        <v>971</v>
      </c>
      <c r="C169">
        <v>2</v>
      </c>
      <c r="D169">
        <v>2</v>
      </c>
      <c r="E169">
        <v>2</v>
      </c>
      <c r="F169" t="s">
        <v>1601</v>
      </c>
      <c r="G169" t="s">
        <v>36</v>
      </c>
      <c r="H169" t="s">
        <v>1602</v>
      </c>
      <c r="I169" t="s">
        <v>205</v>
      </c>
      <c r="J169" t="s">
        <v>1159</v>
      </c>
      <c r="K169" t="s">
        <v>205</v>
      </c>
      <c r="L169">
        <v>0</v>
      </c>
      <c r="M169">
        <v>0</v>
      </c>
      <c r="N169">
        <v>110803</v>
      </c>
      <c r="O169" t="s">
        <v>36</v>
      </c>
      <c r="P169">
        <v>0</v>
      </c>
      <c r="Q169">
        <v>2</v>
      </c>
      <c r="R169" t="s">
        <v>484</v>
      </c>
      <c r="S169">
        <v>2</v>
      </c>
      <c r="T169">
        <v>2</v>
      </c>
      <c r="U169" t="s">
        <v>2118</v>
      </c>
      <c r="V169" t="s">
        <v>36</v>
      </c>
      <c r="W169" t="s">
        <v>36</v>
      </c>
      <c r="Y169">
        <v>0</v>
      </c>
      <c r="Z169" t="s">
        <v>36</v>
      </c>
      <c r="AA169" t="s">
        <v>1594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36</v>
      </c>
      <c r="AJ169">
        <v>2</v>
      </c>
      <c r="AK169" t="s">
        <v>36</v>
      </c>
      <c r="AL169">
        <v>0</v>
      </c>
      <c r="AM169" t="b">
        <v>0</v>
      </c>
    </row>
    <row r="170" spans="1:41" x14ac:dyDescent="0.3">
      <c r="A170">
        <v>140003</v>
      </c>
      <c r="B170" t="s">
        <v>938</v>
      </c>
      <c r="C170">
        <v>2</v>
      </c>
      <c r="D170">
        <v>1</v>
      </c>
      <c r="E170">
        <v>0</v>
      </c>
      <c r="F170" t="s">
        <v>1604</v>
      </c>
      <c r="G170" t="s">
        <v>36</v>
      </c>
      <c r="H170" t="s">
        <v>1605</v>
      </c>
      <c r="I170" t="s">
        <v>38</v>
      </c>
      <c r="J170" t="s">
        <v>315</v>
      </c>
      <c r="K170" t="s">
        <v>38</v>
      </c>
      <c r="L170">
        <v>0</v>
      </c>
      <c r="M170">
        <v>0</v>
      </c>
      <c r="N170">
        <v>110504</v>
      </c>
      <c r="O170" t="s">
        <v>36</v>
      </c>
      <c r="P170">
        <v>0</v>
      </c>
      <c r="Q170">
        <v>2</v>
      </c>
      <c r="R170" t="s">
        <v>488</v>
      </c>
      <c r="S170">
        <v>2</v>
      </c>
      <c r="T170">
        <v>2</v>
      </c>
      <c r="U170" t="s">
        <v>2118</v>
      </c>
      <c r="V170" t="s">
        <v>36</v>
      </c>
      <c r="W170" t="s">
        <v>36</v>
      </c>
      <c r="Y170">
        <v>1</v>
      </c>
      <c r="Z170" t="s">
        <v>36</v>
      </c>
      <c r="AA170" t="s">
        <v>1594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>
        <v>0</v>
      </c>
      <c r="AK170" t="s">
        <v>36</v>
      </c>
      <c r="AL170">
        <v>0</v>
      </c>
      <c r="AM170" t="b">
        <v>0</v>
      </c>
    </row>
    <row r="171" spans="1:41" x14ac:dyDescent="0.3">
      <c r="A171">
        <v>140004</v>
      </c>
      <c r="B171" t="s">
        <v>2120</v>
      </c>
      <c r="C171">
        <v>0</v>
      </c>
      <c r="D171">
        <v>1</v>
      </c>
      <c r="E171">
        <v>0</v>
      </c>
      <c r="F171" t="s">
        <v>36</v>
      </c>
      <c r="G171" t="s">
        <v>36</v>
      </c>
      <c r="H171" t="s">
        <v>2121</v>
      </c>
      <c r="I171" t="s">
        <v>38</v>
      </c>
      <c r="J171" t="s">
        <v>261</v>
      </c>
      <c r="K171" t="s">
        <v>38</v>
      </c>
      <c r="L171">
        <v>0</v>
      </c>
      <c r="M171">
        <v>0</v>
      </c>
      <c r="N171">
        <v>140004</v>
      </c>
      <c r="O171" t="s">
        <v>36</v>
      </c>
      <c r="P171">
        <v>0</v>
      </c>
      <c r="Q171">
        <v>2</v>
      </c>
      <c r="R171" t="s">
        <v>36</v>
      </c>
      <c r="S171">
        <v>2</v>
      </c>
      <c r="T171">
        <v>0</v>
      </c>
      <c r="U171" t="s">
        <v>1603</v>
      </c>
      <c r="V171" t="s">
        <v>36</v>
      </c>
      <c r="W171" t="s">
        <v>36</v>
      </c>
      <c r="X171" t="s">
        <v>2122</v>
      </c>
      <c r="Y171">
        <v>0</v>
      </c>
      <c r="Z171" t="s">
        <v>36</v>
      </c>
      <c r="AA171" t="s">
        <v>1594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>
        <v>0</v>
      </c>
      <c r="AK171" t="s">
        <v>36</v>
      </c>
      <c r="AL171">
        <v>0</v>
      </c>
      <c r="AM171" t="b">
        <v>0</v>
      </c>
    </row>
    <row r="172" spans="1:41" x14ac:dyDescent="0.3">
      <c r="A172">
        <v>140005</v>
      </c>
      <c r="B172" t="s">
        <v>2123</v>
      </c>
      <c r="C172">
        <v>2</v>
      </c>
      <c r="D172">
        <v>1</v>
      </c>
      <c r="E172">
        <v>2</v>
      </c>
      <c r="F172" t="s">
        <v>2124</v>
      </c>
      <c r="G172" t="s">
        <v>36</v>
      </c>
      <c r="H172" t="s">
        <v>2125</v>
      </c>
      <c r="I172" t="s">
        <v>2126</v>
      </c>
      <c r="J172" t="s">
        <v>2127</v>
      </c>
      <c r="K172" t="s">
        <v>122</v>
      </c>
      <c r="L172">
        <v>0</v>
      </c>
      <c r="M172">
        <v>0</v>
      </c>
      <c r="N172">
        <v>140005</v>
      </c>
      <c r="O172" t="s">
        <v>36</v>
      </c>
      <c r="P172">
        <v>0</v>
      </c>
      <c r="Q172">
        <v>2</v>
      </c>
      <c r="R172" t="s">
        <v>36</v>
      </c>
      <c r="S172">
        <v>2</v>
      </c>
      <c r="T172">
        <v>2</v>
      </c>
      <c r="U172" t="s">
        <v>2118</v>
      </c>
      <c r="V172" t="s">
        <v>36</v>
      </c>
      <c r="W172" t="s">
        <v>36</v>
      </c>
      <c r="X172" t="s">
        <v>2128</v>
      </c>
      <c r="Y172">
        <v>0</v>
      </c>
      <c r="Z172" t="s">
        <v>36</v>
      </c>
      <c r="AA172" t="s">
        <v>1594</v>
      </c>
      <c r="AB172" t="s">
        <v>2129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>
        <v>2</v>
      </c>
      <c r="AK172" t="s">
        <v>36</v>
      </c>
      <c r="AL172">
        <v>0</v>
      </c>
      <c r="AM172" t="b">
        <v>0</v>
      </c>
    </row>
    <row r="173" spans="1:41" x14ac:dyDescent="0.3">
      <c r="A173">
        <v>140006</v>
      </c>
      <c r="B173" t="s">
        <v>955</v>
      </c>
      <c r="C173">
        <v>2</v>
      </c>
      <c r="D173">
        <v>2</v>
      </c>
      <c r="E173">
        <v>2</v>
      </c>
      <c r="F173" t="s">
        <v>1644</v>
      </c>
      <c r="G173" t="s">
        <v>36</v>
      </c>
      <c r="H173" t="s">
        <v>1645</v>
      </c>
      <c r="I173" t="s">
        <v>38</v>
      </c>
      <c r="J173" t="s">
        <v>258</v>
      </c>
      <c r="K173" t="s">
        <v>38</v>
      </c>
      <c r="L173">
        <v>0</v>
      </c>
      <c r="M173">
        <v>0</v>
      </c>
      <c r="N173">
        <v>110401</v>
      </c>
      <c r="O173" t="s">
        <v>36</v>
      </c>
      <c r="P173">
        <v>0</v>
      </c>
      <c r="Q173">
        <v>2</v>
      </c>
      <c r="R173" t="s">
        <v>484</v>
      </c>
      <c r="S173">
        <v>2</v>
      </c>
      <c r="T173">
        <v>2</v>
      </c>
      <c r="U173" t="s">
        <v>2118</v>
      </c>
      <c r="V173" t="s">
        <v>36</v>
      </c>
      <c r="W173" t="s">
        <v>36</v>
      </c>
      <c r="X173" t="s">
        <v>2130</v>
      </c>
      <c r="Y173">
        <v>1</v>
      </c>
      <c r="Z173" t="s">
        <v>36</v>
      </c>
      <c r="AA173" t="s">
        <v>1594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>
        <v>2</v>
      </c>
      <c r="AK173" t="s">
        <v>36</v>
      </c>
      <c r="AL173">
        <v>0</v>
      </c>
      <c r="AM173" t="b">
        <v>0</v>
      </c>
    </row>
    <row r="174" spans="1:41" x14ac:dyDescent="0.3">
      <c r="A174">
        <v>140007</v>
      </c>
      <c r="B174" t="s">
        <v>932</v>
      </c>
      <c r="C174">
        <v>2</v>
      </c>
      <c r="D174">
        <v>1</v>
      </c>
      <c r="E174">
        <v>0</v>
      </c>
      <c r="F174" t="s">
        <v>2045</v>
      </c>
      <c r="G174" t="s">
        <v>36</v>
      </c>
      <c r="H174" t="s">
        <v>2051</v>
      </c>
      <c r="I174" t="s">
        <v>38</v>
      </c>
      <c r="J174" t="s">
        <v>196</v>
      </c>
      <c r="K174" t="s">
        <v>38</v>
      </c>
      <c r="L174">
        <v>0</v>
      </c>
      <c r="M174">
        <v>0</v>
      </c>
      <c r="N174">
        <v>110801</v>
      </c>
      <c r="O174" t="s">
        <v>36</v>
      </c>
      <c r="P174">
        <v>0</v>
      </c>
      <c r="Q174">
        <v>2</v>
      </c>
      <c r="R174" t="s">
        <v>488</v>
      </c>
      <c r="S174">
        <v>2</v>
      </c>
      <c r="T174">
        <v>2</v>
      </c>
      <c r="U174" t="s">
        <v>2118</v>
      </c>
      <c r="V174" t="s">
        <v>36</v>
      </c>
      <c r="W174" t="s">
        <v>36</v>
      </c>
      <c r="Y174">
        <v>0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>
        <v>0</v>
      </c>
      <c r="AK174" t="s">
        <v>36</v>
      </c>
      <c r="AL174">
        <v>0</v>
      </c>
      <c r="AM174" t="b">
        <v>0</v>
      </c>
    </row>
    <row r="175" spans="1:41" x14ac:dyDescent="0.3">
      <c r="A175">
        <v>140008</v>
      </c>
      <c r="B175" t="s">
        <v>968</v>
      </c>
      <c r="C175">
        <v>2</v>
      </c>
      <c r="D175">
        <v>2</v>
      </c>
      <c r="E175">
        <v>2</v>
      </c>
      <c r="F175" t="s">
        <v>2061</v>
      </c>
      <c r="G175" t="s">
        <v>36</v>
      </c>
      <c r="H175" t="s">
        <v>2131</v>
      </c>
      <c r="I175" t="s">
        <v>38</v>
      </c>
      <c r="J175" t="s">
        <v>351</v>
      </c>
      <c r="K175" t="s">
        <v>38</v>
      </c>
      <c r="L175">
        <v>0</v>
      </c>
      <c r="M175">
        <v>0</v>
      </c>
      <c r="N175">
        <v>110807</v>
      </c>
      <c r="O175" t="s">
        <v>36</v>
      </c>
      <c r="P175">
        <v>0</v>
      </c>
      <c r="Q175">
        <v>2</v>
      </c>
      <c r="R175" t="s">
        <v>511</v>
      </c>
      <c r="S175">
        <v>2</v>
      </c>
      <c r="T175">
        <v>2</v>
      </c>
      <c r="U175" t="s">
        <v>2118</v>
      </c>
      <c r="V175" t="s">
        <v>36</v>
      </c>
      <c r="W175" t="s">
        <v>36</v>
      </c>
      <c r="Y175">
        <v>0</v>
      </c>
      <c r="Z175" t="s">
        <v>36</v>
      </c>
      <c r="AA175" t="s">
        <v>1594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36</v>
      </c>
      <c r="AJ175">
        <v>2</v>
      </c>
      <c r="AK175" t="s">
        <v>36</v>
      </c>
      <c r="AL175">
        <v>0</v>
      </c>
      <c r="AM175" t="b">
        <v>0</v>
      </c>
    </row>
    <row r="176" spans="1:41" x14ac:dyDescent="0.3">
      <c r="A176">
        <v>140009</v>
      </c>
      <c r="B176" t="s">
        <v>933</v>
      </c>
      <c r="C176">
        <v>2</v>
      </c>
      <c r="D176">
        <v>2</v>
      </c>
      <c r="E176">
        <v>2</v>
      </c>
      <c r="F176" t="s">
        <v>1596</v>
      </c>
      <c r="G176" t="s">
        <v>36</v>
      </c>
      <c r="H176" t="s">
        <v>1597</v>
      </c>
      <c r="I176" t="s">
        <v>38</v>
      </c>
      <c r="J176" t="s">
        <v>174</v>
      </c>
      <c r="K176" t="s">
        <v>38</v>
      </c>
      <c r="L176">
        <v>0</v>
      </c>
      <c r="M176">
        <v>0</v>
      </c>
      <c r="N176">
        <v>110042</v>
      </c>
      <c r="O176" t="s">
        <v>36</v>
      </c>
      <c r="P176">
        <v>0</v>
      </c>
      <c r="Q176">
        <v>2</v>
      </c>
      <c r="R176" t="s">
        <v>518</v>
      </c>
      <c r="S176">
        <v>2</v>
      </c>
      <c r="T176">
        <v>2</v>
      </c>
      <c r="U176" t="s">
        <v>2118</v>
      </c>
      <c r="V176" t="s">
        <v>36</v>
      </c>
      <c r="W176" t="s">
        <v>36</v>
      </c>
      <c r="Y176">
        <v>0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>
        <v>2</v>
      </c>
      <c r="AK176" t="s">
        <v>36</v>
      </c>
      <c r="AL176">
        <v>0</v>
      </c>
      <c r="AM176" t="b">
        <v>0</v>
      </c>
    </row>
    <row r="177" spans="1:39" x14ac:dyDescent="0.3">
      <c r="A177">
        <v>140010</v>
      </c>
      <c r="B177" t="s">
        <v>949</v>
      </c>
      <c r="C177">
        <v>2</v>
      </c>
      <c r="D177">
        <v>2</v>
      </c>
      <c r="E177">
        <v>2</v>
      </c>
      <c r="F177" t="s">
        <v>1951</v>
      </c>
      <c r="G177" t="s">
        <v>36</v>
      </c>
      <c r="H177" t="s">
        <v>1952</v>
      </c>
      <c r="I177" t="s">
        <v>571</v>
      </c>
      <c r="J177" t="s">
        <v>94</v>
      </c>
      <c r="K177" t="s">
        <v>38</v>
      </c>
      <c r="L177">
        <v>0</v>
      </c>
      <c r="M177">
        <v>0</v>
      </c>
      <c r="N177">
        <v>110183</v>
      </c>
      <c r="O177" t="s">
        <v>36</v>
      </c>
      <c r="P177">
        <v>0</v>
      </c>
      <c r="Q177">
        <v>2</v>
      </c>
      <c r="R177" t="s">
        <v>518</v>
      </c>
      <c r="S177">
        <v>2</v>
      </c>
      <c r="T177">
        <v>2</v>
      </c>
      <c r="U177" t="s">
        <v>2118</v>
      </c>
      <c r="V177" t="s">
        <v>36</v>
      </c>
      <c r="W177" t="s">
        <v>36</v>
      </c>
      <c r="Y177">
        <v>0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>
        <v>2</v>
      </c>
      <c r="AK177" t="s">
        <v>36</v>
      </c>
      <c r="AL177">
        <v>0</v>
      </c>
      <c r="AM177" t="b">
        <v>0</v>
      </c>
    </row>
    <row r="178" spans="1:39" x14ac:dyDescent="0.3">
      <c r="A178">
        <v>140011</v>
      </c>
      <c r="B178" t="s">
        <v>953</v>
      </c>
      <c r="C178">
        <v>2</v>
      </c>
      <c r="D178">
        <v>1</v>
      </c>
      <c r="E178">
        <v>2</v>
      </c>
      <c r="F178" t="s">
        <v>2045</v>
      </c>
      <c r="G178" t="s">
        <v>36</v>
      </c>
      <c r="H178" t="s">
        <v>2132</v>
      </c>
      <c r="I178" t="s">
        <v>38</v>
      </c>
      <c r="J178" t="s">
        <v>93</v>
      </c>
      <c r="K178" t="s">
        <v>2133</v>
      </c>
      <c r="L178">
        <v>0</v>
      </c>
      <c r="M178">
        <v>0</v>
      </c>
      <c r="N178">
        <v>110801</v>
      </c>
      <c r="O178" t="s">
        <v>36</v>
      </c>
      <c r="P178">
        <v>0</v>
      </c>
      <c r="Q178">
        <v>2</v>
      </c>
      <c r="R178" t="s">
        <v>36</v>
      </c>
      <c r="S178">
        <v>2</v>
      </c>
      <c r="T178">
        <v>2</v>
      </c>
      <c r="U178" t="s">
        <v>2118</v>
      </c>
      <c r="V178" t="s">
        <v>36</v>
      </c>
      <c r="W178" t="s">
        <v>36</v>
      </c>
      <c r="Y178">
        <v>0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>
        <v>2</v>
      </c>
      <c r="AK178" t="s">
        <v>36</v>
      </c>
      <c r="AL178">
        <v>0</v>
      </c>
      <c r="AM178" t="b">
        <v>0</v>
      </c>
    </row>
    <row r="179" spans="1:39" x14ac:dyDescent="0.3">
      <c r="A179">
        <v>140012</v>
      </c>
      <c r="B179" t="s">
        <v>934</v>
      </c>
      <c r="C179">
        <v>2</v>
      </c>
      <c r="D179">
        <v>1</v>
      </c>
      <c r="E179">
        <v>2</v>
      </c>
      <c r="F179" t="s">
        <v>2134</v>
      </c>
      <c r="G179" t="s">
        <v>36</v>
      </c>
      <c r="H179" t="s">
        <v>2135</v>
      </c>
      <c r="I179" t="s">
        <v>2136</v>
      </c>
      <c r="J179" t="s">
        <v>1087</v>
      </c>
      <c r="K179" t="s">
        <v>266</v>
      </c>
      <c r="L179">
        <v>0</v>
      </c>
      <c r="M179">
        <v>0</v>
      </c>
      <c r="N179">
        <v>140012</v>
      </c>
      <c r="O179" t="s">
        <v>36</v>
      </c>
      <c r="P179">
        <v>0</v>
      </c>
      <c r="Q179">
        <v>2</v>
      </c>
      <c r="R179" t="s">
        <v>1169</v>
      </c>
      <c r="S179">
        <v>2</v>
      </c>
      <c r="T179">
        <v>2</v>
      </c>
      <c r="U179" t="s">
        <v>2118</v>
      </c>
      <c r="V179" t="s">
        <v>36</v>
      </c>
      <c r="W179" t="s">
        <v>36</v>
      </c>
      <c r="Y179">
        <v>0</v>
      </c>
      <c r="Z179" t="s">
        <v>36</v>
      </c>
      <c r="AA179" t="s">
        <v>1594</v>
      </c>
      <c r="AB179" t="s">
        <v>2137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>
        <v>2</v>
      </c>
      <c r="AK179" t="s">
        <v>36</v>
      </c>
      <c r="AL179">
        <v>0</v>
      </c>
      <c r="AM179" t="b">
        <v>0</v>
      </c>
    </row>
    <row r="180" spans="1:39" x14ac:dyDescent="0.3">
      <c r="A180">
        <v>140013</v>
      </c>
      <c r="B180" t="s">
        <v>967</v>
      </c>
      <c r="C180">
        <v>2</v>
      </c>
      <c r="D180">
        <v>1</v>
      </c>
      <c r="E180">
        <v>0</v>
      </c>
      <c r="F180" t="s">
        <v>2031</v>
      </c>
      <c r="G180" t="s">
        <v>36</v>
      </c>
      <c r="H180" t="s">
        <v>2032</v>
      </c>
      <c r="I180" t="s">
        <v>515</v>
      </c>
      <c r="J180" t="s">
        <v>1141</v>
      </c>
      <c r="K180" t="s">
        <v>515</v>
      </c>
      <c r="L180">
        <v>0</v>
      </c>
      <c r="M180">
        <v>0</v>
      </c>
      <c r="N180">
        <v>110501</v>
      </c>
      <c r="O180" t="s">
        <v>36</v>
      </c>
      <c r="P180">
        <v>0</v>
      </c>
      <c r="Q180">
        <v>2</v>
      </c>
      <c r="R180" t="s">
        <v>1169</v>
      </c>
      <c r="S180">
        <v>2</v>
      </c>
      <c r="T180">
        <v>2</v>
      </c>
      <c r="U180" t="s">
        <v>2118</v>
      </c>
      <c r="V180" t="s">
        <v>36</v>
      </c>
      <c r="W180" t="s">
        <v>36</v>
      </c>
      <c r="Y180">
        <v>0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>
        <v>0</v>
      </c>
      <c r="AK180" t="s">
        <v>36</v>
      </c>
      <c r="AL180">
        <v>0</v>
      </c>
      <c r="AM180" t="b">
        <v>0</v>
      </c>
    </row>
    <row r="181" spans="1:39" x14ac:dyDescent="0.3">
      <c r="A181">
        <v>140014</v>
      </c>
      <c r="B181" t="s">
        <v>2138</v>
      </c>
      <c r="C181">
        <v>2</v>
      </c>
      <c r="D181">
        <v>1</v>
      </c>
      <c r="E181">
        <v>0</v>
      </c>
      <c r="F181" t="s">
        <v>1608</v>
      </c>
      <c r="G181" t="s">
        <v>36</v>
      </c>
      <c r="H181" t="s">
        <v>1609</v>
      </c>
      <c r="I181" t="s">
        <v>504</v>
      </c>
      <c r="J181" t="s">
        <v>1327</v>
      </c>
      <c r="K181" t="s">
        <v>38</v>
      </c>
      <c r="L181">
        <v>0</v>
      </c>
      <c r="M181">
        <v>0</v>
      </c>
      <c r="N181">
        <v>110305</v>
      </c>
      <c r="O181" t="s">
        <v>36</v>
      </c>
      <c r="P181">
        <v>0</v>
      </c>
      <c r="Q181">
        <v>2</v>
      </c>
      <c r="R181" t="s">
        <v>36</v>
      </c>
      <c r="S181">
        <v>2</v>
      </c>
      <c r="T181">
        <v>2</v>
      </c>
      <c r="U181" t="s">
        <v>2118</v>
      </c>
      <c r="V181" t="s">
        <v>36</v>
      </c>
      <c r="W181" t="s">
        <v>36</v>
      </c>
      <c r="X181" t="s">
        <v>1681</v>
      </c>
      <c r="Y181">
        <v>0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>
        <v>0</v>
      </c>
      <c r="AK181" t="s">
        <v>36</v>
      </c>
      <c r="AL181">
        <v>0</v>
      </c>
      <c r="AM181" t="b">
        <v>0</v>
      </c>
    </row>
    <row r="182" spans="1:39" x14ac:dyDescent="0.3">
      <c r="A182">
        <v>140015</v>
      </c>
      <c r="B182" t="s">
        <v>948</v>
      </c>
      <c r="C182">
        <v>2</v>
      </c>
      <c r="D182">
        <v>2</v>
      </c>
      <c r="E182">
        <v>0</v>
      </c>
      <c r="F182" t="s">
        <v>1846</v>
      </c>
      <c r="G182" t="s">
        <v>36</v>
      </c>
      <c r="H182" t="s">
        <v>2139</v>
      </c>
      <c r="I182" t="s">
        <v>81</v>
      </c>
      <c r="J182" t="s">
        <v>1106</v>
      </c>
      <c r="K182" t="s">
        <v>81</v>
      </c>
      <c r="L182">
        <v>0</v>
      </c>
      <c r="M182">
        <v>0</v>
      </c>
      <c r="N182">
        <v>110067</v>
      </c>
      <c r="O182" t="s">
        <v>36</v>
      </c>
      <c r="P182">
        <v>0</v>
      </c>
      <c r="Q182">
        <v>2</v>
      </c>
      <c r="R182" t="s">
        <v>531</v>
      </c>
      <c r="S182">
        <v>2</v>
      </c>
      <c r="T182">
        <v>2</v>
      </c>
      <c r="U182" t="s">
        <v>2118</v>
      </c>
      <c r="V182" t="s">
        <v>36</v>
      </c>
      <c r="W182" t="s">
        <v>36</v>
      </c>
      <c r="Y182">
        <v>1</v>
      </c>
      <c r="Z182" t="s">
        <v>1638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>
        <v>1</v>
      </c>
      <c r="AK182" t="s">
        <v>36</v>
      </c>
      <c r="AL182">
        <v>0</v>
      </c>
      <c r="AM182" t="b">
        <v>0</v>
      </c>
    </row>
    <row r="183" spans="1:39" x14ac:dyDescent="0.3">
      <c r="A183">
        <v>140016</v>
      </c>
      <c r="B183" t="s">
        <v>2140</v>
      </c>
      <c r="C183">
        <v>0</v>
      </c>
      <c r="D183">
        <v>0</v>
      </c>
      <c r="E183">
        <v>0</v>
      </c>
      <c r="F183" t="s">
        <v>36</v>
      </c>
      <c r="G183" t="s">
        <v>36</v>
      </c>
      <c r="H183" t="s">
        <v>2141</v>
      </c>
      <c r="I183" t="s">
        <v>38</v>
      </c>
      <c r="J183" t="s">
        <v>72</v>
      </c>
      <c r="K183" t="s">
        <v>38</v>
      </c>
      <c r="L183">
        <v>0</v>
      </c>
      <c r="M183">
        <v>0</v>
      </c>
      <c r="N183">
        <v>140016</v>
      </c>
      <c r="O183" t="s">
        <v>36</v>
      </c>
      <c r="P183">
        <v>0</v>
      </c>
      <c r="Q183">
        <v>2</v>
      </c>
      <c r="R183" t="s">
        <v>36</v>
      </c>
      <c r="S183">
        <v>0</v>
      </c>
      <c r="T183">
        <v>0</v>
      </c>
      <c r="U183" t="s">
        <v>2118</v>
      </c>
      <c r="V183" t="s">
        <v>36</v>
      </c>
      <c r="W183" t="s">
        <v>36</v>
      </c>
      <c r="X183" t="s">
        <v>2142</v>
      </c>
      <c r="Y183">
        <v>0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>
        <v>0</v>
      </c>
      <c r="AK183" t="s">
        <v>36</v>
      </c>
      <c r="AL183">
        <v>0</v>
      </c>
      <c r="AM183" t="b">
        <v>0</v>
      </c>
    </row>
    <row r="184" spans="1:39" x14ac:dyDescent="0.3">
      <c r="A184">
        <v>140017</v>
      </c>
      <c r="B184" t="s">
        <v>2143</v>
      </c>
      <c r="C184">
        <v>0</v>
      </c>
      <c r="D184">
        <v>0</v>
      </c>
      <c r="E184">
        <v>0</v>
      </c>
      <c r="F184" t="s">
        <v>36</v>
      </c>
      <c r="G184" t="s">
        <v>36</v>
      </c>
      <c r="H184" t="s">
        <v>2144</v>
      </c>
      <c r="I184" t="s">
        <v>38</v>
      </c>
      <c r="J184" t="s">
        <v>206</v>
      </c>
      <c r="K184" t="s">
        <v>38</v>
      </c>
      <c r="L184">
        <v>0</v>
      </c>
      <c r="M184">
        <v>0</v>
      </c>
      <c r="N184">
        <v>140017</v>
      </c>
      <c r="O184" t="s">
        <v>36</v>
      </c>
      <c r="P184">
        <v>0</v>
      </c>
      <c r="Q184">
        <v>2</v>
      </c>
      <c r="R184" t="s">
        <v>36</v>
      </c>
      <c r="S184">
        <v>0</v>
      </c>
      <c r="T184">
        <v>0</v>
      </c>
      <c r="U184" t="s">
        <v>2118</v>
      </c>
      <c r="V184" t="s">
        <v>36</v>
      </c>
      <c r="W184" t="s">
        <v>36</v>
      </c>
      <c r="X184" t="s">
        <v>2142</v>
      </c>
      <c r="Y184">
        <v>0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>
        <v>0</v>
      </c>
      <c r="AK184" t="s">
        <v>36</v>
      </c>
      <c r="AL184">
        <v>0</v>
      </c>
      <c r="AM184" t="b">
        <v>0</v>
      </c>
    </row>
    <row r="185" spans="1:39" x14ac:dyDescent="0.3">
      <c r="A185">
        <v>140018</v>
      </c>
      <c r="B185" t="s">
        <v>960</v>
      </c>
      <c r="C185">
        <v>2</v>
      </c>
      <c r="D185">
        <v>2</v>
      </c>
      <c r="E185">
        <v>2</v>
      </c>
      <c r="F185" t="s">
        <v>1713</v>
      </c>
      <c r="G185" t="s">
        <v>36</v>
      </c>
      <c r="H185" t="s">
        <v>2145</v>
      </c>
      <c r="I185" t="s">
        <v>616</v>
      </c>
      <c r="J185" t="s">
        <v>1128</v>
      </c>
      <c r="K185" t="s">
        <v>616</v>
      </c>
      <c r="L185">
        <v>0</v>
      </c>
      <c r="M185">
        <v>0</v>
      </c>
      <c r="N185">
        <v>110001</v>
      </c>
      <c r="O185" t="s">
        <v>36</v>
      </c>
      <c r="P185">
        <v>0</v>
      </c>
      <c r="Q185">
        <v>2</v>
      </c>
      <c r="R185" t="s">
        <v>491</v>
      </c>
      <c r="S185">
        <v>2</v>
      </c>
      <c r="T185">
        <v>2</v>
      </c>
      <c r="U185" t="s">
        <v>2118</v>
      </c>
      <c r="V185" t="s">
        <v>36</v>
      </c>
      <c r="W185" t="s">
        <v>36</v>
      </c>
      <c r="Y185">
        <v>1</v>
      </c>
      <c r="Z185" t="s">
        <v>1638</v>
      </c>
      <c r="AA185" t="s">
        <v>36</v>
      </c>
      <c r="AB185" t="s">
        <v>2146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>
        <v>1</v>
      </c>
      <c r="AK185" t="s">
        <v>36</v>
      </c>
      <c r="AL185">
        <v>0</v>
      </c>
      <c r="AM185" t="b">
        <v>0</v>
      </c>
    </row>
    <row r="186" spans="1:39" x14ac:dyDescent="0.3">
      <c r="A186">
        <v>140019</v>
      </c>
      <c r="B186" t="s">
        <v>931</v>
      </c>
      <c r="C186">
        <v>2</v>
      </c>
      <c r="D186">
        <v>2</v>
      </c>
      <c r="E186">
        <v>2</v>
      </c>
      <c r="F186" t="s">
        <v>1779</v>
      </c>
      <c r="G186" t="s">
        <v>36</v>
      </c>
      <c r="H186" t="s">
        <v>2147</v>
      </c>
      <c r="I186" t="s">
        <v>616</v>
      </c>
      <c r="J186" t="s">
        <v>283</v>
      </c>
      <c r="K186" t="s">
        <v>616</v>
      </c>
      <c r="L186">
        <v>0</v>
      </c>
      <c r="M186">
        <v>0</v>
      </c>
      <c r="N186">
        <v>110030</v>
      </c>
      <c r="O186" t="s">
        <v>36</v>
      </c>
      <c r="P186">
        <v>0</v>
      </c>
      <c r="Q186">
        <v>2</v>
      </c>
      <c r="R186" t="s">
        <v>552</v>
      </c>
      <c r="S186">
        <v>2</v>
      </c>
      <c r="T186">
        <v>2</v>
      </c>
      <c r="U186" t="s">
        <v>2118</v>
      </c>
      <c r="V186" t="s">
        <v>36</v>
      </c>
      <c r="W186" t="s">
        <v>36</v>
      </c>
      <c r="Y186">
        <v>1</v>
      </c>
      <c r="Z186" t="s">
        <v>1638</v>
      </c>
      <c r="AA186" t="s">
        <v>36</v>
      </c>
      <c r="AB186" t="s">
        <v>2148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>
        <v>1</v>
      </c>
      <c r="AK186" t="s">
        <v>36</v>
      </c>
      <c r="AL186">
        <v>0</v>
      </c>
      <c r="AM186" t="b">
        <v>0</v>
      </c>
    </row>
    <row r="187" spans="1:39" x14ac:dyDescent="0.3">
      <c r="A187">
        <v>140020</v>
      </c>
      <c r="B187" t="s">
        <v>944</v>
      </c>
      <c r="C187">
        <v>2</v>
      </c>
      <c r="D187">
        <v>2</v>
      </c>
      <c r="E187">
        <v>2</v>
      </c>
      <c r="F187" t="s">
        <v>1590</v>
      </c>
      <c r="G187" t="s">
        <v>36</v>
      </c>
      <c r="H187" t="s">
        <v>1770</v>
      </c>
      <c r="I187" t="s">
        <v>38</v>
      </c>
      <c r="J187" t="s">
        <v>343</v>
      </c>
      <c r="K187" t="s">
        <v>38</v>
      </c>
      <c r="L187">
        <v>0</v>
      </c>
      <c r="M187">
        <v>0</v>
      </c>
      <c r="N187">
        <v>110801</v>
      </c>
      <c r="O187" t="s">
        <v>36</v>
      </c>
      <c r="P187">
        <v>0</v>
      </c>
      <c r="Q187">
        <v>2</v>
      </c>
      <c r="R187" t="s">
        <v>552</v>
      </c>
      <c r="S187">
        <v>2</v>
      </c>
      <c r="T187">
        <v>2</v>
      </c>
      <c r="U187" t="s">
        <v>2118</v>
      </c>
      <c r="V187" t="s">
        <v>36</v>
      </c>
      <c r="W187" t="s">
        <v>36</v>
      </c>
      <c r="Y187">
        <v>0</v>
      </c>
      <c r="Z187" t="s">
        <v>36</v>
      </c>
      <c r="AA187" t="s">
        <v>36</v>
      </c>
      <c r="AB187" t="s">
        <v>2149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>
        <v>2</v>
      </c>
      <c r="AK187" t="s">
        <v>36</v>
      </c>
      <c r="AL187">
        <v>0</v>
      </c>
      <c r="AM187" t="b">
        <v>0</v>
      </c>
    </row>
    <row r="188" spans="1:39" x14ac:dyDescent="0.3">
      <c r="A188">
        <v>140021</v>
      </c>
      <c r="B188" t="s">
        <v>1206</v>
      </c>
      <c r="C188">
        <v>2</v>
      </c>
      <c r="D188">
        <v>2</v>
      </c>
      <c r="E188">
        <v>0</v>
      </c>
      <c r="F188" t="s">
        <v>1760</v>
      </c>
      <c r="G188" t="s">
        <v>36</v>
      </c>
      <c r="H188" t="s">
        <v>2150</v>
      </c>
      <c r="I188" t="s">
        <v>602</v>
      </c>
      <c r="J188" t="s">
        <v>374</v>
      </c>
      <c r="K188" t="s">
        <v>38</v>
      </c>
      <c r="L188">
        <v>0</v>
      </c>
      <c r="M188">
        <v>0</v>
      </c>
      <c r="N188">
        <v>140021</v>
      </c>
      <c r="O188" t="s">
        <v>36</v>
      </c>
      <c r="P188">
        <v>0</v>
      </c>
      <c r="Q188">
        <v>2</v>
      </c>
      <c r="R188" t="s">
        <v>36</v>
      </c>
      <c r="S188">
        <v>2</v>
      </c>
      <c r="T188">
        <v>0</v>
      </c>
      <c r="U188" t="s">
        <v>2118</v>
      </c>
      <c r="V188" t="s">
        <v>36</v>
      </c>
      <c r="W188" t="s">
        <v>36</v>
      </c>
      <c r="Y188">
        <v>0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>
        <v>0</v>
      </c>
      <c r="AK188" t="s">
        <v>36</v>
      </c>
      <c r="AL188">
        <v>0</v>
      </c>
      <c r="AM188" t="b">
        <v>0</v>
      </c>
    </row>
    <row r="189" spans="1:39" x14ac:dyDescent="0.3">
      <c r="A189">
        <v>140022</v>
      </c>
      <c r="B189" t="s">
        <v>1457</v>
      </c>
      <c r="C189">
        <v>2</v>
      </c>
      <c r="D189">
        <v>2</v>
      </c>
      <c r="E189">
        <v>0</v>
      </c>
      <c r="F189" t="s">
        <v>1641</v>
      </c>
      <c r="G189" t="s">
        <v>36</v>
      </c>
      <c r="H189" t="s">
        <v>1642</v>
      </c>
      <c r="I189" t="s">
        <v>537</v>
      </c>
      <c r="J189" t="s">
        <v>36</v>
      </c>
      <c r="K189" t="s">
        <v>266</v>
      </c>
      <c r="L189">
        <v>0</v>
      </c>
      <c r="M189">
        <v>0</v>
      </c>
      <c r="N189">
        <v>110010</v>
      </c>
      <c r="O189" t="s">
        <v>36</v>
      </c>
      <c r="P189">
        <v>0</v>
      </c>
      <c r="Q189">
        <v>2</v>
      </c>
      <c r="R189" t="s">
        <v>36</v>
      </c>
      <c r="S189">
        <v>0</v>
      </c>
      <c r="T189">
        <v>0</v>
      </c>
      <c r="U189" t="s">
        <v>2118</v>
      </c>
      <c r="V189" t="s">
        <v>36</v>
      </c>
      <c r="W189" t="s">
        <v>36</v>
      </c>
      <c r="Y189">
        <v>0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>
        <v>0</v>
      </c>
      <c r="AK189" t="s">
        <v>36</v>
      </c>
      <c r="AL189">
        <v>0</v>
      </c>
      <c r="AM189" t="b">
        <v>0</v>
      </c>
    </row>
    <row r="190" spans="1:39" x14ac:dyDescent="0.3">
      <c r="A190">
        <v>140023</v>
      </c>
      <c r="B190" t="s">
        <v>1458</v>
      </c>
      <c r="C190">
        <v>2</v>
      </c>
      <c r="D190">
        <v>1</v>
      </c>
      <c r="E190">
        <v>3</v>
      </c>
      <c r="F190" t="s">
        <v>1884</v>
      </c>
      <c r="G190" t="s">
        <v>36</v>
      </c>
      <c r="H190" t="s">
        <v>2151</v>
      </c>
      <c r="I190" t="s">
        <v>36</v>
      </c>
      <c r="J190" t="s">
        <v>36</v>
      </c>
      <c r="K190" t="s">
        <v>38</v>
      </c>
      <c r="L190">
        <v>0</v>
      </c>
      <c r="M190">
        <v>0</v>
      </c>
      <c r="N190">
        <v>110091</v>
      </c>
      <c r="O190" t="s">
        <v>36</v>
      </c>
      <c r="P190">
        <v>0</v>
      </c>
      <c r="Q190">
        <v>2</v>
      </c>
      <c r="R190" t="s">
        <v>36</v>
      </c>
      <c r="S190">
        <v>2</v>
      </c>
      <c r="T190">
        <v>2</v>
      </c>
      <c r="U190" t="s">
        <v>2118</v>
      </c>
      <c r="V190" t="s">
        <v>36</v>
      </c>
      <c r="W190" t="s">
        <v>36</v>
      </c>
      <c r="Y190">
        <v>0</v>
      </c>
      <c r="Z190" t="s">
        <v>36</v>
      </c>
      <c r="AA190" t="s">
        <v>36</v>
      </c>
      <c r="AB190" t="s">
        <v>2152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>
        <v>1</v>
      </c>
      <c r="AK190" t="s">
        <v>36</v>
      </c>
      <c r="AL190">
        <v>0</v>
      </c>
      <c r="AM190" t="b">
        <v>0</v>
      </c>
    </row>
    <row r="191" spans="1:39" x14ac:dyDescent="0.3">
      <c r="A191">
        <v>140024</v>
      </c>
      <c r="B191" t="s">
        <v>946</v>
      </c>
      <c r="C191">
        <v>0</v>
      </c>
      <c r="D191">
        <v>0</v>
      </c>
      <c r="E191">
        <v>0</v>
      </c>
      <c r="F191" t="s">
        <v>36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>
        <v>0</v>
      </c>
      <c r="M191">
        <v>0</v>
      </c>
      <c r="O191" t="s">
        <v>36</v>
      </c>
      <c r="P191">
        <v>0</v>
      </c>
      <c r="Q191">
        <v>0</v>
      </c>
      <c r="R191" t="s">
        <v>36</v>
      </c>
      <c r="S191">
        <v>0</v>
      </c>
      <c r="T191">
        <v>0</v>
      </c>
      <c r="U191" t="s">
        <v>36</v>
      </c>
      <c r="V191" t="s">
        <v>36</v>
      </c>
      <c r="W191" t="s">
        <v>36</v>
      </c>
      <c r="X191" t="s">
        <v>2036</v>
      </c>
      <c r="Y191">
        <v>0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>
        <v>0</v>
      </c>
      <c r="AK191" t="s">
        <v>36</v>
      </c>
      <c r="AL191">
        <v>0</v>
      </c>
      <c r="AM191" t="b">
        <v>0</v>
      </c>
    </row>
    <row r="192" spans="1:39" x14ac:dyDescent="0.3">
      <c r="A192">
        <v>140025</v>
      </c>
      <c r="B192" t="s">
        <v>964</v>
      </c>
      <c r="C192">
        <v>2</v>
      </c>
      <c r="D192">
        <v>1</v>
      </c>
      <c r="E192">
        <v>0</v>
      </c>
      <c r="F192" t="s">
        <v>1650</v>
      </c>
      <c r="G192" t="s">
        <v>36</v>
      </c>
      <c r="H192" t="s">
        <v>1651</v>
      </c>
      <c r="I192" t="s">
        <v>81</v>
      </c>
      <c r="J192" t="s">
        <v>1135</v>
      </c>
      <c r="K192" t="s">
        <v>81</v>
      </c>
      <c r="L192">
        <v>0</v>
      </c>
      <c r="M192">
        <v>0</v>
      </c>
      <c r="N192">
        <v>110025</v>
      </c>
      <c r="O192" t="s">
        <v>36</v>
      </c>
      <c r="P192">
        <v>0</v>
      </c>
      <c r="Q192">
        <v>2</v>
      </c>
      <c r="R192" t="s">
        <v>531</v>
      </c>
      <c r="S192">
        <v>2</v>
      </c>
      <c r="T192">
        <v>0</v>
      </c>
      <c r="U192" t="s">
        <v>1592</v>
      </c>
      <c r="V192" t="s">
        <v>36</v>
      </c>
      <c r="W192" t="s">
        <v>36</v>
      </c>
      <c r="Y192">
        <v>0</v>
      </c>
      <c r="Z192" t="s">
        <v>36</v>
      </c>
      <c r="AA192" t="s">
        <v>1594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>
        <v>0</v>
      </c>
      <c r="AK192" t="s">
        <v>36</v>
      </c>
      <c r="AL192">
        <v>0</v>
      </c>
      <c r="AM192" t="b">
        <v>0</v>
      </c>
    </row>
    <row r="193" spans="1:39" x14ac:dyDescent="0.3">
      <c r="A193">
        <v>140026</v>
      </c>
      <c r="B193" t="s">
        <v>1459</v>
      </c>
      <c r="C193">
        <v>2</v>
      </c>
      <c r="D193">
        <v>1</v>
      </c>
      <c r="E193">
        <v>0</v>
      </c>
      <c r="F193" t="s">
        <v>1982</v>
      </c>
      <c r="G193" t="s">
        <v>36</v>
      </c>
      <c r="H193" t="s">
        <v>2153</v>
      </c>
      <c r="I193" t="s">
        <v>38</v>
      </c>
      <c r="J193" t="s">
        <v>253</v>
      </c>
      <c r="K193" t="s">
        <v>38</v>
      </c>
      <c r="L193">
        <v>0</v>
      </c>
      <c r="M193">
        <v>0</v>
      </c>
      <c r="N193">
        <v>110216</v>
      </c>
      <c r="O193" t="s">
        <v>36</v>
      </c>
      <c r="P193">
        <v>0</v>
      </c>
      <c r="Q193">
        <v>2</v>
      </c>
      <c r="R193" t="s">
        <v>552</v>
      </c>
      <c r="S193">
        <v>2</v>
      </c>
      <c r="T193">
        <v>0</v>
      </c>
      <c r="U193" t="s">
        <v>1603</v>
      </c>
      <c r="V193" t="s">
        <v>36</v>
      </c>
      <c r="W193" t="s">
        <v>36</v>
      </c>
      <c r="Y193">
        <v>0</v>
      </c>
      <c r="Z193" t="s">
        <v>36</v>
      </c>
      <c r="AA193" t="s">
        <v>1594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>
        <v>0</v>
      </c>
      <c r="AK193" t="s">
        <v>36</v>
      </c>
      <c r="AL193">
        <v>0</v>
      </c>
      <c r="AM193" t="b">
        <v>0</v>
      </c>
    </row>
    <row r="194" spans="1:39" x14ac:dyDescent="0.3">
      <c r="A194">
        <v>140027</v>
      </c>
      <c r="B194" t="s">
        <v>965</v>
      </c>
      <c r="C194">
        <v>2</v>
      </c>
      <c r="D194">
        <v>1</v>
      </c>
      <c r="E194">
        <v>0</v>
      </c>
      <c r="F194" t="s">
        <v>1966</v>
      </c>
      <c r="G194" t="s">
        <v>36</v>
      </c>
      <c r="H194" t="s">
        <v>1967</v>
      </c>
      <c r="I194" t="s">
        <v>134</v>
      </c>
      <c r="J194" t="s">
        <v>1138</v>
      </c>
      <c r="K194" t="s">
        <v>134</v>
      </c>
      <c r="L194">
        <v>0</v>
      </c>
      <c r="M194">
        <v>0</v>
      </c>
      <c r="N194">
        <v>110191</v>
      </c>
      <c r="O194" t="s">
        <v>36</v>
      </c>
      <c r="P194">
        <v>0</v>
      </c>
      <c r="Q194">
        <v>2</v>
      </c>
      <c r="R194" t="s">
        <v>1169</v>
      </c>
      <c r="S194">
        <v>0</v>
      </c>
      <c r="T194">
        <v>0</v>
      </c>
      <c r="U194" t="s">
        <v>1603</v>
      </c>
      <c r="V194" t="s">
        <v>36</v>
      </c>
      <c r="W194" t="s">
        <v>36</v>
      </c>
      <c r="Y194">
        <v>0</v>
      </c>
      <c r="Z194" t="s">
        <v>36</v>
      </c>
      <c r="AA194" t="s">
        <v>1594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36</v>
      </c>
      <c r="AJ194">
        <v>0</v>
      </c>
      <c r="AK194" t="s">
        <v>36</v>
      </c>
      <c r="AL194">
        <v>0</v>
      </c>
      <c r="AM194" t="b">
        <v>0</v>
      </c>
    </row>
    <row r="195" spans="1:39" x14ac:dyDescent="0.3">
      <c r="A195">
        <v>140032</v>
      </c>
      <c r="B195" t="s">
        <v>2154</v>
      </c>
      <c r="C195">
        <v>2</v>
      </c>
      <c r="D195">
        <v>1</v>
      </c>
      <c r="E195">
        <v>2</v>
      </c>
      <c r="F195" t="s">
        <v>1669</v>
      </c>
      <c r="G195" t="s">
        <v>36</v>
      </c>
      <c r="H195" t="s">
        <v>2155</v>
      </c>
      <c r="I195" t="s">
        <v>1671</v>
      </c>
      <c r="J195" t="s">
        <v>356</v>
      </c>
      <c r="K195" t="s">
        <v>38</v>
      </c>
      <c r="L195">
        <v>0</v>
      </c>
      <c r="M195">
        <v>0</v>
      </c>
      <c r="N195">
        <v>110031</v>
      </c>
      <c r="O195" t="s">
        <v>36</v>
      </c>
      <c r="P195">
        <v>0</v>
      </c>
      <c r="Q195">
        <v>1</v>
      </c>
      <c r="R195" t="s">
        <v>511</v>
      </c>
      <c r="S195">
        <v>2</v>
      </c>
      <c r="T195">
        <v>2</v>
      </c>
      <c r="U195" t="s">
        <v>2118</v>
      </c>
      <c r="V195" t="s">
        <v>36</v>
      </c>
      <c r="W195" t="s">
        <v>36</v>
      </c>
      <c r="X195" t="s">
        <v>1673</v>
      </c>
      <c r="Y195">
        <v>1</v>
      </c>
      <c r="Z195" t="s">
        <v>1638</v>
      </c>
      <c r="AA195" t="s">
        <v>36</v>
      </c>
      <c r="AB195" t="s">
        <v>2156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>
        <v>1</v>
      </c>
      <c r="AK195" t="s">
        <v>36</v>
      </c>
      <c r="AL195">
        <v>0</v>
      </c>
      <c r="AM195" t="b">
        <v>0</v>
      </c>
    </row>
    <row r="196" spans="1:39" x14ac:dyDescent="0.3">
      <c r="A196">
        <v>140044</v>
      </c>
      <c r="B196" t="s">
        <v>969</v>
      </c>
      <c r="C196">
        <v>2</v>
      </c>
      <c r="D196">
        <v>1</v>
      </c>
      <c r="E196">
        <v>3</v>
      </c>
      <c r="F196" t="s">
        <v>1832</v>
      </c>
      <c r="G196" t="s">
        <v>36</v>
      </c>
      <c r="H196" t="s">
        <v>2157</v>
      </c>
      <c r="I196" t="s">
        <v>38</v>
      </c>
      <c r="J196" t="s">
        <v>1144</v>
      </c>
      <c r="K196" t="s">
        <v>38</v>
      </c>
      <c r="L196">
        <v>0</v>
      </c>
      <c r="M196">
        <v>0</v>
      </c>
      <c r="N196">
        <v>110061</v>
      </c>
      <c r="O196" t="s">
        <v>36</v>
      </c>
      <c r="P196">
        <v>0</v>
      </c>
      <c r="Q196">
        <v>2</v>
      </c>
      <c r="R196" t="s">
        <v>484</v>
      </c>
      <c r="S196">
        <v>2</v>
      </c>
      <c r="T196">
        <v>2</v>
      </c>
      <c r="U196" t="s">
        <v>2118</v>
      </c>
      <c r="V196" t="s">
        <v>36</v>
      </c>
      <c r="W196" t="s">
        <v>36</v>
      </c>
      <c r="X196" t="s">
        <v>1681</v>
      </c>
      <c r="Y196">
        <v>1</v>
      </c>
      <c r="Z196" t="s">
        <v>1638</v>
      </c>
      <c r="AA196" t="s">
        <v>36</v>
      </c>
      <c r="AB196" t="s">
        <v>2158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>
        <v>1</v>
      </c>
      <c r="AK196" t="s">
        <v>36</v>
      </c>
      <c r="AL196">
        <v>0</v>
      </c>
      <c r="AM196" t="b">
        <v>0</v>
      </c>
    </row>
    <row r="197" spans="1:39" x14ac:dyDescent="0.3">
      <c r="A197">
        <v>140046</v>
      </c>
      <c r="B197" t="s">
        <v>940</v>
      </c>
      <c r="C197">
        <v>2</v>
      </c>
      <c r="D197">
        <v>2</v>
      </c>
      <c r="E197">
        <v>2</v>
      </c>
      <c r="F197" t="s">
        <v>1733</v>
      </c>
      <c r="G197" t="s">
        <v>36</v>
      </c>
      <c r="H197" t="s">
        <v>2159</v>
      </c>
      <c r="I197" t="s">
        <v>38</v>
      </c>
      <c r="J197" t="s">
        <v>244</v>
      </c>
      <c r="K197" t="s">
        <v>38</v>
      </c>
      <c r="L197">
        <v>0</v>
      </c>
      <c r="M197">
        <v>0</v>
      </c>
      <c r="N197">
        <v>110082</v>
      </c>
      <c r="O197" t="s">
        <v>36</v>
      </c>
      <c r="P197">
        <v>0</v>
      </c>
      <c r="Q197">
        <v>2</v>
      </c>
      <c r="R197" t="s">
        <v>552</v>
      </c>
      <c r="S197">
        <v>2</v>
      </c>
      <c r="T197">
        <v>2</v>
      </c>
      <c r="U197" t="s">
        <v>2118</v>
      </c>
      <c r="V197" t="s">
        <v>36</v>
      </c>
      <c r="W197" t="s">
        <v>36</v>
      </c>
      <c r="Y197">
        <v>1</v>
      </c>
      <c r="Z197" t="s">
        <v>1638</v>
      </c>
      <c r="AA197" t="s">
        <v>36</v>
      </c>
      <c r="AB197" t="s">
        <v>2160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>
        <v>1</v>
      </c>
      <c r="AK197" t="s">
        <v>36</v>
      </c>
      <c r="AL197">
        <v>0</v>
      </c>
      <c r="AM197" t="b">
        <v>0</v>
      </c>
    </row>
    <row r="198" spans="1:39" x14ac:dyDescent="0.3">
      <c r="A198">
        <v>140047</v>
      </c>
      <c r="B198" t="s">
        <v>936</v>
      </c>
      <c r="C198">
        <v>2</v>
      </c>
      <c r="D198">
        <v>1</v>
      </c>
      <c r="E198">
        <v>2</v>
      </c>
      <c r="F198" t="s">
        <v>1869</v>
      </c>
      <c r="G198" t="s">
        <v>36</v>
      </c>
      <c r="H198" t="s">
        <v>2161</v>
      </c>
      <c r="I198" t="s">
        <v>581</v>
      </c>
      <c r="J198" t="s">
        <v>141</v>
      </c>
      <c r="K198" t="s">
        <v>38</v>
      </c>
      <c r="L198">
        <v>0</v>
      </c>
      <c r="M198">
        <v>0</v>
      </c>
      <c r="N198">
        <v>110084</v>
      </c>
      <c r="O198" t="s">
        <v>36</v>
      </c>
      <c r="P198">
        <v>0</v>
      </c>
      <c r="Q198">
        <v>2</v>
      </c>
      <c r="R198" t="s">
        <v>488</v>
      </c>
      <c r="S198">
        <v>2</v>
      </c>
      <c r="T198">
        <v>2</v>
      </c>
      <c r="U198" t="s">
        <v>2118</v>
      </c>
      <c r="V198" t="s">
        <v>36</v>
      </c>
      <c r="W198" t="s">
        <v>36</v>
      </c>
      <c r="Y198">
        <v>1</v>
      </c>
      <c r="Z198" t="s">
        <v>1638</v>
      </c>
      <c r="AA198" t="s">
        <v>36</v>
      </c>
      <c r="AB198" t="s">
        <v>2162</v>
      </c>
      <c r="AC198" t="s">
        <v>36</v>
      </c>
      <c r="AD198" t="s">
        <v>36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>
        <v>1</v>
      </c>
      <c r="AK198" t="s">
        <v>36</v>
      </c>
      <c r="AL198">
        <v>0</v>
      </c>
      <c r="AM198" t="b">
        <v>0</v>
      </c>
    </row>
    <row r="199" spans="1:39" x14ac:dyDescent="0.3">
      <c r="A199">
        <v>140048</v>
      </c>
      <c r="B199" t="s">
        <v>2163</v>
      </c>
      <c r="C199">
        <v>2</v>
      </c>
      <c r="D199">
        <v>1</v>
      </c>
      <c r="E199">
        <v>2</v>
      </c>
      <c r="F199" t="s">
        <v>1881</v>
      </c>
      <c r="G199" t="s">
        <v>36</v>
      </c>
      <c r="H199" t="s">
        <v>2164</v>
      </c>
      <c r="I199" t="s">
        <v>629</v>
      </c>
      <c r="J199" t="s">
        <v>260</v>
      </c>
      <c r="K199" t="s">
        <v>138</v>
      </c>
      <c r="L199">
        <v>0</v>
      </c>
      <c r="M199">
        <v>0</v>
      </c>
      <c r="N199">
        <v>140048</v>
      </c>
      <c r="O199" t="s">
        <v>36</v>
      </c>
      <c r="P199">
        <v>0</v>
      </c>
      <c r="Q199">
        <v>2</v>
      </c>
      <c r="R199" t="s">
        <v>516</v>
      </c>
      <c r="S199">
        <v>2</v>
      </c>
      <c r="T199">
        <v>2</v>
      </c>
      <c r="U199" t="s">
        <v>2118</v>
      </c>
      <c r="V199" t="s">
        <v>36</v>
      </c>
      <c r="W199" t="s">
        <v>36</v>
      </c>
      <c r="X199" t="s">
        <v>1681</v>
      </c>
      <c r="Y199">
        <v>0</v>
      </c>
      <c r="Z199" t="s">
        <v>36</v>
      </c>
      <c r="AA199" t="s">
        <v>36</v>
      </c>
      <c r="AB199" t="s">
        <v>2165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>
        <v>1</v>
      </c>
      <c r="AK199" t="s">
        <v>36</v>
      </c>
      <c r="AL199">
        <v>0</v>
      </c>
      <c r="AM199" t="b">
        <v>0</v>
      </c>
    </row>
    <row r="200" spans="1:39" x14ac:dyDescent="0.3">
      <c r="A200">
        <v>140049</v>
      </c>
      <c r="B200" t="s">
        <v>957</v>
      </c>
      <c r="C200">
        <v>2</v>
      </c>
      <c r="D200">
        <v>1</v>
      </c>
      <c r="E200">
        <v>0</v>
      </c>
      <c r="F200" t="s">
        <v>1829</v>
      </c>
      <c r="G200" t="s">
        <v>36</v>
      </c>
      <c r="H200" t="s">
        <v>2166</v>
      </c>
      <c r="I200" t="s">
        <v>38</v>
      </c>
      <c r="J200" t="s">
        <v>244</v>
      </c>
      <c r="K200" t="s">
        <v>38</v>
      </c>
      <c r="L200">
        <v>0</v>
      </c>
      <c r="M200">
        <v>0</v>
      </c>
      <c r="N200">
        <v>110060</v>
      </c>
      <c r="O200" t="s">
        <v>36</v>
      </c>
      <c r="P200">
        <v>0</v>
      </c>
      <c r="Q200">
        <v>2</v>
      </c>
      <c r="R200" t="s">
        <v>518</v>
      </c>
      <c r="S200">
        <v>2</v>
      </c>
      <c r="T200">
        <v>2</v>
      </c>
      <c r="U200" t="s">
        <v>2118</v>
      </c>
      <c r="V200" t="s">
        <v>36</v>
      </c>
      <c r="W200" t="s">
        <v>36</v>
      </c>
      <c r="Y200">
        <v>0</v>
      </c>
      <c r="Z200" t="s">
        <v>36</v>
      </c>
      <c r="AA200" t="s">
        <v>36</v>
      </c>
      <c r="AB200" t="s">
        <v>2167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>
        <v>1</v>
      </c>
      <c r="AK200" t="s">
        <v>36</v>
      </c>
      <c r="AL200">
        <v>0</v>
      </c>
      <c r="AM200" t="b">
        <v>0</v>
      </c>
    </row>
    <row r="201" spans="1:39" x14ac:dyDescent="0.3">
      <c r="A201">
        <v>140050</v>
      </c>
      <c r="B201" t="s">
        <v>939</v>
      </c>
      <c r="C201">
        <v>2</v>
      </c>
      <c r="D201">
        <v>2</v>
      </c>
      <c r="E201">
        <v>0</v>
      </c>
      <c r="F201" t="s">
        <v>1836</v>
      </c>
      <c r="G201" t="s">
        <v>36</v>
      </c>
      <c r="H201" t="s">
        <v>1837</v>
      </c>
      <c r="I201" t="s">
        <v>38</v>
      </c>
      <c r="J201" t="s">
        <v>163</v>
      </c>
      <c r="K201" t="s">
        <v>38</v>
      </c>
      <c r="L201">
        <v>0</v>
      </c>
      <c r="M201">
        <v>0</v>
      </c>
      <c r="N201">
        <v>110062</v>
      </c>
      <c r="O201" t="s">
        <v>36</v>
      </c>
      <c r="P201">
        <v>0</v>
      </c>
      <c r="Q201">
        <v>2</v>
      </c>
      <c r="R201" t="s">
        <v>497</v>
      </c>
      <c r="S201">
        <v>2</v>
      </c>
      <c r="T201">
        <v>2</v>
      </c>
      <c r="U201" t="s">
        <v>2118</v>
      </c>
      <c r="V201" t="s">
        <v>36</v>
      </c>
      <c r="W201" t="s">
        <v>36</v>
      </c>
      <c r="X201" t="s">
        <v>1646</v>
      </c>
      <c r="Y201">
        <v>1</v>
      </c>
      <c r="Z201" t="s">
        <v>1638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>
        <v>1</v>
      </c>
      <c r="AK201" t="s">
        <v>36</v>
      </c>
      <c r="AL201">
        <v>0</v>
      </c>
      <c r="AM201" t="b">
        <v>0</v>
      </c>
    </row>
    <row r="202" spans="1:39" x14ac:dyDescent="0.3">
      <c r="A202">
        <v>140058</v>
      </c>
      <c r="B202" t="s">
        <v>2168</v>
      </c>
      <c r="C202">
        <v>2</v>
      </c>
      <c r="D202">
        <v>1</v>
      </c>
      <c r="E202">
        <v>3</v>
      </c>
      <c r="F202" t="s">
        <v>1823</v>
      </c>
      <c r="G202" t="s">
        <v>36</v>
      </c>
      <c r="H202" t="s">
        <v>2169</v>
      </c>
      <c r="I202" t="s">
        <v>38</v>
      </c>
      <c r="J202" t="s">
        <v>130</v>
      </c>
      <c r="K202" t="s">
        <v>36</v>
      </c>
      <c r="L202">
        <v>0</v>
      </c>
      <c r="M202">
        <v>0</v>
      </c>
      <c r="N202">
        <v>110056</v>
      </c>
      <c r="O202" t="s">
        <v>36</v>
      </c>
      <c r="P202">
        <v>0</v>
      </c>
      <c r="Q202">
        <v>2</v>
      </c>
      <c r="R202" t="s">
        <v>511</v>
      </c>
      <c r="S202">
        <v>2</v>
      </c>
      <c r="T202">
        <v>2</v>
      </c>
      <c r="U202" t="s">
        <v>2118</v>
      </c>
      <c r="V202" t="s">
        <v>36</v>
      </c>
      <c r="W202" t="s">
        <v>36</v>
      </c>
      <c r="X202" t="s">
        <v>1681</v>
      </c>
      <c r="Y202">
        <v>0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36</v>
      </c>
      <c r="AJ202">
        <v>1</v>
      </c>
      <c r="AK202" t="s">
        <v>36</v>
      </c>
      <c r="AL202">
        <v>0</v>
      </c>
      <c r="AM202" t="b">
        <v>0</v>
      </c>
    </row>
    <row r="203" spans="1:39" x14ac:dyDescent="0.3">
      <c r="A203">
        <v>140059</v>
      </c>
      <c r="B203" t="s">
        <v>942</v>
      </c>
      <c r="C203">
        <v>2</v>
      </c>
      <c r="D203">
        <v>2</v>
      </c>
      <c r="E203">
        <v>2</v>
      </c>
      <c r="F203" t="s">
        <v>1873</v>
      </c>
      <c r="G203" t="s">
        <v>36</v>
      </c>
      <c r="H203" t="s">
        <v>2170</v>
      </c>
      <c r="I203" t="s">
        <v>38</v>
      </c>
      <c r="J203" t="s">
        <v>411</v>
      </c>
      <c r="K203" t="s">
        <v>36</v>
      </c>
      <c r="L203">
        <v>0</v>
      </c>
      <c r="M203">
        <v>0</v>
      </c>
      <c r="N203">
        <v>110085</v>
      </c>
      <c r="O203" t="s">
        <v>36</v>
      </c>
      <c r="P203">
        <v>0</v>
      </c>
      <c r="Q203">
        <v>2</v>
      </c>
      <c r="R203" t="s">
        <v>497</v>
      </c>
      <c r="S203">
        <v>2</v>
      </c>
      <c r="T203">
        <v>2</v>
      </c>
      <c r="U203" t="s">
        <v>2118</v>
      </c>
      <c r="V203" t="s">
        <v>36</v>
      </c>
      <c r="W203" t="s">
        <v>36</v>
      </c>
      <c r="Y203">
        <v>1</v>
      </c>
      <c r="Z203" t="s">
        <v>1638</v>
      </c>
      <c r="AA203" t="s">
        <v>36</v>
      </c>
      <c r="AB203" t="s">
        <v>2171</v>
      </c>
      <c r="AC203" t="s">
        <v>36</v>
      </c>
      <c r="AD203" t="s">
        <v>36</v>
      </c>
      <c r="AE203" t="s">
        <v>36</v>
      </c>
      <c r="AF203" t="s">
        <v>36</v>
      </c>
      <c r="AG203" t="s">
        <v>36</v>
      </c>
      <c r="AH203" t="s">
        <v>36</v>
      </c>
      <c r="AI203" t="s">
        <v>36</v>
      </c>
      <c r="AJ203">
        <v>1</v>
      </c>
      <c r="AK203" t="s">
        <v>36</v>
      </c>
      <c r="AL203">
        <v>0</v>
      </c>
      <c r="AM203" t="b">
        <v>0</v>
      </c>
    </row>
    <row r="204" spans="1:39" x14ac:dyDescent="0.3">
      <c r="A204">
        <v>140061</v>
      </c>
      <c r="B204" t="s">
        <v>966</v>
      </c>
      <c r="C204">
        <v>2</v>
      </c>
      <c r="D204">
        <v>2</v>
      </c>
      <c r="E204">
        <v>2</v>
      </c>
      <c r="F204" t="s">
        <v>1766</v>
      </c>
      <c r="G204" t="s">
        <v>36</v>
      </c>
      <c r="H204" t="s">
        <v>2172</v>
      </c>
      <c r="I204" t="s">
        <v>38</v>
      </c>
      <c r="J204" t="s">
        <v>340</v>
      </c>
      <c r="K204" t="s">
        <v>36</v>
      </c>
      <c r="L204">
        <v>0</v>
      </c>
      <c r="M204">
        <v>0</v>
      </c>
      <c r="N204">
        <v>110020</v>
      </c>
      <c r="O204" t="s">
        <v>36</v>
      </c>
      <c r="P204">
        <v>0</v>
      </c>
      <c r="Q204">
        <v>2</v>
      </c>
      <c r="R204" t="s">
        <v>497</v>
      </c>
      <c r="S204">
        <v>2</v>
      </c>
      <c r="T204">
        <v>2</v>
      </c>
      <c r="U204" t="s">
        <v>2118</v>
      </c>
      <c r="V204" t="s">
        <v>36</v>
      </c>
      <c r="W204" t="s">
        <v>36</v>
      </c>
      <c r="Y204">
        <v>0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>
        <v>1</v>
      </c>
      <c r="AK204" t="s">
        <v>36</v>
      </c>
      <c r="AL204">
        <v>0</v>
      </c>
      <c r="AM204" t="b">
        <v>0</v>
      </c>
    </row>
    <row r="205" spans="1:39" x14ac:dyDescent="0.3">
      <c r="A205">
        <v>140062</v>
      </c>
      <c r="B205" t="s">
        <v>1460</v>
      </c>
      <c r="C205">
        <v>2</v>
      </c>
      <c r="D205">
        <v>1</v>
      </c>
      <c r="E205">
        <v>2</v>
      </c>
      <c r="F205" t="s">
        <v>1843</v>
      </c>
      <c r="G205" t="s">
        <v>36</v>
      </c>
      <c r="H205" t="s">
        <v>2173</v>
      </c>
      <c r="I205" t="s">
        <v>38</v>
      </c>
      <c r="J205" t="s">
        <v>343</v>
      </c>
      <c r="K205" t="s">
        <v>36</v>
      </c>
      <c r="L205">
        <v>0</v>
      </c>
      <c r="M205">
        <v>0</v>
      </c>
      <c r="N205">
        <v>110066</v>
      </c>
      <c r="O205" t="s">
        <v>36</v>
      </c>
      <c r="P205">
        <v>0</v>
      </c>
      <c r="Q205">
        <v>2</v>
      </c>
      <c r="R205" t="s">
        <v>497</v>
      </c>
      <c r="S205">
        <v>2</v>
      </c>
      <c r="T205">
        <v>2</v>
      </c>
      <c r="U205" t="s">
        <v>2118</v>
      </c>
      <c r="V205" t="s">
        <v>36</v>
      </c>
      <c r="W205" t="s">
        <v>36</v>
      </c>
      <c r="Y205">
        <v>0</v>
      </c>
      <c r="Z205" t="s">
        <v>36</v>
      </c>
      <c r="AA205" t="s">
        <v>36</v>
      </c>
      <c r="AB205" t="s">
        <v>2174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>
        <v>1</v>
      </c>
      <c r="AK205" t="s">
        <v>36</v>
      </c>
      <c r="AL205">
        <v>0</v>
      </c>
      <c r="AM205" t="b">
        <v>0</v>
      </c>
    </row>
    <row r="206" spans="1:39" x14ac:dyDescent="0.3">
      <c r="A206">
        <v>140064</v>
      </c>
      <c r="B206" t="s">
        <v>2175</v>
      </c>
      <c r="C206">
        <v>2</v>
      </c>
      <c r="D206">
        <v>1</v>
      </c>
      <c r="E206">
        <v>2</v>
      </c>
      <c r="F206" t="s">
        <v>1840</v>
      </c>
      <c r="G206" t="s">
        <v>36</v>
      </c>
      <c r="H206" t="s">
        <v>2176</v>
      </c>
      <c r="I206" t="s">
        <v>38</v>
      </c>
      <c r="J206" t="s">
        <v>196</v>
      </c>
      <c r="K206" t="s">
        <v>36</v>
      </c>
      <c r="L206">
        <v>0</v>
      </c>
      <c r="M206">
        <v>0</v>
      </c>
      <c r="N206">
        <v>110065</v>
      </c>
      <c r="O206" t="s">
        <v>36</v>
      </c>
      <c r="P206">
        <v>0</v>
      </c>
      <c r="Q206">
        <v>2</v>
      </c>
      <c r="R206" t="s">
        <v>552</v>
      </c>
      <c r="S206">
        <v>2</v>
      </c>
      <c r="T206">
        <v>2</v>
      </c>
      <c r="U206" t="s">
        <v>2118</v>
      </c>
      <c r="V206" t="s">
        <v>36</v>
      </c>
      <c r="W206" t="s">
        <v>36</v>
      </c>
      <c r="X206" t="s">
        <v>1681</v>
      </c>
      <c r="Y206">
        <v>0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>
        <v>1</v>
      </c>
      <c r="AK206" t="s">
        <v>36</v>
      </c>
      <c r="AL206">
        <v>0</v>
      </c>
      <c r="AM206" t="b">
        <v>0</v>
      </c>
    </row>
    <row r="207" spans="1:39" x14ac:dyDescent="0.3">
      <c r="A207">
        <v>140066</v>
      </c>
      <c r="B207" t="s">
        <v>2177</v>
      </c>
      <c r="C207">
        <v>2</v>
      </c>
      <c r="D207">
        <v>1</v>
      </c>
      <c r="E207">
        <v>2</v>
      </c>
      <c r="F207" t="s">
        <v>2178</v>
      </c>
      <c r="G207" t="s">
        <v>36</v>
      </c>
      <c r="H207" t="s">
        <v>2179</v>
      </c>
      <c r="I207" t="s">
        <v>632</v>
      </c>
      <c r="J207" t="s">
        <v>2180</v>
      </c>
      <c r="K207" t="s">
        <v>410</v>
      </c>
      <c r="L207">
        <v>0</v>
      </c>
      <c r="M207">
        <v>0</v>
      </c>
      <c r="N207">
        <v>340030</v>
      </c>
      <c r="O207" t="s">
        <v>36</v>
      </c>
      <c r="P207">
        <v>0</v>
      </c>
      <c r="Q207">
        <v>2</v>
      </c>
      <c r="R207" t="s">
        <v>516</v>
      </c>
      <c r="S207">
        <v>2</v>
      </c>
      <c r="T207">
        <v>2</v>
      </c>
      <c r="U207" t="s">
        <v>2118</v>
      </c>
      <c r="V207" t="s">
        <v>36</v>
      </c>
      <c r="W207" t="s">
        <v>36</v>
      </c>
      <c r="X207" t="s">
        <v>1681</v>
      </c>
      <c r="Y207">
        <v>0</v>
      </c>
      <c r="Z207" t="s">
        <v>36</v>
      </c>
      <c r="AA207" t="s">
        <v>36</v>
      </c>
      <c r="AB207" t="s">
        <v>2181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>
        <v>1</v>
      </c>
      <c r="AK207" t="s">
        <v>36</v>
      </c>
      <c r="AL207">
        <v>0</v>
      </c>
      <c r="AM207" t="b">
        <v>0</v>
      </c>
    </row>
    <row r="208" spans="1:39" x14ac:dyDescent="0.3">
      <c r="A208">
        <v>140068</v>
      </c>
      <c r="B208" t="s">
        <v>1207</v>
      </c>
      <c r="C208">
        <v>2</v>
      </c>
      <c r="D208">
        <v>1</v>
      </c>
      <c r="E208">
        <v>2</v>
      </c>
      <c r="F208" t="s">
        <v>2182</v>
      </c>
      <c r="G208" t="s">
        <v>36</v>
      </c>
      <c r="H208" t="s">
        <v>2183</v>
      </c>
      <c r="I208" t="s">
        <v>2184</v>
      </c>
      <c r="J208" t="s">
        <v>1164</v>
      </c>
      <c r="K208" t="s">
        <v>38</v>
      </c>
      <c r="L208">
        <v>0</v>
      </c>
      <c r="M208">
        <v>0</v>
      </c>
      <c r="N208">
        <v>140068</v>
      </c>
      <c r="O208" t="s">
        <v>36</v>
      </c>
      <c r="P208">
        <v>0</v>
      </c>
      <c r="Q208">
        <v>2</v>
      </c>
      <c r="R208" t="s">
        <v>552</v>
      </c>
      <c r="S208">
        <v>2</v>
      </c>
      <c r="T208">
        <v>2</v>
      </c>
      <c r="U208" t="s">
        <v>2118</v>
      </c>
      <c r="V208" t="s">
        <v>36</v>
      </c>
      <c r="W208" t="s">
        <v>36</v>
      </c>
      <c r="Y208">
        <v>0</v>
      </c>
      <c r="Z208" t="s">
        <v>36</v>
      </c>
      <c r="AA208" t="s">
        <v>1594</v>
      </c>
      <c r="AB208" t="s">
        <v>2185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>
        <v>2</v>
      </c>
      <c r="AK208" t="s">
        <v>36</v>
      </c>
      <c r="AL208">
        <v>0</v>
      </c>
      <c r="AM208" t="b">
        <v>0</v>
      </c>
    </row>
    <row r="209" spans="1:39" x14ac:dyDescent="0.3">
      <c r="A209">
        <v>140082</v>
      </c>
      <c r="B209" t="s">
        <v>1208</v>
      </c>
      <c r="C209">
        <v>2</v>
      </c>
      <c r="D209">
        <v>2</v>
      </c>
      <c r="E209">
        <v>2</v>
      </c>
      <c r="F209" t="s">
        <v>2186</v>
      </c>
      <c r="G209" t="s">
        <v>36</v>
      </c>
      <c r="H209" t="s">
        <v>2187</v>
      </c>
      <c r="I209" t="s">
        <v>2188</v>
      </c>
      <c r="J209" t="s">
        <v>2189</v>
      </c>
      <c r="K209" t="s">
        <v>143</v>
      </c>
      <c r="L209">
        <v>0</v>
      </c>
      <c r="M209">
        <v>0</v>
      </c>
      <c r="N209">
        <v>140082</v>
      </c>
      <c r="O209" t="s">
        <v>36</v>
      </c>
      <c r="P209">
        <v>0</v>
      </c>
      <c r="Q209">
        <v>2</v>
      </c>
      <c r="R209" t="s">
        <v>488</v>
      </c>
      <c r="S209">
        <v>2</v>
      </c>
      <c r="T209">
        <v>2</v>
      </c>
      <c r="U209" t="s">
        <v>2118</v>
      </c>
      <c r="V209" t="s">
        <v>36</v>
      </c>
      <c r="W209" t="s">
        <v>1768</v>
      </c>
      <c r="Y209">
        <v>0</v>
      </c>
      <c r="Z209" t="s">
        <v>36</v>
      </c>
      <c r="AA209" t="s">
        <v>36</v>
      </c>
      <c r="AB209" t="s">
        <v>2190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>
        <v>1</v>
      </c>
      <c r="AK209" t="s">
        <v>36</v>
      </c>
      <c r="AL209">
        <v>0</v>
      </c>
      <c r="AM209" t="b">
        <v>0</v>
      </c>
    </row>
    <row r="210" spans="1:39" x14ac:dyDescent="0.3">
      <c r="A210">
        <v>140083</v>
      </c>
      <c r="B210" t="s">
        <v>943</v>
      </c>
      <c r="C210">
        <v>2</v>
      </c>
      <c r="D210">
        <v>1</v>
      </c>
      <c r="E210">
        <v>2</v>
      </c>
      <c r="F210" t="s">
        <v>2191</v>
      </c>
      <c r="G210" t="s">
        <v>36</v>
      </c>
      <c r="H210" t="s">
        <v>2192</v>
      </c>
      <c r="I210" t="s">
        <v>2193</v>
      </c>
      <c r="J210" t="s">
        <v>1099</v>
      </c>
      <c r="K210" t="s">
        <v>2194</v>
      </c>
      <c r="L210">
        <v>0</v>
      </c>
      <c r="M210">
        <v>0</v>
      </c>
      <c r="N210">
        <v>140083</v>
      </c>
      <c r="O210" t="s">
        <v>36</v>
      </c>
      <c r="P210">
        <v>0</v>
      </c>
      <c r="Q210">
        <v>2</v>
      </c>
      <c r="R210" t="s">
        <v>550</v>
      </c>
      <c r="S210">
        <v>2</v>
      </c>
      <c r="T210">
        <v>2</v>
      </c>
      <c r="U210" t="s">
        <v>2118</v>
      </c>
      <c r="V210" t="s">
        <v>36</v>
      </c>
      <c r="W210" t="s">
        <v>36</v>
      </c>
      <c r="Y210">
        <v>0</v>
      </c>
      <c r="Z210" t="s">
        <v>36</v>
      </c>
      <c r="AA210" t="s">
        <v>1594</v>
      </c>
      <c r="AB210" t="s">
        <v>2195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>
        <v>2</v>
      </c>
      <c r="AK210" t="s">
        <v>36</v>
      </c>
      <c r="AL210">
        <v>0</v>
      </c>
      <c r="AM210" t="b">
        <v>0</v>
      </c>
    </row>
    <row r="211" spans="1:39" x14ac:dyDescent="0.3">
      <c r="A211">
        <v>140084</v>
      </c>
      <c r="B211" t="s">
        <v>2196</v>
      </c>
      <c r="C211">
        <v>2</v>
      </c>
      <c r="D211">
        <v>1</v>
      </c>
      <c r="E211">
        <v>3</v>
      </c>
      <c r="F211" t="s">
        <v>1809</v>
      </c>
      <c r="G211" t="s">
        <v>36</v>
      </c>
      <c r="H211" t="s">
        <v>1810</v>
      </c>
      <c r="I211" t="s">
        <v>38</v>
      </c>
      <c r="J211" t="s">
        <v>163</v>
      </c>
      <c r="K211" t="s">
        <v>38</v>
      </c>
      <c r="L211">
        <v>0</v>
      </c>
      <c r="M211">
        <v>0</v>
      </c>
      <c r="N211">
        <v>110044</v>
      </c>
      <c r="O211" t="s">
        <v>36</v>
      </c>
      <c r="P211">
        <v>0</v>
      </c>
      <c r="Q211">
        <v>2</v>
      </c>
      <c r="R211" t="s">
        <v>497</v>
      </c>
      <c r="S211">
        <v>2</v>
      </c>
      <c r="T211">
        <v>2</v>
      </c>
      <c r="U211" t="s">
        <v>2118</v>
      </c>
      <c r="V211" t="s">
        <v>36</v>
      </c>
      <c r="W211" t="s">
        <v>36</v>
      </c>
      <c r="X211" t="s">
        <v>1681</v>
      </c>
      <c r="Y211">
        <v>0</v>
      </c>
      <c r="Z211" t="s">
        <v>36</v>
      </c>
      <c r="AA211" t="s">
        <v>36</v>
      </c>
      <c r="AB211" t="s">
        <v>2197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>
        <v>1</v>
      </c>
      <c r="AK211" t="s">
        <v>36</v>
      </c>
      <c r="AL211">
        <v>0</v>
      </c>
      <c r="AM211" t="b">
        <v>0</v>
      </c>
    </row>
    <row r="212" spans="1:39" x14ac:dyDescent="0.3">
      <c r="A212">
        <v>140089</v>
      </c>
      <c r="B212" t="s">
        <v>952</v>
      </c>
      <c r="C212">
        <v>2</v>
      </c>
      <c r="D212">
        <v>2</v>
      </c>
      <c r="E212">
        <v>2</v>
      </c>
      <c r="F212" t="s">
        <v>1606</v>
      </c>
      <c r="G212" t="s">
        <v>36</v>
      </c>
      <c r="H212" t="s">
        <v>2198</v>
      </c>
      <c r="I212" t="s">
        <v>2199</v>
      </c>
      <c r="J212" t="s">
        <v>77</v>
      </c>
      <c r="K212" t="s">
        <v>2199</v>
      </c>
      <c r="L212">
        <v>0</v>
      </c>
      <c r="M212">
        <v>0</v>
      </c>
      <c r="N212">
        <v>110064</v>
      </c>
      <c r="O212" t="s">
        <v>36</v>
      </c>
      <c r="P212">
        <v>0</v>
      </c>
      <c r="Q212">
        <v>2</v>
      </c>
      <c r="R212" t="s">
        <v>488</v>
      </c>
      <c r="S212">
        <v>2</v>
      </c>
      <c r="T212">
        <v>2</v>
      </c>
      <c r="U212" t="s">
        <v>2118</v>
      </c>
      <c r="V212" t="s">
        <v>36</v>
      </c>
      <c r="W212" t="s">
        <v>36</v>
      </c>
      <c r="Y212">
        <v>0</v>
      </c>
      <c r="Z212" t="s">
        <v>36</v>
      </c>
      <c r="AA212" t="s">
        <v>36</v>
      </c>
      <c r="AB212" t="s">
        <v>2190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>
        <v>1</v>
      </c>
      <c r="AK212" t="s">
        <v>36</v>
      </c>
      <c r="AL212">
        <v>0</v>
      </c>
      <c r="AM212" t="b">
        <v>0</v>
      </c>
    </row>
    <row r="213" spans="1:39" x14ac:dyDescent="0.3">
      <c r="A213">
        <v>140090</v>
      </c>
      <c r="B213" t="s">
        <v>2200</v>
      </c>
      <c r="C213">
        <v>2</v>
      </c>
      <c r="D213">
        <v>1</v>
      </c>
      <c r="E213">
        <v>2</v>
      </c>
      <c r="F213" t="s">
        <v>1869</v>
      </c>
      <c r="G213" t="s">
        <v>36</v>
      </c>
      <c r="H213" t="s">
        <v>2161</v>
      </c>
      <c r="I213" t="s">
        <v>581</v>
      </c>
      <c r="J213" t="s">
        <v>141</v>
      </c>
      <c r="K213" t="s">
        <v>38</v>
      </c>
      <c r="L213">
        <v>0</v>
      </c>
      <c r="M213">
        <v>0</v>
      </c>
      <c r="N213">
        <v>110084</v>
      </c>
      <c r="O213" t="s">
        <v>36</v>
      </c>
      <c r="P213">
        <v>0</v>
      </c>
      <c r="Q213">
        <v>2</v>
      </c>
      <c r="R213" t="s">
        <v>550</v>
      </c>
      <c r="S213">
        <v>2</v>
      </c>
      <c r="T213">
        <v>2</v>
      </c>
      <c r="U213" t="s">
        <v>2118</v>
      </c>
      <c r="V213" t="s">
        <v>36</v>
      </c>
      <c r="W213" t="s">
        <v>36</v>
      </c>
      <c r="X213" t="s">
        <v>1681</v>
      </c>
      <c r="Y213">
        <v>0</v>
      </c>
      <c r="Z213" t="s">
        <v>36</v>
      </c>
      <c r="AA213" t="s">
        <v>36</v>
      </c>
      <c r="AB213" t="s">
        <v>2162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>
        <v>1</v>
      </c>
      <c r="AK213" t="s">
        <v>36</v>
      </c>
      <c r="AL213">
        <v>0</v>
      </c>
      <c r="AM213" t="b">
        <v>0</v>
      </c>
    </row>
    <row r="214" spans="1:39" x14ac:dyDescent="0.3">
      <c r="A214">
        <v>140091</v>
      </c>
      <c r="B214" t="s">
        <v>941</v>
      </c>
      <c r="C214">
        <v>2</v>
      </c>
      <c r="D214">
        <v>1</v>
      </c>
      <c r="E214">
        <v>0</v>
      </c>
      <c r="F214" t="s">
        <v>2201</v>
      </c>
      <c r="G214" t="s">
        <v>36</v>
      </c>
      <c r="H214" t="s">
        <v>2202</v>
      </c>
      <c r="I214" t="s">
        <v>410</v>
      </c>
      <c r="J214" t="s">
        <v>1096</v>
      </c>
      <c r="K214" t="s">
        <v>410</v>
      </c>
      <c r="L214">
        <v>0</v>
      </c>
      <c r="M214">
        <v>0</v>
      </c>
      <c r="N214">
        <v>140091</v>
      </c>
      <c r="O214" t="s">
        <v>36</v>
      </c>
      <c r="P214">
        <v>0</v>
      </c>
      <c r="Q214">
        <v>2</v>
      </c>
      <c r="R214" t="s">
        <v>1169</v>
      </c>
      <c r="S214">
        <v>2</v>
      </c>
      <c r="T214">
        <v>2</v>
      </c>
      <c r="U214" t="s">
        <v>2118</v>
      </c>
      <c r="V214" t="s">
        <v>36</v>
      </c>
      <c r="W214" t="s">
        <v>36</v>
      </c>
      <c r="X214" t="s">
        <v>1681</v>
      </c>
      <c r="Y214">
        <v>0</v>
      </c>
      <c r="Z214" t="s">
        <v>36</v>
      </c>
      <c r="AA214" t="s">
        <v>1594</v>
      </c>
      <c r="AB214" t="s">
        <v>2203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>
        <v>1</v>
      </c>
      <c r="AK214" t="s">
        <v>36</v>
      </c>
      <c r="AL214">
        <v>0</v>
      </c>
      <c r="AM214" t="b">
        <v>0</v>
      </c>
    </row>
    <row r="215" spans="1:39" x14ac:dyDescent="0.3">
      <c r="A215">
        <v>140113</v>
      </c>
      <c r="B215" t="s">
        <v>1461</v>
      </c>
      <c r="C215">
        <v>2</v>
      </c>
      <c r="D215">
        <v>1</v>
      </c>
      <c r="E215">
        <v>2</v>
      </c>
      <c r="F215" t="s">
        <v>2045</v>
      </c>
      <c r="G215" t="s">
        <v>36</v>
      </c>
      <c r="H215" t="s">
        <v>2204</v>
      </c>
      <c r="I215" t="s">
        <v>38</v>
      </c>
      <c r="J215" t="s">
        <v>215</v>
      </c>
      <c r="K215" t="s">
        <v>38</v>
      </c>
      <c r="L215">
        <v>0</v>
      </c>
      <c r="M215">
        <v>0</v>
      </c>
      <c r="N215">
        <v>110801</v>
      </c>
      <c r="O215" t="s">
        <v>36</v>
      </c>
      <c r="P215">
        <v>0</v>
      </c>
      <c r="Q215">
        <v>2</v>
      </c>
      <c r="R215" t="s">
        <v>36</v>
      </c>
      <c r="S215">
        <v>2</v>
      </c>
      <c r="T215">
        <v>2</v>
      </c>
      <c r="U215" t="s">
        <v>2118</v>
      </c>
      <c r="V215" t="s">
        <v>36</v>
      </c>
      <c r="W215" t="s">
        <v>36</v>
      </c>
      <c r="Y215">
        <v>0</v>
      </c>
      <c r="Z215" t="s">
        <v>36</v>
      </c>
      <c r="AA215" t="s">
        <v>1594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>
        <v>2</v>
      </c>
      <c r="AK215" t="s">
        <v>36</v>
      </c>
      <c r="AL215">
        <v>0</v>
      </c>
      <c r="AM215" t="b">
        <v>0</v>
      </c>
    </row>
    <row r="216" spans="1:39" x14ac:dyDescent="0.3">
      <c r="A216">
        <v>140124</v>
      </c>
      <c r="B216" t="s">
        <v>2205</v>
      </c>
      <c r="C216">
        <v>2</v>
      </c>
      <c r="D216">
        <v>1</v>
      </c>
      <c r="E216">
        <v>2</v>
      </c>
      <c r="F216" t="s">
        <v>1877</v>
      </c>
      <c r="G216" t="s">
        <v>36</v>
      </c>
      <c r="H216" t="s">
        <v>1878</v>
      </c>
      <c r="I216" t="s">
        <v>385</v>
      </c>
      <c r="J216" t="s">
        <v>1879</v>
      </c>
      <c r="K216" t="s">
        <v>385</v>
      </c>
      <c r="L216">
        <v>0</v>
      </c>
      <c r="M216">
        <v>0</v>
      </c>
      <c r="N216">
        <v>110088</v>
      </c>
      <c r="O216" t="s">
        <v>36</v>
      </c>
      <c r="P216">
        <v>0</v>
      </c>
      <c r="Q216">
        <v>2</v>
      </c>
      <c r="R216" t="s">
        <v>516</v>
      </c>
      <c r="S216">
        <v>2</v>
      </c>
      <c r="T216">
        <v>2</v>
      </c>
      <c r="U216" t="s">
        <v>2118</v>
      </c>
      <c r="V216" t="s">
        <v>36</v>
      </c>
      <c r="W216" t="s">
        <v>36</v>
      </c>
      <c r="X216" t="s">
        <v>1681</v>
      </c>
      <c r="Y216">
        <v>0</v>
      </c>
      <c r="Z216" t="s">
        <v>36</v>
      </c>
      <c r="AA216" t="s">
        <v>36</v>
      </c>
      <c r="AB216" t="s">
        <v>2206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>
        <v>1</v>
      </c>
      <c r="AK216" t="s">
        <v>36</v>
      </c>
      <c r="AL216">
        <v>0</v>
      </c>
      <c r="AM216" t="b">
        <v>0</v>
      </c>
    </row>
    <row r="217" spans="1:39" x14ac:dyDescent="0.3">
      <c r="A217">
        <v>140148</v>
      </c>
      <c r="B217" t="s">
        <v>2207</v>
      </c>
      <c r="C217">
        <v>2</v>
      </c>
      <c r="D217">
        <v>1</v>
      </c>
      <c r="E217">
        <v>2</v>
      </c>
      <c r="F217" t="s">
        <v>1635</v>
      </c>
      <c r="G217" t="s">
        <v>36</v>
      </c>
      <c r="H217" t="s">
        <v>2208</v>
      </c>
      <c r="I217" t="s">
        <v>38</v>
      </c>
      <c r="J217" t="s">
        <v>186</v>
      </c>
      <c r="K217" t="s">
        <v>38</v>
      </c>
      <c r="L217">
        <v>0</v>
      </c>
      <c r="M217">
        <v>0</v>
      </c>
      <c r="N217">
        <v>140148</v>
      </c>
      <c r="O217" t="s">
        <v>36</v>
      </c>
      <c r="P217">
        <v>0</v>
      </c>
      <c r="Q217">
        <v>1</v>
      </c>
      <c r="R217" t="s">
        <v>610</v>
      </c>
      <c r="S217">
        <v>2</v>
      </c>
      <c r="T217">
        <v>2</v>
      </c>
      <c r="U217" t="s">
        <v>2118</v>
      </c>
      <c r="V217" t="s">
        <v>36</v>
      </c>
      <c r="W217" t="s">
        <v>36</v>
      </c>
      <c r="X217" t="s">
        <v>2209</v>
      </c>
      <c r="Y217">
        <v>0</v>
      </c>
      <c r="Z217" t="s">
        <v>36</v>
      </c>
      <c r="AA217" t="s">
        <v>36</v>
      </c>
      <c r="AB217" t="s">
        <v>2210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>
        <v>1</v>
      </c>
      <c r="AK217" t="s">
        <v>36</v>
      </c>
      <c r="AL217">
        <v>0</v>
      </c>
      <c r="AM217" t="b">
        <v>0</v>
      </c>
    </row>
    <row r="218" spans="1:39" x14ac:dyDescent="0.3">
      <c r="A218">
        <v>140165</v>
      </c>
      <c r="B218" t="s">
        <v>2211</v>
      </c>
      <c r="C218">
        <v>2</v>
      </c>
      <c r="D218">
        <v>1</v>
      </c>
      <c r="E218">
        <v>0</v>
      </c>
      <c r="F218" t="s">
        <v>1928</v>
      </c>
      <c r="G218" t="s">
        <v>36</v>
      </c>
      <c r="H218" t="s">
        <v>1929</v>
      </c>
      <c r="I218" t="s">
        <v>38</v>
      </c>
      <c r="J218" t="s">
        <v>186</v>
      </c>
      <c r="K218" t="s">
        <v>38</v>
      </c>
      <c r="L218">
        <v>0</v>
      </c>
      <c r="M218">
        <v>0</v>
      </c>
      <c r="N218">
        <v>110135</v>
      </c>
      <c r="O218" t="s">
        <v>36</v>
      </c>
      <c r="P218">
        <v>0</v>
      </c>
      <c r="Q218">
        <v>1</v>
      </c>
      <c r="R218" t="s">
        <v>552</v>
      </c>
      <c r="S218">
        <v>2</v>
      </c>
      <c r="T218">
        <v>2</v>
      </c>
      <c r="U218" t="s">
        <v>2118</v>
      </c>
      <c r="V218" t="s">
        <v>36</v>
      </c>
      <c r="W218" t="s">
        <v>1662</v>
      </c>
      <c r="X218" t="s">
        <v>1681</v>
      </c>
      <c r="Y218">
        <v>1</v>
      </c>
      <c r="Z218" t="s">
        <v>1704</v>
      </c>
      <c r="AA218" t="s">
        <v>36</v>
      </c>
      <c r="AB218" t="s">
        <v>2212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>
        <v>1</v>
      </c>
      <c r="AK218" t="s">
        <v>36</v>
      </c>
      <c r="AL218">
        <v>0</v>
      </c>
      <c r="AM218" t="b">
        <v>0</v>
      </c>
    </row>
    <row r="219" spans="1:39" x14ac:dyDescent="0.3">
      <c r="A219">
        <v>140166</v>
      </c>
      <c r="B219" t="s">
        <v>2213</v>
      </c>
      <c r="C219">
        <v>2</v>
      </c>
      <c r="D219">
        <v>1</v>
      </c>
      <c r="E219">
        <v>0</v>
      </c>
      <c r="F219" t="s">
        <v>1850</v>
      </c>
      <c r="G219" t="s">
        <v>36</v>
      </c>
      <c r="H219" t="s">
        <v>1851</v>
      </c>
      <c r="I219" t="s">
        <v>38</v>
      </c>
      <c r="J219" t="s">
        <v>1128</v>
      </c>
      <c r="K219" t="s">
        <v>38</v>
      </c>
      <c r="L219">
        <v>0</v>
      </c>
      <c r="M219">
        <v>0</v>
      </c>
      <c r="N219">
        <v>110070</v>
      </c>
      <c r="O219" t="s">
        <v>312</v>
      </c>
      <c r="P219">
        <v>75</v>
      </c>
      <c r="Q219">
        <v>2</v>
      </c>
      <c r="R219" t="s">
        <v>550</v>
      </c>
      <c r="S219">
        <v>2</v>
      </c>
      <c r="T219">
        <v>2</v>
      </c>
      <c r="U219" t="s">
        <v>2118</v>
      </c>
      <c r="V219" t="s">
        <v>36</v>
      </c>
      <c r="W219" t="s">
        <v>1811</v>
      </c>
      <c r="X219" t="s">
        <v>1681</v>
      </c>
      <c r="Y219">
        <v>1</v>
      </c>
      <c r="Z219" t="s">
        <v>36</v>
      </c>
      <c r="AA219" t="s">
        <v>1639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>
        <v>1</v>
      </c>
      <c r="AK219" t="s">
        <v>36</v>
      </c>
      <c r="AL219">
        <v>0</v>
      </c>
      <c r="AM219" t="b">
        <v>0</v>
      </c>
    </row>
    <row r="220" spans="1:39" x14ac:dyDescent="0.3">
      <c r="A220">
        <v>140178</v>
      </c>
      <c r="B220" t="s">
        <v>2214</v>
      </c>
      <c r="C220">
        <v>2</v>
      </c>
      <c r="D220">
        <v>1</v>
      </c>
      <c r="E220">
        <v>2</v>
      </c>
      <c r="F220" t="s">
        <v>2215</v>
      </c>
      <c r="G220" t="s">
        <v>36</v>
      </c>
      <c r="H220" t="s">
        <v>2216</v>
      </c>
      <c r="I220" t="s">
        <v>2184</v>
      </c>
      <c r="J220" t="s">
        <v>1164</v>
      </c>
      <c r="K220" t="s">
        <v>38</v>
      </c>
      <c r="L220">
        <v>0</v>
      </c>
      <c r="M220">
        <v>0</v>
      </c>
      <c r="N220">
        <v>120009</v>
      </c>
      <c r="O220" t="s">
        <v>36</v>
      </c>
      <c r="P220">
        <v>0</v>
      </c>
      <c r="Q220">
        <v>2</v>
      </c>
      <c r="R220" t="s">
        <v>36</v>
      </c>
      <c r="S220">
        <v>2</v>
      </c>
      <c r="T220">
        <v>2</v>
      </c>
      <c r="U220" t="s">
        <v>2118</v>
      </c>
      <c r="V220" t="s">
        <v>36</v>
      </c>
      <c r="W220" t="s">
        <v>36</v>
      </c>
      <c r="X220" t="s">
        <v>1681</v>
      </c>
      <c r="Y220">
        <v>0</v>
      </c>
      <c r="Z220" t="s">
        <v>36</v>
      </c>
      <c r="AA220" t="s">
        <v>36</v>
      </c>
      <c r="AB220" t="s">
        <v>2217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>
        <v>1</v>
      </c>
      <c r="AK220" t="s">
        <v>36</v>
      </c>
      <c r="AL220">
        <v>0</v>
      </c>
      <c r="AM220" t="b">
        <v>0</v>
      </c>
    </row>
    <row r="221" spans="1:39" x14ac:dyDescent="0.3">
      <c r="A221">
        <v>140182</v>
      </c>
      <c r="B221" t="s">
        <v>2218</v>
      </c>
      <c r="C221">
        <v>2</v>
      </c>
      <c r="D221">
        <v>1</v>
      </c>
      <c r="E221">
        <v>2</v>
      </c>
      <c r="F221" t="s">
        <v>1881</v>
      </c>
      <c r="G221" t="s">
        <v>36</v>
      </c>
      <c r="H221" t="s">
        <v>2164</v>
      </c>
      <c r="I221" t="s">
        <v>629</v>
      </c>
      <c r="J221" t="s">
        <v>260</v>
      </c>
      <c r="K221" t="s">
        <v>138</v>
      </c>
      <c r="L221">
        <v>0</v>
      </c>
      <c r="M221">
        <v>0</v>
      </c>
      <c r="N221">
        <v>110090</v>
      </c>
      <c r="O221" t="s">
        <v>36</v>
      </c>
      <c r="P221">
        <v>0</v>
      </c>
      <c r="Q221">
        <v>2</v>
      </c>
      <c r="R221" t="s">
        <v>1169</v>
      </c>
      <c r="S221">
        <v>2</v>
      </c>
      <c r="T221">
        <v>2</v>
      </c>
      <c r="U221" t="s">
        <v>2118</v>
      </c>
      <c r="V221" t="s">
        <v>36</v>
      </c>
      <c r="W221" t="s">
        <v>1169</v>
      </c>
      <c r="X221" t="s">
        <v>1681</v>
      </c>
      <c r="Y221">
        <v>0</v>
      </c>
      <c r="Z221" t="s">
        <v>36</v>
      </c>
      <c r="AA221" t="s">
        <v>36</v>
      </c>
      <c r="AB221" t="s">
        <v>2165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>
        <v>1</v>
      </c>
      <c r="AK221" t="s">
        <v>36</v>
      </c>
      <c r="AL221">
        <v>0</v>
      </c>
      <c r="AM221" t="b">
        <v>0</v>
      </c>
    </row>
    <row r="222" spans="1:39" x14ac:dyDescent="0.3">
      <c r="A222">
        <v>140183</v>
      </c>
      <c r="B222" t="s">
        <v>935</v>
      </c>
      <c r="C222">
        <v>2</v>
      </c>
      <c r="D222">
        <v>1</v>
      </c>
      <c r="E222">
        <v>0</v>
      </c>
      <c r="F222" t="s">
        <v>2219</v>
      </c>
      <c r="G222" t="s">
        <v>36</v>
      </c>
      <c r="H222" t="s">
        <v>2220</v>
      </c>
      <c r="I222" t="s">
        <v>2221</v>
      </c>
      <c r="J222" t="s">
        <v>1089</v>
      </c>
      <c r="K222" t="s">
        <v>2222</v>
      </c>
      <c r="L222">
        <v>0</v>
      </c>
      <c r="M222">
        <v>0</v>
      </c>
      <c r="N222">
        <v>140183</v>
      </c>
      <c r="O222" t="s">
        <v>36</v>
      </c>
      <c r="P222">
        <v>0</v>
      </c>
      <c r="Q222">
        <v>2</v>
      </c>
      <c r="R222" t="s">
        <v>552</v>
      </c>
      <c r="S222">
        <v>2</v>
      </c>
      <c r="T222">
        <v>2</v>
      </c>
      <c r="U222" t="s">
        <v>2118</v>
      </c>
      <c r="V222" t="s">
        <v>36</v>
      </c>
      <c r="W222" t="s">
        <v>36</v>
      </c>
      <c r="Y222">
        <v>0</v>
      </c>
      <c r="Z222" t="s">
        <v>36</v>
      </c>
      <c r="AA222" t="s">
        <v>36</v>
      </c>
      <c r="AB222" t="s">
        <v>2223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>
        <v>2</v>
      </c>
      <c r="AK222" t="s">
        <v>36</v>
      </c>
      <c r="AL222">
        <v>0</v>
      </c>
      <c r="AM222" t="b">
        <v>0</v>
      </c>
    </row>
    <row r="223" spans="1:39" x14ac:dyDescent="0.3">
      <c r="A223">
        <v>140188</v>
      </c>
      <c r="B223" t="s">
        <v>1462</v>
      </c>
      <c r="C223">
        <v>2</v>
      </c>
      <c r="D223">
        <v>1</v>
      </c>
      <c r="E223">
        <v>2</v>
      </c>
      <c r="F223" t="s">
        <v>1832</v>
      </c>
      <c r="G223" t="s">
        <v>36</v>
      </c>
      <c r="H223" t="s">
        <v>2224</v>
      </c>
      <c r="I223" t="s">
        <v>38</v>
      </c>
      <c r="J223" t="s">
        <v>1144</v>
      </c>
      <c r="K223" t="s">
        <v>38</v>
      </c>
      <c r="L223">
        <v>0</v>
      </c>
      <c r="M223">
        <v>0</v>
      </c>
      <c r="N223">
        <v>110061</v>
      </c>
      <c r="O223" t="s">
        <v>36</v>
      </c>
      <c r="P223">
        <v>0</v>
      </c>
      <c r="Q223">
        <v>2</v>
      </c>
      <c r="R223" t="s">
        <v>484</v>
      </c>
      <c r="S223">
        <v>2</v>
      </c>
      <c r="T223">
        <v>2</v>
      </c>
      <c r="U223" t="s">
        <v>2118</v>
      </c>
      <c r="V223" t="s">
        <v>36</v>
      </c>
      <c r="W223" t="s">
        <v>36</v>
      </c>
      <c r="Y223">
        <v>1</v>
      </c>
      <c r="Z223" t="s">
        <v>1638</v>
      </c>
      <c r="AA223" t="s">
        <v>36</v>
      </c>
      <c r="AB223" t="s">
        <v>2158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>
        <v>2</v>
      </c>
      <c r="AK223" t="s">
        <v>36</v>
      </c>
      <c r="AL223">
        <v>0</v>
      </c>
      <c r="AM223" t="b">
        <v>0</v>
      </c>
    </row>
    <row r="224" spans="1:39" x14ac:dyDescent="0.3">
      <c r="A224">
        <v>140196</v>
      </c>
      <c r="B224" t="s">
        <v>972</v>
      </c>
      <c r="C224">
        <v>0</v>
      </c>
      <c r="D224">
        <v>2</v>
      </c>
      <c r="E224">
        <v>0</v>
      </c>
      <c r="F224" t="s">
        <v>2013</v>
      </c>
      <c r="G224" t="s">
        <v>36</v>
      </c>
      <c r="H224" t="s">
        <v>2014</v>
      </c>
      <c r="I224" t="s">
        <v>483</v>
      </c>
      <c r="J224" t="s">
        <v>282</v>
      </c>
      <c r="K224" t="s">
        <v>38</v>
      </c>
      <c r="L224">
        <v>0</v>
      </c>
      <c r="M224">
        <v>0</v>
      </c>
      <c r="N224">
        <v>110301</v>
      </c>
      <c r="O224" t="s">
        <v>36</v>
      </c>
      <c r="P224">
        <v>0</v>
      </c>
      <c r="Q224">
        <v>0</v>
      </c>
      <c r="R224" t="s">
        <v>484</v>
      </c>
      <c r="S224">
        <v>0</v>
      </c>
      <c r="T224">
        <v>0</v>
      </c>
      <c r="U224" t="s">
        <v>2118</v>
      </c>
      <c r="V224" t="s">
        <v>36</v>
      </c>
      <c r="W224" t="s">
        <v>36</v>
      </c>
      <c r="Y224">
        <v>1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>
        <v>0</v>
      </c>
      <c r="AK224" t="s">
        <v>36</v>
      </c>
      <c r="AL224">
        <v>0</v>
      </c>
      <c r="AM224" t="b">
        <v>0</v>
      </c>
    </row>
    <row r="225" spans="1:41" x14ac:dyDescent="0.3">
      <c r="A225">
        <v>140226</v>
      </c>
      <c r="B225" t="s">
        <v>2225</v>
      </c>
      <c r="C225">
        <v>2</v>
      </c>
      <c r="D225">
        <v>1</v>
      </c>
      <c r="E225">
        <v>2</v>
      </c>
      <c r="F225" t="s">
        <v>1721</v>
      </c>
      <c r="G225" t="s">
        <v>36</v>
      </c>
      <c r="H225" t="s">
        <v>1977</v>
      </c>
      <c r="I225" t="s">
        <v>647</v>
      </c>
      <c r="J225" t="s">
        <v>1085</v>
      </c>
      <c r="K225" t="s">
        <v>114</v>
      </c>
      <c r="L225">
        <v>0</v>
      </c>
      <c r="M225">
        <v>0</v>
      </c>
      <c r="N225">
        <v>140226</v>
      </c>
      <c r="O225" t="s">
        <v>36</v>
      </c>
      <c r="P225">
        <v>0</v>
      </c>
      <c r="Q225">
        <v>2</v>
      </c>
      <c r="R225" t="s">
        <v>648</v>
      </c>
      <c r="S225">
        <v>2</v>
      </c>
      <c r="T225">
        <v>2</v>
      </c>
      <c r="U225" t="s">
        <v>2118</v>
      </c>
      <c r="V225" t="s">
        <v>36</v>
      </c>
      <c r="W225" t="s">
        <v>648</v>
      </c>
      <c r="X225" t="s">
        <v>1681</v>
      </c>
      <c r="Y225">
        <v>1</v>
      </c>
      <c r="Z225" t="s">
        <v>1638</v>
      </c>
      <c r="AA225" t="s">
        <v>1594</v>
      </c>
      <c r="AB225" t="s">
        <v>2226</v>
      </c>
      <c r="AC225" t="s">
        <v>36</v>
      </c>
      <c r="AD225" t="s">
        <v>648</v>
      </c>
      <c r="AE225" t="s">
        <v>648</v>
      </c>
      <c r="AF225" t="s">
        <v>36</v>
      </c>
      <c r="AG225" t="s">
        <v>36</v>
      </c>
      <c r="AH225" t="s">
        <v>36</v>
      </c>
      <c r="AI225" t="s">
        <v>36</v>
      </c>
      <c r="AJ225">
        <v>2</v>
      </c>
      <c r="AK225" t="s">
        <v>36</v>
      </c>
      <c r="AL225">
        <v>0</v>
      </c>
      <c r="AM225" t="b">
        <v>0</v>
      </c>
    </row>
    <row r="226" spans="1:41" x14ac:dyDescent="0.3">
      <c r="A226">
        <v>160001</v>
      </c>
      <c r="B226" t="s">
        <v>489</v>
      </c>
      <c r="C226">
        <v>2</v>
      </c>
      <c r="D226">
        <v>1</v>
      </c>
      <c r="E226">
        <v>0</v>
      </c>
      <c r="F226" t="s">
        <v>2227</v>
      </c>
      <c r="G226" t="s">
        <v>36</v>
      </c>
      <c r="H226" t="s">
        <v>2228</v>
      </c>
      <c r="I226" t="s">
        <v>490</v>
      </c>
      <c r="J226" t="s">
        <v>2229</v>
      </c>
      <c r="K226" t="s">
        <v>38</v>
      </c>
      <c r="L226">
        <v>99999</v>
      </c>
      <c r="M226">
        <v>0</v>
      </c>
      <c r="N226">
        <v>160001</v>
      </c>
      <c r="O226" t="s">
        <v>36</v>
      </c>
      <c r="P226">
        <v>0</v>
      </c>
      <c r="Q226">
        <v>2</v>
      </c>
      <c r="R226" t="s">
        <v>610</v>
      </c>
      <c r="S226">
        <v>2</v>
      </c>
      <c r="T226">
        <v>1</v>
      </c>
      <c r="U226" t="s">
        <v>1603</v>
      </c>
      <c r="V226" t="s">
        <v>36</v>
      </c>
      <c r="W226" t="s">
        <v>36</v>
      </c>
      <c r="Y226">
        <v>1</v>
      </c>
      <c r="Z226" t="s">
        <v>2230</v>
      </c>
      <c r="AA226" t="s">
        <v>36</v>
      </c>
      <c r="AB226" t="s">
        <v>2231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>
        <v>1</v>
      </c>
      <c r="AK226" t="s">
        <v>36</v>
      </c>
      <c r="AL226">
        <v>0</v>
      </c>
      <c r="AO226" t="b">
        <v>0</v>
      </c>
    </row>
    <row r="227" spans="1:41" x14ac:dyDescent="0.3">
      <c r="A227">
        <v>160002</v>
      </c>
      <c r="B227" t="s">
        <v>496</v>
      </c>
      <c r="C227">
        <v>2</v>
      </c>
      <c r="D227">
        <v>1</v>
      </c>
      <c r="E227">
        <v>0</v>
      </c>
      <c r="F227" t="s">
        <v>2232</v>
      </c>
      <c r="G227" t="s">
        <v>36</v>
      </c>
      <c r="H227" t="s">
        <v>2233</v>
      </c>
      <c r="I227" t="s">
        <v>38</v>
      </c>
      <c r="J227" t="s">
        <v>218</v>
      </c>
      <c r="K227" t="s">
        <v>38</v>
      </c>
      <c r="L227">
        <v>99999</v>
      </c>
      <c r="M227">
        <v>0</v>
      </c>
      <c r="N227">
        <v>160002</v>
      </c>
      <c r="O227" t="s">
        <v>36</v>
      </c>
      <c r="P227">
        <v>0</v>
      </c>
      <c r="Q227">
        <v>2</v>
      </c>
      <c r="R227" t="s">
        <v>1166</v>
      </c>
      <c r="S227">
        <v>2</v>
      </c>
      <c r="T227">
        <v>2</v>
      </c>
      <c r="U227" t="s">
        <v>1603</v>
      </c>
      <c r="V227" t="s">
        <v>36</v>
      </c>
      <c r="W227" t="s">
        <v>36</v>
      </c>
      <c r="Y227">
        <v>1</v>
      </c>
      <c r="Z227" t="s">
        <v>1701</v>
      </c>
      <c r="AA227" t="s">
        <v>36</v>
      </c>
      <c r="AB227" t="s">
        <v>2234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>
        <v>0</v>
      </c>
      <c r="AK227" t="s">
        <v>36</v>
      </c>
      <c r="AL227">
        <v>0</v>
      </c>
      <c r="AO227" t="b">
        <v>0</v>
      </c>
    </row>
    <row r="228" spans="1:41" x14ac:dyDescent="0.3">
      <c r="A228">
        <v>160003</v>
      </c>
      <c r="B228" t="s">
        <v>1439</v>
      </c>
      <c r="C228">
        <v>2</v>
      </c>
      <c r="D228">
        <v>1</v>
      </c>
      <c r="E228">
        <v>2</v>
      </c>
      <c r="F228" t="s">
        <v>2232</v>
      </c>
      <c r="G228" t="s">
        <v>36</v>
      </c>
      <c r="H228" t="s">
        <v>2235</v>
      </c>
      <c r="I228" t="s">
        <v>616</v>
      </c>
      <c r="J228" t="s">
        <v>218</v>
      </c>
      <c r="K228" t="s">
        <v>616</v>
      </c>
      <c r="L228">
        <v>0</v>
      </c>
      <c r="M228">
        <v>0</v>
      </c>
      <c r="N228">
        <v>160002</v>
      </c>
      <c r="O228" t="s">
        <v>36</v>
      </c>
      <c r="P228">
        <v>0</v>
      </c>
      <c r="Q228">
        <v>2</v>
      </c>
      <c r="R228" t="s">
        <v>497</v>
      </c>
      <c r="S228">
        <v>2</v>
      </c>
      <c r="T228">
        <v>2</v>
      </c>
      <c r="U228" t="s">
        <v>36</v>
      </c>
      <c r="V228" t="s">
        <v>36</v>
      </c>
      <c r="W228" t="s">
        <v>36</v>
      </c>
      <c r="Y228">
        <v>0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>
        <v>1</v>
      </c>
      <c r="AK228" t="s">
        <v>36</v>
      </c>
      <c r="AL228">
        <v>0</v>
      </c>
      <c r="AM228" t="b">
        <v>0</v>
      </c>
    </row>
    <row r="229" spans="1:41" x14ac:dyDescent="0.3">
      <c r="A229">
        <v>160004</v>
      </c>
      <c r="B229" t="s">
        <v>1209</v>
      </c>
      <c r="C229">
        <v>2</v>
      </c>
      <c r="D229">
        <v>1</v>
      </c>
      <c r="E229">
        <v>2</v>
      </c>
      <c r="F229" t="s">
        <v>2236</v>
      </c>
      <c r="G229" t="s">
        <v>36</v>
      </c>
      <c r="H229" t="s">
        <v>2237</v>
      </c>
      <c r="I229" t="s">
        <v>38</v>
      </c>
      <c r="J229" t="s">
        <v>72</v>
      </c>
      <c r="K229" t="s">
        <v>38</v>
      </c>
      <c r="L229">
        <v>0</v>
      </c>
      <c r="M229">
        <v>0</v>
      </c>
      <c r="N229">
        <v>160004</v>
      </c>
      <c r="O229" t="s">
        <v>36</v>
      </c>
      <c r="P229">
        <v>0</v>
      </c>
      <c r="Q229">
        <v>2</v>
      </c>
      <c r="R229" t="s">
        <v>610</v>
      </c>
      <c r="S229">
        <v>2</v>
      </c>
      <c r="T229">
        <v>2</v>
      </c>
      <c r="U229" t="s">
        <v>2238</v>
      </c>
      <c r="V229" t="s">
        <v>36</v>
      </c>
      <c r="W229" t="s">
        <v>36</v>
      </c>
      <c r="Y229">
        <v>0</v>
      </c>
      <c r="Z229" t="s">
        <v>36</v>
      </c>
      <c r="AA229" t="s">
        <v>36</v>
      </c>
      <c r="AB229" t="s">
        <v>2239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>
        <v>2</v>
      </c>
      <c r="AK229" t="s">
        <v>36</v>
      </c>
      <c r="AL229">
        <v>0</v>
      </c>
      <c r="AM229" t="b">
        <v>0</v>
      </c>
    </row>
    <row r="230" spans="1:41" x14ac:dyDescent="0.3">
      <c r="A230">
        <v>160005</v>
      </c>
      <c r="B230" t="s">
        <v>2240</v>
      </c>
      <c r="C230">
        <v>2</v>
      </c>
      <c r="D230">
        <v>1</v>
      </c>
      <c r="E230">
        <v>3</v>
      </c>
      <c r="F230" t="s">
        <v>1635</v>
      </c>
      <c r="G230" t="s">
        <v>139</v>
      </c>
      <c r="H230" t="s">
        <v>2241</v>
      </c>
      <c r="I230" t="s">
        <v>38</v>
      </c>
      <c r="J230" t="s">
        <v>411</v>
      </c>
      <c r="K230" t="s">
        <v>38</v>
      </c>
      <c r="L230">
        <v>210</v>
      </c>
      <c r="M230">
        <v>0</v>
      </c>
      <c r="N230">
        <v>160005</v>
      </c>
      <c r="O230" t="s">
        <v>36</v>
      </c>
      <c r="P230">
        <v>0</v>
      </c>
      <c r="Q230">
        <v>2</v>
      </c>
      <c r="R230" t="s">
        <v>610</v>
      </c>
      <c r="S230">
        <v>2</v>
      </c>
      <c r="T230">
        <v>2</v>
      </c>
      <c r="U230" t="s">
        <v>1603</v>
      </c>
      <c r="V230" t="s">
        <v>36</v>
      </c>
      <c r="W230" t="s">
        <v>1811</v>
      </c>
      <c r="X230" t="s">
        <v>1646</v>
      </c>
      <c r="Y230">
        <v>1</v>
      </c>
      <c r="Z230" t="s">
        <v>1704</v>
      </c>
      <c r="AA230" t="s">
        <v>36</v>
      </c>
      <c r="AB230" t="s">
        <v>2242</v>
      </c>
      <c r="AC230" t="s">
        <v>1640</v>
      </c>
      <c r="AD230" t="s">
        <v>1664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>
        <v>2</v>
      </c>
      <c r="AK230" t="s">
        <v>36</v>
      </c>
      <c r="AL230">
        <v>0</v>
      </c>
      <c r="AM230" t="b">
        <v>0</v>
      </c>
    </row>
    <row r="231" spans="1:41" x14ac:dyDescent="0.3">
      <c r="A231">
        <v>160006</v>
      </c>
      <c r="B231" t="s">
        <v>528</v>
      </c>
      <c r="C231">
        <v>2</v>
      </c>
      <c r="D231">
        <v>1</v>
      </c>
      <c r="E231">
        <v>2</v>
      </c>
      <c r="F231" t="s">
        <v>2243</v>
      </c>
      <c r="G231" t="s">
        <v>36</v>
      </c>
      <c r="H231" t="s">
        <v>2244</v>
      </c>
      <c r="I231" t="s">
        <v>529</v>
      </c>
      <c r="J231" t="s">
        <v>1237</v>
      </c>
      <c r="K231" t="s">
        <v>157</v>
      </c>
      <c r="L231">
        <v>0</v>
      </c>
      <c r="M231">
        <v>0</v>
      </c>
      <c r="N231">
        <v>160006</v>
      </c>
      <c r="O231" t="s">
        <v>36</v>
      </c>
      <c r="P231">
        <v>0</v>
      </c>
      <c r="Q231">
        <v>2</v>
      </c>
      <c r="R231" t="s">
        <v>524</v>
      </c>
      <c r="S231">
        <v>2</v>
      </c>
      <c r="T231">
        <v>2</v>
      </c>
      <c r="U231" t="s">
        <v>2238</v>
      </c>
      <c r="V231" t="s">
        <v>36</v>
      </c>
      <c r="W231" t="s">
        <v>36</v>
      </c>
      <c r="Y231">
        <v>0</v>
      </c>
      <c r="Z231" t="s">
        <v>36</v>
      </c>
      <c r="AA231" t="s">
        <v>1594</v>
      </c>
      <c r="AB231" t="s">
        <v>2245</v>
      </c>
      <c r="AC231" t="s">
        <v>1600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>
        <v>1</v>
      </c>
      <c r="AK231" t="s">
        <v>36</v>
      </c>
      <c r="AL231">
        <v>0</v>
      </c>
      <c r="AM231" t="b">
        <v>0</v>
      </c>
    </row>
    <row r="232" spans="1:41" x14ac:dyDescent="0.3">
      <c r="A232">
        <v>160007</v>
      </c>
      <c r="B232" t="s">
        <v>2246</v>
      </c>
      <c r="C232">
        <v>2</v>
      </c>
      <c r="D232">
        <v>1</v>
      </c>
      <c r="E232">
        <v>3</v>
      </c>
      <c r="F232" t="s">
        <v>1635</v>
      </c>
      <c r="G232" t="s">
        <v>139</v>
      </c>
      <c r="H232" t="s">
        <v>2247</v>
      </c>
      <c r="I232" t="s">
        <v>38</v>
      </c>
      <c r="J232" t="s">
        <v>132</v>
      </c>
      <c r="K232" t="s">
        <v>38</v>
      </c>
      <c r="L232">
        <v>215</v>
      </c>
      <c r="M232">
        <v>0</v>
      </c>
      <c r="N232">
        <v>160007</v>
      </c>
      <c r="O232" t="s">
        <v>36</v>
      </c>
      <c r="P232">
        <v>0</v>
      </c>
      <c r="Q232">
        <v>2</v>
      </c>
      <c r="R232" t="s">
        <v>610</v>
      </c>
      <c r="S232">
        <v>2</v>
      </c>
      <c r="T232">
        <v>2</v>
      </c>
      <c r="U232" t="s">
        <v>1603</v>
      </c>
      <c r="V232" t="s">
        <v>36</v>
      </c>
      <c r="W232" t="s">
        <v>36</v>
      </c>
      <c r="X232" t="s">
        <v>1598</v>
      </c>
      <c r="Y232">
        <v>1</v>
      </c>
      <c r="Z232" t="s">
        <v>1638</v>
      </c>
      <c r="AA232" t="s">
        <v>1594</v>
      </c>
      <c r="AB232" t="s">
        <v>2248</v>
      </c>
      <c r="AC232" t="s">
        <v>1640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>
        <v>2</v>
      </c>
      <c r="AK232" t="s">
        <v>36</v>
      </c>
      <c r="AL232">
        <v>0</v>
      </c>
      <c r="AM232" t="b">
        <v>0</v>
      </c>
    </row>
    <row r="233" spans="1:41" x14ac:dyDescent="0.3">
      <c r="A233">
        <v>160008</v>
      </c>
      <c r="B233" t="s">
        <v>1421</v>
      </c>
      <c r="C233">
        <v>2</v>
      </c>
      <c r="D233">
        <v>1</v>
      </c>
      <c r="E233">
        <v>0</v>
      </c>
      <c r="F233" t="s">
        <v>2249</v>
      </c>
      <c r="G233" t="s">
        <v>111</v>
      </c>
      <c r="H233" t="s">
        <v>2250</v>
      </c>
      <c r="I233" t="s">
        <v>616</v>
      </c>
      <c r="J233" t="s">
        <v>77</v>
      </c>
      <c r="K233" t="s">
        <v>616</v>
      </c>
      <c r="L233">
        <v>0</v>
      </c>
      <c r="M233">
        <v>0</v>
      </c>
      <c r="N233">
        <v>160004</v>
      </c>
      <c r="O233" t="s">
        <v>2251</v>
      </c>
      <c r="P233">
        <v>0</v>
      </c>
      <c r="Q233">
        <v>1</v>
      </c>
      <c r="R233" t="s">
        <v>610</v>
      </c>
      <c r="S233">
        <v>1</v>
      </c>
      <c r="T233">
        <v>1</v>
      </c>
      <c r="U233" t="s">
        <v>2238</v>
      </c>
      <c r="V233" t="s">
        <v>36</v>
      </c>
      <c r="W233" t="s">
        <v>36</v>
      </c>
      <c r="Y233">
        <v>0</v>
      </c>
      <c r="Z233" t="s">
        <v>36</v>
      </c>
      <c r="AA233" t="s">
        <v>1594</v>
      </c>
      <c r="AB233" t="s">
        <v>2252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>
        <v>0</v>
      </c>
      <c r="AK233" t="s">
        <v>36</v>
      </c>
      <c r="AL233">
        <v>0</v>
      </c>
      <c r="AM233" t="b">
        <v>0</v>
      </c>
    </row>
    <row r="234" spans="1:41" x14ac:dyDescent="0.3">
      <c r="A234">
        <v>160009</v>
      </c>
      <c r="B234" t="s">
        <v>1422</v>
      </c>
      <c r="C234">
        <v>2</v>
      </c>
      <c r="D234">
        <v>1</v>
      </c>
      <c r="E234">
        <v>1</v>
      </c>
      <c r="F234" t="s">
        <v>2253</v>
      </c>
      <c r="G234" t="s">
        <v>111</v>
      </c>
      <c r="H234" t="s">
        <v>2254</v>
      </c>
      <c r="I234" t="s">
        <v>616</v>
      </c>
      <c r="J234" t="s">
        <v>77</v>
      </c>
      <c r="K234" t="s">
        <v>616</v>
      </c>
      <c r="L234">
        <v>308</v>
      </c>
      <c r="M234">
        <v>0</v>
      </c>
      <c r="N234">
        <v>160004</v>
      </c>
      <c r="O234" t="s">
        <v>36</v>
      </c>
      <c r="P234">
        <v>0</v>
      </c>
      <c r="Q234">
        <v>1</v>
      </c>
      <c r="R234" t="s">
        <v>610</v>
      </c>
      <c r="S234">
        <v>2</v>
      </c>
      <c r="T234">
        <v>2</v>
      </c>
      <c r="U234" t="s">
        <v>1603</v>
      </c>
      <c r="V234" t="s">
        <v>36</v>
      </c>
      <c r="W234" t="s">
        <v>36</v>
      </c>
      <c r="Y234">
        <v>0</v>
      </c>
      <c r="Z234" t="s">
        <v>36</v>
      </c>
      <c r="AA234" t="s">
        <v>36</v>
      </c>
      <c r="AB234" t="s">
        <v>2255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>
        <v>2</v>
      </c>
      <c r="AK234" t="s">
        <v>36</v>
      </c>
      <c r="AL234">
        <v>0</v>
      </c>
      <c r="AM234" t="b">
        <v>0</v>
      </c>
    </row>
    <row r="235" spans="1:41" x14ac:dyDescent="0.3">
      <c r="A235">
        <v>160010</v>
      </c>
      <c r="B235" t="s">
        <v>1420</v>
      </c>
      <c r="C235">
        <v>2</v>
      </c>
      <c r="D235">
        <v>1</v>
      </c>
      <c r="E235">
        <v>1</v>
      </c>
      <c r="F235" t="s">
        <v>2256</v>
      </c>
      <c r="G235" t="s">
        <v>111</v>
      </c>
      <c r="H235" t="s">
        <v>2257</v>
      </c>
      <c r="I235" t="s">
        <v>2258</v>
      </c>
      <c r="J235" t="s">
        <v>2259</v>
      </c>
      <c r="K235" t="s">
        <v>36</v>
      </c>
      <c r="L235">
        <v>306</v>
      </c>
      <c r="M235">
        <v>0</v>
      </c>
      <c r="N235">
        <v>160004</v>
      </c>
      <c r="O235" t="s">
        <v>36</v>
      </c>
      <c r="P235">
        <v>0</v>
      </c>
      <c r="Q235">
        <v>2</v>
      </c>
      <c r="R235" t="s">
        <v>610</v>
      </c>
      <c r="S235">
        <v>2</v>
      </c>
      <c r="T235">
        <v>2</v>
      </c>
      <c r="U235" t="s">
        <v>2238</v>
      </c>
      <c r="V235" t="s">
        <v>36</v>
      </c>
      <c r="W235" t="s">
        <v>36</v>
      </c>
      <c r="Y235">
        <v>0</v>
      </c>
      <c r="Z235" t="s">
        <v>36</v>
      </c>
      <c r="AA235" t="s">
        <v>36</v>
      </c>
      <c r="AB235" t="s">
        <v>2260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>
        <v>2</v>
      </c>
      <c r="AK235" t="s">
        <v>36</v>
      </c>
      <c r="AL235">
        <v>0</v>
      </c>
      <c r="AM235" t="b">
        <v>0</v>
      </c>
    </row>
    <row r="236" spans="1:41" x14ac:dyDescent="0.3">
      <c r="A236">
        <v>160011</v>
      </c>
      <c r="B236" t="s">
        <v>2261</v>
      </c>
      <c r="C236">
        <v>2</v>
      </c>
      <c r="D236">
        <v>1</v>
      </c>
      <c r="E236">
        <v>0</v>
      </c>
      <c r="F236" t="s">
        <v>2262</v>
      </c>
      <c r="G236" t="s">
        <v>36</v>
      </c>
      <c r="H236" t="s">
        <v>2263</v>
      </c>
      <c r="I236" t="s">
        <v>157</v>
      </c>
      <c r="J236" t="s">
        <v>2264</v>
      </c>
      <c r="K236" t="s">
        <v>157</v>
      </c>
      <c r="L236">
        <v>0</v>
      </c>
      <c r="M236">
        <v>0</v>
      </c>
      <c r="N236">
        <v>160011</v>
      </c>
      <c r="O236" t="s">
        <v>36</v>
      </c>
      <c r="P236">
        <v>0</v>
      </c>
      <c r="Q236">
        <v>2</v>
      </c>
      <c r="R236" t="s">
        <v>648</v>
      </c>
      <c r="S236">
        <v>2</v>
      </c>
      <c r="T236">
        <v>1</v>
      </c>
      <c r="U236" t="s">
        <v>2070</v>
      </c>
      <c r="V236" t="s">
        <v>36</v>
      </c>
      <c r="W236" t="s">
        <v>36</v>
      </c>
      <c r="X236" t="s">
        <v>1755</v>
      </c>
      <c r="Y236">
        <v>0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>
        <v>0</v>
      </c>
      <c r="AK236" t="s">
        <v>36</v>
      </c>
      <c r="AL236">
        <v>0</v>
      </c>
      <c r="AM236" t="b">
        <v>0</v>
      </c>
    </row>
    <row r="237" spans="1:41" x14ac:dyDescent="0.3">
      <c r="A237">
        <v>160012</v>
      </c>
      <c r="B237" t="s">
        <v>1414</v>
      </c>
      <c r="C237">
        <v>2</v>
      </c>
      <c r="D237">
        <v>1</v>
      </c>
      <c r="E237">
        <v>0</v>
      </c>
      <c r="F237" t="s">
        <v>2227</v>
      </c>
      <c r="G237" t="s">
        <v>36</v>
      </c>
      <c r="H237" t="s">
        <v>2228</v>
      </c>
      <c r="I237" t="s">
        <v>490</v>
      </c>
      <c r="J237" t="s">
        <v>2229</v>
      </c>
      <c r="K237" t="s">
        <v>38</v>
      </c>
      <c r="L237">
        <v>0</v>
      </c>
      <c r="M237">
        <v>0</v>
      </c>
      <c r="N237">
        <v>160001</v>
      </c>
      <c r="O237" t="s">
        <v>36</v>
      </c>
      <c r="P237">
        <v>0</v>
      </c>
      <c r="Q237">
        <v>2</v>
      </c>
      <c r="R237" t="s">
        <v>36</v>
      </c>
      <c r="S237">
        <v>2</v>
      </c>
      <c r="T237">
        <v>1</v>
      </c>
      <c r="U237" t="s">
        <v>1603</v>
      </c>
      <c r="V237" t="s">
        <v>36</v>
      </c>
      <c r="W237" t="s">
        <v>36</v>
      </c>
      <c r="Y237">
        <v>0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>
        <v>1</v>
      </c>
      <c r="AK237" t="s">
        <v>36</v>
      </c>
      <c r="AL237">
        <v>0</v>
      </c>
      <c r="AM237" t="b">
        <v>0</v>
      </c>
    </row>
    <row r="238" spans="1:41" x14ac:dyDescent="0.3">
      <c r="A238">
        <v>160013</v>
      </c>
      <c r="B238" t="s">
        <v>1448</v>
      </c>
      <c r="C238">
        <v>0</v>
      </c>
      <c r="D238">
        <v>1</v>
      </c>
      <c r="E238">
        <v>0</v>
      </c>
      <c r="F238" t="s">
        <v>2236</v>
      </c>
      <c r="G238" t="s">
        <v>36</v>
      </c>
      <c r="H238" t="s">
        <v>2265</v>
      </c>
      <c r="I238" t="s">
        <v>38</v>
      </c>
      <c r="J238" t="s">
        <v>77</v>
      </c>
      <c r="K238" t="s">
        <v>38</v>
      </c>
      <c r="L238">
        <v>0</v>
      </c>
      <c r="M238">
        <v>0</v>
      </c>
      <c r="N238">
        <v>160004</v>
      </c>
      <c r="O238" t="s">
        <v>36</v>
      </c>
      <c r="P238">
        <v>0</v>
      </c>
      <c r="Q238">
        <v>2</v>
      </c>
      <c r="R238" t="s">
        <v>36</v>
      </c>
      <c r="S238">
        <v>0</v>
      </c>
      <c r="T238">
        <v>0</v>
      </c>
      <c r="U238" t="s">
        <v>2238</v>
      </c>
      <c r="V238" t="s">
        <v>36</v>
      </c>
      <c r="W238" t="s">
        <v>36</v>
      </c>
      <c r="Y238">
        <v>0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>
        <v>0</v>
      </c>
      <c r="AK238" t="s">
        <v>36</v>
      </c>
      <c r="AL238">
        <v>0</v>
      </c>
      <c r="AM238" t="b">
        <v>0</v>
      </c>
    </row>
    <row r="239" spans="1:41" x14ac:dyDescent="0.3">
      <c r="A239">
        <v>160014</v>
      </c>
      <c r="B239" t="s">
        <v>1449</v>
      </c>
      <c r="C239">
        <v>0</v>
      </c>
      <c r="D239">
        <v>1</v>
      </c>
      <c r="E239">
        <v>0</v>
      </c>
      <c r="F239" t="s">
        <v>2236</v>
      </c>
      <c r="G239" t="s">
        <v>36</v>
      </c>
      <c r="H239" t="s">
        <v>2266</v>
      </c>
      <c r="I239" t="s">
        <v>38</v>
      </c>
      <c r="J239" t="s">
        <v>130</v>
      </c>
      <c r="K239" t="s">
        <v>38</v>
      </c>
      <c r="L239">
        <v>0</v>
      </c>
      <c r="M239">
        <v>0</v>
      </c>
      <c r="N239">
        <v>160004</v>
      </c>
      <c r="O239" t="s">
        <v>36</v>
      </c>
      <c r="P239">
        <v>0</v>
      </c>
      <c r="Q239">
        <v>0</v>
      </c>
      <c r="R239" t="s">
        <v>36</v>
      </c>
      <c r="S239">
        <v>0</v>
      </c>
      <c r="T239">
        <v>0</v>
      </c>
      <c r="U239" t="s">
        <v>2238</v>
      </c>
      <c r="V239" t="s">
        <v>36</v>
      </c>
      <c r="W239" t="s">
        <v>36</v>
      </c>
      <c r="Y239">
        <v>0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>
        <v>0</v>
      </c>
      <c r="AK239" t="s">
        <v>36</v>
      </c>
      <c r="AL239">
        <v>0</v>
      </c>
      <c r="AM239" t="b">
        <v>0</v>
      </c>
    </row>
    <row r="240" spans="1:41" x14ac:dyDescent="0.3">
      <c r="A240">
        <v>200001</v>
      </c>
      <c r="B240" t="s">
        <v>2267</v>
      </c>
      <c r="C240">
        <v>0</v>
      </c>
      <c r="D240">
        <v>0</v>
      </c>
      <c r="E240">
        <v>0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>
        <v>0</v>
      </c>
      <c r="M240">
        <v>0</v>
      </c>
      <c r="O240" t="s">
        <v>36</v>
      </c>
      <c r="P240">
        <v>0</v>
      </c>
      <c r="Q240">
        <v>0</v>
      </c>
      <c r="R240" t="s">
        <v>36</v>
      </c>
      <c r="S240">
        <v>0</v>
      </c>
      <c r="T240">
        <v>0</v>
      </c>
      <c r="U240" t="s">
        <v>36</v>
      </c>
      <c r="V240" t="s">
        <v>36</v>
      </c>
      <c r="W240" t="s">
        <v>36</v>
      </c>
      <c r="X240" t="s">
        <v>2036</v>
      </c>
      <c r="Y240">
        <v>0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>
        <v>0</v>
      </c>
      <c r="AK240" t="s">
        <v>36</v>
      </c>
      <c r="AL240">
        <v>0</v>
      </c>
      <c r="AM240" t="b">
        <v>0</v>
      </c>
    </row>
    <row r="241" spans="1:41" x14ac:dyDescent="0.3">
      <c r="A241">
        <v>200003</v>
      </c>
      <c r="B241" t="s">
        <v>817</v>
      </c>
      <c r="C241">
        <v>2</v>
      </c>
      <c r="D241">
        <v>1</v>
      </c>
      <c r="E241">
        <v>0</v>
      </c>
      <c r="F241" t="s">
        <v>2268</v>
      </c>
      <c r="G241" t="s">
        <v>36</v>
      </c>
      <c r="H241" t="s">
        <v>2269</v>
      </c>
      <c r="I241" t="s">
        <v>38</v>
      </c>
      <c r="J241" t="s">
        <v>340</v>
      </c>
      <c r="K241" t="s">
        <v>38</v>
      </c>
      <c r="L241">
        <v>0</v>
      </c>
      <c r="M241">
        <v>0</v>
      </c>
      <c r="N241">
        <v>200003</v>
      </c>
      <c r="O241" t="s">
        <v>36</v>
      </c>
      <c r="P241">
        <v>0</v>
      </c>
      <c r="Q241">
        <v>2</v>
      </c>
      <c r="R241" t="s">
        <v>1166</v>
      </c>
      <c r="S241">
        <v>0</v>
      </c>
      <c r="T241">
        <v>0</v>
      </c>
      <c r="U241" t="s">
        <v>2238</v>
      </c>
      <c r="V241" t="s">
        <v>36</v>
      </c>
      <c r="W241" t="s">
        <v>2270</v>
      </c>
      <c r="Y241">
        <v>0</v>
      </c>
      <c r="Z241" t="s">
        <v>36</v>
      </c>
      <c r="AA241" t="s">
        <v>36</v>
      </c>
      <c r="AB241" t="s">
        <v>2271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>
        <v>0</v>
      </c>
      <c r="AK241" t="s">
        <v>36</v>
      </c>
      <c r="AL241">
        <v>0</v>
      </c>
      <c r="AM241" t="b">
        <v>0</v>
      </c>
    </row>
    <row r="242" spans="1:41" x14ac:dyDescent="0.3">
      <c r="A242">
        <v>200004</v>
      </c>
      <c r="B242" t="s">
        <v>2272</v>
      </c>
      <c r="C242">
        <v>2</v>
      </c>
      <c r="D242">
        <v>1</v>
      </c>
      <c r="E242">
        <v>3</v>
      </c>
      <c r="F242" t="s">
        <v>1635</v>
      </c>
      <c r="G242" t="s">
        <v>139</v>
      </c>
      <c r="H242" t="s">
        <v>2273</v>
      </c>
      <c r="I242" t="s">
        <v>38</v>
      </c>
      <c r="J242" t="s">
        <v>154</v>
      </c>
      <c r="K242" t="s">
        <v>38</v>
      </c>
      <c r="L242">
        <v>220</v>
      </c>
      <c r="M242">
        <v>0</v>
      </c>
      <c r="N242">
        <v>200004</v>
      </c>
      <c r="O242" t="s">
        <v>36</v>
      </c>
      <c r="P242">
        <v>0</v>
      </c>
      <c r="Q242">
        <v>2</v>
      </c>
      <c r="R242" t="s">
        <v>610</v>
      </c>
      <c r="S242">
        <v>2</v>
      </c>
      <c r="T242">
        <v>2</v>
      </c>
      <c r="U242" t="s">
        <v>2238</v>
      </c>
      <c r="V242" t="s">
        <v>36</v>
      </c>
      <c r="W242" t="s">
        <v>36</v>
      </c>
      <c r="X242" t="s">
        <v>1598</v>
      </c>
      <c r="Y242">
        <v>1</v>
      </c>
      <c r="Z242" t="s">
        <v>1638</v>
      </c>
      <c r="AA242" t="s">
        <v>1639</v>
      </c>
      <c r="AB242" t="s">
        <v>36</v>
      </c>
      <c r="AC242" t="s">
        <v>1640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>
        <v>1</v>
      </c>
      <c r="AK242" t="s">
        <v>36</v>
      </c>
      <c r="AL242">
        <v>0</v>
      </c>
      <c r="AM242" t="b">
        <v>0</v>
      </c>
    </row>
    <row r="243" spans="1:41" x14ac:dyDescent="0.3">
      <c r="A243">
        <v>200005</v>
      </c>
      <c r="B243" t="s">
        <v>544</v>
      </c>
      <c r="C243">
        <v>2</v>
      </c>
      <c r="D243">
        <v>1</v>
      </c>
      <c r="E243">
        <v>2</v>
      </c>
      <c r="F243" t="s">
        <v>2274</v>
      </c>
      <c r="G243" t="s">
        <v>36</v>
      </c>
      <c r="H243" t="s">
        <v>2275</v>
      </c>
      <c r="I243" t="s">
        <v>545</v>
      </c>
      <c r="J243" t="s">
        <v>2276</v>
      </c>
      <c r="K243" t="s">
        <v>143</v>
      </c>
      <c r="L243">
        <v>0</v>
      </c>
      <c r="M243">
        <v>0</v>
      </c>
      <c r="N243">
        <v>200005</v>
      </c>
      <c r="O243" t="s">
        <v>36</v>
      </c>
      <c r="P243">
        <v>0</v>
      </c>
      <c r="Q243">
        <v>2</v>
      </c>
      <c r="R243" t="s">
        <v>518</v>
      </c>
      <c r="S243">
        <v>2</v>
      </c>
      <c r="T243">
        <v>2</v>
      </c>
      <c r="U243" t="s">
        <v>2238</v>
      </c>
      <c r="V243" t="s">
        <v>36</v>
      </c>
      <c r="W243" t="s">
        <v>36</v>
      </c>
      <c r="Y243">
        <v>0</v>
      </c>
      <c r="Z243" t="s">
        <v>36</v>
      </c>
      <c r="AA243" t="s">
        <v>36</v>
      </c>
      <c r="AB243" t="s">
        <v>2277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>
        <v>2</v>
      </c>
      <c r="AK243" t="s">
        <v>36</v>
      </c>
      <c r="AL243">
        <v>0</v>
      </c>
      <c r="AM243" t="b">
        <v>0</v>
      </c>
    </row>
    <row r="244" spans="1:41" x14ac:dyDescent="0.3">
      <c r="A244">
        <v>200006</v>
      </c>
      <c r="B244" t="s">
        <v>1463</v>
      </c>
      <c r="C244">
        <v>2</v>
      </c>
      <c r="D244">
        <v>1</v>
      </c>
      <c r="E244">
        <v>2</v>
      </c>
      <c r="F244" t="s">
        <v>2278</v>
      </c>
      <c r="G244" t="s">
        <v>36</v>
      </c>
      <c r="H244" t="s">
        <v>2279</v>
      </c>
      <c r="I244" t="s">
        <v>614</v>
      </c>
      <c r="J244" t="s">
        <v>311</v>
      </c>
      <c r="K244" t="s">
        <v>38</v>
      </c>
      <c r="L244">
        <v>0</v>
      </c>
      <c r="M244">
        <v>0</v>
      </c>
      <c r="N244">
        <v>200006</v>
      </c>
      <c r="O244" t="s">
        <v>36</v>
      </c>
      <c r="P244">
        <v>0</v>
      </c>
      <c r="Q244">
        <v>2</v>
      </c>
      <c r="R244" t="s">
        <v>36</v>
      </c>
      <c r="S244">
        <v>2</v>
      </c>
      <c r="T244">
        <v>2</v>
      </c>
      <c r="U244" t="s">
        <v>2238</v>
      </c>
      <c r="V244" t="s">
        <v>36</v>
      </c>
      <c r="W244" t="s">
        <v>36</v>
      </c>
      <c r="Y244">
        <v>0</v>
      </c>
      <c r="Z244" t="s">
        <v>36</v>
      </c>
      <c r="AA244" t="s">
        <v>1594</v>
      </c>
      <c r="AB244" t="s">
        <v>2280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>
        <v>0</v>
      </c>
      <c r="AK244" t="s">
        <v>36</v>
      </c>
      <c r="AL244">
        <v>0</v>
      </c>
      <c r="AM244" t="b">
        <v>0</v>
      </c>
    </row>
    <row r="245" spans="1:41" x14ac:dyDescent="0.3">
      <c r="A245">
        <v>200037</v>
      </c>
      <c r="B245" t="s">
        <v>1464</v>
      </c>
      <c r="C245">
        <v>2</v>
      </c>
      <c r="D245">
        <v>1</v>
      </c>
      <c r="E245">
        <v>2</v>
      </c>
      <c r="F245" t="s">
        <v>2281</v>
      </c>
      <c r="G245" t="s">
        <v>36</v>
      </c>
      <c r="H245" t="s">
        <v>2282</v>
      </c>
      <c r="I245" t="s">
        <v>1789</v>
      </c>
      <c r="J245" t="s">
        <v>440</v>
      </c>
      <c r="K245" t="s">
        <v>38</v>
      </c>
      <c r="L245">
        <v>0</v>
      </c>
      <c r="M245">
        <v>0</v>
      </c>
      <c r="N245">
        <v>200037</v>
      </c>
      <c r="O245" t="s">
        <v>36</v>
      </c>
      <c r="P245">
        <v>0</v>
      </c>
      <c r="Q245">
        <v>2</v>
      </c>
      <c r="R245" t="s">
        <v>36</v>
      </c>
      <c r="S245">
        <v>2</v>
      </c>
      <c r="T245">
        <v>2</v>
      </c>
      <c r="U245" t="s">
        <v>36</v>
      </c>
      <c r="V245" t="s">
        <v>36</v>
      </c>
      <c r="W245" t="s">
        <v>36</v>
      </c>
      <c r="Y245">
        <v>0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>
        <v>1</v>
      </c>
      <c r="AK245" t="s">
        <v>36</v>
      </c>
      <c r="AL245">
        <v>0</v>
      </c>
      <c r="AM245" t="b">
        <v>0</v>
      </c>
    </row>
    <row r="246" spans="1:41" x14ac:dyDescent="0.3">
      <c r="A246">
        <v>200044</v>
      </c>
      <c r="B246" t="s">
        <v>1441</v>
      </c>
      <c r="C246">
        <v>2</v>
      </c>
      <c r="D246">
        <v>1</v>
      </c>
      <c r="E246">
        <v>2</v>
      </c>
      <c r="F246" t="s">
        <v>2283</v>
      </c>
      <c r="G246" t="s">
        <v>36</v>
      </c>
      <c r="H246" t="s">
        <v>2284</v>
      </c>
      <c r="I246" t="s">
        <v>629</v>
      </c>
      <c r="J246" t="s">
        <v>260</v>
      </c>
      <c r="K246" t="s">
        <v>138</v>
      </c>
      <c r="L246">
        <v>0</v>
      </c>
      <c r="M246">
        <v>0</v>
      </c>
      <c r="N246">
        <v>200044</v>
      </c>
      <c r="O246" t="s">
        <v>36</v>
      </c>
      <c r="P246">
        <v>0</v>
      </c>
      <c r="Q246">
        <v>2</v>
      </c>
      <c r="R246" t="s">
        <v>36</v>
      </c>
      <c r="S246">
        <v>2</v>
      </c>
      <c r="T246">
        <v>1</v>
      </c>
      <c r="U246" t="s">
        <v>1603</v>
      </c>
      <c r="V246" t="s">
        <v>36</v>
      </c>
      <c r="W246" t="s">
        <v>1811</v>
      </c>
      <c r="Y246">
        <v>0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>
        <v>1</v>
      </c>
      <c r="AK246" t="s">
        <v>36</v>
      </c>
      <c r="AL246">
        <v>0</v>
      </c>
      <c r="AM246" t="b">
        <v>0</v>
      </c>
    </row>
    <row r="247" spans="1:41" x14ac:dyDescent="0.3">
      <c r="A247">
        <v>200083</v>
      </c>
      <c r="B247" t="s">
        <v>485</v>
      </c>
      <c r="C247">
        <v>2</v>
      </c>
      <c r="D247">
        <v>2</v>
      </c>
      <c r="E247">
        <v>2</v>
      </c>
      <c r="F247" t="s">
        <v>2285</v>
      </c>
      <c r="G247" t="s">
        <v>36</v>
      </c>
      <c r="H247" t="s">
        <v>2286</v>
      </c>
      <c r="I247" t="s">
        <v>38</v>
      </c>
      <c r="J247" t="s">
        <v>2287</v>
      </c>
      <c r="K247" t="s">
        <v>38</v>
      </c>
      <c r="L247">
        <v>0</v>
      </c>
      <c r="M247">
        <v>0</v>
      </c>
      <c r="N247">
        <v>999999</v>
      </c>
      <c r="O247" t="s">
        <v>36</v>
      </c>
      <c r="P247">
        <v>0</v>
      </c>
      <c r="Q247">
        <v>2</v>
      </c>
      <c r="R247" t="s">
        <v>36</v>
      </c>
      <c r="S247">
        <v>2</v>
      </c>
      <c r="T247">
        <v>2</v>
      </c>
      <c r="U247" t="s">
        <v>36</v>
      </c>
      <c r="V247" t="s">
        <v>36</v>
      </c>
      <c r="W247" t="s">
        <v>36</v>
      </c>
      <c r="Y247">
        <v>0</v>
      </c>
      <c r="Z247" t="s">
        <v>36</v>
      </c>
      <c r="AA247" t="s">
        <v>36</v>
      </c>
      <c r="AB247" t="s">
        <v>2288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>
        <v>2</v>
      </c>
      <c r="AK247" t="s">
        <v>36</v>
      </c>
      <c r="AL247">
        <v>0</v>
      </c>
      <c r="AM247" t="b">
        <v>0</v>
      </c>
    </row>
    <row r="248" spans="1:41" x14ac:dyDescent="0.3">
      <c r="A248">
        <v>200092</v>
      </c>
      <c r="B248" t="s">
        <v>618</v>
      </c>
      <c r="C248">
        <v>2</v>
      </c>
      <c r="D248">
        <v>1</v>
      </c>
      <c r="E248">
        <v>3</v>
      </c>
      <c r="F248" t="s">
        <v>1635</v>
      </c>
      <c r="G248" t="s">
        <v>70</v>
      </c>
      <c r="H248" t="s">
        <v>2289</v>
      </c>
      <c r="I248" t="s">
        <v>613</v>
      </c>
      <c r="J248" t="s">
        <v>300</v>
      </c>
      <c r="K248" t="s">
        <v>38</v>
      </c>
      <c r="L248">
        <v>121</v>
      </c>
      <c r="M248">
        <v>0</v>
      </c>
      <c r="N248">
        <v>200092</v>
      </c>
      <c r="O248" t="s">
        <v>36</v>
      </c>
      <c r="P248">
        <v>0</v>
      </c>
      <c r="Q248">
        <v>2</v>
      </c>
      <c r="R248" t="s">
        <v>610</v>
      </c>
      <c r="S248">
        <v>2</v>
      </c>
      <c r="T248">
        <v>2</v>
      </c>
      <c r="U248" t="s">
        <v>2238</v>
      </c>
      <c r="V248" t="s">
        <v>36</v>
      </c>
      <c r="W248" t="s">
        <v>36</v>
      </c>
      <c r="X248" t="s">
        <v>1752</v>
      </c>
      <c r="Y248">
        <v>0</v>
      </c>
      <c r="Z248" t="s">
        <v>36</v>
      </c>
      <c r="AA248" t="s">
        <v>36</v>
      </c>
      <c r="AB248" t="s">
        <v>2290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>
        <v>2</v>
      </c>
      <c r="AK248" t="s">
        <v>36</v>
      </c>
      <c r="AL248">
        <v>0</v>
      </c>
      <c r="AM248" t="b">
        <v>0</v>
      </c>
    </row>
    <row r="249" spans="1:41" x14ac:dyDescent="0.3">
      <c r="A249">
        <v>201401</v>
      </c>
      <c r="B249" t="s">
        <v>509</v>
      </c>
      <c r="C249">
        <v>0</v>
      </c>
      <c r="D249">
        <v>1</v>
      </c>
      <c r="E249">
        <v>0</v>
      </c>
      <c r="F249" t="s">
        <v>2291</v>
      </c>
      <c r="G249" t="s">
        <v>36</v>
      </c>
      <c r="H249" t="s">
        <v>2292</v>
      </c>
      <c r="I249" t="s">
        <v>38</v>
      </c>
      <c r="J249" t="s">
        <v>283</v>
      </c>
      <c r="K249" t="s">
        <v>38</v>
      </c>
      <c r="L249">
        <v>0</v>
      </c>
      <c r="M249">
        <v>0</v>
      </c>
      <c r="N249">
        <v>201401</v>
      </c>
      <c r="O249" t="s">
        <v>36</v>
      </c>
      <c r="P249">
        <v>0</v>
      </c>
      <c r="Q249">
        <v>0</v>
      </c>
      <c r="R249" t="s">
        <v>488</v>
      </c>
      <c r="S249">
        <v>0</v>
      </c>
      <c r="T249">
        <v>0</v>
      </c>
      <c r="U249" t="s">
        <v>36</v>
      </c>
      <c r="V249" t="s">
        <v>36</v>
      </c>
      <c r="W249" t="s">
        <v>36</v>
      </c>
      <c r="X249" t="s">
        <v>2293</v>
      </c>
      <c r="Y249">
        <v>0</v>
      </c>
      <c r="Z249" t="s">
        <v>36</v>
      </c>
      <c r="AA249" t="s">
        <v>36</v>
      </c>
      <c r="AB249" t="s">
        <v>2294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>
        <v>0</v>
      </c>
      <c r="AK249" t="s">
        <v>36</v>
      </c>
      <c r="AL249">
        <v>0</v>
      </c>
      <c r="AM249" t="b">
        <v>0</v>
      </c>
    </row>
    <row r="250" spans="1:41" x14ac:dyDescent="0.3">
      <c r="A250">
        <v>201402</v>
      </c>
      <c r="B250" t="s">
        <v>2295</v>
      </c>
      <c r="C250">
        <v>2</v>
      </c>
      <c r="D250">
        <v>2</v>
      </c>
      <c r="E250">
        <v>0</v>
      </c>
      <c r="F250" t="s">
        <v>36</v>
      </c>
      <c r="G250" t="s">
        <v>36</v>
      </c>
      <c r="H250" t="s">
        <v>2296</v>
      </c>
      <c r="I250" t="s">
        <v>2297</v>
      </c>
      <c r="J250" t="s">
        <v>2298</v>
      </c>
      <c r="K250" t="s">
        <v>2299</v>
      </c>
      <c r="L250">
        <v>99999</v>
      </c>
      <c r="M250">
        <v>0</v>
      </c>
      <c r="N250">
        <v>201401</v>
      </c>
      <c r="O250" t="s">
        <v>36</v>
      </c>
      <c r="P250">
        <v>0</v>
      </c>
      <c r="Q250">
        <v>2</v>
      </c>
      <c r="R250" t="s">
        <v>36</v>
      </c>
      <c r="S250">
        <v>2</v>
      </c>
      <c r="T250">
        <v>2</v>
      </c>
      <c r="U250" t="s">
        <v>36</v>
      </c>
      <c r="V250" t="s">
        <v>36</v>
      </c>
      <c r="W250" t="s">
        <v>36</v>
      </c>
      <c r="X250" t="s">
        <v>2293</v>
      </c>
      <c r="Y250">
        <v>0</v>
      </c>
      <c r="Z250" t="s">
        <v>36</v>
      </c>
      <c r="AA250" t="s">
        <v>36</v>
      </c>
      <c r="AB250" t="s">
        <v>2300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>
        <v>0</v>
      </c>
      <c r="AK250" t="s">
        <v>36</v>
      </c>
      <c r="AO250" t="b">
        <v>0</v>
      </c>
    </row>
    <row r="251" spans="1:41" x14ac:dyDescent="0.3">
      <c r="A251">
        <v>210001</v>
      </c>
      <c r="B251" t="s">
        <v>1465</v>
      </c>
      <c r="C251">
        <v>2</v>
      </c>
      <c r="D251">
        <v>1</v>
      </c>
      <c r="E251">
        <v>2</v>
      </c>
      <c r="F251" t="s">
        <v>1717</v>
      </c>
      <c r="G251" t="s">
        <v>36</v>
      </c>
      <c r="H251" t="s">
        <v>1718</v>
      </c>
      <c r="I251" t="s">
        <v>614</v>
      </c>
      <c r="J251" t="s">
        <v>311</v>
      </c>
      <c r="K251" t="s">
        <v>38</v>
      </c>
      <c r="L251">
        <v>0</v>
      </c>
      <c r="M251">
        <v>0</v>
      </c>
      <c r="N251">
        <v>110002</v>
      </c>
      <c r="O251" t="s">
        <v>36</v>
      </c>
      <c r="P251">
        <v>0</v>
      </c>
      <c r="Q251">
        <v>2</v>
      </c>
      <c r="R251" t="s">
        <v>1533</v>
      </c>
      <c r="S251">
        <v>2</v>
      </c>
      <c r="T251">
        <v>2</v>
      </c>
      <c r="U251" t="s">
        <v>1603</v>
      </c>
      <c r="V251" t="s">
        <v>36</v>
      </c>
      <c r="W251" t="s">
        <v>36</v>
      </c>
      <c r="Y251">
        <v>0</v>
      </c>
      <c r="Z251" t="s">
        <v>36</v>
      </c>
      <c r="AA251" t="s">
        <v>1594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>
        <v>2</v>
      </c>
      <c r="AK251" t="s">
        <v>36</v>
      </c>
      <c r="AL251">
        <v>0</v>
      </c>
      <c r="AM251" t="b">
        <v>0</v>
      </c>
    </row>
    <row r="252" spans="1:41" x14ac:dyDescent="0.3">
      <c r="A252">
        <v>210002</v>
      </c>
      <c r="B252" t="s">
        <v>1360</v>
      </c>
      <c r="C252">
        <v>2</v>
      </c>
      <c r="D252">
        <v>1</v>
      </c>
      <c r="E252">
        <v>0</v>
      </c>
      <c r="F252" t="s">
        <v>2061</v>
      </c>
      <c r="G252" t="s">
        <v>36</v>
      </c>
      <c r="H252" t="s">
        <v>2301</v>
      </c>
      <c r="I252" t="s">
        <v>38</v>
      </c>
      <c r="J252" t="s">
        <v>351</v>
      </c>
      <c r="K252" t="s">
        <v>38</v>
      </c>
      <c r="L252">
        <v>0</v>
      </c>
      <c r="M252">
        <v>0</v>
      </c>
      <c r="N252">
        <v>110807</v>
      </c>
      <c r="O252" t="s">
        <v>36</v>
      </c>
      <c r="P252">
        <v>0</v>
      </c>
      <c r="Q252">
        <v>2</v>
      </c>
      <c r="R252" t="s">
        <v>36</v>
      </c>
      <c r="S252">
        <v>2</v>
      </c>
      <c r="T252">
        <v>2</v>
      </c>
      <c r="U252" t="s">
        <v>1603</v>
      </c>
      <c r="V252" t="s">
        <v>36</v>
      </c>
      <c r="W252" t="s">
        <v>36</v>
      </c>
      <c r="Y252">
        <v>0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>
        <v>2</v>
      </c>
      <c r="AK252" t="s">
        <v>36</v>
      </c>
      <c r="AL252">
        <v>0</v>
      </c>
      <c r="AM252" t="b">
        <v>0</v>
      </c>
    </row>
    <row r="253" spans="1:41" x14ac:dyDescent="0.3">
      <c r="A253">
        <v>210003</v>
      </c>
      <c r="B253" t="s">
        <v>1450</v>
      </c>
      <c r="C253">
        <v>2</v>
      </c>
      <c r="D253">
        <v>1</v>
      </c>
      <c r="E253">
        <v>0</v>
      </c>
      <c r="F253" t="s">
        <v>1713</v>
      </c>
      <c r="G253" t="s">
        <v>36</v>
      </c>
      <c r="H253" t="s">
        <v>1714</v>
      </c>
      <c r="I253" t="s">
        <v>38</v>
      </c>
      <c r="J253" t="s">
        <v>1128</v>
      </c>
      <c r="K253" t="s">
        <v>38</v>
      </c>
      <c r="L253">
        <v>0</v>
      </c>
      <c r="M253">
        <v>0</v>
      </c>
      <c r="N253">
        <v>110001</v>
      </c>
      <c r="O253" t="s">
        <v>36</v>
      </c>
      <c r="P253">
        <v>0</v>
      </c>
      <c r="Q253">
        <v>2</v>
      </c>
      <c r="R253" t="s">
        <v>36</v>
      </c>
      <c r="S253">
        <v>2</v>
      </c>
      <c r="T253">
        <v>2</v>
      </c>
      <c r="U253" t="s">
        <v>1592</v>
      </c>
      <c r="V253" t="s">
        <v>36</v>
      </c>
      <c r="W253" t="s">
        <v>36</v>
      </c>
      <c r="Y253">
        <v>0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>
        <v>2</v>
      </c>
      <c r="AK253" t="s">
        <v>36</v>
      </c>
      <c r="AL253">
        <v>0</v>
      </c>
      <c r="AM253" t="b">
        <v>0</v>
      </c>
    </row>
    <row r="254" spans="1:41" x14ac:dyDescent="0.3">
      <c r="A254">
        <v>210009</v>
      </c>
      <c r="B254" t="s">
        <v>1361</v>
      </c>
      <c r="C254">
        <v>2</v>
      </c>
      <c r="D254">
        <v>1</v>
      </c>
      <c r="E254">
        <v>0</v>
      </c>
      <c r="F254" t="s">
        <v>2078</v>
      </c>
      <c r="G254" t="s">
        <v>36</v>
      </c>
      <c r="H254" t="s">
        <v>2079</v>
      </c>
      <c r="I254" t="s">
        <v>38</v>
      </c>
      <c r="J254" t="s">
        <v>351</v>
      </c>
      <c r="K254" t="s">
        <v>38</v>
      </c>
      <c r="L254">
        <v>0</v>
      </c>
      <c r="M254">
        <v>0</v>
      </c>
      <c r="N254">
        <v>120008</v>
      </c>
      <c r="O254" t="s">
        <v>36</v>
      </c>
      <c r="P254">
        <v>0</v>
      </c>
      <c r="Q254">
        <v>2</v>
      </c>
      <c r="R254" t="s">
        <v>550</v>
      </c>
      <c r="S254">
        <v>2</v>
      </c>
      <c r="T254">
        <v>2</v>
      </c>
      <c r="U254" t="s">
        <v>36</v>
      </c>
      <c r="V254" t="s">
        <v>36</v>
      </c>
      <c r="W254" t="s">
        <v>36</v>
      </c>
      <c r="Y254">
        <v>0</v>
      </c>
      <c r="Z254" t="s">
        <v>36</v>
      </c>
      <c r="AA254" t="s">
        <v>36</v>
      </c>
      <c r="AB254" t="s">
        <v>2302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>
        <v>1</v>
      </c>
      <c r="AK254" t="s">
        <v>36</v>
      </c>
      <c r="AL254">
        <v>0</v>
      </c>
      <c r="AM254" t="b">
        <v>0</v>
      </c>
    </row>
    <row r="255" spans="1:41" x14ac:dyDescent="0.3">
      <c r="A255">
        <v>210010</v>
      </c>
      <c r="B255" t="s">
        <v>1362</v>
      </c>
      <c r="C255">
        <v>2</v>
      </c>
      <c r="D255">
        <v>1</v>
      </c>
      <c r="E255">
        <v>0</v>
      </c>
      <c r="F255" t="s">
        <v>2082</v>
      </c>
      <c r="G255" t="s">
        <v>36</v>
      </c>
      <c r="H255" t="s">
        <v>2083</v>
      </c>
      <c r="I255" t="s">
        <v>38</v>
      </c>
      <c r="J255" t="s">
        <v>351</v>
      </c>
      <c r="K255" t="s">
        <v>38</v>
      </c>
      <c r="L255">
        <v>0</v>
      </c>
      <c r="M255">
        <v>0</v>
      </c>
      <c r="N255">
        <v>120009</v>
      </c>
      <c r="O255" t="s">
        <v>36</v>
      </c>
      <c r="P255">
        <v>0</v>
      </c>
      <c r="Q255">
        <v>2</v>
      </c>
      <c r="R255" t="s">
        <v>550</v>
      </c>
      <c r="S255">
        <v>2</v>
      </c>
      <c r="T255">
        <v>2</v>
      </c>
      <c r="U255" t="s">
        <v>36</v>
      </c>
      <c r="V255" t="s">
        <v>36</v>
      </c>
      <c r="W255" t="s">
        <v>36</v>
      </c>
      <c r="Y255">
        <v>0</v>
      </c>
      <c r="Z255" t="s">
        <v>36</v>
      </c>
      <c r="AA255" t="s">
        <v>36</v>
      </c>
      <c r="AB255" t="s">
        <v>2303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>
        <v>1</v>
      </c>
      <c r="AK255" t="s">
        <v>36</v>
      </c>
      <c r="AL255">
        <v>0</v>
      </c>
      <c r="AM255" t="b">
        <v>0</v>
      </c>
    </row>
    <row r="256" spans="1:41" x14ac:dyDescent="0.3">
      <c r="A256">
        <v>210013</v>
      </c>
      <c r="B256" t="s">
        <v>2304</v>
      </c>
      <c r="C256">
        <v>2</v>
      </c>
      <c r="D256">
        <v>1</v>
      </c>
      <c r="E256">
        <v>0</v>
      </c>
      <c r="F256" t="s">
        <v>1713</v>
      </c>
      <c r="G256" t="s">
        <v>36</v>
      </c>
      <c r="H256" t="s">
        <v>1714</v>
      </c>
      <c r="I256" t="s">
        <v>38</v>
      </c>
      <c r="J256" t="s">
        <v>1128</v>
      </c>
      <c r="K256" t="s">
        <v>38</v>
      </c>
      <c r="L256">
        <v>0</v>
      </c>
      <c r="M256">
        <v>0</v>
      </c>
      <c r="N256">
        <v>110001</v>
      </c>
      <c r="O256" t="s">
        <v>36</v>
      </c>
      <c r="P256">
        <v>0</v>
      </c>
      <c r="Q256">
        <v>2</v>
      </c>
      <c r="R256" t="s">
        <v>491</v>
      </c>
      <c r="S256">
        <v>2</v>
      </c>
      <c r="T256">
        <v>2</v>
      </c>
      <c r="U256" t="s">
        <v>36</v>
      </c>
      <c r="V256" t="s">
        <v>36</v>
      </c>
      <c r="W256" t="s">
        <v>36</v>
      </c>
      <c r="X256" t="s">
        <v>2305</v>
      </c>
      <c r="Y256">
        <v>0</v>
      </c>
      <c r="Z256" t="s">
        <v>36</v>
      </c>
      <c r="AA256" t="s">
        <v>36</v>
      </c>
      <c r="AB256" t="s">
        <v>2306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>
        <v>1</v>
      </c>
      <c r="AK256" t="s">
        <v>36</v>
      </c>
      <c r="AL256">
        <v>0</v>
      </c>
      <c r="AM256" t="b">
        <v>0</v>
      </c>
    </row>
    <row r="257" spans="1:39" x14ac:dyDescent="0.3">
      <c r="A257">
        <v>210019</v>
      </c>
      <c r="B257" t="s">
        <v>1466</v>
      </c>
      <c r="C257">
        <v>2</v>
      </c>
      <c r="D257">
        <v>1</v>
      </c>
      <c r="E257">
        <v>2</v>
      </c>
      <c r="F257" t="s">
        <v>1913</v>
      </c>
      <c r="G257" t="s">
        <v>36</v>
      </c>
      <c r="H257" t="s">
        <v>36</v>
      </c>
      <c r="I257" t="s">
        <v>36</v>
      </c>
      <c r="J257" t="s">
        <v>36</v>
      </c>
      <c r="K257" t="s">
        <v>36</v>
      </c>
      <c r="L257">
        <v>0</v>
      </c>
      <c r="M257">
        <v>0</v>
      </c>
      <c r="N257">
        <v>110111</v>
      </c>
      <c r="O257" t="s">
        <v>36</v>
      </c>
      <c r="P257">
        <v>0</v>
      </c>
      <c r="Q257">
        <v>2</v>
      </c>
      <c r="R257" t="s">
        <v>497</v>
      </c>
      <c r="S257">
        <v>2</v>
      </c>
      <c r="T257">
        <v>2</v>
      </c>
      <c r="U257" t="s">
        <v>36</v>
      </c>
      <c r="V257" t="s">
        <v>36</v>
      </c>
      <c r="W257" t="s">
        <v>36</v>
      </c>
      <c r="Y257">
        <v>0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>
        <v>1</v>
      </c>
      <c r="AK257" t="s">
        <v>36</v>
      </c>
      <c r="AL257">
        <v>0</v>
      </c>
      <c r="AM257" t="b">
        <v>0</v>
      </c>
    </row>
    <row r="258" spans="1:39" x14ac:dyDescent="0.3">
      <c r="A258">
        <v>210021</v>
      </c>
      <c r="B258" t="s">
        <v>2307</v>
      </c>
      <c r="C258">
        <v>2</v>
      </c>
      <c r="D258">
        <v>1</v>
      </c>
      <c r="E258">
        <v>2</v>
      </c>
      <c r="F258" t="s">
        <v>1836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>
        <v>0</v>
      </c>
      <c r="M258">
        <v>0</v>
      </c>
      <c r="N258">
        <v>110062</v>
      </c>
      <c r="O258" t="s">
        <v>36</v>
      </c>
      <c r="P258">
        <v>0</v>
      </c>
      <c r="Q258">
        <v>2</v>
      </c>
      <c r="R258" t="s">
        <v>497</v>
      </c>
      <c r="S258">
        <v>2</v>
      </c>
      <c r="T258">
        <v>2</v>
      </c>
      <c r="U258" t="s">
        <v>36</v>
      </c>
      <c r="V258" t="s">
        <v>36</v>
      </c>
      <c r="W258" t="s">
        <v>36</v>
      </c>
      <c r="X258" t="s">
        <v>1646</v>
      </c>
      <c r="Y258">
        <v>0</v>
      </c>
      <c r="Z258" t="s">
        <v>36</v>
      </c>
      <c r="AA258" t="s">
        <v>36</v>
      </c>
      <c r="AB258" t="s">
        <v>2308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>
        <v>1</v>
      </c>
      <c r="AK258" t="s">
        <v>36</v>
      </c>
      <c r="AL258">
        <v>0</v>
      </c>
      <c r="AM258" t="b">
        <v>0</v>
      </c>
    </row>
    <row r="259" spans="1:39" x14ac:dyDescent="0.3">
      <c r="A259">
        <v>210024</v>
      </c>
      <c r="B259" t="s">
        <v>2309</v>
      </c>
      <c r="C259">
        <v>2</v>
      </c>
      <c r="D259">
        <v>1</v>
      </c>
      <c r="E259">
        <v>2</v>
      </c>
      <c r="F259" t="s">
        <v>2310</v>
      </c>
      <c r="G259" t="s">
        <v>36</v>
      </c>
      <c r="H259" t="s">
        <v>2311</v>
      </c>
      <c r="I259" t="s">
        <v>38</v>
      </c>
      <c r="J259" t="s">
        <v>1128</v>
      </c>
      <c r="K259" t="s">
        <v>38</v>
      </c>
      <c r="L259">
        <v>0</v>
      </c>
      <c r="M259">
        <v>0</v>
      </c>
      <c r="N259">
        <v>110001</v>
      </c>
      <c r="O259" t="s">
        <v>36</v>
      </c>
      <c r="P259">
        <v>0</v>
      </c>
      <c r="Q259">
        <v>1</v>
      </c>
      <c r="R259" t="s">
        <v>491</v>
      </c>
      <c r="S259">
        <v>2</v>
      </c>
      <c r="T259">
        <v>2</v>
      </c>
      <c r="U259" t="s">
        <v>36</v>
      </c>
      <c r="V259" t="s">
        <v>36</v>
      </c>
      <c r="W259" t="s">
        <v>36</v>
      </c>
      <c r="X259" t="s">
        <v>2305</v>
      </c>
      <c r="Y259">
        <v>0</v>
      </c>
      <c r="Z259" t="s">
        <v>36</v>
      </c>
      <c r="AA259" t="s">
        <v>36</v>
      </c>
      <c r="AB259" t="s">
        <v>2312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>
        <v>1</v>
      </c>
      <c r="AK259" t="s">
        <v>36</v>
      </c>
      <c r="AL259">
        <v>0</v>
      </c>
      <c r="AM259" t="b">
        <v>0</v>
      </c>
    </row>
    <row r="260" spans="1:39" x14ac:dyDescent="0.3">
      <c r="A260">
        <v>210025</v>
      </c>
      <c r="B260" t="s">
        <v>1467</v>
      </c>
      <c r="C260">
        <v>0</v>
      </c>
      <c r="D260">
        <v>0</v>
      </c>
      <c r="E260">
        <v>0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>
        <v>0</v>
      </c>
      <c r="M260">
        <v>0</v>
      </c>
      <c r="N260">
        <v>110025</v>
      </c>
      <c r="O260" t="s">
        <v>36</v>
      </c>
      <c r="P260">
        <v>0</v>
      </c>
      <c r="Q260">
        <v>0</v>
      </c>
      <c r="R260" t="s">
        <v>531</v>
      </c>
      <c r="S260">
        <v>0</v>
      </c>
      <c r="T260">
        <v>0</v>
      </c>
      <c r="U260" t="s">
        <v>36</v>
      </c>
      <c r="V260" t="s">
        <v>36</v>
      </c>
      <c r="W260" t="s">
        <v>36</v>
      </c>
      <c r="Y260">
        <v>0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36</v>
      </c>
      <c r="AF260" t="s">
        <v>36</v>
      </c>
      <c r="AG260" t="s">
        <v>36</v>
      </c>
      <c r="AH260" t="s">
        <v>36</v>
      </c>
      <c r="AI260" t="s">
        <v>36</v>
      </c>
      <c r="AJ260">
        <v>0</v>
      </c>
      <c r="AK260" t="s">
        <v>36</v>
      </c>
      <c r="AL260">
        <v>0</v>
      </c>
      <c r="AM260" t="b">
        <v>0</v>
      </c>
    </row>
    <row r="261" spans="1:39" x14ac:dyDescent="0.3">
      <c r="A261">
        <v>210029</v>
      </c>
      <c r="B261" t="s">
        <v>1415</v>
      </c>
      <c r="C261">
        <v>0</v>
      </c>
      <c r="D261">
        <v>1</v>
      </c>
      <c r="E261">
        <v>0</v>
      </c>
      <c r="F261" t="s">
        <v>2313</v>
      </c>
      <c r="G261" t="s">
        <v>36</v>
      </c>
      <c r="H261" t="s">
        <v>1870</v>
      </c>
      <c r="I261" t="s">
        <v>581</v>
      </c>
      <c r="J261" t="s">
        <v>141</v>
      </c>
      <c r="K261" t="s">
        <v>38</v>
      </c>
      <c r="L261">
        <v>0</v>
      </c>
      <c r="M261">
        <v>0</v>
      </c>
      <c r="N261">
        <v>110084</v>
      </c>
      <c r="O261" t="s">
        <v>36</v>
      </c>
      <c r="P261">
        <v>0</v>
      </c>
      <c r="Q261">
        <v>0</v>
      </c>
      <c r="R261" t="s">
        <v>488</v>
      </c>
      <c r="S261">
        <v>2</v>
      </c>
      <c r="T261">
        <v>2</v>
      </c>
      <c r="U261" t="s">
        <v>36</v>
      </c>
      <c r="V261" t="s">
        <v>36</v>
      </c>
      <c r="W261" t="s">
        <v>36</v>
      </c>
      <c r="Y261">
        <v>0</v>
      </c>
      <c r="Z261" t="s">
        <v>36</v>
      </c>
      <c r="AA261" t="s">
        <v>36</v>
      </c>
      <c r="AB261" t="s">
        <v>2314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>
        <v>1</v>
      </c>
      <c r="AK261" t="s">
        <v>36</v>
      </c>
      <c r="AL261">
        <v>0</v>
      </c>
      <c r="AM261" t="b">
        <v>0</v>
      </c>
    </row>
    <row r="262" spans="1:39" x14ac:dyDescent="0.3">
      <c r="A262">
        <v>210034</v>
      </c>
      <c r="B262" t="s">
        <v>1468</v>
      </c>
      <c r="C262">
        <v>2</v>
      </c>
      <c r="D262">
        <v>1</v>
      </c>
      <c r="E262">
        <v>2</v>
      </c>
      <c r="F262" t="s">
        <v>1829</v>
      </c>
      <c r="G262" t="s">
        <v>36</v>
      </c>
      <c r="H262" t="s">
        <v>1830</v>
      </c>
      <c r="I262" t="s">
        <v>38</v>
      </c>
      <c r="J262" t="s">
        <v>244</v>
      </c>
      <c r="K262" t="s">
        <v>38</v>
      </c>
      <c r="L262">
        <v>0</v>
      </c>
      <c r="M262">
        <v>0</v>
      </c>
      <c r="N262">
        <v>110060</v>
      </c>
      <c r="O262" t="s">
        <v>36</v>
      </c>
      <c r="P262">
        <v>0</v>
      </c>
      <c r="Q262">
        <v>2</v>
      </c>
      <c r="R262" t="s">
        <v>518</v>
      </c>
      <c r="S262">
        <v>2</v>
      </c>
      <c r="T262">
        <v>2</v>
      </c>
      <c r="U262" t="s">
        <v>1592</v>
      </c>
      <c r="V262" t="s">
        <v>36</v>
      </c>
      <c r="W262" t="s">
        <v>36</v>
      </c>
      <c r="Y262">
        <v>0</v>
      </c>
      <c r="Z262" t="s">
        <v>36</v>
      </c>
      <c r="AA262" t="s">
        <v>36</v>
      </c>
      <c r="AB262" t="s">
        <v>2167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>
        <v>2</v>
      </c>
      <c r="AK262" t="s">
        <v>36</v>
      </c>
      <c r="AL262">
        <v>0</v>
      </c>
      <c r="AM262" t="b">
        <v>0</v>
      </c>
    </row>
    <row r="263" spans="1:39" x14ac:dyDescent="0.3">
      <c r="A263">
        <v>210035</v>
      </c>
      <c r="B263" t="s">
        <v>2315</v>
      </c>
      <c r="C263">
        <v>2</v>
      </c>
      <c r="D263">
        <v>1</v>
      </c>
      <c r="E263">
        <v>2</v>
      </c>
      <c r="F263" t="s">
        <v>1596</v>
      </c>
      <c r="G263" t="s">
        <v>36</v>
      </c>
      <c r="H263" t="s">
        <v>1597</v>
      </c>
      <c r="I263" t="s">
        <v>38</v>
      </c>
      <c r="J263" t="s">
        <v>174</v>
      </c>
      <c r="K263" t="s">
        <v>38</v>
      </c>
      <c r="L263">
        <v>0</v>
      </c>
      <c r="M263">
        <v>0</v>
      </c>
      <c r="N263">
        <v>110042</v>
      </c>
      <c r="O263" t="s">
        <v>36</v>
      </c>
      <c r="P263">
        <v>0</v>
      </c>
      <c r="Q263">
        <v>2</v>
      </c>
      <c r="R263" t="s">
        <v>518</v>
      </c>
      <c r="S263">
        <v>2</v>
      </c>
      <c r="T263">
        <v>2</v>
      </c>
      <c r="U263" t="s">
        <v>36</v>
      </c>
      <c r="V263" t="s">
        <v>36</v>
      </c>
      <c r="W263" t="s">
        <v>36</v>
      </c>
      <c r="X263" t="s">
        <v>1598</v>
      </c>
      <c r="Y263">
        <v>0</v>
      </c>
      <c r="Z263" t="s">
        <v>36</v>
      </c>
      <c r="AA263" t="s">
        <v>36</v>
      </c>
      <c r="AB263" t="s">
        <v>2316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>
        <v>2</v>
      </c>
      <c r="AK263" t="s">
        <v>36</v>
      </c>
      <c r="AL263">
        <v>0</v>
      </c>
      <c r="AM263" t="b">
        <v>0</v>
      </c>
    </row>
    <row r="264" spans="1:39" x14ac:dyDescent="0.3">
      <c r="A264">
        <v>210036</v>
      </c>
      <c r="B264" t="s">
        <v>2317</v>
      </c>
      <c r="C264">
        <v>2</v>
      </c>
      <c r="D264">
        <v>1</v>
      </c>
      <c r="E264">
        <v>2</v>
      </c>
      <c r="F264" t="s">
        <v>1960</v>
      </c>
      <c r="G264" t="s">
        <v>36</v>
      </c>
      <c r="H264" t="s">
        <v>1961</v>
      </c>
      <c r="I264" t="s">
        <v>540</v>
      </c>
      <c r="J264" t="s">
        <v>1962</v>
      </c>
      <c r="K264" t="s">
        <v>1963</v>
      </c>
      <c r="L264">
        <v>0</v>
      </c>
      <c r="M264">
        <v>0</v>
      </c>
      <c r="N264">
        <v>110190</v>
      </c>
      <c r="O264" t="s">
        <v>36</v>
      </c>
      <c r="P264">
        <v>0</v>
      </c>
      <c r="Q264">
        <v>2</v>
      </c>
      <c r="R264" t="s">
        <v>491</v>
      </c>
      <c r="S264">
        <v>2</v>
      </c>
      <c r="T264">
        <v>2</v>
      </c>
      <c r="U264" t="s">
        <v>36</v>
      </c>
      <c r="V264" t="s">
        <v>36</v>
      </c>
      <c r="W264" t="s">
        <v>36</v>
      </c>
      <c r="X264" t="s">
        <v>1930</v>
      </c>
      <c r="Y264">
        <v>0</v>
      </c>
      <c r="Z264" t="s">
        <v>36</v>
      </c>
      <c r="AA264" t="s">
        <v>36</v>
      </c>
      <c r="AB264" t="s">
        <v>2318</v>
      </c>
      <c r="AC264" t="s">
        <v>36</v>
      </c>
      <c r="AD264" t="s">
        <v>36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>
        <v>2</v>
      </c>
      <c r="AK264" t="s">
        <v>36</v>
      </c>
      <c r="AL264">
        <v>0</v>
      </c>
      <c r="AM264" t="b">
        <v>0</v>
      </c>
    </row>
    <row r="265" spans="1:39" x14ac:dyDescent="0.3">
      <c r="A265">
        <v>210037</v>
      </c>
      <c r="B265" t="s">
        <v>2319</v>
      </c>
      <c r="C265">
        <v>0</v>
      </c>
      <c r="D265">
        <v>1</v>
      </c>
      <c r="E265">
        <v>2</v>
      </c>
      <c r="F265" t="s">
        <v>2320</v>
      </c>
      <c r="G265" t="s">
        <v>36</v>
      </c>
      <c r="H265" t="s">
        <v>2321</v>
      </c>
      <c r="I265" t="s">
        <v>647</v>
      </c>
      <c r="J265" t="s">
        <v>1085</v>
      </c>
      <c r="K265" t="s">
        <v>114</v>
      </c>
      <c r="L265">
        <v>0</v>
      </c>
      <c r="M265">
        <v>0</v>
      </c>
      <c r="N265">
        <v>210037</v>
      </c>
      <c r="O265" t="s">
        <v>36</v>
      </c>
      <c r="P265">
        <v>0</v>
      </c>
      <c r="Q265">
        <v>0</v>
      </c>
      <c r="R265" t="s">
        <v>648</v>
      </c>
      <c r="S265">
        <v>2</v>
      </c>
      <c r="T265">
        <v>2</v>
      </c>
      <c r="U265" t="s">
        <v>1592</v>
      </c>
      <c r="V265" t="s">
        <v>36</v>
      </c>
      <c r="W265" t="s">
        <v>36</v>
      </c>
      <c r="X265" t="s">
        <v>1646</v>
      </c>
      <c r="Y265">
        <v>0</v>
      </c>
      <c r="Z265" t="s">
        <v>36</v>
      </c>
      <c r="AA265" t="s">
        <v>36</v>
      </c>
      <c r="AB265" t="s">
        <v>2322</v>
      </c>
      <c r="AC265" t="s">
        <v>36</v>
      </c>
      <c r="AD265" t="s">
        <v>36</v>
      </c>
      <c r="AE265" t="s">
        <v>36</v>
      </c>
      <c r="AF265" t="s">
        <v>36</v>
      </c>
      <c r="AG265" t="s">
        <v>36</v>
      </c>
      <c r="AH265" t="s">
        <v>36</v>
      </c>
      <c r="AI265" t="s">
        <v>36</v>
      </c>
      <c r="AJ265">
        <v>2</v>
      </c>
      <c r="AK265" t="s">
        <v>36</v>
      </c>
      <c r="AL265">
        <v>0</v>
      </c>
      <c r="AM265" t="b">
        <v>0</v>
      </c>
    </row>
    <row r="266" spans="1:39" x14ac:dyDescent="0.3">
      <c r="A266">
        <v>210085</v>
      </c>
      <c r="B266" t="s">
        <v>1416</v>
      </c>
      <c r="C266">
        <v>2</v>
      </c>
      <c r="D266">
        <v>1</v>
      </c>
      <c r="E266">
        <v>0</v>
      </c>
      <c r="F266" t="s">
        <v>1873</v>
      </c>
      <c r="G266" t="s">
        <v>36</v>
      </c>
      <c r="H266" t="s">
        <v>1874</v>
      </c>
      <c r="I266" t="s">
        <v>38</v>
      </c>
      <c r="J266" t="s">
        <v>411</v>
      </c>
      <c r="K266" t="s">
        <v>38</v>
      </c>
      <c r="L266">
        <v>0</v>
      </c>
      <c r="M266">
        <v>0</v>
      </c>
      <c r="N266">
        <v>110085</v>
      </c>
      <c r="O266" t="s">
        <v>36</v>
      </c>
      <c r="P266">
        <v>0</v>
      </c>
      <c r="Q266">
        <v>2</v>
      </c>
      <c r="R266" t="s">
        <v>497</v>
      </c>
      <c r="S266">
        <v>2</v>
      </c>
      <c r="T266">
        <v>2</v>
      </c>
      <c r="U266" t="s">
        <v>1603</v>
      </c>
      <c r="V266" t="s">
        <v>36</v>
      </c>
      <c r="W266" t="s">
        <v>36</v>
      </c>
      <c r="Y266">
        <v>0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>
        <v>0</v>
      </c>
      <c r="AK266" t="s">
        <v>36</v>
      </c>
      <c r="AL266">
        <v>0</v>
      </c>
      <c r="AM266" t="b">
        <v>0</v>
      </c>
    </row>
    <row r="267" spans="1:39" x14ac:dyDescent="0.3">
      <c r="A267">
        <v>211401</v>
      </c>
      <c r="B267" t="s">
        <v>2323</v>
      </c>
      <c r="C267">
        <v>0</v>
      </c>
      <c r="D267">
        <v>0</v>
      </c>
      <c r="E267">
        <v>0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>
        <v>0</v>
      </c>
      <c r="M267">
        <v>0</v>
      </c>
      <c r="N267">
        <v>201401</v>
      </c>
      <c r="O267" t="s">
        <v>36</v>
      </c>
      <c r="P267">
        <v>0</v>
      </c>
      <c r="Q267">
        <v>0</v>
      </c>
      <c r="R267" t="s">
        <v>36</v>
      </c>
      <c r="S267">
        <v>0</v>
      </c>
      <c r="T267">
        <v>0</v>
      </c>
      <c r="U267" t="s">
        <v>36</v>
      </c>
      <c r="V267" t="s">
        <v>36</v>
      </c>
      <c r="W267" t="s">
        <v>36</v>
      </c>
      <c r="X267" t="s">
        <v>2293</v>
      </c>
      <c r="Y267">
        <v>0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>
        <v>0</v>
      </c>
      <c r="AK267" t="s">
        <v>36</v>
      </c>
      <c r="AL267">
        <v>0</v>
      </c>
      <c r="AM267" t="b">
        <v>0</v>
      </c>
    </row>
    <row r="268" spans="1:39" x14ac:dyDescent="0.3">
      <c r="A268">
        <v>310001</v>
      </c>
      <c r="B268" t="s">
        <v>1210</v>
      </c>
      <c r="C268">
        <v>2</v>
      </c>
      <c r="D268">
        <v>1</v>
      </c>
      <c r="E268">
        <v>0</v>
      </c>
      <c r="F268" t="s">
        <v>1760</v>
      </c>
      <c r="G268" t="s">
        <v>36</v>
      </c>
      <c r="H268" t="s">
        <v>2150</v>
      </c>
      <c r="I268" t="s">
        <v>602</v>
      </c>
      <c r="J268" t="s">
        <v>374</v>
      </c>
      <c r="K268" t="s">
        <v>38</v>
      </c>
      <c r="L268">
        <v>0</v>
      </c>
      <c r="M268">
        <v>0</v>
      </c>
      <c r="N268">
        <v>310001</v>
      </c>
      <c r="O268" t="s">
        <v>36</v>
      </c>
      <c r="P268">
        <v>0</v>
      </c>
      <c r="Q268">
        <v>2</v>
      </c>
      <c r="R268" t="s">
        <v>484</v>
      </c>
      <c r="S268">
        <v>2</v>
      </c>
      <c r="T268">
        <v>2</v>
      </c>
      <c r="U268" t="s">
        <v>2324</v>
      </c>
      <c r="V268" t="s">
        <v>36</v>
      </c>
      <c r="W268" t="s">
        <v>36</v>
      </c>
      <c r="Y268">
        <v>0</v>
      </c>
      <c r="Z268" t="s">
        <v>36</v>
      </c>
      <c r="AA268" t="s">
        <v>36</v>
      </c>
      <c r="AB268" t="s">
        <v>2325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>
        <v>2</v>
      </c>
      <c r="AK268" t="s">
        <v>36</v>
      </c>
      <c r="AL268">
        <v>0</v>
      </c>
      <c r="AM268" t="b">
        <v>0</v>
      </c>
    </row>
    <row r="269" spans="1:39" x14ac:dyDescent="0.3">
      <c r="A269">
        <v>310002</v>
      </c>
      <c r="B269" t="s">
        <v>1211</v>
      </c>
      <c r="C269">
        <v>2</v>
      </c>
      <c r="D269">
        <v>1</v>
      </c>
      <c r="E269">
        <v>0</v>
      </c>
      <c r="F269" t="s">
        <v>2326</v>
      </c>
      <c r="G269" t="s">
        <v>36</v>
      </c>
      <c r="H269" t="s">
        <v>2327</v>
      </c>
      <c r="I269" t="s">
        <v>619</v>
      </c>
      <c r="J269" t="s">
        <v>2328</v>
      </c>
      <c r="K269" t="s">
        <v>38</v>
      </c>
      <c r="L269">
        <v>0</v>
      </c>
      <c r="M269">
        <v>0</v>
      </c>
      <c r="N269">
        <v>310002</v>
      </c>
      <c r="O269" t="s">
        <v>36</v>
      </c>
      <c r="P269">
        <v>0</v>
      </c>
      <c r="Q269">
        <v>2</v>
      </c>
      <c r="R269" t="s">
        <v>484</v>
      </c>
      <c r="S269">
        <v>2</v>
      </c>
      <c r="T269">
        <v>2</v>
      </c>
      <c r="U269" t="s">
        <v>2324</v>
      </c>
      <c r="V269" t="s">
        <v>36</v>
      </c>
      <c r="W269" t="s">
        <v>36</v>
      </c>
      <c r="Y269">
        <v>0</v>
      </c>
      <c r="Z269" t="s">
        <v>36</v>
      </c>
      <c r="AA269" t="s">
        <v>36</v>
      </c>
      <c r="AB269" t="s">
        <v>2329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>
        <v>2</v>
      </c>
      <c r="AK269" t="s">
        <v>36</v>
      </c>
      <c r="AL269">
        <v>0</v>
      </c>
      <c r="AM269" t="b">
        <v>0</v>
      </c>
    </row>
    <row r="270" spans="1:39" x14ac:dyDescent="0.3">
      <c r="A270">
        <v>310003</v>
      </c>
      <c r="B270" t="s">
        <v>1212</v>
      </c>
      <c r="C270">
        <v>2</v>
      </c>
      <c r="D270">
        <v>1</v>
      </c>
      <c r="E270">
        <v>0</v>
      </c>
      <c r="F270" t="s">
        <v>2330</v>
      </c>
      <c r="G270" t="s">
        <v>36</v>
      </c>
      <c r="H270" t="s">
        <v>2331</v>
      </c>
      <c r="I270" t="s">
        <v>537</v>
      </c>
      <c r="J270" t="s">
        <v>838</v>
      </c>
      <c r="K270" t="s">
        <v>266</v>
      </c>
      <c r="L270">
        <v>0</v>
      </c>
      <c r="M270">
        <v>0</v>
      </c>
      <c r="N270">
        <v>310003</v>
      </c>
      <c r="O270" t="s">
        <v>36</v>
      </c>
      <c r="P270">
        <v>0</v>
      </c>
      <c r="Q270">
        <v>2</v>
      </c>
      <c r="R270" t="s">
        <v>610</v>
      </c>
      <c r="S270">
        <v>2</v>
      </c>
      <c r="T270">
        <v>2</v>
      </c>
      <c r="U270" t="s">
        <v>2238</v>
      </c>
      <c r="V270" t="s">
        <v>36</v>
      </c>
      <c r="W270" t="s">
        <v>36</v>
      </c>
      <c r="Y270">
        <v>0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491</v>
      </c>
      <c r="AG270" t="s">
        <v>36</v>
      </c>
      <c r="AH270" t="s">
        <v>36</v>
      </c>
      <c r="AI270" t="s">
        <v>36</v>
      </c>
      <c r="AJ270">
        <v>0</v>
      </c>
      <c r="AK270" t="s">
        <v>36</v>
      </c>
      <c r="AL270">
        <v>0</v>
      </c>
      <c r="AM270" t="b">
        <v>0</v>
      </c>
    </row>
    <row r="271" spans="1:39" x14ac:dyDescent="0.3">
      <c r="A271">
        <v>310009</v>
      </c>
      <c r="B271" t="s">
        <v>2332</v>
      </c>
      <c r="C271">
        <v>2</v>
      </c>
      <c r="D271">
        <v>2</v>
      </c>
      <c r="E271">
        <v>3</v>
      </c>
      <c r="F271" t="s">
        <v>1635</v>
      </c>
      <c r="G271" t="s">
        <v>70</v>
      </c>
      <c r="H271" t="s">
        <v>2333</v>
      </c>
      <c r="I271" t="s">
        <v>38</v>
      </c>
      <c r="J271" t="s">
        <v>350</v>
      </c>
      <c r="K271" t="s">
        <v>38</v>
      </c>
      <c r="L271">
        <v>106</v>
      </c>
      <c r="M271">
        <v>0</v>
      </c>
      <c r="N271">
        <v>310009</v>
      </c>
      <c r="O271" t="s">
        <v>36</v>
      </c>
      <c r="P271">
        <v>0</v>
      </c>
      <c r="Q271">
        <v>2</v>
      </c>
      <c r="R271" t="s">
        <v>610</v>
      </c>
      <c r="S271">
        <v>2</v>
      </c>
      <c r="T271">
        <v>2</v>
      </c>
      <c r="U271" t="s">
        <v>36</v>
      </c>
      <c r="V271" t="s">
        <v>36</v>
      </c>
      <c r="W271" t="s">
        <v>1654</v>
      </c>
      <c r="X271" t="s">
        <v>2334</v>
      </c>
      <c r="Y271">
        <v>1</v>
      </c>
      <c r="Z271" t="s">
        <v>1638</v>
      </c>
      <c r="AA271" t="s">
        <v>36</v>
      </c>
      <c r="AB271" t="s">
        <v>36</v>
      </c>
      <c r="AC271" t="s">
        <v>1640</v>
      </c>
      <c r="AD271" t="s">
        <v>2335</v>
      </c>
      <c r="AE271" t="s">
        <v>36</v>
      </c>
      <c r="AF271" t="s">
        <v>36</v>
      </c>
      <c r="AG271" t="s">
        <v>36</v>
      </c>
      <c r="AH271" t="s">
        <v>36</v>
      </c>
      <c r="AI271" t="s">
        <v>36</v>
      </c>
      <c r="AJ271">
        <v>2</v>
      </c>
      <c r="AK271" t="s">
        <v>36</v>
      </c>
      <c r="AL271">
        <v>0</v>
      </c>
      <c r="AM271" t="b">
        <v>0</v>
      </c>
    </row>
    <row r="272" spans="1:39" x14ac:dyDescent="0.3">
      <c r="A272">
        <v>330001</v>
      </c>
      <c r="B272" t="s">
        <v>2261</v>
      </c>
      <c r="C272">
        <v>2</v>
      </c>
      <c r="D272">
        <v>1</v>
      </c>
      <c r="E272">
        <v>0</v>
      </c>
      <c r="F272" t="s">
        <v>2336</v>
      </c>
      <c r="G272" t="s">
        <v>36</v>
      </c>
      <c r="H272" t="s">
        <v>2263</v>
      </c>
      <c r="I272" t="s">
        <v>2337</v>
      </c>
      <c r="J272" t="s">
        <v>2264</v>
      </c>
      <c r="K272" t="s">
        <v>157</v>
      </c>
      <c r="L272">
        <v>0</v>
      </c>
      <c r="M272">
        <v>0</v>
      </c>
      <c r="N272">
        <v>330001</v>
      </c>
      <c r="O272" t="s">
        <v>36</v>
      </c>
      <c r="P272">
        <v>0</v>
      </c>
      <c r="Q272">
        <v>2</v>
      </c>
      <c r="R272" t="s">
        <v>648</v>
      </c>
      <c r="S272">
        <v>2</v>
      </c>
      <c r="T272">
        <v>1</v>
      </c>
      <c r="U272" t="s">
        <v>2324</v>
      </c>
      <c r="V272" t="s">
        <v>36</v>
      </c>
      <c r="W272" t="s">
        <v>36</v>
      </c>
      <c r="X272" t="s">
        <v>2338</v>
      </c>
      <c r="Y272">
        <v>0</v>
      </c>
      <c r="Z272" t="s">
        <v>36</v>
      </c>
      <c r="AA272" t="s">
        <v>36</v>
      </c>
      <c r="AB272" t="s">
        <v>2339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>
        <v>0</v>
      </c>
      <c r="AK272" t="s">
        <v>36</v>
      </c>
      <c r="AL272">
        <v>0</v>
      </c>
      <c r="AM272" t="b">
        <v>0</v>
      </c>
    </row>
    <row r="273" spans="1:39" x14ac:dyDescent="0.3">
      <c r="A273">
        <v>330002</v>
      </c>
      <c r="B273" t="s">
        <v>869</v>
      </c>
      <c r="C273">
        <v>2</v>
      </c>
      <c r="D273">
        <v>1</v>
      </c>
      <c r="E273">
        <v>0</v>
      </c>
      <c r="F273" t="s">
        <v>2340</v>
      </c>
      <c r="G273" t="s">
        <v>36</v>
      </c>
      <c r="H273" t="s">
        <v>2341</v>
      </c>
      <c r="I273" t="s">
        <v>2342</v>
      </c>
      <c r="J273" t="s">
        <v>2343</v>
      </c>
      <c r="K273" t="s">
        <v>138</v>
      </c>
      <c r="L273">
        <v>0</v>
      </c>
      <c r="M273">
        <v>0</v>
      </c>
      <c r="N273">
        <v>330002</v>
      </c>
      <c r="O273" t="s">
        <v>36</v>
      </c>
      <c r="P273">
        <v>0</v>
      </c>
      <c r="Q273">
        <v>2</v>
      </c>
      <c r="R273" t="s">
        <v>516</v>
      </c>
      <c r="S273">
        <v>0</v>
      </c>
      <c r="T273">
        <v>0</v>
      </c>
      <c r="U273" t="s">
        <v>2324</v>
      </c>
      <c r="V273" t="s">
        <v>36</v>
      </c>
      <c r="W273" t="s">
        <v>36</v>
      </c>
      <c r="Y273">
        <v>0</v>
      </c>
      <c r="Z273" t="s">
        <v>36</v>
      </c>
      <c r="AA273" t="s">
        <v>36</v>
      </c>
      <c r="AB273" t="s">
        <v>2344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>
        <v>0</v>
      </c>
      <c r="AK273" t="s">
        <v>36</v>
      </c>
      <c r="AL273">
        <v>0</v>
      </c>
      <c r="AM273" t="b">
        <v>0</v>
      </c>
    </row>
    <row r="274" spans="1:39" x14ac:dyDescent="0.3">
      <c r="A274">
        <v>330003</v>
      </c>
      <c r="B274" t="s">
        <v>1254</v>
      </c>
      <c r="C274">
        <v>2</v>
      </c>
      <c r="D274">
        <v>1</v>
      </c>
      <c r="E274">
        <v>2</v>
      </c>
      <c r="F274" t="s">
        <v>1791</v>
      </c>
      <c r="G274" t="s">
        <v>36</v>
      </c>
      <c r="H274" t="s">
        <v>2345</v>
      </c>
      <c r="I274" t="s">
        <v>176</v>
      </c>
      <c r="J274" t="s">
        <v>1793</v>
      </c>
      <c r="K274" t="s">
        <v>176</v>
      </c>
      <c r="L274">
        <v>0</v>
      </c>
      <c r="M274">
        <v>0</v>
      </c>
      <c r="N274">
        <v>110034</v>
      </c>
      <c r="O274" t="s">
        <v>36</v>
      </c>
      <c r="P274">
        <v>0</v>
      </c>
      <c r="Q274">
        <v>2</v>
      </c>
      <c r="R274" t="s">
        <v>1167</v>
      </c>
      <c r="S274">
        <v>2</v>
      </c>
      <c r="T274">
        <v>2</v>
      </c>
      <c r="U274" t="s">
        <v>2324</v>
      </c>
      <c r="V274" t="s">
        <v>36</v>
      </c>
      <c r="W274" t="s">
        <v>36</v>
      </c>
      <c r="Y274">
        <v>0</v>
      </c>
      <c r="Z274" t="s">
        <v>36</v>
      </c>
      <c r="AA274" t="s">
        <v>1594</v>
      </c>
      <c r="AB274" t="s">
        <v>2346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>
        <v>2</v>
      </c>
      <c r="AK274" t="s">
        <v>36</v>
      </c>
      <c r="AL274">
        <v>0</v>
      </c>
      <c r="AM274" t="b">
        <v>0</v>
      </c>
    </row>
    <row r="275" spans="1:39" x14ac:dyDescent="0.3">
      <c r="A275">
        <v>330004</v>
      </c>
      <c r="B275" t="s">
        <v>1213</v>
      </c>
      <c r="C275">
        <v>2</v>
      </c>
      <c r="D275">
        <v>1</v>
      </c>
      <c r="E275">
        <v>2</v>
      </c>
      <c r="F275" t="s">
        <v>2347</v>
      </c>
      <c r="G275" t="s">
        <v>36</v>
      </c>
      <c r="H275" t="s">
        <v>2348</v>
      </c>
      <c r="I275" t="s">
        <v>134</v>
      </c>
      <c r="J275" t="s">
        <v>1240</v>
      </c>
      <c r="K275" t="s">
        <v>134</v>
      </c>
      <c r="L275">
        <v>0</v>
      </c>
      <c r="M275">
        <v>0</v>
      </c>
      <c r="N275">
        <v>330004</v>
      </c>
      <c r="O275" t="s">
        <v>36</v>
      </c>
      <c r="P275">
        <v>0</v>
      </c>
      <c r="Q275">
        <v>2</v>
      </c>
      <c r="R275" t="s">
        <v>1167</v>
      </c>
      <c r="S275">
        <v>2</v>
      </c>
      <c r="T275">
        <v>2</v>
      </c>
      <c r="U275" t="s">
        <v>2324</v>
      </c>
      <c r="V275" t="s">
        <v>36</v>
      </c>
      <c r="W275" t="s">
        <v>36</v>
      </c>
      <c r="Y275">
        <v>0</v>
      </c>
      <c r="Z275" t="s">
        <v>36</v>
      </c>
      <c r="AA275" t="s">
        <v>1594</v>
      </c>
      <c r="AB275" t="s">
        <v>2349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>
        <v>2</v>
      </c>
      <c r="AK275" t="s">
        <v>36</v>
      </c>
      <c r="AL275">
        <v>0</v>
      </c>
      <c r="AM275" t="b">
        <v>0</v>
      </c>
    </row>
    <row r="276" spans="1:39" x14ac:dyDescent="0.3">
      <c r="A276">
        <v>330008</v>
      </c>
      <c r="B276" t="s">
        <v>594</v>
      </c>
      <c r="C276">
        <v>2</v>
      </c>
      <c r="D276">
        <v>1</v>
      </c>
      <c r="E276">
        <v>0</v>
      </c>
      <c r="F276" t="s">
        <v>2350</v>
      </c>
      <c r="G276" t="s">
        <v>36</v>
      </c>
      <c r="H276" t="s">
        <v>2351</v>
      </c>
      <c r="I276" t="s">
        <v>504</v>
      </c>
      <c r="J276" t="s">
        <v>2352</v>
      </c>
      <c r="K276" t="s">
        <v>38</v>
      </c>
      <c r="L276">
        <v>0</v>
      </c>
      <c r="M276">
        <v>0</v>
      </c>
      <c r="N276">
        <v>330008</v>
      </c>
      <c r="O276" t="s">
        <v>36</v>
      </c>
      <c r="P276">
        <v>0</v>
      </c>
      <c r="Q276">
        <v>2</v>
      </c>
      <c r="R276" t="s">
        <v>1166</v>
      </c>
      <c r="S276">
        <v>2</v>
      </c>
      <c r="T276">
        <v>2</v>
      </c>
      <c r="U276" t="s">
        <v>2324</v>
      </c>
      <c r="V276" t="s">
        <v>36</v>
      </c>
      <c r="W276" t="s">
        <v>36</v>
      </c>
      <c r="Y276">
        <v>0</v>
      </c>
      <c r="Z276" t="s">
        <v>36</v>
      </c>
      <c r="AA276" t="s">
        <v>36</v>
      </c>
      <c r="AB276" t="s">
        <v>2353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>
        <v>1</v>
      </c>
      <c r="AK276" t="s">
        <v>36</v>
      </c>
      <c r="AL276">
        <v>0</v>
      </c>
      <c r="AM276" t="b">
        <v>0</v>
      </c>
    </row>
    <row r="277" spans="1:39" x14ac:dyDescent="0.3">
      <c r="A277">
        <v>330028</v>
      </c>
      <c r="B277" t="s">
        <v>605</v>
      </c>
      <c r="C277">
        <v>2</v>
      </c>
      <c r="D277">
        <v>1</v>
      </c>
      <c r="E277">
        <v>0</v>
      </c>
      <c r="F277" t="s">
        <v>2354</v>
      </c>
      <c r="G277" t="s">
        <v>36</v>
      </c>
      <c r="H277" t="s">
        <v>2355</v>
      </c>
      <c r="I277" t="s">
        <v>591</v>
      </c>
      <c r="J277" t="s">
        <v>339</v>
      </c>
      <c r="K277" t="s">
        <v>38</v>
      </c>
      <c r="L277">
        <v>0</v>
      </c>
      <c r="M277">
        <v>0</v>
      </c>
      <c r="N277">
        <v>350001</v>
      </c>
      <c r="O277" t="s">
        <v>36</v>
      </c>
      <c r="P277">
        <v>0</v>
      </c>
      <c r="Q277">
        <v>1</v>
      </c>
      <c r="R277" t="s">
        <v>550</v>
      </c>
      <c r="S277">
        <v>2</v>
      </c>
      <c r="T277">
        <v>2</v>
      </c>
      <c r="U277" t="s">
        <v>2324</v>
      </c>
      <c r="V277" t="s">
        <v>36</v>
      </c>
      <c r="W277" t="s">
        <v>36</v>
      </c>
      <c r="Y277">
        <v>0</v>
      </c>
      <c r="Z277" t="s">
        <v>36</v>
      </c>
      <c r="AA277" t="s">
        <v>1594</v>
      </c>
      <c r="AB277" t="s">
        <v>2356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>
        <v>1</v>
      </c>
      <c r="AK277" t="s">
        <v>36</v>
      </c>
      <c r="AL277">
        <v>0</v>
      </c>
      <c r="AM277" t="b">
        <v>0</v>
      </c>
    </row>
    <row r="278" spans="1:39" x14ac:dyDescent="0.3">
      <c r="A278">
        <v>340001</v>
      </c>
      <c r="B278" t="s">
        <v>1430</v>
      </c>
      <c r="C278">
        <v>2</v>
      </c>
      <c r="D278">
        <v>1</v>
      </c>
      <c r="E278">
        <v>0</v>
      </c>
      <c r="F278" t="s">
        <v>1726</v>
      </c>
      <c r="G278" t="s">
        <v>36</v>
      </c>
      <c r="H278" t="s">
        <v>1727</v>
      </c>
      <c r="I278" t="s">
        <v>38</v>
      </c>
      <c r="J278" t="s">
        <v>315</v>
      </c>
      <c r="K278" t="s">
        <v>38</v>
      </c>
      <c r="L278">
        <v>0</v>
      </c>
      <c r="M278">
        <v>0</v>
      </c>
      <c r="N278">
        <v>110004</v>
      </c>
      <c r="O278" t="s">
        <v>36</v>
      </c>
      <c r="P278">
        <v>0</v>
      </c>
      <c r="Q278">
        <v>2</v>
      </c>
      <c r="R278" t="s">
        <v>1166</v>
      </c>
      <c r="S278">
        <v>2</v>
      </c>
      <c r="T278">
        <v>2</v>
      </c>
      <c r="U278" t="s">
        <v>2324</v>
      </c>
      <c r="V278" t="s">
        <v>36</v>
      </c>
      <c r="W278" t="s">
        <v>36</v>
      </c>
      <c r="Y278">
        <v>0</v>
      </c>
      <c r="Z278" t="s">
        <v>36</v>
      </c>
      <c r="AA278" t="s">
        <v>36</v>
      </c>
      <c r="AB278" t="s">
        <v>2357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>
        <v>1</v>
      </c>
      <c r="AK278" t="s">
        <v>36</v>
      </c>
      <c r="AL278">
        <v>0</v>
      </c>
      <c r="AM278" t="b">
        <v>0</v>
      </c>
    </row>
    <row r="279" spans="1:39" x14ac:dyDescent="0.3">
      <c r="A279">
        <v>340003</v>
      </c>
      <c r="B279" t="s">
        <v>595</v>
      </c>
      <c r="C279">
        <v>2</v>
      </c>
      <c r="D279">
        <v>1</v>
      </c>
      <c r="E279">
        <v>2</v>
      </c>
      <c r="F279" t="s">
        <v>2358</v>
      </c>
      <c r="G279" t="s">
        <v>36</v>
      </c>
      <c r="H279" t="s">
        <v>2359</v>
      </c>
      <c r="I279" t="s">
        <v>38</v>
      </c>
      <c r="J279" t="s">
        <v>132</v>
      </c>
      <c r="K279" t="s">
        <v>38</v>
      </c>
      <c r="L279">
        <v>0</v>
      </c>
      <c r="M279">
        <v>0</v>
      </c>
      <c r="N279">
        <v>340003</v>
      </c>
      <c r="O279" t="s">
        <v>36</v>
      </c>
      <c r="P279">
        <v>0</v>
      </c>
      <c r="Q279">
        <v>2</v>
      </c>
      <c r="R279" t="s">
        <v>1166</v>
      </c>
      <c r="S279">
        <v>2</v>
      </c>
      <c r="T279">
        <v>1</v>
      </c>
      <c r="U279" t="s">
        <v>2324</v>
      </c>
      <c r="V279" t="s">
        <v>36</v>
      </c>
      <c r="W279" t="s">
        <v>36</v>
      </c>
      <c r="Y279">
        <v>0</v>
      </c>
      <c r="Z279" t="s">
        <v>36</v>
      </c>
      <c r="AA279" t="s">
        <v>1594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>
        <v>1</v>
      </c>
      <c r="AK279" t="s">
        <v>36</v>
      </c>
      <c r="AL279">
        <v>0</v>
      </c>
      <c r="AM279" t="b">
        <v>0</v>
      </c>
    </row>
    <row r="280" spans="1:39" x14ac:dyDescent="0.3">
      <c r="A280">
        <v>340004</v>
      </c>
      <c r="B280" t="s">
        <v>1368</v>
      </c>
      <c r="C280">
        <v>2</v>
      </c>
      <c r="D280">
        <v>1</v>
      </c>
      <c r="E280">
        <v>0</v>
      </c>
      <c r="F280" t="s">
        <v>1733</v>
      </c>
      <c r="G280" t="s">
        <v>36</v>
      </c>
      <c r="H280" t="s">
        <v>1734</v>
      </c>
      <c r="I280" t="s">
        <v>551</v>
      </c>
      <c r="J280" t="s">
        <v>244</v>
      </c>
      <c r="K280" t="s">
        <v>38</v>
      </c>
      <c r="L280">
        <v>0</v>
      </c>
      <c r="M280">
        <v>0</v>
      </c>
      <c r="N280">
        <v>110082</v>
      </c>
      <c r="O280" t="s">
        <v>36</v>
      </c>
      <c r="P280">
        <v>0</v>
      </c>
      <c r="Q280">
        <v>2</v>
      </c>
      <c r="R280" t="s">
        <v>1168</v>
      </c>
      <c r="S280">
        <v>2</v>
      </c>
      <c r="T280">
        <v>2</v>
      </c>
      <c r="U280" t="s">
        <v>2324</v>
      </c>
      <c r="V280" t="s">
        <v>36</v>
      </c>
      <c r="W280" t="s">
        <v>36</v>
      </c>
      <c r="Y280">
        <v>1</v>
      </c>
      <c r="Z280" t="s">
        <v>2080</v>
      </c>
      <c r="AA280" t="s">
        <v>36</v>
      </c>
      <c r="AB280" t="s">
        <v>2360</v>
      </c>
      <c r="AC280" t="s">
        <v>2361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>
        <v>1</v>
      </c>
      <c r="AK280" t="s">
        <v>36</v>
      </c>
      <c r="AL280">
        <v>0</v>
      </c>
      <c r="AM280" t="b">
        <v>0</v>
      </c>
    </row>
    <row r="281" spans="1:39" x14ac:dyDescent="0.3">
      <c r="A281">
        <v>340005</v>
      </c>
      <c r="B281" t="s">
        <v>1214</v>
      </c>
      <c r="C281">
        <v>2</v>
      </c>
      <c r="D281">
        <v>1</v>
      </c>
      <c r="E281">
        <v>0</v>
      </c>
      <c r="F281" t="s">
        <v>2362</v>
      </c>
      <c r="G281" t="s">
        <v>36</v>
      </c>
      <c r="H281" t="s">
        <v>2363</v>
      </c>
      <c r="I281" t="s">
        <v>547</v>
      </c>
      <c r="J281" t="s">
        <v>2001</v>
      </c>
      <c r="K281" t="s">
        <v>2364</v>
      </c>
      <c r="L281">
        <v>0</v>
      </c>
      <c r="M281">
        <v>0</v>
      </c>
      <c r="N281">
        <v>340005</v>
      </c>
      <c r="O281" t="s">
        <v>36</v>
      </c>
      <c r="P281">
        <v>0</v>
      </c>
      <c r="Q281">
        <v>2</v>
      </c>
      <c r="R281" t="s">
        <v>36</v>
      </c>
      <c r="S281">
        <v>2</v>
      </c>
      <c r="T281">
        <v>2</v>
      </c>
      <c r="U281" t="s">
        <v>2324</v>
      </c>
      <c r="V281" t="s">
        <v>36</v>
      </c>
      <c r="W281" t="s">
        <v>36</v>
      </c>
      <c r="Y281">
        <v>0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>
        <v>0</v>
      </c>
      <c r="AK281" t="s">
        <v>36</v>
      </c>
      <c r="AL281">
        <v>0</v>
      </c>
      <c r="AM281" t="b">
        <v>0</v>
      </c>
    </row>
    <row r="282" spans="1:39" x14ac:dyDescent="0.3">
      <c r="A282">
        <v>340006</v>
      </c>
      <c r="B282" t="s">
        <v>1396</v>
      </c>
      <c r="C282">
        <v>2</v>
      </c>
      <c r="D282">
        <v>1</v>
      </c>
      <c r="E282">
        <v>0</v>
      </c>
      <c r="F282" t="s">
        <v>2365</v>
      </c>
      <c r="G282" t="s">
        <v>36</v>
      </c>
      <c r="H282" t="s">
        <v>1651</v>
      </c>
      <c r="I282" t="s">
        <v>81</v>
      </c>
      <c r="J282" t="s">
        <v>1135</v>
      </c>
      <c r="K282" t="s">
        <v>81</v>
      </c>
      <c r="L282">
        <v>0</v>
      </c>
      <c r="M282">
        <v>0</v>
      </c>
      <c r="N282">
        <v>110025</v>
      </c>
      <c r="O282" t="s">
        <v>36</v>
      </c>
      <c r="P282">
        <v>0</v>
      </c>
      <c r="Q282">
        <v>2</v>
      </c>
      <c r="R282" t="s">
        <v>531</v>
      </c>
      <c r="S282">
        <v>2</v>
      </c>
      <c r="T282">
        <v>2</v>
      </c>
      <c r="U282" t="s">
        <v>2324</v>
      </c>
      <c r="V282" t="s">
        <v>36</v>
      </c>
      <c r="W282" t="s">
        <v>36</v>
      </c>
      <c r="Y282">
        <v>0</v>
      </c>
      <c r="Z282" t="s">
        <v>36</v>
      </c>
      <c r="AA282" t="s">
        <v>1594</v>
      </c>
      <c r="AB282" t="s">
        <v>36</v>
      </c>
      <c r="AC282" t="s">
        <v>36</v>
      </c>
      <c r="AD282" t="s">
        <v>36</v>
      </c>
      <c r="AE282" t="s">
        <v>36</v>
      </c>
      <c r="AF282" t="s">
        <v>491</v>
      </c>
      <c r="AG282" t="s">
        <v>36</v>
      </c>
      <c r="AH282" t="s">
        <v>36</v>
      </c>
      <c r="AI282" t="s">
        <v>36</v>
      </c>
      <c r="AJ282">
        <v>0</v>
      </c>
      <c r="AK282" t="s">
        <v>36</v>
      </c>
      <c r="AL282">
        <v>0</v>
      </c>
      <c r="AM282" t="b">
        <v>0</v>
      </c>
    </row>
    <row r="283" spans="1:39" x14ac:dyDescent="0.3">
      <c r="A283">
        <v>340007</v>
      </c>
      <c r="B283" t="s">
        <v>2366</v>
      </c>
      <c r="C283">
        <v>2</v>
      </c>
      <c r="D283">
        <v>1</v>
      </c>
      <c r="E283">
        <v>0</v>
      </c>
      <c r="F283" t="s">
        <v>2068</v>
      </c>
      <c r="G283" t="s">
        <v>36</v>
      </c>
      <c r="H283" t="s">
        <v>2069</v>
      </c>
      <c r="I283" t="s">
        <v>38</v>
      </c>
      <c r="J283" t="s">
        <v>351</v>
      </c>
      <c r="K283" t="s">
        <v>38</v>
      </c>
      <c r="L283">
        <v>0</v>
      </c>
      <c r="M283">
        <v>0</v>
      </c>
      <c r="N283">
        <v>120001</v>
      </c>
      <c r="O283" t="s">
        <v>36</v>
      </c>
      <c r="P283">
        <v>0</v>
      </c>
      <c r="Q283">
        <v>2</v>
      </c>
      <c r="R283" t="s">
        <v>511</v>
      </c>
      <c r="S283">
        <v>2</v>
      </c>
      <c r="T283">
        <v>2</v>
      </c>
      <c r="U283" t="s">
        <v>2070</v>
      </c>
      <c r="V283" t="s">
        <v>36</v>
      </c>
      <c r="W283" t="s">
        <v>36</v>
      </c>
      <c r="Y283">
        <v>0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>
        <v>1</v>
      </c>
      <c r="AK283" t="s">
        <v>36</v>
      </c>
      <c r="AL283">
        <v>0</v>
      </c>
      <c r="AM283" t="b">
        <v>0</v>
      </c>
    </row>
    <row r="284" spans="1:39" x14ac:dyDescent="0.3">
      <c r="A284">
        <v>340008</v>
      </c>
      <c r="B284" t="s">
        <v>959</v>
      </c>
      <c r="C284">
        <v>2</v>
      </c>
      <c r="D284">
        <v>1</v>
      </c>
      <c r="E284">
        <v>0</v>
      </c>
      <c r="F284" t="s">
        <v>2367</v>
      </c>
      <c r="G284" t="s">
        <v>36</v>
      </c>
      <c r="H284" t="s">
        <v>1837</v>
      </c>
      <c r="I284" t="s">
        <v>38</v>
      </c>
      <c r="J284" t="s">
        <v>163</v>
      </c>
      <c r="K284" t="s">
        <v>38</v>
      </c>
      <c r="L284">
        <v>0</v>
      </c>
      <c r="M284">
        <v>0</v>
      </c>
      <c r="N284">
        <v>340008</v>
      </c>
      <c r="O284" t="s">
        <v>36</v>
      </c>
      <c r="P284">
        <v>0</v>
      </c>
      <c r="Q284">
        <v>2</v>
      </c>
      <c r="R284" t="s">
        <v>36</v>
      </c>
      <c r="S284">
        <v>2</v>
      </c>
      <c r="T284">
        <v>2</v>
      </c>
      <c r="U284" t="s">
        <v>2324</v>
      </c>
      <c r="V284" t="s">
        <v>36</v>
      </c>
      <c r="W284" t="s">
        <v>36</v>
      </c>
      <c r="X284" t="s">
        <v>1646</v>
      </c>
      <c r="Y284">
        <v>1</v>
      </c>
      <c r="Z284" t="s">
        <v>2080</v>
      </c>
      <c r="AA284" t="s">
        <v>36</v>
      </c>
      <c r="AB284" t="s">
        <v>2368</v>
      </c>
      <c r="AC284" t="s">
        <v>2361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>
        <v>1</v>
      </c>
      <c r="AK284" t="s">
        <v>36</v>
      </c>
      <c r="AL284">
        <v>0</v>
      </c>
      <c r="AM284" t="b">
        <v>0</v>
      </c>
    </row>
    <row r="285" spans="1:39" x14ac:dyDescent="0.3">
      <c r="A285">
        <v>340009</v>
      </c>
      <c r="B285" t="s">
        <v>636</v>
      </c>
      <c r="C285">
        <v>2</v>
      </c>
      <c r="D285">
        <v>1</v>
      </c>
      <c r="E285">
        <v>0</v>
      </c>
      <c r="F285" t="s">
        <v>2369</v>
      </c>
      <c r="G285" t="s">
        <v>36</v>
      </c>
      <c r="H285" t="s">
        <v>2370</v>
      </c>
      <c r="I285" t="s">
        <v>637</v>
      </c>
      <c r="J285" t="s">
        <v>454</v>
      </c>
      <c r="K285" t="s">
        <v>145</v>
      </c>
      <c r="L285">
        <v>0</v>
      </c>
      <c r="M285">
        <v>0</v>
      </c>
      <c r="N285">
        <v>340009</v>
      </c>
      <c r="O285" t="s">
        <v>36</v>
      </c>
      <c r="P285">
        <v>0</v>
      </c>
      <c r="Q285">
        <v>2</v>
      </c>
      <c r="R285" t="s">
        <v>516</v>
      </c>
      <c r="S285">
        <v>2</v>
      </c>
      <c r="T285">
        <v>2</v>
      </c>
      <c r="U285" t="s">
        <v>2324</v>
      </c>
      <c r="V285" t="s">
        <v>36</v>
      </c>
      <c r="W285" t="s">
        <v>36</v>
      </c>
      <c r="Y285">
        <v>0</v>
      </c>
      <c r="Z285" t="s">
        <v>36</v>
      </c>
      <c r="AA285" t="s">
        <v>36</v>
      </c>
      <c r="AB285" t="s">
        <v>2371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>
        <v>1</v>
      </c>
      <c r="AK285" t="s">
        <v>36</v>
      </c>
      <c r="AL285">
        <v>0</v>
      </c>
      <c r="AM285" t="b">
        <v>0</v>
      </c>
    </row>
    <row r="286" spans="1:39" x14ac:dyDescent="0.3">
      <c r="A286">
        <v>340010</v>
      </c>
      <c r="B286" t="s">
        <v>2372</v>
      </c>
      <c r="C286">
        <v>2</v>
      </c>
      <c r="D286">
        <v>1</v>
      </c>
      <c r="E286">
        <v>0</v>
      </c>
      <c r="F286" t="s">
        <v>2373</v>
      </c>
      <c r="G286" t="s">
        <v>36</v>
      </c>
      <c r="H286" t="s">
        <v>2374</v>
      </c>
      <c r="I286" t="s">
        <v>176</v>
      </c>
      <c r="J286" t="s">
        <v>2375</v>
      </c>
      <c r="K286" t="s">
        <v>176</v>
      </c>
      <c r="L286">
        <v>0</v>
      </c>
      <c r="M286">
        <v>0</v>
      </c>
      <c r="N286">
        <v>340010</v>
      </c>
      <c r="O286" t="s">
        <v>36</v>
      </c>
      <c r="P286">
        <v>0</v>
      </c>
      <c r="Q286">
        <v>2</v>
      </c>
      <c r="R286" t="s">
        <v>2376</v>
      </c>
      <c r="S286">
        <v>2</v>
      </c>
      <c r="T286">
        <v>1</v>
      </c>
      <c r="U286" t="s">
        <v>2324</v>
      </c>
      <c r="V286" t="s">
        <v>36</v>
      </c>
      <c r="W286" t="s">
        <v>36</v>
      </c>
      <c r="Y286">
        <v>0</v>
      </c>
      <c r="Z286" t="s">
        <v>36</v>
      </c>
      <c r="AA286" t="s">
        <v>1594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>
        <v>0</v>
      </c>
      <c r="AK286" t="s">
        <v>36</v>
      </c>
      <c r="AL286">
        <v>0</v>
      </c>
      <c r="AM286" t="b">
        <v>0</v>
      </c>
    </row>
    <row r="287" spans="1:39" x14ac:dyDescent="0.3">
      <c r="A287">
        <v>340011</v>
      </c>
      <c r="B287" t="s">
        <v>301</v>
      </c>
      <c r="C287">
        <v>2</v>
      </c>
      <c r="D287">
        <v>1</v>
      </c>
      <c r="E287">
        <v>0</v>
      </c>
      <c r="F287" t="s">
        <v>2377</v>
      </c>
      <c r="G287" t="s">
        <v>36</v>
      </c>
      <c r="H287" t="s">
        <v>2378</v>
      </c>
      <c r="I287" t="s">
        <v>38</v>
      </c>
      <c r="J287" t="s">
        <v>333</v>
      </c>
      <c r="K287" t="s">
        <v>38</v>
      </c>
      <c r="L287">
        <v>0</v>
      </c>
      <c r="M287">
        <v>0</v>
      </c>
      <c r="N287">
        <v>340011</v>
      </c>
      <c r="O287" t="s">
        <v>36</v>
      </c>
      <c r="P287">
        <v>0</v>
      </c>
      <c r="Q287">
        <v>1</v>
      </c>
      <c r="R287" t="s">
        <v>550</v>
      </c>
      <c r="S287">
        <v>2</v>
      </c>
      <c r="T287">
        <v>2</v>
      </c>
      <c r="U287" t="s">
        <v>2324</v>
      </c>
      <c r="V287" t="s">
        <v>36</v>
      </c>
      <c r="W287" t="s">
        <v>36</v>
      </c>
      <c r="Y287">
        <v>1</v>
      </c>
      <c r="Z287" t="s">
        <v>36</v>
      </c>
      <c r="AA287" t="s">
        <v>1594</v>
      </c>
      <c r="AB287" t="s">
        <v>2379</v>
      </c>
      <c r="AC287" t="s">
        <v>36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>
        <v>1</v>
      </c>
      <c r="AK287" t="s">
        <v>36</v>
      </c>
      <c r="AL287">
        <v>0</v>
      </c>
      <c r="AM287" t="b">
        <v>0</v>
      </c>
    </row>
    <row r="288" spans="1:39" x14ac:dyDescent="0.3">
      <c r="A288">
        <v>340012</v>
      </c>
      <c r="B288" t="s">
        <v>349</v>
      </c>
      <c r="C288">
        <v>2</v>
      </c>
      <c r="D288">
        <v>1</v>
      </c>
      <c r="E288">
        <v>0</v>
      </c>
      <c r="F288" t="s">
        <v>2380</v>
      </c>
      <c r="G288" t="s">
        <v>36</v>
      </c>
      <c r="H288" t="s">
        <v>2381</v>
      </c>
      <c r="I288" t="s">
        <v>38</v>
      </c>
      <c r="J288" t="s">
        <v>340</v>
      </c>
      <c r="K288" t="s">
        <v>2382</v>
      </c>
      <c r="L288">
        <v>0</v>
      </c>
      <c r="M288">
        <v>0</v>
      </c>
      <c r="N288">
        <v>340012</v>
      </c>
      <c r="O288" t="s">
        <v>36</v>
      </c>
      <c r="P288">
        <v>0</v>
      </c>
      <c r="Q288">
        <v>1</v>
      </c>
      <c r="R288" t="s">
        <v>550</v>
      </c>
      <c r="S288">
        <v>2</v>
      </c>
      <c r="T288">
        <v>2</v>
      </c>
      <c r="U288" t="s">
        <v>2324</v>
      </c>
      <c r="V288" t="s">
        <v>36</v>
      </c>
      <c r="W288" t="s">
        <v>36</v>
      </c>
      <c r="X288" t="s">
        <v>2383</v>
      </c>
      <c r="Y288">
        <v>1</v>
      </c>
      <c r="Z288" t="s">
        <v>36</v>
      </c>
      <c r="AA288" t="s">
        <v>1594</v>
      </c>
      <c r="AB288" t="s">
        <v>2384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>
        <v>1</v>
      </c>
      <c r="AK288" t="s">
        <v>36</v>
      </c>
      <c r="AL288">
        <v>0</v>
      </c>
      <c r="AM288" t="b">
        <v>0</v>
      </c>
    </row>
    <row r="289" spans="1:39" x14ac:dyDescent="0.3">
      <c r="A289">
        <v>340013</v>
      </c>
      <c r="B289" t="s">
        <v>424</v>
      </c>
      <c r="C289">
        <v>2</v>
      </c>
      <c r="D289">
        <v>1</v>
      </c>
      <c r="E289">
        <v>0</v>
      </c>
      <c r="F289" t="s">
        <v>2385</v>
      </c>
      <c r="G289" t="s">
        <v>36</v>
      </c>
      <c r="H289" t="s">
        <v>2386</v>
      </c>
      <c r="I289" t="s">
        <v>38</v>
      </c>
      <c r="J289" t="s">
        <v>340</v>
      </c>
      <c r="K289" t="s">
        <v>38</v>
      </c>
      <c r="L289">
        <v>0</v>
      </c>
      <c r="M289">
        <v>0</v>
      </c>
      <c r="N289">
        <v>340013</v>
      </c>
      <c r="O289" t="s">
        <v>36</v>
      </c>
      <c r="P289">
        <v>0</v>
      </c>
      <c r="Q289">
        <v>1</v>
      </c>
      <c r="R289" t="s">
        <v>550</v>
      </c>
      <c r="S289">
        <v>2</v>
      </c>
      <c r="T289">
        <v>2</v>
      </c>
      <c r="U289" t="s">
        <v>2324</v>
      </c>
      <c r="V289" t="s">
        <v>36</v>
      </c>
      <c r="W289" t="s">
        <v>36</v>
      </c>
      <c r="Y289">
        <v>1</v>
      </c>
      <c r="Z289" t="s">
        <v>36</v>
      </c>
      <c r="AA289" t="s">
        <v>1594</v>
      </c>
      <c r="AB289" t="s">
        <v>2387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>
        <v>1</v>
      </c>
      <c r="AK289" t="s">
        <v>36</v>
      </c>
      <c r="AL289">
        <v>0</v>
      </c>
      <c r="AM289" t="b">
        <v>0</v>
      </c>
    </row>
    <row r="290" spans="1:39" x14ac:dyDescent="0.3">
      <c r="A290">
        <v>340014</v>
      </c>
      <c r="B290" t="s">
        <v>1431</v>
      </c>
      <c r="C290">
        <v>2</v>
      </c>
      <c r="D290">
        <v>1</v>
      </c>
      <c r="E290">
        <v>0</v>
      </c>
      <c r="F290" t="s">
        <v>1829</v>
      </c>
      <c r="G290" t="s">
        <v>36</v>
      </c>
      <c r="H290" t="s">
        <v>1830</v>
      </c>
      <c r="I290" t="s">
        <v>551</v>
      </c>
      <c r="J290" t="s">
        <v>244</v>
      </c>
      <c r="K290" t="s">
        <v>38</v>
      </c>
      <c r="L290">
        <v>0</v>
      </c>
      <c r="M290">
        <v>0</v>
      </c>
      <c r="N290">
        <v>110060</v>
      </c>
      <c r="O290" t="s">
        <v>36</v>
      </c>
      <c r="P290">
        <v>0</v>
      </c>
      <c r="Q290">
        <v>2</v>
      </c>
      <c r="R290" t="s">
        <v>518</v>
      </c>
      <c r="S290">
        <v>2</v>
      </c>
      <c r="T290">
        <v>2</v>
      </c>
      <c r="U290" t="s">
        <v>2324</v>
      </c>
      <c r="V290" t="s">
        <v>36</v>
      </c>
      <c r="W290" t="s">
        <v>36</v>
      </c>
      <c r="Y290">
        <v>0</v>
      </c>
      <c r="Z290" t="s">
        <v>36</v>
      </c>
      <c r="AA290" t="s">
        <v>36</v>
      </c>
      <c r="AB290" t="s">
        <v>2388</v>
      </c>
      <c r="AC290" t="s">
        <v>2361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>
        <v>1</v>
      </c>
      <c r="AK290" t="s">
        <v>36</v>
      </c>
      <c r="AL290">
        <v>0</v>
      </c>
      <c r="AM290" t="b">
        <v>0</v>
      </c>
    </row>
    <row r="291" spans="1:39" x14ac:dyDescent="0.3">
      <c r="A291">
        <v>340018</v>
      </c>
      <c r="B291" t="s">
        <v>1390</v>
      </c>
      <c r="C291">
        <v>2</v>
      </c>
      <c r="D291">
        <v>1</v>
      </c>
      <c r="E291">
        <v>0</v>
      </c>
      <c r="F291" t="s">
        <v>1776</v>
      </c>
      <c r="G291" t="s">
        <v>36</v>
      </c>
      <c r="H291" t="s">
        <v>1777</v>
      </c>
      <c r="I291" t="s">
        <v>38</v>
      </c>
      <c r="J291" t="s">
        <v>343</v>
      </c>
      <c r="K291" t="s">
        <v>38</v>
      </c>
      <c r="L291">
        <v>0</v>
      </c>
      <c r="M291">
        <v>0</v>
      </c>
      <c r="N291">
        <v>110026</v>
      </c>
      <c r="O291" t="s">
        <v>36</v>
      </c>
      <c r="P291">
        <v>0</v>
      </c>
      <c r="Q291">
        <v>2</v>
      </c>
      <c r="R291" t="s">
        <v>488</v>
      </c>
      <c r="S291">
        <v>2</v>
      </c>
      <c r="T291">
        <v>2</v>
      </c>
      <c r="U291" t="s">
        <v>2324</v>
      </c>
      <c r="V291" t="s">
        <v>36</v>
      </c>
      <c r="W291" t="s">
        <v>36</v>
      </c>
      <c r="Y291">
        <v>1</v>
      </c>
      <c r="Z291" t="s">
        <v>2080</v>
      </c>
      <c r="AA291" t="s">
        <v>36</v>
      </c>
      <c r="AB291" t="s">
        <v>36</v>
      </c>
      <c r="AC291" t="s">
        <v>2361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>
        <v>1</v>
      </c>
      <c r="AK291" t="s">
        <v>36</v>
      </c>
      <c r="AL291">
        <v>0</v>
      </c>
      <c r="AM291" t="b">
        <v>0</v>
      </c>
    </row>
    <row r="292" spans="1:39" x14ac:dyDescent="0.3">
      <c r="A292">
        <v>340019</v>
      </c>
      <c r="B292" t="s">
        <v>1398</v>
      </c>
      <c r="C292">
        <v>2</v>
      </c>
      <c r="D292">
        <v>1</v>
      </c>
      <c r="E292">
        <v>0</v>
      </c>
      <c r="F292" t="s">
        <v>1606</v>
      </c>
      <c r="G292" t="s">
        <v>36</v>
      </c>
      <c r="H292" t="s">
        <v>1607</v>
      </c>
      <c r="I292" t="s">
        <v>38</v>
      </c>
      <c r="J292" t="s">
        <v>77</v>
      </c>
      <c r="K292" t="s">
        <v>38</v>
      </c>
      <c r="L292">
        <v>0</v>
      </c>
      <c r="M292">
        <v>0</v>
      </c>
      <c r="N292">
        <v>110064</v>
      </c>
      <c r="O292" t="s">
        <v>36</v>
      </c>
      <c r="P292">
        <v>0</v>
      </c>
      <c r="Q292">
        <v>1</v>
      </c>
      <c r="R292" t="s">
        <v>488</v>
      </c>
      <c r="S292">
        <v>2</v>
      </c>
      <c r="T292">
        <v>2</v>
      </c>
      <c r="U292" t="s">
        <v>2324</v>
      </c>
      <c r="V292" t="s">
        <v>36</v>
      </c>
      <c r="W292" t="s">
        <v>36</v>
      </c>
      <c r="Y292">
        <v>0</v>
      </c>
      <c r="Z292" t="s">
        <v>36</v>
      </c>
      <c r="AA292" t="s">
        <v>36</v>
      </c>
      <c r="AB292" t="s">
        <v>2389</v>
      </c>
      <c r="AC292" t="s">
        <v>2361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  <c r="AI292" t="s">
        <v>36</v>
      </c>
      <c r="AJ292">
        <v>1</v>
      </c>
      <c r="AK292" t="s">
        <v>36</v>
      </c>
      <c r="AL292">
        <v>0</v>
      </c>
      <c r="AM292" t="b">
        <v>0</v>
      </c>
    </row>
    <row r="293" spans="1:39" x14ac:dyDescent="0.3">
      <c r="A293">
        <v>340024</v>
      </c>
      <c r="B293" t="s">
        <v>1399</v>
      </c>
      <c r="C293">
        <v>2</v>
      </c>
      <c r="D293">
        <v>1</v>
      </c>
      <c r="E293">
        <v>0</v>
      </c>
      <c r="F293" t="s">
        <v>1779</v>
      </c>
      <c r="G293" t="s">
        <v>36</v>
      </c>
      <c r="H293" t="s">
        <v>1780</v>
      </c>
      <c r="I293" t="s">
        <v>38</v>
      </c>
      <c r="J293" t="s">
        <v>283</v>
      </c>
      <c r="K293" t="s">
        <v>38</v>
      </c>
      <c r="L293">
        <v>0</v>
      </c>
      <c r="M293">
        <v>0</v>
      </c>
      <c r="N293">
        <v>110030</v>
      </c>
      <c r="O293" t="s">
        <v>36</v>
      </c>
      <c r="P293">
        <v>0</v>
      </c>
      <c r="Q293">
        <v>2</v>
      </c>
      <c r="R293" t="s">
        <v>1168</v>
      </c>
      <c r="S293">
        <v>2</v>
      </c>
      <c r="T293">
        <v>2</v>
      </c>
      <c r="U293" t="s">
        <v>2324</v>
      </c>
      <c r="V293" t="s">
        <v>36</v>
      </c>
      <c r="W293" t="s">
        <v>36</v>
      </c>
      <c r="Y293">
        <v>0</v>
      </c>
      <c r="Z293" t="s">
        <v>36</v>
      </c>
      <c r="AA293" t="s">
        <v>36</v>
      </c>
      <c r="AB293" t="s">
        <v>2390</v>
      </c>
      <c r="AC293" t="s">
        <v>2361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  <c r="AI293" t="s">
        <v>36</v>
      </c>
      <c r="AJ293">
        <v>1</v>
      </c>
      <c r="AK293" t="s">
        <v>36</v>
      </c>
      <c r="AL293">
        <v>0</v>
      </c>
      <c r="AM293" t="b">
        <v>0</v>
      </c>
    </row>
    <row r="294" spans="1:39" x14ac:dyDescent="0.3">
      <c r="A294">
        <v>340025</v>
      </c>
      <c r="B294" t="s">
        <v>2391</v>
      </c>
      <c r="C294">
        <v>2</v>
      </c>
      <c r="D294">
        <v>1</v>
      </c>
      <c r="E294">
        <v>0</v>
      </c>
      <c r="F294" t="s">
        <v>2392</v>
      </c>
      <c r="G294" t="s">
        <v>36</v>
      </c>
      <c r="H294" t="s">
        <v>2393</v>
      </c>
      <c r="I294" t="s">
        <v>38</v>
      </c>
      <c r="J294" t="s">
        <v>1128</v>
      </c>
      <c r="K294" t="s">
        <v>38</v>
      </c>
      <c r="L294">
        <v>0</v>
      </c>
      <c r="M294">
        <v>0</v>
      </c>
      <c r="N294">
        <v>340025</v>
      </c>
      <c r="O294" t="s">
        <v>36</v>
      </c>
      <c r="P294">
        <v>0</v>
      </c>
      <c r="Q294">
        <v>2</v>
      </c>
      <c r="R294" t="s">
        <v>36</v>
      </c>
      <c r="S294">
        <v>2</v>
      </c>
      <c r="T294">
        <v>2</v>
      </c>
      <c r="U294" t="s">
        <v>2324</v>
      </c>
      <c r="V294" t="s">
        <v>36</v>
      </c>
      <c r="W294" t="s">
        <v>36</v>
      </c>
      <c r="X294" t="s">
        <v>2394</v>
      </c>
      <c r="Y294">
        <v>1</v>
      </c>
      <c r="Z294" t="s">
        <v>2080</v>
      </c>
      <c r="AA294" t="s">
        <v>36</v>
      </c>
      <c r="AB294" t="s">
        <v>2395</v>
      </c>
      <c r="AC294" t="s">
        <v>2361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>
        <v>1</v>
      </c>
      <c r="AK294" t="s">
        <v>36</v>
      </c>
      <c r="AL294">
        <v>0</v>
      </c>
      <c r="AM294" t="b">
        <v>0</v>
      </c>
    </row>
    <row r="295" spans="1:39" x14ac:dyDescent="0.3">
      <c r="A295">
        <v>340028</v>
      </c>
      <c r="B295" t="s">
        <v>1400</v>
      </c>
      <c r="C295">
        <v>2</v>
      </c>
      <c r="D295">
        <v>1</v>
      </c>
      <c r="E295">
        <v>0</v>
      </c>
      <c r="F295" t="s">
        <v>1766</v>
      </c>
      <c r="G295" t="s">
        <v>36</v>
      </c>
      <c r="H295" t="s">
        <v>1767</v>
      </c>
      <c r="I295" t="s">
        <v>38</v>
      </c>
      <c r="J295" t="s">
        <v>340</v>
      </c>
      <c r="K295" t="s">
        <v>38</v>
      </c>
      <c r="L295">
        <v>0</v>
      </c>
      <c r="M295">
        <v>0</v>
      </c>
      <c r="N295">
        <v>110020</v>
      </c>
      <c r="O295" t="s">
        <v>36</v>
      </c>
      <c r="P295">
        <v>0</v>
      </c>
      <c r="Q295">
        <v>2</v>
      </c>
      <c r="R295" t="s">
        <v>1166</v>
      </c>
      <c r="S295">
        <v>2</v>
      </c>
      <c r="T295">
        <v>2</v>
      </c>
      <c r="U295" t="s">
        <v>2324</v>
      </c>
      <c r="V295" t="s">
        <v>36</v>
      </c>
      <c r="W295" t="s">
        <v>36</v>
      </c>
      <c r="Y295">
        <v>0</v>
      </c>
      <c r="Z295" t="s">
        <v>36</v>
      </c>
      <c r="AA295" t="s">
        <v>36</v>
      </c>
      <c r="AB295" t="s">
        <v>2396</v>
      </c>
      <c r="AC295" t="s">
        <v>2361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>
        <v>1</v>
      </c>
      <c r="AK295" t="s">
        <v>36</v>
      </c>
      <c r="AL295">
        <v>0</v>
      </c>
      <c r="AM295" t="b">
        <v>0</v>
      </c>
    </row>
    <row r="296" spans="1:39" x14ac:dyDescent="0.3">
      <c r="A296">
        <v>340029</v>
      </c>
      <c r="B296" t="s">
        <v>2397</v>
      </c>
      <c r="C296">
        <v>2</v>
      </c>
      <c r="D296">
        <v>1</v>
      </c>
      <c r="E296">
        <v>0</v>
      </c>
      <c r="F296" t="s">
        <v>1596</v>
      </c>
      <c r="G296" t="s">
        <v>36</v>
      </c>
      <c r="H296" t="s">
        <v>1597</v>
      </c>
      <c r="I296" t="s">
        <v>38</v>
      </c>
      <c r="J296" t="s">
        <v>174</v>
      </c>
      <c r="K296" t="s">
        <v>38</v>
      </c>
      <c r="L296">
        <v>0</v>
      </c>
      <c r="M296">
        <v>0</v>
      </c>
      <c r="N296">
        <v>110042</v>
      </c>
      <c r="O296" t="s">
        <v>36</v>
      </c>
      <c r="P296">
        <v>0</v>
      </c>
      <c r="Q296">
        <v>2</v>
      </c>
      <c r="R296" t="s">
        <v>518</v>
      </c>
      <c r="S296">
        <v>2</v>
      </c>
      <c r="T296">
        <v>2</v>
      </c>
      <c r="U296" t="s">
        <v>2324</v>
      </c>
      <c r="V296" t="s">
        <v>36</v>
      </c>
      <c r="W296" t="s">
        <v>36</v>
      </c>
      <c r="X296" t="s">
        <v>1598</v>
      </c>
      <c r="Y296">
        <v>0</v>
      </c>
      <c r="Z296" t="s">
        <v>36</v>
      </c>
      <c r="AA296" t="s">
        <v>36</v>
      </c>
      <c r="AB296" t="s">
        <v>2398</v>
      </c>
      <c r="AC296" t="s">
        <v>2361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>
        <v>1</v>
      </c>
      <c r="AK296" t="s">
        <v>36</v>
      </c>
      <c r="AL296">
        <v>0</v>
      </c>
      <c r="AM296" t="b">
        <v>0</v>
      </c>
    </row>
    <row r="297" spans="1:39" x14ac:dyDescent="0.3">
      <c r="A297">
        <v>340030</v>
      </c>
      <c r="B297" t="s">
        <v>631</v>
      </c>
      <c r="C297">
        <v>2</v>
      </c>
      <c r="D297">
        <v>1</v>
      </c>
      <c r="E297">
        <v>0</v>
      </c>
      <c r="F297" t="s">
        <v>2178</v>
      </c>
      <c r="G297" t="s">
        <v>36</v>
      </c>
      <c r="H297" t="s">
        <v>2399</v>
      </c>
      <c r="I297" t="s">
        <v>632</v>
      </c>
      <c r="J297" t="s">
        <v>2180</v>
      </c>
      <c r="K297" t="s">
        <v>410</v>
      </c>
      <c r="L297">
        <v>0</v>
      </c>
      <c r="M297">
        <v>0</v>
      </c>
      <c r="N297">
        <v>340030</v>
      </c>
      <c r="O297" t="s">
        <v>36</v>
      </c>
      <c r="P297">
        <v>0</v>
      </c>
      <c r="Q297">
        <v>1</v>
      </c>
      <c r="R297" t="s">
        <v>516</v>
      </c>
      <c r="S297">
        <v>2</v>
      </c>
      <c r="T297">
        <v>2</v>
      </c>
      <c r="U297" t="s">
        <v>2324</v>
      </c>
      <c r="V297" t="s">
        <v>36</v>
      </c>
      <c r="W297" t="s">
        <v>36</v>
      </c>
      <c r="Y297">
        <v>1</v>
      </c>
      <c r="Z297" t="s">
        <v>2080</v>
      </c>
      <c r="AA297" t="s">
        <v>36</v>
      </c>
      <c r="AB297" t="s">
        <v>2400</v>
      </c>
      <c r="AC297" t="s">
        <v>36</v>
      </c>
      <c r="AD297" t="s">
        <v>36</v>
      </c>
      <c r="AE297" t="s">
        <v>36</v>
      </c>
      <c r="AF297" t="s">
        <v>36</v>
      </c>
      <c r="AG297" t="s">
        <v>36</v>
      </c>
      <c r="AH297" t="s">
        <v>36</v>
      </c>
      <c r="AI297" t="s">
        <v>36</v>
      </c>
      <c r="AJ297">
        <v>1</v>
      </c>
      <c r="AK297" t="s">
        <v>36</v>
      </c>
      <c r="AL297">
        <v>0</v>
      </c>
      <c r="AM297" t="b">
        <v>0</v>
      </c>
    </row>
    <row r="298" spans="1:39" x14ac:dyDescent="0.3">
      <c r="A298">
        <v>340031</v>
      </c>
      <c r="B298" t="s">
        <v>2401</v>
      </c>
      <c r="C298">
        <v>2</v>
      </c>
      <c r="D298">
        <v>1</v>
      </c>
      <c r="E298">
        <v>0</v>
      </c>
      <c r="F298" t="s">
        <v>1840</v>
      </c>
      <c r="G298" t="s">
        <v>36</v>
      </c>
      <c r="H298" t="s">
        <v>2402</v>
      </c>
      <c r="I298" t="s">
        <v>38</v>
      </c>
      <c r="J298" t="s">
        <v>196</v>
      </c>
      <c r="K298" t="s">
        <v>38</v>
      </c>
      <c r="L298">
        <v>0</v>
      </c>
      <c r="M298">
        <v>0</v>
      </c>
      <c r="N298">
        <v>110065</v>
      </c>
      <c r="O298" t="s">
        <v>36</v>
      </c>
      <c r="P298">
        <v>0</v>
      </c>
      <c r="Q298">
        <v>2</v>
      </c>
      <c r="R298" t="s">
        <v>1168</v>
      </c>
      <c r="S298">
        <v>2</v>
      </c>
      <c r="T298">
        <v>1</v>
      </c>
      <c r="U298" t="s">
        <v>2324</v>
      </c>
      <c r="V298" t="s">
        <v>36</v>
      </c>
      <c r="W298" t="s">
        <v>36</v>
      </c>
      <c r="X298" t="s">
        <v>2403</v>
      </c>
      <c r="Y298">
        <v>0</v>
      </c>
      <c r="Z298" t="s">
        <v>36</v>
      </c>
      <c r="AA298" t="s">
        <v>1594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>
        <v>2</v>
      </c>
      <c r="AK298" t="s">
        <v>36</v>
      </c>
      <c r="AL298">
        <v>0</v>
      </c>
      <c r="AM298" t="b">
        <v>0</v>
      </c>
    </row>
    <row r="299" spans="1:39" x14ac:dyDescent="0.3">
      <c r="A299">
        <v>340032</v>
      </c>
      <c r="B299" t="s">
        <v>1401</v>
      </c>
      <c r="C299">
        <v>2</v>
      </c>
      <c r="D299">
        <v>1</v>
      </c>
      <c r="E299">
        <v>0</v>
      </c>
      <c r="F299" t="s">
        <v>1813</v>
      </c>
      <c r="G299" t="s">
        <v>36</v>
      </c>
      <c r="H299" t="s">
        <v>1814</v>
      </c>
      <c r="I299" t="s">
        <v>527</v>
      </c>
      <c r="J299" t="s">
        <v>156</v>
      </c>
      <c r="K299" t="s">
        <v>157</v>
      </c>
      <c r="L299">
        <v>0</v>
      </c>
      <c r="M299">
        <v>0</v>
      </c>
      <c r="N299">
        <v>110050</v>
      </c>
      <c r="O299" t="s">
        <v>36</v>
      </c>
      <c r="P299">
        <v>0</v>
      </c>
      <c r="Q299">
        <v>2</v>
      </c>
      <c r="R299" t="s">
        <v>524</v>
      </c>
      <c r="S299">
        <v>2</v>
      </c>
      <c r="T299">
        <v>2</v>
      </c>
      <c r="U299" t="s">
        <v>2324</v>
      </c>
      <c r="V299" t="s">
        <v>36</v>
      </c>
      <c r="W299" t="s">
        <v>36</v>
      </c>
      <c r="Y299">
        <v>0</v>
      </c>
      <c r="Z299" t="s">
        <v>36</v>
      </c>
      <c r="AA299" t="s">
        <v>36</v>
      </c>
      <c r="AB299" t="s">
        <v>2404</v>
      </c>
      <c r="AC299" t="s">
        <v>2361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>
        <v>1</v>
      </c>
      <c r="AK299" t="s">
        <v>36</v>
      </c>
      <c r="AL299">
        <v>0</v>
      </c>
      <c r="AM299" t="b">
        <v>0</v>
      </c>
    </row>
    <row r="300" spans="1:39" x14ac:dyDescent="0.3">
      <c r="A300">
        <v>340033</v>
      </c>
      <c r="B300" t="s">
        <v>1409</v>
      </c>
      <c r="C300">
        <v>2</v>
      </c>
      <c r="D300">
        <v>1</v>
      </c>
      <c r="E300">
        <v>0</v>
      </c>
      <c r="F300" t="s">
        <v>1756</v>
      </c>
      <c r="G300" t="s">
        <v>36</v>
      </c>
      <c r="H300" t="s">
        <v>1757</v>
      </c>
      <c r="I300" t="s">
        <v>635</v>
      </c>
      <c r="J300" t="s">
        <v>442</v>
      </c>
      <c r="K300" t="s">
        <v>145</v>
      </c>
      <c r="L300">
        <v>0</v>
      </c>
      <c r="M300">
        <v>0</v>
      </c>
      <c r="N300">
        <v>110015</v>
      </c>
      <c r="O300" t="s">
        <v>36</v>
      </c>
      <c r="P300">
        <v>0</v>
      </c>
      <c r="Q300">
        <v>2</v>
      </c>
      <c r="R300" t="s">
        <v>516</v>
      </c>
      <c r="S300">
        <v>2</v>
      </c>
      <c r="T300">
        <v>2</v>
      </c>
      <c r="U300" t="s">
        <v>2324</v>
      </c>
      <c r="V300" t="s">
        <v>36</v>
      </c>
      <c r="W300" t="s">
        <v>36</v>
      </c>
      <c r="Y300">
        <v>1</v>
      </c>
      <c r="Z300" t="s">
        <v>2080</v>
      </c>
      <c r="AA300" t="s">
        <v>36</v>
      </c>
      <c r="AB300" t="s">
        <v>2405</v>
      </c>
      <c r="AC300" t="s">
        <v>2361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  <c r="AI300" t="s">
        <v>36</v>
      </c>
      <c r="AJ300">
        <v>1</v>
      </c>
      <c r="AK300" t="s">
        <v>36</v>
      </c>
      <c r="AL300">
        <v>0</v>
      </c>
      <c r="AM300" t="b">
        <v>0</v>
      </c>
    </row>
    <row r="301" spans="1:39" x14ac:dyDescent="0.3">
      <c r="A301">
        <v>340034</v>
      </c>
      <c r="B301" t="s">
        <v>620</v>
      </c>
      <c r="C301">
        <v>2</v>
      </c>
      <c r="D301">
        <v>1</v>
      </c>
      <c r="E301">
        <v>0</v>
      </c>
      <c r="F301" t="s">
        <v>2406</v>
      </c>
      <c r="G301" t="s">
        <v>36</v>
      </c>
      <c r="H301" t="s">
        <v>1833</v>
      </c>
      <c r="I301" t="s">
        <v>38</v>
      </c>
      <c r="J301" t="s">
        <v>1144</v>
      </c>
      <c r="K301" t="s">
        <v>38</v>
      </c>
      <c r="L301">
        <v>0</v>
      </c>
      <c r="M301">
        <v>0</v>
      </c>
      <c r="N301">
        <v>340034</v>
      </c>
      <c r="O301" t="s">
        <v>312</v>
      </c>
      <c r="P301">
        <v>105</v>
      </c>
      <c r="Q301">
        <v>2</v>
      </c>
      <c r="R301" t="s">
        <v>484</v>
      </c>
      <c r="S301">
        <v>2</v>
      </c>
      <c r="T301">
        <v>2</v>
      </c>
      <c r="U301" t="s">
        <v>2324</v>
      </c>
      <c r="V301" t="s">
        <v>36</v>
      </c>
      <c r="W301" t="s">
        <v>36</v>
      </c>
      <c r="Y301">
        <v>1</v>
      </c>
      <c r="Z301" t="s">
        <v>2080</v>
      </c>
      <c r="AA301" t="s">
        <v>36</v>
      </c>
      <c r="AB301" t="s">
        <v>2407</v>
      </c>
      <c r="AC301" t="s">
        <v>2361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>
        <v>1</v>
      </c>
      <c r="AK301" t="s">
        <v>36</v>
      </c>
      <c r="AL301">
        <v>0</v>
      </c>
      <c r="AM301" t="b">
        <v>0</v>
      </c>
    </row>
    <row r="302" spans="1:39" x14ac:dyDescent="0.3">
      <c r="A302">
        <v>340035</v>
      </c>
      <c r="B302" t="s">
        <v>1470</v>
      </c>
      <c r="C302">
        <v>2</v>
      </c>
      <c r="D302">
        <v>1</v>
      </c>
      <c r="E302">
        <v>0</v>
      </c>
      <c r="F302" t="s">
        <v>1733</v>
      </c>
      <c r="G302" t="s">
        <v>36</v>
      </c>
      <c r="H302" t="s">
        <v>1734</v>
      </c>
      <c r="I302" t="s">
        <v>551</v>
      </c>
      <c r="J302" t="s">
        <v>244</v>
      </c>
      <c r="K302" t="s">
        <v>38</v>
      </c>
      <c r="L302">
        <v>0</v>
      </c>
      <c r="M302">
        <v>0</v>
      </c>
      <c r="N302">
        <v>110082</v>
      </c>
      <c r="O302" t="s">
        <v>36</v>
      </c>
      <c r="P302">
        <v>0</v>
      </c>
      <c r="Q302">
        <v>2</v>
      </c>
      <c r="R302" t="s">
        <v>1168</v>
      </c>
      <c r="S302">
        <v>2</v>
      </c>
      <c r="T302">
        <v>1</v>
      </c>
      <c r="U302" t="s">
        <v>2324</v>
      </c>
      <c r="V302" t="s">
        <v>36</v>
      </c>
      <c r="W302" t="s">
        <v>36</v>
      </c>
      <c r="Y302">
        <v>0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>
        <v>1</v>
      </c>
      <c r="AK302" t="s">
        <v>36</v>
      </c>
      <c r="AL302">
        <v>0</v>
      </c>
      <c r="AM302" t="b">
        <v>0</v>
      </c>
    </row>
    <row r="303" spans="1:39" x14ac:dyDescent="0.3">
      <c r="A303">
        <v>340036</v>
      </c>
      <c r="B303" t="s">
        <v>2408</v>
      </c>
      <c r="C303">
        <v>2</v>
      </c>
      <c r="D303">
        <v>1</v>
      </c>
      <c r="E303">
        <v>0</v>
      </c>
      <c r="F303" t="s">
        <v>2409</v>
      </c>
      <c r="G303" t="s">
        <v>36</v>
      </c>
      <c r="H303" t="s">
        <v>2410</v>
      </c>
      <c r="I303" t="s">
        <v>38</v>
      </c>
      <c r="J303" t="s">
        <v>64</v>
      </c>
      <c r="K303" t="s">
        <v>38</v>
      </c>
      <c r="L303">
        <v>0</v>
      </c>
      <c r="M303">
        <v>0</v>
      </c>
      <c r="N303">
        <v>340036</v>
      </c>
      <c r="O303" t="s">
        <v>36</v>
      </c>
      <c r="P303">
        <v>0</v>
      </c>
      <c r="Q303">
        <v>2</v>
      </c>
      <c r="R303" t="s">
        <v>497</v>
      </c>
      <c r="S303">
        <v>2</v>
      </c>
      <c r="T303">
        <v>2</v>
      </c>
      <c r="U303" t="s">
        <v>2324</v>
      </c>
      <c r="V303" t="s">
        <v>36</v>
      </c>
      <c r="W303" t="s">
        <v>497</v>
      </c>
      <c r="X303" t="s">
        <v>2394</v>
      </c>
      <c r="Y303">
        <v>0</v>
      </c>
      <c r="Z303" t="s">
        <v>36</v>
      </c>
      <c r="AA303" t="s">
        <v>36</v>
      </c>
      <c r="AB303" t="s">
        <v>2411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>
        <v>1</v>
      </c>
      <c r="AK303" t="s">
        <v>36</v>
      </c>
      <c r="AL303">
        <v>0</v>
      </c>
      <c r="AM303" t="b">
        <v>0</v>
      </c>
    </row>
    <row r="304" spans="1:39" x14ac:dyDescent="0.3">
      <c r="A304">
        <v>340038</v>
      </c>
      <c r="B304" t="s">
        <v>1402</v>
      </c>
      <c r="C304">
        <v>2</v>
      </c>
      <c r="D304">
        <v>1</v>
      </c>
      <c r="E304">
        <v>0</v>
      </c>
      <c r="F304" t="s">
        <v>1713</v>
      </c>
      <c r="G304" t="s">
        <v>36</v>
      </c>
      <c r="H304" t="s">
        <v>1714</v>
      </c>
      <c r="I304" t="s">
        <v>38</v>
      </c>
      <c r="J304" t="s">
        <v>1128</v>
      </c>
      <c r="K304" t="s">
        <v>38</v>
      </c>
      <c r="L304">
        <v>0</v>
      </c>
      <c r="M304">
        <v>0</v>
      </c>
      <c r="N304">
        <v>110001</v>
      </c>
      <c r="O304" t="s">
        <v>36</v>
      </c>
      <c r="P304">
        <v>0</v>
      </c>
      <c r="Q304">
        <v>2</v>
      </c>
      <c r="R304" t="s">
        <v>610</v>
      </c>
      <c r="S304">
        <v>2</v>
      </c>
      <c r="T304">
        <v>2</v>
      </c>
      <c r="U304" t="s">
        <v>2324</v>
      </c>
      <c r="V304" t="s">
        <v>36</v>
      </c>
      <c r="W304" t="s">
        <v>36</v>
      </c>
      <c r="Y304">
        <v>0</v>
      </c>
      <c r="Z304" t="s">
        <v>36</v>
      </c>
      <c r="AA304" t="s">
        <v>36</v>
      </c>
      <c r="AB304" t="s">
        <v>2412</v>
      </c>
      <c r="AC304" t="s">
        <v>2361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>
        <v>1</v>
      </c>
      <c r="AK304" t="s">
        <v>36</v>
      </c>
      <c r="AL304">
        <v>0</v>
      </c>
      <c r="AM304" t="b">
        <v>0</v>
      </c>
    </row>
    <row r="305" spans="1:39" x14ac:dyDescent="0.3">
      <c r="A305">
        <v>340039</v>
      </c>
      <c r="B305" t="s">
        <v>1376</v>
      </c>
      <c r="C305">
        <v>2</v>
      </c>
      <c r="D305">
        <v>1</v>
      </c>
      <c r="E305">
        <v>0</v>
      </c>
      <c r="F305" t="s">
        <v>1826</v>
      </c>
      <c r="G305" t="s">
        <v>36</v>
      </c>
      <c r="H305" t="s">
        <v>1827</v>
      </c>
      <c r="I305" t="s">
        <v>38</v>
      </c>
      <c r="J305" t="s">
        <v>163</v>
      </c>
      <c r="K305" t="s">
        <v>38</v>
      </c>
      <c r="L305">
        <v>0</v>
      </c>
      <c r="M305">
        <v>0</v>
      </c>
      <c r="N305">
        <v>110057</v>
      </c>
      <c r="O305" t="s">
        <v>36</v>
      </c>
      <c r="P305">
        <v>0</v>
      </c>
      <c r="Q305">
        <v>2</v>
      </c>
      <c r="R305" t="s">
        <v>511</v>
      </c>
      <c r="S305">
        <v>2</v>
      </c>
      <c r="T305">
        <v>2</v>
      </c>
      <c r="U305" t="s">
        <v>2324</v>
      </c>
      <c r="V305" t="s">
        <v>36</v>
      </c>
      <c r="W305" t="s">
        <v>36</v>
      </c>
      <c r="Y305">
        <v>0</v>
      </c>
      <c r="Z305" t="s">
        <v>36</v>
      </c>
      <c r="AA305" t="s">
        <v>36</v>
      </c>
      <c r="AB305" t="s">
        <v>2413</v>
      </c>
      <c r="AC305" t="s">
        <v>2361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>
        <v>1</v>
      </c>
      <c r="AK305" t="s">
        <v>36</v>
      </c>
      <c r="AL305">
        <v>0</v>
      </c>
      <c r="AM305" t="b">
        <v>0</v>
      </c>
    </row>
    <row r="306" spans="1:39" x14ac:dyDescent="0.3">
      <c r="A306">
        <v>340040</v>
      </c>
      <c r="B306" t="s">
        <v>1403</v>
      </c>
      <c r="C306">
        <v>2</v>
      </c>
      <c r="D306">
        <v>1</v>
      </c>
      <c r="E306">
        <v>0</v>
      </c>
      <c r="F306" t="s">
        <v>1802</v>
      </c>
      <c r="G306" t="s">
        <v>36</v>
      </c>
      <c r="H306" t="s">
        <v>1803</v>
      </c>
      <c r="I306" t="s">
        <v>266</v>
      </c>
      <c r="J306" t="s">
        <v>328</v>
      </c>
      <c r="K306" t="s">
        <v>266</v>
      </c>
      <c r="L306">
        <v>0</v>
      </c>
      <c r="M306">
        <v>0</v>
      </c>
      <c r="N306">
        <v>110039</v>
      </c>
      <c r="O306" t="s">
        <v>36</v>
      </c>
      <c r="P306">
        <v>0</v>
      </c>
      <c r="Q306">
        <v>2</v>
      </c>
      <c r="R306" t="s">
        <v>610</v>
      </c>
      <c r="S306">
        <v>2</v>
      </c>
      <c r="T306">
        <v>2</v>
      </c>
      <c r="U306" t="s">
        <v>2324</v>
      </c>
      <c r="V306" t="s">
        <v>36</v>
      </c>
      <c r="W306" t="s">
        <v>36</v>
      </c>
      <c r="Y306">
        <v>1</v>
      </c>
      <c r="Z306" t="s">
        <v>2080</v>
      </c>
      <c r="AA306" t="s">
        <v>36</v>
      </c>
      <c r="AB306" t="s">
        <v>2414</v>
      </c>
      <c r="AC306" t="s">
        <v>2361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>
        <v>1</v>
      </c>
      <c r="AK306" t="s">
        <v>36</v>
      </c>
      <c r="AL306">
        <v>0</v>
      </c>
      <c r="AM306" t="b">
        <v>0</v>
      </c>
    </row>
    <row r="307" spans="1:39" x14ac:dyDescent="0.3">
      <c r="A307">
        <v>340044</v>
      </c>
      <c r="B307" t="s">
        <v>1406</v>
      </c>
      <c r="C307">
        <v>2</v>
      </c>
      <c r="D307">
        <v>1</v>
      </c>
      <c r="E307">
        <v>0</v>
      </c>
      <c r="F307" t="s">
        <v>2415</v>
      </c>
      <c r="G307" t="s">
        <v>36</v>
      </c>
      <c r="H307" t="s">
        <v>2416</v>
      </c>
      <c r="I307" t="s">
        <v>38</v>
      </c>
      <c r="J307" t="s">
        <v>64</v>
      </c>
      <c r="K307" t="s">
        <v>38</v>
      </c>
      <c r="L307">
        <v>0</v>
      </c>
      <c r="M307">
        <v>0</v>
      </c>
      <c r="N307">
        <v>510014</v>
      </c>
      <c r="O307" t="s">
        <v>312</v>
      </c>
      <c r="P307">
        <v>120</v>
      </c>
      <c r="Q307">
        <v>1</v>
      </c>
      <c r="R307" t="s">
        <v>511</v>
      </c>
      <c r="S307">
        <v>2</v>
      </c>
      <c r="T307">
        <v>2</v>
      </c>
      <c r="U307" t="s">
        <v>2324</v>
      </c>
      <c r="V307" t="s">
        <v>36</v>
      </c>
      <c r="W307" t="s">
        <v>36</v>
      </c>
      <c r="Y307">
        <v>0</v>
      </c>
      <c r="Z307" t="s">
        <v>36</v>
      </c>
      <c r="AA307" t="s">
        <v>36</v>
      </c>
      <c r="AB307" t="s">
        <v>2417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>
        <v>1</v>
      </c>
      <c r="AK307" t="s">
        <v>36</v>
      </c>
      <c r="AL307">
        <v>0</v>
      </c>
      <c r="AM307" t="b">
        <v>0</v>
      </c>
    </row>
    <row r="308" spans="1:39" x14ac:dyDescent="0.3">
      <c r="A308">
        <v>340047</v>
      </c>
      <c r="B308" t="s">
        <v>1404</v>
      </c>
      <c r="C308">
        <v>2</v>
      </c>
      <c r="D308">
        <v>1</v>
      </c>
      <c r="E308">
        <v>0</v>
      </c>
      <c r="F308" t="s">
        <v>1850</v>
      </c>
      <c r="G308" t="s">
        <v>36</v>
      </c>
      <c r="H308" t="s">
        <v>1851</v>
      </c>
      <c r="I308" t="s">
        <v>38</v>
      </c>
      <c r="J308" t="s">
        <v>1128</v>
      </c>
      <c r="K308" t="s">
        <v>38</v>
      </c>
      <c r="L308">
        <v>0</v>
      </c>
      <c r="M308">
        <v>0</v>
      </c>
      <c r="N308">
        <v>110070</v>
      </c>
      <c r="O308" t="s">
        <v>36</v>
      </c>
      <c r="P308">
        <v>0</v>
      </c>
      <c r="Q308">
        <v>2</v>
      </c>
      <c r="R308" t="s">
        <v>550</v>
      </c>
      <c r="S308">
        <v>2</v>
      </c>
      <c r="T308">
        <v>2</v>
      </c>
      <c r="U308" t="s">
        <v>2324</v>
      </c>
      <c r="V308" t="s">
        <v>36</v>
      </c>
      <c r="W308" t="s">
        <v>36</v>
      </c>
      <c r="Y308">
        <v>0</v>
      </c>
      <c r="Z308" t="s">
        <v>36</v>
      </c>
      <c r="AA308" t="s">
        <v>36</v>
      </c>
      <c r="AB308" t="s">
        <v>2418</v>
      </c>
      <c r="AC308" t="s">
        <v>2361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>
        <v>1</v>
      </c>
      <c r="AK308" t="s">
        <v>36</v>
      </c>
      <c r="AL308">
        <v>0</v>
      </c>
      <c r="AM308" t="b">
        <v>0</v>
      </c>
    </row>
    <row r="309" spans="1:39" x14ac:dyDescent="0.3">
      <c r="A309">
        <v>340053</v>
      </c>
      <c r="B309" t="s">
        <v>2419</v>
      </c>
      <c r="C309">
        <v>2</v>
      </c>
      <c r="D309">
        <v>1</v>
      </c>
      <c r="E309">
        <v>0</v>
      </c>
      <c r="F309" t="s">
        <v>2420</v>
      </c>
      <c r="G309" t="s">
        <v>36</v>
      </c>
      <c r="H309" t="s">
        <v>2421</v>
      </c>
      <c r="I309" t="s">
        <v>38</v>
      </c>
      <c r="J309" t="s">
        <v>163</v>
      </c>
      <c r="K309" t="s">
        <v>38</v>
      </c>
      <c r="L309">
        <v>0</v>
      </c>
      <c r="M309">
        <v>0</v>
      </c>
      <c r="N309">
        <v>340053</v>
      </c>
      <c r="O309" t="s">
        <v>129</v>
      </c>
      <c r="P309">
        <v>40</v>
      </c>
      <c r="Q309">
        <v>1</v>
      </c>
      <c r="R309" t="s">
        <v>36</v>
      </c>
      <c r="S309">
        <v>2</v>
      </c>
      <c r="T309">
        <v>1</v>
      </c>
      <c r="U309" t="s">
        <v>2324</v>
      </c>
      <c r="V309" t="s">
        <v>36</v>
      </c>
      <c r="W309" t="s">
        <v>36</v>
      </c>
      <c r="X309" t="s">
        <v>1646</v>
      </c>
      <c r="Y309">
        <v>0</v>
      </c>
      <c r="Z309" t="s">
        <v>36</v>
      </c>
      <c r="AA309" t="s">
        <v>36</v>
      </c>
      <c r="AB309" t="s">
        <v>2422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>
        <v>1</v>
      </c>
      <c r="AK309" t="s">
        <v>36</v>
      </c>
      <c r="AL309">
        <v>0</v>
      </c>
      <c r="AM309" t="b">
        <v>0</v>
      </c>
    </row>
    <row r="310" spans="1:39" x14ac:dyDescent="0.3">
      <c r="A310">
        <v>340054</v>
      </c>
      <c r="B310" t="s">
        <v>2423</v>
      </c>
      <c r="C310">
        <v>2</v>
      </c>
      <c r="D310">
        <v>1</v>
      </c>
      <c r="E310">
        <v>2</v>
      </c>
      <c r="F310" t="s">
        <v>2424</v>
      </c>
      <c r="G310" t="s">
        <v>36</v>
      </c>
      <c r="H310" t="s">
        <v>2425</v>
      </c>
      <c r="I310" t="s">
        <v>38</v>
      </c>
      <c r="J310" t="s">
        <v>47</v>
      </c>
      <c r="K310" t="s">
        <v>38</v>
      </c>
      <c r="L310">
        <v>0</v>
      </c>
      <c r="M310">
        <v>0</v>
      </c>
      <c r="N310">
        <v>340054</v>
      </c>
      <c r="O310" t="s">
        <v>36</v>
      </c>
      <c r="P310">
        <v>0</v>
      </c>
      <c r="Q310">
        <v>2</v>
      </c>
      <c r="R310" t="s">
        <v>36</v>
      </c>
      <c r="S310">
        <v>2</v>
      </c>
      <c r="T310">
        <v>2</v>
      </c>
      <c r="U310" t="s">
        <v>2324</v>
      </c>
      <c r="V310" t="s">
        <v>36</v>
      </c>
      <c r="W310" t="s">
        <v>36</v>
      </c>
      <c r="X310" t="s">
        <v>1930</v>
      </c>
      <c r="Y310">
        <v>0</v>
      </c>
      <c r="Z310" t="s">
        <v>36</v>
      </c>
      <c r="AA310" t="s">
        <v>1594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>
        <v>1</v>
      </c>
      <c r="AK310" t="s">
        <v>36</v>
      </c>
      <c r="AL310">
        <v>0</v>
      </c>
      <c r="AM310" t="b">
        <v>0</v>
      </c>
    </row>
    <row r="311" spans="1:39" x14ac:dyDescent="0.3">
      <c r="A311">
        <v>340055</v>
      </c>
      <c r="B311" t="s">
        <v>608</v>
      </c>
      <c r="C311">
        <v>2</v>
      </c>
      <c r="D311">
        <v>1</v>
      </c>
      <c r="E311">
        <v>0</v>
      </c>
      <c r="F311" t="s">
        <v>2426</v>
      </c>
      <c r="G311" t="s">
        <v>36</v>
      </c>
      <c r="H311" t="s">
        <v>1844</v>
      </c>
      <c r="I311" t="s">
        <v>38</v>
      </c>
      <c r="J311" t="s">
        <v>340</v>
      </c>
      <c r="K311" t="s">
        <v>38</v>
      </c>
      <c r="L311">
        <v>0</v>
      </c>
      <c r="M311">
        <v>0</v>
      </c>
      <c r="N311">
        <v>110066</v>
      </c>
      <c r="O311" t="s">
        <v>924</v>
      </c>
      <c r="P311">
        <v>31</v>
      </c>
      <c r="Q311">
        <v>2</v>
      </c>
      <c r="R311" t="s">
        <v>1166</v>
      </c>
      <c r="S311">
        <v>2</v>
      </c>
      <c r="T311">
        <v>1</v>
      </c>
      <c r="U311" t="s">
        <v>2324</v>
      </c>
      <c r="V311" t="s">
        <v>36</v>
      </c>
      <c r="W311" t="s">
        <v>36</v>
      </c>
      <c r="Y311">
        <v>0</v>
      </c>
      <c r="Z311" t="s">
        <v>36</v>
      </c>
      <c r="AA311" t="s">
        <v>36</v>
      </c>
      <c r="AB311" t="s">
        <v>2427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>
        <v>1</v>
      </c>
      <c r="AK311" t="s">
        <v>36</v>
      </c>
      <c r="AL311">
        <v>0</v>
      </c>
      <c r="AM311" t="b">
        <v>0</v>
      </c>
    </row>
    <row r="312" spans="1:39" x14ac:dyDescent="0.3">
      <c r="A312">
        <v>340057</v>
      </c>
      <c r="B312" t="s">
        <v>1405</v>
      </c>
      <c r="C312">
        <v>2</v>
      </c>
      <c r="D312">
        <v>1</v>
      </c>
      <c r="E312">
        <v>0</v>
      </c>
      <c r="F312" t="s">
        <v>2428</v>
      </c>
      <c r="G312" t="s">
        <v>36</v>
      </c>
      <c r="H312" t="s">
        <v>2429</v>
      </c>
      <c r="I312" t="s">
        <v>2430</v>
      </c>
      <c r="J312" t="s">
        <v>333</v>
      </c>
      <c r="K312" t="s">
        <v>38</v>
      </c>
      <c r="L312">
        <v>0</v>
      </c>
      <c r="M312">
        <v>0</v>
      </c>
      <c r="N312">
        <v>340011</v>
      </c>
      <c r="O312" t="s">
        <v>36</v>
      </c>
      <c r="P312">
        <v>0</v>
      </c>
      <c r="Q312">
        <v>2</v>
      </c>
      <c r="R312" t="s">
        <v>550</v>
      </c>
      <c r="S312">
        <v>2</v>
      </c>
      <c r="T312">
        <v>1</v>
      </c>
      <c r="U312" t="s">
        <v>2324</v>
      </c>
      <c r="V312" t="s">
        <v>36</v>
      </c>
      <c r="W312" t="s">
        <v>36</v>
      </c>
      <c r="Y312">
        <v>0</v>
      </c>
      <c r="Z312" t="s">
        <v>36</v>
      </c>
      <c r="AA312" t="s">
        <v>1594</v>
      </c>
      <c r="AB312" t="s">
        <v>2431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>
        <v>1</v>
      </c>
      <c r="AK312" t="s">
        <v>36</v>
      </c>
      <c r="AL312">
        <v>0</v>
      </c>
      <c r="AM312" t="b">
        <v>0</v>
      </c>
    </row>
    <row r="313" spans="1:39" x14ac:dyDescent="0.3">
      <c r="A313">
        <v>340060</v>
      </c>
      <c r="B313" t="s">
        <v>2432</v>
      </c>
      <c r="C313">
        <v>2</v>
      </c>
      <c r="D313">
        <v>1</v>
      </c>
      <c r="E313">
        <v>2</v>
      </c>
      <c r="F313" t="s">
        <v>1888</v>
      </c>
      <c r="G313" t="s">
        <v>36</v>
      </c>
      <c r="H313" t="s">
        <v>1889</v>
      </c>
      <c r="I313" t="s">
        <v>534</v>
      </c>
      <c r="J313" t="s">
        <v>1244</v>
      </c>
      <c r="K313" t="s">
        <v>266</v>
      </c>
      <c r="L313">
        <v>0</v>
      </c>
      <c r="M313">
        <v>0</v>
      </c>
      <c r="N313">
        <v>110096</v>
      </c>
      <c r="O313" t="s">
        <v>36</v>
      </c>
      <c r="P313">
        <v>0</v>
      </c>
      <c r="Q313">
        <v>1</v>
      </c>
      <c r="R313" t="s">
        <v>516</v>
      </c>
      <c r="S313">
        <v>2</v>
      </c>
      <c r="T313">
        <v>2</v>
      </c>
      <c r="U313" t="s">
        <v>2324</v>
      </c>
      <c r="V313" t="s">
        <v>36</v>
      </c>
      <c r="W313" t="s">
        <v>36</v>
      </c>
      <c r="X313" t="s">
        <v>1598</v>
      </c>
      <c r="Y313">
        <v>0</v>
      </c>
      <c r="Z313" t="s">
        <v>36</v>
      </c>
      <c r="AA313" t="s">
        <v>36</v>
      </c>
      <c r="AB313" t="s">
        <v>2433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>
        <v>1</v>
      </c>
      <c r="AK313" t="s">
        <v>36</v>
      </c>
      <c r="AL313">
        <v>0</v>
      </c>
      <c r="AM313" t="b">
        <v>0</v>
      </c>
    </row>
    <row r="314" spans="1:39" x14ac:dyDescent="0.3">
      <c r="A314">
        <v>340062</v>
      </c>
      <c r="B314" t="s">
        <v>1471</v>
      </c>
      <c r="C314">
        <v>2</v>
      </c>
      <c r="D314">
        <v>2</v>
      </c>
      <c r="E314">
        <v>2</v>
      </c>
      <c r="F314" t="s">
        <v>1881</v>
      </c>
      <c r="G314" t="s">
        <v>36</v>
      </c>
      <c r="H314" t="s">
        <v>2434</v>
      </c>
      <c r="I314" t="s">
        <v>629</v>
      </c>
      <c r="J314" t="s">
        <v>260</v>
      </c>
      <c r="K314" t="s">
        <v>138</v>
      </c>
      <c r="L314">
        <v>0</v>
      </c>
      <c r="M314">
        <v>0</v>
      </c>
      <c r="N314">
        <v>110090</v>
      </c>
      <c r="O314" t="s">
        <v>36</v>
      </c>
      <c r="P314">
        <v>0</v>
      </c>
      <c r="Q314">
        <v>2</v>
      </c>
      <c r="R314" t="s">
        <v>516</v>
      </c>
      <c r="S314">
        <v>2</v>
      </c>
      <c r="T314">
        <v>2</v>
      </c>
      <c r="U314" t="s">
        <v>2324</v>
      </c>
      <c r="V314" t="s">
        <v>36</v>
      </c>
      <c r="W314" t="s">
        <v>36</v>
      </c>
      <c r="Y314">
        <v>0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>
        <v>1</v>
      </c>
      <c r="AK314" t="s">
        <v>36</v>
      </c>
      <c r="AL314">
        <v>0</v>
      </c>
      <c r="AM314" t="b">
        <v>0</v>
      </c>
    </row>
    <row r="315" spans="1:39" x14ac:dyDescent="0.3">
      <c r="A315">
        <v>340064</v>
      </c>
      <c r="B315" t="s">
        <v>2435</v>
      </c>
      <c r="C315">
        <v>2</v>
      </c>
      <c r="D315">
        <v>1</v>
      </c>
      <c r="E315">
        <v>2</v>
      </c>
      <c r="F315" t="s">
        <v>1913</v>
      </c>
      <c r="G315" t="s">
        <v>36</v>
      </c>
      <c r="H315" t="s">
        <v>2436</v>
      </c>
      <c r="I315" t="s">
        <v>559</v>
      </c>
      <c r="J315" t="s">
        <v>56</v>
      </c>
      <c r="K315" t="s">
        <v>38</v>
      </c>
      <c r="L315">
        <v>0</v>
      </c>
      <c r="M315">
        <v>0</v>
      </c>
      <c r="N315">
        <v>110111</v>
      </c>
      <c r="O315" t="s">
        <v>36</v>
      </c>
      <c r="P315">
        <v>0</v>
      </c>
      <c r="Q315">
        <v>1</v>
      </c>
      <c r="R315" t="s">
        <v>1166</v>
      </c>
      <c r="S315">
        <v>2</v>
      </c>
      <c r="T315">
        <v>2</v>
      </c>
      <c r="U315" t="s">
        <v>2324</v>
      </c>
      <c r="V315" t="s">
        <v>36</v>
      </c>
      <c r="W315" t="s">
        <v>36</v>
      </c>
      <c r="Y315">
        <v>0</v>
      </c>
      <c r="Z315" t="s">
        <v>36</v>
      </c>
      <c r="AA315" t="s">
        <v>36</v>
      </c>
      <c r="AB315" t="s">
        <v>2437</v>
      </c>
      <c r="AC315" t="s">
        <v>2361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>
        <v>1</v>
      </c>
      <c r="AK315" t="s">
        <v>36</v>
      </c>
      <c r="AL315">
        <v>0</v>
      </c>
      <c r="AM315" t="b">
        <v>0</v>
      </c>
    </row>
    <row r="316" spans="1:39" x14ac:dyDescent="0.3">
      <c r="A316">
        <v>340068</v>
      </c>
      <c r="B316" t="s">
        <v>1367</v>
      </c>
      <c r="C316">
        <v>2</v>
      </c>
      <c r="D316">
        <v>1</v>
      </c>
      <c r="E316">
        <v>0</v>
      </c>
      <c r="F316" t="s">
        <v>1877</v>
      </c>
      <c r="G316" t="s">
        <v>36</v>
      </c>
      <c r="H316" t="s">
        <v>1916</v>
      </c>
      <c r="I316" t="s">
        <v>385</v>
      </c>
      <c r="J316" t="s">
        <v>1879</v>
      </c>
      <c r="K316" t="s">
        <v>385</v>
      </c>
      <c r="L316">
        <v>0</v>
      </c>
      <c r="M316">
        <v>0</v>
      </c>
      <c r="N316">
        <v>110088</v>
      </c>
      <c r="O316" t="s">
        <v>36</v>
      </c>
      <c r="P316">
        <v>0</v>
      </c>
      <c r="Q316">
        <v>2</v>
      </c>
      <c r="R316" t="s">
        <v>610</v>
      </c>
      <c r="S316">
        <v>2</v>
      </c>
      <c r="T316">
        <v>2</v>
      </c>
      <c r="U316" t="s">
        <v>2324</v>
      </c>
      <c r="V316" t="s">
        <v>36</v>
      </c>
      <c r="W316" t="s">
        <v>36</v>
      </c>
      <c r="Y316">
        <v>1</v>
      </c>
      <c r="Z316" t="s">
        <v>2080</v>
      </c>
      <c r="AA316" t="s">
        <v>36</v>
      </c>
      <c r="AB316" t="s">
        <v>2438</v>
      </c>
      <c r="AC316" t="s">
        <v>36</v>
      </c>
      <c r="AD316" t="s">
        <v>36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>
        <v>1</v>
      </c>
      <c r="AK316" t="s">
        <v>36</v>
      </c>
      <c r="AL316">
        <v>0</v>
      </c>
      <c r="AM316" t="b">
        <v>0</v>
      </c>
    </row>
    <row r="317" spans="1:39" x14ac:dyDescent="0.3">
      <c r="A317">
        <v>340069</v>
      </c>
      <c r="B317" t="s">
        <v>1388</v>
      </c>
      <c r="C317">
        <v>2</v>
      </c>
      <c r="D317">
        <v>1</v>
      </c>
      <c r="E317">
        <v>0</v>
      </c>
      <c r="F317" t="s">
        <v>1590</v>
      </c>
      <c r="G317" t="s">
        <v>36</v>
      </c>
      <c r="H317" t="s">
        <v>2439</v>
      </c>
      <c r="I317" t="s">
        <v>38</v>
      </c>
      <c r="J317" t="s">
        <v>343</v>
      </c>
      <c r="K317" t="s">
        <v>38</v>
      </c>
      <c r="L317">
        <v>0</v>
      </c>
      <c r="M317">
        <v>0</v>
      </c>
      <c r="N317">
        <v>110021</v>
      </c>
      <c r="O317" t="s">
        <v>36</v>
      </c>
      <c r="P317">
        <v>0</v>
      </c>
      <c r="Q317">
        <v>1</v>
      </c>
      <c r="R317" t="s">
        <v>1168</v>
      </c>
      <c r="S317">
        <v>2</v>
      </c>
      <c r="T317">
        <v>2</v>
      </c>
      <c r="U317" t="s">
        <v>36</v>
      </c>
      <c r="V317" t="s">
        <v>36</v>
      </c>
      <c r="W317" t="s">
        <v>36</v>
      </c>
      <c r="Y317">
        <v>0</v>
      </c>
      <c r="Z317" t="s">
        <v>36</v>
      </c>
      <c r="AA317" t="s">
        <v>36</v>
      </c>
      <c r="AB317" t="s">
        <v>2440</v>
      </c>
      <c r="AC317" t="s">
        <v>2361</v>
      </c>
      <c r="AD317" t="s">
        <v>36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>
        <v>1</v>
      </c>
      <c r="AK317" t="s">
        <v>36</v>
      </c>
      <c r="AL317">
        <v>0</v>
      </c>
      <c r="AM317" t="b">
        <v>0</v>
      </c>
    </row>
    <row r="318" spans="1:39" x14ac:dyDescent="0.3">
      <c r="A318">
        <v>340070</v>
      </c>
      <c r="B318" t="s">
        <v>607</v>
      </c>
      <c r="C318">
        <v>2</v>
      </c>
      <c r="D318">
        <v>1</v>
      </c>
      <c r="E318">
        <v>2</v>
      </c>
      <c r="F318" t="s">
        <v>2441</v>
      </c>
      <c r="G318" t="s">
        <v>36</v>
      </c>
      <c r="H318" t="s">
        <v>2153</v>
      </c>
      <c r="I318" t="s">
        <v>38</v>
      </c>
      <c r="J318" t="s">
        <v>253</v>
      </c>
      <c r="K318" t="s">
        <v>38</v>
      </c>
      <c r="L318">
        <v>0</v>
      </c>
      <c r="M318">
        <v>0</v>
      </c>
      <c r="N318">
        <v>340070</v>
      </c>
      <c r="O318" t="s">
        <v>36</v>
      </c>
      <c r="P318">
        <v>0</v>
      </c>
      <c r="Q318">
        <v>2</v>
      </c>
      <c r="R318" t="s">
        <v>1168</v>
      </c>
      <c r="S318">
        <v>2</v>
      </c>
      <c r="T318">
        <v>1</v>
      </c>
      <c r="U318" t="s">
        <v>2324</v>
      </c>
      <c r="V318" t="s">
        <v>36</v>
      </c>
      <c r="W318" t="s">
        <v>36</v>
      </c>
      <c r="Y318">
        <v>1</v>
      </c>
      <c r="Z318" t="s">
        <v>36</v>
      </c>
      <c r="AA318" t="s">
        <v>1594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>
        <v>1</v>
      </c>
      <c r="AK318" t="s">
        <v>36</v>
      </c>
      <c r="AL318">
        <v>0</v>
      </c>
      <c r="AM318" t="b">
        <v>0</v>
      </c>
    </row>
    <row r="319" spans="1:39" x14ac:dyDescent="0.3">
      <c r="A319">
        <v>340071</v>
      </c>
      <c r="B319" t="s">
        <v>1445</v>
      </c>
      <c r="C319">
        <v>2</v>
      </c>
      <c r="D319">
        <v>1</v>
      </c>
      <c r="E319">
        <v>2</v>
      </c>
      <c r="F319" t="s">
        <v>1920</v>
      </c>
      <c r="G319" t="s">
        <v>36</v>
      </c>
      <c r="H319" t="s">
        <v>2442</v>
      </c>
      <c r="I319" t="s">
        <v>504</v>
      </c>
      <c r="J319" t="s">
        <v>199</v>
      </c>
      <c r="K319" t="s">
        <v>38</v>
      </c>
      <c r="L319">
        <v>0</v>
      </c>
      <c r="M319">
        <v>0</v>
      </c>
      <c r="N319">
        <v>110120</v>
      </c>
      <c r="O319" t="s">
        <v>36</v>
      </c>
      <c r="P319">
        <v>0</v>
      </c>
      <c r="Q319">
        <v>1</v>
      </c>
      <c r="R319" t="s">
        <v>497</v>
      </c>
      <c r="S319">
        <v>2</v>
      </c>
      <c r="T319">
        <v>1</v>
      </c>
      <c r="U319" t="s">
        <v>1603</v>
      </c>
      <c r="V319" t="s">
        <v>36</v>
      </c>
      <c r="W319" t="s">
        <v>36</v>
      </c>
      <c r="Y319">
        <v>0</v>
      </c>
      <c r="Z319" t="s">
        <v>36</v>
      </c>
      <c r="AA319" t="s">
        <v>36</v>
      </c>
      <c r="AB319" t="s">
        <v>2443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>
        <v>1</v>
      </c>
      <c r="AK319" t="s">
        <v>36</v>
      </c>
      <c r="AL319">
        <v>0</v>
      </c>
      <c r="AM319" t="b">
        <v>0</v>
      </c>
    </row>
    <row r="320" spans="1:39" x14ac:dyDescent="0.3">
      <c r="A320">
        <v>340078</v>
      </c>
      <c r="B320" t="s">
        <v>601</v>
      </c>
      <c r="C320">
        <v>2</v>
      </c>
      <c r="D320">
        <v>1</v>
      </c>
      <c r="E320">
        <v>2</v>
      </c>
      <c r="F320" t="s">
        <v>2444</v>
      </c>
      <c r="G320" t="s">
        <v>36</v>
      </c>
      <c r="H320" t="s">
        <v>2112</v>
      </c>
      <c r="I320" t="s">
        <v>602</v>
      </c>
      <c r="J320" t="s">
        <v>374</v>
      </c>
      <c r="K320" t="s">
        <v>38</v>
      </c>
      <c r="L320">
        <v>0</v>
      </c>
      <c r="M320">
        <v>0</v>
      </c>
      <c r="N320">
        <v>340078</v>
      </c>
      <c r="O320" t="s">
        <v>36</v>
      </c>
      <c r="P320">
        <v>0</v>
      </c>
      <c r="Q320">
        <v>2</v>
      </c>
      <c r="R320" t="s">
        <v>1166</v>
      </c>
      <c r="S320">
        <v>2</v>
      </c>
      <c r="T320">
        <v>2</v>
      </c>
      <c r="U320" t="s">
        <v>2070</v>
      </c>
      <c r="V320" t="s">
        <v>36</v>
      </c>
      <c r="W320" t="s">
        <v>36</v>
      </c>
      <c r="Y320">
        <v>0</v>
      </c>
      <c r="Z320" t="s">
        <v>36</v>
      </c>
      <c r="AA320" t="s">
        <v>36</v>
      </c>
      <c r="AB320" t="s">
        <v>2445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>
        <v>1</v>
      </c>
      <c r="AK320" t="s">
        <v>36</v>
      </c>
      <c r="AL320">
        <v>0</v>
      </c>
      <c r="AM320" t="b">
        <v>0</v>
      </c>
    </row>
    <row r="321" spans="1:39" x14ac:dyDescent="0.3">
      <c r="A321">
        <v>340079</v>
      </c>
      <c r="B321" t="s">
        <v>600</v>
      </c>
      <c r="C321">
        <v>2</v>
      </c>
      <c r="D321">
        <v>1</v>
      </c>
      <c r="E321">
        <v>2</v>
      </c>
      <c r="F321" t="s">
        <v>2446</v>
      </c>
      <c r="G321" t="s">
        <v>36</v>
      </c>
      <c r="H321" t="s">
        <v>2447</v>
      </c>
      <c r="I321" t="s">
        <v>38</v>
      </c>
      <c r="J321" t="s">
        <v>340</v>
      </c>
      <c r="K321" t="s">
        <v>38</v>
      </c>
      <c r="L321">
        <v>0</v>
      </c>
      <c r="M321">
        <v>0</v>
      </c>
      <c r="N321">
        <v>340079</v>
      </c>
      <c r="O321" t="s">
        <v>36</v>
      </c>
      <c r="P321">
        <v>0</v>
      </c>
      <c r="Q321">
        <v>2</v>
      </c>
      <c r="R321" t="s">
        <v>550</v>
      </c>
      <c r="S321">
        <v>2</v>
      </c>
      <c r="T321">
        <v>1</v>
      </c>
      <c r="U321" t="s">
        <v>2324</v>
      </c>
      <c r="V321" t="s">
        <v>36</v>
      </c>
      <c r="W321" t="s">
        <v>36</v>
      </c>
      <c r="Y321">
        <v>0</v>
      </c>
      <c r="Z321" t="s">
        <v>36</v>
      </c>
      <c r="AA321" t="s">
        <v>1594</v>
      </c>
      <c r="AB321" t="s">
        <v>2448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>
        <v>1</v>
      </c>
      <c r="AK321" t="s">
        <v>36</v>
      </c>
      <c r="AL321">
        <v>0</v>
      </c>
      <c r="AM321" t="b">
        <v>0</v>
      </c>
    </row>
    <row r="322" spans="1:39" x14ac:dyDescent="0.3">
      <c r="A322">
        <v>340084</v>
      </c>
      <c r="B322" t="s">
        <v>597</v>
      </c>
      <c r="C322">
        <v>2</v>
      </c>
      <c r="D322">
        <v>1</v>
      </c>
      <c r="E322">
        <v>0</v>
      </c>
      <c r="F322" t="s">
        <v>2449</v>
      </c>
      <c r="G322" t="s">
        <v>36</v>
      </c>
      <c r="H322" t="s">
        <v>2450</v>
      </c>
      <c r="I322" t="s">
        <v>38</v>
      </c>
      <c r="J322" t="s">
        <v>186</v>
      </c>
      <c r="K322" t="s">
        <v>38</v>
      </c>
      <c r="L322">
        <v>0</v>
      </c>
      <c r="M322">
        <v>0</v>
      </c>
      <c r="N322">
        <v>340084</v>
      </c>
      <c r="O322" t="s">
        <v>36</v>
      </c>
      <c r="P322">
        <v>0</v>
      </c>
      <c r="Q322">
        <v>2</v>
      </c>
      <c r="R322" t="s">
        <v>1168</v>
      </c>
      <c r="S322">
        <v>2</v>
      </c>
      <c r="T322">
        <v>1</v>
      </c>
      <c r="U322" t="s">
        <v>2324</v>
      </c>
      <c r="V322" t="s">
        <v>36</v>
      </c>
      <c r="W322" t="s">
        <v>36</v>
      </c>
      <c r="Y322">
        <v>0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  <c r="AE322" t="s">
        <v>36</v>
      </c>
      <c r="AF322" t="s">
        <v>36</v>
      </c>
      <c r="AG322" t="s">
        <v>36</v>
      </c>
      <c r="AH322" t="s">
        <v>36</v>
      </c>
      <c r="AI322" t="s">
        <v>36</v>
      </c>
      <c r="AJ322">
        <v>1</v>
      </c>
      <c r="AK322" t="s">
        <v>36</v>
      </c>
      <c r="AL322">
        <v>0</v>
      </c>
      <c r="AM322" t="b">
        <v>0</v>
      </c>
    </row>
    <row r="323" spans="1:39" x14ac:dyDescent="0.3">
      <c r="A323">
        <v>340085</v>
      </c>
      <c r="B323" t="s">
        <v>298</v>
      </c>
      <c r="C323">
        <v>2</v>
      </c>
      <c r="D323">
        <v>1</v>
      </c>
      <c r="E323">
        <v>0</v>
      </c>
      <c r="F323" t="s">
        <v>2451</v>
      </c>
      <c r="G323" t="s">
        <v>36</v>
      </c>
      <c r="H323" t="s">
        <v>2452</v>
      </c>
      <c r="I323" t="s">
        <v>38</v>
      </c>
      <c r="J323" t="s">
        <v>315</v>
      </c>
      <c r="K323" t="s">
        <v>38</v>
      </c>
      <c r="L323">
        <v>0</v>
      </c>
      <c r="M323">
        <v>0</v>
      </c>
      <c r="N323">
        <v>340085</v>
      </c>
      <c r="O323" t="s">
        <v>36</v>
      </c>
      <c r="P323">
        <v>0</v>
      </c>
      <c r="Q323">
        <v>2</v>
      </c>
      <c r="R323" t="s">
        <v>1168</v>
      </c>
      <c r="S323">
        <v>2</v>
      </c>
      <c r="T323">
        <v>1</v>
      </c>
      <c r="U323" t="s">
        <v>2324</v>
      </c>
      <c r="V323" t="s">
        <v>36</v>
      </c>
      <c r="W323" t="s">
        <v>36</v>
      </c>
      <c r="Y323">
        <v>0</v>
      </c>
      <c r="Z323" t="s">
        <v>36</v>
      </c>
      <c r="AA323" t="s">
        <v>1594</v>
      </c>
      <c r="AB323" t="s">
        <v>2453</v>
      </c>
      <c r="AC323" t="s">
        <v>36</v>
      </c>
      <c r="AD323" t="s">
        <v>36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>
        <v>1</v>
      </c>
      <c r="AK323" t="s">
        <v>36</v>
      </c>
      <c r="AL323">
        <v>0</v>
      </c>
      <c r="AM323" t="b">
        <v>0</v>
      </c>
    </row>
    <row r="324" spans="1:39" x14ac:dyDescent="0.3">
      <c r="A324">
        <v>340086</v>
      </c>
      <c r="B324" t="s">
        <v>624</v>
      </c>
      <c r="C324">
        <v>0</v>
      </c>
      <c r="D324">
        <v>1</v>
      </c>
      <c r="E324">
        <v>2</v>
      </c>
      <c r="F324" t="s">
        <v>2454</v>
      </c>
      <c r="G324" t="s">
        <v>36</v>
      </c>
      <c r="H324" t="s">
        <v>2455</v>
      </c>
      <c r="I324" t="s">
        <v>2456</v>
      </c>
      <c r="J324" t="s">
        <v>193</v>
      </c>
      <c r="K324" t="s">
        <v>38</v>
      </c>
      <c r="L324">
        <v>0</v>
      </c>
      <c r="M324">
        <v>0</v>
      </c>
      <c r="N324">
        <v>340086</v>
      </c>
      <c r="O324" t="s">
        <v>36</v>
      </c>
      <c r="P324">
        <v>0</v>
      </c>
      <c r="Q324">
        <v>2</v>
      </c>
      <c r="R324" t="s">
        <v>36</v>
      </c>
      <c r="S324">
        <v>2</v>
      </c>
      <c r="T324">
        <v>2</v>
      </c>
      <c r="U324" t="s">
        <v>2324</v>
      </c>
      <c r="V324" t="s">
        <v>36</v>
      </c>
      <c r="W324" t="s">
        <v>36</v>
      </c>
      <c r="Y324">
        <v>1</v>
      </c>
      <c r="Z324" t="s">
        <v>36</v>
      </c>
      <c r="AA324" t="s">
        <v>1594</v>
      </c>
      <c r="AB324" t="s">
        <v>2457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>
        <v>2</v>
      </c>
      <c r="AK324" t="s">
        <v>36</v>
      </c>
      <c r="AL324">
        <v>0</v>
      </c>
      <c r="AM324" t="b">
        <v>0</v>
      </c>
    </row>
    <row r="325" spans="1:39" x14ac:dyDescent="0.3">
      <c r="A325">
        <v>340087</v>
      </c>
      <c r="B325" t="s">
        <v>538</v>
      </c>
      <c r="C325">
        <v>2</v>
      </c>
      <c r="D325">
        <v>1</v>
      </c>
      <c r="E325">
        <v>0</v>
      </c>
      <c r="F325" t="s">
        <v>1940</v>
      </c>
      <c r="G325" t="s">
        <v>36</v>
      </c>
      <c r="H325" t="s">
        <v>1941</v>
      </c>
      <c r="I325" t="s">
        <v>266</v>
      </c>
      <c r="J325" t="s">
        <v>328</v>
      </c>
      <c r="K325" t="s">
        <v>266</v>
      </c>
      <c r="L325">
        <v>0</v>
      </c>
      <c r="M325">
        <v>0</v>
      </c>
      <c r="N325">
        <v>110147</v>
      </c>
      <c r="O325" t="s">
        <v>36</v>
      </c>
      <c r="P325">
        <v>0</v>
      </c>
      <c r="Q325">
        <v>2</v>
      </c>
      <c r="R325" t="s">
        <v>610</v>
      </c>
      <c r="S325">
        <v>2</v>
      </c>
      <c r="T325">
        <v>2</v>
      </c>
      <c r="U325" t="s">
        <v>36</v>
      </c>
      <c r="V325" t="s">
        <v>36</v>
      </c>
      <c r="W325" t="s">
        <v>36</v>
      </c>
      <c r="Y325">
        <v>1</v>
      </c>
      <c r="Z325" t="s">
        <v>2080</v>
      </c>
      <c r="AA325" t="s">
        <v>36</v>
      </c>
      <c r="AB325" t="s">
        <v>2458</v>
      </c>
      <c r="AC325" t="s">
        <v>36</v>
      </c>
      <c r="AD325" t="s">
        <v>36</v>
      </c>
      <c r="AE325" t="s">
        <v>36</v>
      </c>
      <c r="AF325" t="s">
        <v>36</v>
      </c>
      <c r="AG325" t="s">
        <v>36</v>
      </c>
      <c r="AH325" t="s">
        <v>36</v>
      </c>
      <c r="AI325" t="s">
        <v>36</v>
      </c>
      <c r="AJ325">
        <v>0</v>
      </c>
      <c r="AK325" t="s">
        <v>36</v>
      </c>
      <c r="AL325">
        <v>0</v>
      </c>
      <c r="AM325" t="b">
        <v>0</v>
      </c>
    </row>
    <row r="326" spans="1:39" x14ac:dyDescent="0.3">
      <c r="A326">
        <v>340088</v>
      </c>
      <c r="B326" t="s">
        <v>592</v>
      </c>
      <c r="C326">
        <v>2</v>
      </c>
      <c r="D326">
        <v>1</v>
      </c>
      <c r="E326">
        <v>2</v>
      </c>
      <c r="F326" t="s">
        <v>2459</v>
      </c>
      <c r="G326" t="s">
        <v>36</v>
      </c>
      <c r="H326" t="s">
        <v>2460</v>
      </c>
      <c r="I326" t="s">
        <v>593</v>
      </c>
      <c r="J326" t="s">
        <v>226</v>
      </c>
      <c r="K326" t="s">
        <v>38</v>
      </c>
      <c r="L326">
        <v>0</v>
      </c>
      <c r="M326">
        <v>0</v>
      </c>
      <c r="N326">
        <v>340088</v>
      </c>
      <c r="O326" t="s">
        <v>36</v>
      </c>
      <c r="P326">
        <v>0</v>
      </c>
      <c r="Q326">
        <v>2</v>
      </c>
      <c r="R326" t="s">
        <v>1166</v>
      </c>
      <c r="S326">
        <v>2</v>
      </c>
      <c r="T326">
        <v>2</v>
      </c>
      <c r="U326" t="s">
        <v>2324</v>
      </c>
      <c r="V326" t="s">
        <v>36</v>
      </c>
      <c r="W326" t="s">
        <v>36</v>
      </c>
      <c r="Y326">
        <v>0</v>
      </c>
      <c r="Z326" t="s">
        <v>36</v>
      </c>
      <c r="AA326" t="s">
        <v>1594</v>
      </c>
      <c r="AB326" t="s">
        <v>36</v>
      </c>
      <c r="AC326" t="s">
        <v>36</v>
      </c>
      <c r="AD326" t="s">
        <v>36</v>
      </c>
      <c r="AE326" t="s">
        <v>1166</v>
      </c>
      <c r="AF326" t="s">
        <v>36</v>
      </c>
      <c r="AG326" t="s">
        <v>36</v>
      </c>
      <c r="AH326" t="s">
        <v>36</v>
      </c>
      <c r="AI326" t="s">
        <v>36</v>
      </c>
      <c r="AJ326">
        <v>2</v>
      </c>
      <c r="AK326" t="s">
        <v>36</v>
      </c>
      <c r="AL326">
        <v>0</v>
      </c>
      <c r="AM326" t="b">
        <v>0</v>
      </c>
    </row>
    <row r="327" spans="1:39" x14ac:dyDescent="0.3">
      <c r="A327">
        <v>340089</v>
      </c>
      <c r="B327" t="s">
        <v>1472</v>
      </c>
      <c r="C327">
        <v>2</v>
      </c>
      <c r="D327">
        <v>1</v>
      </c>
      <c r="E327">
        <v>2</v>
      </c>
      <c r="F327" t="s">
        <v>2461</v>
      </c>
      <c r="G327" t="s">
        <v>36</v>
      </c>
      <c r="H327" t="s">
        <v>2462</v>
      </c>
      <c r="I327" t="s">
        <v>38</v>
      </c>
      <c r="J327" t="s">
        <v>244</v>
      </c>
      <c r="K327" t="s">
        <v>38</v>
      </c>
      <c r="L327">
        <v>0</v>
      </c>
      <c r="M327">
        <v>0</v>
      </c>
      <c r="N327">
        <v>110060</v>
      </c>
      <c r="O327" t="s">
        <v>36</v>
      </c>
      <c r="P327">
        <v>0</v>
      </c>
      <c r="Q327">
        <v>2</v>
      </c>
      <c r="R327" t="s">
        <v>36</v>
      </c>
      <c r="S327">
        <v>2</v>
      </c>
      <c r="T327">
        <v>2</v>
      </c>
      <c r="U327" t="s">
        <v>2324</v>
      </c>
      <c r="V327" t="s">
        <v>36</v>
      </c>
      <c r="W327" t="s">
        <v>36</v>
      </c>
      <c r="Y327">
        <v>0</v>
      </c>
      <c r="Z327" t="s">
        <v>36</v>
      </c>
      <c r="AA327" t="s">
        <v>1594</v>
      </c>
      <c r="AB327" t="s">
        <v>2463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>
        <v>2</v>
      </c>
      <c r="AK327" t="s">
        <v>36</v>
      </c>
      <c r="AL327">
        <v>0</v>
      </c>
      <c r="AM327" t="b">
        <v>0</v>
      </c>
    </row>
    <row r="328" spans="1:39" x14ac:dyDescent="0.3">
      <c r="A328">
        <v>340099</v>
      </c>
      <c r="B328" t="s">
        <v>1407</v>
      </c>
      <c r="C328">
        <v>2</v>
      </c>
      <c r="D328">
        <v>1</v>
      </c>
      <c r="E328">
        <v>0</v>
      </c>
      <c r="F328" t="s">
        <v>2464</v>
      </c>
      <c r="G328" t="s">
        <v>36</v>
      </c>
      <c r="H328" t="s">
        <v>1770</v>
      </c>
      <c r="I328" t="s">
        <v>38</v>
      </c>
      <c r="J328" t="s">
        <v>343</v>
      </c>
      <c r="K328" t="s">
        <v>38</v>
      </c>
      <c r="L328">
        <v>0</v>
      </c>
      <c r="M328">
        <v>0</v>
      </c>
      <c r="N328">
        <v>110021</v>
      </c>
      <c r="O328" t="s">
        <v>36</v>
      </c>
      <c r="P328">
        <v>0</v>
      </c>
      <c r="Q328">
        <v>2</v>
      </c>
      <c r="R328" t="s">
        <v>1168</v>
      </c>
      <c r="S328">
        <v>2</v>
      </c>
      <c r="T328">
        <v>2</v>
      </c>
      <c r="U328" t="s">
        <v>36</v>
      </c>
      <c r="V328" t="s">
        <v>36</v>
      </c>
      <c r="W328" t="s">
        <v>36</v>
      </c>
      <c r="Y328">
        <v>0</v>
      </c>
      <c r="Z328" t="s">
        <v>36</v>
      </c>
      <c r="AA328" t="s">
        <v>36</v>
      </c>
      <c r="AB328" t="s">
        <v>2465</v>
      </c>
      <c r="AC328" t="s">
        <v>36</v>
      </c>
      <c r="AD328" t="s">
        <v>36</v>
      </c>
      <c r="AE328" t="s">
        <v>1168</v>
      </c>
      <c r="AF328" t="s">
        <v>36</v>
      </c>
      <c r="AG328" t="s">
        <v>36</v>
      </c>
      <c r="AH328" t="s">
        <v>36</v>
      </c>
      <c r="AI328" t="s">
        <v>36</v>
      </c>
      <c r="AJ328">
        <v>0</v>
      </c>
      <c r="AK328" t="s">
        <v>36</v>
      </c>
      <c r="AL328">
        <v>0</v>
      </c>
      <c r="AM328" t="b">
        <v>0</v>
      </c>
    </row>
    <row r="329" spans="1:39" x14ac:dyDescent="0.3">
      <c r="A329">
        <v>340100</v>
      </c>
      <c r="B329" t="s">
        <v>1408</v>
      </c>
      <c r="C329">
        <v>2</v>
      </c>
      <c r="D329">
        <v>1</v>
      </c>
      <c r="E329">
        <v>2</v>
      </c>
      <c r="F329" t="s">
        <v>2358</v>
      </c>
      <c r="G329" t="s">
        <v>36</v>
      </c>
      <c r="H329" t="s">
        <v>2359</v>
      </c>
      <c r="I329" t="s">
        <v>38</v>
      </c>
      <c r="J329" t="s">
        <v>132</v>
      </c>
      <c r="K329" t="s">
        <v>38</v>
      </c>
      <c r="L329">
        <v>0</v>
      </c>
      <c r="M329">
        <v>0</v>
      </c>
      <c r="N329">
        <v>340003</v>
      </c>
      <c r="O329" t="s">
        <v>36</v>
      </c>
      <c r="P329">
        <v>0</v>
      </c>
      <c r="Q329">
        <v>2</v>
      </c>
      <c r="R329" t="s">
        <v>497</v>
      </c>
      <c r="S329">
        <v>2</v>
      </c>
      <c r="T329">
        <v>2</v>
      </c>
      <c r="U329" t="s">
        <v>2324</v>
      </c>
      <c r="V329" t="s">
        <v>36</v>
      </c>
      <c r="W329" t="s">
        <v>36</v>
      </c>
      <c r="Y329">
        <v>0</v>
      </c>
      <c r="Z329" t="s">
        <v>36</v>
      </c>
      <c r="AA329" t="s">
        <v>1594</v>
      </c>
      <c r="AB329" t="s">
        <v>36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>
        <v>2</v>
      </c>
      <c r="AK329" t="s">
        <v>36</v>
      </c>
      <c r="AL329">
        <v>0</v>
      </c>
      <c r="AM329" t="b">
        <v>0</v>
      </c>
    </row>
    <row r="330" spans="1:39" x14ac:dyDescent="0.3">
      <c r="A330">
        <v>340104</v>
      </c>
      <c r="B330" t="s">
        <v>1473</v>
      </c>
      <c r="C330">
        <v>2</v>
      </c>
      <c r="D330">
        <v>2</v>
      </c>
      <c r="E330">
        <v>2</v>
      </c>
      <c r="F330" t="s">
        <v>1840</v>
      </c>
      <c r="G330" t="s">
        <v>36</v>
      </c>
      <c r="H330" t="s">
        <v>2402</v>
      </c>
      <c r="I330" t="s">
        <v>38</v>
      </c>
      <c r="J330" t="s">
        <v>196</v>
      </c>
      <c r="K330" t="s">
        <v>38</v>
      </c>
      <c r="L330">
        <v>0</v>
      </c>
      <c r="M330">
        <v>0</v>
      </c>
      <c r="N330">
        <v>110065</v>
      </c>
      <c r="O330" t="s">
        <v>36</v>
      </c>
      <c r="P330">
        <v>0</v>
      </c>
      <c r="Q330">
        <v>2</v>
      </c>
      <c r="R330" t="s">
        <v>1168</v>
      </c>
      <c r="S330">
        <v>2</v>
      </c>
      <c r="T330">
        <v>2</v>
      </c>
      <c r="U330" t="s">
        <v>2324</v>
      </c>
      <c r="V330" t="s">
        <v>36</v>
      </c>
      <c r="W330" t="s">
        <v>36</v>
      </c>
      <c r="Y330">
        <v>0</v>
      </c>
      <c r="Z330" t="s">
        <v>36</v>
      </c>
      <c r="AA330" t="s">
        <v>36</v>
      </c>
      <c r="AB330" t="s">
        <v>36</v>
      </c>
      <c r="AC330" t="s">
        <v>2361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>
        <v>2</v>
      </c>
      <c r="AK330" t="s">
        <v>36</v>
      </c>
      <c r="AL330">
        <v>0</v>
      </c>
      <c r="AM330" t="b">
        <v>0</v>
      </c>
    </row>
    <row r="331" spans="1:39" x14ac:dyDescent="0.3">
      <c r="A331">
        <v>340111</v>
      </c>
      <c r="B331" t="s">
        <v>2466</v>
      </c>
      <c r="C331">
        <v>2</v>
      </c>
      <c r="D331">
        <v>1</v>
      </c>
      <c r="E331">
        <v>2</v>
      </c>
      <c r="F331" t="s">
        <v>1966</v>
      </c>
      <c r="G331" t="s">
        <v>36</v>
      </c>
      <c r="H331" t="s">
        <v>2467</v>
      </c>
      <c r="I331" t="s">
        <v>134</v>
      </c>
      <c r="J331" t="s">
        <v>1138</v>
      </c>
      <c r="K331" t="s">
        <v>134</v>
      </c>
      <c r="L331">
        <v>0</v>
      </c>
      <c r="M331">
        <v>0</v>
      </c>
      <c r="N331">
        <v>110191</v>
      </c>
      <c r="O331" t="s">
        <v>36</v>
      </c>
      <c r="P331">
        <v>0</v>
      </c>
      <c r="Q331">
        <v>2</v>
      </c>
      <c r="R331" t="s">
        <v>1167</v>
      </c>
      <c r="S331">
        <v>2</v>
      </c>
      <c r="T331">
        <v>2</v>
      </c>
      <c r="U331" t="s">
        <v>1592</v>
      </c>
      <c r="V331" t="s">
        <v>36</v>
      </c>
      <c r="W331" t="s">
        <v>36</v>
      </c>
      <c r="X331" t="s">
        <v>1598</v>
      </c>
      <c r="Y331">
        <v>0</v>
      </c>
      <c r="Z331" t="s">
        <v>36</v>
      </c>
      <c r="AA331" t="s">
        <v>36</v>
      </c>
      <c r="AB331" t="s">
        <v>2468</v>
      </c>
      <c r="AC331" t="s">
        <v>36</v>
      </c>
      <c r="AD331" t="s">
        <v>36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>
        <v>2</v>
      </c>
      <c r="AK331" t="s">
        <v>36</v>
      </c>
      <c r="AL331">
        <v>0</v>
      </c>
      <c r="AM331" t="b">
        <v>0</v>
      </c>
    </row>
    <row r="332" spans="1:39" x14ac:dyDescent="0.3">
      <c r="A332">
        <v>340114</v>
      </c>
      <c r="B332" t="s">
        <v>2469</v>
      </c>
      <c r="C332">
        <v>2</v>
      </c>
      <c r="D332">
        <v>1</v>
      </c>
      <c r="E332">
        <v>2</v>
      </c>
      <c r="F332" t="s">
        <v>1969</v>
      </c>
      <c r="G332" t="s">
        <v>36</v>
      </c>
      <c r="H332" t="s">
        <v>1970</v>
      </c>
      <c r="I332" t="s">
        <v>134</v>
      </c>
      <c r="J332" t="s">
        <v>1138</v>
      </c>
      <c r="K332" t="s">
        <v>134</v>
      </c>
      <c r="L332">
        <v>0</v>
      </c>
      <c r="M332">
        <v>0</v>
      </c>
      <c r="N332">
        <v>110191</v>
      </c>
      <c r="O332" t="s">
        <v>36</v>
      </c>
      <c r="P332">
        <v>0</v>
      </c>
      <c r="Q332">
        <v>2</v>
      </c>
      <c r="R332" t="s">
        <v>1533</v>
      </c>
      <c r="S332">
        <v>2</v>
      </c>
      <c r="T332">
        <v>2</v>
      </c>
      <c r="U332" t="s">
        <v>1592</v>
      </c>
      <c r="V332" t="s">
        <v>36</v>
      </c>
      <c r="W332" t="s">
        <v>36</v>
      </c>
      <c r="X332" t="s">
        <v>2470</v>
      </c>
      <c r="Y332">
        <v>0</v>
      </c>
      <c r="Z332" t="s">
        <v>36</v>
      </c>
      <c r="AA332" t="s">
        <v>36</v>
      </c>
      <c r="AB332" t="s">
        <v>2471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2472</v>
      </c>
      <c r="AI332" t="s">
        <v>2473</v>
      </c>
      <c r="AJ332">
        <v>2</v>
      </c>
      <c r="AK332" t="s">
        <v>2474</v>
      </c>
      <c r="AL332">
        <v>0</v>
      </c>
      <c r="AM332" t="b">
        <v>1</v>
      </c>
    </row>
    <row r="333" spans="1:39" x14ac:dyDescent="0.3">
      <c r="A333">
        <v>340120</v>
      </c>
      <c r="B333" t="s">
        <v>2475</v>
      </c>
      <c r="C333">
        <v>2</v>
      </c>
      <c r="D333">
        <v>1</v>
      </c>
      <c r="E333">
        <v>2</v>
      </c>
      <c r="F333" t="s">
        <v>1721</v>
      </c>
      <c r="G333" t="s">
        <v>36</v>
      </c>
      <c r="H333" t="s">
        <v>2476</v>
      </c>
      <c r="I333" t="s">
        <v>647</v>
      </c>
      <c r="J333" t="s">
        <v>1085</v>
      </c>
      <c r="K333" t="s">
        <v>114</v>
      </c>
      <c r="L333">
        <v>0</v>
      </c>
      <c r="M333">
        <v>0</v>
      </c>
      <c r="N333">
        <v>110213</v>
      </c>
      <c r="O333" t="s">
        <v>36</v>
      </c>
      <c r="P333">
        <v>0</v>
      </c>
      <c r="Q333">
        <v>2</v>
      </c>
      <c r="R333" t="s">
        <v>648</v>
      </c>
      <c r="S333">
        <v>2</v>
      </c>
      <c r="T333">
        <v>2</v>
      </c>
      <c r="U333" t="s">
        <v>36</v>
      </c>
      <c r="V333" t="s">
        <v>36</v>
      </c>
      <c r="W333" t="s">
        <v>36</v>
      </c>
      <c r="X333" t="s">
        <v>1646</v>
      </c>
      <c r="Y333">
        <v>0</v>
      </c>
      <c r="Z333" t="s">
        <v>36</v>
      </c>
      <c r="AA333" t="s">
        <v>36</v>
      </c>
      <c r="AB333" t="s">
        <v>2477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>
        <v>2</v>
      </c>
      <c r="AK333" t="s">
        <v>36</v>
      </c>
      <c r="AL333">
        <v>0</v>
      </c>
      <c r="AM333" t="b">
        <v>0</v>
      </c>
    </row>
    <row r="334" spans="1:39" x14ac:dyDescent="0.3">
      <c r="A334">
        <v>340121</v>
      </c>
      <c r="B334" t="s">
        <v>1394</v>
      </c>
      <c r="C334">
        <v>2</v>
      </c>
      <c r="D334">
        <v>1</v>
      </c>
      <c r="E334">
        <v>2</v>
      </c>
      <c r="F334" t="s">
        <v>1979</v>
      </c>
      <c r="G334" t="s">
        <v>36</v>
      </c>
      <c r="H334" t="s">
        <v>2478</v>
      </c>
      <c r="I334" t="s">
        <v>523</v>
      </c>
      <c r="J334" t="s">
        <v>136</v>
      </c>
      <c r="K334" t="s">
        <v>114</v>
      </c>
      <c r="L334">
        <v>0</v>
      </c>
      <c r="M334">
        <v>0</v>
      </c>
      <c r="N334">
        <v>110215</v>
      </c>
      <c r="O334" t="s">
        <v>36</v>
      </c>
      <c r="P334">
        <v>0</v>
      </c>
      <c r="Q334">
        <v>2</v>
      </c>
      <c r="R334" t="s">
        <v>524</v>
      </c>
      <c r="S334">
        <v>2</v>
      </c>
      <c r="T334">
        <v>2</v>
      </c>
      <c r="U334" t="s">
        <v>36</v>
      </c>
      <c r="V334" t="s">
        <v>36</v>
      </c>
      <c r="W334" t="s">
        <v>36</v>
      </c>
      <c r="Y334">
        <v>0</v>
      </c>
      <c r="Z334" t="s">
        <v>36</v>
      </c>
      <c r="AA334" t="s">
        <v>36</v>
      </c>
      <c r="AB334" t="s">
        <v>2479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2480</v>
      </c>
      <c r="AI334" t="s">
        <v>2481</v>
      </c>
      <c r="AJ334">
        <v>2</v>
      </c>
      <c r="AK334" t="s">
        <v>2482</v>
      </c>
      <c r="AL334">
        <v>0</v>
      </c>
      <c r="AM334" t="b">
        <v>0</v>
      </c>
    </row>
    <row r="335" spans="1:39" x14ac:dyDescent="0.3">
      <c r="A335">
        <v>340123</v>
      </c>
      <c r="B335" t="s">
        <v>2483</v>
      </c>
      <c r="C335">
        <v>2</v>
      </c>
      <c r="D335">
        <v>1</v>
      </c>
      <c r="E335">
        <v>2</v>
      </c>
      <c r="F335" t="s">
        <v>2484</v>
      </c>
      <c r="G335" t="s">
        <v>36</v>
      </c>
      <c r="H335" t="s">
        <v>2485</v>
      </c>
      <c r="I335" t="s">
        <v>38</v>
      </c>
      <c r="J335" t="s">
        <v>315</v>
      </c>
      <c r="K335" t="s">
        <v>38</v>
      </c>
      <c r="L335">
        <v>0</v>
      </c>
      <c r="M335">
        <v>0</v>
      </c>
      <c r="N335">
        <v>340123</v>
      </c>
      <c r="O335" t="s">
        <v>36</v>
      </c>
      <c r="P335">
        <v>0</v>
      </c>
      <c r="Q335">
        <v>2</v>
      </c>
      <c r="R335" t="s">
        <v>36</v>
      </c>
      <c r="S335">
        <v>2</v>
      </c>
      <c r="T335">
        <v>1</v>
      </c>
      <c r="U335" t="s">
        <v>2324</v>
      </c>
      <c r="V335" t="s">
        <v>36</v>
      </c>
      <c r="W335" t="s">
        <v>36</v>
      </c>
      <c r="X335" t="s">
        <v>1930</v>
      </c>
      <c r="Y335">
        <v>0</v>
      </c>
      <c r="Z335" t="s">
        <v>36</v>
      </c>
      <c r="AA335" t="s">
        <v>1594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>
        <v>1</v>
      </c>
      <c r="AK335" t="s">
        <v>36</v>
      </c>
      <c r="AL335">
        <v>0</v>
      </c>
      <c r="AM335" t="b">
        <v>0</v>
      </c>
    </row>
    <row r="336" spans="1:39" x14ac:dyDescent="0.3">
      <c r="A336">
        <v>340127</v>
      </c>
      <c r="B336" t="s">
        <v>609</v>
      </c>
      <c r="C336">
        <v>2</v>
      </c>
      <c r="D336">
        <v>1</v>
      </c>
      <c r="E336">
        <v>2</v>
      </c>
      <c r="F336" t="s">
        <v>2486</v>
      </c>
      <c r="G336" t="s">
        <v>36</v>
      </c>
      <c r="H336" t="s">
        <v>2487</v>
      </c>
      <c r="I336" t="s">
        <v>571</v>
      </c>
      <c r="J336" t="s">
        <v>238</v>
      </c>
      <c r="K336" t="s">
        <v>38</v>
      </c>
      <c r="L336">
        <v>0</v>
      </c>
      <c r="M336">
        <v>0</v>
      </c>
      <c r="N336">
        <v>340127</v>
      </c>
      <c r="O336" t="s">
        <v>924</v>
      </c>
      <c r="P336">
        <v>116</v>
      </c>
      <c r="Q336">
        <v>2</v>
      </c>
      <c r="R336" t="s">
        <v>518</v>
      </c>
      <c r="S336">
        <v>2</v>
      </c>
      <c r="T336">
        <v>1</v>
      </c>
      <c r="U336" t="s">
        <v>2324</v>
      </c>
      <c r="V336" t="s">
        <v>36</v>
      </c>
      <c r="W336" t="s">
        <v>36</v>
      </c>
      <c r="Y336">
        <v>0</v>
      </c>
      <c r="Z336" t="s">
        <v>36</v>
      </c>
      <c r="AA336" t="s">
        <v>1594</v>
      </c>
      <c r="AB336" t="s">
        <v>2488</v>
      </c>
      <c r="AC336" t="s">
        <v>36</v>
      </c>
      <c r="AD336" t="s">
        <v>36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>
        <v>1</v>
      </c>
      <c r="AK336" t="s">
        <v>36</v>
      </c>
      <c r="AL336">
        <v>0</v>
      </c>
      <c r="AM336" t="b">
        <v>0</v>
      </c>
    </row>
    <row r="337" spans="1:41" x14ac:dyDescent="0.3">
      <c r="A337">
        <v>340129</v>
      </c>
      <c r="B337" t="s">
        <v>1410</v>
      </c>
      <c r="C337">
        <v>2</v>
      </c>
      <c r="D337">
        <v>1</v>
      </c>
      <c r="E337">
        <v>2</v>
      </c>
      <c r="F337" t="s">
        <v>2489</v>
      </c>
      <c r="G337" t="s">
        <v>36</v>
      </c>
      <c r="H337" t="s">
        <v>2490</v>
      </c>
      <c r="I337" t="s">
        <v>38</v>
      </c>
      <c r="J337" t="s">
        <v>211</v>
      </c>
      <c r="K337" t="s">
        <v>38</v>
      </c>
      <c r="L337">
        <v>0</v>
      </c>
      <c r="M337">
        <v>0</v>
      </c>
      <c r="N337">
        <v>510009</v>
      </c>
      <c r="O337" t="s">
        <v>36</v>
      </c>
      <c r="P337">
        <v>0</v>
      </c>
      <c r="Q337">
        <v>2</v>
      </c>
      <c r="R337" t="s">
        <v>1168</v>
      </c>
      <c r="S337">
        <v>2</v>
      </c>
      <c r="T337">
        <v>1</v>
      </c>
      <c r="U337" t="s">
        <v>2324</v>
      </c>
      <c r="V337" t="s">
        <v>36</v>
      </c>
      <c r="W337" t="s">
        <v>36</v>
      </c>
      <c r="Y337">
        <v>1</v>
      </c>
      <c r="Z337" t="s">
        <v>36</v>
      </c>
      <c r="AA337" t="s">
        <v>1594</v>
      </c>
      <c r="AB337" t="s">
        <v>36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>
        <v>2</v>
      </c>
      <c r="AK337" t="s">
        <v>36</v>
      </c>
      <c r="AL337">
        <v>0</v>
      </c>
      <c r="AM337" t="b">
        <v>0</v>
      </c>
    </row>
    <row r="338" spans="1:41" x14ac:dyDescent="0.3">
      <c r="A338">
        <v>340301</v>
      </c>
      <c r="B338" t="s">
        <v>1442</v>
      </c>
      <c r="C338">
        <v>2</v>
      </c>
      <c r="D338">
        <v>1</v>
      </c>
      <c r="E338">
        <v>0</v>
      </c>
      <c r="F338" t="s">
        <v>2013</v>
      </c>
      <c r="G338" t="s">
        <v>36</v>
      </c>
      <c r="H338" t="s">
        <v>2491</v>
      </c>
      <c r="I338" t="s">
        <v>38</v>
      </c>
      <c r="J338" t="s">
        <v>1128</v>
      </c>
      <c r="K338" t="s">
        <v>38</v>
      </c>
      <c r="L338">
        <v>99999</v>
      </c>
      <c r="M338">
        <v>0</v>
      </c>
      <c r="N338">
        <v>110301</v>
      </c>
      <c r="O338" t="s">
        <v>36</v>
      </c>
      <c r="P338">
        <v>0</v>
      </c>
      <c r="Q338">
        <v>2</v>
      </c>
      <c r="R338" t="s">
        <v>484</v>
      </c>
      <c r="S338">
        <v>2</v>
      </c>
      <c r="T338">
        <v>2</v>
      </c>
      <c r="U338" t="s">
        <v>1592</v>
      </c>
      <c r="V338" t="s">
        <v>36</v>
      </c>
      <c r="W338" t="s">
        <v>36</v>
      </c>
      <c r="Y338">
        <v>1</v>
      </c>
      <c r="Z338" t="s">
        <v>1697</v>
      </c>
      <c r="AA338" t="s">
        <v>36</v>
      </c>
      <c r="AB338" t="s">
        <v>2492</v>
      </c>
      <c r="AC338" t="s">
        <v>36</v>
      </c>
      <c r="AD338" t="s">
        <v>36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>
        <v>0</v>
      </c>
      <c r="AK338" t="s">
        <v>36</v>
      </c>
      <c r="AO338" t="b">
        <v>0</v>
      </c>
    </row>
    <row r="339" spans="1:41" x14ac:dyDescent="0.3">
      <c r="A339">
        <v>340401</v>
      </c>
      <c r="B339" t="s">
        <v>493</v>
      </c>
      <c r="C339">
        <v>2</v>
      </c>
      <c r="D339">
        <v>1</v>
      </c>
      <c r="E339">
        <v>0</v>
      </c>
      <c r="F339" t="s">
        <v>36</v>
      </c>
      <c r="G339" t="s">
        <v>36</v>
      </c>
      <c r="H339" t="s">
        <v>2493</v>
      </c>
      <c r="I339" t="s">
        <v>38</v>
      </c>
      <c r="J339" t="s">
        <v>253</v>
      </c>
      <c r="K339" t="s">
        <v>38</v>
      </c>
      <c r="L339">
        <v>99999</v>
      </c>
      <c r="M339">
        <v>0</v>
      </c>
      <c r="N339">
        <v>340401</v>
      </c>
      <c r="O339" t="s">
        <v>36</v>
      </c>
      <c r="P339">
        <v>0</v>
      </c>
      <c r="Q339">
        <v>2</v>
      </c>
      <c r="R339" t="s">
        <v>488</v>
      </c>
      <c r="S339">
        <v>2</v>
      </c>
      <c r="T339">
        <v>1</v>
      </c>
      <c r="U339" t="s">
        <v>2324</v>
      </c>
      <c r="V339" t="s">
        <v>36</v>
      </c>
      <c r="W339" t="s">
        <v>36</v>
      </c>
      <c r="Y339">
        <v>1</v>
      </c>
      <c r="Z339" t="s">
        <v>1697</v>
      </c>
      <c r="AA339" t="s">
        <v>36</v>
      </c>
      <c r="AB339" t="s">
        <v>2494</v>
      </c>
      <c r="AC339" t="s">
        <v>36</v>
      </c>
      <c r="AD339" t="s">
        <v>36</v>
      </c>
      <c r="AE339" t="s">
        <v>36</v>
      </c>
      <c r="AF339" t="s">
        <v>36</v>
      </c>
      <c r="AG339" t="s">
        <v>36</v>
      </c>
      <c r="AH339" t="s">
        <v>36</v>
      </c>
      <c r="AI339" t="s">
        <v>36</v>
      </c>
      <c r="AJ339">
        <v>1</v>
      </c>
      <c r="AK339" t="s">
        <v>36</v>
      </c>
      <c r="AL339">
        <v>0</v>
      </c>
      <c r="AO339" t="b">
        <v>0</v>
      </c>
    </row>
    <row r="340" spans="1:41" x14ac:dyDescent="0.3">
      <c r="A340">
        <v>340501</v>
      </c>
      <c r="B340" t="s">
        <v>517</v>
      </c>
      <c r="C340">
        <v>2</v>
      </c>
      <c r="D340">
        <v>1</v>
      </c>
      <c r="E340">
        <v>0</v>
      </c>
      <c r="F340" t="s">
        <v>2495</v>
      </c>
      <c r="G340" t="s">
        <v>36</v>
      </c>
      <c r="H340" t="s">
        <v>2496</v>
      </c>
      <c r="I340" t="s">
        <v>515</v>
      </c>
      <c r="J340" t="s">
        <v>408</v>
      </c>
      <c r="K340" t="s">
        <v>515</v>
      </c>
      <c r="L340">
        <v>99999</v>
      </c>
      <c r="M340">
        <v>0</v>
      </c>
      <c r="N340">
        <v>340501</v>
      </c>
      <c r="O340" t="s">
        <v>36</v>
      </c>
      <c r="P340">
        <v>0</v>
      </c>
      <c r="Q340">
        <v>2</v>
      </c>
      <c r="R340" t="s">
        <v>516</v>
      </c>
      <c r="S340">
        <v>2</v>
      </c>
      <c r="T340">
        <v>2</v>
      </c>
      <c r="U340" t="s">
        <v>2324</v>
      </c>
      <c r="V340" t="s">
        <v>36</v>
      </c>
      <c r="W340" t="s">
        <v>36</v>
      </c>
      <c r="Y340">
        <v>1</v>
      </c>
      <c r="Z340" t="s">
        <v>1697</v>
      </c>
      <c r="AA340" t="s">
        <v>36</v>
      </c>
      <c r="AB340" t="s">
        <v>2497</v>
      </c>
      <c r="AC340" t="s">
        <v>36</v>
      </c>
      <c r="AD340" t="s">
        <v>36</v>
      </c>
      <c r="AE340" t="s">
        <v>36</v>
      </c>
      <c r="AF340" t="s">
        <v>36</v>
      </c>
      <c r="AG340" t="s">
        <v>36</v>
      </c>
      <c r="AH340" t="s">
        <v>36</v>
      </c>
      <c r="AI340" t="s">
        <v>36</v>
      </c>
      <c r="AJ340">
        <v>0</v>
      </c>
      <c r="AK340" t="s">
        <v>36</v>
      </c>
      <c r="AL340">
        <v>0</v>
      </c>
      <c r="AO340" t="b">
        <v>0</v>
      </c>
    </row>
    <row r="341" spans="1:41" x14ac:dyDescent="0.3">
      <c r="A341">
        <v>340502</v>
      </c>
      <c r="B341" t="s">
        <v>525</v>
      </c>
      <c r="C341">
        <v>2</v>
      </c>
      <c r="D341">
        <v>1</v>
      </c>
      <c r="E341">
        <v>0</v>
      </c>
      <c r="F341" t="s">
        <v>2498</v>
      </c>
      <c r="G341" t="s">
        <v>36</v>
      </c>
      <c r="H341" t="s">
        <v>2499</v>
      </c>
      <c r="I341" t="s">
        <v>523</v>
      </c>
      <c r="J341" t="s">
        <v>383</v>
      </c>
      <c r="K341" t="s">
        <v>114</v>
      </c>
      <c r="L341">
        <v>99999</v>
      </c>
      <c r="M341">
        <v>0</v>
      </c>
      <c r="N341">
        <v>110503</v>
      </c>
      <c r="O341" t="s">
        <v>36</v>
      </c>
      <c r="P341">
        <v>0</v>
      </c>
      <c r="Q341">
        <v>2</v>
      </c>
      <c r="R341" t="s">
        <v>524</v>
      </c>
      <c r="S341">
        <v>2</v>
      </c>
      <c r="T341">
        <v>2</v>
      </c>
      <c r="U341" t="s">
        <v>2324</v>
      </c>
      <c r="V341" t="s">
        <v>36</v>
      </c>
      <c r="W341" t="s">
        <v>36</v>
      </c>
      <c r="Y341">
        <v>1</v>
      </c>
      <c r="Z341" t="s">
        <v>1638</v>
      </c>
      <c r="AA341" t="s">
        <v>36</v>
      </c>
      <c r="AB341" t="s">
        <v>2500</v>
      </c>
      <c r="AC341" t="s">
        <v>36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  <c r="AI341" t="s">
        <v>36</v>
      </c>
      <c r="AJ341">
        <v>0</v>
      </c>
      <c r="AK341" t="s">
        <v>36</v>
      </c>
      <c r="AL341">
        <v>0</v>
      </c>
      <c r="AO341" t="b">
        <v>0</v>
      </c>
    </row>
    <row r="342" spans="1:41" x14ac:dyDescent="0.3">
      <c r="A342">
        <v>340503</v>
      </c>
      <c r="B342" t="s">
        <v>1432</v>
      </c>
      <c r="C342">
        <v>2</v>
      </c>
      <c r="D342">
        <v>1</v>
      </c>
      <c r="E342">
        <v>0</v>
      </c>
      <c r="F342" t="s">
        <v>2501</v>
      </c>
      <c r="G342" t="s">
        <v>36</v>
      </c>
      <c r="H342" t="s">
        <v>2041</v>
      </c>
      <c r="I342" t="s">
        <v>38</v>
      </c>
      <c r="J342" t="s">
        <v>315</v>
      </c>
      <c r="K342" t="s">
        <v>38</v>
      </c>
      <c r="L342">
        <v>0</v>
      </c>
      <c r="M342">
        <v>0</v>
      </c>
      <c r="N342">
        <v>110504</v>
      </c>
      <c r="O342" t="s">
        <v>36</v>
      </c>
      <c r="P342">
        <v>0</v>
      </c>
      <c r="Q342">
        <v>0</v>
      </c>
      <c r="R342" t="s">
        <v>488</v>
      </c>
      <c r="S342">
        <v>0</v>
      </c>
      <c r="T342">
        <v>0</v>
      </c>
      <c r="U342" t="s">
        <v>2324</v>
      </c>
      <c r="V342" t="s">
        <v>36</v>
      </c>
      <c r="W342" t="s">
        <v>36</v>
      </c>
      <c r="Y342">
        <v>1</v>
      </c>
      <c r="Z342" t="s">
        <v>1638</v>
      </c>
      <c r="AA342" t="s">
        <v>36</v>
      </c>
      <c r="AB342" t="s">
        <v>2502</v>
      </c>
      <c r="AC342" t="s">
        <v>36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  <c r="AI342" t="s">
        <v>36</v>
      </c>
      <c r="AJ342">
        <v>0</v>
      </c>
      <c r="AK342" t="s">
        <v>36</v>
      </c>
      <c r="AL342">
        <v>0</v>
      </c>
      <c r="AM342" t="b">
        <v>0</v>
      </c>
    </row>
    <row r="343" spans="1:41" x14ac:dyDescent="0.3">
      <c r="A343">
        <v>340504</v>
      </c>
      <c r="B343" t="s">
        <v>1474</v>
      </c>
      <c r="C343">
        <v>2</v>
      </c>
      <c r="D343">
        <v>1</v>
      </c>
      <c r="E343">
        <v>2</v>
      </c>
      <c r="F343" t="s">
        <v>1644</v>
      </c>
      <c r="G343" t="s">
        <v>36</v>
      </c>
      <c r="H343" t="s">
        <v>2503</v>
      </c>
      <c r="I343" t="s">
        <v>38</v>
      </c>
      <c r="J343" t="s">
        <v>217</v>
      </c>
      <c r="K343" t="s">
        <v>38</v>
      </c>
      <c r="L343">
        <v>0</v>
      </c>
      <c r="M343">
        <v>0</v>
      </c>
      <c r="N343">
        <v>110401</v>
      </c>
      <c r="O343" t="s">
        <v>36</v>
      </c>
      <c r="P343">
        <v>0</v>
      </c>
      <c r="Q343">
        <v>2</v>
      </c>
      <c r="R343" t="s">
        <v>484</v>
      </c>
      <c r="S343">
        <v>2</v>
      </c>
      <c r="T343">
        <v>2</v>
      </c>
      <c r="U343" t="s">
        <v>2324</v>
      </c>
      <c r="V343" t="s">
        <v>36</v>
      </c>
      <c r="W343" t="s">
        <v>36</v>
      </c>
      <c r="Y343">
        <v>0</v>
      </c>
      <c r="Z343" t="s">
        <v>36</v>
      </c>
      <c r="AA343" t="s">
        <v>1594</v>
      </c>
      <c r="AB343" t="s">
        <v>36</v>
      </c>
      <c r="AC343" t="s">
        <v>36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  <c r="AI343" t="s">
        <v>36</v>
      </c>
      <c r="AJ343">
        <v>2</v>
      </c>
      <c r="AK343" t="s">
        <v>36</v>
      </c>
      <c r="AL343">
        <v>0</v>
      </c>
      <c r="AM343" t="b">
        <v>0</v>
      </c>
    </row>
    <row r="344" spans="1:41" x14ac:dyDescent="0.3">
      <c r="A344">
        <v>340601</v>
      </c>
      <c r="B344" t="s">
        <v>1411</v>
      </c>
      <c r="C344">
        <v>2</v>
      </c>
      <c r="D344">
        <v>1</v>
      </c>
      <c r="E344">
        <v>0</v>
      </c>
      <c r="F344" t="s">
        <v>2504</v>
      </c>
      <c r="G344" t="s">
        <v>36</v>
      </c>
      <c r="H344" t="s">
        <v>2505</v>
      </c>
      <c r="I344" t="s">
        <v>38</v>
      </c>
      <c r="J344" t="s">
        <v>258</v>
      </c>
      <c r="K344" t="s">
        <v>38</v>
      </c>
      <c r="L344">
        <v>99999</v>
      </c>
      <c r="M344">
        <v>0</v>
      </c>
      <c r="N344">
        <v>120100</v>
      </c>
      <c r="O344" t="s">
        <v>36</v>
      </c>
      <c r="P344">
        <v>0</v>
      </c>
      <c r="Q344">
        <v>2</v>
      </c>
      <c r="R344" t="s">
        <v>488</v>
      </c>
      <c r="S344">
        <v>2</v>
      </c>
      <c r="T344">
        <v>2</v>
      </c>
      <c r="U344" t="s">
        <v>2324</v>
      </c>
      <c r="V344" t="s">
        <v>36</v>
      </c>
      <c r="W344" t="s">
        <v>36</v>
      </c>
      <c r="Y344">
        <v>1</v>
      </c>
      <c r="Z344" t="s">
        <v>1697</v>
      </c>
      <c r="AA344" t="s">
        <v>36</v>
      </c>
      <c r="AB344" t="s">
        <v>2506</v>
      </c>
      <c r="AC344" t="s">
        <v>36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  <c r="AI344" t="s">
        <v>36</v>
      </c>
      <c r="AJ344">
        <v>0</v>
      </c>
      <c r="AK344" t="s">
        <v>36</v>
      </c>
      <c r="AL344">
        <v>0</v>
      </c>
      <c r="AO344" t="b">
        <v>0</v>
      </c>
    </row>
    <row r="345" spans="1:41" x14ac:dyDescent="0.3">
      <c r="A345">
        <v>340701</v>
      </c>
      <c r="B345" t="s">
        <v>492</v>
      </c>
      <c r="C345">
        <v>2</v>
      </c>
      <c r="D345">
        <v>1</v>
      </c>
      <c r="E345">
        <v>0</v>
      </c>
      <c r="F345" t="s">
        <v>36</v>
      </c>
      <c r="G345" t="s">
        <v>36</v>
      </c>
      <c r="H345" t="s">
        <v>2507</v>
      </c>
      <c r="I345" t="s">
        <v>38</v>
      </c>
      <c r="J345" t="s">
        <v>132</v>
      </c>
      <c r="K345" t="s">
        <v>38</v>
      </c>
      <c r="L345">
        <v>99999</v>
      </c>
      <c r="M345">
        <v>0</v>
      </c>
      <c r="N345">
        <v>340701</v>
      </c>
      <c r="O345" t="s">
        <v>36</v>
      </c>
      <c r="P345">
        <v>0</v>
      </c>
      <c r="Q345">
        <v>2</v>
      </c>
      <c r="R345" t="s">
        <v>484</v>
      </c>
      <c r="S345">
        <v>2</v>
      </c>
      <c r="T345">
        <v>1</v>
      </c>
      <c r="U345" t="s">
        <v>2324</v>
      </c>
      <c r="V345" t="s">
        <v>36</v>
      </c>
      <c r="W345" t="s">
        <v>36</v>
      </c>
      <c r="Y345">
        <v>1</v>
      </c>
      <c r="Z345" t="s">
        <v>1697</v>
      </c>
      <c r="AA345" t="s">
        <v>36</v>
      </c>
      <c r="AB345" t="s">
        <v>2508</v>
      </c>
      <c r="AC345" t="s">
        <v>36</v>
      </c>
      <c r="AD345" t="s">
        <v>36</v>
      </c>
      <c r="AE345" t="s">
        <v>36</v>
      </c>
      <c r="AF345" t="s">
        <v>36</v>
      </c>
      <c r="AG345" t="s">
        <v>36</v>
      </c>
      <c r="AH345" t="s">
        <v>36</v>
      </c>
      <c r="AI345" t="s">
        <v>36</v>
      </c>
      <c r="AJ345">
        <v>1</v>
      </c>
      <c r="AK345" t="s">
        <v>36</v>
      </c>
      <c r="AL345">
        <v>0</v>
      </c>
      <c r="AO345" t="b">
        <v>0</v>
      </c>
    </row>
    <row r="346" spans="1:41" x14ac:dyDescent="0.3">
      <c r="A346">
        <v>340702</v>
      </c>
      <c r="B346" t="s">
        <v>1366</v>
      </c>
      <c r="C346">
        <v>0</v>
      </c>
      <c r="D346">
        <v>1</v>
      </c>
      <c r="E346">
        <v>0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>
        <v>0</v>
      </c>
      <c r="M346">
        <v>0</v>
      </c>
      <c r="N346">
        <v>110701</v>
      </c>
      <c r="O346" t="s">
        <v>36</v>
      </c>
      <c r="P346">
        <v>0</v>
      </c>
      <c r="Q346">
        <v>0</v>
      </c>
      <c r="R346" t="s">
        <v>488</v>
      </c>
      <c r="S346">
        <v>0</v>
      </c>
      <c r="T346">
        <v>0</v>
      </c>
      <c r="U346" t="s">
        <v>36</v>
      </c>
      <c r="V346" t="s">
        <v>36</v>
      </c>
      <c r="W346" t="s">
        <v>36</v>
      </c>
      <c r="Y346">
        <v>0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  <c r="AI346" t="s">
        <v>36</v>
      </c>
      <c r="AJ346">
        <v>0</v>
      </c>
      <c r="AK346" t="s">
        <v>36</v>
      </c>
      <c r="AL346">
        <v>0</v>
      </c>
      <c r="AM346" t="b">
        <v>0</v>
      </c>
    </row>
    <row r="347" spans="1:41" x14ac:dyDescent="0.3">
      <c r="A347">
        <v>340807</v>
      </c>
      <c r="B347" t="s">
        <v>513</v>
      </c>
      <c r="C347">
        <v>2</v>
      </c>
      <c r="D347">
        <v>1</v>
      </c>
      <c r="E347">
        <v>0</v>
      </c>
      <c r="F347" t="s">
        <v>2509</v>
      </c>
      <c r="G347" t="s">
        <v>36</v>
      </c>
      <c r="H347" t="s">
        <v>2510</v>
      </c>
      <c r="I347" t="s">
        <v>38</v>
      </c>
      <c r="J347" t="s">
        <v>351</v>
      </c>
      <c r="K347" t="s">
        <v>38</v>
      </c>
      <c r="L347">
        <v>99999</v>
      </c>
      <c r="M347">
        <v>0</v>
      </c>
      <c r="N347">
        <v>340807</v>
      </c>
      <c r="O347" t="s">
        <v>36</v>
      </c>
      <c r="P347">
        <v>0</v>
      </c>
      <c r="Q347">
        <v>2</v>
      </c>
      <c r="R347" t="s">
        <v>511</v>
      </c>
      <c r="S347">
        <v>2</v>
      </c>
      <c r="T347">
        <v>2</v>
      </c>
      <c r="U347" t="s">
        <v>2324</v>
      </c>
      <c r="V347" t="s">
        <v>36</v>
      </c>
      <c r="W347" t="s">
        <v>36</v>
      </c>
      <c r="Y347">
        <v>1</v>
      </c>
      <c r="Z347" t="s">
        <v>1697</v>
      </c>
      <c r="AA347" t="s">
        <v>36</v>
      </c>
      <c r="AB347" t="s">
        <v>2511</v>
      </c>
      <c r="AC347" t="s">
        <v>36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  <c r="AI347" t="s">
        <v>36</v>
      </c>
      <c r="AJ347">
        <v>0</v>
      </c>
      <c r="AK347" t="s">
        <v>36</v>
      </c>
      <c r="AL347">
        <v>0</v>
      </c>
      <c r="AM347" t="b">
        <v>0</v>
      </c>
    </row>
    <row r="348" spans="1:41" x14ac:dyDescent="0.3">
      <c r="A348">
        <v>350001</v>
      </c>
      <c r="B348" t="s">
        <v>590</v>
      </c>
      <c r="C348">
        <v>2</v>
      </c>
      <c r="D348">
        <v>1</v>
      </c>
      <c r="E348">
        <v>0</v>
      </c>
      <c r="F348" t="s">
        <v>2354</v>
      </c>
      <c r="G348" t="s">
        <v>36</v>
      </c>
      <c r="H348" t="s">
        <v>2355</v>
      </c>
      <c r="I348" t="s">
        <v>591</v>
      </c>
      <c r="J348" t="s">
        <v>339</v>
      </c>
      <c r="K348" t="s">
        <v>38</v>
      </c>
      <c r="L348">
        <v>0</v>
      </c>
      <c r="M348">
        <v>0</v>
      </c>
      <c r="N348">
        <v>350001</v>
      </c>
      <c r="O348" t="s">
        <v>36</v>
      </c>
      <c r="P348">
        <v>0</v>
      </c>
      <c r="Q348">
        <v>1</v>
      </c>
      <c r="R348" t="s">
        <v>550</v>
      </c>
      <c r="S348">
        <v>2</v>
      </c>
      <c r="T348">
        <v>2</v>
      </c>
      <c r="U348" t="s">
        <v>2324</v>
      </c>
      <c r="V348" t="s">
        <v>36</v>
      </c>
      <c r="W348" t="s">
        <v>36</v>
      </c>
      <c r="Y348">
        <v>1</v>
      </c>
      <c r="Z348" t="s">
        <v>36</v>
      </c>
      <c r="AA348" t="s">
        <v>1594</v>
      </c>
      <c r="AB348" t="s">
        <v>2512</v>
      </c>
      <c r="AC348" t="s">
        <v>36</v>
      </c>
      <c r="AD348" t="s">
        <v>36</v>
      </c>
      <c r="AE348" t="s">
        <v>36</v>
      </c>
      <c r="AF348" t="s">
        <v>36</v>
      </c>
      <c r="AG348" t="s">
        <v>36</v>
      </c>
      <c r="AH348" t="s">
        <v>36</v>
      </c>
      <c r="AI348" t="s">
        <v>36</v>
      </c>
      <c r="AJ348">
        <v>1</v>
      </c>
      <c r="AK348" t="s">
        <v>36</v>
      </c>
      <c r="AL348">
        <v>0</v>
      </c>
      <c r="AM348" t="b">
        <v>0</v>
      </c>
    </row>
    <row r="349" spans="1:41" x14ac:dyDescent="0.3">
      <c r="A349">
        <v>350002</v>
      </c>
      <c r="B349" t="s">
        <v>583</v>
      </c>
      <c r="C349">
        <v>2</v>
      </c>
      <c r="D349">
        <v>1</v>
      </c>
      <c r="E349">
        <v>0</v>
      </c>
      <c r="F349" t="s">
        <v>2513</v>
      </c>
      <c r="G349" t="s">
        <v>36</v>
      </c>
      <c r="H349" t="s">
        <v>2514</v>
      </c>
      <c r="I349" t="s">
        <v>584</v>
      </c>
      <c r="J349" t="s">
        <v>193</v>
      </c>
      <c r="K349" t="s">
        <v>38</v>
      </c>
      <c r="L349">
        <v>0</v>
      </c>
      <c r="M349">
        <v>0</v>
      </c>
      <c r="N349">
        <v>350002</v>
      </c>
      <c r="O349" t="s">
        <v>129</v>
      </c>
      <c r="P349">
        <v>15</v>
      </c>
      <c r="Q349">
        <v>1</v>
      </c>
      <c r="R349" t="s">
        <v>488</v>
      </c>
      <c r="S349">
        <v>2</v>
      </c>
      <c r="T349">
        <v>2</v>
      </c>
      <c r="U349" t="s">
        <v>2324</v>
      </c>
      <c r="V349" t="s">
        <v>36</v>
      </c>
      <c r="W349" t="s">
        <v>36</v>
      </c>
      <c r="Y349">
        <v>1</v>
      </c>
      <c r="Z349" t="s">
        <v>2080</v>
      </c>
      <c r="AA349" t="s">
        <v>36</v>
      </c>
      <c r="AB349" t="s">
        <v>2515</v>
      </c>
      <c r="AC349" t="s">
        <v>2361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  <c r="AI349" t="s">
        <v>36</v>
      </c>
      <c r="AJ349">
        <v>1</v>
      </c>
      <c r="AK349" t="s">
        <v>36</v>
      </c>
      <c r="AL349">
        <v>0</v>
      </c>
      <c r="AM349" t="b">
        <v>0</v>
      </c>
    </row>
    <row r="350" spans="1:41" x14ac:dyDescent="0.3">
      <c r="A350">
        <v>350003</v>
      </c>
      <c r="B350" t="s">
        <v>1447</v>
      </c>
      <c r="C350">
        <v>2</v>
      </c>
      <c r="D350">
        <v>1</v>
      </c>
      <c r="E350">
        <v>2</v>
      </c>
      <c r="F350" t="s">
        <v>2354</v>
      </c>
      <c r="G350" t="s">
        <v>36</v>
      </c>
      <c r="H350" t="s">
        <v>2516</v>
      </c>
      <c r="I350" t="s">
        <v>591</v>
      </c>
      <c r="J350" t="s">
        <v>339</v>
      </c>
      <c r="K350" t="s">
        <v>38</v>
      </c>
      <c r="L350">
        <v>0</v>
      </c>
      <c r="M350">
        <v>0</v>
      </c>
      <c r="N350">
        <v>350001</v>
      </c>
      <c r="O350" t="s">
        <v>36</v>
      </c>
      <c r="P350">
        <v>0</v>
      </c>
      <c r="Q350">
        <v>2</v>
      </c>
      <c r="R350" t="s">
        <v>550</v>
      </c>
      <c r="S350">
        <v>2</v>
      </c>
      <c r="T350">
        <v>1</v>
      </c>
      <c r="U350" t="s">
        <v>2324</v>
      </c>
      <c r="V350" t="s">
        <v>36</v>
      </c>
      <c r="W350" t="s">
        <v>36</v>
      </c>
      <c r="Y350">
        <v>0</v>
      </c>
      <c r="Z350" t="s">
        <v>36</v>
      </c>
      <c r="AA350" t="s">
        <v>1594</v>
      </c>
      <c r="AB350" t="s">
        <v>2517</v>
      </c>
      <c r="AC350" t="s">
        <v>36</v>
      </c>
      <c r="AD350" t="s">
        <v>36</v>
      </c>
      <c r="AE350" t="s">
        <v>36</v>
      </c>
      <c r="AF350" t="s">
        <v>36</v>
      </c>
      <c r="AG350" t="s">
        <v>36</v>
      </c>
      <c r="AH350" t="s">
        <v>36</v>
      </c>
      <c r="AI350" t="s">
        <v>36</v>
      </c>
      <c r="AJ350">
        <v>2</v>
      </c>
      <c r="AK350" t="s">
        <v>36</v>
      </c>
      <c r="AL350">
        <v>0</v>
      </c>
      <c r="AM350" t="b">
        <v>0</v>
      </c>
    </row>
    <row r="351" spans="1:41" x14ac:dyDescent="0.3">
      <c r="A351">
        <v>350004</v>
      </c>
      <c r="B351" t="s">
        <v>1412</v>
      </c>
      <c r="C351">
        <v>2</v>
      </c>
      <c r="D351">
        <v>1</v>
      </c>
      <c r="E351">
        <v>2</v>
      </c>
      <c r="F351" t="s">
        <v>2347</v>
      </c>
      <c r="G351" t="s">
        <v>36</v>
      </c>
      <c r="H351" t="s">
        <v>2518</v>
      </c>
      <c r="I351" t="s">
        <v>134</v>
      </c>
      <c r="J351" t="s">
        <v>1240</v>
      </c>
      <c r="K351" t="s">
        <v>134</v>
      </c>
      <c r="L351">
        <v>0</v>
      </c>
      <c r="M351">
        <v>0</v>
      </c>
      <c r="N351">
        <v>330004</v>
      </c>
      <c r="O351" t="s">
        <v>36</v>
      </c>
      <c r="P351">
        <v>0</v>
      </c>
      <c r="Q351">
        <v>2</v>
      </c>
      <c r="R351" t="s">
        <v>1167</v>
      </c>
      <c r="S351">
        <v>2</v>
      </c>
      <c r="T351">
        <v>2</v>
      </c>
      <c r="U351" t="s">
        <v>2324</v>
      </c>
      <c r="V351" t="s">
        <v>36</v>
      </c>
      <c r="W351" t="s">
        <v>36</v>
      </c>
      <c r="Y351">
        <v>0</v>
      </c>
      <c r="Z351" t="s">
        <v>36</v>
      </c>
      <c r="AA351" t="s">
        <v>1594</v>
      </c>
      <c r="AB351" t="s">
        <v>2519</v>
      </c>
      <c r="AC351" t="s">
        <v>36</v>
      </c>
      <c r="AD351" t="s">
        <v>36</v>
      </c>
      <c r="AE351" t="s">
        <v>36</v>
      </c>
      <c r="AF351" t="s">
        <v>36</v>
      </c>
      <c r="AG351" t="s">
        <v>36</v>
      </c>
      <c r="AH351" t="s">
        <v>36</v>
      </c>
      <c r="AI351" t="s">
        <v>36</v>
      </c>
      <c r="AJ351">
        <v>2</v>
      </c>
      <c r="AK351" t="s">
        <v>36</v>
      </c>
      <c r="AL351">
        <v>0</v>
      </c>
      <c r="AM351" t="b">
        <v>0</v>
      </c>
    </row>
    <row r="352" spans="1:41" x14ac:dyDescent="0.3">
      <c r="A352" s="69">
        <v>350005</v>
      </c>
      <c r="B352" t="s">
        <v>1536</v>
      </c>
      <c r="N352" s="69">
        <v>350005</v>
      </c>
      <c r="O352" t="s">
        <v>625</v>
      </c>
    </row>
    <row r="353" spans="1:39" x14ac:dyDescent="0.3">
      <c r="A353">
        <v>400001</v>
      </c>
      <c r="B353" t="s">
        <v>603</v>
      </c>
      <c r="C353">
        <v>2</v>
      </c>
      <c r="D353">
        <v>1</v>
      </c>
      <c r="E353">
        <v>2</v>
      </c>
      <c r="F353" t="s">
        <v>2520</v>
      </c>
      <c r="G353" t="s">
        <v>36</v>
      </c>
      <c r="H353" t="s">
        <v>2521</v>
      </c>
      <c r="I353" t="s">
        <v>571</v>
      </c>
      <c r="J353" t="s">
        <v>238</v>
      </c>
      <c r="K353" t="s">
        <v>38</v>
      </c>
      <c r="L353">
        <v>0</v>
      </c>
      <c r="M353">
        <v>0</v>
      </c>
      <c r="N353">
        <v>400001</v>
      </c>
      <c r="O353" t="s">
        <v>924</v>
      </c>
      <c r="P353">
        <v>115</v>
      </c>
      <c r="Q353">
        <v>2</v>
      </c>
      <c r="R353" t="s">
        <v>518</v>
      </c>
      <c r="S353">
        <v>2</v>
      </c>
      <c r="T353">
        <v>1</v>
      </c>
      <c r="U353" t="s">
        <v>2324</v>
      </c>
      <c r="V353" t="s">
        <v>36</v>
      </c>
      <c r="W353" t="s">
        <v>36</v>
      </c>
      <c r="Y353">
        <v>0</v>
      </c>
      <c r="Z353" t="s">
        <v>36</v>
      </c>
      <c r="AA353" t="s">
        <v>1594</v>
      </c>
      <c r="AB353" t="s">
        <v>2522</v>
      </c>
      <c r="AC353" t="s">
        <v>36</v>
      </c>
      <c r="AD353" t="s">
        <v>36</v>
      </c>
      <c r="AE353" t="s">
        <v>36</v>
      </c>
      <c r="AF353" t="s">
        <v>36</v>
      </c>
      <c r="AG353" t="s">
        <v>36</v>
      </c>
      <c r="AH353" t="s">
        <v>36</v>
      </c>
      <c r="AI353" t="s">
        <v>36</v>
      </c>
      <c r="AJ353">
        <v>1</v>
      </c>
      <c r="AK353" t="s">
        <v>36</v>
      </c>
      <c r="AL353">
        <v>0</v>
      </c>
      <c r="AM353" t="b">
        <v>0</v>
      </c>
    </row>
    <row r="354" spans="1:39" x14ac:dyDescent="0.3">
      <c r="A354">
        <v>400004</v>
      </c>
      <c r="B354" t="s">
        <v>2523</v>
      </c>
      <c r="C354">
        <v>2</v>
      </c>
      <c r="D354">
        <v>1</v>
      </c>
      <c r="E354">
        <v>0</v>
      </c>
      <c r="F354" t="s">
        <v>1669</v>
      </c>
      <c r="G354" t="s">
        <v>36</v>
      </c>
      <c r="H354" t="s">
        <v>1670</v>
      </c>
      <c r="I354" t="s">
        <v>1671</v>
      </c>
      <c r="J354" t="s">
        <v>356</v>
      </c>
      <c r="K354" t="s">
        <v>38</v>
      </c>
      <c r="L354">
        <v>0</v>
      </c>
      <c r="M354">
        <v>0</v>
      </c>
      <c r="N354">
        <v>110031</v>
      </c>
      <c r="O354" t="s">
        <v>36</v>
      </c>
      <c r="P354">
        <v>0</v>
      </c>
      <c r="Q354">
        <v>2</v>
      </c>
      <c r="R354" t="s">
        <v>550</v>
      </c>
      <c r="S354">
        <v>2</v>
      </c>
      <c r="T354">
        <v>1</v>
      </c>
      <c r="U354" t="s">
        <v>2324</v>
      </c>
      <c r="V354" t="s">
        <v>36</v>
      </c>
      <c r="W354" t="s">
        <v>36</v>
      </c>
      <c r="X354" t="s">
        <v>1673</v>
      </c>
      <c r="Y354">
        <v>1</v>
      </c>
      <c r="Z354" t="s">
        <v>2080</v>
      </c>
      <c r="AA354" t="s">
        <v>36</v>
      </c>
      <c r="AB354" t="s">
        <v>2524</v>
      </c>
      <c r="AC354" t="s">
        <v>2361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  <c r="AI354" t="s">
        <v>36</v>
      </c>
      <c r="AJ354">
        <v>1</v>
      </c>
      <c r="AK354" t="s">
        <v>36</v>
      </c>
      <c r="AL354">
        <v>0</v>
      </c>
      <c r="AM354" t="b">
        <v>0</v>
      </c>
    </row>
    <row r="355" spans="1:39" x14ac:dyDescent="0.3">
      <c r="A355">
        <v>400020</v>
      </c>
      <c r="B355" t="s">
        <v>604</v>
      </c>
      <c r="C355">
        <v>2</v>
      </c>
      <c r="D355">
        <v>1</v>
      </c>
      <c r="E355">
        <v>2</v>
      </c>
      <c r="F355" t="s">
        <v>2525</v>
      </c>
      <c r="G355" t="s">
        <v>36</v>
      </c>
      <c r="H355" t="s">
        <v>2526</v>
      </c>
      <c r="I355" t="s">
        <v>38</v>
      </c>
      <c r="J355" t="s">
        <v>211</v>
      </c>
      <c r="K355" t="s">
        <v>38</v>
      </c>
      <c r="L355">
        <v>0</v>
      </c>
      <c r="M355">
        <v>0</v>
      </c>
      <c r="N355">
        <v>400020</v>
      </c>
      <c r="O355" t="s">
        <v>36</v>
      </c>
      <c r="P355">
        <v>0</v>
      </c>
      <c r="Q355">
        <v>2</v>
      </c>
      <c r="R355" t="s">
        <v>1168</v>
      </c>
      <c r="S355">
        <v>2</v>
      </c>
      <c r="T355">
        <v>1</v>
      </c>
      <c r="U355" t="s">
        <v>2324</v>
      </c>
      <c r="V355" t="s">
        <v>36</v>
      </c>
      <c r="W355" t="s">
        <v>36</v>
      </c>
      <c r="Y355">
        <v>1</v>
      </c>
      <c r="Z355" t="s">
        <v>36</v>
      </c>
      <c r="AA355" t="s">
        <v>1594</v>
      </c>
      <c r="AB355" t="s">
        <v>36</v>
      </c>
      <c r="AC355" t="s">
        <v>36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  <c r="AI355" t="s">
        <v>36</v>
      </c>
      <c r="AJ355">
        <v>2</v>
      </c>
      <c r="AK355" t="s">
        <v>36</v>
      </c>
      <c r="AL355">
        <v>0</v>
      </c>
      <c r="AM355" t="b">
        <v>0</v>
      </c>
    </row>
    <row r="356" spans="1:39" x14ac:dyDescent="0.3">
      <c r="A356">
        <v>400990</v>
      </c>
      <c r="B356" t="s">
        <v>1475</v>
      </c>
      <c r="C356">
        <v>2</v>
      </c>
      <c r="D356">
        <v>1</v>
      </c>
      <c r="E356">
        <v>2</v>
      </c>
      <c r="F356" t="s">
        <v>2520</v>
      </c>
      <c r="G356" t="s">
        <v>36</v>
      </c>
      <c r="H356" t="s">
        <v>2521</v>
      </c>
      <c r="I356" t="s">
        <v>2527</v>
      </c>
      <c r="J356" t="s">
        <v>238</v>
      </c>
      <c r="K356" t="s">
        <v>38</v>
      </c>
      <c r="L356">
        <v>0</v>
      </c>
      <c r="M356">
        <v>0</v>
      </c>
      <c r="N356">
        <v>400001</v>
      </c>
      <c r="O356" t="s">
        <v>36</v>
      </c>
      <c r="P356">
        <v>0</v>
      </c>
      <c r="Q356">
        <v>2</v>
      </c>
      <c r="R356" t="s">
        <v>518</v>
      </c>
      <c r="S356">
        <v>2</v>
      </c>
      <c r="T356">
        <v>1</v>
      </c>
      <c r="U356" t="s">
        <v>2324</v>
      </c>
      <c r="V356" t="s">
        <v>36</v>
      </c>
      <c r="W356" t="s">
        <v>36</v>
      </c>
      <c r="Y356">
        <v>0</v>
      </c>
      <c r="Z356" t="s">
        <v>36</v>
      </c>
      <c r="AA356" t="s">
        <v>1594</v>
      </c>
      <c r="AB356" t="s">
        <v>2528</v>
      </c>
      <c r="AC356" t="s">
        <v>36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  <c r="AI356" t="s">
        <v>36</v>
      </c>
      <c r="AJ356">
        <v>2</v>
      </c>
      <c r="AK356" t="s">
        <v>36</v>
      </c>
      <c r="AL356">
        <v>0</v>
      </c>
      <c r="AM356" t="b">
        <v>0</v>
      </c>
    </row>
    <row r="357" spans="1:39" x14ac:dyDescent="0.3">
      <c r="A357">
        <v>410001</v>
      </c>
      <c r="B357" t="s">
        <v>2529</v>
      </c>
      <c r="C357">
        <v>2</v>
      </c>
      <c r="D357">
        <v>2</v>
      </c>
      <c r="E357">
        <v>2</v>
      </c>
      <c r="F357" t="s">
        <v>2530</v>
      </c>
      <c r="G357" t="s">
        <v>36</v>
      </c>
      <c r="H357" t="s">
        <v>1889</v>
      </c>
      <c r="I357" t="s">
        <v>2531</v>
      </c>
      <c r="J357" t="s">
        <v>1244</v>
      </c>
      <c r="K357" t="s">
        <v>266</v>
      </c>
      <c r="L357">
        <v>0</v>
      </c>
      <c r="M357">
        <v>0</v>
      </c>
      <c r="N357">
        <v>410001</v>
      </c>
      <c r="O357" t="s">
        <v>36</v>
      </c>
      <c r="P357">
        <v>0</v>
      </c>
      <c r="Q357">
        <v>2</v>
      </c>
      <c r="R357" t="s">
        <v>1169</v>
      </c>
      <c r="S357">
        <v>2</v>
      </c>
      <c r="T357">
        <v>2</v>
      </c>
      <c r="U357" t="s">
        <v>36</v>
      </c>
      <c r="V357" t="s">
        <v>36</v>
      </c>
      <c r="W357" t="s">
        <v>36</v>
      </c>
      <c r="X357" t="s">
        <v>2142</v>
      </c>
      <c r="Y357">
        <v>0</v>
      </c>
      <c r="Z357" t="s">
        <v>36</v>
      </c>
      <c r="AA357" t="s">
        <v>36</v>
      </c>
      <c r="AB357" t="s">
        <v>2532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  <c r="AI357" t="s">
        <v>36</v>
      </c>
      <c r="AJ357">
        <v>1</v>
      </c>
      <c r="AK357" t="s">
        <v>36</v>
      </c>
      <c r="AL357">
        <v>0</v>
      </c>
      <c r="AM357" t="b">
        <v>0</v>
      </c>
    </row>
    <row r="358" spans="1:39" x14ac:dyDescent="0.3">
      <c r="A358">
        <v>410002</v>
      </c>
      <c r="B358" t="s">
        <v>649</v>
      </c>
      <c r="C358">
        <v>2</v>
      </c>
      <c r="D358">
        <v>2</v>
      </c>
      <c r="E358">
        <v>2</v>
      </c>
      <c r="F358" t="s">
        <v>2533</v>
      </c>
      <c r="G358" t="s">
        <v>36</v>
      </c>
      <c r="H358" t="s">
        <v>2534</v>
      </c>
      <c r="I358" t="s">
        <v>537</v>
      </c>
      <c r="J358" t="s">
        <v>1087</v>
      </c>
      <c r="K358" t="s">
        <v>266</v>
      </c>
      <c r="L358">
        <v>0</v>
      </c>
      <c r="M358">
        <v>0</v>
      </c>
      <c r="N358">
        <v>410002</v>
      </c>
      <c r="O358" t="s">
        <v>36</v>
      </c>
      <c r="P358">
        <v>0</v>
      </c>
      <c r="Q358">
        <v>2</v>
      </c>
      <c r="R358" t="s">
        <v>488</v>
      </c>
      <c r="S358">
        <v>2</v>
      </c>
      <c r="T358">
        <v>2</v>
      </c>
      <c r="U358" t="s">
        <v>36</v>
      </c>
      <c r="V358" t="s">
        <v>36</v>
      </c>
      <c r="W358" t="s">
        <v>36</v>
      </c>
      <c r="X358" t="s">
        <v>2535</v>
      </c>
      <c r="Y358">
        <v>0</v>
      </c>
      <c r="Z358" t="s">
        <v>36</v>
      </c>
      <c r="AA358" t="s">
        <v>1594</v>
      </c>
      <c r="AB358" t="s">
        <v>2536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  <c r="AI358" t="s">
        <v>36</v>
      </c>
      <c r="AJ358">
        <v>1</v>
      </c>
      <c r="AK358" t="s">
        <v>36</v>
      </c>
      <c r="AL358">
        <v>0</v>
      </c>
      <c r="AM358" t="b">
        <v>0</v>
      </c>
    </row>
    <row r="359" spans="1:39" x14ac:dyDescent="0.3">
      <c r="A359">
        <v>410003</v>
      </c>
      <c r="B359" t="s">
        <v>2537</v>
      </c>
      <c r="C359">
        <v>2</v>
      </c>
      <c r="D359">
        <v>2</v>
      </c>
      <c r="E359">
        <v>2</v>
      </c>
      <c r="F359" t="s">
        <v>2533</v>
      </c>
      <c r="G359" t="s">
        <v>36</v>
      </c>
      <c r="H359" t="s">
        <v>2538</v>
      </c>
      <c r="I359" t="s">
        <v>537</v>
      </c>
      <c r="J359" t="s">
        <v>1087</v>
      </c>
      <c r="K359" t="s">
        <v>266</v>
      </c>
      <c r="L359">
        <v>0</v>
      </c>
      <c r="M359">
        <v>0</v>
      </c>
      <c r="N359">
        <v>410002</v>
      </c>
      <c r="O359" t="s">
        <v>36</v>
      </c>
      <c r="P359">
        <v>0</v>
      </c>
      <c r="Q359">
        <v>2</v>
      </c>
      <c r="R359" t="s">
        <v>488</v>
      </c>
      <c r="S359">
        <v>2</v>
      </c>
      <c r="T359">
        <v>2</v>
      </c>
      <c r="U359" t="s">
        <v>36</v>
      </c>
      <c r="V359" t="s">
        <v>36</v>
      </c>
      <c r="W359" t="s">
        <v>36</v>
      </c>
      <c r="X359" t="s">
        <v>2535</v>
      </c>
      <c r="Y359">
        <v>0</v>
      </c>
      <c r="Z359" t="s">
        <v>36</v>
      </c>
      <c r="AA359" t="s">
        <v>1594</v>
      </c>
      <c r="AB359" t="s">
        <v>36</v>
      </c>
      <c r="AC359" t="s">
        <v>36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  <c r="AI359" t="s">
        <v>36</v>
      </c>
      <c r="AJ359">
        <v>1</v>
      </c>
      <c r="AK359" t="s">
        <v>36</v>
      </c>
      <c r="AL359">
        <v>0</v>
      </c>
      <c r="AM359" t="b">
        <v>0</v>
      </c>
    </row>
    <row r="360" spans="1:39" x14ac:dyDescent="0.3">
      <c r="A360">
        <v>500001</v>
      </c>
      <c r="B360" t="s">
        <v>1215</v>
      </c>
      <c r="C360">
        <v>2</v>
      </c>
      <c r="D360">
        <v>1</v>
      </c>
      <c r="E360">
        <v>3</v>
      </c>
      <c r="F360" t="s">
        <v>1635</v>
      </c>
      <c r="G360" t="s">
        <v>111</v>
      </c>
      <c r="H360" t="s">
        <v>2539</v>
      </c>
      <c r="I360" t="s">
        <v>1789</v>
      </c>
      <c r="J360" t="s">
        <v>353</v>
      </c>
      <c r="K360" t="s">
        <v>38</v>
      </c>
      <c r="L360">
        <v>310</v>
      </c>
      <c r="M360">
        <v>0</v>
      </c>
      <c r="N360">
        <v>500001</v>
      </c>
      <c r="O360" t="s">
        <v>36</v>
      </c>
      <c r="P360">
        <v>0</v>
      </c>
      <c r="Q360">
        <v>2</v>
      </c>
      <c r="R360" t="s">
        <v>610</v>
      </c>
      <c r="S360">
        <v>2</v>
      </c>
      <c r="T360">
        <v>2</v>
      </c>
      <c r="U360" t="s">
        <v>2238</v>
      </c>
      <c r="V360" t="s">
        <v>36</v>
      </c>
      <c r="W360" t="s">
        <v>36</v>
      </c>
      <c r="Y360">
        <v>0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  <c r="AI360" t="s">
        <v>36</v>
      </c>
      <c r="AJ360">
        <v>1</v>
      </c>
      <c r="AK360" t="s">
        <v>36</v>
      </c>
      <c r="AL360">
        <v>0</v>
      </c>
      <c r="AM360" t="b">
        <v>0</v>
      </c>
    </row>
    <row r="361" spans="1:39" x14ac:dyDescent="0.3">
      <c r="A361">
        <v>500004</v>
      </c>
      <c r="B361" t="s">
        <v>1216</v>
      </c>
      <c r="C361">
        <v>2</v>
      </c>
      <c r="D361">
        <v>1</v>
      </c>
      <c r="E361">
        <v>2</v>
      </c>
      <c r="F361" t="s">
        <v>2540</v>
      </c>
      <c r="G361" t="s">
        <v>36</v>
      </c>
      <c r="H361" t="s">
        <v>1833</v>
      </c>
      <c r="I361" t="s">
        <v>38</v>
      </c>
      <c r="J361" t="s">
        <v>1144</v>
      </c>
      <c r="K361" t="s">
        <v>38</v>
      </c>
      <c r="L361">
        <v>0</v>
      </c>
      <c r="M361">
        <v>0</v>
      </c>
      <c r="N361">
        <v>500004</v>
      </c>
      <c r="O361" t="s">
        <v>36</v>
      </c>
      <c r="P361">
        <v>0</v>
      </c>
      <c r="Q361">
        <v>2</v>
      </c>
      <c r="R361" t="s">
        <v>1217</v>
      </c>
      <c r="S361">
        <v>2</v>
      </c>
      <c r="T361">
        <v>2</v>
      </c>
      <c r="U361" t="s">
        <v>1603</v>
      </c>
      <c r="V361" t="s">
        <v>36</v>
      </c>
      <c r="W361" t="s">
        <v>1217</v>
      </c>
      <c r="Y361">
        <v>0</v>
      </c>
      <c r="Z361" t="s">
        <v>36</v>
      </c>
      <c r="AA361" t="s">
        <v>1594</v>
      </c>
      <c r="AB361" t="s">
        <v>36</v>
      </c>
      <c r="AC361" t="s">
        <v>36</v>
      </c>
      <c r="AD361" t="s">
        <v>36</v>
      </c>
      <c r="AE361" t="s">
        <v>36</v>
      </c>
      <c r="AF361" t="s">
        <v>36</v>
      </c>
      <c r="AG361" t="s">
        <v>36</v>
      </c>
      <c r="AH361" t="s">
        <v>36</v>
      </c>
      <c r="AI361" t="s">
        <v>36</v>
      </c>
      <c r="AJ361">
        <v>1</v>
      </c>
      <c r="AK361" t="s">
        <v>36</v>
      </c>
      <c r="AL361">
        <v>0</v>
      </c>
      <c r="AM361" t="b">
        <v>0</v>
      </c>
    </row>
    <row r="362" spans="1:39" x14ac:dyDescent="0.3">
      <c r="A362">
        <v>510001</v>
      </c>
      <c r="B362" t="s">
        <v>560</v>
      </c>
      <c r="C362">
        <v>2</v>
      </c>
      <c r="D362">
        <v>1</v>
      </c>
      <c r="E362">
        <v>0</v>
      </c>
      <c r="F362" t="s">
        <v>2541</v>
      </c>
      <c r="G362" t="s">
        <v>36</v>
      </c>
      <c r="H362" t="s">
        <v>2542</v>
      </c>
      <c r="I362" t="s">
        <v>38</v>
      </c>
      <c r="J362" t="s">
        <v>1144</v>
      </c>
      <c r="K362" t="s">
        <v>38</v>
      </c>
      <c r="L362">
        <v>0</v>
      </c>
      <c r="M362">
        <v>0</v>
      </c>
      <c r="N362">
        <v>510001</v>
      </c>
      <c r="O362" t="s">
        <v>312</v>
      </c>
      <c r="P362">
        <v>110</v>
      </c>
      <c r="Q362">
        <v>1</v>
      </c>
      <c r="R362" t="s">
        <v>484</v>
      </c>
      <c r="S362">
        <v>2</v>
      </c>
      <c r="T362">
        <v>1</v>
      </c>
      <c r="U362" t="s">
        <v>2324</v>
      </c>
      <c r="V362" t="s">
        <v>36</v>
      </c>
      <c r="W362" t="s">
        <v>36</v>
      </c>
      <c r="Y362">
        <v>0</v>
      </c>
      <c r="Z362" t="s">
        <v>36</v>
      </c>
      <c r="AA362" t="s">
        <v>36</v>
      </c>
      <c r="AB362" t="s">
        <v>2543</v>
      </c>
      <c r="AC362" t="s">
        <v>36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  <c r="AI362" t="s">
        <v>36</v>
      </c>
      <c r="AJ362">
        <v>1</v>
      </c>
      <c r="AK362" t="s">
        <v>36</v>
      </c>
      <c r="AL362">
        <v>0</v>
      </c>
      <c r="AM362" t="b">
        <v>0</v>
      </c>
    </row>
    <row r="363" spans="1:39" x14ac:dyDescent="0.3">
      <c r="A363">
        <v>510002</v>
      </c>
      <c r="B363" t="s">
        <v>623</v>
      </c>
      <c r="C363">
        <v>2</v>
      </c>
      <c r="D363">
        <v>1</v>
      </c>
      <c r="E363">
        <v>0</v>
      </c>
      <c r="F363" t="s">
        <v>2544</v>
      </c>
      <c r="G363" t="s">
        <v>36</v>
      </c>
      <c r="H363" t="s">
        <v>2545</v>
      </c>
      <c r="I363" t="s">
        <v>38</v>
      </c>
      <c r="J363" t="s">
        <v>315</v>
      </c>
      <c r="K363" t="s">
        <v>38</v>
      </c>
      <c r="L363">
        <v>0</v>
      </c>
      <c r="M363">
        <v>0</v>
      </c>
      <c r="N363">
        <v>510002</v>
      </c>
      <c r="O363" t="s">
        <v>36</v>
      </c>
      <c r="P363">
        <v>0</v>
      </c>
      <c r="Q363">
        <v>2</v>
      </c>
      <c r="R363" t="s">
        <v>550</v>
      </c>
      <c r="S363">
        <v>2</v>
      </c>
      <c r="T363">
        <v>2</v>
      </c>
      <c r="U363" t="s">
        <v>2324</v>
      </c>
      <c r="V363" t="s">
        <v>36</v>
      </c>
      <c r="W363" t="s">
        <v>36</v>
      </c>
      <c r="Y363">
        <v>0</v>
      </c>
      <c r="Z363" t="s">
        <v>36</v>
      </c>
      <c r="AA363" t="s">
        <v>1594</v>
      </c>
      <c r="AB363" t="s">
        <v>36</v>
      </c>
      <c r="AC363" t="s">
        <v>36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  <c r="AI363" t="s">
        <v>36</v>
      </c>
      <c r="AJ363">
        <v>0</v>
      </c>
      <c r="AK363" t="s">
        <v>36</v>
      </c>
      <c r="AL363">
        <v>0</v>
      </c>
      <c r="AM363" t="b">
        <v>0</v>
      </c>
    </row>
    <row r="364" spans="1:39" x14ac:dyDescent="0.3">
      <c r="A364">
        <v>510003</v>
      </c>
      <c r="B364" t="s">
        <v>2546</v>
      </c>
      <c r="C364">
        <v>2</v>
      </c>
      <c r="D364">
        <v>1</v>
      </c>
      <c r="E364">
        <v>0</v>
      </c>
      <c r="F364" t="s">
        <v>2547</v>
      </c>
      <c r="G364" t="s">
        <v>36</v>
      </c>
      <c r="H364" t="s">
        <v>2548</v>
      </c>
      <c r="I364" t="s">
        <v>38</v>
      </c>
      <c r="J364" t="s">
        <v>163</v>
      </c>
      <c r="K364" t="s">
        <v>38</v>
      </c>
      <c r="L364">
        <v>0</v>
      </c>
      <c r="M364">
        <v>0</v>
      </c>
      <c r="N364">
        <v>510003</v>
      </c>
      <c r="O364" t="s">
        <v>924</v>
      </c>
      <c r="P364">
        <v>76</v>
      </c>
      <c r="Q364">
        <v>1</v>
      </c>
      <c r="R364" t="s">
        <v>36</v>
      </c>
      <c r="S364">
        <v>2</v>
      </c>
      <c r="T364">
        <v>1</v>
      </c>
      <c r="U364" t="s">
        <v>2324</v>
      </c>
      <c r="V364" t="s">
        <v>36</v>
      </c>
      <c r="W364" t="s">
        <v>1811</v>
      </c>
      <c r="X364" t="s">
        <v>1646</v>
      </c>
      <c r="Y364">
        <v>1</v>
      </c>
      <c r="Z364" t="s">
        <v>2080</v>
      </c>
      <c r="AA364" t="s">
        <v>1594</v>
      </c>
      <c r="AB364" t="s">
        <v>2549</v>
      </c>
      <c r="AC364" t="s">
        <v>36</v>
      </c>
      <c r="AD364" t="s">
        <v>36</v>
      </c>
      <c r="AE364" t="s">
        <v>36</v>
      </c>
      <c r="AF364" t="s">
        <v>36</v>
      </c>
      <c r="AG364" t="s">
        <v>36</v>
      </c>
      <c r="AH364" t="s">
        <v>36</v>
      </c>
      <c r="AI364" t="s">
        <v>36</v>
      </c>
      <c r="AJ364">
        <v>1</v>
      </c>
      <c r="AK364" t="s">
        <v>36</v>
      </c>
      <c r="AL364">
        <v>0</v>
      </c>
      <c r="AM364" t="b">
        <v>0</v>
      </c>
    </row>
    <row r="365" spans="1:39" x14ac:dyDescent="0.3">
      <c r="A365">
        <v>510004</v>
      </c>
      <c r="B365" t="s">
        <v>1218</v>
      </c>
      <c r="C365">
        <v>0</v>
      </c>
      <c r="D365">
        <v>1</v>
      </c>
      <c r="E365">
        <v>0</v>
      </c>
      <c r="F365" t="s">
        <v>36</v>
      </c>
      <c r="G365" t="s">
        <v>36</v>
      </c>
      <c r="H365" t="s">
        <v>2550</v>
      </c>
      <c r="I365" t="s">
        <v>637</v>
      </c>
      <c r="J365" t="s">
        <v>454</v>
      </c>
      <c r="K365" t="s">
        <v>145</v>
      </c>
      <c r="L365">
        <v>0</v>
      </c>
      <c r="M365">
        <v>0</v>
      </c>
      <c r="N365">
        <v>510004</v>
      </c>
      <c r="O365" t="s">
        <v>36</v>
      </c>
      <c r="P365">
        <v>0</v>
      </c>
      <c r="Q365">
        <v>0</v>
      </c>
      <c r="R365" t="s">
        <v>36</v>
      </c>
      <c r="S365">
        <v>0</v>
      </c>
      <c r="T365">
        <v>0</v>
      </c>
      <c r="U365" t="s">
        <v>36</v>
      </c>
      <c r="V365" t="s">
        <v>36</v>
      </c>
      <c r="W365" t="s">
        <v>36</v>
      </c>
      <c r="Y365">
        <v>0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  <c r="AI365" t="s">
        <v>36</v>
      </c>
      <c r="AJ365">
        <v>0</v>
      </c>
      <c r="AK365" t="s">
        <v>36</v>
      </c>
      <c r="AL365">
        <v>0</v>
      </c>
      <c r="AM365" t="b">
        <v>0</v>
      </c>
    </row>
    <row r="366" spans="1:39" x14ac:dyDescent="0.3">
      <c r="A366">
        <v>510005</v>
      </c>
      <c r="B366" t="s">
        <v>586</v>
      </c>
      <c r="C366">
        <v>2</v>
      </c>
      <c r="D366">
        <v>1</v>
      </c>
      <c r="E366">
        <v>0</v>
      </c>
      <c r="F366" t="s">
        <v>2551</v>
      </c>
      <c r="G366" t="s">
        <v>36</v>
      </c>
      <c r="H366" t="s">
        <v>2552</v>
      </c>
      <c r="I366" t="s">
        <v>38</v>
      </c>
      <c r="J366" t="s">
        <v>186</v>
      </c>
      <c r="K366" t="s">
        <v>38</v>
      </c>
      <c r="L366">
        <v>0</v>
      </c>
      <c r="M366">
        <v>0</v>
      </c>
      <c r="N366">
        <v>510005</v>
      </c>
      <c r="O366" t="s">
        <v>129</v>
      </c>
      <c r="P366">
        <v>101</v>
      </c>
      <c r="Q366">
        <v>1</v>
      </c>
      <c r="R366" t="s">
        <v>1168</v>
      </c>
      <c r="S366">
        <v>2</v>
      </c>
      <c r="T366">
        <v>1</v>
      </c>
      <c r="U366" t="s">
        <v>2324</v>
      </c>
      <c r="V366" t="s">
        <v>36</v>
      </c>
      <c r="W366" t="s">
        <v>36</v>
      </c>
      <c r="Y366">
        <v>0</v>
      </c>
      <c r="Z366" t="s">
        <v>36</v>
      </c>
      <c r="AA366" t="s">
        <v>36</v>
      </c>
      <c r="AB366" t="s">
        <v>2553</v>
      </c>
      <c r="AC366" t="s">
        <v>36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  <c r="AI366" t="s">
        <v>36</v>
      </c>
      <c r="AJ366">
        <v>1</v>
      </c>
      <c r="AK366" t="s">
        <v>36</v>
      </c>
      <c r="AL366">
        <v>0</v>
      </c>
      <c r="AM366" t="b">
        <v>0</v>
      </c>
    </row>
    <row r="367" spans="1:39" x14ac:dyDescent="0.3">
      <c r="A367">
        <v>510006</v>
      </c>
      <c r="B367" t="s">
        <v>572</v>
      </c>
      <c r="C367">
        <v>2</v>
      </c>
      <c r="D367">
        <v>1</v>
      </c>
      <c r="E367">
        <v>2</v>
      </c>
      <c r="F367" t="s">
        <v>2554</v>
      </c>
      <c r="G367" t="s">
        <v>36</v>
      </c>
      <c r="H367" t="s">
        <v>2555</v>
      </c>
      <c r="I367" t="s">
        <v>38</v>
      </c>
      <c r="J367" t="s">
        <v>186</v>
      </c>
      <c r="K367" t="s">
        <v>38</v>
      </c>
      <c r="L367">
        <v>0</v>
      </c>
      <c r="M367">
        <v>0</v>
      </c>
      <c r="N367">
        <v>510006</v>
      </c>
      <c r="O367" t="s">
        <v>129</v>
      </c>
      <c r="P367">
        <v>105</v>
      </c>
      <c r="Q367">
        <v>1</v>
      </c>
      <c r="R367" t="s">
        <v>1168</v>
      </c>
      <c r="S367">
        <v>2</v>
      </c>
      <c r="T367">
        <v>1</v>
      </c>
      <c r="U367" t="s">
        <v>2324</v>
      </c>
      <c r="V367" t="s">
        <v>36</v>
      </c>
      <c r="W367" t="s">
        <v>36</v>
      </c>
      <c r="Y367">
        <v>0</v>
      </c>
      <c r="Z367" t="s">
        <v>36</v>
      </c>
      <c r="AA367" t="s">
        <v>36</v>
      </c>
      <c r="AB367" t="s">
        <v>2556</v>
      </c>
      <c r="AC367" t="s">
        <v>2361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  <c r="AI367" t="s">
        <v>36</v>
      </c>
      <c r="AJ367">
        <v>1</v>
      </c>
      <c r="AK367" t="s">
        <v>36</v>
      </c>
      <c r="AL367">
        <v>0</v>
      </c>
      <c r="AM367" t="b">
        <v>0</v>
      </c>
    </row>
    <row r="368" spans="1:39" x14ac:dyDescent="0.3">
      <c r="A368">
        <v>510007</v>
      </c>
      <c r="B368" t="s">
        <v>1413</v>
      </c>
      <c r="C368">
        <v>2</v>
      </c>
      <c r="D368">
        <v>1</v>
      </c>
      <c r="E368">
        <v>0</v>
      </c>
      <c r="F368" t="s">
        <v>2557</v>
      </c>
      <c r="G368" t="s">
        <v>36</v>
      </c>
      <c r="H368" t="s">
        <v>2558</v>
      </c>
      <c r="I368" t="s">
        <v>38</v>
      </c>
      <c r="J368" t="s">
        <v>333</v>
      </c>
      <c r="K368" t="s">
        <v>38</v>
      </c>
      <c r="L368">
        <v>0</v>
      </c>
      <c r="M368">
        <v>0</v>
      </c>
      <c r="N368">
        <v>340011</v>
      </c>
      <c r="O368" t="s">
        <v>36</v>
      </c>
      <c r="P368">
        <v>0</v>
      </c>
      <c r="Q368">
        <v>1</v>
      </c>
      <c r="R368" t="s">
        <v>550</v>
      </c>
      <c r="S368">
        <v>2</v>
      </c>
      <c r="T368">
        <v>2</v>
      </c>
      <c r="U368" t="s">
        <v>2324</v>
      </c>
      <c r="V368" t="s">
        <v>36</v>
      </c>
      <c r="W368" t="s">
        <v>36</v>
      </c>
      <c r="Y368">
        <v>1</v>
      </c>
      <c r="Z368" t="s">
        <v>36</v>
      </c>
      <c r="AA368" t="s">
        <v>1594</v>
      </c>
      <c r="AB368" t="s">
        <v>2559</v>
      </c>
      <c r="AC368" t="s">
        <v>36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  <c r="AI368" t="s">
        <v>36</v>
      </c>
      <c r="AJ368">
        <v>1</v>
      </c>
      <c r="AK368" t="s">
        <v>36</v>
      </c>
      <c r="AL368">
        <v>0</v>
      </c>
      <c r="AM368" t="b">
        <v>0</v>
      </c>
    </row>
    <row r="369" spans="1:39" x14ac:dyDescent="0.3">
      <c r="A369">
        <v>510008</v>
      </c>
      <c r="B369" t="s">
        <v>1219</v>
      </c>
      <c r="C369">
        <v>2</v>
      </c>
      <c r="D369">
        <v>1</v>
      </c>
      <c r="E369">
        <v>3</v>
      </c>
      <c r="F369" t="s">
        <v>2560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>
        <v>0</v>
      </c>
      <c r="M369">
        <v>0</v>
      </c>
      <c r="N369">
        <v>510008</v>
      </c>
      <c r="O369" t="s">
        <v>36</v>
      </c>
      <c r="P369">
        <v>0</v>
      </c>
      <c r="Q369">
        <v>2</v>
      </c>
      <c r="R369" t="s">
        <v>36</v>
      </c>
      <c r="S369">
        <v>2</v>
      </c>
      <c r="T369">
        <v>2</v>
      </c>
      <c r="U369" t="s">
        <v>36</v>
      </c>
      <c r="V369" t="s">
        <v>36</v>
      </c>
      <c r="W369" t="s">
        <v>36</v>
      </c>
      <c r="Y369">
        <v>0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 t="s">
        <v>36</v>
      </c>
      <c r="AF369" t="s">
        <v>36</v>
      </c>
      <c r="AG369" t="s">
        <v>36</v>
      </c>
      <c r="AH369" t="s">
        <v>36</v>
      </c>
      <c r="AI369" t="s">
        <v>36</v>
      </c>
      <c r="AJ369">
        <v>1</v>
      </c>
      <c r="AK369" t="s">
        <v>36</v>
      </c>
      <c r="AL369">
        <v>0</v>
      </c>
      <c r="AM369" t="b">
        <v>0</v>
      </c>
    </row>
    <row r="370" spans="1:39" x14ac:dyDescent="0.3">
      <c r="A370">
        <v>510009</v>
      </c>
      <c r="B370" t="s">
        <v>578</v>
      </c>
      <c r="C370">
        <v>2</v>
      </c>
      <c r="D370">
        <v>1</v>
      </c>
      <c r="E370">
        <v>0</v>
      </c>
      <c r="F370" t="s">
        <v>2561</v>
      </c>
      <c r="G370" t="s">
        <v>36</v>
      </c>
      <c r="H370" t="s">
        <v>2562</v>
      </c>
      <c r="I370" t="s">
        <v>38</v>
      </c>
      <c r="J370" t="s">
        <v>186</v>
      </c>
      <c r="K370" t="s">
        <v>38</v>
      </c>
      <c r="L370">
        <v>0</v>
      </c>
      <c r="M370">
        <v>0</v>
      </c>
      <c r="N370">
        <v>510009</v>
      </c>
      <c r="O370" t="s">
        <v>129</v>
      </c>
      <c r="P370">
        <v>100</v>
      </c>
      <c r="Q370">
        <v>1</v>
      </c>
      <c r="R370" t="s">
        <v>1168</v>
      </c>
      <c r="S370">
        <v>2</v>
      </c>
      <c r="T370">
        <v>1</v>
      </c>
      <c r="U370" t="s">
        <v>2324</v>
      </c>
      <c r="V370" t="s">
        <v>36</v>
      </c>
      <c r="W370" t="s">
        <v>36</v>
      </c>
      <c r="Y370">
        <v>2</v>
      </c>
      <c r="Z370" t="s">
        <v>2563</v>
      </c>
      <c r="AA370" t="s">
        <v>36</v>
      </c>
      <c r="AB370" t="s">
        <v>2564</v>
      </c>
      <c r="AC370" t="s">
        <v>2361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  <c r="AI370" t="s">
        <v>36</v>
      </c>
      <c r="AJ370">
        <v>1</v>
      </c>
      <c r="AK370" t="s">
        <v>36</v>
      </c>
      <c r="AL370">
        <v>0</v>
      </c>
      <c r="AM370" t="b">
        <v>0</v>
      </c>
    </row>
    <row r="371" spans="1:39" x14ac:dyDescent="0.3">
      <c r="A371">
        <v>510012</v>
      </c>
      <c r="B371" t="s">
        <v>606</v>
      </c>
      <c r="C371">
        <v>2</v>
      </c>
      <c r="D371">
        <v>1</v>
      </c>
      <c r="E371">
        <v>2</v>
      </c>
      <c r="F371" t="s">
        <v>2565</v>
      </c>
      <c r="G371" t="s">
        <v>36</v>
      </c>
      <c r="H371" t="s">
        <v>2566</v>
      </c>
      <c r="I371" t="s">
        <v>38</v>
      </c>
      <c r="J371" t="s">
        <v>333</v>
      </c>
      <c r="K371" t="s">
        <v>38</v>
      </c>
      <c r="L371">
        <v>0</v>
      </c>
      <c r="M371">
        <v>0</v>
      </c>
      <c r="N371">
        <v>510012</v>
      </c>
      <c r="O371" t="s">
        <v>36</v>
      </c>
      <c r="P371">
        <v>0</v>
      </c>
      <c r="Q371">
        <v>2</v>
      </c>
      <c r="R371" t="s">
        <v>491</v>
      </c>
      <c r="S371">
        <v>2</v>
      </c>
      <c r="T371">
        <v>2</v>
      </c>
      <c r="U371" t="s">
        <v>2324</v>
      </c>
      <c r="V371" t="s">
        <v>36</v>
      </c>
      <c r="W371" t="s">
        <v>36</v>
      </c>
      <c r="X371" t="s">
        <v>2567</v>
      </c>
      <c r="Y371">
        <v>0</v>
      </c>
      <c r="Z371" t="s">
        <v>36</v>
      </c>
      <c r="AA371" t="s">
        <v>1594</v>
      </c>
      <c r="AB371" t="s">
        <v>2568</v>
      </c>
      <c r="AC371" t="s">
        <v>36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  <c r="AI371" t="s">
        <v>36</v>
      </c>
      <c r="AJ371">
        <v>1</v>
      </c>
      <c r="AK371" t="s">
        <v>36</v>
      </c>
      <c r="AL371">
        <v>0</v>
      </c>
      <c r="AM371" t="b">
        <v>0</v>
      </c>
    </row>
    <row r="372" spans="1:39" x14ac:dyDescent="0.3">
      <c r="A372">
        <v>510013</v>
      </c>
      <c r="B372" t="s">
        <v>562</v>
      </c>
      <c r="C372">
        <v>2</v>
      </c>
      <c r="D372">
        <v>1</v>
      </c>
      <c r="E372">
        <v>0</v>
      </c>
      <c r="F372" t="s">
        <v>2569</v>
      </c>
      <c r="G372" t="s">
        <v>36</v>
      </c>
      <c r="H372" t="s">
        <v>2570</v>
      </c>
      <c r="I372" t="s">
        <v>38</v>
      </c>
      <c r="J372" t="s">
        <v>333</v>
      </c>
      <c r="K372" t="s">
        <v>38</v>
      </c>
      <c r="L372">
        <v>0</v>
      </c>
      <c r="M372">
        <v>0</v>
      </c>
      <c r="N372">
        <v>510013</v>
      </c>
      <c r="O372" t="s">
        <v>36</v>
      </c>
      <c r="P372">
        <v>0</v>
      </c>
      <c r="Q372">
        <v>2</v>
      </c>
      <c r="R372" t="s">
        <v>1166</v>
      </c>
      <c r="S372">
        <v>2</v>
      </c>
      <c r="T372">
        <v>2</v>
      </c>
      <c r="U372" t="s">
        <v>2324</v>
      </c>
      <c r="V372" t="s">
        <v>36</v>
      </c>
      <c r="W372" t="s">
        <v>36</v>
      </c>
      <c r="Y372">
        <v>0</v>
      </c>
      <c r="Z372" t="s">
        <v>36</v>
      </c>
      <c r="AA372" t="s">
        <v>36</v>
      </c>
      <c r="AB372" t="s">
        <v>2571</v>
      </c>
      <c r="AC372" t="s">
        <v>36</v>
      </c>
      <c r="AD372" t="s">
        <v>36</v>
      </c>
      <c r="AE372" t="s">
        <v>1166</v>
      </c>
      <c r="AF372" t="s">
        <v>36</v>
      </c>
      <c r="AG372" t="s">
        <v>36</v>
      </c>
      <c r="AH372" t="s">
        <v>36</v>
      </c>
      <c r="AI372" t="s">
        <v>36</v>
      </c>
      <c r="AJ372">
        <v>1</v>
      </c>
      <c r="AK372" t="s">
        <v>36</v>
      </c>
      <c r="AL372">
        <v>0</v>
      </c>
      <c r="AM372" t="b">
        <v>0</v>
      </c>
    </row>
    <row r="373" spans="1:39" x14ac:dyDescent="0.3">
      <c r="A373">
        <v>510014</v>
      </c>
      <c r="B373" t="s">
        <v>1221</v>
      </c>
      <c r="C373">
        <v>2</v>
      </c>
      <c r="D373">
        <v>1</v>
      </c>
      <c r="E373">
        <v>0</v>
      </c>
      <c r="F373" t="s">
        <v>2415</v>
      </c>
      <c r="G373" t="s">
        <v>36</v>
      </c>
      <c r="H373" t="s">
        <v>2416</v>
      </c>
      <c r="I373" t="s">
        <v>38</v>
      </c>
      <c r="J373" t="s">
        <v>64</v>
      </c>
      <c r="K373" t="s">
        <v>38</v>
      </c>
      <c r="L373">
        <v>0</v>
      </c>
      <c r="M373">
        <v>0</v>
      </c>
      <c r="N373">
        <v>510014</v>
      </c>
      <c r="O373" t="s">
        <v>312</v>
      </c>
      <c r="P373">
        <v>120</v>
      </c>
      <c r="Q373">
        <v>1</v>
      </c>
      <c r="R373" t="s">
        <v>511</v>
      </c>
      <c r="S373">
        <v>2</v>
      </c>
      <c r="T373">
        <v>2</v>
      </c>
      <c r="U373" t="s">
        <v>2324</v>
      </c>
      <c r="V373" t="s">
        <v>36</v>
      </c>
      <c r="W373" t="s">
        <v>36</v>
      </c>
      <c r="Y373">
        <v>1</v>
      </c>
      <c r="Z373" t="s">
        <v>2080</v>
      </c>
      <c r="AA373" t="s">
        <v>36</v>
      </c>
      <c r="AB373" t="s">
        <v>2572</v>
      </c>
      <c r="AC373" t="s">
        <v>2361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  <c r="AI373" t="s">
        <v>36</v>
      </c>
      <c r="AJ373">
        <v>1</v>
      </c>
      <c r="AK373" t="s">
        <v>36</v>
      </c>
      <c r="AL373">
        <v>0</v>
      </c>
      <c r="AM373" t="b">
        <v>0</v>
      </c>
    </row>
    <row r="374" spans="1:39" x14ac:dyDescent="0.3">
      <c r="A374">
        <v>510015</v>
      </c>
      <c r="B374" t="s">
        <v>577</v>
      </c>
      <c r="C374">
        <v>2</v>
      </c>
      <c r="D374">
        <v>1</v>
      </c>
      <c r="E374">
        <v>0</v>
      </c>
      <c r="F374" t="s">
        <v>2573</v>
      </c>
      <c r="G374" t="s">
        <v>36</v>
      </c>
      <c r="H374" t="s">
        <v>2574</v>
      </c>
      <c r="I374" t="s">
        <v>38</v>
      </c>
      <c r="J374" t="s">
        <v>186</v>
      </c>
      <c r="K374" t="s">
        <v>38</v>
      </c>
      <c r="L374">
        <v>0</v>
      </c>
      <c r="M374">
        <v>0</v>
      </c>
      <c r="N374">
        <v>510015</v>
      </c>
      <c r="O374" t="s">
        <v>129</v>
      </c>
      <c r="P374">
        <v>115</v>
      </c>
      <c r="Q374">
        <v>1</v>
      </c>
      <c r="R374" t="s">
        <v>1168</v>
      </c>
      <c r="S374">
        <v>2</v>
      </c>
      <c r="T374">
        <v>1</v>
      </c>
      <c r="U374" t="s">
        <v>2324</v>
      </c>
      <c r="V374" t="s">
        <v>36</v>
      </c>
      <c r="W374" t="s">
        <v>36</v>
      </c>
      <c r="Y374">
        <v>0</v>
      </c>
      <c r="Z374" t="s">
        <v>36</v>
      </c>
      <c r="AA374" t="s">
        <v>36</v>
      </c>
      <c r="AB374" t="s">
        <v>2575</v>
      </c>
      <c r="AC374" t="s">
        <v>2361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  <c r="AI374" t="s">
        <v>36</v>
      </c>
      <c r="AJ374">
        <v>1</v>
      </c>
      <c r="AK374" t="s">
        <v>36</v>
      </c>
      <c r="AL374">
        <v>0</v>
      </c>
      <c r="AM374" t="b">
        <v>0</v>
      </c>
    </row>
    <row r="375" spans="1:39" x14ac:dyDescent="0.3">
      <c r="A375">
        <v>510019</v>
      </c>
      <c r="B375" t="s">
        <v>2576</v>
      </c>
      <c r="C375">
        <v>2</v>
      </c>
      <c r="D375">
        <v>1</v>
      </c>
      <c r="E375">
        <v>2</v>
      </c>
      <c r="F375" t="s">
        <v>2554</v>
      </c>
      <c r="G375" t="s">
        <v>36</v>
      </c>
      <c r="H375" t="s">
        <v>2577</v>
      </c>
      <c r="I375" t="s">
        <v>38</v>
      </c>
      <c r="J375" t="s">
        <v>186</v>
      </c>
      <c r="K375" t="s">
        <v>38</v>
      </c>
      <c r="L375">
        <v>0</v>
      </c>
      <c r="M375">
        <v>0</v>
      </c>
      <c r="N375">
        <v>510006</v>
      </c>
      <c r="O375" t="s">
        <v>36</v>
      </c>
      <c r="P375">
        <v>0</v>
      </c>
      <c r="Q375">
        <v>1</v>
      </c>
      <c r="R375" t="s">
        <v>552</v>
      </c>
      <c r="S375">
        <v>2</v>
      </c>
      <c r="T375">
        <v>2</v>
      </c>
      <c r="U375" t="s">
        <v>2324</v>
      </c>
      <c r="V375" t="s">
        <v>36</v>
      </c>
      <c r="W375" t="s">
        <v>2578</v>
      </c>
      <c r="X375" t="s">
        <v>2579</v>
      </c>
      <c r="Y375">
        <v>0</v>
      </c>
      <c r="Z375" t="s">
        <v>36</v>
      </c>
      <c r="AA375" t="s">
        <v>36</v>
      </c>
      <c r="AB375" t="s">
        <v>2580</v>
      </c>
      <c r="AC375" t="s">
        <v>36</v>
      </c>
      <c r="AD375" t="s">
        <v>36</v>
      </c>
      <c r="AE375" t="s">
        <v>36</v>
      </c>
      <c r="AF375" t="s">
        <v>36</v>
      </c>
      <c r="AG375" t="s">
        <v>36</v>
      </c>
      <c r="AH375" t="s">
        <v>2581</v>
      </c>
      <c r="AI375" t="s">
        <v>2582</v>
      </c>
      <c r="AJ375">
        <v>2</v>
      </c>
      <c r="AK375" t="s">
        <v>2583</v>
      </c>
      <c r="AL375">
        <v>1</v>
      </c>
      <c r="AM375" t="b">
        <v>0</v>
      </c>
    </row>
    <row r="376" spans="1:39" x14ac:dyDescent="0.3">
      <c r="A376">
        <v>510027</v>
      </c>
      <c r="B376" t="s">
        <v>954</v>
      </c>
      <c r="C376">
        <v>2</v>
      </c>
      <c r="D376">
        <v>1</v>
      </c>
      <c r="E376">
        <v>0</v>
      </c>
      <c r="F376" t="s">
        <v>2573</v>
      </c>
      <c r="G376" t="s">
        <v>36</v>
      </c>
      <c r="H376" t="s">
        <v>2574</v>
      </c>
      <c r="I376" t="s">
        <v>38</v>
      </c>
      <c r="J376" t="s">
        <v>186</v>
      </c>
      <c r="K376" t="s">
        <v>38</v>
      </c>
      <c r="L376">
        <v>0</v>
      </c>
      <c r="M376">
        <v>0</v>
      </c>
      <c r="N376">
        <v>510015</v>
      </c>
      <c r="O376" t="s">
        <v>36</v>
      </c>
      <c r="P376">
        <v>0</v>
      </c>
      <c r="Q376">
        <v>1</v>
      </c>
      <c r="R376" t="s">
        <v>1168</v>
      </c>
      <c r="S376">
        <v>2</v>
      </c>
      <c r="T376">
        <v>2</v>
      </c>
      <c r="U376" t="s">
        <v>36</v>
      </c>
      <c r="V376" t="s">
        <v>36</v>
      </c>
      <c r="W376" t="s">
        <v>36</v>
      </c>
      <c r="Y376">
        <v>0</v>
      </c>
      <c r="Z376" t="s">
        <v>36</v>
      </c>
      <c r="AA376" t="s">
        <v>36</v>
      </c>
      <c r="AB376" t="s">
        <v>2584</v>
      </c>
      <c r="AC376" t="s">
        <v>36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  <c r="AI376" t="s">
        <v>36</v>
      </c>
      <c r="AJ376">
        <v>2</v>
      </c>
      <c r="AK376" t="s">
        <v>36</v>
      </c>
      <c r="AL376">
        <v>0</v>
      </c>
      <c r="AM376" t="b">
        <v>0</v>
      </c>
    </row>
    <row r="377" spans="1:39" x14ac:dyDescent="0.3">
      <c r="A377">
        <v>510029</v>
      </c>
      <c r="B377" t="s">
        <v>596</v>
      </c>
      <c r="C377">
        <v>2</v>
      </c>
      <c r="D377">
        <v>1</v>
      </c>
      <c r="E377">
        <v>2</v>
      </c>
      <c r="F377" t="s">
        <v>2585</v>
      </c>
      <c r="G377" t="s">
        <v>36</v>
      </c>
      <c r="H377" t="s">
        <v>2586</v>
      </c>
      <c r="I377" t="s">
        <v>38</v>
      </c>
      <c r="J377" t="s">
        <v>209</v>
      </c>
      <c r="K377" t="s">
        <v>38</v>
      </c>
      <c r="L377">
        <v>0</v>
      </c>
      <c r="M377">
        <v>0</v>
      </c>
      <c r="N377">
        <v>510029</v>
      </c>
      <c r="O377" t="s">
        <v>36</v>
      </c>
      <c r="P377">
        <v>0</v>
      </c>
      <c r="Q377">
        <v>2</v>
      </c>
      <c r="R377" t="s">
        <v>550</v>
      </c>
      <c r="S377">
        <v>2</v>
      </c>
      <c r="T377">
        <v>2</v>
      </c>
      <c r="U377" t="s">
        <v>2324</v>
      </c>
      <c r="V377" t="s">
        <v>36</v>
      </c>
      <c r="W377" t="s">
        <v>36</v>
      </c>
      <c r="Y377">
        <v>0</v>
      </c>
      <c r="Z377" t="s">
        <v>36</v>
      </c>
      <c r="AA377" t="s">
        <v>1594</v>
      </c>
      <c r="AB377" t="s">
        <v>36</v>
      </c>
      <c r="AC377" t="s">
        <v>36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  <c r="AI377" t="s">
        <v>36</v>
      </c>
      <c r="AJ377">
        <v>2</v>
      </c>
      <c r="AK377" t="s">
        <v>36</v>
      </c>
      <c r="AL377">
        <v>0</v>
      </c>
      <c r="AM377" t="b">
        <v>0</v>
      </c>
    </row>
    <row r="378" spans="1:39" x14ac:dyDescent="0.3">
      <c r="A378">
        <v>510030</v>
      </c>
      <c r="B378" t="s">
        <v>1476</v>
      </c>
      <c r="C378">
        <v>2</v>
      </c>
      <c r="D378">
        <v>1</v>
      </c>
      <c r="E378">
        <v>2</v>
      </c>
      <c r="F378" t="s">
        <v>36</v>
      </c>
      <c r="G378" t="s">
        <v>36</v>
      </c>
      <c r="H378" t="s">
        <v>2587</v>
      </c>
      <c r="I378" t="s">
        <v>38</v>
      </c>
      <c r="J378" t="s">
        <v>64</v>
      </c>
      <c r="K378" t="s">
        <v>38</v>
      </c>
      <c r="L378">
        <v>0</v>
      </c>
      <c r="M378">
        <v>0</v>
      </c>
      <c r="N378">
        <v>510030</v>
      </c>
      <c r="O378" t="s">
        <v>36</v>
      </c>
      <c r="P378">
        <v>0</v>
      </c>
      <c r="Q378">
        <v>2</v>
      </c>
      <c r="R378" t="s">
        <v>36</v>
      </c>
      <c r="S378">
        <v>2</v>
      </c>
      <c r="T378">
        <v>2</v>
      </c>
      <c r="U378" t="s">
        <v>2324</v>
      </c>
      <c r="V378" t="s">
        <v>36</v>
      </c>
      <c r="W378" t="s">
        <v>36</v>
      </c>
      <c r="Y378">
        <v>0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  <c r="AI378" t="s">
        <v>36</v>
      </c>
      <c r="AJ378">
        <v>1</v>
      </c>
      <c r="AK378" t="s">
        <v>36</v>
      </c>
      <c r="AL378">
        <v>0</v>
      </c>
      <c r="AM378" t="b">
        <v>0</v>
      </c>
    </row>
    <row r="379" spans="1:39" x14ac:dyDescent="0.3">
      <c r="A379">
        <v>510031</v>
      </c>
      <c r="B379" t="s">
        <v>2588</v>
      </c>
      <c r="C379">
        <v>2</v>
      </c>
      <c r="D379">
        <v>1</v>
      </c>
      <c r="E379">
        <v>2</v>
      </c>
      <c r="F379" t="s">
        <v>2589</v>
      </c>
      <c r="G379" t="s">
        <v>36</v>
      </c>
      <c r="H379" t="s">
        <v>2202</v>
      </c>
      <c r="I379" t="s">
        <v>410</v>
      </c>
      <c r="J379" t="s">
        <v>1096</v>
      </c>
      <c r="K379" t="s">
        <v>410</v>
      </c>
      <c r="L379">
        <v>0</v>
      </c>
      <c r="M379">
        <v>0</v>
      </c>
      <c r="N379">
        <v>510031</v>
      </c>
      <c r="O379" t="s">
        <v>36</v>
      </c>
      <c r="P379">
        <v>0</v>
      </c>
      <c r="Q379">
        <v>2</v>
      </c>
      <c r="R379" t="s">
        <v>516</v>
      </c>
      <c r="S379">
        <v>2</v>
      </c>
      <c r="T379">
        <v>1</v>
      </c>
      <c r="U379" t="s">
        <v>2324</v>
      </c>
      <c r="V379" t="s">
        <v>36</v>
      </c>
      <c r="W379" t="s">
        <v>36</v>
      </c>
      <c r="X379" t="s">
        <v>1866</v>
      </c>
      <c r="Y379">
        <v>1</v>
      </c>
      <c r="Z379" t="s">
        <v>36</v>
      </c>
      <c r="AA379" t="s">
        <v>1594</v>
      </c>
      <c r="AB379" t="s">
        <v>2590</v>
      </c>
      <c r="AC379" t="s">
        <v>36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  <c r="AI379" t="s">
        <v>36</v>
      </c>
      <c r="AJ379">
        <v>1</v>
      </c>
      <c r="AK379" t="s">
        <v>36</v>
      </c>
      <c r="AL379">
        <v>0</v>
      </c>
      <c r="AM379" t="b">
        <v>0</v>
      </c>
    </row>
    <row r="380" spans="1:39" x14ac:dyDescent="0.3">
      <c r="A380">
        <v>600001</v>
      </c>
      <c r="B380" t="s">
        <v>2591</v>
      </c>
      <c r="C380">
        <v>2</v>
      </c>
      <c r="D380">
        <v>2</v>
      </c>
      <c r="E380">
        <v>2</v>
      </c>
      <c r="F380" t="s">
        <v>1644</v>
      </c>
      <c r="G380" t="s">
        <v>36</v>
      </c>
      <c r="H380" t="s">
        <v>1645</v>
      </c>
      <c r="I380" t="s">
        <v>38</v>
      </c>
      <c r="J380" t="s">
        <v>258</v>
      </c>
      <c r="K380" t="s">
        <v>38</v>
      </c>
      <c r="L380">
        <v>0</v>
      </c>
      <c r="M380">
        <v>0</v>
      </c>
      <c r="N380">
        <v>110401</v>
      </c>
      <c r="O380" t="s">
        <v>36</v>
      </c>
      <c r="P380">
        <v>0</v>
      </c>
      <c r="Q380">
        <v>2</v>
      </c>
      <c r="R380" t="s">
        <v>36</v>
      </c>
      <c r="S380">
        <v>2</v>
      </c>
      <c r="T380">
        <v>2</v>
      </c>
      <c r="U380" t="s">
        <v>36</v>
      </c>
      <c r="V380" t="s">
        <v>36</v>
      </c>
      <c r="W380" t="s">
        <v>36</v>
      </c>
      <c r="X380" t="s">
        <v>1646</v>
      </c>
      <c r="Y380">
        <v>0</v>
      </c>
      <c r="Z380" t="s">
        <v>36</v>
      </c>
      <c r="AA380" t="s">
        <v>2592</v>
      </c>
      <c r="AB380" t="s">
        <v>36</v>
      </c>
      <c r="AC380" t="s">
        <v>36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  <c r="AI380" t="s">
        <v>36</v>
      </c>
      <c r="AJ380">
        <v>1</v>
      </c>
      <c r="AK380" t="s">
        <v>36</v>
      </c>
      <c r="AL380">
        <v>0</v>
      </c>
      <c r="AM380" t="b">
        <v>0</v>
      </c>
    </row>
    <row r="381" spans="1:39" x14ac:dyDescent="0.3">
      <c r="A381">
        <v>600002</v>
      </c>
      <c r="B381" t="s">
        <v>1477</v>
      </c>
      <c r="C381">
        <v>2</v>
      </c>
      <c r="D381">
        <v>2</v>
      </c>
      <c r="E381">
        <v>2</v>
      </c>
      <c r="F381" t="s">
        <v>2020</v>
      </c>
      <c r="G381" t="s">
        <v>36</v>
      </c>
      <c r="H381" t="s">
        <v>2593</v>
      </c>
      <c r="I381" t="s">
        <v>176</v>
      </c>
      <c r="J381" t="s">
        <v>179</v>
      </c>
      <c r="K381" t="s">
        <v>176</v>
      </c>
      <c r="L381">
        <v>0</v>
      </c>
      <c r="M381">
        <v>0</v>
      </c>
      <c r="N381">
        <v>110303</v>
      </c>
      <c r="O381" t="s">
        <v>36</v>
      </c>
      <c r="P381">
        <v>0</v>
      </c>
      <c r="Q381">
        <v>2</v>
      </c>
      <c r="R381" t="s">
        <v>518</v>
      </c>
      <c r="S381">
        <v>2</v>
      </c>
      <c r="T381">
        <v>2</v>
      </c>
      <c r="U381" t="s">
        <v>1603</v>
      </c>
      <c r="V381" t="s">
        <v>36</v>
      </c>
      <c r="W381" t="s">
        <v>36</v>
      </c>
      <c r="Y381">
        <v>0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36</v>
      </c>
      <c r="AH381" t="s">
        <v>36</v>
      </c>
      <c r="AI381" t="s">
        <v>36</v>
      </c>
      <c r="AJ381">
        <v>1</v>
      </c>
      <c r="AK381" t="s">
        <v>36</v>
      </c>
      <c r="AL381">
        <v>0</v>
      </c>
      <c r="AM381" t="b">
        <v>0</v>
      </c>
    </row>
    <row r="382" spans="1:39" x14ac:dyDescent="0.3">
      <c r="A382">
        <v>600003</v>
      </c>
      <c r="B382" t="s">
        <v>1369</v>
      </c>
      <c r="C382">
        <v>2</v>
      </c>
      <c r="D382">
        <v>2</v>
      </c>
      <c r="E382">
        <v>2</v>
      </c>
      <c r="F382" t="s">
        <v>2082</v>
      </c>
      <c r="G382" t="s">
        <v>36</v>
      </c>
      <c r="H382" t="s">
        <v>2083</v>
      </c>
      <c r="I382" t="s">
        <v>38</v>
      </c>
      <c r="J382" t="s">
        <v>351</v>
      </c>
      <c r="K382" t="s">
        <v>38</v>
      </c>
      <c r="L382">
        <v>0</v>
      </c>
      <c r="M382">
        <v>0</v>
      </c>
      <c r="N382">
        <v>120009</v>
      </c>
      <c r="O382" t="s">
        <v>312</v>
      </c>
      <c r="P382">
        <v>40</v>
      </c>
      <c r="Q382">
        <v>2</v>
      </c>
      <c r="R382" t="s">
        <v>550</v>
      </c>
      <c r="S382">
        <v>2</v>
      </c>
      <c r="T382">
        <v>2</v>
      </c>
      <c r="U382" t="s">
        <v>36</v>
      </c>
      <c r="V382" t="s">
        <v>36</v>
      </c>
      <c r="W382" t="s">
        <v>36</v>
      </c>
      <c r="Y382">
        <v>0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  <c r="AI382" t="s">
        <v>36</v>
      </c>
      <c r="AJ382">
        <v>1</v>
      </c>
      <c r="AK382" t="s">
        <v>36</v>
      </c>
      <c r="AL382">
        <v>0</v>
      </c>
      <c r="AM382" t="b">
        <v>0</v>
      </c>
    </row>
    <row r="383" spans="1:39" x14ac:dyDescent="0.3">
      <c r="A383">
        <v>600004</v>
      </c>
      <c r="B383" t="s">
        <v>1478</v>
      </c>
      <c r="C383">
        <v>2</v>
      </c>
      <c r="D383">
        <v>2</v>
      </c>
      <c r="E383">
        <v>2</v>
      </c>
      <c r="F383" t="s">
        <v>2068</v>
      </c>
      <c r="G383" t="s">
        <v>36</v>
      </c>
      <c r="H383" t="s">
        <v>2069</v>
      </c>
      <c r="I383" t="s">
        <v>38</v>
      </c>
      <c r="J383" t="s">
        <v>351</v>
      </c>
      <c r="K383" t="s">
        <v>38</v>
      </c>
      <c r="L383">
        <v>0</v>
      </c>
      <c r="M383">
        <v>0</v>
      </c>
      <c r="N383">
        <v>120001</v>
      </c>
      <c r="O383" t="s">
        <v>924</v>
      </c>
      <c r="P383">
        <v>130</v>
      </c>
      <c r="Q383">
        <v>1</v>
      </c>
      <c r="R383" t="s">
        <v>511</v>
      </c>
      <c r="S383">
        <v>2</v>
      </c>
      <c r="T383">
        <v>2</v>
      </c>
      <c r="U383" t="s">
        <v>36</v>
      </c>
      <c r="V383" t="s">
        <v>36</v>
      </c>
      <c r="W383" t="s">
        <v>36</v>
      </c>
      <c r="Y383">
        <v>0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 t="s">
        <v>36</v>
      </c>
      <c r="AF383" t="s">
        <v>36</v>
      </c>
      <c r="AG383" t="s">
        <v>36</v>
      </c>
      <c r="AH383" t="s">
        <v>36</v>
      </c>
      <c r="AI383" t="s">
        <v>36</v>
      </c>
      <c r="AJ383">
        <v>1</v>
      </c>
      <c r="AK383" t="s">
        <v>36</v>
      </c>
      <c r="AL383">
        <v>0</v>
      </c>
      <c r="AM383" t="b">
        <v>0</v>
      </c>
    </row>
    <row r="384" spans="1:39" x14ac:dyDescent="0.3">
      <c r="A384">
        <v>600005</v>
      </c>
      <c r="B384" t="s">
        <v>1370</v>
      </c>
      <c r="C384">
        <v>2</v>
      </c>
      <c r="D384">
        <v>2</v>
      </c>
      <c r="E384">
        <v>2</v>
      </c>
      <c r="F384" t="s">
        <v>1884</v>
      </c>
      <c r="G384" t="s">
        <v>36</v>
      </c>
      <c r="H384" t="s">
        <v>1885</v>
      </c>
      <c r="I384" t="s">
        <v>38</v>
      </c>
      <c r="J384" t="s">
        <v>333</v>
      </c>
      <c r="K384" t="s">
        <v>38</v>
      </c>
      <c r="L384">
        <v>0</v>
      </c>
      <c r="M384">
        <v>0</v>
      </c>
      <c r="N384">
        <v>110091</v>
      </c>
      <c r="O384" t="s">
        <v>312</v>
      </c>
      <c r="P384">
        <v>90</v>
      </c>
      <c r="Q384">
        <v>1</v>
      </c>
      <c r="R384" t="s">
        <v>552</v>
      </c>
      <c r="S384">
        <v>2</v>
      </c>
      <c r="T384">
        <v>2</v>
      </c>
      <c r="U384" t="s">
        <v>1592</v>
      </c>
      <c r="V384" t="s">
        <v>36</v>
      </c>
      <c r="W384" t="s">
        <v>36</v>
      </c>
      <c r="Y384">
        <v>0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  <c r="AI384" t="s">
        <v>36</v>
      </c>
      <c r="AJ384">
        <v>1</v>
      </c>
      <c r="AK384" t="s">
        <v>36</v>
      </c>
      <c r="AL384">
        <v>0</v>
      </c>
      <c r="AM384" t="b">
        <v>0</v>
      </c>
    </row>
    <row r="385" spans="1:39" x14ac:dyDescent="0.3">
      <c r="A385">
        <v>600006</v>
      </c>
      <c r="B385" t="s">
        <v>1371</v>
      </c>
      <c r="C385">
        <v>2</v>
      </c>
      <c r="D385">
        <v>2</v>
      </c>
      <c r="E385">
        <v>0</v>
      </c>
      <c r="F385" t="s">
        <v>1604</v>
      </c>
      <c r="G385" t="s">
        <v>36</v>
      </c>
      <c r="H385" t="s">
        <v>2041</v>
      </c>
      <c r="I385" t="s">
        <v>38</v>
      </c>
      <c r="J385" t="s">
        <v>315</v>
      </c>
      <c r="K385" t="s">
        <v>38</v>
      </c>
      <c r="L385">
        <v>0</v>
      </c>
      <c r="M385">
        <v>0</v>
      </c>
      <c r="N385">
        <v>110504</v>
      </c>
      <c r="O385" t="s">
        <v>36</v>
      </c>
      <c r="P385">
        <v>0</v>
      </c>
      <c r="Q385">
        <v>2</v>
      </c>
      <c r="R385" t="s">
        <v>488</v>
      </c>
      <c r="S385">
        <v>2</v>
      </c>
      <c r="T385">
        <v>2</v>
      </c>
      <c r="U385" t="s">
        <v>1603</v>
      </c>
      <c r="V385" t="s">
        <v>36</v>
      </c>
      <c r="W385" t="s">
        <v>36</v>
      </c>
      <c r="Y385">
        <v>0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  <c r="AI385" t="s">
        <v>36</v>
      </c>
      <c r="AJ385">
        <v>0</v>
      </c>
      <c r="AK385" t="s">
        <v>36</v>
      </c>
      <c r="AL385">
        <v>0</v>
      </c>
      <c r="AM385" t="b">
        <v>0</v>
      </c>
    </row>
    <row r="386" spans="1:39" x14ac:dyDescent="0.3">
      <c r="A386">
        <v>600007</v>
      </c>
      <c r="B386" t="s">
        <v>1479</v>
      </c>
      <c r="C386">
        <v>2</v>
      </c>
      <c r="D386">
        <v>2</v>
      </c>
      <c r="E386">
        <v>2</v>
      </c>
      <c r="F386" t="s">
        <v>1881</v>
      </c>
      <c r="G386" t="s">
        <v>36</v>
      </c>
      <c r="H386" t="s">
        <v>1882</v>
      </c>
      <c r="I386" t="s">
        <v>629</v>
      </c>
      <c r="J386" t="s">
        <v>260</v>
      </c>
      <c r="K386" t="s">
        <v>138</v>
      </c>
      <c r="L386">
        <v>0</v>
      </c>
      <c r="M386">
        <v>0</v>
      </c>
      <c r="N386">
        <v>110090</v>
      </c>
      <c r="O386" t="s">
        <v>36</v>
      </c>
      <c r="P386">
        <v>0</v>
      </c>
      <c r="Q386">
        <v>2</v>
      </c>
      <c r="R386" t="s">
        <v>516</v>
      </c>
      <c r="S386">
        <v>2</v>
      </c>
      <c r="T386">
        <v>2</v>
      </c>
      <c r="U386" t="s">
        <v>36</v>
      </c>
      <c r="V386" t="s">
        <v>36</v>
      </c>
      <c r="W386" t="s">
        <v>36</v>
      </c>
      <c r="Y386">
        <v>0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  <c r="AI386" t="s">
        <v>36</v>
      </c>
      <c r="AJ386">
        <v>1</v>
      </c>
      <c r="AK386" t="s">
        <v>36</v>
      </c>
      <c r="AL386">
        <v>0</v>
      </c>
      <c r="AM386" t="b">
        <v>0</v>
      </c>
    </row>
    <row r="387" spans="1:39" x14ac:dyDescent="0.3">
      <c r="A387">
        <v>600008</v>
      </c>
      <c r="B387" t="s">
        <v>1480</v>
      </c>
      <c r="C387">
        <v>2</v>
      </c>
      <c r="D387">
        <v>2</v>
      </c>
      <c r="E387">
        <v>0</v>
      </c>
      <c r="F387" t="s">
        <v>2449</v>
      </c>
      <c r="G387" t="s">
        <v>36</v>
      </c>
      <c r="H387" t="s">
        <v>2450</v>
      </c>
      <c r="I387" t="s">
        <v>38</v>
      </c>
      <c r="J387" t="s">
        <v>186</v>
      </c>
      <c r="K387" t="s">
        <v>38</v>
      </c>
      <c r="L387">
        <v>0</v>
      </c>
      <c r="M387">
        <v>0</v>
      </c>
      <c r="N387">
        <v>340084</v>
      </c>
      <c r="O387" t="s">
        <v>36</v>
      </c>
      <c r="P387">
        <v>0</v>
      </c>
      <c r="Q387">
        <v>2</v>
      </c>
      <c r="R387" t="s">
        <v>552</v>
      </c>
      <c r="S387">
        <v>2</v>
      </c>
      <c r="T387">
        <v>2</v>
      </c>
      <c r="U387" t="s">
        <v>2324</v>
      </c>
      <c r="V387" t="s">
        <v>36</v>
      </c>
      <c r="W387" t="s">
        <v>36</v>
      </c>
      <c r="Y387">
        <v>0</v>
      </c>
      <c r="Z387" t="s">
        <v>36</v>
      </c>
      <c r="AA387" t="s">
        <v>36</v>
      </c>
      <c r="AB387" t="s">
        <v>1935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  <c r="AI387" t="s">
        <v>36</v>
      </c>
      <c r="AJ387">
        <v>0</v>
      </c>
      <c r="AK387" t="s">
        <v>36</v>
      </c>
      <c r="AL387">
        <v>0</v>
      </c>
      <c r="AM387" t="b">
        <v>0</v>
      </c>
    </row>
    <row r="388" spans="1:39" x14ac:dyDescent="0.3">
      <c r="A388">
        <v>600009</v>
      </c>
      <c r="B388" t="s">
        <v>1481</v>
      </c>
      <c r="C388">
        <v>2</v>
      </c>
      <c r="D388">
        <v>2</v>
      </c>
      <c r="E388">
        <v>2</v>
      </c>
      <c r="F388" t="s">
        <v>1766</v>
      </c>
      <c r="G388" t="s">
        <v>36</v>
      </c>
      <c r="H388" t="s">
        <v>1767</v>
      </c>
      <c r="I388" t="s">
        <v>38</v>
      </c>
      <c r="J388" t="s">
        <v>340</v>
      </c>
      <c r="K388" t="s">
        <v>38</v>
      </c>
      <c r="L388">
        <v>0</v>
      </c>
      <c r="M388">
        <v>0</v>
      </c>
      <c r="N388">
        <v>110020</v>
      </c>
      <c r="O388" t="s">
        <v>924</v>
      </c>
      <c r="P388">
        <v>25</v>
      </c>
      <c r="Q388">
        <v>1</v>
      </c>
      <c r="R388" t="s">
        <v>1166</v>
      </c>
      <c r="S388">
        <v>2</v>
      </c>
      <c r="T388">
        <v>2</v>
      </c>
      <c r="U388" t="s">
        <v>36</v>
      </c>
      <c r="V388" t="s">
        <v>36</v>
      </c>
      <c r="W388" t="s">
        <v>36</v>
      </c>
      <c r="Y388">
        <v>0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  <c r="AI388" t="s">
        <v>36</v>
      </c>
      <c r="AJ388">
        <v>1</v>
      </c>
      <c r="AK388" t="s">
        <v>36</v>
      </c>
      <c r="AL388">
        <v>0</v>
      </c>
      <c r="AM388" t="b">
        <v>0</v>
      </c>
    </row>
    <row r="389" spans="1:39" x14ac:dyDescent="0.3">
      <c r="A389">
        <v>600010</v>
      </c>
      <c r="B389" t="s">
        <v>1385</v>
      </c>
      <c r="C389">
        <v>2</v>
      </c>
      <c r="D389">
        <v>2</v>
      </c>
      <c r="E389">
        <v>2</v>
      </c>
      <c r="F389" t="s">
        <v>1590</v>
      </c>
      <c r="G389" t="s">
        <v>36</v>
      </c>
      <c r="H389" t="s">
        <v>1770</v>
      </c>
      <c r="I389" t="s">
        <v>38</v>
      </c>
      <c r="J389" t="s">
        <v>343</v>
      </c>
      <c r="K389" t="s">
        <v>38</v>
      </c>
      <c r="L389">
        <v>0</v>
      </c>
      <c r="M389">
        <v>0</v>
      </c>
      <c r="N389">
        <v>110021</v>
      </c>
      <c r="O389" t="s">
        <v>312</v>
      </c>
      <c r="P389">
        <v>15</v>
      </c>
      <c r="Q389">
        <v>1</v>
      </c>
      <c r="R389" t="s">
        <v>552</v>
      </c>
      <c r="S389">
        <v>2</v>
      </c>
      <c r="T389">
        <v>2</v>
      </c>
      <c r="U389" t="s">
        <v>36</v>
      </c>
      <c r="V389" t="s">
        <v>36</v>
      </c>
      <c r="W389" t="s">
        <v>36</v>
      </c>
      <c r="Y389">
        <v>0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 t="s">
        <v>36</v>
      </c>
      <c r="AF389" t="s">
        <v>36</v>
      </c>
      <c r="AG389" t="s">
        <v>36</v>
      </c>
      <c r="AH389" t="s">
        <v>36</v>
      </c>
      <c r="AI389" t="s">
        <v>36</v>
      </c>
      <c r="AJ389">
        <v>1</v>
      </c>
      <c r="AK389" t="s">
        <v>36</v>
      </c>
      <c r="AL389">
        <v>0</v>
      </c>
      <c r="AM389" t="b">
        <v>0</v>
      </c>
    </row>
    <row r="390" spans="1:39" x14ac:dyDescent="0.3">
      <c r="A390">
        <v>600011</v>
      </c>
      <c r="B390" t="s">
        <v>1417</v>
      </c>
      <c r="C390">
        <v>2</v>
      </c>
      <c r="D390">
        <v>2</v>
      </c>
      <c r="E390">
        <v>2</v>
      </c>
      <c r="F390" t="s">
        <v>1779</v>
      </c>
      <c r="G390" t="s">
        <v>36</v>
      </c>
      <c r="H390" t="s">
        <v>1780</v>
      </c>
      <c r="I390" t="s">
        <v>38</v>
      </c>
      <c r="J390" t="s">
        <v>283</v>
      </c>
      <c r="K390" t="s">
        <v>38</v>
      </c>
      <c r="L390">
        <v>0</v>
      </c>
      <c r="M390">
        <v>0</v>
      </c>
      <c r="N390">
        <v>110030</v>
      </c>
      <c r="O390" t="s">
        <v>62</v>
      </c>
      <c r="P390">
        <v>10</v>
      </c>
      <c r="Q390">
        <v>1</v>
      </c>
      <c r="R390" t="s">
        <v>552</v>
      </c>
      <c r="S390">
        <v>2</v>
      </c>
      <c r="T390">
        <v>2</v>
      </c>
      <c r="U390" t="s">
        <v>36</v>
      </c>
      <c r="V390" t="s">
        <v>36</v>
      </c>
      <c r="W390" t="s">
        <v>36</v>
      </c>
      <c r="Y390">
        <v>0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  <c r="AE390" t="s">
        <v>36</v>
      </c>
      <c r="AF390" t="s">
        <v>36</v>
      </c>
      <c r="AG390" t="s">
        <v>36</v>
      </c>
      <c r="AH390" t="s">
        <v>36</v>
      </c>
      <c r="AI390" t="s">
        <v>36</v>
      </c>
      <c r="AJ390">
        <v>1</v>
      </c>
      <c r="AK390" t="s">
        <v>36</v>
      </c>
      <c r="AL390">
        <v>0</v>
      </c>
      <c r="AM390" t="b">
        <v>0</v>
      </c>
    </row>
    <row r="391" spans="1:39" x14ac:dyDescent="0.3">
      <c r="A391">
        <v>600012</v>
      </c>
      <c r="B391" t="s">
        <v>2594</v>
      </c>
      <c r="C391">
        <v>2</v>
      </c>
      <c r="D391">
        <v>2</v>
      </c>
      <c r="E391">
        <v>0</v>
      </c>
      <c r="F391" t="s">
        <v>2589</v>
      </c>
      <c r="G391" t="s">
        <v>36</v>
      </c>
      <c r="H391" t="s">
        <v>2202</v>
      </c>
      <c r="I391" t="s">
        <v>410</v>
      </c>
      <c r="J391" t="s">
        <v>1096</v>
      </c>
      <c r="K391" t="s">
        <v>410</v>
      </c>
      <c r="L391">
        <v>0</v>
      </c>
      <c r="M391">
        <v>0</v>
      </c>
      <c r="N391">
        <v>510031</v>
      </c>
      <c r="O391" t="s">
        <v>36</v>
      </c>
      <c r="P391">
        <v>0</v>
      </c>
      <c r="Q391">
        <v>2</v>
      </c>
      <c r="R391" t="s">
        <v>484</v>
      </c>
      <c r="S391">
        <v>2</v>
      </c>
      <c r="T391">
        <v>0</v>
      </c>
      <c r="U391" t="s">
        <v>2324</v>
      </c>
      <c r="V391" t="s">
        <v>36</v>
      </c>
      <c r="W391" t="s">
        <v>36</v>
      </c>
      <c r="X391" t="s">
        <v>2595</v>
      </c>
      <c r="Y391">
        <v>0</v>
      </c>
      <c r="Z391" t="s">
        <v>36</v>
      </c>
      <c r="AA391" t="s">
        <v>1594</v>
      </c>
      <c r="AB391" t="s">
        <v>36</v>
      </c>
      <c r="AC391" t="s">
        <v>36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  <c r="AI391" t="s">
        <v>36</v>
      </c>
      <c r="AJ391">
        <v>0</v>
      </c>
      <c r="AK391" t="s">
        <v>36</v>
      </c>
      <c r="AL391">
        <v>0</v>
      </c>
      <c r="AM391" t="b">
        <v>0</v>
      </c>
    </row>
    <row r="392" spans="1:39" x14ac:dyDescent="0.3">
      <c r="A392">
        <v>600013</v>
      </c>
      <c r="B392" t="s">
        <v>1384</v>
      </c>
      <c r="C392">
        <v>2</v>
      </c>
      <c r="D392">
        <v>2</v>
      </c>
      <c r="E392">
        <v>2</v>
      </c>
      <c r="F392" t="s">
        <v>2078</v>
      </c>
      <c r="G392" t="s">
        <v>36</v>
      </c>
      <c r="H392" t="s">
        <v>2079</v>
      </c>
      <c r="I392" t="s">
        <v>38</v>
      </c>
      <c r="J392" t="s">
        <v>351</v>
      </c>
      <c r="K392" t="s">
        <v>38</v>
      </c>
      <c r="L392">
        <v>0</v>
      </c>
      <c r="M392">
        <v>0</v>
      </c>
      <c r="N392">
        <v>120008</v>
      </c>
      <c r="O392" t="s">
        <v>924</v>
      </c>
      <c r="P392">
        <v>120</v>
      </c>
      <c r="Q392">
        <v>1</v>
      </c>
      <c r="R392" t="s">
        <v>550</v>
      </c>
      <c r="S392">
        <v>2</v>
      </c>
      <c r="T392">
        <v>2</v>
      </c>
      <c r="U392" t="s">
        <v>36</v>
      </c>
      <c r="V392" t="s">
        <v>36</v>
      </c>
      <c r="W392" t="s">
        <v>36</v>
      </c>
      <c r="Y392">
        <v>0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  <c r="AI392" t="s">
        <v>36</v>
      </c>
      <c r="AJ392">
        <v>1</v>
      </c>
      <c r="AK392" t="s">
        <v>36</v>
      </c>
      <c r="AL392">
        <v>0</v>
      </c>
      <c r="AM392" t="b">
        <v>0</v>
      </c>
    </row>
    <row r="393" spans="1:39" x14ac:dyDescent="0.3">
      <c r="A393">
        <v>600014</v>
      </c>
      <c r="B393" t="s">
        <v>1482</v>
      </c>
      <c r="C393">
        <v>2</v>
      </c>
      <c r="D393">
        <v>2</v>
      </c>
      <c r="E393">
        <v>0</v>
      </c>
      <c r="F393" t="s">
        <v>2038</v>
      </c>
      <c r="G393" t="s">
        <v>36</v>
      </c>
      <c r="H393" t="s">
        <v>2039</v>
      </c>
      <c r="I393" t="s">
        <v>523</v>
      </c>
      <c r="J393" t="s">
        <v>383</v>
      </c>
      <c r="K393" t="s">
        <v>114</v>
      </c>
      <c r="L393">
        <v>0</v>
      </c>
      <c r="M393">
        <v>0</v>
      </c>
      <c r="N393">
        <v>110503</v>
      </c>
      <c r="O393" t="s">
        <v>36</v>
      </c>
      <c r="P393">
        <v>0</v>
      </c>
      <c r="Q393">
        <v>2</v>
      </c>
      <c r="R393" t="s">
        <v>524</v>
      </c>
      <c r="S393">
        <v>2</v>
      </c>
      <c r="T393">
        <v>2</v>
      </c>
      <c r="U393" t="s">
        <v>1603</v>
      </c>
      <c r="V393" t="s">
        <v>36</v>
      </c>
      <c r="W393" t="s">
        <v>36</v>
      </c>
      <c r="Y393">
        <v>0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  <c r="AI393" t="s">
        <v>36</v>
      </c>
      <c r="AJ393">
        <v>2</v>
      </c>
      <c r="AK393" t="s">
        <v>36</v>
      </c>
      <c r="AL393">
        <v>0</v>
      </c>
      <c r="AM393" t="b">
        <v>0</v>
      </c>
    </row>
    <row r="394" spans="1:39" x14ac:dyDescent="0.3">
      <c r="A394">
        <v>600015</v>
      </c>
      <c r="B394" t="s">
        <v>2596</v>
      </c>
      <c r="C394">
        <v>2</v>
      </c>
      <c r="D394">
        <v>2</v>
      </c>
      <c r="E394">
        <v>0</v>
      </c>
      <c r="F394" t="s">
        <v>1721</v>
      </c>
      <c r="G394" t="s">
        <v>36</v>
      </c>
      <c r="H394" t="s">
        <v>2597</v>
      </c>
      <c r="I394" t="s">
        <v>647</v>
      </c>
      <c r="J394" t="s">
        <v>2598</v>
      </c>
      <c r="K394" t="s">
        <v>114</v>
      </c>
      <c r="L394">
        <v>0</v>
      </c>
      <c r="M394">
        <v>0</v>
      </c>
      <c r="N394">
        <v>110213</v>
      </c>
      <c r="O394" t="s">
        <v>36</v>
      </c>
      <c r="P394">
        <v>0</v>
      </c>
      <c r="Q394">
        <v>2</v>
      </c>
      <c r="R394" t="s">
        <v>648</v>
      </c>
      <c r="S394">
        <v>2</v>
      </c>
      <c r="T394">
        <v>2</v>
      </c>
      <c r="U394" t="s">
        <v>1592</v>
      </c>
      <c r="V394" t="s">
        <v>36</v>
      </c>
      <c r="W394" t="s">
        <v>36</v>
      </c>
      <c r="X394" t="s">
        <v>1646</v>
      </c>
      <c r="Y394">
        <v>0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  <c r="AI394" t="s">
        <v>36</v>
      </c>
      <c r="AJ394">
        <v>0</v>
      </c>
      <c r="AK394" t="s">
        <v>36</v>
      </c>
      <c r="AL394">
        <v>0</v>
      </c>
      <c r="AM394" t="b">
        <v>0</v>
      </c>
    </row>
    <row r="395" spans="1:39" x14ac:dyDescent="0.3">
      <c r="A395">
        <v>600016</v>
      </c>
      <c r="B395" t="s">
        <v>2599</v>
      </c>
      <c r="C395">
        <v>2</v>
      </c>
      <c r="D395">
        <v>2</v>
      </c>
      <c r="E395">
        <v>2</v>
      </c>
      <c r="F395" t="s">
        <v>1596</v>
      </c>
      <c r="G395" t="s">
        <v>36</v>
      </c>
      <c r="H395" t="s">
        <v>1597</v>
      </c>
      <c r="I395" t="s">
        <v>38</v>
      </c>
      <c r="J395" t="s">
        <v>174</v>
      </c>
      <c r="K395" t="s">
        <v>38</v>
      </c>
      <c r="L395">
        <v>0</v>
      </c>
      <c r="M395">
        <v>0</v>
      </c>
      <c r="N395">
        <v>110042</v>
      </c>
      <c r="O395" t="s">
        <v>129</v>
      </c>
      <c r="P395">
        <v>55</v>
      </c>
      <c r="Q395">
        <v>1</v>
      </c>
      <c r="R395" t="s">
        <v>518</v>
      </c>
      <c r="S395">
        <v>2</v>
      </c>
      <c r="T395">
        <v>2</v>
      </c>
      <c r="U395" t="s">
        <v>36</v>
      </c>
      <c r="V395" t="s">
        <v>36</v>
      </c>
      <c r="W395" t="s">
        <v>36</v>
      </c>
      <c r="X395" t="s">
        <v>1598</v>
      </c>
      <c r="Y395">
        <v>0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 t="s">
        <v>36</v>
      </c>
      <c r="AF395" t="s">
        <v>36</v>
      </c>
      <c r="AG395" t="s">
        <v>36</v>
      </c>
      <c r="AH395" t="s">
        <v>36</v>
      </c>
      <c r="AI395" t="s">
        <v>36</v>
      </c>
      <c r="AJ395">
        <v>1</v>
      </c>
      <c r="AK395" t="s">
        <v>36</v>
      </c>
      <c r="AL395">
        <v>0</v>
      </c>
      <c r="AM395" t="b">
        <v>0</v>
      </c>
    </row>
    <row r="396" spans="1:39" x14ac:dyDescent="0.3">
      <c r="A396">
        <v>600017</v>
      </c>
      <c r="B396" t="s">
        <v>1483</v>
      </c>
      <c r="C396">
        <v>2</v>
      </c>
      <c r="D396">
        <v>2</v>
      </c>
      <c r="E396">
        <v>0</v>
      </c>
      <c r="F396" t="s">
        <v>2094</v>
      </c>
      <c r="G396" t="s">
        <v>36</v>
      </c>
      <c r="H396" t="s">
        <v>2095</v>
      </c>
      <c r="I396" t="s">
        <v>38</v>
      </c>
      <c r="J396" t="s">
        <v>315</v>
      </c>
      <c r="K396" t="s">
        <v>38</v>
      </c>
      <c r="L396">
        <v>0</v>
      </c>
      <c r="M396">
        <v>0</v>
      </c>
      <c r="N396">
        <v>120028</v>
      </c>
      <c r="O396" t="s">
        <v>36</v>
      </c>
      <c r="P396">
        <v>0</v>
      </c>
      <c r="Q396">
        <v>2</v>
      </c>
      <c r="R396" t="s">
        <v>550</v>
      </c>
      <c r="S396">
        <v>2</v>
      </c>
      <c r="T396">
        <v>2</v>
      </c>
      <c r="U396" t="s">
        <v>2070</v>
      </c>
      <c r="V396" t="s">
        <v>36</v>
      </c>
      <c r="W396" t="s">
        <v>36</v>
      </c>
      <c r="Y396">
        <v>0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  <c r="AI396" t="s">
        <v>36</v>
      </c>
      <c r="AJ396">
        <v>0</v>
      </c>
      <c r="AK396" t="s">
        <v>36</v>
      </c>
      <c r="AL396">
        <v>0</v>
      </c>
      <c r="AM396" t="b">
        <v>0</v>
      </c>
    </row>
    <row r="397" spans="1:39" x14ac:dyDescent="0.3">
      <c r="A397">
        <v>600018</v>
      </c>
      <c r="B397" t="s">
        <v>1484</v>
      </c>
      <c r="C397">
        <v>2</v>
      </c>
      <c r="D397">
        <v>2</v>
      </c>
      <c r="E397">
        <v>0</v>
      </c>
      <c r="F397" t="s">
        <v>2082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>
        <v>0</v>
      </c>
      <c r="M397">
        <v>0</v>
      </c>
      <c r="N397">
        <v>120009</v>
      </c>
      <c r="O397" t="s">
        <v>36</v>
      </c>
      <c r="P397">
        <v>0</v>
      </c>
      <c r="Q397">
        <v>2</v>
      </c>
      <c r="R397" t="s">
        <v>36</v>
      </c>
      <c r="S397">
        <v>2</v>
      </c>
      <c r="T397">
        <v>2</v>
      </c>
      <c r="U397" t="s">
        <v>36</v>
      </c>
      <c r="V397" t="s">
        <v>36</v>
      </c>
      <c r="W397" t="s">
        <v>36</v>
      </c>
      <c r="Y397">
        <v>0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  <c r="AI397" t="s">
        <v>36</v>
      </c>
      <c r="AJ397">
        <v>2</v>
      </c>
      <c r="AK397" t="s">
        <v>36</v>
      </c>
      <c r="AL397">
        <v>0</v>
      </c>
      <c r="AM397" t="b">
        <v>0</v>
      </c>
    </row>
    <row r="398" spans="1:39" x14ac:dyDescent="0.3">
      <c r="A398">
        <v>600019</v>
      </c>
      <c r="B398" t="s">
        <v>1444</v>
      </c>
      <c r="C398">
        <v>2</v>
      </c>
      <c r="D398">
        <v>2</v>
      </c>
      <c r="E398">
        <v>2</v>
      </c>
      <c r="F398" t="s">
        <v>1846</v>
      </c>
      <c r="G398" t="s">
        <v>36</v>
      </c>
      <c r="H398" t="s">
        <v>2139</v>
      </c>
      <c r="I398" t="s">
        <v>81</v>
      </c>
      <c r="J398" t="s">
        <v>1106</v>
      </c>
      <c r="K398" t="s">
        <v>81</v>
      </c>
      <c r="L398">
        <v>0</v>
      </c>
      <c r="M398">
        <v>0</v>
      </c>
      <c r="N398">
        <v>110067</v>
      </c>
      <c r="O398" t="s">
        <v>36</v>
      </c>
      <c r="P398">
        <v>0</v>
      </c>
      <c r="Q398">
        <v>2</v>
      </c>
      <c r="R398" t="s">
        <v>531</v>
      </c>
      <c r="S398">
        <v>2</v>
      </c>
      <c r="T398">
        <v>2</v>
      </c>
      <c r="U398" t="s">
        <v>36</v>
      </c>
      <c r="V398" t="s">
        <v>36</v>
      </c>
      <c r="W398" t="s">
        <v>36</v>
      </c>
      <c r="Y398">
        <v>0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  <c r="AI398" t="s">
        <v>36</v>
      </c>
      <c r="AJ398">
        <v>1</v>
      </c>
      <c r="AK398" t="s">
        <v>36</v>
      </c>
      <c r="AL398">
        <v>0</v>
      </c>
      <c r="AM398" t="b">
        <v>0</v>
      </c>
    </row>
    <row r="399" spans="1:39" x14ac:dyDescent="0.3">
      <c r="A399">
        <v>600020</v>
      </c>
      <c r="B399" t="s">
        <v>1485</v>
      </c>
      <c r="C399">
        <v>2</v>
      </c>
      <c r="D399">
        <v>2</v>
      </c>
      <c r="E399">
        <v>2</v>
      </c>
      <c r="F399" t="s">
        <v>1823</v>
      </c>
      <c r="G399" t="s">
        <v>36</v>
      </c>
      <c r="H399" t="s">
        <v>1824</v>
      </c>
      <c r="I399" t="s">
        <v>38</v>
      </c>
      <c r="J399" t="s">
        <v>130</v>
      </c>
      <c r="K399" t="s">
        <v>38</v>
      </c>
      <c r="L399">
        <v>0</v>
      </c>
      <c r="M399">
        <v>0</v>
      </c>
      <c r="N399">
        <v>110056</v>
      </c>
      <c r="O399" t="s">
        <v>36</v>
      </c>
      <c r="P399">
        <v>70</v>
      </c>
      <c r="Q399">
        <v>1</v>
      </c>
      <c r="R399" t="s">
        <v>511</v>
      </c>
      <c r="S399">
        <v>2</v>
      </c>
      <c r="T399">
        <v>2</v>
      </c>
      <c r="U399" t="s">
        <v>36</v>
      </c>
      <c r="V399" t="s">
        <v>36</v>
      </c>
      <c r="W399" t="s">
        <v>36</v>
      </c>
      <c r="Y399">
        <v>0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  <c r="AI399" t="s">
        <v>36</v>
      </c>
      <c r="AJ399">
        <v>1</v>
      </c>
      <c r="AK399" t="s">
        <v>36</v>
      </c>
      <c r="AL399">
        <v>0</v>
      </c>
      <c r="AM399" t="b">
        <v>0</v>
      </c>
    </row>
    <row r="400" spans="1:39" x14ac:dyDescent="0.3">
      <c r="A400">
        <v>600021</v>
      </c>
      <c r="B400" t="s">
        <v>1486</v>
      </c>
      <c r="C400">
        <v>2</v>
      </c>
      <c r="D400">
        <v>2</v>
      </c>
      <c r="E400">
        <v>2</v>
      </c>
      <c r="F400" t="s">
        <v>1869</v>
      </c>
      <c r="G400" t="s">
        <v>36</v>
      </c>
      <c r="H400" t="s">
        <v>1870</v>
      </c>
      <c r="I400" t="s">
        <v>581</v>
      </c>
      <c r="J400" t="s">
        <v>141</v>
      </c>
      <c r="K400" t="s">
        <v>38</v>
      </c>
      <c r="L400">
        <v>0</v>
      </c>
      <c r="M400">
        <v>0</v>
      </c>
      <c r="N400">
        <v>110084</v>
      </c>
      <c r="O400" t="s">
        <v>129</v>
      </c>
      <c r="P400">
        <v>20</v>
      </c>
      <c r="Q400">
        <v>1</v>
      </c>
      <c r="R400" t="s">
        <v>488</v>
      </c>
      <c r="S400">
        <v>2</v>
      </c>
      <c r="T400">
        <v>2</v>
      </c>
      <c r="U400" t="s">
        <v>36</v>
      </c>
      <c r="V400" t="s">
        <v>36</v>
      </c>
      <c r="W400" t="s">
        <v>36</v>
      </c>
      <c r="Y400">
        <v>0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  <c r="AI400" t="s">
        <v>36</v>
      </c>
      <c r="AJ400">
        <v>1</v>
      </c>
      <c r="AK400" t="s">
        <v>36</v>
      </c>
      <c r="AL400">
        <v>0</v>
      </c>
      <c r="AM400" t="b">
        <v>0</v>
      </c>
    </row>
    <row r="401" spans="1:39" x14ac:dyDescent="0.3">
      <c r="A401">
        <v>600022</v>
      </c>
      <c r="B401" t="s">
        <v>1487</v>
      </c>
      <c r="C401">
        <v>2</v>
      </c>
      <c r="D401">
        <v>2</v>
      </c>
      <c r="E401">
        <v>0</v>
      </c>
      <c r="F401" t="s">
        <v>2045</v>
      </c>
      <c r="G401" t="s">
        <v>36</v>
      </c>
      <c r="H401" t="s">
        <v>2600</v>
      </c>
      <c r="I401" t="s">
        <v>36</v>
      </c>
      <c r="J401" t="s">
        <v>196</v>
      </c>
      <c r="K401" t="s">
        <v>36</v>
      </c>
      <c r="L401">
        <v>0</v>
      </c>
      <c r="M401">
        <v>0</v>
      </c>
      <c r="N401">
        <v>110805</v>
      </c>
      <c r="O401" t="s">
        <v>36</v>
      </c>
      <c r="P401">
        <v>0</v>
      </c>
      <c r="Q401">
        <v>2</v>
      </c>
      <c r="R401" t="s">
        <v>488</v>
      </c>
      <c r="S401">
        <v>2</v>
      </c>
      <c r="T401">
        <v>2</v>
      </c>
      <c r="U401" t="s">
        <v>36</v>
      </c>
      <c r="V401" t="s">
        <v>36</v>
      </c>
      <c r="W401" t="s">
        <v>36</v>
      </c>
      <c r="Y401">
        <v>0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  <c r="AE401" t="s">
        <v>36</v>
      </c>
      <c r="AF401" t="s">
        <v>36</v>
      </c>
      <c r="AG401" t="s">
        <v>36</v>
      </c>
      <c r="AH401" t="s">
        <v>36</v>
      </c>
      <c r="AI401" t="s">
        <v>36</v>
      </c>
      <c r="AJ401">
        <v>0</v>
      </c>
      <c r="AK401" t="s">
        <v>36</v>
      </c>
      <c r="AL401">
        <v>0</v>
      </c>
      <c r="AM401" t="b">
        <v>0</v>
      </c>
    </row>
    <row r="402" spans="1:39" x14ac:dyDescent="0.3">
      <c r="A402">
        <v>600023</v>
      </c>
      <c r="B402" t="s">
        <v>1488</v>
      </c>
      <c r="C402">
        <v>2</v>
      </c>
      <c r="D402">
        <v>2</v>
      </c>
      <c r="E402">
        <v>0</v>
      </c>
      <c r="F402" t="s">
        <v>2232</v>
      </c>
      <c r="G402" t="s">
        <v>36</v>
      </c>
      <c r="H402" t="s">
        <v>2233</v>
      </c>
      <c r="I402" t="s">
        <v>38</v>
      </c>
      <c r="J402" t="s">
        <v>2601</v>
      </c>
      <c r="K402" t="s">
        <v>36</v>
      </c>
      <c r="L402">
        <v>0</v>
      </c>
      <c r="M402">
        <v>0</v>
      </c>
      <c r="N402">
        <v>160002</v>
      </c>
      <c r="O402" t="s">
        <v>36</v>
      </c>
      <c r="P402">
        <v>0</v>
      </c>
      <c r="Q402">
        <v>2</v>
      </c>
      <c r="R402" t="s">
        <v>497</v>
      </c>
      <c r="S402">
        <v>2</v>
      </c>
      <c r="T402">
        <v>2</v>
      </c>
      <c r="U402" t="s">
        <v>36</v>
      </c>
      <c r="V402" t="s">
        <v>36</v>
      </c>
      <c r="W402" t="s">
        <v>36</v>
      </c>
      <c r="Y402">
        <v>0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  <c r="AI402" t="s">
        <v>36</v>
      </c>
      <c r="AJ402">
        <v>0</v>
      </c>
      <c r="AK402" t="s">
        <v>36</v>
      </c>
      <c r="AL402">
        <v>0</v>
      </c>
      <c r="AM402" t="b">
        <v>0</v>
      </c>
    </row>
    <row r="403" spans="1:39" x14ac:dyDescent="0.3">
      <c r="A403">
        <v>600024</v>
      </c>
      <c r="B403" t="s">
        <v>1372</v>
      </c>
      <c r="C403">
        <v>2</v>
      </c>
      <c r="D403">
        <v>2</v>
      </c>
      <c r="E403">
        <v>2</v>
      </c>
      <c r="F403" t="s">
        <v>1606</v>
      </c>
      <c r="G403" t="s">
        <v>36</v>
      </c>
      <c r="H403" t="s">
        <v>1607</v>
      </c>
      <c r="I403" t="s">
        <v>38</v>
      </c>
      <c r="J403" t="s">
        <v>77</v>
      </c>
      <c r="K403" t="s">
        <v>38</v>
      </c>
      <c r="L403">
        <v>0</v>
      </c>
      <c r="M403">
        <v>0</v>
      </c>
      <c r="N403">
        <v>110064</v>
      </c>
      <c r="O403" t="s">
        <v>924</v>
      </c>
      <c r="P403">
        <v>95</v>
      </c>
      <c r="Q403">
        <v>1</v>
      </c>
      <c r="R403" t="s">
        <v>488</v>
      </c>
      <c r="S403">
        <v>2</v>
      </c>
      <c r="T403">
        <v>2</v>
      </c>
      <c r="U403" t="s">
        <v>36</v>
      </c>
      <c r="V403" t="s">
        <v>36</v>
      </c>
      <c r="W403" t="s">
        <v>36</v>
      </c>
      <c r="Y403">
        <v>0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  <c r="AI403" t="s">
        <v>36</v>
      </c>
      <c r="AJ403">
        <v>1</v>
      </c>
      <c r="AK403" t="s">
        <v>36</v>
      </c>
      <c r="AL403">
        <v>0</v>
      </c>
      <c r="AM403" t="b">
        <v>0</v>
      </c>
    </row>
    <row r="404" spans="1:39" x14ac:dyDescent="0.3">
      <c r="A404">
        <v>600025</v>
      </c>
      <c r="B404" t="s">
        <v>1434</v>
      </c>
      <c r="C404">
        <v>2</v>
      </c>
      <c r="D404">
        <v>2</v>
      </c>
      <c r="E404">
        <v>2</v>
      </c>
      <c r="F404" t="s">
        <v>1832</v>
      </c>
      <c r="G404" t="s">
        <v>36</v>
      </c>
      <c r="H404" t="s">
        <v>1833</v>
      </c>
      <c r="I404" t="s">
        <v>38</v>
      </c>
      <c r="J404" t="s">
        <v>1144</v>
      </c>
      <c r="K404" t="s">
        <v>38</v>
      </c>
      <c r="L404">
        <v>0</v>
      </c>
      <c r="M404">
        <v>0</v>
      </c>
      <c r="N404">
        <v>110061</v>
      </c>
      <c r="O404" t="s">
        <v>312</v>
      </c>
      <c r="P404">
        <v>100</v>
      </c>
      <c r="Q404">
        <v>1</v>
      </c>
      <c r="R404" t="s">
        <v>484</v>
      </c>
      <c r="S404">
        <v>2</v>
      </c>
      <c r="T404">
        <v>2</v>
      </c>
      <c r="U404" t="s">
        <v>36</v>
      </c>
      <c r="V404" t="s">
        <v>36</v>
      </c>
      <c r="W404" t="s">
        <v>36</v>
      </c>
      <c r="Y404">
        <v>0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  <c r="AI404" t="s">
        <v>36</v>
      </c>
      <c r="AJ404">
        <v>1</v>
      </c>
      <c r="AK404" t="s">
        <v>36</v>
      </c>
      <c r="AL404">
        <v>0</v>
      </c>
      <c r="AM404" t="b">
        <v>0</v>
      </c>
    </row>
    <row r="405" spans="1:39" x14ac:dyDescent="0.3">
      <c r="A405">
        <v>600026</v>
      </c>
      <c r="B405" t="s">
        <v>1438</v>
      </c>
      <c r="C405">
        <v>2</v>
      </c>
      <c r="D405">
        <v>2</v>
      </c>
      <c r="E405">
        <v>2</v>
      </c>
      <c r="F405" t="s">
        <v>1829</v>
      </c>
      <c r="G405" t="s">
        <v>36</v>
      </c>
      <c r="H405" t="s">
        <v>1830</v>
      </c>
      <c r="I405" t="s">
        <v>38</v>
      </c>
      <c r="J405" t="s">
        <v>244</v>
      </c>
      <c r="K405" t="s">
        <v>38</v>
      </c>
      <c r="L405">
        <v>0</v>
      </c>
      <c r="M405">
        <v>0</v>
      </c>
      <c r="N405">
        <v>110060</v>
      </c>
      <c r="O405" t="s">
        <v>924</v>
      </c>
      <c r="P405">
        <v>85</v>
      </c>
      <c r="Q405">
        <v>1</v>
      </c>
      <c r="R405" t="s">
        <v>518</v>
      </c>
      <c r="S405">
        <v>2</v>
      </c>
      <c r="T405">
        <v>2</v>
      </c>
      <c r="U405" t="s">
        <v>36</v>
      </c>
      <c r="V405" t="s">
        <v>36</v>
      </c>
      <c r="W405" t="s">
        <v>36</v>
      </c>
      <c r="Y405">
        <v>0</v>
      </c>
      <c r="Z405" t="s">
        <v>36</v>
      </c>
      <c r="AA405" t="s">
        <v>36</v>
      </c>
      <c r="AB405" t="s">
        <v>36</v>
      </c>
      <c r="AC405" t="s">
        <v>36</v>
      </c>
      <c r="AD405" t="s">
        <v>36</v>
      </c>
      <c r="AE405" t="s">
        <v>36</v>
      </c>
      <c r="AF405" t="s">
        <v>36</v>
      </c>
      <c r="AG405" t="s">
        <v>36</v>
      </c>
      <c r="AH405" t="s">
        <v>36</v>
      </c>
      <c r="AI405" t="s">
        <v>36</v>
      </c>
      <c r="AJ405">
        <v>1</v>
      </c>
      <c r="AK405" t="s">
        <v>36</v>
      </c>
      <c r="AL405">
        <v>0</v>
      </c>
      <c r="AM405" t="b">
        <v>0</v>
      </c>
    </row>
    <row r="406" spans="1:39" x14ac:dyDescent="0.3">
      <c r="A406">
        <v>600027</v>
      </c>
      <c r="B406" t="s">
        <v>1383</v>
      </c>
      <c r="C406">
        <v>2</v>
      </c>
      <c r="D406">
        <v>2</v>
      </c>
      <c r="E406">
        <v>2</v>
      </c>
      <c r="F406" t="s">
        <v>1733</v>
      </c>
      <c r="G406" t="s">
        <v>36</v>
      </c>
      <c r="H406" t="s">
        <v>1734</v>
      </c>
      <c r="I406" t="s">
        <v>38</v>
      </c>
      <c r="J406" t="s">
        <v>244</v>
      </c>
      <c r="K406" t="s">
        <v>38</v>
      </c>
      <c r="L406">
        <v>0</v>
      </c>
      <c r="M406">
        <v>0</v>
      </c>
      <c r="N406">
        <v>110082</v>
      </c>
      <c r="O406" t="s">
        <v>924</v>
      </c>
      <c r="P406">
        <v>80</v>
      </c>
      <c r="Q406">
        <v>1</v>
      </c>
      <c r="R406" t="s">
        <v>552</v>
      </c>
      <c r="S406">
        <v>2</v>
      </c>
      <c r="T406">
        <v>2</v>
      </c>
      <c r="U406" t="s">
        <v>36</v>
      </c>
      <c r="V406" t="s">
        <v>36</v>
      </c>
      <c r="W406" t="s">
        <v>36</v>
      </c>
      <c r="Y406">
        <v>0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  <c r="AI406" t="s">
        <v>36</v>
      </c>
      <c r="AJ406">
        <v>1</v>
      </c>
      <c r="AK406" t="s">
        <v>36</v>
      </c>
      <c r="AL406">
        <v>0</v>
      </c>
      <c r="AM406" t="b">
        <v>0</v>
      </c>
    </row>
    <row r="407" spans="1:39" x14ac:dyDescent="0.3">
      <c r="A407">
        <v>600028</v>
      </c>
      <c r="B407" t="s">
        <v>2602</v>
      </c>
      <c r="C407">
        <v>2</v>
      </c>
      <c r="D407">
        <v>2</v>
      </c>
      <c r="E407">
        <v>2</v>
      </c>
      <c r="F407" t="s">
        <v>1836</v>
      </c>
      <c r="G407" t="s">
        <v>36</v>
      </c>
      <c r="H407" t="s">
        <v>2603</v>
      </c>
      <c r="I407" t="s">
        <v>38</v>
      </c>
      <c r="J407" t="s">
        <v>163</v>
      </c>
      <c r="K407" t="s">
        <v>38</v>
      </c>
      <c r="L407">
        <v>0</v>
      </c>
      <c r="M407">
        <v>0</v>
      </c>
      <c r="N407">
        <v>110062</v>
      </c>
      <c r="O407" t="s">
        <v>924</v>
      </c>
      <c r="P407">
        <v>75</v>
      </c>
      <c r="Q407">
        <v>1</v>
      </c>
      <c r="R407" t="s">
        <v>497</v>
      </c>
      <c r="S407">
        <v>2</v>
      </c>
      <c r="T407">
        <v>2</v>
      </c>
      <c r="U407" t="s">
        <v>36</v>
      </c>
      <c r="V407" t="s">
        <v>36</v>
      </c>
      <c r="W407" t="s">
        <v>1811</v>
      </c>
      <c r="X407" t="s">
        <v>1646</v>
      </c>
      <c r="Y407">
        <v>0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36</v>
      </c>
      <c r="AF407" t="s">
        <v>36</v>
      </c>
      <c r="AG407" t="s">
        <v>36</v>
      </c>
      <c r="AH407" t="s">
        <v>36</v>
      </c>
      <c r="AI407" t="s">
        <v>36</v>
      </c>
      <c r="AJ407">
        <v>1</v>
      </c>
      <c r="AK407" t="s">
        <v>36</v>
      </c>
      <c r="AL407">
        <v>0</v>
      </c>
      <c r="AM407" t="b">
        <v>0</v>
      </c>
    </row>
    <row r="408" spans="1:39" x14ac:dyDescent="0.3">
      <c r="A408">
        <v>600029</v>
      </c>
      <c r="B408" t="s">
        <v>1489</v>
      </c>
      <c r="C408">
        <v>2</v>
      </c>
      <c r="D408">
        <v>2</v>
      </c>
      <c r="E408">
        <v>2</v>
      </c>
      <c r="F408" t="s">
        <v>1913</v>
      </c>
      <c r="G408" t="s">
        <v>36</v>
      </c>
      <c r="H408" t="s">
        <v>1914</v>
      </c>
      <c r="I408" t="s">
        <v>559</v>
      </c>
      <c r="J408" t="s">
        <v>56</v>
      </c>
      <c r="K408" t="s">
        <v>38</v>
      </c>
      <c r="L408">
        <v>0</v>
      </c>
      <c r="M408">
        <v>0</v>
      </c>
      <c r="N408">
        <v>110111</v>
      </c>
      <c r="O408" t="s">
        <v>36</v>
      </c>
      <c r="P408">
        <v>0</v>
      </c>
      <c r="Q408">
        <v>1</v>
      </c>
      <c r="R408" t="s">
        <v>1166</v>
      </c>
      <c r="S408">
        <v>2</v>
      </c>
      <c r="T408">
        <v>2</v>
      </c>
      <c r="U408" t="s">
        <v>36</v>
      </c>
      <c r="V408" t="s">
        <v>36</v>
      </c>
      <c r="W408" t="s">
        <v>36</v>
      </c>
      <c r="Y408">
        <v>0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  <c r="AI408" t="s">
        <v>36</v>
      </c>
      <c r="AJ408">
        <v>1</v>
      </c>
      <c r="AK408" t="s">
        <v>36</v>
      </c>
      <c r="AL408">
        <v>0</v>
      </c>
      <c r="AM408" t="b">
        <v>1</v>
      </c>
    </row>
    <row r="409" spans="1:39" x14ac:dyDescent="0.3">
      <c r="A409">
        <v>600030</v>
      </c>
      <c r="B409" t="s">
        <v>1490</v>
      </c>
      <c r="C409">
        <v>2</v>
      </c>
      <c r="D409">
        <v>2</v>
      </c>
      <c r="E409">
        <v>2</v>
      </c>
      <c r="F409" t="s">
        <v>1843</v>
      </c>
      <c r="G409" t="s">
        <v>36</v>
      </c>
      <c r="H409" t="s">
        <v>1844</v>
      </c>
      <c r="I409" t="s">
        <v>38</v>
      </c>
      <c r="J409" t="s">
        <v>343</v>
      </c>
      <c r="K409" t="s">
        <v>38</v>
      </c>
      <c r="L409">
        <v>0</v>
      </c>
      <c r="M409">
        <v>0</v>
      </c>
      <c r="N409">
        <v>110066</v>
      </c>
      <c r="O409" t="s">
        <v>924</v>
      </c>
      <c r="P409">
        <v>30</v>
      </c>
      <c r="Q409">
        <v>1</v>
      </c>
      <c r="R409" t="s">
        <v>1166</v>
      </c>
      <c r="S409">
        <v>2</v>
      </c>
      <c r="T409">
        <v>2</v>
      </c>
      <c r="U409" t="s">
        <v>36</v>
      </c>
      <c r="V409" t="s">
        <v>36</v>
      </c>
      <c r="W409" t="s">
        <v>36</v>
      </c>
      <c r="Y409">
        <v>0</v>
      </c>
      <c r="Z409" t="s">
        <v>36</v>
      </c>
      <c r="AA409" t="s">
        <v>36</v>
      </c>
      <c r="AB409" t="s">
        <v>36</v>
      </c>
      <c r="AC409" t="s">
        <v>36</v>
      </c>
      <c r="AD409" t="s">
        <v>36</v>
      </c>
      <c r="AE409" t="s">
        <v>36</v>
      </c>
      <c r="AF409" t="s">
        <v>36</v>
      </c>
      <c r="AG409" t="s">
        <v>36</v>
      </c>
      <c r="AH409" t="s">
        <v>36</v>
      </c>
      <c r="AI409" t="s">
        <v>36</v>
      </c>
      <c r="AJ409">
        <v>1</v>
      </c>
      <c r="AK409" t="s">
        <v>36</v>
      </c>
      <c r="AL409">
        <v>0</v>
      </c>
      <c r="AM409" t="b">
        <v>0</v>
      </c>
    </row>
    <row r="410" spans="1:39" x14ac:dyDescent="0.3">
      <c r="A410">
        <v>600031</v>
      </c>
      <c r="B410" t="s">
        <v>1377</v>
      </c>
      <c r="C410">
        <v>2</v>
      </c>
      <c r="D410">
        <v>2</v>
      </c>
      <c r="E410">
        <v>2</v>
      </c>
      <c r="F410" t="s">
        <v>1713</v>
      </c>
      <c r="G410" t="s">
        <v>36</v>
      </c>
      <c r="H410" t="s">
        <v>2311</v>
      </c>
      <c r="I410" t="s">
        <v>38</v>
      </c>
      <c r="J410" t="s">
        <v>1128</v>
      </c>
      <c r="K410" t="s">
        <v>38</v>
      </c>
      <c r="L410">
        <v>0</v>
      </c>
      <c r="M410">
        <v>0</v>
      </c>
      <c r="N410">
        <v>110001</v>
      </c>
      <c r="O410" t="s">
        <v>924</v>
      </c>
      <c r="P410">
        <v>5</v>
      </c>
      <c r="Q410">
        <v>1</v>
      </c>
      <c r="R410" t="s">
        <v>491</v>
      </c>
      <c r="S410">
        <v>2</v>
      </c>
      <c r="T410">
        <v>2</v>
      </c>
      <c r="U410" t="s">
        <v>36</v>
      </c>
      <c r="V410" t="s">
        <v>36</v>
      </c>
      <c r="W410" t="s">
        <v>36</v>
      </c>
      <c r="Y410">
        <v>0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36</v>
      </c>
      <c r="AF410" t="s">
        <v>36</v>
      </c>
      <c r="AG410" t="s">
        <v>36</v>
      </c>
      <c r="AH410" t="s">
        <v>36</v>
      </c>
      <c r="AI410" t="s">
        <v>36</v>
      </c>
      <c r="AJ410">
        <v>1</v>
      </c>
      <c r="AK410" t="s">
        <v>36</v>
      </c>
      <c r="AL410">
        <v>0</v>
      </c>
      <c r="AM410" t="b">
        <v>0</v>
      </c>
    </row>
    <row r="411" spans="1:39" x14ac:dyDescent="0.3">
      <c r="A411">
        <v>600032</v>
      </c>
      <c r="B411" t="s">
        <v>1491</v>
      </c>
      <c r="C411">
        <v>2</v>
      </c>
      <c r="D411">
        <v>2</v>
      </c>
      <c r="E411">
        <v>2</v>
      </c>
      <c r="F411" t="s">
        <v>1873</v>
      </c>
      <c r="G411" t="s">
        <v>36</v>
      </c>
      <c r="H411" t="s">
        <v>1874</v>
      </c>
      <c r="I411" t="s">
        <v>38</v>
      </c>
      <c r="J411" t="s">
        <v>411</v>
      </c>
      <c r="K411" t="s">
        <v>38</v>
      </c>
      <c r="L411">
        <v>0</v>
      </c>
      <c r="M411">
        <v>0</v>
      </c>
      <c r="N411">
        <v>110085</v>
      </c>
      <c r="O411" t="s">
        <v>312</v>
      </c>
      <c r="P411">
        <v>95</v>
      </c>
      <c r="Q411">
        <v>1</v>
      </c>
      <c r="R411" t="s">
        <v>1166</v>
      </c>
      <c r="S411">
        <v>2</v>
      </c>
      <c r="T411">
        <v>2</v>
      </c>
      <c r="U411" t="s">
        <v>36</v>
      </c>
      <c r="V411" t="s">
        <v>36</v>
      </c>
      <c r="W411" t="s">
        <v>36</v>
      </c>
      <c r="Y411">
        <v>0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  <c r="AE411" t="s">
        <v>36</v>
      </c>
      <c r="AF411" t="s">
        <v>36</v>
      </c>
      <c r="AG411" t="s">
        <v>36</v>
      </c>
      <c r="AH411" t="s">
        <v>36</v>
      </c>
      <c r="AI411" t="s">
        <v>36</v>
      </c>
      <c r="AJ411">
        <v>1</v>
      </c>
      <c r="AK411" t="s">
        <v>36</v>
      </c>
      <c r="AL411">
        <v>0</v>
      </c>
      <c r="AM411" t="b">
        <v>0</v>
      </c>
    </row>
    <row r="412" spans="1:39" x14ac:dyDescent="0.3">
      <c r="A412">
        <v>600033</v>
      </c>
      <c r="B412" t="s">
        <v>2604</v>
      </c>
      <c r="C412">
        <v>2</v>
      </c>
      <c r="D412">
        <v>2</v>
      </c>
      <c r="E412">
        <v>0</v>
      </c>
      <c r="F412" t="s">
        <v>2105</v>
      </c>
      <c r="G412" t="s">
        <v>36</v>
      </c>
      <c r="H412" t="s">
        <v>2106</v>
      </c>
      <c r="I412" t="s">
        <v>38</v>
      </c>
      <c r="J412" t="s">
        <v>258</v>
      </c>
      <c r="K412" t="s">
        <v>36</v>
      </c>
      <c r="L412">
        <v>0</v>
      </c>
      <c r="M412">
        <v>0</v>
      </c>
      <c r="N412">
        <v>120101</v>
      </c>
      <c r="O412" t="s">
        <v>36</v>
      </c>
      <c r="P412">
        <v>0</v>
      </c>
      <c r="Q412">
        <v>2</v>
      </c>
      <c r="R412" t="s">
        <v>488</v>
      </c>
      <c r="S412">
        <v>2</v>
      </c>
      <c r="T412">
        <v>2</v>
      </c>
      <c r="U412" t="s">
        <v>36</v>
      </c>
      <c r="V412" t="s">
        <v>36</v>
      </c>
      <c r="W412" t="s">
        <v>36</v>
      </c>
      <c r="X412" t="s">
        <v>2107</v>
      </c>
      <c r="Y412">
        <v>0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  <c r="AI412" t="s">
        <v>36</v>
      </c>
      <c r="AJ412">
        <v>0</v>
      </c>
      <c r="AK412" t="s">
        <v>36</v>
      </c>
      <c r="AL412">
        <v>0</v>
      </c>
      <c r="AM412" t="b">
        <v>0</v>
      </c>
    </row>
    <row r="413" spans="1:39" x14ac:dyDescent="0.3">
      <c r="A413">
        <v>600034</v>
      </c>
      <c r="B413" t="s">
        <v>1492</v>
      </c>
      <c r="C413">
        <v>2</v>
      </c>
      <c r="D413">
        <v>2</v>
      </c>
      <c r="E413">
        <v>2</v>
      </c>
      <c r="F413" t="s">
        <v>1920</v>
      </c>
      <c r="G413" t="s">
        <v>36</v>
      </c>
      <c r="H413" t="s">
        <v>1921</v>
      </c>
      <c r="I413" t="s">
        <v>559</v>
      </c>
      <c r="J413" t="s">
        <v>199</v>
      </c>
      <c r="K413" t="s">
        <v>38</v>
      </c>
      <c r="L413">
        <v>0</v>
      </c>
      <c r="M413">
        <v>0</v>
      </c>
      <c r="N413">
        <v>110120</v>
      </c>
      <c r="O413" t="s">
        <v>36</v>
      </c>
      <c r="P413">
        <v>0</v>
      </c>
      <c r="Q413">
        <v>1</v>
      </c>
      <c r="R413" t="s">
        <v>1166</v>
      </c>
      <c r="S413">
        <v>2</v>
      </c>
      <c r="T413">
        <v>2</v>
      </c>
      <c r="U413" t="s">
        <v>36</v>
      </c>
      <c r="V413" t="s">
        <v>36</v>
      </c>
      <c r="W413" t="s">
        <v>36</v>
      </c>
      <c r="Y413">
        <v>0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  <c r="AE413" t="s">
        <v>36</v>
      </c>
      <c r="AF413" t="s">
        <v>36</v>
      </c>
      <c r="AG413" t="s">
        <v>36</v>
      </c>
      <c r="AH413" t="s">
        <v>36</v>
      </c>
      <c r="AI413" t="s">
        <v>36</v>
      </c>
      <c r="AJ413">
        <v>1</v>
      </c>
      <c r="AK413" t="s">
        <v>36</v>
      </c>
      <c r="AL413">
        <v>0</v>
      </c>
      <c r="AM413" t="b">
        <v>0</v>
      </c>
    </row>
    <row r="414" spans="1:39" x14ac:dyDescent="0.3">
      <c r="A414">
        <v>600035</v>
      </c>
      <c r="B414" t="s">
        <v>2605</v>
      </c>
      <c r="C414">
        <v>2</v>
      </c>
      <c r="D414">
        <v>2</v>
      </c>
      <c r="E414">
        <v>0</v>
      </c>
      <c r="F414" t="s">
        <v>2291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>
        <v>0</v>
      </c>
      <c r="M414">
        <v>0</v>
      </c>
      <c r="N414">
        <v>201401</v>
      </c>
      <c r="O414" t="s">
        <v>36</v>
      </c>
      <c r="P414">
        <v>0</v>
      </c>
      <c r="Q414">
        <v>2</v>
      </c>
      <c r="R414" t="s">
        <v>488</v>
      </c>
      <c r="S414">
        <v>2</v>
      </c>
      <c r="T414">
        <v>0</v>
      </c>
      <c r="U414" t="s">
        <v>36</v>
      </c>
      <c r="V414" t="s">
        <v>36</v>
      </c>
      <c r="W414" t="s">
        <v>36</v>
      </c>
      <c r="X414" t="s">
        <v>2293</v>
      </c>
      <c r="Y414">
        <v>0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  <c r="AI414" t="s">
        <v>36</v>
      </c>
      <c r="AJ414">
        <v>0</v>
      </c>
      <c r="AK414" t="s">
        <v>36</v>
      </c>
      <c r="AL414">
        <v>0</v>
      </c>
      <c r="AM414" t="b">
        <v>0</v>
      </c>
    </row>
    <row r="415" spans="1:39" x14ac:dyDescent="0.3">
      <c r="A415">
        <v>600036</v>
      </c>
      <c r="B415" t="s">
        <v>1493</v>
      </c>
      <c r="C415">
        <v>2</v>
      </c>
      <c r="D415">
        <v>2</v>
      </c>
      <c r="E415">
        <v>2</v>
      </c>
      <c r="F415" t="s">
        <v>2178</v>
      </c>
      <c r="G415" t="s">
        <v>36</v>
      </c>
      <c r="H415" t="s">
        <v>2399</v>
      </c>
      <c r="I415" t="s">
        <v>632</v>
      </c>
      <c r="J415" t="s">
        <v>2180</v>
      </c>
      <c r="K415" t="s">
        <v>410</v>
      </c>
      <c r="L415">
        <v>0</v>
      </c>
      <c r="M415">
        <v>0</v>
      </c>
      <c r="N415">
        <v>340030</v>
      </c>
      <c r="O415" t="s">
        <v>36</v>
      </c>
      <c r="P415">
        <v>0</v>
      </c>
      <c r="Q415">
        <v>2</v>
      </c>
      <c r="R415" t="s">
        <v>516</v>
      </c>
      <c r="S415">
        <v>2</v>
      </c>
      <c r="T415">
        <v>2</v>
      </c>
      <c r="U415" t="s">
        <v>36</v>
      </c>
      <c r="V415" t="s">
        <v>36</v>
      </c>
      <c r="W415" t="s">
        <v>36</v>
      </c>
      <c r="Y415">
        <v>0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  <c r="AI415" t="s">
        <v>36</v>
      </c>
      <c r="AJ415">
        <v>1</v>
      </c>
      <c r="AK415" t="s">
        <v>36</v>
      </c>
      <c r="AL415">
        <v>0</v>
      </c>
      <c r="AM415" t="b">
        <v>0</v>
      </c>
    </row>
    <row r="416" spans="1:39" x14ac:dyDescent="0.3">
      <c r="A416">
        <v>600037</v>
      </c>
      <c r="B416" t="s">
        <v>1494</v>
      </c>
      <c r="C416">
        <v>2</v>
      </c>
      <c r="D416">
        <v>2</v>
      </c>
      <c r="E416">
        <v>0</v>
      </c>
      <c r="F416" t="s">
        <v>2016</v>
      </c>
      <c r="G416" t="s">
        <v>36</v>
      </c>
      <c r="H416" t="s">
        <v>2017</v>
      </c>
      <c r="I416" t="s">
        <v>38</v>
      </c>
      <c r="J416" t="s">
        <v>206</v>
      </c>
      <c r="K416" t="s">
        <v>36</v>
      </c>
      <c r="L416">
        <v>0</v>
      </c>
      <c r="M416">
        <v>0</v>
      </c>
      <c r="N416">
        <v>110302</v>
      </c>
      <c r="O416" t="s">
        <v>36</v>
      </c>
      <c r="P416">
        <v>0</v>
      </c>
      <c r="Q416">
        <v>2</v>
      </c>
      <c r="R416" t="s">
        <v>484</v>
      </c>
      <c r="S416">
        <v>2</v>
      </c>
      <c r="T416">
        <v>2</v>
      </c>
      <c r="U416" t="s">
        <v>36</v>
      </c>
      <c r="V416" t="s">
        <v>36</v>
      </c>
      <c r="W416" t="s">
        <v>36</v>
      </c>
      <c r="Y416">
        <v>0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  <c r="AI416" t="s">
        <v>36</v>
      </c>
      <c r="AJ416">
        <v>0</v>
      </c>
      <c r="AK416" t="s">
        <v>36</v>
      </c>
      <c r="AL416">
        <v>0</v>
      </c>
      <c r="AM416" t="b">
        <v>0</v>
      </c>
    </row>
    <row r="417" spans="1:39" x14ac:dyDescent="0.3">
      <c r="A417">
        <v>600038</v>
      </c>
      <c r="B417" t="s">
        <v>1495</v>
      </c>
      <c r="C417">
        <v>2</v>
      </c>
      <c r="D417">
        <v>2</v>
      </c>
      <c r="E417">
        <v>0</v>
      </c>
      <c r="F417" t="s">
        <v>1601</v>
      </c>
      <c r="G417" t="s">
        <v>36</v>
      </c>
      <c r="H417" t="s">
        <v>1602</v>
      </c>
      <c r="I417" t="s">
        <v>205</v>
      </c>
      <c r="J417" t="s">
        <v>1159</v>
      </c>
      <c r="K417" t="s">
        <v>205</v>
      </c>
      <c r="L417">
        <v>0</v>
      </c>
      <c r="M417">
        <v>0</v>
      </c>
      <c r="N417">
        <v>110803</v>
      </c>
      <c r="O417" t="s">
        <v>36</v>
      </c>
      <c r="P417">
        <v>0</v>
      </c>
      <c r="Q417">
        <v>2</v>
      </c>
      <c r="R417" t="s">
        <v>484</v>
      </c>
      <c r="S417">
        <v>2</v>
      </c>
      <c r="T417">
        <v>2</v>
      </c>
      <c r="U417" t="s">
        <v>1603</v>
      </c>
      <c r="V417" t="s">
        <v>36</v>
      </c>
      <c r="W417" t="s">
        <v>36</v>
      </c>
      <c r="Y417">
        <v>0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  <c r="AE417" t="s">
        <v>36</v>
      </c>
      <c r="AF417" t="s">
        <v>36</v>
      </c>
      <c r="AG417" t="s">
        <v>36</v>
      </c>
      <c r="AH417" t="s">
        <v>36</v>
      </c>
      <c r="AI417" t="s">
        <v>36</v>
      </c>
      <c r="AJ417">
        <v>0</v>
      </c>
      <c r="AK417" t="s">
        <v>36</v>
      </c>
      <c r="AL417">
        <v>0</v>
      </c>
      <c r="AM417" t="b">
        <v>0</v>
      </c>
    </row>
    <row r="418" spans="1:39" x14ac:dyDescent="0.3">
      <c r="A418">
        <v>600039</v>
      </c>
      <c r="B418" t="s">
        <v>1436</v>
      </c>
      <c r="C418">
        <v>2</v>
      </c>
      <c r="D418">
        <v>2</v>
      </c>
      <c r="E418">
        <v>2</v>
      </c>
      <c r="F418" t="s">
        <v>2606</v>
      </c>
      <c r="G418" t="s">
        <v>36</v>
      </c>
      <c r="H418" t="s">
        <v>1878</v>
      </c>
      <c r="I418" t="s">
        <v>385</v>
      </c>
      <c r="J418" t="s">
        <v>1879</v>
      </c>
      <c r="K418" t="s">
        <v>385</v>
      </c>
      <c r="L418">
        <v>0</v>
      </c>
      <c r="M418">
        <v>0</v>
      </c>
      <c r="N418">
        <v>110088</v>
      </c>
      <c r="O418" t="s">
        <v>36</v>
      </c>
      <c r="P418">
        <v>0</v>
      </c>
      <c r="Q418">
        <v>1</v>
      </c>
      <c r="R418" t="s">
        <v>1166</v>
      </c>
      <c r="S418">
        <v>2</v>
      </c>
      <c r="T418">
        <v>2</v>
      </c>
      <c r="U418" t="s">
        <v>36</v>
      </c>
      <c r="V418" t="s">
        <v>36</v>
      </c>
      <c r="W418" t="s">
        <v>36</v>
      </c>
      <c r="Y418">
        <v>0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  <c r="AI418" t="s">
        <v>36</v>
      </c>
      <c r="AJ418">
        <v>1</v>
      </c>
      <c r="AK418" t="s">
        <v>36</v>
      </c>
      <c r="AL418">
        <v>0</v>
      </c>
      <c r="AM418" t="b">
        <v>0</v>
      </c>
    </row>
    <row r="419" spans="1:39" x14ac:dyDescent="0.3">
      <c r="A419">
        <v>600040</v>
      </c>
      <c r="B419" t="s">
        <v>1496</v>
      </c>
      <c r="C419">
        <v>2</v>
      </c>
      <c r="D419">
        <v>2</v>
      </c>
      <c r="E419">
        <v>0</v>
      </c>
      <c r="F419" t="s">
        <v>1966</v>
      </c>
      <c r="G419" t="s">
        <v>36</v>
      </c>
      <c r="H419" t="s">
        <v>1967</v>
      </c>
      <c r="I419" t="s">
        <v>134</v>
      </c>
      <c r="J419" t="s">
        <v>1138</v>
      </c>
      <c r="K419" t="s">
        <v>134</v>
      </c>
      <c r="L419">
        <v>0</v>
      </c>
      <c r="M419">
        <v>0</v>
      </c>
      <c r="N419">
        <v>110191</v>
      </c>
      <c r="O419" t="s">
        <v>36</v>
      </c>
      <c r="P419">
        <v>0</v>
      </c>
      <c r="Q419">
        <v>0</v>
      </c>
      <c r="R419" t="s">
        <v>1533</v>
      </c>
      <c r="S419">
        <v>2</v>
      </c>
      <c r="T419">
        <v>2</v>
      </c>
      <c r="U419" t="s">
        <v>1592</v>
      </c>
      <c r="V419" t="s">
        <v>36</v>
      </c>
      <c r="W419" t="s">
        <v>36</v>
      </c>
      <c r="Y419">
        <v>0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 t="s">
        <v>36</v>
      </c>
      <c r="AF419" t="s">
        <v>36</v>
      </c>
      <c r="AG419" t="s">
        <v>36</v>
      </c>
      <c r="AH419" t="s">
        <v>36</v>
      </c>
      <c r="AI419" t="s">
        <v>36</v>
      </c>
      <c r="AJ419">
        <v>0</v>
      </c>
      <c r="AK419" t="s">
        <v>36</v>
      </c>
      <c r="AL419">
        <v>0</v>
      </c>
      <c r="AM419" t="b">
        <v>0</v>
      </c>
    </row>
    <row r="420" spans="1:39" x14ac:dyDescent="0.3">
      <c r="A420">
        <v>600041</v>
      </c>
      <c r="B420" t="s">
        <v>1497</v>
      </c>
      <c r="C420">
        <v>2</v>
      </c>
      <c r="D420">
        <v>2</v>
      </c>
      <c r="E420">
        <v>0</v>
      </c>
      <c r="F420" t="s">
        <v>1802</v>
      </c>
      <c r="G420" t="s">
        <v>36</v>
      </c>
      <c r="H420" t="s">
        <v>1803</v>
      </c>
      <c r="I420" t="s">
        <v>266</v>
      </c>
      <c r="J420" t="s">
        <v>328</v>
      </c>
      <c r="K420" t="s">
        <v>266</v>
      </c>
      <c r="L420">
        <v>0</v>
      </c>
      <c r="M420">
        <v>0</v>
      </c>
      <c r="N420">
        <v>110039</v>
      </c>
      <c r="O420" t="s">
        <v>36</v>
      </c>
      <c r="P420">
        <v>0</v>
      </c>
      <c r="Q420">
        <v>1</v>
      </c>
      <c r="R420" t="s">
        <v>516</v>
      </c>
      <c r="S420">
        <v>2</v>
      </c>
      <c r="T420">
        <v>2</v>
      </c>
      <c r="U420" t="s">
        <v>36</v>
      </c>
      <c r="V420" t="s">
        <v>36</v>
      </c>
      <c r="W420" t="s">
        <v>36</v>
      </c>
      <c r="Y420">
        <v>0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 t="s">
        <v>36</v>
      </c>
      <c r="AF420" t="s">
        <v>36</v>
      </c>
      <c r="AG420" t="s">
        <v>36</v>
      </c>
      <c r="AH420" t="s">
        <v>36</v>
      </c>
      <c r="AI420" t="s">
        <v>36</v>
      </c>
      <c r="AJ420">
        <v>1</v>
      </c>
      <c r="AK420" t="s">
        <v>36</v>
      </c>
      <c r="AL420">
        <v>0</v>
      </c>
      <c r="AM420" t="b">
        <v>0</v>
      </c>
    </row>
    <row r="421" spans="1:39" x14ac:dyDescent="0.3">
      <c r="A421">
        <v>600042</v>
      </c>
      <c r="B421" t="s">
        <v>1498</v>
      </c>
      <c r="C421">
        <v>2</v>
      </c>
      <c r="D421">
        <v>2</v>
      </c>
      <c r="E421">
        <v>0</v>
      </c>
      <c r="F421" t="s">
        <v>2354</v>
      </c>
      <c r="G421" t="s">
        <v>36</v>
      </c>
      <c r="H421" t="s">
        <v>2355</v>
      </c>
      <c r="I421" t="s">
        <v>591</v>
      </c>
      <c r="J421" t="s">
        <v>339</v>
      </c>
      <c r="K421" t="s">
        <v>38</v>
      </c>
      <c r="L421">
        <v>0</v>
      </c>
      <c r="M421">
        <v>0</v>
      </c>
      <c r="N421">
        <v>350001</v>
      </c>
      <c r="O421" t="s">
        <v>36</v>
      </c>
      <c r="P421">
        <v>0</v>
      </c>
      <c r="Q421">
        <v>1</v>
      </c>
      <c r="R421" t="s">
        <v>550</v>
      </c>
      <c r="S421">
        <v>2</v>
      </c>
      <c r="T421">
        <v>2</v>
      </c>
      <c r="U421" t="s">
        <v>2324</v>
      </c>
      <c r="V421" t="s">
        <v>36</v>
      </c>
      <c r="W421" t="s">
        <v>550</v>
      </c>
      <c r="Y421">
        <v>0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  <c r="AI421" t="s">
        <v>36</v>
      </c>
      <c r="AJ421">
        <v>1</v>
      </c>
      <c r="AK421" t="s">
        <v>36</v>
      </c>
      <c r="AL421">
        <v>0</v>
      </c>
      <c r="AM421" t="b">
        <v>0</v>
      </c>
    </row>
    <row r="422" spans="1:39" x14ac:dyDescent="0.3">
      <c r="A422">
        <v>600043</v>
      </c>
      <c r="B422" t="s">
        <v>1499</v>
      </c>
      <c r="C422">
        <v>2</v>
      </c>
      <c r="D422">
        <v>2</v>
      </c>
      <c r="E422">
        <v>2</v>
      </c>
      <c r="F422" t="s">
        <v>1850</v>
      </c>
      <c r="G422" t="s">
        <v>36</v>
      </c>
      <c r="H422" t="s">
        <v>2607</v>
      </c>
      <c r="I422" t="s">
        <v>38</v>
      </c>
      <c r="J422" t="s">
        <v>1128</v>
      </c>
      <c r="K422" t="s">
        <v>38</v>
      </c>
      <c r="L422">
        <v>0</v>
      </c>
      <c r="M422">
        <v>0</v>
      </c>
      <c r="N422">
        <v>110070</v>
      </c>
      <c r="O422" t="s">
        <v>36</v>
      </c>
      <c r="P422">
        <v>0</v>
      </c>
      <c r="Q422">
        <v>1</v>
      </c>
      <c r="R422" t="s">
        <v>550</v>
      </c>
      <c r="S422">
        <v>2</v>
      </c>
      <c r="T422">
        <v>2</v>
      </c>
      <c r="U422" t="s">
        <v>36</v>
      </c>
      <c r="V422" t="s">
        <v>36</v>
      </c>
      <c r="W422" t="s">
        <v>1811</v>
      </c>
      <c r="Y422">
        <v>0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 t="s">
        <v>36</v>
      </c>
      <c r="AF422" t="s">
        <v>36</v>
      </c>
      <c r="AG422" t="s">
        <v>36</v>
      </c>
      <c r="AH422" t="s">
        <v>36</v>
      </c>
      <c r="AI422" t="s">
        <v>36</v>
      </c>
      <c r="AJ422">
        <v>1</v>
      </c>
      <c r="AK422" t="s">
        <v>36</v>
      </c>
      <c r="AL422">
        <v>0</v>
      </c>
      <c r="AM422" t="b">
        <v>0</v>
      </c>
    </row>
    <row r="423" spans="1:39" x14ac:dyDescent="0.3">
      <c r="A423">
        <v>600044</v>
      </c>
      <c r="B423" t="s">
        <v>2608</v>
      </c>
      <c r="C423">
        <v>2</v>
      </c>
      <c r="D423">
        <v>2</v>
      </c>
      <c r="E423">
        <v>2</v>
      </c>
      <c r="F423" t="s">
        <v>2075</v>
      </c>
      <c r="G423" t="s">
        <v>36</v>
      </c>
      <c r="H423" t="s">
        <v>2609</v>
      </c>
      <c r="I423" t="s">
        <v>38</v>
      </c>
      <c r="J423" t="s">
        <v>315</v>
      </c>
      <c r="K423" t="s">
        <v>38</v>
      </c>
      <c r="L423">
        <v>0</v>
      </c>
      <c r="M423">
        <v>0</v>
      </c>
      <c r="N423">
        <v>120002</v>
      </c>
      <c r="O423" t="s">
        <v>36</v>
      </c>
      <c r="P423">
        <v>0</v>
      </c>
      <c r="Q423">
        <v>2</v>
      </c>
      <c r="R423" t="s">
        <v>1533</v>
      </c>
      <c r="S423">
        <v>2</v>
      </c>
      <c r="T423">
        <v>2</v>
      </c>
      <c r="U423" t="s">
        <v>2070</v>
      </c>
      <c r="V423" t="s">
        <v>36</v>
      </c>
      <c r="W423" t="s">
        <v>36</v>
      </c>
      <c r="X423" t="s">
        <v>1646</v>
      </c>
      <c r="Y423">
        <v>0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  <c r="AE423" t="s">
        <v>36</v>
      </c>
      <c r="AF423" t="s">
        <v>36</v>
      </c>
      <c r="AG423" t="s">
        <v>36</v>
      </c>
      <c r="AH423" t="s">
        <v>36</v>
      </c>
      <c r="AI423" t="s">
        <v>36</v>
      </c>
      <c r="AJ423">
        <v>2</v>
      </c>
      <c r="AK423" t="s">
        <v>36</v>
      </c>
      <c r="AL423">
        <v>0</v>
      </c>
      <c r="AM423" t="b">
        <v>0</v>
      </c>
    </row>
    <row r="424" spans="1:39" x14ac:dyDescent="0.3">
      <c r="A424">
        <v>600045</v>
      </c>
      <c r="B424" t="s">
        <v>1500</v>
      </c>
      <c r="C424">
        <v>2</v>
      </c>
      <c r="D424">
        <v>2</v>
      </c>
      <c r="E424">
        <v>0</v>
      </c>
      <c r="F424" t="s">
        <v>2045</v>
      </c>
      <c r="G424" t="s">
        <v>36</v>
      </c>
      <c r="H424" t="s">
        <v>2051</v>
      </c>
      <c r="I424" t="s">
        <v>38</v>
      </c>
      <c r="J424" t="s">
        <v>196</v>
      </c>
      <c r="K424" t="s">
        <v>38</v>
      </c>
      <c r="L424">
        <v>0</v>
      </c>
      <c r="M424">
        <v>0</v>
      </c>
      <c r="N424">
        <v>110801</v>
      </c>
      <c r="O424" t="s">
        <v>36</v>
      </c>
      <c r="P424">
        <v>0</v>
      </c>
      <c r="Q424">
        <v>2</v>
      </c>
      <c r="R424" t="s">
        <v>488</v>
      </c>
      <c r="S424">
        <v>2</v>
      </c>
      <c r="T424">
        <v>2</v>
      </c>
      <c r="U424" t="s">
        <v>1603</v>
      </c>
      <c r="V424" t="s">
        <v>36</v>
      </c>
      <c r="W424" t="s">
        <v>36</v>
      </c>
      <c r="Y424">
        <v>0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  <c r="AE424" t="s">
        <v>36</v>
      </c>
      <c r="AF424" t="s">
        <v>36</v>
      </c>
      <c r="AG424" t="s">
        <v>36</v>
      </c>
      <c r="AH424" t="s">
        <v>36</v>
      </c>
      <c r="AI424" t="s">
        <v>36</v>
      </c>
      <c r="AJ424">
        <v>2</v>
      </c>
      <c r="AK424" t="s">
        <v>36</v>
      </c>
      <c r="AL424">
        <v>0</v>
      </c>
      <c r="AM424" t="b">
        <v>0</v>
      </c>
    </row>
    <row r="425" spans="1:39" x14ac:dyDescent="0.3">
      <c r="A425">
        <v>600046</v>
      </c>
      <c r="B425" t="s">
        <v>1501</v>
      </c>
      <c r="C425">
        <v>2</v>
      </c>
      <c r="D425">
        <v>2</v>
      </c>
      <c r="E425">
        <v>2</v>
      </c>
      <c r="F425" t="s">
        <v>1840</v>
      </c>
      <c r="G425" t="s">
        <v>36</v>
      </c>
      <c r="H425" t="s">
        <v>1841</v>
      </c>
      <c r="I425" t="s">
        <v>38</v>
      </c>
      <c r="J425" t="s">
        <v>196</v>
      </c>
      <c r="K425" t="s">
        <v>38</v>
      </c>
      <c r="L425">
        <v>0</v>
      </c>
      <c r="M425">
        <v>0</v>
      </c>
      <c r="N425">
        <v>110065</v>
      </c>
      <c r="O425" t="s">
        <v>36</v>
      </c>
      <c r="P425">
        <v>0</v>
      </c>
      <c r="Q425">
        <v>1</v>
      </c>
      <c r="R425" t="s">
        <v>552</v>
      </c>
      <c r="S425">
        <v>2</v>
      </c>
      <c r="T425">
        <v>2</v>
      </c>
      <c r="U425" t="s">
        <v>36</v>
      </c>
      <c r="V425" t="s">
        <v>36</v>
      </c>
      <c r="W425" t="s">
        <v>36</v>
      </c>
      <c r="Y425">
        <v>0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  <c r="AE425" t="s">
        <v>36</v>
      </c>
      <c r="AF425" t="s">
        <v>36</v>
      </c>
      <c r="AG425" t="s">
        <v>36</v>
      </c>
      <c r="AH425" t="s">
        <v>36</v>
      </c>
      <c r="AI425" t="s">
        <v>36</v>
      </c>
      <c r="AJ425">
        <v>1</v>
      </c>
      <c r="AK425" t="s">
        <v>36</v>
      </c>
      <c r="AL425">
        <v>0</v>
      </c>
      <c r="AM425" t="b">
        <v>0</v>
      </c>
    </row>
    <row r="426" spans="1:39" x14ac:dyDescent="0.3">
      <c r="A426">
        <v>600047</v>
      </c>
      <c r="B426" t="s">
        <v>1374</v>
      </c>
      <c r="C426">
        <v>2</v>
      </c>
      <c r="D426">
        <v>2</v>
      </c>
      <c r="E426">
        <v>2</v>
      </c>
      <c r="F426" t="s">
        <v>1826</v>
      </c>
      <c r="G426" t="s">
        <v>36</v>
      </c>
      <c r="H426" t="s">
        <v>1827</v>
      </c>
      <c r="I426" t="s">
        <v>38</v>
      </c>
      <c r="J426" t="s">
        <v>163</v>
      </c>
      <c r="K426" t="s">
        <v>38</v>
      </c>
      <c r="L426">
        <v>0</v>
      </c>
      <c r="M426">
        <v>0</v>
      </c>
      <c r="N426">
        <v>110057</v>
      </c>
      <c r="O426" t="s">
        <v>36</v>
      </c>
      <c r="P426">
        <v>0</v>
      </c>
      <c r="Q426">
        <v>1</v>
      </c>
      <c r="R426" t="s">
        <v>511</v>
      </c>
      <c r="S426">
        <v>2</v>
      </c>
      <c r="T426">
        <v>2</v>
      </c>
      <c r="U426" t="s">
        <v>36</v>
      </c>
      <c r="V426" t="s">
        <v>36</v>
      </c>
      <c r="W426" t="s">
        <v>36</v>
      </c>
      <c r="Y426">
        <v>0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  <c r="AI426" t="s">
        <v>36</v>
      </c>
      <c r="AJ426">
        <v>1</v>
      </c>
      <c r="AK426" t="s">
        <v>36</v>
      </c>
      <c r="AL426">
        <v>0</v>
      </c>
      <c r="AM426" t="b">
        <v>0</v>
      </c>
    </row>
    <row r="427" spans="1:39" x14ac:dyDescent="0.3">
      <c r="A427">
        <v>600048</v>
      </c>
      <c r="B427" t="s">
        <v>1382</v>
      </c>
      <c r="C427">
        <v>2</v>
      </c>
      <c r="D427">
        <v>2</v>
      </c>
      <c r="E427">
        <v>2</v>
      </c>
      <c r="F427" t="s">
        <v>1756</v>
      </c>
      <c r="G427" t="s">
        <v>36</v>
      </c>
      <c r="H427" t="s">
        <v>1757</v>
      </c>
      <c r="I427" t="s">
        <v>635</v>
      </c>
      <c r="J427" t="s">
        <v>442</v>
      </c>
      <c r="K427" t="s">
        <v>145</v>
      </c>
      <c r="L427">
        <v>0</v>
      </c>
      <c r="M427">
        <v>0</v>
      </c>
      <c r="N427">
        <v>110015</v>
      </c>
      <c r="O427" t="s">
        <v>36</v>
      </c>
      <c r="P427">
        <v>0</v>
      </c>
      <c r="Q427">
        <v>1</v>
      </c>
      <c r="R427" t="s">
        <v>516</v>
      </c>
      <c r="S427">
        <v>2</v>
      </c>
      <c r="T427">
        <v>2</v>
      </c>
      <c r="U427" t="s">
        <v>36</v>
      </c>
      <c r="V427" t="s">
        <v>36</v>
      </c>
      <c r="W427" t="s">
        <v>36</v>
      </c>
      <c r="Y427">
        <v>0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  <c r="AI427" t="s">
        <v>36</v>
      </c>
      <c r="AJ427">
        <v>1</v>
      </c>
      <c r="AK427" t="s">
        <v>36</v>
      </c>
      <c r="AL427">
        <v>0</v>
      </c>
      <c r="AM427" t="b">
        <v>0</v>
      </c>
    </row>
    <row r="428" spans="1:39" x14ac:dyDescent="0.3">
      <c r="A428">
        <v>600049</v>
      </c>
      <c r="B428" t="s">
        <v>1502</v>
      </c>
      <c r="C428">
        <v>2</v>
      </c>
      <c r="D428">
        <v>2</v>
      </c>
      <c r="E428">
        <v>0</v>
      </c>
      <c r="F428" t="s">
        <v>2236</v>
      </c>
      <c r="G428" t="s">
        <v>36</v>
      </c>
      <c r="H428" t="s">
        <v>2237</v>
      </c>
      <c r="I428" t="s">
        <v>38</v>
      </c>
      <c r="J428" t="s">
        <v>72</v>
      </c>
      <c r="K428" t="s">
        <v>38</v>
      </c>
      <c r="L428">
        <v>0</v>
      </c>
      <c r="M428">
        <v>0</v>
      </c>
      <c r="N428">
        <v>160004</v>
      </c>
      <c r="O428" t="s">
        <v>36</v>
      </c>
      <c r="P428">
        <v>0</v>
      </c>
      <c r="Q428">
        <v>2</v>
      </c>
      <c r="R428" t="s">
        <v>610</v>
      </c>
      <c r="S428">
        <v>2</v>
      </c>
      <c r="T428">
        <v>2</v>
      </c>
      <c r="U428" t="s">
        <v>2238</v>
      </c>
      <c r="V428" t="s">
        <v>36</v>
      </c>
      <c r="W428" t="s">
        <v>36</v>
      </c>
      <c r="Y428">
        <v>0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  <c r="AI428" t="s">
        <v>36</v>
      </c>
      <c r="AJ428">
        <v>0</v>
      </c>
      <c r="AK428" t="s">
        <v>36</v>
      </c>
      <c r="AL428">
        <v>0</v>
      </c>
      <c r="AM428" t="b">
        <v>0</v>
      </c>
    </row>
    <row r="429" spans="1:39" x14ac:dyDescent="0.3">
      <c r="A429">
        <v>600050</v>
      </c>
      <c r="B429" t="s">
        <v>1503</v>
      </c>
      <c r="C429">
        <v>2</v>
      </c>
      <c r="D429">
        <v>2</v>
      </c>
      <c r="E429">
        <v>2</v>
      </c>
      <c r="F429" t="s">
        <v>1726</v>
      </c>
      <c r="G429" t="s">
        <v>36</v>
      </c>
      <c r="H429" t="s">
        <v>2610</v>
      </c>
      <c r="I429" t="s">
        <v>38</v>
      </c>
      <c r="J429" t="s">
        <v>315</v>
      </c>
      <c r="K429" t="s">
        <v>38</v>
      </c>
      <c r="L429">
        <v>0</v>
      </c>
      <c r="M429">
        <v>0</v>
      </c>
      <c r="N429">
        <v>110004</v>
      </c>
      <c r="O429" t="s">
        <v>36</v>
      </c>
      <c r="P429">
        <v>0</v>
      </c>
      <c r="Q429">
        <v>1</v>
      </c>
      <c r="R429" t="s">
        <v>497</v>
      </c>
      <c r="S429">
        <v>2</v>
      </c>
      <c r="T429">
        <v>2</v>
      </c>
      <c r="U429" t="s">
        <v>36</v>
      </c>
      <c r="V429" t="s">
        <v>36</v>
      </c>
      <c r="W429" t="s">
        <v>36</v>
      </c>
      <c r="Y429">
        <v>0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  <c r="AI429" t="s">
        <v>36</v>
      </c>
      <c r="AJ429">
        <v>1</v>
      </c>
      <c r="AK429" t="s">
        <v>36</v>
      </c>
      <c r="AL429">
        <v>0</v>
      </c>
      <c r="AM429" t="b">
        <v>0</v>
      </c>
    </row>
    <row r="430" spans="1:39" x14ac:dyDescent="0.3">
      <c r="A430">
        <v>600051</v>
      </c>
      <c r="B430" t="s">
        <v>1504</v>
      </c>
      <c r="C430">
        <v>2</v>
      </c>
      <c r="D430">
        <v>2</v>
      </c>
      <c r="E430">
        <v>0</v>
      </c>
      <c r="F430" t="s">
        <v>1717</v>
      </c>
      <c r="G430" t="s">
        <v>36</v>
      </c>
      <c r="H430" t="s">
        <v>2121</v>
      </c>
      <c r="I430" t="s">
        <v>614</v>
      </c>
      <c r="J430" t="s">
        <v>311</v>
      </c>
      <c r="K430" t="s">
        <v>38</v>
      </c>
      <c r="L430">
        <v>0</v>
      </c>
      <c r="M430">
        <v>0</v>
      </c>
      <c r="N430">
        <v>110002</v>
      </c>
      <c r="O430" t="s">
        <v>36</v>
      </c>
      <c r="P430">
        <v>0</v>
      </c>
      <c r="Q430">
        <v>2</v>
      </c>
      <c r="R430" t="s">
        <v>1533</v>
      </c>
      <c r="S430">
        <v>2</v>
      </c>
      <c r="T430">
        <v>0</v>
      </c>
      <c r="U430" t="s">
        <v>1603</v>
      </c>
      <c r="V430" t="s">
        <v>36</v>
      </c>
      <c r="W430" t="s">
        <v>36</v>
      </c>
      <c r="Y430">
        <v>0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  <c r="AE430" t="s">
        <v>36</v>
      </c>
      <c r="AF430" t="s">
        <v>36</v>
      </c>
      <c r="AG430" t="s">
        <v>36</v>
      </c>
      <c r="AH430" t="s">
        <v>36</v>
      </c>
      <c r="AI430" t="s">
        <v>36</v>
      </c>
      <c r="AJ430">
        <v>0</v>
      </c>
      <c r="AK430" t="s">
        <v>36</v>
      </c>
      <c r="AL430">
        <v>0</v>
      </c>
      <c r="AM430" t="b">
        <v>0</v>
      </c>
    </row>
    <row r="431" spans="1:39" x14ac:dyDescent="0.3">
      <c r="A431">
        <v>600052</v>
      </c>
      <c r="B431" t="s">
        <v>1505</v>
      </c>
      <c r="C431">
        <v>2</v>
      </c>
      <c r="D431">
        <v>2</v>
      </c>
      <c r="E431">
        <v>0</v>
      </c>
      <c r="F431" t="s">
        <v>1784</v>
      </c>
      <c r="G431" t="s">
        <v>36</v>
      </c>
      <c r="H431" t="s">
        <v>1785</v>
      </c>
      <c r="I431" t="s">
        <v>38</v>
      </c>
      <c r="J431" t="s">
        <v>174</v>
      </c>
      <c r="K431" t="s">
        <v>38</v>
      </c>
      <c r="L431">
        <v>0</v>
      </c>
      <c r="M431">
        <v>0</v>
      </c>
      <c r="N431">
        <v>110032</v>
      </c>
      <c r="O431" t="s">
        <v>36</v>
      </c>
      <c r="P431">
        <v>0</v>
      </c>
      <c r="Q431">
        <v>2</v>
      </c>
      <c r="R431" t="s">
        <v>518</v>
      </c>
      <c r="S431">
        <v>2</v>
      </c>
      <c r="T431">
        <v>0</v>
      </c>
      <c r="U431" t="s">
        <v>1603</v>
      </c>
      <c r="V431" t="s">
        <v>36</v>
      </c>
      <c r="W431" t="s">
        <v>36</v>
      </c>
      <c r="Y431">
        <v>0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36</v>
      </c>
      <c r="AF431" t="s">
        <v>36</v>
      </c>
      <c r="AG431" t="s">
        <v>36</v>
      </c>
      <c r="AH431" t="s">
        <v>36</v>
      </c>
      <c r="AI431" t="s">
        <v>36</v>
      </c>
      <c r="AJ431">
        <v>0</v>
      </c>
      <c r="AK431" t="s">
        <v>36</v>
      </c>
      <c r="AL431">
        <v>0</v>
      </c>
      <c r="AM431" t="b">
        <v>0</v>
      </c>
    </row>
    <row r="432" spans="1:39" x14ac:dyDescent="0.3">
      <c r="A432">
        <v>600053</v>
      </c>
      <c r="B432" t="s">
        <v>2611</v>
      </c>
      <c r="C432">
        <v>2</v>
      </c>
      <c r="D432">
        <v>2</v>
      </c>
      <c r="E432">
        <v>2</v>
      </c>
      <c r="F432" t="s">
        <v>2420</v>
      </c>
      <c r="G432" t="s">
        <v>36</v>
      </c>
      <c r="H432" t="s">
        <v>1810</v>
      </c>
      <c r="I432" t="s">
        <v>38</v>
      </c>
      <c r="J432" t="s">
        <v>163</v>
      </c>
      <c r="K432" t="s">
        <v>38</v>
      </c>
      <c r="L432">
        <v>0</v>
      </c>
      <c r="M432">
        <v>0</v>
      </c>
      <c r="N432">
        <v>110044</v>
      </c>
      <c r="O432" t="s">
        <v>36</v>
      </c>
      <c r="P432">
        <v>0</v>
      </c>
      <c r="Q432">
        <v>1</v>
      </c>
      <c r="R432" t="s">
        <v>497</v>
      </c>
      <c r="S432">
        <v>2</v>
      </c>
      <c r="T432">
        <v>2</v>
      </c>
      <c r="U432" t="s">
        <v>36</v>
      </c>
      <c r="V432" t="s">
        <v>36</v>
      </c>
      <c r="W432" t="s">
        <v>36</v>
      </c>
      <c r="X432" t="s">
        <v>1646</v>
      </c>
      <c r="Y432">
        <v>0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  <c r="AI432" t="s">
        <v>36</v>
      </c>
      <c r="AJ432">
        <v>1</v>
      </c>
      <c r="AK432" t="s">
        <v>36</v>
      </c>
      <c r="AL432">
        <v>0</v>
      </c>
      <c r="AM432" t="b">
        <v>0</v>
      </c>
    </row>
    <row r="433" spans="1:39" x14ac:dyDescent="0.3">
      <c r="A433">
        <v>600054</v>
      </c>
      <c r="B433" t="s">
        <v>1506</v>
      </c>
      <c r="C433">
        <v>2</v>
      </c>
      <c r="D433">
        <v>2</v>
      </c>
      <c r="E433">
        <v>2</v>
      </c>
      <c r="F433" t="s">
        <v>1813</v>
      </c>
      <c r="G433" t="s">
        <v>36</v>
      </c>
      <c r="H433" t="s">
        <v>2612</v>
      </c>
      <c r="I433" t="s">
        <v>527</v>
      </c>
      <c r="J433" t="s">
        <v>156</v>
      </c>
      <c r="K433" t="s">
        <v>157</v>
      </c>
      <c r="L433">
        <v>0</v>
      </c>
      <c r="M433">
        <v>0</v>
      </c>
      <c r="N433">
        <v>110050</v>
      </c>
      <c r="O433" t="s">
        <v>36</v>
      </c>
      <c r="P433">
        <v>0</v>
      </c>
      <c r="Q433">
        <v>1</v>
      </c>
      <c r="R433" t="s">
        <v>524</v>
      </c>
      <c r="S433">
        <v>2</v>
      </c>
      <c r="T433">
        <v>2</v>
      </c>
      <c r="U433" t="s">
        <v>36</v>
      </c>
      <c r="V433" t="s">
        <v>36</v>
      </c>
      <c r="W433" t="s">
        <v>36</v>
      </c>
      <c r="Y433">
        <v>0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  <c r="AI433" t="s">
        <v>36</v>
      </c>
      <c r="AJ433">
        <v>1</v>
      </c>
      <c r="AK433" t="s">
        <v>36</v>
      </c>
      <c r="AL433">
        <v>0</v>
      </c>
      <c r="AM433" t="b">
        <v>0</v>
      </c>
    </row>
    <row r="434" spans="1:39" x14ac:dyDescent="0.3">
      <c r="A434">
        <v>600055</v>
      </c>
      <c r="B434" t="s">
        <v>1507</v>
      </c>
      <c r="C434">
        <v>2</v>
      </c>
      <c r="D434">
        <v>2</v>
      </c>
      <c r="E434">
        <v>2</v>
      </c>
      <c r="F434" t="s">
        <v>1806</v>
      </c>
      <c r="G434" t="s">
        <v>36</v>
      </c>
      <c r="H434" t="s">
        <v>2613</v>
      </c>
      <c r="I434" t="s">
        <v>637</v>
      </c>
      <c r="J434" t="s">
        <v>454</v>
      </c>
      <c r="K434" t="s">
        <v>145</v>
      </c>
      <c r="L434">
        <v>0</v>
      </c>
      <c r="M434">
        <v>0</v>
      </c>
      <c r="N434">
        <v>110043</v>
      </c>
      <c r="O434" t="s">
        <v>36</v>
      </c>
      <c r="P434">
        <v>0</v>
      </c>
      <c r="Q434">
        <v>1</v>
      </c>
      <c r="R434" t="s">
        <v>516</v>
      </c>
      <c r="S434">
        <v>2</v>
      </c>
      <c r="T434">
        <v>2</v>
      </c>
      <c r="U434" t="s">
        <v>36</v>
      </c>
      <c r="V434" t="s">
        <v>36</v>
      </c>
      <c r="W434" t="s">
        <v>36</v>
      </c>
      <c r="Y434">
        <v>0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  <c r="AI434" t="s">
        <v>36</v>
      </c>
      <c r="AJ434">
        <v>1</v>
      </c>
      <c r="AK434" t="s">
        <v>36</v>
      </c>
      <c r="AL434">
        <v>0</v>
      </c>
      <c r="AM434" t="b">
        <v>0</v>
      </c>
    </row>
    <row r="435" spans="1:39" x14ac:dyDescent="0.3">
      <c r="A435">
        <v>600056</v>
      </c>
      <c r="B435" t="s">
        <v>2614</v>
      </c>
      <c r="C435">
        <v>2</v>
      </c>
      <c r="D435">
        <v>2</v>
      </c>
      <c r="E435">
        <v>2</v>
      </c>
      <c r="F435" t="s">
        <v>1669</v>
      </c>
      <c r="G435" t="s">
        <v>36</v>
      </c>
      <c r="H435" t="s">
        <v>1670</v>
      </c>
      <c r="I435" t="s">
        <v>1671</v>
      </c>
      <c r="J435" t="s">
        <v>356</v>
      </c>
      <c r="K435" t="s">
        <v>38</v>
      </c>
      <c r="L435">
        <v>0</v>
      </c>
      <c r="M435">
        <v>0</v>
      </c>
      <c r="N435">
        <v>110031</v>
      </c>
      <c r="O435" t="s">
        <v>36</v>
      </c>
      <c r="P435">
        <v>0</v>
      </c>
      <c r="Q435">
        <v>1</v>
      </c>
      <c r="R435" t="s">
        <v>511</v>
      </c>
      <c r="S435">
        <v>2</v>
      </c>
      <c r="T435">
        <v>2</v>
      </c>
      <c r="U435" t="s">
        <v>36</v>
      </c>
      <c r="V435" t="s">
        <v>36</v>
      </c>
      <c r="W435" t="s">
        <v>36</v>
      </c>
      <c r="X435" t="s">
        <v>2615</v>
      </c>
      <c r="Y435">
        <v>0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  <c r="AI435" t="s">
        <v>36</v>
      </c>
      <c r="AJ435">
        <v>1</v>
      </c>
      <c r="AK435" t="s">
        <v>36</v>
      </c>
      <c r="AL435">
        <v>0</v>
      </c>
      <c r="AM435" t="b">
        <v>0</v>
      </c>
    </row>
    <row r="436" spans="1:39" x14ac:dyDescent="0.3">
      <c r="A436">
        <v>600057</v>
      </c>
      <c r="B436" t="s">
        <v>1508</v>
      </c>
      <c r="C436">
        <v>2</v>
      </c>
      <c r="D436">
        <v>1</v>
      </c>
      <c r="E436">
        <v>2</v>
      </c>
      <c r="F436" t="s">
        <v>2385</v>
      </c>
      <c r="G436" t="s">
        <v>36</v>
      </c>
      <c r="H436" t="s">
        <v>2616</v>
      </c>
      <c r="I436" t="s">
        <v>38</v>
      </c>
      <c r="J436" t="s">
        <v>340</v>
      </c>
      <c r="K436" t="s">
        <v>38</v>
      </c>
      <c r="L436">
        <v>0</v>
      </c>
      <c r="M436">
        <v>0</v>
      </c>
      <c r="N436">
        <v>340013</v>
      </c>
      <c r="O436" t="s">
        <v>36</v>
      </c>
      <c r="P436">
        <v>0</v>
      </c>
      <c r="Q436">
        <v>2</v>
      </c>
      <c r="R436" t="s">
        <v>550</v>
      </c>
      <c r="S436">
        <v>2</v>
      </c>
      <c r="T436">
        <v>2</v>
      </c>
      <c r="U436" t="s">
        <v>2324</v>
      </c>
      <c r="V436" t="s">
        <v>36</v>
      </c>
      <c r="W436" t="s">
        <v>36</v>
      </c>
      <c r="Y436">
        <v>0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  <c r="AI436" t="s">
        <v>36</v>
      </c>
      <c r="AJ436">
        <v>1</v>
      </c>
      <c r="AK436" t="s">
        <v>36</v>
      </c>
      <c r="AL436">
        <v>0</v>
      </c>
      <c r="AM436" t="b">
        <v>0</v>
      </c>
    </row>
    <row r="437" spans="1:39" x14ac:dyDescent="0.3">
      <c r="A437">
        <v>600058</v>
      </c>
      <c r="B437" t="s">
        <v>1509</v>
      </c>
      <c r="C437">
        <v>2</v>
      </c>
      <c r="D437">
        <v>2</v>
      </c>
      <c r="E437">
        <v>2</v>
      </c>
      <c r="F437" t="s">
        <v>1899</v>
      </c>
      <c r="G437" t="s">
        <v>36</v>
      </c>
      <c r="H437" t="s">
        <v>1900</v>
      </c>
      <c r="I437" t="s">
        <v>413</v>
      </c>
      <c r="J437" t="s">
        <v>1901</v>
      </c>
      <c r="K437" t="s">
        <v>413</v>
      </c>
      <c r="L437">
        <v>0</v>
      </c>
      <c r="M437">
        <v>0</v>
      </c>
      <c r="N437">
        <v>110101</v>
      </c>
      <c r="O437" t="s">
        <v>36</v>
      </c>
      <c r="P437">
        <v>0</v>
      </c>
      <c r="Q437">
        <v>1</v>
      </c>
      <c r="R437" t="s">
        <v>516</v>
      </c>
      <c r="S437">
        <v>2</v>
      </c>
      <c r="T437">
        <v>2</v>
      </c>
      <c r="U437" t="s">
        <v>36</v>
      </c>
      <c r="V437" t="s">
        <v>36</v>
      </c>
      <c r="W437" t="s">
        <v>36</v>
      </c>
      <c r="Y437">
        <v>0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 t="s">
        <v>36</v>
      </c>
      <c r="AF437" t="s">
        <v>36</v>
      </c>
      <c r="AG437" t="s">
        <v>36</v>
      </c>
      <c r="AH437" t="s">
        <v>36</v>
      </c>
      <c r="AI437" t="s">
        <v>36</v>
      </c>
      <c r="AJ437">
        <v>1</v>
      </c>
      <c r="AK437" t="s">
        <v>36</v>
      </c>
      <c r="AL437">
        <v>0</v>
      </c>
      <c r="AM437" t="b">
        <v>0</v>
      </c>
    </row>
    <row r="438" spans="1:39" x14ac:dyDescent="0.3">
      <c r="A438">
        <v>600059</v>
      </c>
      <c r="B438" t="s">
        <v>1386</v>
      </c>
      <c r="C438">
        <v>2</v>
      </c>
      <c r="D438">
        <v>2</v>
      </c>
      <c r="E438">
        <v>0</v>
      </c>
      <c r="F438" t="s">
        <v>1760</v>
      </c>
      <c r="G438" t="s">
        <v>36</v>
      </c>
      <c r="H438" t="s">
        <v>2150</v>
      </c>
      <c r="I438" t="s">
        <v>602</v>
      </c>
      <c r="J438" t="s">
        <v>374</v>
      </c>
      <c r="K438" t="s">
        <v>38</v>
      </c>
      <c r="L438">
        <v>0</v>
      </c>
      <c r="M438">
        <v>0</v>
      </c>
      <c r="N438">
        <v>310001</v>
      </c>
      <c r="O438" t="s">
        <v>36</v>
      </c>
      <c r="P438">
        <v>0</v>
      </c>
      <c r="Q438">
        <v>2</v>
      </c>
      <c r="R438" t="s">
        <v>484</v>
      </c>
      <c r="S438">
        <v>2</v>
      </c>
      <c r="T438">
        <v>2</v>
      </c>
      <c r="U438" t="s">
        <v>2324</v>
      </c>
      <c r="V438" t="s">
        <v>36</v>
      </c>
      <c r="W438" t="s">
        <v>36</v>
      </c>
      <c r="Y438">
        <v>0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  <c r="AI438" t="s">
        <v>36</v>
      </c>
      <c r="AJ438">
        <v>0</v>
      </c>
      <c r="AK438" t="s">
        <v>36</v>
      </c>
      <c r="AL438">
        <v>0</v>
      </c>
      <c r="AM438" t="b">
        <v>0</v>
      </c>
    </row>
    <row r="439" spans="1:39" x14ac:dyDescent="0.3">
      <c r="A439">
        <v>600060</v>
      </c>
      <c r="B439" t="s">
        <v>1510</v>
      </c>
      <c r="C439">
        <v>2</v>
      </c>
      <c r="D439">
        <v>1</v>
      </c>
      <c r="E439">
        <v>0</v>
      </c>
      <c r="F439" t="s">
        <v>2101</v>
      </c>
      <c r="G439" t="s">
        <v>36</v>
      </c>
      <c r="H439" t="s">
        <v>2102</v>
      </c>
      <c r="I439" t="s">
        <v>38</v>
      </c>
      <c r="J439" t="s">
        <v>258</v>
      </c>
      <c r="K439" t="s">
        <v>38</v>
      </c>
      <c r="L439">
        <v>0</v>
      </c>
      <c r="M439">
        <v>0</v>
      </c>
      <c r="N439">
        <v>120100</v>
      </c>
      <c r="O439" t="s">
        <v>36</v>
      </c>
      <c r="P439">
        <v>0</v>
      </c>
      <c r="Q439">
        <v>2</v>
      </c>
      <c r="R439" t="s">
        <v>488</v>
      </c>
      <c r="S439">
        <v>2</v>
      </c>
      <c r="T439">
        <v>2</v>
      </c>
      <c r="U439" t="s">
        <v>1603</v>
      </c>
      <c r="V439" t="s">
        <v>36</v>
      </c>
      <c r="W439" t="s">
        <v>36</v>
      </c>
      <c r="Y439">
        <v>0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  <c r="AI439" t="s">
        <v>36</v>
      </c>
      <c r="AJ439">
        <v>0</v>
      </c>
      <c r="AK439" t="s">
        <v>36</v>
      </c>
      <c r="AL439">
        <v>0</v>
      </c>
      <c r="AM439" t="b">
        <v>0</v>
      </c>
    </row>
    <row r="440" spans="1:39" x14ac:dyDescent="0.3">
      <c r="A440">
        <v>600061</v>
      </c>
      <c r="B440" t="s">
        <v>1437</v>
      </c>
      <c r="C440">
        <v>2</v>
      </c>
      <c r="D440">
        <v>2</v>
      </c>
      <c r="E440">
        <v>2</v>
      </c>
      <c r="F440" t="s">
        <v>2415</v>
      </c>
      <c r="G440" t="s">
        <v>36</v>
      </c>
      <c r="H440" t="s">
        <v>2416</v>
      </c>
      <c r="I440" t="s">
        <v>38</v>
      </c>
      <c r="J440" t="s">
        <v>64</v>
      </c>
      <c r="K440" t="s">
        <v>38</v>
      </c>
      <c r="L440">
        <v>0</v>
      </c>
      <c r="M440">
        <v>0</v>
      </c>
      <c r="N440">
        <v>510014</v>
      </c>
      <c r="O440" t="s">
        <v>36</v>
      </c>
      <c r="P440">
        <v>0</v>
      </c>
      <c r="Q440">
        <v>1</v>
      </c>
      <c r="R440" t="s">
        <v>511</v>
      </c>
      <c r="S440">
        <v>2</v>
      </c>
      <c r="T440">
        <v>2</v>
      </c>
      <c r="U440" t="s">
        <v>36</v>
      </c>
      <c r="V440" t="s">
        <v>36</v>
      </c>
      <c r="W440" t="s">
        <v>36</v>
      </c>
      <c r="Y440">
        <v>0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  <c r="AI440" t="s">
        <v>36</v>
      </c>
      <c r="AJ440">
        <v>1</v>
      </c>
      <c r="AK440" t="s">
        <v>36</v>
      </c>
      <c r="AL440">
        <v>0</v>
      </c>
      <c r="AM440" t="b">
        <v>0</v>
      </c>
    </row>
    <row r="441" spans="1:39" x14ac:dyDescent="0.3">
      <c r="A441">
        <v>600063</v>
      </c>
      <c r="B441" t="s">
        <v>1511</v>
      </c>
      <c r="C441">
        <v>2</v>
      </c>
      <c r="D441">
        <v>2</v>
      </c>
      <c r="E441">
        <v>0</v>
      </c>
      <c r="F441" t="s">
        <v>2551</v>
      </c>
      <c r="G441" t="s">
        <v>36</v>
      </c>
      <c r="H441" t="s">
        <v>2617</v>
      </c>
      <c r="I441" t="s">
        <v>38</v>
      </c>
      <c r="J441" t="s">
        <v>186</v>
      </c>
      <c r="K441" t="s">
        <v>38</v>
      </c>
      <c r="L441">
        <v>0</v>
      </c>
      <c r="M441">
        <v>0</v>
      </c>
      <c r="N441">
        <v>510005</v>
      </c>
      <c r="O441" t="s">
        <v>36</v>
      </c>
      <c r="P441">
        <v>0</v>
      </c>
      <c r="Q441">
        <v>2</v>
      </c>
      <c r="R441" t="s">
        <v>552</v>
      </c>
      <c r="S441">
        <v>2</v>
      </c>
      <c r="T441">
        <v>1</v>
      </c>
      <c r="U441" t="s">
        <v>36</v>
      </c>
      <c r="V441" t="s">
        <v>36</v>
      </c>
      <c r="W441" t="s">
        <v>36</v>
      </c>
      <c r="Y441">
        <v>0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  <c r="AI441" t="s">
        <v>36</v>
      </c>
      <c r="AJ441">
        <v>1</v>
      </c>
      <c r="AK441" t="s">
        <v>36</v>
      </c>
      <c r="AL441">
        <v>0</v>
      </c>
      <c r="AM441" t="b">
        <v>0</v>
      </c>
    </row>
    <row r="442" spans="1:39" x14ac:dyDescent="0.3">
      <c r="A442">
        <v>600065</v>
      </c>
      <c r="B442" t="s">
        <v>2618</v>
      </c>
      <c r="C442">
        <v>2</v>
      </c>
      <c r="D442">
        <v>2</v>
      </c>
      <c r="E442">
        <v>2</v>
      </c>
      <c r="F442" t="s">
        <v>1928</v>
      </c>
      <c r="G442" t="s">
        <v>36</v>
      </c>
      <c r="H442" t="s">
        <v>1929</v>
      </c>
      <c r="I442" t="s">
        <v>38</v>
      </c>
      <c r="J442" t="s">
        <v>186</v>
      </c>
      <c r="K442" t="s">
        <v>38</v>
      </c>
      <c r="L442">
        <v>0</v>
      </c>
      <c r="M442">
        <v>0</v>
      </c>
      <c r="N442">
        <v>110135</v>
      </c>
      <c r="O442" t="s">
        <v>36</v>
      </c>
      <c r="P442">
        <v>0</v>
      </c>
      <c r="Q442">
        <v>1</v>
      </c>
      <c r="R442" t="s">
        <v>36</v>
      </c>
      <c r="S442">
        <v>2</v>
      </c>
      <c r="T442">
        <v>2</v>
      </c>
      <c r="U442" t="s">
        <v>36</v>
      </c>
      <c r="V442" t="s">
        <v>36</v>
      </c>
      <c r="W442" t="s">
        <v>36</v>
      </c>
      <c r="X442" t="s">
        <v>2142</v>
      </c>
      <c r="Y442">
        <v>0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  <c r="AI442" t="s">
        <v>36</v>
      </c>
      <c r="AJ442">
        <v>1</v>
      </c>
      <c r="AK442" t="s">
        <v>36</v>
      </c>
      <c r="AL442">
        <v>0</v>
      </c>
      <c r="AM442" t="b">
        <v>0</v>
      </c>
    </row>
    <row r="443" spans="1:39" x14ac:dyDescent="0.3">
      <c r="A443">
        <v>600066</v>
      </c>
      <c r="B443" t="s">
        <v>1512</v>
      </c>
      <c r="C443">
        <v>2</v>
      </c>
      <c r="D443">
        <v>2</v>
      </c>
      <c r="E443">
        <v>0</v>
      </c>
      <c r="F443" t="s">
        <v>1888</v>
      </c>
      <c r="G443" t="s">
        <v>36</v>
      </c>
      <c r="H443" t="s">
        <v>1889</v>
      </c>
      <c r="I443" t="s">
        <v>2531</v>
      </c>
      <c r="J443" t="s">
        <v>1244</v>
      </c>
      <c r="K443" t="s">
        <v>266</v>
      </c>
      <c r="L443">
        <v>0</v>
      </c>
      <c r="M443">
        <v>0</v>
      </c>
      <c r="N443">
        <v>110096</v>
      </c>
      <c r="O443" t="s">
        <v>36</v>
      </c>
      <c r="P443">
        <v>0</v>
      </c>
      <c r="Q443">
        <v>2</v>
      </c>
      <c r="R443" t="s">
        <v>516</v>
      </c>
      <c r="S443">
        <v>0</v>
      </c>
      <c r="T443">
        <v>0</v>
      </c>
      <c r="U443" t="s">
        <v>1592</v>
      </c>
      <c r="V443" t="s">
        <v>36</v>
      </c>
      <c r="W443" t="s">
        <v>36</v>
      </c>
      <c r="Y443">
        <v>0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 t="s">
        <v>36</v>
      </c>
      <c r="AF443" t="s">
        <v>36</v>
      </c>
      <c r="AG443" t="s">
        <v>36</v>
      </c>
      <c r="AH443" t="s">
        <v>36</v>
      </c>
      <c r="AI443" t="s">
        <v>36</v>
      </c>
      <c r="AJ443">
        <v>0</v>
      </c>
      <c r="AK443" t="s">
        <v>36</v>
      </c>
      <c r="AL443">
        <v>0</v>
      </c>
      <c r="AM443" t="b">
        <v>0</v>
      </c>
    </row>
    <row r="444" spans="1:39" x14ac:dyDescent="0.3">
      <c r="A444">
        <v>600067</v>
      </c>
      <c r="B444" t="s">
        <v>1513</v>
      </c>
      <c r="C444">
        <v>2</v>
      </c>
      <c r="D444">
        <v>2</v>
      </c>
      <c r="E444">
        <v>0</v>
      </c>
      <c r="F444" t="s">
        <v>1641</v>
      </c>
      <c r="G444" t="s">
        <v>36</v>
      </c>
      <c r="H444" t="s">
        <v>1642</v>
      </c>
      <c r="I444" t="s">
        <v>537</v>
      </c>
      <c r="J444" t="s">
        <v>838</v>
      </c>
      <c r="K444" t="s">
        <v>266</v>
      </c>
      <c r="L444">
        <v>0</v>
      </c>
      <c r="M444">
        <v>0</v>
      </c>
      <c r="N444">
        <v>110010</v>
      </c>
      <c r="O444" t="s">
        <v>36</v>
      </c>
      <c r="P444">
        <v>0</v>
      </c>
      <c r="Q444">
        <v>2</v>
      </c>
      <c r="R444" t="s">
        <v>516</v>
      </c>
      <c r="S444">
        <v>0</v>
      </c>
      <c r="T444">
        <v>0</v>
      </c>
      <c r="U444" t="s">
        <v>1603</v>
      </c>
      <c r="V444" t="s">
        <v>36</v>
      </c>
      <c r="W444" t="s">
        <v>36</v>
      </c>
      <c r="Y444">
        <v>0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  <c r="AI444" t="s">
        <v>36</v>
      </c>
      <c r="AJ444">
        <v>0</v>
      </c>
      <c r="AK444" t="s">
        <v>36</v>
      </c>
      <c r="AL444">
        <v>0</v>
      </c>
      <c r="AM444" t="b">
        <v>0</v>
      </c>
    </row>
    <row r="445" spans="1:39" x14ac:dyDescent="0.3">
      <c r="A445">
        <v>600068</v>
      </c>
      <c r="B445" t="s">
        <v>1514</v>
      </c>
      <c r="C445">
        <v>2</v>
      </c>
      <c r="D445">
        <v>1</v>
      </c>
      <c r="E445">
        <v>0</v>
      </c>
      <c r="F445" t="s">
        <v>1699</v>
      </c>
      <c r="G445" t="s">
        <v>36</v>
      </c>
      <c r="H445" t="s">
        <v>2619</v>
      </c>
      <c r="I445" t="s">
        <v>38</v>
      </c>
      <c r="J445" t="s">
        <v>186</v>
      </c>
      <c r="K445" t="s">
        <v>38</v>
      </c>
      <c r="L445">
        <v>0</v>
      </c>
      <c r="M445">
        <v>0</v>
      </c>
      <c r="N445">
        <v>100101</v>
      </c>
      <c r="O445" t="s">
        <v>36</v>
      </c>
      <c r="P445">
        <v>0</v>
      </c>
      <c r="Q445">
        <v>2</v>
      </c>
      <c r="R445" t="s">
        <v>497</v>
      </c>
      <c r="S445">
        <v>0</v>
      </c>
      <c r="T445">
        <v>0</v>
      </c>
      <c r="U445" t="s">
        <v>1615</v>
      </c>
      <c r="V445" t="s">
        <v>36</v>
      </c>
      <c r="W445" t="s">
        <v>36</v>
      </c>
      <c r="Y445">
        <v>0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  <c r="AI445" t="s">
        <v>36</v>
      </c>
      <c r="AJ445">
        <v>0</v>
      </c>
      <c r="AK445" t="s">
        <v>36</v>
      </c>
      <c r="AL445">
        <v>0</v>
      </c>
      <c r="AM445" t="b">
        <v>0</v>
      </c>
    </row>
    <row r="446" spans="1:39" x14ac:dyDescent="0.3">
      <c r="A446">
        <v>600076</v>
      </c>
      <c r="B446" t="s">
        <v>1515</v>
      </c>
      <c r="C446">
        <v>2</v>
      </c>
      <c r="D446">
        <v>2</v>
      </c>
      <c r="E446">
        <v>2</v>
      </c>
      <c r="F446" t="s">
        <v>2573</v>
      </c>
      <c r="G446" t="s">
        <v>36</v>
      </c>
      <c r="H446" t="s">
        <v>2574</v>
      </c>
      <c r="I446" t="s">
        <v>38</v>
      </c>
      <c r="J446" t="s">
        <v>186</v>
      </c>
      <c r="K446" t="s">
        <v>38</v>
      </c>
      <c r="L446">
        <v>0</v>
      </c>
      <c r="M446">
        <v>0</v>
      </c>
      <c r="N446">
        <v>510015</v>
      </c>
      <c r="O446" t="s">
        <v>36</v>
      </c>
      <c r="P446">
        <v>0</v>
      </c>
      <c r="Q446">
        <v>2</v>
      </c>
      <c r="R446" t="s">
        <v>552</v>
      </c>
      <c r="S446">
        <v>2</v>
      </c>
      <c r="T446">
        <v>2</v>
      </c>
      <c r="U446" t="s">
        <v>36</v>
      </c>
      <c r="V446" t="s">
        <v>36</v>
      </c>
      <c r="W446" t="s">
        <v>36</v>
      </c>
      <c r="Y446">
        <v>0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  <c r="AI446" t="s">
        <v>36</v>
      </c>
      <c r="AJ446">
        <v>2</v>
      </c>
      <c r="AK446" t="s">
        <v>36</v>
      </c>
      <c r="AL446">
        <v>0</v>
      </c>
      <c r="AM446" t="b">
        <v>0</v>
      </c>
    </row>
    <row r="447" spans="1:39" x14ac:dyDescent="0.3">
      <c r="A447">
        <v>600080</v>
      </c>
      <c r="B447" t="s">
        <v>1516</v>
      </c>
      <c r="C447">
        <v>2</v>
      </c>
      <c r="D447">
        <v>2</v>
      </c>
      <c r="E447">
        <v>2</v>
      </c>
      <c r="F447" t="s">
        <v>2085</v>
      </c>
      <c r="G447" t="s">
        <v>36</v>
      </c>
      <c r="H447" t="s">
        <v>2086</v>
      </c>
      <c r="I447" t="s">
        <v>575</v>
      </c>
      <c r="J447" t="s">
        <v>2087</v>
      </c>
      <c r="K447" t="s">
        <v>38</v>
      </c>
      <c r="L447">
        <v>0</v>
      </c>
      <c r="M447">
        <v>0</v>
      </c>
      <c r="N447">
        <v>120017</v>
      </c>
      <c r="O447" t="s">
        <v>36</v>
      </c>
      <c r="P447">
        <v>0</v>
      </c>
      <c r="Q447">
        <v>2</v>
      </c>
      <c r="R447" t="s">
        <v>518</v>
      </c>
      <c r="S447">
        <v>2</v>
      </c>
      <c r="T447">
        <v>2</v>
      </c>
      <c r="U447" t="s">
        <v>36</v>
      </c>
      <c r="V447" t="s">
        <v>36</v>
      </c>
      <c r="W447" t="s">
        <v>36</v>
      </c>
      <c r="Y447">
        <v>0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  <c r="AI447" t="s">
        <v>36</v>
      </c>
      <c r="AJ447">
        <v>2</v>
      </c>
      <c r="AK447" t="s">
        <v>36</v>
      </c>
      <c r="AL447">
        <v>0</v>
      </c>
      <c r="AM447" t="b">
        <v>0</v>
      </c>
    </row>
    <row r="448" spans="1:39" x14ac:dyDescent="0.3">
      <c r="A448">
        <v>600081</v>
      </c>
      <c r="B448" t="s">
        <v>1517</v>
      </c>
      <c r="C448">
        <v>2</v>
      </c>
      <c r="D448">
        <v>2</v>
      </c>
      <c r="E448">
        <v>2</v>
      </c>
      <c r="F448" t="s">
        <v>1951</v>
      </c>
      <c r="G448" t="s">
        <v>36</v>
      </c>
      <c r="H448" t="s">
        <v>1952</v>
      </c>
      <c r="I448" t="s">
        <v>571</v>
      </c>
      <c r="J448" t="s">
        <v>94</v>
      </c>
      <c r="K448" t="s">
        <v>38</v>
      </c>
      <c r="L448">
        <v>0</v>
      </c>
      <c r="M448">
        <v>0</v>
      </c>
      <c r="N448">
        <v>110183</v>
      </c>
      <c r="O448" t="s">
        <v>36</v>
      </c>
      <c r="P448">
        <v>0</v>
      </c>
      <c r="Q448">
        <v>2</v>
      </c>
      <c r="R448" t="s">
        <v>518</v>
      </c>
      <c r="S448">
        <v>2</v>
      </c>
      <c r="T448">
        <v>2</v>
      </c>
      <c r="U448" t="s">
        <v>36</v>
      </c>
      <c r="V448" t="s">
        <v>36</v>
      </c>
      <c r="W448" t="s">
        <v>36</v>
      </c>
      <c r="Y448">
        <v>0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  <c r="AI448" t="s">
        <v>36</v>
      </c>
      <c r="AJ448">
        <v>2</v>
      </c>
      <c r="AK448" t="s">
        <v>36</v>
      </c>
      <c r="AL448">
        <v>0</v>
      </c>
      <c r="AM448" t="b">
        <v>0</v>
      </c>
    </row>
    <row r="449" spans="1:39" x14ac:dyDescent="0.3">
      <c r="A449">
        <v>600083</v>
      </c>
      <c r="B449" t="s">
        <v>1435</v>
      </c>
      <c r="C449">
        <v>2</v>
      </c>
      <c r="D449">
        <v>2</v>
      </c>
      <c r="E449">
        <v>0</v>
      </c>
      <c r="F449" t="s">
        <v>1940</v>
      </c>
      <c r="G449" t="s">
        <v>36</v>
      </c>
      <c r="H449" t="s">
        <v>1941</v>
      </c>
      <c r="I449" t="s">
        <v>266</v>
      </c>
      <c r="J449" t="s">
        <v>328</v>
      </c>
      <c r="K449" t="s">
        <v>266</v>
      </c>
      <c r="L449">
        <v>0</v>
      </c>
      <c r="M449">
        <v>0</v>
      </c>
      <c r="N449">
        <v>110147</v>
      </c>
      <c r="O449" t="s">
        <v>36</v>
      </c>
      <c r="P449">
        <v>0</v>
      </c>
      <c r="Q449">
        <v>2</v>
      </c>
      <c r="R449" t="s">
        <v>516</v>
      </c>
      <c r="S449">
        <v>2</v>
      </c>
      <c r="T449">
        <v>2</v>
      </c>
      <c r="U449" t="s">
        <v>1592</v>
      </c>
      <c r="V449" t="s">
        <v>36</v>
      </c>
      <c r="W449" t="s">
        <v>36</v>
      </c>
      <c r="Y449">
        <v>0</v>
      </c>
      <c r="Z449" t="s">
        <v>36</v>
      </c>
      <c r="AA449" t="s">
        <v>1594</v>
      </c>
      <c r="AB449" t="s">
        <v>36</v>
      </c>
      <c r="AC449" t="s">
        <v>36</v>
      </c>
      <c r="AD449" t="s">
        <v>36</v>
      </c>
      <c r="AE449" t="s">
        <v>36</v>
      </c>
      <c r="AF449" t="s">
        <v>36</v>
      </c>
      <c r="AG449" t="s">
        <v>36</v>
      </c>
      <c r="AH449" t="s">
        <v>36</v>
      </c>
      <c r="AI449" t="s">
        <v>36</v>
      </c>
      <c r="AJ449">
        <v>2</v>
      </c>
      <c r="AK449" t="s">
        <v>36</v>
      </c>
      <c r="AL449">
        <v>0</v>
      </c>
      <c r="AM449" t="b">
        <v>0</v>
      </c>
    </row>
    <row r="450" spans="1:39" x14ac:dyDescent="0.3">
      <c r="A450">
        <v>600085</v>
      </c>
      <c r="B450" t="s">
        <v>1518</v>
      </c>
      <c r="C450">
        <v>2</v>
      </c>
      <c r="D450">
        <v>2</v>
      </c>
      <c r="E450">
        <v>2</v>
      </c>
      <c r="F450" t="s">
        <v>2090</v>
      </c>
      <c r="G450" t="s">
        <v>36</v>
      </c>
      <c r="H450" t="s">
        <v>2620</v>
      </c>
      <c r="I450" t="s">
        <v>38</v>
      </c>
      <c r="J450" t="s">
        <v>351</v>
      </c>
      <c r="K450" t="s">
        <v>38</v>
      </c>
      <c r="L450">
        <v>0</v>
      </c>
      <c r="M450">
        <v>0</v>
      </c>
      <c r="N450">
        <v>120027</v>
      </c>
      <c r="O450" t="s">
        <v>36</v>
      </c>
      <c r="P450">
        <v>0</v>
      </c>
      <c r="Q450">
        <v>2</v>
      </c>
      <c r="R450" t="s">
        <v>550</v>
      </c>
      <c r="S450">
        <v>2</v>
      </c>
      <c r="T450">
        <v>2</v>
      </c>
      <c r="U450" t="s">
        <v>36</v>
      </c>
      <c r="V450" t="s">
        <v>36</v>
      </c>
      <c r="W450" t="s">
        <v>36</v>
      </c>
      <c r="Y450">
        <v>0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  <c r="AI450" t="s">
        <v>36</v>
      </c>
      <c r="AJ450">
        <v>2</v>
      </c>
      <c r="AK450" t="s">
        <v>36</v>
      </c>
      <c r="AL450">
        <v>0</v>
      </c>
      <c r="AM450" t="b">
        <v>0</v>
      </c>
    </row>
    <row r="451" spans="1:39" x14ac:dyDescent="0.3">
      <c r="A451">
        <v>600086</v>
      </c>
      <c r="B451" t="s">
        <v>2621</v>
      </c>
      <c r="C451">
        <v>2</v>
      </c>
      <c r="D451">
        <v>2</v>
      </c>
      <c r="E451">
        <v>2</v>
      </c>
      <c r="F451" t="s">
        <v>1669</v>
      </c>
      <c r="G451" t="s">
        <v>36</v>
      </c>
      <c r="H451" t="s">
        <v>1670</v>
      </c>
      <c r="I451" t="s">
        <v>1671</v>
      </c>
      <c r="J451" t="s">
        <v>356</v>
      </c>
      <c r="K451" t="s">
        <v>38</v>
      </c>
      <c r="L451">
        <v>0</v>
      </c>
      <c r="M451">
        <v>0</v>
      </c>
      <c r="N451">
        <v>110031</v>
      </c>
      <c r="O451" t="s">
        <v>36</v>
      </c>
      <c r="P451">
        <v>0</v>
      </c>
      <c r="Q451">
        <v>2</v>
      </c>
      <c r="R451" t="s">
        <v>511</v>
      </c>
      <c r="S451">
        <v>2</v>
      </c>
      <c r="T451">
        <v>2</v>
      </c>
      <c r="U451" t="s">
        <v>36</v>
      </c>
      <c r="V451" t="s">
        <v>36</v>
      </c>
      <c r="W451" t="s">
        <v>1662</v>
      </c>
      <c r="X451" t="s">
        <v>2305</v>
      </c>
      <c r="Y451">
        <v>0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2622</v>
      </c>
      <c r="AF451" t="s">
        <v>36</v>
      </c>
      <c r="AG451" t="s">
        <v>36</v>
      </c>
      <c r="AH451" t="s">
        <v>36</v>
      </c>
      <c r="AI451" t="s">
        <v>36</v>
      </c>
      <c r="AJ451">
        <v>2</v>
      </c>
      <c r="AK451" t="s">
        <v>36</v>
      </c>
      <c r="AL451">
        <v>0</v>
      </c>
      <c r="AM451" t="b">
        <v>0</v>
      </c>
    </row>
    <row r="452" spans="1:39" x14ac:dyDescent="0.3">
      <c r="A452">
        <v>600091</v>
      </c>
      <c r="B452" t="s">
        <v>1519</v>
      </c>
      <c r="C452">
        <v>2</v>
      </c>
      <c r="D452">
        <v>2</v>
      </c>
      <c r="E452">
        <v>2</v>
      </c>
      <c r="F452" t="s">
        <v>1891</v>
      </c>
      <c r="G452" t="s">
        <v>36</v>
      </c>
      <c r="H452" t="s">
        <v>1892</v>
      </c>
      <c r="I452" t="s">
        <v>114</v>
      </c>
      <c r="J452" t="s">
        <v>1893</v>
      </c>
      <c r="K452" t="s">
        <v>114</v>
      </c>
      <c r="L452">
        <v>0</v>
      </c>
      <c r="M452">
        <v>0</v>
      </c>
      <c r="N452">
        <v>110098</v>
      </c>
      <c r="O452" t="s">
        <v>36</v>
      </c>
      <c r="P452">
        <v>0</v>
      </c>
      <c r="Q452">
        <v>2</v>
      </c>
      <c r="R452" t="s">
        <v>524</v>
      </c>
      <c r="S452">
        <v>2</v>
      </c>
      <c r="T452">
        <v>2</v>
      </c>
      <c r="U452" t="s">
        <v>1603</v>
      </c>
      <c r="V452" t="s">
        <v>36</v>
      </c>
      <c r="W452" t="s">
        <v>36</v>
      </c>
      <c r="Y452">
        <v>0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  <c r="AI452" t="s">
        <v>36</v>
      </c>
      <c r="AJ452">
        <v>1</v>
      </c>
      <c r="AK452" t="s">
        <v>36</v>
      </c>
      <c r="AL452">
        <v>0</v>
      </c>
      <c r="AM452" t="b">
        <v>0</v>
      </c>
    </row>
    <row r="453" spans="1:39" x14ac:dyDescent="0.3">
      <c r="A453">
        <v>600092</v>
      </c>
      <c r="B453" t="s">
        <v>1520</v>
      </c>
      <c r="C453">
        <v>2</v>
      </c>
      <c r="D453">
        <v>2</v>
      </c>
      <c r="E453">
        <v>2</v>
      </c>
      <c r="F453" t="s">
        <v>2354</v>
      </c>
      <c r="G453" t="s">
        <v>36</v>
      </c>
      <c r="H453" t="s">
        <v>2355</v>
      </c>
      <c r="I453" t="s">
        <v>591</v>
      </c>
      <c r="J453" t="s">
        <v>339</v>
      </c>
      <c r="K453" t="s">
        <v>38</v>
      </c>
      <c r="L453">
        <v>0</v>
      </c>
      <c r="M453">
        <v>0</v>
      </c>
      <c r="N453">
        <v>350001</v>
      </c>
      <c r="O453" t="s">
        <v>36</v>
      </c>
      <c r="P453">
        <v>0</v>
      </c>
      <c r="Q453">
        <v>2</v>
      </c>
      <c r="R453" t="s">
        <v>550</v>
      </c>
      <c r="S453">
        <v>2</v>
      </c>
      <c r="T453">
        <v>2</v>
      </c>
      <c r="U453" t="s">
        <v>2324</v>
      </c>
      <c r="V453" t="s">
        <v>36</v>
      </c>
      <c r="W453" t="s">
        <v>36</v>
      </c>
      <c r="Y453">
        <v>0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  <c r="AI453" t="s">
        <v>36</v>
      </c>
      <c r="AJ453">
        <v>2</v>
      </c>
      <c r="AK453" t="s">
        <v>36</v>
      </c>
      <c r="AL453">
        <v>0</v>
      </c>
      <c r="AM453" t="b">
        <v>0</v>
      </c>
    </row>
    <row r="454" spans="1:39" x14ac:dyDescent="0.3">
      <c r="A454">
        <v>600093</v>
      </c>
      <c r="B454" t="s">
        <v>1521</v>
      </c>
      <c r="C454">
        <v>2</v>
      </c>
      <c r="D454">
        <v>2</v>
      </c>
      <c r="E454">
        <v>2</v>
      </c>
      <c r="F454" t="s">
        <v>2061</v>
      </c>
      <c r="G454" t="s">
        <v>36</v>
      </c>
      <c r="H454" t="s">
        <v>2623</v>
      </c>
      <c r="I454" t="s">
        <v>38</v>
      </c>
      <c r="J454" t="s">
        <v>351</v>
      </c>
      <c r="K454" t="s">
        <v>2133</v>
      </c>
      <c r="L454">
        <v>0</v>
      </c>
      <c r="M454">
        <v>0</v>
      </c>
      <c r="N454">
        <v>110807</v>
      </c>
      <c r="O454" t="s">
        <v>36</v>
      </c>
      <c r="P454">
        <v>0</v>
      </c>
      <c r="Q454">
        <v>2</v>
      </c>
      <c r="R454" t="s">
        <v>511</v>
      </c>
      <c r="S454">
        <v>2</v>
      </c>
      <c r="T454">
        <v>2</v>
      </c>
      <c r="U454" t="s">
        <v>1592</v>
      </c>
      <c r="V454" t="s">
        <v>36</v>
      </c>
      <c r="W454" t="s">
        <v>36</v>
      </c>
      <c r="Y454">
        <v>0</v>
      </c>
      <c r="Z454" t="s">
        <v>36</v>
      </c>
      <c r="AA454" t="s">
        <v>1594</v>
      </c>
      <c r="AB454" t="s">
        <v>36</v>
      </c>
      <c r="AC454" t="s">
        <v>36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  <c r="AI454" t="s">
        <v>36</v>
      </c>
      <c r="AJ454">
        <v>1</v>
      </c>
      <c r="AK454" t="s">
        <v>36</v>
      </c>
      <c r="AL454">
        <v>0</v>
      </c>
      <c r="AM454" t="b">
        <v>0</v>
      </c>
    </row>
    <row r="455" spans="1:39" x14ac:dyDescent="0.3">
      <c r="A455">
        <v>600094</v>
      </c>
      <c r="B455" t="s">
        <v>1522</v>
      </c>
      <c r="C455">
        <v>2</v>
      </c>
      <c r="D455">
        <v>2</v>
      </c>
      <c r="E455">
        <v>2</v>
      </c>
      <c r="F455" t="s">
        <v>2048</v>
      </c>
      <c r="G455" t="s">
        <v>36</v>
      </c>
      <c r="H455" t="s">
        <v>2049</v>
      </c>
      <c r="I455" t="s">
        <v>38</v>
      </c>
      <c r="J455" t="s">
        <v>130</v>
      </c>
      <c r="K455" t="s">
        <v>38</v>
      </c>
      <c r="L455">
        <v>0</v>
      </c>
      <c r="M455">
        <v>0</v>
      </c>
      <c r="N455">
        <v>110701</v>
      </c>
      <c r="O455" t="s">
        <v>36</v>
      </c>
      <c r="P455">
        <v>0</v>
      </c>
      <c r="Q455">
        <v>2</v>
      </c>
      <c r="R455" t="s">
        <v>488</v>
      </c>
      <c r="S455">
        <v>2</v>
      </c>
      <c r="T455">
        <v>2</v>
      </c>
      <c r="U455" t="s">
        <v>1603</v>
      </c>
      <c r="V455" t="s">
        <v>36</v>
      </c>
      <c r="W455" t="s">
        <v>36</v>
      </c>
      <c r="Y455">
        <v>0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 t="s">
        <v>36</v>
      </c>
      <c r="AF455" t="s">
        <v>36</v>
      </c>
      <c r="AG455" t="s">
        <v>36</v>
      </c>
      <c r="AH455" t="s">
        <v>36</v>
      </c>
      <c r="AI455" t="s">
        <v>36</v>
      </c>
      <c r="AJ455">
        <v>2</v>
      </c>
      <c r="AK455" t="s">
        <v>36</v>
      </c>
      <c r="AL455">
        <v>0</v>
      </c>
      <c r="AM455" t="b">
        <v>0</v>
      </c>
    </row>
    <row r="456" spans="1:39" x14ac:dyDescent="0.3">
      <c r="A456">
        <v>600095</v>
      </c>
      <c r="B456" t="s">
        <v>1523</v>
      </c>
      <c r="C456">
        <v>2</v>
      </c>
      <c r="D456">
        <v>2</v>
      </c>
      <c r="E456">
        <v>0</v>
      </c>
      <c r="F456" t="s">
        <v>2013</v>
      </c>
      <c r="G456" t="s">
        <v>36</v>
      </c>
      <c r="H456" t="s">
        <v>2014</v>
      </c>
      <c r="I456" t="s">
        <v>483</v>
      </c>
      <c r="J456" t="s">
        <v>282</v>
      </c>
      <c r="K456" t="s">
        <v>38</v>
      </c>
      <c r="L456">
        <v>0</v>
      </c>
      <c r="M456">
        <v>0</v>
      </c>
      <c r="N456">
        <v>110301</v>
      </c>
      <c r="O456" t="s">
        <v>36</v>
      </c>
      <c r="P456">
        <v>0</v>
      </c>
      <c r="Q456">
        <v>2</v>
      </c>
      <c r="R456" t="s">
        <v>484</v>
      </c>
      <c r="S456">
        <v>2</v>
      </c>
      <c r="T456">
        <v>2</v>
      </c>
      <c r="U456" t="s">
        <v>1603</v>
      </c>
      <c r="V456" t="s">
        <v>36</v>
      </c>
      <c r="W456" t="s">
        <v>36</v>
      </c>
      <c r="Y456">
        <v>0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  <c r="AI456" t="s">
        <v>36</v>
      </c>
      <c r="AJ456">
        <v>0</v>
      </c>
      <c r="AK456" t="s">
        <v>36</v>
      </c>
      <c r="AL456">
        <v>0</v>
      </c>
      <c r="AM456" t="b">
        <v>0</v>
      </c>
    </row>
    <row r="457" spans="1:39" x14ac:dyDescent="0.3">
      <c r="A457">
        <v>600096</v>
      </c>
      <c r="B457" t="s">
        <v>1524</v>
      </c>
      <c r="C457">
        <v>2</v>
      </c>
      <c r="D457">
        <v>2</v>
      </c>
      <c r="E457">
        <v>2</v>
      </c>
      <c r="F457" t="s">
        <v>2415</v>
      </c>
      <c r="G457" t="s">
        <v>36</v>
      </c>
      <c r="H457" t="s">
        <v>2624</v>
      </c>
      <c r="I457" t="s">
        <v>38</v>
      </c>
      <c r="J457" t="s">
        <v>64</v>
      </c>
      <c r="K457" t="s">
        <v>38</v>
      </c>
      <c r="L457">
        <v>0</v>
      </c>
      <c r="M457">
        <v>0</v>
      </c>
      <c r="N457">
        <v>510014</v>
      </c>
      <c r="O457" t="s">
        <v>36</v>
      </c>
      <c r="P457">
        <v>0</v>
      </c>
      <c r="Q457">
        <v>2</v>
      </c>
      <c r="R457" t="s">
        <v>511</v>
      </c>
      <c r="S457">
        <v>2</v>
      </c>
      <c r="T457">
        <v>2</v>
      </c>
      <c r="U457" t="s">
        <v>2324</v>
      </c>
      <c r="V457" t="s">
        <v>36</v>
      </c>
      <c r="W457" t="s">
        <v>36</v>
      </c>
      <c r="Y457">
        <v>0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  <c r="AI457" t="s">
        <v>36</v>
      </c>
      <c r="AJ457">
        <v>2</v>
      </c>
      <c r="AK457" t="s">
        <v>36</v>
      </c>
      <c r="AL457">
        <v>0</v>
      </c>
      <c r="AM457" t="b">
        <v>0</v>
      </c>
    </row>
    <row r="458" spans="1:39" x14ac:dyDescent="0.3">
      <c r="A458">
        <v>600097</v>
      </c>
      <c r="B458" t="s">
        <v>1525</v>
      </c>
      <c r="C458">
        <v>2</v>
      </c>
      <c r="D458">
        <v>2</v>
      </c>
      <c r="E458">
        <v>0</v>
      </c>
      <c r="F458" t="s">
        <v>2031</v>
      </c>
      <c r="G458" t="s">
        <v>36</v>
      </c>
      <c r="H458" t="s">
        <v>2625</v>
      </c>
      <c r="I458" t="s">
        <v>515</v>
      </c>
      <c r="J458" t="s">
        <v>1141</v>
      </c>
      <c r="K458" t="s">
        <v>515</v>
      </c>
      <c r="L458">
        <v>0</v>
      </c>
      <c r="M458">
        <v>0</v>
      </c>
      <c r="N458">
        <v>110501</v>
      </c>
      <c r="O458" t="s">
        <v>36</v>
      </c>
      <c r="P458">
        <v>0</v>
      </c>
      <c r="Q458">
        <v>2</v>
      </c>
      <c r="R458" t="s">
        <v>516</v>
      </c>
      <c r="S458">
        <v>2</v>
      </c>
      <c r="T458">
        <v>2</v>
      </c>
      <c r="U458" t="s">
        <v>1603</v>
      </c>
      <c r="V458" t="s">
        <v>36</v>
      </c>
      <c r="W458" t="s">
        <v>36</v>
      </c>
      <c r="Y458">
        <v>0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  <c r="AI458" t="s">
        <v>36</v>
      </c>
      <c r="AJ458">
        <v>0</v>
      </c>
      <c r="AK458" t="s">
        <v>36</v>
      </c>
      <c r="AL458">
        <v>0</v>
      </c>
      <c r="AM458" t="b">
        <v>0</v>
      </c>
    </row>
    <row r="459" spans="1:39" x14ac:dyDescent="0.3">
      <c r="A459">
        <v>600098</v>
      </c>
      <c r="B459" t="s">
        <v>2626</v>
      </c>
      <c r="C459">
        <v>2</v>
      </c>
      <c r="D459">
        <v>2</v>
      </c>
      <c r="E459">
        <v>0</v>
      </c>
      <c r="F459" t="s">
        <v>36</v>
      </c>
      <c r="G459" t="s">
        <v>36</v>
      </c>
      <c r="H459" t="s">
        <v>36</v>
      </c>
      <c r="I459" t="s">
        <v>36</v>
      </c>
      <c r="J459" t="s">
        <v>36</v>
      </c>
      <c r="K459" t="s">
        <v>36</v>
      </c>
      <c r="L459">
        <v>0</v>
      </c>
      <c r="M459">
        <v>0</v>
      </c>
      <c r="N459">
        <v>410002</v>
      </c>
      <c r="O459" t="s">
        <v>36</v>
      </c>
      <c r="P459">
        <v>0</v>
      </c>
      <c r="Q459">
        <v>2</v>
      </c>
      <c r="R459" t="s">
        <v>488</v>
      </c>
      <c r="S459">
        <v>2</v>
      </c>
      <c r="T459">
        <v>2</v>
      </c>
      <c r="U459" t="s">
        <v>36</v>
      </c>
      <c r="V459" t="s">
        <v>36</v>
      </c>
      <c r="W459" t="s">
        <v>36</v>
      </c>
      <c r="X459" t="s">
        <v>2535</v>
      </c>
      <c r="Y459">
        <v>0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36</v>
      </c>
      <c r="AF459" t="s">
        <v>36</v>
      </c>
      <c r="AG459" t="s">
        <v>36</v>
      </c>
      <c r="AH459" t="s">
        <v>36</v>
      </c>
      <c r="AI459" t="s">
        <v>36</v>
      </c>
      <c r="AJ459">
        <v>2</v>
      </c>
      <c r="AK459" t="s">
        <v>36</v>
      </c>
      <c r="AL459">
        <v>0</v>
      </c>
      <c r="AM459" t="b">
        <v>0</v>
      </c>
    </row>
    <row r="460" spans="1:39" x14ac:dyDescent="0.3">
      <c r="A460">
        <v>600099</v>
      </c>
      <c r="B460" t="s">
        <v>1359</v>
      </c>
      <c r="C460">
        <v>2</v>
      </c>
      <c r="D460">
        <v>2</v>
      </c>
      <c r="E460">
        <v>0</v>
      </c>
      <c r="F460" t="s">
        <v>2023</v>
      </c>
      <c r="G460" t="s">
        <v>36</v>
      </c>
      <c r="H460" t="s">
        <v>2627</v>
      </c>
      <c r="I460" t="s">
        <v>520</v>
      </c>
      <c r="J460" t="s">
        <v>412</v>
      </c>
      <c r="K460" t="s">
        <v>176</v>
      </c>
      <c r="L460">
        <v>0</v>
      </c>
      <c r="M460">
        <v>0</v>
      </c>
      <c r="N460">
        <v>110304</v>
      </c>
      <c r="O460" t="s">
        <v>36</v>
      </c>
      <c r="P460">
        <v>0</v>
      </c>
      <c r="Q460">
        <v>2</v>
      </c>
      <c r="R460" t="s">
        <v>518</v>
      </c>
      <c r="S460">
        <v>2</v>
      </c>
      <c r="T460">
        <v>2</v>
      </c>
      <c r="U460" t="s">
        <v>1603</v>
      </c>
      <c r="V460" t="s">
        <v>36</v>
      </c>
      <c r="W460" t="s">
        <v>36</v>
      </c>
      <c r="Y460">
        <v>0</v>
      </c>
      <c r="Z460" t="s">
        <v>36</v>
      </c>
      <c r="AA460" t="s">
        <v>36</v>
      </c>
      <c r="AB460" t="s">
        <v>36</v>
      </c>
      <c r="AC460" t="s">
        <v>36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  <c r="AI460" t="s">
        <v>36</v>
      </c>
      <c r="AJ460">
        <v>0</v>
      </c>
      <c r="AK460" t="s">
        <v>36</v>
      </c>
      <c r="AL460">
        <v>0</v>
      </c>
      <c r="AM460" t="b">
        <v>0</v>
      </c>
    </row>
    <row r="461" spans="1:39" x14ac:dyDescent="0.3">
      <c r="A461">
        <v>600100</v>
      </c>
      <c r="B461" t="s">
        <v>2628</v>
      </c>
      <c r="C461">
        <v>2</v>
      </c>
      <c r="D461">
        <v>2</v>
      </c>
      <c r="E461">
        <v>0</v>
      </c>
      <c r="F461" t="s">
        <v>2380</v>
      </c>
      <c r="G461" t="s">
        <v>36</v>
      </c>
      <c r="H461" t="s">
        <v>2381</v>
      </c>
      <c r="I461" t="s">
        <v>38</v>
      </c>
      <c r="J461" t="s">
        <v>340</v>
      </c>
      <c r="K461" t="s">
        <v>38</v>
      </c>
      <c r="L461">
        <v>0</v>
      </c>
      <c r="M461">
        <v>0</v>
      </c>
      <c r="N461">
        <v>340012</v>
      </c>
      <c r="O461" t="s">
        <v>36</v>
      </c>
      <c r="P461">
        <v>0</v>
      </c>
      <c r="Q461">
        <v>2</v>
      </c>
      <c r="R461" t="s">
        <v>36</v>
      </c>
      <c r="S461">
        <v>2</v>
      </c>
      <c r="T461">
        <v>2</v>
      </c>
      <c r="U461" t="s">
        <v>2324</v>
      </c>
      <c r="V461" t="s">
        <v>36</v>
      </c>
      <c r="W461" t="s">
        <v>36</v>
      </c>
      <c r="X461" t="s">
        <v>2629</v>
      </c>
      <c r="Y461">
        <v>0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 t="s">
        <v>36</v>
      </c>
      <c r="AF461" t="s">
        <v>36</v>
      </c>
      <c r="AG461" t="s">
        <v>36</v>
      </c>
      <c r="AH461" t="s">
        <v>36</v>
      </c>
      <c r="AI461" t="s">
        <v>36</v>
      </c>
      <c r="AJ461">
        <v>0</v>
      </c>
      <c r="AK461" t="s">
        <v>36</v>
      </c>
      <c r="AL461">
        <v>0</v>
      </c>
      <c r="AM461" t="b">
        <v>0</v>
      </c>
    </row>
    <row r="462" spans="1:39" x14ac:dyDescent="0.3">
      <c r="A462">
        <v>600101</v>
      </c>
      <c r="B462" t="s">
        <v>1526</v>
      </c>
      <c r="C462">
        <v>2</v>
      </c>
      <c r="D462">
        <v>2</v>
      </c>
      <c r="E462">
        <v>0</v>
      </c>
      <c r="F462" t="s">
        <v>2377</v>
      </c>
      <c r="G462" t="s">
        <v>36</v>
      </c>
      <c r="H462" t="s">
        <v>2630</v>
      </c>
      <c r="I462" t="s">
        <v>38</v>
      </c>
      <c r="J462" t="s">
        <v>333</v>
      </c>
      <c r="K462" t="s">
        <v>38</v>
      </c>
      <c r="L462">
        <v>0</v>
      </c>
      <c r="M462">
        <v>0</v>
      </c>
      <c r="N462">
        <v>340011</v>
      </c>
      <c r="O462" t="s">
        <v>36</v>
      </c>
      <c r="P462">
        <v>0</v>
      </c>
      <c r="Q462">
        <v>2</v>
      </c>
      <c r="R462" t="s">
        <v>550</v>
      </c>
      <c r="S462">
        <v>2</v>
      </c>
      <c r="T462">
        <v>2</v>
      </c>
      <c r="U462" t="s">
        <v>2324</v>
      </c>
      <c r="V462" t="s">
        <v>36</v>
      </c>
      <c r="W462" t="s">
        <v>36</v>
      </c>
      <c r="Y462">
        <v>0</v>
      </c>
      <c r="Z462" t="s">
        <v>36</v>
      </c>
      <c r="AA462" t="s">
        <v>36</v>
      </c>
      <c r="AB462" t="s">
        <v>36</v>
      </c>
      <c r="AC462" t="s">
        <v>36</v>
      </c>
      <c r="AD462" t="s">
        <v>36</v>
      </c>
      <c r="AE462" t="s">
        <v>36</v>
      </c>
      <c r="AF462" t="s">
        <v>36</v>
      </c>
      <c r="AG462" t="s">
        <v>36</v>
      </c>
      <c r="AH462" t="s">
        <v>36</v>
      </c>
      <c r="AI462" t="s">
        <v>36</v>
      </c>
      <c r="AJ462">
        <v>0</v>
      </c>
      <c r="AK462" t="s">
        <v>36</v>
      </c>
      <c r="AL462">
        <v>0</v>
      </c>
      <c r="AM462" t="b">
        <v>0</v>
      </c>
    </row>
    <row r="463" spans="1:39" x14ac:dyDescent="0.3">
      <c r="A463">
        <v>600102</v>
      </c>
      <c r="B463" t="s">
        <v>1527</v>
      </c>
      <c r="C463">
        <v>2</v>
      </c>
      <c r="D463">
        <v>2</v>
      </c>
      <c r="E463">
        <v>0</v>
      </c>
      <c r="F463" t="s">
        <v>1979</v>
      </c>
      <c r="G463" t="s">
        <v>36</v>
      </c>
      <c r="H463" t="s">
        <v>1980</v>
      </c>
      <c r="I463" t="s">
        <v>523</v>
      </c>
      <c r="J463" t="s">
        <v>136</v>
      </c>
      <c r="K463" t="s">
        <v>114</v>
      </c>
      <c r="L463">
        <v>0</v>
      </c>
      <c r="M463">
        <v>0</v>
      </c>
      <c r="N463">
        <v>110215</v>
      </c>
      <c r="O463" t="s">
        <v>36</v>
      </c>
      <c r="P463">
        <v>0</v>
      </c>
      <c r="Q463">
        <v>2</v>
      </c>
      <c r="R463" t="s">
        <v>524</v>
      </c>
      <c r="S463">
        <v>2</v>
      </c>
      <c r="T463">
        <v>2</v>
      </c>
      <c r="U463" t="s">
        <v>1592</v>
      </c>
      <c r="V463" t="s">
        <v>36</v>
      </c>
      <c r="W463" t="s">
        <v>36</v>
      </c>
      <c r="Y463">
        <v>0</v>
      </c>
      <c r="Z463" t="s">
        <v>36</v>
      </c>
      <c r="AA463" t="s">
        <v>36</v>
      </c>
      <c r="AB463" t="s">
        <v>36</v>
      </c>
      <c r="AC463" t="s">
        <v>36</v>
      </c>
      <c r="AD463" t="s">
        <v>36</v>
      </c>
      <c r="AE463" t="s">
        <v>36</v>
      </c>
      <c r="AF463" t="s">
        <v>36</v>
      </c>
      <c r="AG463" t="s">
        <v>36</v>
      </c>
      <c r="AH463" t="s">
        <v>36</v>
      </c>
      <c r="AI463" t="s">
        <v>36</v>
      </c>
      <c r="AJ463">
        <v>0</v>
      </c>
      <c r="AK463" t="s">
        <v>36</v>
      </c>
      <c r="AL463">
        <v>0</v>
      </c>
      <c r="AM463" t="b">
        <v>0</v>
      </c>
    </row>
    <row r="464" spans="1:39" x14ac:dyDescent="0.3">
      <c r="A464">
        <v>600103</v>
      </c>
      <c r="B464" t="s">
        <v>1433</v>
      </c>
      <c r="C464">
        <v>2</v>
      </c>
      <c r="D464">
        <v>2</v>
      </c>
      <c r="E464">
        <v>0</v>
      </c>
      <c r="F464" t="s">
        <v>1982</v>
      </c>
      <c r="G464" t="s">
        <v>36</v>
      </c>
      <c r="H464" t="s">
        <v>2153</v>
      </c>
      <c r="I464" t="s">
        <v>38</v>
      </c>
      <c r="J464" t="s">
        <v>253</v>
      </c>
      <c r="K464" t="s">
        <v>38</v>
      </c>
      <c r="L464">
        <v>0</v>
      </c>
      <c r="M464">
        <v>0</v>
      </c>
      <c r="N464">
        <v>110216</v>
      </c>
      <c r="O464" t="s">
        <v>36</v>
      </c>
      <c r="P464">
        <v>0</v>
      </c>
      <c r="Q464">
        <v>2</v>
      </c>
      <c r="R464" t="s">
        <v>552</v>
      </c>
      <c r="S464">
        <v>0</v>
      </c>
      <c r="T464">
        <v>0</v>
      </c>
      <c r="U464" t="s">
        <v>1592</v>
      </c>
      <c r="V464" t="s">
        <v>36</v>
      </c>
      <c r="W464" t="s">
        <v>36</v>
      </c>
      <c r="Y464">
        <v>0</v>
      </c>
      <c r="Z464" t="s">
        <v>36</v>
      </c>
      <c r="AA464" t="s">
        <v>36</v>
      </c>
      <c r="AB464" t="s">
        <v>36</v>
      </c>
      <c r="AC464" t="s">
        <v>36</v>
      </c>
      <c r="AD464" t="s">
        <v>36</v>
      </c>
      <c r="AE464" t="s">
        <v>36</v>
      </c>
      <c r="AF464" t="s">
        <v>36</v>
      </c>
      <c r="AG464" t="s">
        <v>36</v>
      </c>
      <c r="AH464" t="s">
        <v>36</v>
      </c>
      <c r="AI464" t="s">
        <v>36</v>
      </c>
      <c r="AJ464">
        <v>0</v>
      </c>
      <c r="AK464" t="s">
        <v>36</v>
      </c>
      <c r="AL464">
        <v>0</v>
      </c>
      <c r="AM464" t="b">
        <v>0</v>
      </c>
    </row>
    <row r="465" spans="1:39" x14ac:dyDescent="0.3">
      <c r="A465">
        <v>600104</v>
      </c>
      <c r="B465" t="s">
        <v>1528</v>
      </c>
      <c r="C465">
        <v>2</v>
      </c>
      <c r="D465">
        <v>2</v>
      </c>
      <c r="E465">
        <v>0</v>
      </c>
      <c r="F465" t="s">
        <v>1608</v>
      </c>
      <c r="G465" t="s">
        <v>36</v>
      </c>
      <c r="H465" t="s">
        <v>1609</v>
      </c>
      <c r="I465" t="s">
        <v>504</v>
      </c>
      <c r="J465" t="s">
        <v>1327</v>
      </c>
      <c r="K465" t="s">
        <v>38</v>
      </c>
      <c r="L465">
        <v>0</v>
      </c>
      <c r="M465">
        <v>0</v>
      </c>
      <c r="N465">
        <v>110305</v>
      </c>
      <c r="O465" t="s">
        <v>36</v>
      </c>
      <c r="P465">
        <v>0</v>
      </c>
      <c r="Q465">
        <v>2</v>
      </c>
      <c r="R465" t="s">
        <v>484</v>
      </c>
      <c r="S465">
        <v>0</v>
      </c>
      <c r="T465">
        <v>0</v>
      </c>
      <c r="U465" t="s">
        <v>1603</v>
      </c>
      <c r="V465" t="s">
        <v>36</v>
      </c>
      <c r="W465" t="s">
        <v>36</v>
      </c>
      <c r="Y465">
        <v>0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 t="s">
        <v>36</v>
      </c>
      <c r="AF465" t="s">
        <v>36</v>
      </c>
      <c r="AG465" t="s">
        <v>36</v>
      </c>
      <c r="AH465" t="s">
        <v>36</v>
      </c>
      <c r="AI465" t="s">
        <v>36</v>
      </c>
      <c r="AJ465">
        <v>0</v>
      </c>
      <c r="AK465" t="s">
        <v>36</v>
      </c>
      <c r="AL465">
        <v>0</v>
      </c>
      <c r="AM465" t="b">
        <v>0</v>
      </c>
    </row>
    <row r="466" spans="1:39" x14ac:dyDescent="0.3">
      <c r="A466">
        <v>600105</v>
      </c>
      <c r="B466" t="s">
        <v>1529</v>
      </c>
      <c r="C466">
        <v>2</v>
      </c>
      <c r="D466">
        <v>2</v>
      </c>
      <c r="E466">
        <v>0</v>
      </c>
      <c r="F466" t="s">
        <v>2454</v>
      </c>
      <c r="G466" t="s">
        <v>36</v>
      </c>
      <c r="H466" t="s">
        <v>2455</v>
      </c>
      <c r="I466" t="s">
        <v>2456</v>
      </c>
      <c r="J466" t="s">
        <v>193</v>
      </c>
      <c r="K466" t="s">
        <v>38</v>
      </c>
      <c r="L466">
        <v>0</v>
      </c>
      <c r="M466">
        <v>0</v>
      </c>
      <c r="N466">
        <v>340086</v>
      </c>
      <c r="O466" t="s">
        <v>36</v>
      </c>
      <c r="P466">
        <v>0</v>
      </c>
      <c r="Q466">
        <v>2</v>
      </c>
      <c r="R466" t="s">
        <v>550</v>
      </c>
      <c r="S466">
        <v>2</v>
      </c>
      <c r="T466">
        <v>2</v>
      </c>
      <c r="U466" t="s">
        <v>2324</v>
      </c>
      <c r="V466" t="s">
        <v>36</v>
      </c>
      <c r="W466" t="s">
        <v>36</v>
      </c>
      <c r="Y466">
        <v>0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 t="s">
        <v>36</v>
      </c>
      <c r="AF466" t="s">
        <v>36</v>
      </c>
      <c r="AG466" t="s">
        <v>36</v>
      </c>
      <c r="AH466" t="s">
        <v>36</v>
      </c>
      <c r="AI466" t="s">
        <v>36</v>
      </c>
      <c r="AJ466">
        <v>0</v>
      </c>
      <c r="AK466" t="s">
        <v>36</v>
      </c>
      <c r="AL466">
        <v>0</v>
      </c>
      <c r="AM466" t="b">
        <v>0</v>
      </c>
    </row>
    <row r="467" spans="1:39" x14ac:dyDescent="0.3">
      <c r="A467">
        <v>600106</v>
      </c>
      <c r="B467" t="s">
        <v>1530</v>
      </c>
      <c r="C467">
        <v>2</v>
      </c>
      <c r="D467">
        <v>1</v>
      </c>
      <c r="E467">
        <v>0</v>
      </c>
      <c r="F467" t="s">
        <v>2243</v>
      </c>
      <c r="G467" t="s">
        <v>36</v>
      </c>
      <c r="H467" t="s">
        <v>2244</v>
      </c>
      <c r="I467" t="s">
        <v>529</v>
      </c>
      <c r="J467" t="s">
        <v>1237</v>
      </c>
      <c r="K467" t="s">
        <v>157</v>
      </c>
      <c r="L467">
        <v>0</v>
      </c>
      <c r="M467">
        <v>0</v>
      </c>
      <c r="N467">
        <v>160006</v>
      </c>
      <c r="O467" t="s">
        <v>36</v>
      </c>
      <c r="P467">
        <v>0</v>
      </c>
      <c r="Q467">
        <v>2</v>
      </c>
      <c r="R467" t="s">
        <v>524</v>
      </c>
      <c r="S467">
        <v>0</v>
      </c>
      <c r="T467">
        <v>0</v>
      </c>
      <c r="U467" t="s">
        <v>2238</v>
      </c>
      <c r="V467" t="s">
        <v>36</v>
      </c>
      <c r="W467" t="s">
        <v>36</v>
      </c>
      <c r="Y467">
        <v>0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  <c r="AG467" t="s">
        <v>36</v>
      </c>
      <c r="AH467" t="s">
        <v>36</v>
      </c>
      <c r="AI467" t="s">
        <v>36</v>
      </c>
      <c r="AJ467">
        <v>0</v>
      </c>
      <c r="AK467" t="s">
        <v>36</v>
      </c>
      <c r="AL467">
        <v>0</v>
      </c>
      <c r="AM467" t="b">
        <v>0</v>
      </c>
    </row>
    <row r="468" spans="1:39" x14ac:dyDescent="0.3">
      <c r="A468">
        <v>600107</v>
      </c>
      <c r="B468" t="s">
        <v>1531</v>
      </c>
      <c r="C468">
        <v>2</v>
      </c>
      <c r="D468">
        <v>1</v>
      </c>
      <c r="E468">
        <v>0</v>
      </c>
      <c r="F468" t="s">
        <v>2098</v>
      </c>
      <c r="G468" t="s">
        <v>36</v>
      </c>
      <c r="H468" t="s">
        <v>2099</v>
      </c>
      <c r="I468" t="s">
        <v>38</v>
      </c>
      <c r="J468" t="s">
        <v>93</v>
      </c>
      <c r="K468" t="s">
        <v>38</v>
      </c>
      <c r="L468">
        <v>0</v>
      </c>
      <c r="M468">
        <v>0</v>
      </c>
      <c r="N468">
        <v>120029</v>
      </c>
      <c r="O468" t="s">
        <v>36</v>
      </c>
      <c r="P468">
        <v>0</v>
      </c>
      <c r="Q468">
        <v>2</v>
      </c>
      <c r="R468" t="s">
        <v>518</v>
      </c>
      <c r="S468">
        <v>0</v>
      </c>
      <c r="T468">
        <v>0</v>
      </c>
      <c r="U468" t="s">
        <v>2070</v>
      </c>
      <c r="V468" t="s">
        <v>36</v>
      </c>
      <c r="W468" t="s">
        <v>36</v>
      </c>
      <c r="Y468">
        <v>0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36</v>
      </c>
      <c r="AF468" t="s">
        <v>36</v>
      </c>
      <c r="AG468" t="s">
        <v>36</v>
      </c>
      <c r="AH468" t="s">
        <v>36</v>
      </c>
      <c r="AI468" t="s">
        <v>36</v>
      </c>
      <c r="AJ468">
        <v>0</v>
      </c>
      <c r="AK468" t="s">
        <v>36</v>
      </c>
      <c r="AL468">
        <v>0</v>
      </c>
      <c r="AM468" t="b">
        <v>0</v>
      </c>
    </row>
    <row r="469" spans="1:39" x14ac:dyDescent="0.3">
      <c r="A469">
        <v>600108</v>
      </c>
      <c r="B469" t="s">
        <v>1443</v>
      </c>
      <c r="C469">
        <v>2</v>
      </c>
      <c r="D469">
        <v>2</v>
      </c>
      <c r="E469">
        <v>0</v>
      </c>
      <c r="F469" t="s">
        <v>1650</v>
      </c>
      <c r="G469" t="s">
        <v>36</v>
      </c>
      <c r="H469" t="s">
        <v>1651</v>
      </c>
      <c r="I469" t="s">
        <v>81</v>
      </c>
      <c r="J469" t="s">
        <v>1135</v>
      </c>
      <c r="K469" t="s">
        <v>81</v>
      </c>
      <c r="L469">
        <v>0</v>
      </c>
      <c r="M469">
        <v>0</v>
      </c>
      <c r="N469">
        <v>110025</v>
      </c>
      <c r="O469" t="s">
        <v>36</v>
      </c>
      <c r="P469">
        <v>0</v>
      </c>
      <c r="Q469">
        <v>1</v>
      </c>
      <c r="R469" t="s">
        <v>531</v>
      </c>
      <c r="S469">
        <v>2</v>
      </c>
      <c r="T469">
        <v>1</v>
      </c>
      <c r="U469" t="s">
        <v>1592</v>
      </c>
      <c r="V469" t="s">
        <v>36</v>
      </c>
      <c r="W469" t="s">
        <v>36</v>
      </c>
      <c r="Y469">
        <v>0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 t="s">
        <v>36</v>
      </c>
      <c r="AF469" t="s">
        <v>36</v>
      </c>
      <c r="AG469" t="s">
        <v>36</v>
      </c>
      <c r="AH469" t="s">
        <v>36</v>
      </c>
      <c r="AI469" t="s">
        <v>36</v>
      </c>
      <c r="AJ469">
        <v>0</v>
      </c>
      <c r="AK469" t="s">
        <v>36</v>
      </c>
      <c r="AL469">
        <v>0</v>
      </c>
      <c r="AM469" t="b">
        <v>0</v>
      </c>
    </row>
    <row r="470" spans="1:39" x14ac:dyDescent="0.3">
      <c r="A470">
        <v>600999</v>
      </c>
      <c r="B470" t="s">
        <v>1532</v>
      </c>
      <c r="C470">
        <v>0</v>
      </c>
      <c r="D470">
        <v>0</v>
      </c>
      <c r="E470">
        <v>0</v>
      </c>
      <c r="F470" t="s">
        <v>36</v>
      </c>
      <c r="G470" t="s">
        <v>36</v>
      </c>
      <c r="H470" t="s">
        <v>36</v>
      </c>
      <c r="I470" t="s">
        <v>36</v>
      </c>
      <c r="J470" t="s">
        <v>36</v>
      </c>
      <c r="K470" t="s">
        <v>36</v>
      </c>
      <c r="L470">
        <v>0</v>
      </c>
      <c r="M470">
        <v>0</v>
      </c>
      <c r="N470">
        <v>600999</v>
      </c>
      <c r="O470" t="s">
        <v>36</v>
      </c>
      <c r="P470">
        <v>0</v>
      </c>
      <c r="Q470">
        <v>0</v>
      </c>
      <c r="R470" t="s">
        <v>36</v>
      </c>
      <c r="S470">
        <v>0</v>
      </c>
      <c r="T470">
        <v>0</v>
      </c>
      <c r="U470" t="s">
        <v>36</v>
      </c>
      <c r="V470" t="s">
        <v>36</v>
      </c>
      <c r="W470" t="s">
        <v>36</v>
      </c>
      <c r="Y470">
        <v>0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 t="s">
        <v>36</v>
      </c>
      <c r="AF470" t="s">
        <v>36</v>
      </c>
      <c r="AG470" t="s">
        <v>36</v>
      </c>
      <c r="AH470" t="s">
        <v>36</v>
      </c>
      <c r="AI470" t="s">
        <v>36</v>
      </c>
      <c r="AJ470">
        <v>0</v>
      </c>
      <c r="AK470" t="s">
        <v>36</v>
      </c>
      <c r="AL470">
        <v>0</v>
      </c>
      <c r="AM470" t="b">
        <v>0</v>
      </c>
    </row>
    <row r="471" spans="1:39" x14ac:dyDescent="0.3">
      <c r="A471">
        <v>770001</v>
      </c>
      <c r="B471" t="s">
        <v>2631</v>
      </c>
      <c r="C471">
        <v>2</v>
      </c>
      <c r="D471">
        <v>1</v>
      </c>
      <c r="E471">
        <v>2</v>
      </c>
      <c r="F471" t="s">
        <v>1784</v>
      </c>
      <c r="G471" t="s">
        <v>36</v>
      </c>
      <c r="H471" t="s">
        <v>1785</v>
      </c>
      <c r="I471" t="s">
        <v>38</v>
      </c>
      <c r="J471" t="s">
        <v>174</v>
      </c>
      <c r="K471" t="s">
        <v>38</v>
      </c>
      <c r="L471">
        <v>0</v>
      </c>
      <c r="M471">
        <v>0</v>
      </c>
      <c r="N471">
        <v>110032</v>
      </c>
      <c r="O471" t="s">
        <v>36</v>
      </c>
      <c r="P471">
        <v>0</v>
      </c>
      <c r="Q471">
        <v>2</v>
      </c>
      <c r="R471" t="s">
        <v>518</v>
      </c>
      <c r="S471">
        <v>2</v>
      </c>
      <c r="T471">
        <v>2</v>
      </c>
      <c r="U471" t="s">
        <v>1603</v>
      </c>
      <c r="V471" t="s">
        <v>36</v>
      </c>
      <c r="W471" t="s">
        <v>36</v>
      </c>
      <c r="Y471">
        <v>0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  <c r="AE471" t="s">
        <v>36</v>
      </c>
      <c r="AF471" t="s">
        <v>36</v>
      </c>
      <c r="AG471" t="s">
        <v>36</v>
      </c>
      <c r="AH471" t="s">
        <v>36</v>
      </c>
      <c r="AI471" t="s">
        <v>36</v>
      </c>
      <c r="AJ471">
        <v>2</v>
      </c>
      <c r="AK471" t="s">
        <v>36</v>
      </c>
      <c r="AL471">
        <v>0</v>
      </c>
      <c r="AM471" t="b">
        <v>0</v>
      </c>
    </row>
    <row r="472" spans="1:39" x14ac:dyDescent="0.3">
      <c r="A472">
        <v>770002</v>
      </c>
      <c r="B472" t="s">
        <v>2632</v>
      </c>
      <c r="C472">
        <v>0</v>
      </c>
      <c r="D472">
        <v>0</v>
      </c>
      <c r="E472">
        <v>0</v>
      </c>
      <c r="F472" t="s">
        <v>36</v>
      </c>
      <c r="G472" t="s">
        <v>36</v>
      </c>
      <c r="H472" t="s">
        <v>36</v>
      </c>
      <c r="I472" t="s">
        <v>36</v>
      </c>
      <c r="J472" t="s">
        <v>36</v>
      </c>
      <c r="K472" t="s">
        <v>36</v>
      </c>
      <c r="L472">
        <v>0</v>
      </c>
      <c r="M472">
        <v>0</v>
      </c>
      <c r="O472" t="s">
        <v>36</v>
      </c>
      <c r="P472">
        <v>0</v>
      </c>
      <c r="Q472">
        <v>0</v>
      </c>
      <c r="R472" t="s">
        <v>36</v>
      </c>
      <c r="S472">
        <v>0</v>
      </c>
      <c r="T472">
        <v>0</v>
      </c>
      <c r="U472" t="s">
        <v>36</v>
      </c>
      <c r="V472" t="s">
        <v>36</v>
      </c>
      <c r="W472" t="s">
        <v>36</v>
      </c>
      <c r="Y472">
        <v>0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 t="s">
        <v>36</v>
      </c>
      <c r="AF472" t="s">
        <v>36</v>
      </c>
      <c r="AG472" t="s">
        <v>36</v>
      </c>
      <c r="AH472" t="s">
        <v>36</v>
      </c>
      <c r="AI472" t="s">
        <v>36</v>
      </c>
      <c r="AJ472">
        <v>0</v>
      </c>
      <c r="AK472" t="s">
        <v>36</v>
      </c>
      <c r="AL472">
        <v>0</v>
      </c>
      <c r="AM472" t="b">
        <v>0</v>
      </c>
    </row>
    <row r="473" spans="1:39" x14ac:dyDescent="0.3">
      <c r="A473">
        <v>770003</v>
      </c>
      <c r="B473" t="s">
        <v>2633</v>
      </c>
      <c r="C473">
        <v>0</v>
      </c>
      <c r="D473">
        <v>0</v>
      </c>
      <c r="E473">
        <v>0</v>
      </c>
      <c r="F473" t="s">
        <v>36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>
        <v>0</v>
      </c>
      <c r="M473">
        <v>0</v>
      </c>
      <c r="O473" t="s">
        <v>36</v>
      </c>
      <c r="P473">
        <v>0</v>
      </c>
      <c r="Q473">
        <v>0</v>
      </c>
      <c r="R473" t="s">
        <v>36</v>
      </c>
      <c r="S473">
        <v>0</v>
      </c>
      <c r="T473">
        <v>0</v>
      </c>
      <c r="U473" t="s">
        <v>36</v>
      </c>
      <c r="V473" t="s">
        <v>36</v>
      </c>
      <c r="W473" t="s">
        <v>36</v>
      </c>
      <c r="Y473">
        <v>0</v>
      </c>
      <c r="Z473" t="s">
        <v>36</v>
      </c>
      <c r="AA473" t="s">
        <v>36</v>
      </c>
      <c r="AB473" t="s">
        <v>36</v>
      </c>
      <c r="AC473" t="s">
        <v>36</v>
      </c>
      <c r="AD473" t="s">
        <v>36</v>
      </c>
      <c r="AE473" t="s">
        <v>36</v>
      </c>
      <c r="AF473" t="s">
        <v>36</v>
      </c>
      <c r="AG473" t="s">
        <v>36</v>
      </c>
      <c r="AH473" t="s">
        <v>36</v>
      </c>
      <c r="AI473" t="s">
        <v>36</v>
      </c>
      <c r="AJ473">
        <v>0</v>
      </c>
      <c r="AK473" t="s">
        <v>36</v>
      </c>
      <c r="AL473">
        <v>0</v>
      </c>
      <c r="AM473" t="b">
        <v>0</v>
      </c>
    </row>
    <row r="474" spans="1:39" x14ac:dyDescent="0.3">
      <c r="A474">
        <v>777770</v>
      </c>
      <c r="B474" t="s">
        <v>1365</v>
      </c>
      <c r="C474">
        <v>2</v>
      </c>
      <c r="D474">
        <v>2</v>
      </c>
      <c r="E474">
        <v>2</v>
      </c>
      <c r="F474" t="s">
        <v>2634</v>
      </c>
      <c r="G474" t="s">
        <v>36</v>
      </c>
      <c r="H474" t="s">
        <v>36</v>
      </c>
      <c r="I474" t="s">
        <v>36</v>
      </c>
      <c r="J474" t="s">
        <v>36</v>
      </c>
      <c r="K474" t="s">
        <v>36</v>
      </c>
      <c r="L474">
        <v>0</v>
      </c>
      <c r="M474">
        <v>0</v>
      </c>
      <c r="N474">
        <v>777770</v>
      </c>
      <c r="O474" t="s">
        <v>36</v>
      </c>
      <c r="P474">
        <v>0</v>
      </c>
      <c r="Q474">
        <v>2</v>
      </c>
      <c r="R474" t="s">
        <v>36</v>
      </c>
      <c r="S474">
        <v>2</v>
      </c>
      <c r="T474">
        <v>2</v>
      </c>
      <c r="U474" t="s">
        <v>36</v>
      </c>
      <c r="V474" t="s">
        <v>36</v>
      </c>
      <c r="W474" t="s">
        <v>36</v>
      </c>
      <c r="Y474">
        <v>0</v>
      </c>
      <c r="Z474" t="s">
        <v>36</v>
      </c>
      <c r="AA474" t="s">
        <v>36</v>
      </c>
      <c r="AB474" t="s">
        <v>36</v>
      </c>
      <c r="AC474" t="s">
        <v>36</v>
      </c>
      <c r="AD474" t="s">
        <v>36</v>
      </c>
      <c r="AE474" t="s">
        <v>36</v>
      </c>
      <c r="AF474" t="s">
        <v>36</v>
      </c>
      <c r="AG474" t="s">
        <v>36</v>
      </c>
      <c r="AH474" t="s">
        <v>36</v>
      </c>
      <c r="AI474" t="s">
        <v>36</v>
      </c>
      <c r="AJ474">
        <v>2</v>
      </c>
      <c r="AK474" t="s">
        <v>36</v>
      </c>
      <c r="AL474">
        <v>0</v>
      </c>
      <c r="AM474" t="b">
        <v>0</v>
      </c>
    </row>
    <row r="475" spans="1:39" x14ac:dyDescent="0.3">
      <c r="A475">
        <v>777771</v>
      </c>
      <c r="B475" t="s">
        <v>2635</v>
      </c>
      <c r="C475">
        <v>2</v>
      </c>
      <c r="D475">
        <v>1</v>
      </c>
      <c r="E475">
        <v>0</v>
      </c>
      <c r="F475" t="s">
        <v>2045</v>
      </c>
      <c r="G475" t="s">
        <v>36</v>
      </c>
      <c r="H475" t="s">
        <v>2051</v>
      </c>
      <c r="I475" t="s">
        <v>38</v>
      </c>
      <c r="J475" t="s">
        <v>196</v>
      </c>
      <c r="K475" t="s">
        <v>38</v>
      </c>
      <c r="L475">
        <v>0</v>
      </c>
      <c r="M475">
        <v>0</v>
      </c>
      <c r="N475">
        <v>110801</v>
      </c>
      <c r="O475" t="s">
        <v>36</v>
      </c>
      <c r="P475">
        <v>0</v>
      </c>
      <c r="Q475">
        <v>2</v>
      </c>
      <c r="R475" t="s">
        <v>488</v>
      </c>
      <c r="S475">
        <v>0</v>
      </c>
      <c r="T475">
        <v>0</v>
      </c>
      <c r="U475" t="s">
        <v>36</v>
      </c>
      <c r="V475" t="s">
        <v>36</v>
      </c>
      <c r="W475" t="s">
        <v>36</v>
      </c>
      <c r="Y475">
        <v>0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  <c r="AE475" t="s">
        <v>36</v>
      </c>
      <c r="AF475" t="s">
        <v>36</v>
      </c>
      <c r="AG475" t="s">
        <v>36</v>
      </c>
      <c r="AH475" t="s">
        <v>36</v>
      </c>
      <c r="AI475" t="s">
        <v>36</v>
      </c>
      <c r="AJ475">
        <v>0</v>
      </c>
      <c r="AK475" t="s">
        <v>36</v>
      </c>
      <c r="AL475">
        <v>0</v>
      </c>
      <c r="AM475" t="b">
        <v>0</v>
      </c>
    </row>
    <row r="476" spans="1:39" x14ac:dyDescent="0.3">
      <c r="A476">
        <v>777773</v>
      </c>
      <c r="B476" t="s">
        <v>2636</v>
      </c>
      <c r="C476">
        <v>0</v>
      </c>
      <c r="D476">
        <v>0</v>
      </c>
      <c r="E476">
        <v>0</v>
      </c>
      <c r="F476" t="s">
        <v>36</v>
      </c>
      <c r="G476" t="s">
        <v>36</v>
      </c>
      <c r="H476" t="s">
        <v>36</v>
      </c>
      <c r="I476" t="s">
        <v>36</v>
      </c>
      <c r="J476" t="s">
        <v>36</v>
      </c>
      <c r="K476" t="s">
        <v>36</v>
      </c>
      <c r="L476">
        <v>0</v>
      </c>
      <c r="M476">
        <v>0</v>
      </c>
      <c r="O476" t="s">
        <v>36</v>
      </c>
      <c r="P476">
        <v>0</v>
      </c>
      <c r="Q476">
        <v>0</v>
      </c>
      <c r="R476" t="s">
        <v>36</v>
      </c>
      <c r="S476">
        <v>0</v>
      </c>
      <c r="T476">
        <v>0</v>
      </c>
      <c r="U476" t="s">
        <v>36</v>
      </c>
      <c r="V476" t="s">
        <v>36</v>
      </c>
      <c r="W476" t="s">
        <v>36</v>
      </c>
      <c r="Y476">
        <v>0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 t="s">
        <v>36</v>
      </c>
      <c r="AF476" t="s">
        <v>36</v>
      </c>
      <c r="AG476" t="s">
        <v>36</v>
      </c>
      <c r="AH476" t="s">
        <v>36</v>
      </c>
      <c r="AI476" t="s">
        <v>36</v>
      </c>
      <c r="AJ476">
        <v>0</v>
      </c>
      <c r="AK476" t="s">
        <v>36</v>
      </c>
      <c r="AL476">
        <v>0</v>
      </c>
      <c r="AM476" t="b">
        <v>0</v>
      </c>
    </row>
    <row r="477" spans="1:39" x14ac:dyDescent="0.3">
      <c r="A477">
        <v>777775</v>
      </c>
      <c r="B477" t="s">
        <v>2637</v>
      </c>
      <c r="C477">
        <v>0</v>
      </c>
      <c r="D477">
        <v>0</v>
      </c>
      <c r="E477">
        <v>0</v>
      </c>
      <c r="F477" t="s">
        <v>36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>
        <v>0</v>
      </c>
      <c r="M477">
        <v>0</v>
      </c>
      <c r="N477">
        <v>777775</v>
      </c>
      <c r="O477" t="s">
        <v>36</v>
      </c>
      <c r="P477">
        <v>0</v>
      </c>
      <c r="Q477">
        <v>0</v>
      </c>
      <c r="R477" t="s">
        <v>1895</v>
      </c>
      <c r="S477">
        <v>0</v>
      </c>
      <c r="T477">
        <v>0</v>
      </c>
      <c r="U477" t="s">
        <v>36</v>
      </c>
      <c r="V477" t="s">
        <v>36</v>
      </c>
      <c r="W477" t="s">
        <v>36</v>
      </c>
      <c r="Y477">
        <v>0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 t="s">
        <v>36</v>
      </c>
      <c r="AF477" t="s">
        <v>36</v>
      </c>
      <c r="AG477" t="s">
        <v>36</v>
      </c>
      <c r="AH477" t="s">
        <v>36</v>
      </c>
      <c r="AI477" t="s">
        <v>36</v>
      </c>
      <c r="AJ477">
        <v>0</v>
      </c>
      <c r="AK477" t="s">
        <v>36</v>
      </c>
      <c r="AL477">
        <v>0</v>
      </c>
      <c r="AM477" t="b">
        <v>0</v>
      </c>
    </row>
    <row r="478" spans="1:39" x14ac:dyDescent="0.3">
      <c r="A478">
        <v>777778</v>
      </c>
      <c r="B478" t="s">
        <v>2638</v>
      </c>
      <c r="C478">
        <v>0</v>
      </c>
      <c r="D478">
        <v>0</v>
      </c>
      <c r="E478">
        <v>0</v>
      </c>
      <c r="F478" t="s">
        <v>36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>
        <v>0</v>
      </c>
      <c r="M478">
        <v>0</v>
      </c>
      <c r="N478">
        <v>777778</v>
      </c>
      <c r="O478" t="s">
        <v>36</v>
      </c>
      <c r="P478">
        <v>0</v>
      </c>
      <c r="Q478">
        <v>0</v>
      </c>
      <c r="R478" t="s">
        <v>36</v>
      </c>
      <c r="S478">
        <v>0</v>
      </c>
      <c r="T478">
        <v>0</v>
      </c>
      <c r="U478" t="s">
        <v>36</v>
      </c>
      <c r="V478" t="s">
        <v>36</v>
      </c>
      <c r="W478" t="s">
        <v>36</v>
      </c>
      <c r="Y478">
        <v>0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36</v>
      </c>
      <c r="AF478" t="s">
        <v>36</v>
      </c>
      <c r="AG478" t="s">
        <v>36</v>
      </c>
      <c r="AH478" t="s">
        <v>36</v>
      </c>
      <c r="AI478" t="s">
        <v>36</v>
      </c>
      <c r="AJ478">
        <v>0</v>
      </c>
      <c r="AK478" t="s">
        <v>36</v>
      </c>
      <c r="AL478">
        <v>0</v>
      </c>
      <c r="AM478" t="b">
        <v>0</v>
      </c>
    </row>
    <row r="479" spans="1:39" x14ac:dyDescent="0.3">
      <c r="A479">
        <v>777780</v>
      </c>
      <c r="B479" t="s">
        <v>2639</v>
      </c>
      <c r="C479">
        <v>0</v>
      </c>
      <c r="D479">
        <v>0</v>
      </c>
      <c r="E479">
        <v>0</v>
      </c>
      <c r="F479" t="s">
        <v>36</v>
      </c>
      <c r="G479" t="s">
        <v>36</v>
      </c>
      <c r="H479" t="s">
        <v>36</v>
      </c>
      <c r="I479" t="s">
        <v>36</v>
      </c>
      <c r="J479" t="s">
        <v>36</v>
      </c>
      <c r="K479" t="s">
        <v>36</v>
      </c>
      <c r="L479">
        <v>0</v>
      </c>
      <c r="M479">
        <v>0</v>
      </c>
      <c r="N479">
        <v>777780</v>
      </c>
      <c r="O479" t="s">
        <v>36</v>
      </c>
      <c r="P479">
        <v>0</v>
      </c>
      <c r="Q479">
        <v>0</v>
      </c>
      <c r="R479" t="s">
        <v>36</v>
      </c>
      <c r="S479">
        <v>0</v>
      </c>
      <c r="T479">
        <v>0</v>
      </c>
      <c r="U479" t="s">
        <v>36</v>
      </c>
      <c r="V479" t="s">
        <v>36</v>
      </c>
      <c r="W479" t="s">
        <v>36</v>
      </c>
      <c r="Y479">
        <v>0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 t="s">
        <v>36</v>
      </c>
      <c r="AF479" t="s">
        <v>36</v>
      </c>
      <c r="AG479" t="s">
        <v>36</v>
      </c>
      <c r="AH479" t="s">
        <v>36</v>
      </c>
      <c r="AI479" t="s">
        <v>36</v>
      </c>
      <c r="AJ479">
        <v>0</v>
      </c>
      <c r="AK479" t="s">
        <v>36</v>
      </c>
      <c r="AL479">
        <v>0</v>
      </c>
      <c r="AM479" t="b">
        <v>0</v>
      </c>
    </row>
    <row r="480" spans="1:39" x14ac:dyDescent="0.3">
      <c r="A480">
        <v>777781</v>
      </c>
      <c r="B480" t="s">
        <v>2640</v>
      </c>
      <c r="C480">
        <v>0</v>
      </c>
      <c r="D480">
        <v>0</v>
      </c>
      <c r="E480">
        <v>0</v>
      </c>
      <c r="F480" t="s">
        <v>36</v>
      </c>
      <c r="G480" t="s">
        <v>36</v>
      </c>
      <c r="H480" t="s">
        <v>36</v>
      </c>
      <c r="I480" t="s">
        <v>36</v>
      </c>
      <c r="J480" t="s">
        <v>36</v>
      </c>
      <c r="K480" t="s">
        <v>36</v>
      </c>
      <c r="L480">
        <v>0</v>
      </c>
      <c r="M480">
        <v>0</v>
      </c>
      <c r="N480">
        <v>777781</v>
      </c>
      <c r="O480" t="s">
        <v>36</v>
      </c>
      <c r="P480">
        <v>0</v>
      </c>
      <c r="Q480">
        <v>0</v>
      </c>
      <c r="R480" t="s">
        <v>36</v>
      </c>
      <c r="S480">
        <v>0</v>
      </c>
      <c r="T480">
        <v>0</v>
      </c>
      <c r="U480" t="s">
        <v>36</v>
      </c>
      <c r="V480" t="s">
        <v>36</v>
      </c>
      <c r="W480" t="s">
        <v>36</v>
      </c>
      <c r="Y480">
        <v>0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 t="s">
        <v>36</v>
      </c>
      <c r="AF480" t="s">
        <v>36</v>
      </c>
      <c r="AG480" t="s">
        <v>36</v>
      </c>
      <c r="AH480" t="s">
        <v>36</v>
      </c>
      <c r="AI480" t="s">
        <v>36</v>
      </c>
      <c r="AJ480">
        <v>0</v>
      </c>
      <c r="AK480" t="s">
        <v>36</v>
      </c>
      <c r="AL480">
        <v>0</v>
      </c>
      <c r="AM480" t="b">
        <v>0</v>
      </c>
    </row>
    <row r="481" spans="1:39" x14ac:dyDescent="0.3">
      <c r="A481">
        <v>777782</v>
      </c>
      <c r="B481" t="s">
        <v>1356</v>
      </c>
      <c r="C481">
        <v>2</v>
      </c>
      <c r="D481">
        <v>2</v>
      </c>
      <c r="E481">
        <v>2</v>
      </c>
      <c r="F481" t="s">
        <v>36</v>
      </c>
      <c r="G481" t="s">
        <v>36</v>
      </c>
      <c r="H481" t="s">
        <v>2641</v>
      </c>
      <c r="I481" t="s">
        <v>2642</v>
      </c>
      <c r="J481" t="s">
        <v>278</v>
      </c>
      <c r="K481" t="s">
        <v>38</v>
      </c>
      <c r="L481">
        <v>0</v>
      </c>
      <c r="M481">
        <v>0</v>
      </c>
      <c r="N481">
        <v>777782</v>
      </c>
      <c r="O481" t="s">
        <v>36</v>
      </c>
      <c r="P481">
        <v>0</v>
      </c>
      <c r="Q481">
        <v>2</v>
      </c>
      <c r="R481" t="s">
        <v>36</v>
      </c>
      <c r="S481">
        <v>2</v>
      </c>
      <c r="T481">
        <v>2</v>
      </c>
      <c r="U481" t="s">
        <v>36</v>
      </c>
      <c r="V481" t="s">
        <v>36</v>
      </c>
      <c r="W481" t="s">
        <v>36</v>
      </c>
      <c r="Y481">
        <v>0</v>
      </c>
      <c r="Z481" t="s">
        <v>36</v>
      </c>
      <c r="AA481" t="s">
        <v>36</v>
      </c>
      <c r="AB481" t="s">
        <v>2643</v>
      </c>
      <c r="AC481" t="s">
        <v>36</v>
      </c>
      <c r="AD481" t="s">
        <v>36</v>
      </c>
      <c r="AE481" t="s">
        <v>36</v>
      </c>
      <c r="AF481" t="s">
        <v>36</v>
      </c>
      <c r="AG481" t="s">
        <v>36</v>
      </c>
      <c r="AH481" t="s">
        <v>36</v>
      </c>
      <c r="AI481" t="s">
        <v>36</v>
      </c>
      <c r="AJ481">
        <v>2</v>
      </c>
      <c r="AK481" t="s">
        <v>36</v>
      </c>
      <c r="AL481">
        <v>0</v>
      </c>
      <c r="AM481" t="b">
        <v>0</v>
      </c>
    </row>
    <row r="482" spans="1:39" x14ac:dyDescent="0.3">
      <c r="A482">
        <v>800001</v>
      </c>
      <c r="B482" t="s">
        <v>2644</v>
      </c>
      <c r="C482">
        <v>2</v>
      </c>
      <c r="D482">
        <v>2</v>
      </c>
      <c r="E482">
        <v>2</v>
      </c>
      <c r="F482" t="s">
        <v>1846</v>
      </c>
      <c r="G482" t="s">
        <v>36</v>
      </c>
      <c r="H482" t="s">
        <v>2645</v>
      </c>
      <c r="I482" t="s">
        <v>81</v>
      </c>
      <c r="J482" t="s">
        <v>2646</v>
      </c>
      <c r="K482" t="s">
        <v>81</v>
      </c>
      <c r="L482">
        <v>0</v>
      </c>
      <c r="M482">
        <v>0</v>
      </c>
      <c r="N482">
        <v>110067</v>
      </c>
      <c r="O482" t="s">
        <v>36</v>
      </c>
      <c r="P482">
        <v>0</v>
      </c>
      <c r="Q482">
        <v>1</v>
      </c>
      <c r="R482" t="s">
        <v>524</v>
      </c>
      <c r="S482">
        <v>2</v>
      </c>
      <c r="T482">
        <v>2</v>
      </c>
      <c r="U482" t="s">
        <v>36</v>
      </c>
      <c r="V482" t="s">
        <v>36</v>
      </c>
      <c r="W482" t="s">
        <v>36</v>
      </c>
      <c r="Y482">
        <v>0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 t="s">
        <v>36</v>
      </c>
      <c r="AF482" t="s">
        <v>36</v>
      </c>
      <c r="AG482" t="s">
        <v>36</v>
      </c>
      <c r="AH482" t="s">
        <v>36</v>
      </c>
      <c r="AI482" t="s">
        <v>36</v>
      </c>
      <c r="AJ482">
        <v>1</v>
      </c>
      <c r="AK482" t="s">
        <v>36</v>
      </c>
      <c r="AL482">
        <v>0</v>
      </c>
      <c r="AM482" t="b">
        <v>0</v>
      </c>
    </row>
    <row r="483" spans="1:39" x14ac:dyDescent="0.3">
      <c r="A483">
        <v>800002</v>
      </c>
      <c r="B483" t="s">
        <v>2647</v>
      </c>
      <c r="C483">
        <v>0</v>
      </c>
      <c r="D483">
        <v>0</v>
      </c>
      <c r="E483">
        <v>0</v>
      </c>
      <c r="F483" t="s">
        <v>36</v>
      </c>
      <c r="G483" t="s">
        <v>36</v>
      </c>
      <c r="H483" t="s">
        <v>36</v>
      </c>
      <c r="I483" t="s">
        <v>36</v>
      </c>
      <c r="J483" t="s">
        <v>36</v>
      </c>
      <c r="K483" t="s">
        <v>36</v>
      </c>
      <c r="L483">
        <v>0</v>
      </c>
      <c r="M483">
        <v>0</v>
      </c>
      <c r="N483">
        <v>160002</v>
      </c>
      <c r="O483" t="s">
        <v>36</v>
      </c>
      <c r="P483">
        <v>0</v>
      </c>
      <c r="Q483">
        <v>0</v>
      </c>
      <c r="R483" t="s">
        <v>36</v>
      </c>
      <c r="S483">
        <v>0</v>
      </c>
      <c r="T483">
        <v>0</v>
      </c>
      <c r="U483" t="s">
        <v>36</v>
      </c>
      <c r="V483" t="s">
        <v>36</v>
      </c>
      <c r="W483" t="s">
        <v>36</v>
      </c>
      <c r="X483" t="s">
        <v>1681</v>
      </c>
      <c r="Y483">
        <v>0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 t="s">
        <v>36</v>
      </c>
      <c r="AF483" t="s">
        <v>36</v>
      </c>
      <c r="AG483" t="s">
        <v>36</v>
      </c>
      <c r="AH483" t="s">
        <v>36</v>
      </c>
      <c r="AI483" t="s">
        <v>36</v>
      </c>
      <c r="AJ483">
        <v>0</v>
      </c>
      <c r="AK483" t="s">
        <v>36</v>
      </c>
      <c r="AL483">
        <v>0</v>
      </c>
      <c r="AM483" t="b">
        <v>0</v>
      </c>
    </row>
    <row r="484" spans="1:39" x14ac:dyDescent="0.3">
      <c r="A484">
        <v>800003</v>
      </c>
      <c r="B484" t="s">
        <v>2648</v>
      </c>
      <c r="C484">
        <v>0</v>
      </c>
      <c r="D484">
        <v>0</v>
      </c>
      <c r="E484">
        <v>0</v>
      </c>
      <c r="F484" t="s">
        <v>36</v>
      </c>
      <c r="G484" t="s">
        <v>36</v>
      </c>
      <c r="H484" t="s">
        <v>36</v>
      </c>
      <c r="I484" t="s">
        <v>36</v>
      </c>
      <c r="J484" t="s">
        <v>36</v>
      </c>
      <c r="K484" t="s">
        <v>36</v>
      </c>
      <c r="L484">
        <v>0</v>
      </c>
      <c r="M484">
        <v>0</v>
      </c>
      <c r="N484">
        <v>160002</v>
      </c>
      <c r="O484" t="s">
        <v>36</v>
      </c>
      <c r="P484">
        <v>0</v>
      </c>
      <c r="Q484">
        <v>0</v>
      </c>
      <c r="R484" t="s">
        <v>36</v>
      </c>
      <c r="S484">
        <v>0</v>
      </c>
      <c r="T484">
        <v>0</v>
      </c>
      <c r="U484" t="s">
        <v>36</v>
      </c>
      <c r="V484" t="s">
        <v>36</v>
      </c>
      <c r="W484" t="s">
        <v>36</v>
      </c>
      <c r="X484" t="s">
        <v>1681</v>
      </c>
      <c r="Y484">
        <v>0</v>
      </c>
      <c r="Z484" t="s">
        <v>36</v>
      </c>
      <c r="AA484" t="s">
        <v>36</v>
      </c>
      <c r="AB484" t="s">
        <v>36</v>
      </c>
      <c r="AC484" t="s">
        <v>36</v>
      </c>
      <c r="AD484" t="s">
        <v>36</v>
      </c>
      <c r="AE484" t="s">
        <v>36</v>
      </c>
      <c r="AF484" t="s">
        <v>36</v>
      </c>
      <c r="AG484" t="s">
        <v>36</v>
      </c>
      <c r="AH484" t="s">
        <v>36</v>
      </c>
      <c r="AI484" t="s">
        <v>36</v>
      </c>
      <c r="AJ484">
        <v>0</v>
      </c>
      <c r="AK484" t="s">
        <v>36</v>
      </c>
      <c r="AL484">
        <v>0</v>
      </c>
      <c r="AM484" t="b">
        <v>0</v>
      </c>
    </row>
    <row r="485" spans="1:39" x14ac:dyDescent="0.3">
      <c r="A485">
        <v>800004</v>
      </c>
      <c r="B485" t="s">
        <v>2649</v>
      </c>
      <c r="C485">
        <v>0</v>
      </c>
      <c r="D485">
        <v>0</v>
      </c>
      <c r="E485">
        <v>0</v>
      </c>
      <c r="F485" t="s">
        <v>36</v>
      </c>
      <c r="G485" t="s">
        <v>36</v>
      </c>
      <c r="H485" t="s">
        <v>36</v>
      </c>
      <c r="I485" t="s">
        <v>36</v>
      </c>
      <c r="J485" t="s">
        <v>36</v>
      </c>
      <c r="K485" t="s">
        <v>36</v>
      </c>
      <c r="L485">
        <v>0</v>
      </c>
      <c r="M485">
        <v>0</v>
      </c>
      <c r="N485">
        <v>160002</v>
      </c>
      <c r="O485" t="s">
        <v>36</v>
      </c>
      <c r="P485">
        <v>0</v>
      </c>
      <c r="Q485">
        <v>0</v>
      </c>
      <c r="R485" t="s">
        <v>36</v>
      </c>
      <c r="S485">
        <v>0</v>
      </c>
      <c r="T485">
        <v>0</v>
      </c>
      <c r="U485" t="s">
        <v>36</v>
      </c>
      <c r="V485" t="s">
        <v>36</v>
      </c>
      <c r="W485" t="s">
        <v>36</v>
      </c>
      <c r="X485" t="s">
        <v>1681</v>
      </c>
      <c r="Y485">
        <v>0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 t="s">
        <v>36</v>
      </c>
      <c r="AF485" t="s">
        <v>36</v>
      </c>
      <c r="AG485" t="s">
        <v>36</v>
      </c>
      <c r="AH485" t="s">
        <v>36</v>
      </c>
      <c r="AI485" t="s">
        <v>36</v>
      </c>
      <c r="AJ485">
        <v>0</v>
      </c>
      <c r="AK485" t="s">
        <v>36</v>
      </c>
      <c r="AL485">
        <v>0</v>
      </c>
      <c r="AM485" t="b">
        <v>0</v>
      </c>
    </row>
    <row r="486" spans="1:39" x14ac:dyDescent="0.3">
      <c r="A486">
        <v>800005</v>
      </c>
      <c r="B486" t="s">
        <v>2650</v>
      </c>
      <c r="C486">
        <v>0</v>
      </c>
      <c r="D486">
        <v>0</v>
      </c>
      <c r="E486">
        <v>0</v>
      </c>
      <c r="F486" t="s">
        <v>36</v>
      </c>
      <c r="G486" t="s">
        <v>36</v>
      </c>
      <c r="H486" t="s">
        <v>36</v>
      </c>
      <c r="I486" t="s">
        <v>36</v>
      </c>
      <c r="J486" t="s">
        <v>36</v>
      </c>
      <c r="K486" t="s">
        <v>36</v>
      </c>
      <c r="L486">
        <v>0</v>
      </c>
      <c r="M486">
        <v>0</v>
      </c>
      <c r="N486">
        <v>160002</v>
      </c>
      <c r="O486" t="s">
        <v>36</v>
      </c>
      <c r="P486">
        <v>0</v>
      </c>
      <c r="Q486">
        <v>0</v>
      </c>
      <c r="R486" t="s">
        <v>36</v>
      </c>
      <c r="S486">
        <v>0</v>
      </c>
      <c r="T486">
        <v>0</v>
      </c>
      <c r="U486" t="s">
        <v>36</v>
      </c>
      <c r="V486" t="s">
        <v>36</v>
      </c>
      <c r="W486" t="s">
        <v>36</v>
      </c>
      <c r="X486" t="s">
        <v>1681</v>
      </c>
      <c r="Y486">
        <v>0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 t="s">
        <v>36</v>
      </c>
      <c r="AF486" t="s">
        <v>36</v>
      </c>
      <c r="AG486" t="s">
        <v>36</v>
      </c>
      <c r="AH486" t="s">
        <v>36</v>
      </c>
      <c r="AI486" t="s">
        <v>36</v>
      </c>
      <c r="AJ486">
        <v>0</v>
      </c>
      <c r="AK486" t="s">
        <v>36</v>
      </c>
      <c r="AL486">
        <v>0</v>
      </c>
      <c r="AM486" t="b">
        <v>0</v>
      </c>
    </row>
    <row r="487" spans="1:39" x14ac:dyDescent="0.3">
      <c r="A487">
        <v>800006</v>
      </c>
      <c r="B487" t="s">
        <v>2651</v>
      </c>
      <c r="C487">
        <v>0</v>
      </c>
      <c r="D487">
        <v>0</v>
      </c>
      <c r="E487">
        <v>0</v>
      </c>
      <c r="F487" t="s">
        <v>36</v>
      </c>
      <c r="G487" t="s">
        <v>36</v>
      </c>
      <c r="H487" t="s">
        <v>36</v>
      </c>
      <c r="I487" t="s">
        <v>36</v>
      </c>
      <c r="J487" t="s">
        <v>36</v>
      </c>
      <c r="K487" t="s">
        <v>36</v>
      </c>
      <c r="L487">
        <v>0</v>
      </c>
      <c r="M487">
        <v>0</v>
      </c>
      <c r="N487">
        <v>160002</v>
      </c>
      <c r="O487" t="s">
        <v>36</v>
      </c>
      <c r="P487">
        <v>0</v>
      </c>
      <c r="Q487">
        <v>0</v>
      </c>
      <c r="R487" t="s">
        <v>36</v>
      </c>
      <c r="S487">
        <v>0</v>
      </c>
      <c r="T487">
        <v>0</v>
      </c>
      <c r="U487" t="s">
        <v>36</v>
      </c>
      <c r="V487" t="s">
        <v>36</v>
      </c>
      <c r="W487" t="s">
        <v>36</v>
      </c>
      <c r="X487" t="s">
        <v>1681</v>
      </c>
      <c r="Y487">
        <v>0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 t="s">
        <v>36</v>
      </c>
      <c r="AF487" t="s">
        <v>36</v>
      </c>
      <c r="AG487" t="s">
        <v>36</v>
      </c>
      <c r="AH487" t="s">
        <v>36</v>
      </c>
      <c r="AI487" t="s">
        <v>36</v>
      </c>
      <c r="AJ487">
        <v>0</v>
      </c>
      <c r="AK487" t="s">
        <v>36</v>
      </c>
      <c r="AL487">
        <v>0</v>
      </c>
      <c r="AM487" t="b">
        <v>0</v>
      </c>
    </row>
    <row r="488" spans="1:39" x14ac:dyDescent="0.3">
      <c r="A488">
        <v>800007</v>
      </c>
      <c r="B488" t="s">
        <v>2652</v>
      </c>
      <c r="C488">
        <v>0</v>
      </c>
      <c r="D488">
        <v>0</v>
      </c>
      <c r="E488">
        <v>0</v>
      </c>
      <c r="F488" t="s">
        <v>36</v>
      </c>
      <c r="G488" t="s">
        <v>36</v>
      </c>
      <c r="H488" t="s">
        <v>36</v>
      </c>
      <c r="I488" t="s">
        <v>36</v>
      </c>
      <c r="J488" t="s">
        <v>36</v>
      </c>
      <c r="K488" t="s">
        <v>36</v>
      </c>
      <c r="L488">
        <v>0</v>
      </c>
      <c r="M488">
        <v>0</v>
      </c>
      <c r="N488">
        <v>160002</v>
      </c>
      <c r="O488" t="s">
        <v>36</v>
      </c>
      <c r="P488">
        <v>0</v>
      </c>
      <c r="Q488">
        <v>0</v>
      </c>
      <c r="R488" t="s">
        <v>36</v>
      </c>
      <c r="S488">
        <v>0</v>
      </c>
      <c r="T488">
        <v>0</v>
      </c>
      <c r="U488" t="s">
        <v>36</v>
      </c>
      <c r="V488" t="s">
        <v>36</v>
      </c>
      <c r="W488" t="s">
        <v>36</v>
      </c>
      <c r="X488" t="s">
        <v>1681</v>
      </c>
      <c r="Y488">
        <v>0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 t="s">
        <v>36</v>
      </c>
      <c r="AF488" t="s">
        <v>36</v>
      </c>
      <c r="AG488" t="s">
        <v>36</v>
      </c>
      <c r="AH488" t="s">
        <v>36</v>
      </c>
      <c r="AI488" t="s">
        <v>36</v>
      </c>
      <c r="AJ488">
        <v>0</v>
      </c>
      <c r="AK488" t="s">
        <v>36</v>
      </c>
      <c r="AL488">
        <v>0</v>
      </c>
      <c r="AM488" t="b">
        <v>0</v>
      </c>
    </row>
    <row r="489" spans="1:39" x14ac:dyDescent="0.3">
      <c r="A489">
        <v>800008</v>
      </c>
      <c r="B489" t="s">
        <v>2653</v>
      </c>
      <c r="C489">
        <v>0</v>
      </c>
      <c r="D489">
        <v>0</v>
      </c>
      <c r="E489">
        <v>0</v>
      </c>
      <c r="F489" t="s">
        <v>36</v>
      </c>
      <c r="G489" t="s">
        <v>36</v>
      </c>
      <c r="H489" t="s">
        <v>36</v>
      </c>
      <c r="I489" t="s">
        <v>36</v>
      </c>
      <c r="J489" t="s">
        <v>36</v>
      </c>
      <c r="K489" t="s">
        <v>36</v>
      </c>
      <c r="L489">
        <v>0</v>
      </c>
      <c r="M489">
        <v>0</v>
      </c>
      <c r="N489">
        <v>160002</v>
      </c>
      <c r="O489" t="s">
        <v>36</v>
      </c>
      <c r="P489">
        <v>0</v>
      </c>
      <c r="Q489">
        <v>0</v>
      </c>
      <c r="R489" t="s">
        <v>36</v>
      </c>
      <c r="S489">
        <v>0</v>
      </c>
      <c r="T489">
        <v>0</v>
      </c>
      <c r="U489" t="s">
        <v>36</v>
      </c>
      <c r="V489" t="s">
        <v>36</v>
      </c>
      <c r="W489" t="s">
        <v>36</v>
      </c>
      <c r="X489" t="s">
        <v>1681</v>
      </c>
      <c r="Y489">
        <v>0</v>
      </c>
      <c r="Z489" t="s">
        <v>36</v>
      </c>
      <c r="AA489" t="s">
        <v>36</v>
      </c>
      <c r="AB489" t="s">
        <v>36</v>
      </c>
      <c r="AC489" t="s">
        <v>36</v>
      </c>
      <c r="AD489" t="s">
        <v>36</v>
      </c>
      <c r="AE489" t="s">
        <v>36</v>
      </c>
      <c r="AF489" t="s">
        <v>36</v>
      </c>
      <c r="AG489" t="s">
        <v>36</v>
      </c>
      <c r="AH489" t="s">
        <v>36</v>
      </c>
      <c r="AI489" t="s">
        <v>36</v>
      </c>
      <c r="AJ489">
        <v>0</v>
      </c>
      <c r="AK489" t="s">
        <v>36</v>
      </c>
      <c r="AL489">
        <v>0</v>
      </c>
      <c r="AM489" t="b">
        <v>0</v>
      </c>
    </row>
    <row r="490" spans="1:39" x14ac:dyDescent="0.3">
      <c r="A490">
        <v>800009</v>
      </c>
      <c r="B490" t="s">
        <v>2654</v>
      </c>
      <c r="C490">
        <v>0</v>
      </c>
      <c r="D490">
        <v>0</v>
      </c>
      <c r="E490">
        <v>0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>
        <v>0</v>
      </c>
      <c r="M490">
        <v>0</v>
      </c>
      <c r="N490">
        <v>160002</v>
      </c>
      <c r="O490" t="s">
        <v>36</v>
      </c>
      <c r="P490">
        <v>0</v>
      </c>
      <c r="Q490">
        <v>0</v>
      </c>
      <c r="R490" t="s">
        <v>36</v>
      </c>
      <c r="S490">
        <v>0</v>
      </c>
      <c r="T490">
        <v>0</v>
      </c>
      <c r="U490" t="s">
        <v>36</v>
      </c>
      <c r="V490" t="s">
        <v>36</v>
      </c>
      <c r="W490" t="s">
        <v>36</v>
      </c>
      <c r="X490" t="s">
        <v>1681</v>
      </c>
      <c r="Y490">
        <v>0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  <c r="AE490" t="s">
        <v>36</v>
      </c>
      <c r="AF490" t="s">
        <v>36</v>
      </c>
      <c r="AG490" t="s">
        <v>36</v>
      </c>
      <c r="AH490" t="s">
        <v>36</v>
      </c>
      <c r="AI490" t="s">
        <v>36</v>
      </c>
      <c r="AJ490">
        <v>0</v>
      </c>
      <c r="AK490" t="s">
        <v>36</v>
      </c>
      <c r="AL490">
        <v>0</v>
      </c>
      <c r="AM490" t="b">
        <v>0</v>
      </c>
    </row>
    <row r="491" spans="1:39" x14ac:dyDescent="0.3">
      <c r="A491">
        <v>800010</v>
      </c>
      <c r="B491" t="s">
        <v>2655</v>
      </c>
      <c r="C491">
        <v>0</v>
      </c>
      <c r="D491">
        <v>0</v>
      </c>
      <c r="E491">
        <v>0</v>
      </c>
      <c r="F491" t="s">
        <v>36</v>
      </c>
      <c r="G491" t="s">
        <v>36</v>
      </c>
      <c r="H491" t="s">
        <v>36</v>
      </c>
      <c r="I491" t="s">
        <v>36</v>
      </c>
      <c r="J491" t="s">
        <v>36</v>
      </c>
      <c r="K491" t="s">
        <v>36</v>
      </c>
      <c r="L491">
        <v>0</v>
      </c>
      <c r="M491">
        <v>0</v>
      </c>
      <c r="N491">
        <v>160002</v>
      </c>
      <c r="O491" t="s">
        <v>36</v>
      </c>
      <c r="P491">
        <v>0</v>
      </c>
      <c r="Q491">
        <v>0</v>
      </c>
      <c r="R491" t="s">
        <v>36</v>
      </c>
      <c r="S491">
        <v>0</v>
      </c>
      <c r="T491">
        <v>0</v>
      </c>
      <c r="U491" t="s">
        <v>36</v>
      </c>
      <c r="V491" t="s">
        <v>36</v>
      </c>
      <c r="W491" t="s">
        <v>36</v>
      </c>
      <c r="X491" t="s">
        <v>1681</v>
      </c>
      <c r="Y491">
        <v>0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 t="s">
        <v>36</v>
      </c>
      <c r="AF491" t="s">
        <v>36</v>
      </c>
      <c r="AG491" t="s">
        <v>36</v>
      </c>
      <c r="AH491" t="s">
        <v>36</v>
      </c>
      <c r="AI491" t="s">
        <v>36</v>
      </c>
      <c r="AJ491">
        <v>0</v>
      </c>
      <c r="AK491" t="s">
        <v>36</v>
      </c>
      <c r="AL491">
        <v>0</v>
      </c>
      <c r="AM491" t="b">
        <v>0</v>
      </c>
    </row>
    <row r="492" spans="1:39" x14ac:dyDescent="0.3">
      <c r="A492">
        <v>800011</v>
      </c>
      <c r="B492" t="s">
        <v>2656</v>
      </c>
      <c r="C492">
        <v>0</v>
      </c>
      <c r="D492">
        <v>0</v>
      </c>
      <c r="E492">
        <v>0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>
        <v>0</v>
      </c>
      <c r="M492">
        <v>0</v>
      </c>
      <c r="N492">
        <v>160002</v>
      </c>
      <c r="O492" t="s">
        <v>36</v>
      </c>
      <c r="P492">
        <v>0</v>
      </c>
      <c r="Q492">
        <v>0</v>
      </c>
      <c r="R492" t="s">
        <v>36</v>
      </c>
      <c r="S492">
        <v>0</v>
      </c>
      <c r="T492">
        <v>0</v>
      </c>
      <c r="U492" t="s">
        <v>36</v>
      </c>
      <c r="V492" t="s">
        <v>36</v>
      </c>
      <c r="W492" t="s">
        <v>36</v>
      </c>
      <c r="X492" t="s">
        <v>1681</v>
      </c>
      <c r="Y492">
        <v>0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 t="s">
        <v>36</v>
      </c>
      <c r="AF492" t="s">
        <v>36</v>
      </c>
      <c r="AG492" t="s">
        <v>36</v>
      </c>
      <c r="AH492" t="s">
        <v>36</v>
      </c>
      <c r="AI492" t="s">
        <v>36</v>
      </c>
      <c r="AJ492">
        <v>0</v>
      </c>
      <c r="AK492" t="s">
        <v>36</v>
      </c>
      <c r="AL492">
        <v>0</v>
      </c>
      <c r="AM492" t="b">
        <v>0</v>
      </c>
    </row>
    <row r="493" spans="1:39" x14ac:dyDescent="0.3">
      <c r="A493">
        <v>800012</v>
      </c>
      <c r="B493" t="s">
        <v>2657</v>
      </c>
      <c r="C493">
        <v>0</v>
      </c>
      <c r="D493">
        <v>0</v>
      </c>
      <c r="E493">
        <v>0</v>
      </c>
      <c r="F493" t="s">
        <v>36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>
        <v>0</v>
      </c>
      <c r="M493">
        <v>0</v>
      </c>
      <c r="N493">
        <v>160002</v>
      </c>
      <c r="O493" t="s">
        <v>36</v>
      </c>
      <c r="P493">
        <v>0</v>
      </c>
      <c r="Q493">
        <v>0</v>
      </c>
      <c r="R493" t="s">
        <v>36</v>
      </c>
      <c r="S493">
        <v>0</v>
      </c>
      <c r="T493">
        <v>0</v>
      </c>
      <c r="U493" t="s">
        <v>36</v>
      </c>
      <c r="V493" t="s">
        <v>36</v>
      </c>
      <c r="W493" t="s">
        <v>36</v>
      </c>
      <c r="X493" t="s">
        <v>1681</v>
      </c>
      <c r="Y493">
        <v>0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 t="s">
        <v>36</v>
      </c>
      <c r="AF493" t="s">
        <v>36</v>
      </c>
      <c r="AG493" t="s">
        <v>36</v>
      </c>
      <c r="AH493" t="s">
        <v>36</v>
      </c>
      <c r="AI493" t="s">
        <v>36</v>
      </c>
      <c r="AJ493">
        <v>0</v>
      </c>
      <c r="AK493" t="s">
        <v>36</v>
      </c>
      <c r="AL493">
        <v>0</v>
      </c>
      <c r="AM493" t="b">
        <v>0</v>
      </c>
    </row>
    <row r="494" spans="1:39" x14ac:dyDescent="0.3">
      <c r="A494">
        <v>800013</v>
      </c>
      <c r="B494" t="s">
        <v>2658</v>
      </c>
      <c r="C494">
        <v>0</v>
      </c>
      <c r="D494">
        <v>0</v>
      </c>
      <c r="E494">
        <v>0</v>
      </c>
      <c r="F494" t="s">
        <v>36</v>
      </c>
      <c r="G494" t="s">
        <v>36</v>
      </c>
      <c r="H494" t="s">
        <v>36</v>
      </c>
      <c r="I494" t="s">
        <v>36</v>
      </c>
      <c r="J494" t="s">
        <v>36</v>
      </c>
      <c r="K494" t="s">
        <v>36</v>
      </c>
      <c r="L494">
        <v>0</v>
      </c>
      <c r="M494">
        <v>0</v>
      </c>
      <c r="N494">
        <v>160002</v>
      </c>
      <c r="O494" t="s">
        <v>36</v>
      </c>
      <c r="P494">
        <v>0</v>
      </c>
      <c r="Q494">
        <v>0</v>
      </c>
      <c r="R494" t="s">
        <v>36</v>
      </c>
      <c r="S494">
        <v>0</v>
      </c>
      <c r="T494">
        <v>0</v>
      </c>
      <c r="U494" t="s">
        <v>36</v>
      </c>
      <c r="V494" t="s">
        <v>36</v>
      </c>
      <c r="W494" t="s">
        <v>36</v>
      </c>
      <c r="X494" t="s">
        <v>1681</v>
      </c>
      <c r="Y494">
        <v>0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 t="s">
        <v>36</v>
      </c>
      <c r="AF494" t="s">
        <v>36</v>
      </c>
      <c r="AG494" t="s">
        <v>36</v>
      </c>
      <c r="AH494" t="s">
        <v>36</v>
      </c>
      <c r="AI494" t="s">
        <v>36</v>
      </c>
      <c r="AJ494">
        <v>0</v>
      </c>
      <c r="AK494" t="s">
        <v>36</v>
      </c>
      <c r="AL494">
        <v>0</v>
      </c>
      <c r="AM494" t="b">
        <v>0</v>
      </c>
    </row>
    <row r="495" spans="1:39" x14ac:dyDescent="0.3">
      <c r="A495">
        <v>800014</v>
      </c>
      <c r="B495" t="s">
        <v>2659</v>
      </c>
      <c r="C495">
        <v>0</v>
      </c>
      <c r="D495">
        <v>0</v>
      </c>
      <c r="E495">
        <v>0</v>
      </c>
      <c r="F495" t="s">
        <v>36</v>
      </c>
      <c r="G495" t="s">
        <v>36</v>
      </c>
      <c r="H495" t="s">
        <v>36</v>
      </c>
      <c r="I495" t="s">
        <v>36</v>
      </c>
      <c r="J495" t="s">
        <v>36</v>
      </c>
      <c r="K495" t="s">
        <v>36</v>
      </c>
      <c r="L495">
        <v>0</v>
      </c>
      <c r="M495">
        <v>0</v>
      </c>
      <c r="N495">
        <v>160002</v>
      </c>
      <c r="O495" t="s">
        <v>36</v>
      </c>
      <c r="P495">
        <v>0</v>
      </c>
      <c r="Q495">
        <v>0</v>
      </c>
      <c r="R495" t="s">
        <v>36</v>
      </c>
      <c r="S495">
        <v>0</v>
      </c>
      <c r="T495">
        <v>0</v>
      </c>
      <c r="U495" t="s">
        <v>36</v>
      </c>
      <c r="V495" t="s">
        <v>36</v>
      </c>
      <c r="W495" t="s">
        <v>36</v>
      </c>
      <c r="X495" t="s">
        <v>1681</v>
      </c>
      <c r="Y495">
        <v>0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 t="s">
        <v>36</v>
      </c>
      <c r="AF495" t="s">
        <v>36</v>
      </c>
      <c r="AG495" t="s">
        <v>36</v>
      </c>
      <c r="AH495" t="s">
        <v>36</v>
      </c>
      <c r="AI495" t="s">
        <v>36</v>
      </c>
      <c r="AJ495">
        <v>0</v>
      </c>
      <c r="AK495" t="s">
        <v>36</v>
      </c>
      <c r="AL495">
        <v>0</v>
      </c>
      <c r="AM495" t="b">
        <v>0</v>
      </c>
    </row>
    <row r="496" spans="1:39" x14ac:dyDescent="0.3">
      <c r="A496">
        <v>800015</v>
      </c>
      <c r="B496" t="s">
        <v>2660</v>
      </c>
      <c r="C496">
        <v>0</v>
      </c>
      <c r="D496">
        <v>0</v>
      </c>
      <c r="E496">
        <v>0</v>
      </c>
      <c r="F496" t="s">
        <v>36</v>
      </c>
      <c r="G496" t="s">
        <v>36</v>
      </c>
      <c r="H496" t="s">
        <v>36</v>
      </c>
      <c r="I496" t="s">
        <v>36</v>
      </c>
      <c r="J496" t="s">
        <v>36</v>
      </c>
      <c r="K496" t="s">
        <v>36</v>
      </c>
      <c r="L496">
        <v>0</v>
      </c>
      <c r="M496">
        <v>0</v>
      </c>
      <c r="N496">
        <v>160002</v>
      </c>
      <c r="O496" t="s">
        <v>36</v>
      </c>
      <c r="P496">
        <v>0</v>
      </c>
      <c r="Q496">
        <v>0</v>
      </c>
      <c r="R496" t="s">
        <v>36</v>
      </c>
      <c r="S496">
        <v>0</v>
      </c>
      <c r="T496">
        <v>0</v>
      </c>
      <c r="U496" t="s">
        <v>36</v>
      </c>
      <c r="V496" t="s">
        <v>36</v>
      </c>
      <c r="W496" t="s">
        <v>36</v>
      </c>
      <c r="X496" t="s">
        <v>1681</v>
      </c>
      <c r="Y496">
        <v>0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 t="s">
        <v>36</v>
      </c>
      <c r="AF496" t="s">
        <v>36</v>
      </c>
      <c r="AG496" t="s">
        <v>36</v>
      </c>
      <c r="AH496" t="s">
        <v>36</v>
      </c>
      <c r="AI496" t="s">
        <v>36</v>
      </c>
      <c r="AJ496">
        <v>0</v>
      </c>
      <c r="AK496" t="s">
        <v>36</v>
      </c>
      <c r="AL496">
        <v>0</v>
      </c>
      <c r="AM496" t="b">
        <v>0</v>
      </c>
    </row>
    <row r="497" spans="1:39" x14ac:dyDescent="0.3">
      <c r="A497">
        <v>800016</v>
      </c>
      <c r="B497" t="s">
        <v>2661</v>
      </c>
      <c r="C497">
        <v>0</v>
      </c>
      <c r="D497">
        <v>0</v>
      </c>
      <c r="E497">
        <v>0</v>
      </c>
      <c r="F497" t="s">
        <v>36</v>
      </c>
      <c r="G497" t="s">
        <v>36</v>
      </c>
      <c r="H497" t="s">
        <v>36</v>
      </c>
      <c r="I497" t="s">
        <v>36</v>
      </c>
      <c r="J497" t="s">
        <v>36</v>
      </c>
      <c r="K497" t="s">
        <v>36</v>
      </c>
      <c r="L497">
        <v>0</v>
      </c>
      <c r="M497">
        <v>0</v>
      </c>
      <c r="N497">
        <v>160002</v>
      </c>
      <c r="O497" t="s">
        <v>36</v>
      </c>
      <c r="P497">
        <v>0</v>
      </c>
      <c r="Q497">
        <v>0</v>
      </c>
      <c r="R497" t="s">
        <v>36</v>
      </c>
      <c r="S497">
        <v>0</v>
      </c>
      <c r="T497">
        <v>0</v>
      </c>
      <c r="U497" t="s">
        <v>36</v>
      </c>
      <c r="V497" t="s">
        <v>36</v>
      </c>
      <c r="W497" t="s">
        <v>36</v>
      </c>
      <c r="X497" t="s">
        <v>1681</v>
      </c>
      <c r="Y497">
        <v>0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 t="s">
        <v>36</v>
      </c>
      <c r="AF497" t="s">
        <v>36</v>
      </c>
      <c r="AG497" t="s">
        <v>36</v>
      </c>
      <c r="AH497" t="s">
        <v>36</v>
      </c>
      <c r="AI497" t="s">
        <v>36</v>
      </c>
      <c r="AJ497">
        <v>0</v>
      </c>
      <c r="AK497" t="s">
        <v>36</v>
      </c>
      <c r="AL497">
        <v>0</v>
      </c>
      <c r="AM497" t="b">
        <v>0</v>
      </c>
    </row>
    <row r="498" spans="1:39" x14ac:dyDescent="0.3">
      <c r="A498">
        <v>800017</v>
      </c>
      <c r="B498" t="s">
        <v>2662</v>
      </c>
      <c r="C498">
        <v>0</v>
      </c>
      <c r="D498">
        <v>0</v>
      </c>
      <c r="E498">
        <v>0</v>
      </c>
      <c r="F498" t="s">
        <v>36</v>
      </c>
      <c r="G498" t="s">
        <v>36</v>
      </c>
      <c r="H498" t="s">
        <v>36</v>
      </c>
      <c r="I498" t="s">
        <v>36</v>
      </c>
      <c r="J498" t="s">
        <v>36</v>
      </c>
      <c r="K498" t="s">
        <v>36</v>
      </c>
      <c r="L498">
        <v>0</v>
      </c>
      <c r="M498">
        <v>0</v>
      </c>
      <c r="N498">
        <v>160002</v>
      </c>
      <c r="O498" t="s">
        <v>36</v>
      </c>
      <c r="P498">
        <v>0</v>
      </c>
      <c r="Q498">
        <v>0</v>
      </c>
      <c r="R498" t="s">
        <v>36</v>
      </c>
      <c r="S498">
        <v>0</v>
      </c>
      <c r="T498">
        <v>0</v>
      </c>
      <c r="U498" t="s">
        <v>36</v>
      </c>
      <c r="V498" t="s">
        <v>36</v>
      </c>
      <c r="W498" t="s">
        <v>36</v>
      </c>
      <c r="X498" t="s">
        <v>1681</v>
      </c>
      <c r="Y498">
        <v>0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 t="s">
        <v>36</v>
      </c>
      <c r="AF498" t="s">
        <v>36</v>
      </c>
      <c r="AG498" t="s">
        <v>36</v>
      </c>
      <c r="AH498" t="s">
        <v>36</v>
      </c>
      <c r="AI498" t="s">
        <v>36</v>
      </c>
      <c r="AJ498">
        <v>0</v>
      </c>
      <c r="AK498" t="s">
        <v>36</v>
      </c>
      <c r="AL498">
        <v>0</v>
      </c>
      <c r="AM498" t="b">
        <v>0</v>
      </c>
    </row>
    <row r="499" spans="1:39" x14ac:dyDescent="0.3">
      <c r="A499">
        <v>800018</v>
      </c>
      <c r="B499" t="s">
        <v>2663</v>
      </c>
      <c r="C499">
        <v>0</v>
      </c>
      <c r="D499">
        <v>0</v>
      </c>
      <c r="E499">
        <v>0</v>
      </c>
      <c r="F499" t="s">
        <v>36</v>
      </c>
      <c r="G499" t="s">
        <v>36</v>
      </c>
      <c r="H499" t="s">
        <v>36</v>
      </c>
      <c r="I499" t="s">
        <v>36</v>
      </c>
      <c r="J499" t="s">
        <v>36</v>
      </c>
      <c r="K499" t="s">
        <v>36</v>
      </c>
      <c r="L499">
        <v>0</v>
      </c>
      <c r="M499">
        <v>0</v>
      </c>
      <c r="N499">
        <v>160002</v>
      </c>
      <c r="O499" t="s">
        <v>36</v>
      </c>
      <c r="P499">
        <v>0</v>
      </c>
      <c r="Q499">
        <v>0</v>
      </c>
      <c r="R499" t="s">
        <v>36</v>
      </c>
      <c r="S499">
        <v>0</v>
      </c>
      <c r="T499">
        <v>0</v>
      </c>
      <c r="U499" t="s">
        <v>36</v>
      </c>
      <c r="V499" t="s">
        <v>36</v>
      </c>
      <c r="W499" t="s">
        <v>36</v>
      </c>
      <c r="X499" t="s">
        <v>1681</v>
      </c>
      <c r="Y499">
        <v>0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 t="s">
        <v>36</v>
      </c>
      <c r="AF499" t="s">
        <v>36</v>
      </c>
      <c r="AG499" t="s">
        <v>36</v>
      </c>
      <c r="AH499" t="s">
        <v>36</v>
      </c>
      <c r="AI499" t="s">
        <v>36</v>
      </c>
      <c r="AJ499">
        <v>0</v>
      </c>
      <c r="AK499" t="s">
        <v>36</v>
      </c>
      <c r="AL499">
        <v>0</v>
      </c>
      <c r="AM499" t="b">
        <v>0</v>
      </c>
    </row>
    <row r="500" spans="1:39" x14ac:dyDescent="0.3">
      <c r="A500">
        <v>800019</v>
      </c>
      <c r="B500" t="s">
        <v>2664</v>
      </c>
      <c r="C500">
        <v>0</v>
      </c>
      <c r="D500">
        <v>0</v>
      </c>
      <c r="E500">
        <v>0</v>
      </c>
      <c r="F500" t="s">
        <v>36</v>
      </c>
      <c r="G500" t="s">
        <v>36</v>
      </c>
      <c r="H500" t="s">
        <v>36</v>
      </c>
      <c r="I500" t="s">
        <v>36</v>
      </c>
      <c r="J500" t="s">
        <v>36</v>
      </c>
      <c r="K500" t="s">
        <v>36</v>
      </c>
      <c r="L500">
        <v>0</v>
      </c>
      <c r="M500">
        <v>0</v>
      </c>
      <c r="N500">
        <v>160002</v>
      </c>
      <c r="O500" t="s">
        <v>36</v>
      </c>
      <c r="P500">
        <v>0</v>
      </c>
      <c r="Q500">
        <v>0</v>
      </c>
      <c r="R500" t="s">
        <v>36</v>
      </c>
      <c r="S500">
        <v>0</v>
      </c>
      <c r="T500">
        <v>0</v>
      </c>
      <c r="U500" t="s">
        <v>36</v>
      </c>
      <c r="V500" t="s">
        <v>36</v>
      </c>
      <c r="W500" t="s">
        <v>36</v>
      </c>
      <c r="X500" t="s">
        <v>1681</v>
      </c>
      <c r="Y500">
        <v>0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 t="s">
        <v>36</v>
      </c>
      <c r="AF500" t="s">
        <v>36</v>
      </c>
      <c r="AG500" t="s">
        <v>36</v>
      </c>
      <c r="AH500" t="s">
        <v>36</v>
      </c>
      <c r="AI500" t="s">
        <v>36</v>
      </c>
      <c r="AJ500">
        <v>0</v>
      </c>
      <c r="AK500" t="s">
        <v>36</v>
      </c>
      <c r="AL500">
        <v>0</v>
      </c>
      <c r="AM500" t="b">
        <v>0</v>
      </c>
    </row>
    <row r="501" spans="1:39" x14ac:dyDescent="0.3">
      <c r="A501">
        <v>800020</v>
      </c>
      <c r="B501" t="s">
        <v>2665</v>
      </c>
      <c r="C501">
        <v>0</v>
      </c>
      <c r="D501">
        <v>0</v>
      </c>
      <c r="E501">
        <v>0</v>
      </c>
      <c r="F501" t="s">
        <v>36</v>
      </c>
      <c r="G501" t="s">
        <v>36</v>
      </c>
      <c r="H501" t="s">
        <v>36</v>
      </c>
      <c r="I501" t="s">
        <v>36</v>
      </c>
      <c r="J501" t="s">
        <v>36</v>
      </c>
      <c r="K501" t="s">
        <v>36</v>
      </c>
      <c r="L501">
        <v>0</v>
      </c>
      <c r="M501">
        <v>0</v>
      </c>
      <c r="N501">
        <v>160002</v>
      </c>
      <c r="O501" t="s">
        <v>36</v>
      </c>
      <c r="P501">
        <v>0</v>
      </c>
      <c r="Q501">
        <v>0</v>
      </c>
      <c r="R501" t="s">
        <v>36</v>
      </c>
      <c r="S501">
        <v>0</v>
      </c>
      <c r="T501">
        <v>0</v>
      </c>
      <c r="U501" t="s">
        <v>36</v>
      </c>
      <c r="V501" t="s">
        <v>36</v>
      </c>
      <c r="W501" t="s">
        <v>36</v>
      </c>
      <c r="X501" t="s">
        <v>1681</v>
      </c>
      <c r="Y501">
        <v>0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 t="s">
        <v>36</v>
      </c>
      <c r="AF501" t="s">
        <v>36</v>
      </c>
      <c r="AG501" t="s">
        <v>36</v>
      </c>
      <c r="AH501" t="s">
        <v>36</v>
      </c>
      <c r="AI501" t="s">
        <v>36</v>
      </c>
      <c r="AJ501">
        <v>0</v>
      </c>
      <c r="AK501" t="s">
        <v>36</v>
      </c>
      <c r="AL501">
        <v>0</v>
      </c>
      <c r="AM501" t="b">
        <v>0</v>
      </c>
    </row>
    <row r="502" spans="1:39" x14ac:dyDescent="0.3">
      <c r="A502">
        <v>800021</v>
      </c>
      <c r="B502" t="s">
        <v>2666</v>
      </c>
      <c r="C502">
        <v>0</v>
      </c>
      <c r="D502">
        <v>0</v>
      </c>
      <c r="E502">
        <v>0</v>
      </c>
      <c r="F502" t="s">
        <v>36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>
        <v>0</v>
      </c>
      <c r="M502">
        <v>0</v>
      </c>
      <c r="N502">
        <v>160002</v>
      </c>
      <c r="O502" t="s">
        <v>36</v>
      </c>
      <c r="P502">
        <v>0</v>
      </c>
      <c r="Q502">
        <v>0</v>
      </c>
      <c r="R502" t="s">
        <v>36</v>
      </c>
      <c r="S502">
        <v>0</v>
      </c>
      <c r="T502">
        <v>0</v>
      </c>
      <c r="U502" t="s">
        <v>36</v>
      </c>
      <c r="V502" t="s">
        <v>36</v>
      </c>
      <c r="W502" t="s">
        <v>36</v>
      </c>
      <c r="X502" t="s">
        <v>1681</v>
      </c>
      <c r="Y502">
        <v>0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 t="s">
        <v>36</v>
      </c>
      <c r="AF502" t="s">
        <v>36</v>
      </c>
      <c r="AG502" t="s">
        <v>36</v>
      </c>
      <c r="AH502" t="s">
        <v>36</v>
      </c>
      <c r="AI502" t="s">
        <v>36</v>
      </c>
      <c r="AJ502">
        <v>0</v>
      </c>
      <c r="AK502" t="s">
        <v>36</v>
      </c>
      <c r="AL502">
        <v>0</v>
      </c>
      <c r="AM502" t="b">
        <v>0</v>
      </c>
    </row>
    <row r="503" spans="1:39" x14ac:dyDescent="0.3">
      <c r="A503">
        <v>800022</v>
      </c>
      <c r="B503" t="s">
        <v>2667</v>
      </c>
      <c r="C503">
        <v>0</v>
      </c>
      <c r="D503">
        <v>0</v>
      </c>
      <c r="E503">
        <v>0</v>
      </c>
      <c r="F503" t="s">
        <v>36</v>
      </c>
      <c r="G503" t="s">
        <v>36</v>
      </c>
      <c r="H503" t="s">
        <v>36</v>
      </c>
      <c r="I503" t="s">
        <v>36</v>
      </c>
      <c r="J503" t="s">
        <v>36</v>
      </c>
      <c r="K503" t="s">
        <v>36</v>
      </c>
      <c r="L503">
        <v>0</v>
      </c>
      <c r="M503">
        <v>0</v>
      </c>
      <c r="N503">
        <v>160002</v>
      </c>
      <c r="O503" t="s">
        <v>36</v>
      </c>
      <c r="P503">
        <v>0</v>
      </c>
      <c r="Q503">
        <v>0</v>
      </c>
      <c r="R503" t="s">
        <v>36</v>
      </c>
      <c r="S503">
        <v>0</v>
      </c>
      <c r="T503">
        <v>0</v>
      </c>
      <c r="U503" t="s">
        <v>36</v>
      </c>
      <c r="V503" t="s">
        <v>36</v>
      </c>
      <c r="W503" t="s">
        <v>36</v>
      </c>
      <c r="X503" t="s">
        <v>1681</v>
      </c>
      <c r="Y503">
        <v>0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 t="s">
        <v>36</v>
      </c>
      <c r="AF503" t="s">
        <v>36</v>
      </c>
      <c r="AG503" t="s">
        <v>36</v>
      </c>
      <c r="AH503" t="s">
        <v>36</v>
      </c>
      <c r="AI503" t="s">
        <v>36</v>
      </c>
      <c r="AJ503">
        <v>0</v>
      </c>
      <c r="AK503" t="s">
        <v>36</v>
      </c>
      <c r="AL503">
        <v>0</v>
      </c>
      <c r="AM503" t="b">
        <v>0</v>
      </c>
    </row>
    <row r="504" spans="1:39" x14ac:dyDescent="0.3">
      <c r="A504">
        <v>800023</v>
      </c>
      <c r="B504" t="s">
        <v>2668</v>
      </c>
      <c r="C504">
        <v>0</v>
      </c>
      <c r="D504">
        <v>0</v>
      </c>
      <c r="E504">
        <v>0</v>
      </c>
      <c r="F504" t="s">
        <v>36</v>
      </c>
      <c r="G504" t="s">
        <v>36</v>
      </c>
      <c r="H504" t="s">
        <v>36</v>
      </c>
      <c r="I504" t="s">
        <v>36</v>
      </c>
      <c r="J504" t="s">
        <v>36</v>
      </c>
      <c r="K504" t="s">
        <v>36</v>
      </c>
      <c r="L504">
        <v>0</v>
      </c>
      <c r="M504">
        <v>0</v>
      </c>
      <c r="N504">
        <v>160002</v>
      </c>
      <c r="O504" t="s">
        <v>36</v>
      </c>
      <c r="P504">
        <v>0</v>
      </c>
      <c r="Q504">
        <v>0</v>
      </c>
      <c r="R504" t="s">
        <v>36</v>
      </c>
      <c r="S504">
        <v>0</v>
      </c>
      <c r="T504">
        <v>0</v>
      </c>
      <c r="U504" t="s">
        <v>36</v>
      </c>
      <c r="V504" t="s">
        <v>36</v>
      </c>
      <c r="W504" t="s">
        <v>36</v>
      </c>
      <c r="X504" t="s">
        <v>1681</v>
      </c>
      <c r="Y504">
        <v>0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 t="s">
        <v>36</v>
      </c>
      <c r="AF504" t="s">
        <v>36</v>
      </c>
      <c r="AG504" t="s">
        <v>36</v>
      </c>
      <c r="AH504" t="s">
        <v>36</v>
      </c>
      <c r="AI504" t="s">
        <v>36</v>
      </c>
      <c r="AJ504">
        <v>0</v>
      </c>
      <c r="AK504" t="s">
        <v>36</v>
      </c>
      <c r="AL504">
        <v>0</v>
      </c>
      <c r="AM504" t="b">
        <v>0</v>
      </c>
    </row>
    <row r="505" spans="1:39" x14ac:dyDescent="0.3">
      <c r="A505">
        <v>800024</v>
      </c>
      <c r="B505" t="s">
        <v>2669</v>
      </c>
      <c r="C505">
        <v>0</v>
      </c>
      <c r="D505">
        <v>0</v>
      </c>
      <c r="E505">
        <v>0</v>
      </c>
      <c r="F505" t="s">
        <v>36</v>
      </c>
      <c r="G505" t="s">
        <v>36</v>
      </c>
      <c r="H505" t="s">
        <v>36</v>
      </c>
      <c r="I505" t="s">
        <v>36</v>
      </c>
      <c r="J505" t="s">
        <v>36</v>
      </c>
      <c r="K505" t="s">
        <v>36</v>
      </c>
      <c r="L505">
        <v>0</v>
      </c>
      <c r="M505">
        <v>0</v>
      </c>
      <c r="N505">
        <v>160002</v>
      </c>
      <c r="O505" t="s">
        <v>36</v>
      </c>
      <c r="P505">
        <v>0</v>
      </c>
      <c r="Q505">
        <v>0</v>
      </c>
      <c r="R505" t="s">
        <v>36</v>
      </c>
      <c r="S505">
        <v>0</v>
      </c>
      <c r="T505">
        <v>0</v>
      </c>
      <c r="U505" t="s">
        <v>36</v>
      </c>
      <c r="V505" t="s">
        <v>36</v>
      </c>
      <c r="W505" t="s">
        <v>36</v>
      </c>
      <c r="X505" t="s">
        <v>1681</v>
      </c>
      <c r="Y505">
        <v>0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 t="s">
        <v>36</v>
      </c>
      <c r="AF505" t="s">
        <v>36</v>
      </c>
      <c r="AG505" t="s">
        <v>36</v>
      </c>
      <c r="AH505" t="s">
        <v>36</v>
      </c>
      <c r="AI505" t="s">
        <v>36</v>
      </c>
      <c r="AJ505">
        <v>0</v>
      </c>
      <c r="AK505" t="s">
        <v>36</v>
      </c>
      <c r="AL505">
        <v>0</v>
      </c>
      <c r="AM505" t="b">
        <v>0</v>
      </c>
    </row>
    <row r="506" spans="1:39" x14ac:dyDescent="0.3">
      <c r="A506">
        <v>800025</v>
      </c>
      <c r="B506" t="s">
        <v>2670</v>
      </c>
      <c r="C506">
        <v>0</v>
      </c>
      <c r="D506">
        <v>0</v>
      </c>
      <c r="E506">
        <v>0</v>
      </c>
      <c r="F506" t="s">
        <v>36</v>
      </c>
      <c r="G506" t="s">
        <v>36</v>
      </c>
      <c r="H506" t="s">
        <v>36</v>
      </c>
      <c r="I506" t="s">
        <v>36</v>
      </c>
      <c r="J506" t="s">
        <v>36</v>
      </c>
      <c r="K506" t="s">
        <v>36</v>
      </c>
      <c r="L506">
        <v>0</v>
      </c>
      <c r="M506">
        <v>0</v>
      </c>
      <c r="N506">
        <v>160002</v>
      </c>
      <c r="O506" t="s">
        <v>36</v>
      </c>
      <c r="P506">
        <v>0</v>
      </c>
      <c r="Q506">
        <v>0</v>
      </c>
      <c r="R506" t="s">
        <v>36</v>
      </c>
      <c r="S506">
        <v>0</v>
      </c>
      <c r="T506">
        <v>0</v>
      </c>
      <c r="U506" t="s">
        <v>36</v>
      </c>
      <c r="V506" t="s">
        <v>36</v>
      </c>
      <c r="W506" t="s">
        <v>36</v>
      </c>
      <c r="X506" t="s">
        <v>1681</v>
      </c>
      <c r="Y506">
        <v>0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 t="s">
        <v>36</v>
      </c>
      <c r="AF506" t="s">
        <v>36</v>
      </c>
      <c r="AG506" t="s">
        <v>36</v>
      </c>
      <c r="AH506" t="s">
        <v>36</v>
      </c>
      <c r="AI506" t="s">
        <v>36</v>
      </c>
      <c r="AJ506">
        <v>0</v>
      </c>
      <c r="AK506" t="s">
        <v>36</v>
      </c>
      <c r="AL506">
        <v>0</v>
      </c>
      <c r="AM506" t="b">
        <v>0</v>
      </c>
    </row>
    <row r="507" spans="1:39" x14ac:dyDescent="0.3">
      <c r="A507">
        <v>800026</v>
      </c>
      <c r="B507" t="s">
        <v>2671</v>
      </c>
      <c r="C507">
        <v>0</v>
      </c>
      <c r="D507">
        <v>0</v>
      </c>
      <c r="E507">
        <v>0</v>
      </c>
      <c r="F507" t="s">
        <v>36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>
        <v>0</v>
      </c>
      <c r="M507">
        <v>0</v>
      </c>
      <c r="N507">
        <v>160002</v>
      </c>
      <c r="O507" t="s">
        <v>36</v>
      </c>
      <c r="P507">
        <v>0</v>
      </c>
      <c r="Q507">
        <v>0</v>
      </c>
      <c r="R507" t="s">
        <v>36</v>
      </c>
      <c r="S507">
        <v>0</v>
      </c>
      <c r="T507">
        <v>0</v>
      </c>
      <c r="U507" t="s">
        <v>36</v>
      </c>
      <c r="V507" t="s">
        <v>36</v>
      </c>
      <c r="W507" t="s">
        <v>36</v>
      </c>
      <c r="X507" t="s">
        <v>1681</v>
      </c>
      <c r="Y507">
        <v>0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 t="s">
        <v>36</v>
      </c>
      <c r="AF507" t="s">
        <v>36</v>
      </c>
      <c r="AG507" t="s">
        <v>36</v>
      </c>
      <c r="AH507" t="s">
        <v>36</v>
      </c>
      <c r="AI507" t="s">
        <v>36</v>
      </c>
      <c r="AJ507">
        <v>0</v>
      </c>
      <c r="AK507" t="s">
        <v>36</v>
      </c>
      <c r="AL507">
        <v>0</v>
      </c>
      <c r="AM507" t="b">
        <v>0</v>
      </c>
    </row>
    <row r="508" spans="1:39" x14ac:dyDescent="0.3">
      <c r="A508">
        <v>800027</v>
      </c>
      <c r="B508" t="s">
        <v>2672</v>
      </c>
      <c r="C508">
        <v>0</v>
      </c>
      <c r="D508">
        <v>0</v>
      </c>
      <c r="E508">
        <v>0</v>
      </c>
      <c r="F508" t="s">
        <v>36</v>
      </c>
      <c r="G508" t="s">
        <v>36</v>
      </c>
      <c r="H508" t="s">
        <v>36</v>
      </c>
      <c r="I508" t="s">
        <v>36</v>
      </c>
      <c r="J508" t="s">
        <v>36</v>
      </c>
      <c r="K508" t="s">
        <v>36</v>
      </c>
      <c r="L508">
        <v>0</v>
      </c>
      <c r="M508">
        <v>0</v>
      </c>
      <c r="N508">
        <v>160002</v>
      </c>
      <c r="O508" t="s">
        <v>36</v>
      </c>
      <c r="P508">
        <v>0</v>
      </c>
      <c r="Q508">
        <v>0</v>
      </c>
      <c r="R508" t="s">
        <v>36</v>
      </c>
      <c r="S508">
        <v>0</v>
      </c>
      <c r="T508">
        <v>0</v>
      </c>
      <c r="U508" t="s">
        <v>36</v>
      </c>
      <c r="V508" t="s">
        <v>36</v>
      </c>
      <c r="W508" t="s">
        <v>36</v>
      </c>
      <c r="X508" t="s">
        <v>1681</v>
      </c>
      <c r="Y508">
        <v>0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 t="s">
        <v>36</v>
      </c>
      <c r="AF508" t="s">
        <v>36</v>
      </c>
      <c r="AG508" t="s">
        <v>36</v>
      </c>
      <c r="AH508" t="s">
        <v>36</v>
      </c>
      <c r="AI508" t="s">
        <v>36</v>
      </c>
      <c r="AJ508">
        <v>0</v>
      </c>
      <c r="AK508" t="s">
        <v>36</v>
      </c>
      <c r="AL508">
        <v>0</v>
      </c>
      <c r="AM508" t="b">
        <v>0</v>
      </c>
    </row>
    <row r="509" spans="1:39" x14ac:dyDescent="0.3">
      <c r="A509">
        <v>800028</v>
      </c>
      <c r="B509" t="s">
        <v>2673</v>
      </c>
      <c r="C509">
        <v>0</v>
      </c>
      <c r="D509">
        <v>0</v>
      </c>
      <c r="E509">
        <v>0</v>
      </c>
      <c r="F509" t="s">
        <v>36</v>
      </c>
      <c r="G509" t="s">
        <v>36</v>
      </c>
      <c r="H509" t="s">
        <v>36</v>
      </c>
      <c r="I509" t="s">
        <v>36</v>
      </c>
      <c r="J509" t="s">
        <v>36</v>
      </c>
      <c r="K509" t="s">
        <v>36</v>
      </c>
      <c r="L509">
        <v>0</v>
      </c>
      <c r="M509">
        <v>0</v>
      </c>
      <c r="N509">
        <v>160002</v>
      </c>
      <c r="O509" t="s">
        <v>36</v>
      </c>
      <c r="P509">
        <v>0</v>
      </c>
      <c r="Q509">
        <v>0</v>
      </c>
      <c r="R509" t="s">
        <v>36</v>
      </c>
      <c r="S509">
        <v>0</v>
      </c>
      <c r="T509">
        <v>0</v>
      </c>
      <c r="U509" t="s">
        <v>36</v>
      </c>
      <c r="V509" t="s">
        <v>36</v>
      </c>
      <c r="W509" t="s">
        <v>36</v>
      </c>
      <c r="X509" t="s">
        <v>1681</v>
      </c>
      <c r="Y509">
        <v>0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 t="s">
        <v>36</v>
      </c>
      <c r="AF509" t="s">
        <v>36</v>
      </c>
      <c r="AG509" t="s">
        <v>36</v>
      </c>
      <c r="AH509" t="s">
        <v>36</v>
      </c>
      <c r="AI509" t="s">
        <v>36</v>
      </c>
      <c r="AJ509">
        <v>0</v>
      </c>
      <c r="AK509" t="s">
        <v>36</v>
      </c>
      <c r="AL509">
        <v>0</v>
      </c>
      <c r="AM509" t="b">
        <v>0</v>
      </c>
    </row>
    <row r="510" spans="1:39" x14ac:dyDescent="0.3">
      <c r="A510">
        <v>800029</v>
      </c>
      <c r="B510" t="s">
        <v>2674</v>
      </c>
      <c r="C510">
        <v>0</v>
      </c>
      <c r="D510">
        <v>0</v>
      </c>
      <c r="E510">
        <v>0</v>
      </c>
      <c r="F510" t="s">
        <v>36</v>
      </c>
      <c r="G510" t="s">
        <v>36</v>
      </c>
      <c r="H510" t="s">
        <v>36</v>
      </c>
      <c r="I510" t="s">
        <v>36</v>
      </c>
      <c r="J510" t="s">
        <v>36</v>
      </c>
      <c r="K510" t="s">
        <v>36</v>
      </c>
      <c r="L510">
        <v>0</v>
      </c>
      <c r="M510">
        <v>0</v>
      </c>
      <c r="N510">
        <v>160002</v>
      </c>
      <c r="O510" t="s">
        <v>36</v>
      </c>
      <c r="P510">
        <v>0</v>
      </c>
      <c r="Q510">
        <v>0</v>
      </c>
      <c r="R510" t="s">
        <v>36</v>
      </c>
      <c r="S510">
        <v>0</v>
      </c>
      <c r="T510">
        <v>0</v>
      </c>
      <c r="U510" t="s">
        <v>36</v>
      </c>
      <c r="V510" t="s">
        <v>36</v>
      </c>
      <c r="W510" t="s">
        <v>36</v>
      </c>
      <c r="X510" t="s">
        <v>1681</v>
      </c>
      <c r="Y510">
        <v>0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 t="s">
        <v>36</v>
      </c>
      <c r="AF510" t="s">
        <v>36</v>
      </c>
      <c r="AG510" t="s">
        <v>36</v>
      </c>
      <c r="AH510" t="s">
        <v>36</v>
      </c>
      <c r="AI510" t="s">
        <v>36</v>
      </c>
      <c r="AJ510">
        <v>0</v>
      </c>
      <c r="AK510" t="s">
        <v>36</v>
      </c>
      <c r="AL510">
        <v>0</v>
      </c>
      <c r="AM510" t="b">
        <v>0</v>
      </c>
    </row>
    <row r="511" spans="1:39" x14ac:dyDescent="0.3">
      <c r="A511">
        <v>800030</v>
      </c>
      <c r="B511" t="s">
        <v>2675</v>
      </c>
      <c r="C511">
        <v>0</v>
      </c>
      <c r="D511">
        <v>0</v>
      </c>
      <c r="E511">
        <v>0</v>
      </c>
      <c r="F511" t="s">
        <v>36</v>
      </c>
      <c r="G511" t="s">
        <v>36</v>
      </c>
      <c r="H511" t="s">
        <v>36</v>
      </c>
      <c r="I511" t="s">
        <v>36</v>
      </c>
      <c r="J511" t="s">
        <v>36</v>
      </c>
      <c r="K511" t="s">
        <v>36</v>
      </c>
      <c r="L511">
        <v>0</v>
      </c>
      <c r="M511">
        <v>0</v>
      </c>
      <c r="N511">
        <v>160002</v>
      </c>
      <c r="O511" t="s">
        <v>36</v>
      </c>
      <c r="P511">
        <v>0</v>
      </c>
      <c r="Q511">
        <v>0</v>
      </c>
      <c r="R511" t="s">
        <v>36</v>
      </c>
      <c r="S511">
        <v>0</v>
      </c>
      <c r="T511">
        <v>0</v>
      </c>
      <c r="U511" t="s">
        <v>36</v>
      </c>
      <c r="V511" t="s">
        <v>36</v>
      </c>
      <c r="W511" t="s">
        <v>36</v>
      </c>
      <c r="X511" t="s">
        <v>1681</v>
      </c>
      <c r="Y511">
        <v>0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 t="s">
        <v>36</v>
      </c>
      <c r="AF511" t="s">
        <v>36</v>
      </c>
      <c r="AG511" t="s">
        <v>36</v>
      </c>
      <c r="AH511" t="s">
        <v>36</v>
      </c>
      <c r="AI511" t="s">
        <v>36</v>
      </c>
      <c r="AJ511">
        <v>0</v>
      </c>
      <c r="AK511" t="s">
        <v>36</v>
      </c>
      <c r="AL511">
        <v>0</v>
      </c>
      <c r="AM511" t="b">
        <v>0</v>
      </c>
    </row>
    <row r="512" spans="1:39" x14ac:dyDescent="0.3">
      <c r="A512">
        <v>800031</v>
      </c>
      <c r="B512" t="s">
        <v>2676</v>
      </c>
      <c r="C512">
        <v>0</v>
      </c>
      <c r="D512">
        <v>0</v>
      </c>
      <c r="E512">
        <v>0</v>
      </c>
      <c r="F512" t="s">
        <v>36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>
        <v>0</v>
      </c>
      <c r="M512">
        <v>0</v>
      </c>
      <c r="N512">
        <v>160002</v>
      </c>
      <c r="O512" t="s">
        <v>36</v>
      </c>
      <c r="P512">
        <v>0</v>
      </c>
      <c r="Q512">
        <v>0</v>
      </c>
      <c r="R512" t="s">
        <v>36</v>
      </c>
      <c r="S512">
        <v>0</v>
      </c>
      <c r="T512">
        <v>0</v>
      </c>
      <c r="U512" t="s">
        <v>36</v>
      </c>
      <c r="V512" t="s">
        <v>36</v>
      </c>
      <c r="W512" t="s">
        <v>36</v>
      </c>
      <c r="X512" t="s">
        <v>1681</v>
      </c>
      <c r="Y512">
        <v>0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 t="s">
        <v>36</v>
      </c>
      <c r="AF512" t="s">
        <v>36</v>
      </c>
      <c r="AG512" t="s">
        <v>36</v>
      </c>
      <c r="AH512" t="s">
        <v>36</v>
      </c>
      <c r="AI512" t="s">
        <v>36</v>
      </c>
      <c r="AJ512">
        <v>0</v>
      </c>
      <c r="AK512" t="s">
        <v>36</v>
      </c>
      <c r="AL512">
        <v>0</v>
      </c>
      <c r="AM512" t="b">
        <v>0</v>
      </c>
    </row>
    <row r="513" spans="1:39" x14ac:dyDescent="0.3">
      <c r="A513">
        <v>800092</v>
      </c>
      <c r="B513" t="s">
        <v>598</v>
      </c>
      <c r="C513">
        <v>2</v>
      </c>
      <c r="D513">
        <v>1</v>
      </c>
      <c r="E513">
        <v>2</v>
      </c>
      <c r="F513" t="s">
        <v>2677</v>
      </c>
      <c r="G513" t="s">
        <v>36</v>
      </c>
      <c r="H513" t="s">
        <v>2678</v>
      </c>
      <c r="I513" t="s">
        <v>599</v>
      </c>
      <c r="J513" t="s">
        <v>2679</v>
      </c>
      <c r="K513" t="s">
        <v>38</v>
      </c>
      <c r="L513">
        <v>0</v>
      </c>
      <c r="M513">
        <v>0</v>
      </c>
      <c r="N513">
        <v>110020</v>
      </c>
      <c r="O513" t="s">
        <v>36</v>
      </c>
      <c r="P513">
        <v>0</v>
      </c>
      <c r="Q513">
        <v>2</v>
      </c>
      <c r="R513" t="s">
        <v>1166</v>
      </c>
      <c r="S513">
        <v>2</v>
      </c>
      <c r="T513">
        <v>1</v>
      </c>
      <c r="U513" t="s">
        <v>36</v>
      </c>
      <c r="V513" t="s">
        <v>36</v>
      </c>
      <c r="W513" t="s">
        <v>36</v>
      </c>
      <c r="Y513">
        <v>0</v>
      </c>
      <c r="Z513" t="s">
        <v>36</v>
      </c>
      <c r="AA513" t="s">
        <v>36</v>
      </c>
      <c r="AB513" t="s">
        <v>2680</v>
      </c>
      <c r="AC513" t="s">
        <v>36</v>
      </c>
      <c r="AD513" t="s">
        <v>36</v>
      </c>
      <c r="AE513" t="s">
        <v>36</v>
      </c>
      <c r="AF513" t="s">
        <v>36</v>
      </c>
      <c r="AG513" t="s">
        <v>36</v>
      </c>
      <c r="AH513" t="s">
        <v>36</v>
      </c>
      <c r="AI513" t="s">
        <v>36</v>
      </c>
      <c r="AJ513">
        <v>1</v>
      </c>
      <c r="AK513" t="s">
        <v>36</v>
      </c>
      <c r="AL513">
        <v>0</v>
      </c>
      <c r="AM513" t="b">
        <v>0</v>
      </c>
    </row>
    <row r="514" spans="1:39" x14ac:dyDescent="0.3">
      <c r="A514">
        <v>800137</v>
      </c>
      <c r="B514" t="s">
        <v>2681</v>
      </c>
      <c r="C514">
        <v>2</v>
      </c>
      <c r="D514">
        <v>1</v>
      </c>
      <c r="E514">
        <v>2</v>
      </c>
      <c r="F514" t="s">
        <v>1928</v>
      </c>
      <c r="G514" t="s">
        <v>36</v>
      </c>
      <c r="H514" t="s">
        <v>2682</v>
      </c>
      <c r="I514" t="s">
        <v>38</v>
      </c>
      <c r="J514" t="s">
        <v>186</v>
      </c>
      <c r="K514" t="s">
        <v>38</v>
      </c>
      <c r="L514">
        <v>0</v>
      </c>
      <c r="M514">
        <v>0</v>
      </c>
      <c r="N514">
        <v>110135</v>
      </c>
      <c r="O514" t="s">
        <v>36</v>
      </c>
      <c r="P514">
        <v>0</v>
      </c>
      <c r="Q514">
        <v>1</v>
      </c>
      <c r="R514" t="s">
        <v>552</v>
      </c>
      <c r="S514">
        <v>2</v>
      </c>
      <c r="T514">
        <v>2</v>
      </c>
      <c r="U514" t="s">
        <v>1603</v>
      </c>
      <c r="V514" t="s">
        <v>36</v>
      </c>
      <c r="W514" t="s">
        <v>1662</v>
      </c>
      <c r="X514" t="s">
        <v>1930</v>
      </c>
      <c r="Y514">
        <v>0</v>
      </c>
      <c r="Z514" t="s">
        <v>36</v>
      </c>
      <c r="AA514" t="s">
        <v>36</v>
      </c>
      <c r="AB514" t="s">
        <v>2212</v>
      </c>
      <c r="AC514" t="s">
        <v>36</v>
      </c>
      <c r="AD514" t="s">
        <v>36</v>
      </c>
      <c r="AE514" t="s">
        <v>36</v>
      </c>
      <c r="AF514" t="s">
        <v>36</v>
      </c>
      <c r="AG514" t="s">
        <v>36</v>
      </c>
      <c r="AH514" t="s">
        <v>36</v>
      </c>
      <c r="AI514" t="s">
        <v>36</v>
      </c>
      <c r="AJ514">
        <v>1</v>
      </c>
      <c r="AK514" t="s">
        <v>36</v>
      </c>
      <c r="AL514">
        <v>0</v>
      </c>
      <c r="AM514" t="b">
        <v>0</v>
      </c>
    </row>
    <row r="515" spans="1:39" x14ac:dyDescent="0.3">
      <c r="A515">
        <v>800157</v>
      </c>
      <c r="B515" t="s">
        <v>2683</v>
      </c>
      <c r="C515">
        <v>2</v>
      </c>
      <c r="D515">
        <v>1</v>
      </c>
      <c r="E515">
        <v>2</v>
      </c>
      <c r="F515" t="s">
        <v>1733</v>
      </c>
      <c r="G515" t="s">
        <v>36</v>
      </c>
      <c r="H515" t="s">
        <v>2159</v>
      </c>
      <c r="I515" t="s">
        <v>38</v>
      </c>
      <c r="J515" t="s">
        <v>244</v>
      </c>
      <c r="K515" t="s">
        <v>38</v>
      </c>
      <c r="L515">
        <v>0</v>
      </c>
      <c r="M515">
        <v>0</v>
      </c>
      <c r="N515">
        <v>110082</v>
      </c>
      <c r="O515" t="s">
        <v>36</v>
      </c>
      <c r="P515">
        <v>0</v>
      </c>
      <c r="Q515">
        <v>2</v>
      </c>
      <c r="R515" t="s">
        <v>2684</v>
      </c>
      <c r="S515">
        <v>2</v>
      </c>
      <c r="T515">
        <v>2</v>
      </c>
      <c r="U515" t="s">
        <v>36</v>
      </c>
      <c r="V515" t="s">
        <v>36</v>
      </c>
      <c r="W515" t="s">
        <v>36</v>
      </c>
      <c r="Y515">
        <v>0</v>
      </c>
      <c r="Z515" t="s">
        <v>36</v>
      </c>
      <c r="AA515" t="s">
        <v>36</v>
      </c>
      <c r="AB515" t="s">
        <v>2685</v>
      </c>
      <c r="AC515" t="s">
        <v>36</v>
      </c>
      <c r="AD515" t="s">
        <v>36</v>
      </c>
      <c r="AE515" t="s">
        <v>36</v>
      </c>
      <c r="AF515" t="s">
        <v>36</v>
      </c>
      <c r="AG515" t="s">
        <v>36</v>
      </c>
      <c r="AH515" t="s">
        <v>36</v>
      </c>
      <c r="AI515" t="s">
        <v>36</v>
      </c>
      <c r="AJ515">
        <v>0</v>
      </c>
      <c r="AK515" t="s">
        <v>36</v>
      </c>
      <c r="AL515">
        <v>0</v>
      </c>
      <c r="AM515" t="b">
        <v>0</v>
      </c>
    </row>
    <row r="516" spans="1:39" x14ac:dyDescent="0.3">
      <c r="A516">
        <v>810000</v>
      </c>
      <c r="B516" t="s">
        <v>1373</v>
      </c>
      <c r="C516">
        <v>0</v>
      </c>
      <c r="D516">
        <v>1</v>
      </c>
      <c r="E516">
        <v>0</v>
      </c>
      <c r="F516" t="s">
        <v>2686</v>
      </c>
      <c r="G516" t="s">
        <v>36</v>
      </c>
      <c r="H516" t="s">
        <v>36</v>
      </c>
      <c r="I516" t="s">
        <v>36</v>
      </c>
      <c r="J516" t="s">
        <v>36</v>
      </c>
      <c r="K516" t="s">
        <v>36</v>
      </c>
      <c r="L516">
        <v>0</v>
      </c>
      <c r="M516">
        <v>0</v>
      </c>
      <c r="O516" t="s">
        <v>36</v>
      </c>
      <c r="P516">
        <v>0</v>
      </c>
      <c r="Q516">
        <v>0</v>
      </c>
      <c r="R516" t="s">
        <v>36</v>
      </c>
      <c r="S516">
        <v>0</v>
      </c>
      <c r="T516">
        <v>0</v>
      </c>
      <c r="U516" t="s">
        <v>36</v>
      </c>
      <c r="V516" t="s">
        <v>36</v>
      </c>
      <c r="W516" t="s">
        <v>36</v>
      </c>
      <c r="Y516">
        <v>0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 t="s">
        <v>36</v>
      </c>
      <c r="AF516" t="s">
        <v>36</v>
      </c>
      <c r="AG516" t="s">
        <v>36</v>
      </c>
      <c r="AH516" t="s">
        <v>36</v>
      </c>
      <c r="AI516" t="s">
        <v>36</v>
      </c>
      <c r="AJ516">
        <v>0</v>
      </c>
      <c r="AK516" t="s">
        <v>36</v>
      </c>
      <c r="AL516">
        <v>0</v>
      </c>
      <c r="AM516" t="b">
        <v>0</v>
      </c>
    </row>
    <row r="517" spans="1:39" x14ac:dyDescent="0.3">
      <c r="A517">
        <v>888886</v>
      </c>
      <c r="B517" t="s">
        <v>2687</v>
      </c>
      <c r="C517">
        <v>0</v>
      </c>
      <c r="D517">
        <v>0</v>
      </c>
      <c r="E517">
        <v>0</v>
      </c>
      <c r="F517" t="s">
        <v>36</v>
      </c>
      <c r="G517" t="s">
        <v>36</v>
      </c>
      <c r="H517" t="s">
        <v>36</v>
      </c>
      <c r="I517" t="s">
        <v>36</v>
      </c>
      <c r="J517" t="s">
        <v>36</v>
      </c>
      <c r="K517" t="s">
        <v>36</v>
      </c>
      <c r="L517">
        <v>0</v>
      </c>
      <c r="M517">
        <v>0</v>
      </c>
      <c r="O517" t="s">
        <v>36</v>
      </c>
      <c r="P517">
        <v>0</v>
      </c>
      <c r="Q517">
        <v>0</v>
      </c>
      <c r="R517" t="s">
        <v>36</v>
      </c>
      <c r="S517">
        <v>0</v>
      </c>
      <c r="T517">
        <v>0</v>
      </c>
      <c r="U517" t="s">
        <v>36</v>
      </c>
      <c r="V517" t="s">
        <v>36</v>
      </c>
      <c r="W517" t="s">
        <v>36</v>
      </c>
      <c r="X517" t="s">
        <v>2036</v>
      </c>
      <c r="Y517">
        <v>0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 t="s">
        <v>36</v>
      </c>
      <c r="AF517" t="s">
        <v>36</v>
      </c>
      <c r="AG517" t="s">
        <v>36</v>
      </c>
      <c r="AH517" t="s">
        <v>36</v>
      </c>
      <c r="AI517" t="s">
        <v>36</v>
      </c>
      <c r="AJ517">
        <v>0</v>
      </c>
      <c r="AK517" t="s">
        <v>36</v>
      </c>
      <c r="AL517">
        <v>0</v>
      </c>
      <c r="AM517" t="b">
        <v>0</v>
      </c>
    </row>
    <row r="518" spans="1:39" x14ac:dyDescent="0.3">
      <c r="A518">
        <v>888887</v>
      </c>
      <c r="B518" t="s">
        <v>2688</v>
      </c>
      <c r="C518">
        <v>0</v>
      </c>
      <c r="D518">
        <v>0</v>
      </c>
      <c r="E518">
        <v>0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>
        <v>0</v>
      </c>
      <c r="M518">
        <v>0</v>
      </c>
      <c r="O518" t="s">
        <v>36</v>
      </c>
      <c r="P518">
        <v>0</v>
      </c>
      <c r="Q518">
        <v>0</v>
      </c>
      <c r="R518" t="s">
        <v>36</v>
      </c>
      <c r="S518">
        <v>0</v>
      </c>
      <c r="T518">
        <v>0</v>
      </c>
      <c r="U518" t="s">
        <v>36</v>
      </c>
      <c r="V518" t="s">
        <v>36</v>
      </c>
      <c r="W518" t="s">
        <v>36</v>
      </c>
      <c r="X518" t="s">
        <v>2036</v>
      </c>
      <c r="Y518">
        <v>0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  <c r="AG518" t="s">
        <v>36</v>
      </c>
      <c r="AH518" t="s">
        <v>36</v>
      </c>
      <c r="AI518" t="s">
        <v>36</v>
      </c>
      <c r="AJ518">
        <v>0</v>
      </c>
      <c r="AK518" t="s">
        <v>36</v>
      </c>
      <c r="AL518">
        <v>0</v>
      </c>
      <c r="AM518" t="b">
        <v>0</v>
      </c>
    </row>
    <row r="519" spans="1:39" x14ac:dyDescent="0.3">
      <c r="A519">
        <v>888888</v>
      </c>
      <c r="B519" t="s">
        <v>589</v>
      </c>
      <c r="C519">
        <v>0</v>
      </c>
      <c r="D519">
        <v>0</v>
      </c>
      <c r="E519">
        <v>0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>
        <v>0</v>
      </c>
      <c r="M519">
        <v>0</v>
      </c>
      <c r="N519">
        <v>888888</v>
      </c>
      <c r="O519" t="s">
        <v>36</v>
      </c>
      <c r="P519">
        <v>0</v>
      </c>
      <c r="Q519">
        <v>0</v>
      </c>
      <c r="R519" t="s">
        <v>36</v>
      </c>
      <c r="S519">
        <v>0</v>
      </c>
      <c r="T519">
        <v>0</v>
      </c>
      <c r="U519" t="s">
        <v>36</v>
      </c>
      <c r="V519" t="s">
        <v>36</v>
      </c>
      <c r="W519" t="s">
        <v>36</v>
      </c>
      <c r="Y519">
        <v>0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 t="s">
        <v>36</v>
      </c>
      <c r="AF519" t="s">
        <v>36</v>
      </c>
      <c r="AG519" t="s">
        <v>36</v>
      </c>
      <c r="AH519" t="s">
        <v>36</v>
      </c>
      <c r="AI519" t="s">
        <v>36</v>
      </c>
      <c r="AJ519">
        <v>0</v>
      </c>
      <c r="AK519" t="s">
        <v>36</v>
      </c>
      <c r="AL519">
        <v>0</v>
      </c>
      <c r="AM519" t="b">
        <v>0</v>
      </c>
    </row>
    <row r="520" spans="1:39" x14ac:dyDescent="0.3">
      <c r="A520">
        <v>990001</v>
      </c>
      <c r="B520" t="s">
        <v>2689</v>
      </c>
      <c r="C520">
        <v>2</v>
      </c>
      <c r="D520">
        <v>1</v>
      </c>
      <c r="E520">
        <v>0</v>
      </c>
      <c r="F520" t="s">
        <v>1826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>
        <v>0</v>
      </c>
      <c r="M520">
        <v>0</v>
      </c>
      <c r="N520">
        <v>110057</v>
      </c>
      <c r="O520" t="s">
        <v>36</v>
      </c>
      <c r="P520">
        <v>0</v>
      </c>
      <c r="Q520">
        <v>2</v>
      </c>
      <c r="R520" t="s">
        <v>36</v>
      </c>
      <c r="S520">
        <v>2</v>
      </c>
      <c r="T520">
        <v>2</v>
      </c>
      <c r="U520" t="s">
        <v>36</v>
      </c>
      <c r="V520" t="s">
        <v>36</v>
      </c>
      <c r="W520" t="s">
        <v>36</v>
      </c>
      <c r="Y520">
        <v>0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 t="s">
        <v>36</v>
      </c>
      <c r="AF520" t="s">
        <v>36</v>
      </c>
      <c r="AG520" t="s">
        <v>36</v>
      </c>
      <c r="AH520" t="s">
        <v>36</v>
      </c>
      <c r="AI520" t="s">
        <v>36</v>
      </c>
      <c r="AJ520">
        <v>1</v>
      </c>
      <c r="AK520" t="s">
        <v>36</v>
      </c>
      <c r="AL520">
        <v>0</v>
      </c>
      <c r="AM520" t="b">
        <v>0</v>
      </c>
    </row>
    <row r="521" spans="1:39" x14ac:dyDescent="0.3">
      <c r="A521">
        <v>990002</v>
      </c>
      <c r="B521" t="s">
        <v>2690</v>
      </c>
      <c r="C521">
        <v>2</v>
      </c>
      <c r="D521">
        <v>1</v>
      </c>
      <c r="E521">
        <v>2</v>
      </c>
      <c r="F521" t="s">
        <v>1590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>
        <v>0</v>
      </c>
      <c r="M521">
        <v>0</v>
      </c>
      <c r="N521">
        <v>110021</v>
      </c>
      <c r="O521" t="s">
        <v>36</v>
      </c>
      <c r="P521">
        <v>0</v>
      </c>
      <c r="Q521">
        <v>2</v>
      </c>
      <c r="R521" t="s">
        <v>552</v>
      </c>
      <c r="S521">
        <v>2</v>
      </c>
      <c r="T521">
        <v>2</v>
      </c>
      <c r="U521" t="s">
        <v>36</v>
      </c>
      <c r="V521" t="s">
        <v>36</v>
      </c>
      <c r="W521" t="s">
        <v>36</v>
      </c>
      <c r="Y521">
        <v>0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 t="s">
        <v>36</v>
      </c>
      <c r="AF521" t="s">
        <v>36</v>
      </c>
      <c r="AG521" t="s">
        <v>36</v>
      </c>
      <c r="AH521" t="s">
        <v>36</v>
      </c>
      <c r="AI521" t="s">
        <v>36</v>
      </c>
      <c r="AJ521">
        <v>1</v>
      </c>
      <c r="AK521" t="s">
        <v>36</v>
      </c>
      <c r="AL521">
        <v>0</v>
      </c>
      <c r="AM521" t="b">
        <v>0</v>
      </c>
    </row>
    <row r="522" spans="1:39" x14ac:dyDescent="0.3">
      <c r="A522">
        <v>990003</v>
      </c>
      <c r="B522" t="s">
        <v>590</v>
      </c>
      <c r="C522">
        <v>2</v>
      </c>
      <c r="D522">
        <v>1</v>
      </c>
      <c r="E522">
        <v>2</v>
      </c>
      <c r="F522" t="s">
        <v>2691</v>
      </c>
      <c r="G522" t="s">
        <v>36</v>
      </c>
      <c r="H522" t="s">
        <v>2355</v>
      </c>
      <c r="I522" t="s">
        <v>591</v>
      </c>
      <c r="J522" t="s">
        <v>339</v>
      </c>
      <c r="K522" t="s">
        <v>38</v>
      </c>
      <c r="L522">
        <v>0</v>
      </c>
      <c r="M522">
        <v>0</v>
      </c>
      <c r="N522">
        <v>350001</v>
      </c>
      <c r="O522" t="s">
        <v>36</v>
      </c>
      <c r="P522">
        <v>0</v>
      </c>
      <c r="Q522">
        <v>2</v>
      </c>
      <c r="R522" t="s">
        <v>550</v>
      </c>
      <c r="S522">
        <v>2</v>
      </c>
      <c r="T522">
        <v>2</v>
      </c>
      <c r="U522" t="s">
        <v>2324</v>
      </c>
      <c r="V522" t="s">
        <v>36</v>
      </c>
      <c r="W522" t="s">
        <v>36</v>
      </c>
      <c r="Y522">
        <v>0</v>
      </c>
      <c r="Z522" t="s">
        <v>36</v>
      </c>
      <c r="AA522" t="s">
        <v>1594</v>
      </c>
      <c r="AB522" t="s">
        <v>2692</v>
      </c>
      <c r="AC522" t="s">
        <v>36</v>
      </c>
      <c r="AD522" t="s">
        <v>36</v>
      </c>
      <c r="AE522" t="s">
        <v>36</v>
      </c>
      <c r="AF522" t="s">
        <v>36</v>
      </c>
      <c r="AG522" t="s">
        <v>36</v>
      </c>
      <c r="AH522" t="s">
        <v>36</v>
      </c>
      <c r="AI522" t="s">
        <v>36</v>
      </c>
      <c r="AJ522">
        <v>1</v>
      </c>
      <c r="AK522" t="s">
        <v>36</v>
      </c>
      <c r="AL522">
        <v>0</v>
      </c>
      <c r="AM522" t="b">
        <v>0</v>
      </c>
    </row>
    <row r="523" spans="1:39" x14ac:dyDescent="0.3">
      <c r="A523">
        <v>990004</v>
      </c>
      <c r="B523" t="s">
        <v>2693</v>
      </c>
      <c r="C523">
        <v>2</v>
      </c>
      <c r="D523">
        <v>1</v>
      </c>
      <c r="E523">
        <v>2</v>
      </c>
      <c r="F523" t="s">
        <v>2082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>
        <v>0</v>
      </c>
      <c r="M523">
        <v>0</v>
      </c>
      <c r="N523">
        <v>120009</v>
      </c>
      <c r="O523" t="s">
        <v>36</v>
      </c>
      <c r="P523">
        <v>0</v>
      </c>
      <c r="Q523">
        <v>2</v>
      </c>
      <c r="R523" t="s">
        <v>36</v>
      </c>
      <c r="S523">
        <v>2</v>
      </c>
      <c r="T523">
        <v>2</v>
      </c>
      <c r="U523" t="s">
        <v>36</v>
      </c>
      <c r="V523" t="s">
        <v>36</v>
      </c>
      <c r="W523" t="s">
        <v>36</v>
      </c>
      <c r="Y523">
        <v>0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 t="s">
        <v>36</v>
      </c>
      <c r="AF523" t="s">
        <v>36</v>
      </c>
      <c r="AG523" t="s">
        <v>36</v>
      </c>
      <c r="AH523" t="s">
        <v>36</v>
      </c>
      <c r="AI523" t="s">
        <v>36</v>
      </c>
      <c r="AJ523">
        <v>2</v>
      </c>
      <c r="AK523" t="s">
        <v>36</v>
      </c>
      <c r="AL523">
        <v>0</v>
      </c>
      <c r="AM523" t="b">
        <v>0</v>
      </c>
    </row>
    <row r="524" spans="1:39" x14ac:dyDescent="0.3">
      <c r="A524">
        <v>990007</v>
      </c>
      <c r="B524" t="s">
        <v>2694</v>
      </c>
      <c r="C524">
        <v>2</v>
      </c>
      <c r="D524">
        <v>1</v>
      </c>
      <c r="E524">
        <v>2</v>
      </c>
      <c r="F524" t="s">
        <v>36</v>
      </c>
      <c r="G524" t="s">
        <v>36</v>
      </c>
      <c r="H524" t="s">
        <v>2695</v>
      </c>
      <c r="I524" t="s">
        <v>36</v>
      </c>
      <c r="J524" t="s">
        <v>36</v>
      </c>
      <c r="K524" t="s">
        <v>36</v>
      </c>
      <c r="L524">
        <v>0</v>
      </c>
      <c r="M524">
        <v>0</v>
      </c>
      <c r="N524">
        <v>990007</v>
      </c>
      <c r="O524" t="s">
        <v>36</v>
      </c>
      <c r="P524">
        <v>0</v>
      </c>
      <c r="Q524">
        <v>2</v>
      </c>
      <c r="R524" t="s">
        <v>36</v>
      </c>
      <c r="S524">
        <v>2</v>
      </c>
      <c r="T524">
        <v>2</v>
      </c>
      <c r="U524" t="s">
        <v>36</v>
      </c>
      <c r="V524" t="s">
        <v>36</v>
      </c>
      <c r="W524" t="s">
        <v>36</v>
      </c>
      <c r="Y524">
        <v>0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 t="s">
        <v>36</v>
      </c>
      <c r="AF524" t="s">
        <v>36</v>
      </c>
      <c r="AG524" t="s">
        <v>36</v>
      </c>
      <c r="AH524" t="s">
        <v>36</v>
      </c>
      <c r="AI524" t="s">
        <v>36</v>
      </c>
      <c r="AJ524">
        <v>1</v>
      </c>
      <c r="AK524" t="s">
        <v>36</v>
      </c>
      <c r="AL524">
        <v>0</v>
      </c>
      <c r="AM524" t="b">
        <v>0</v>
      </c>
    </row>
    <row r="525" spans="1:39" x14ac:dyDescent="0.3">
      <c r="A525">
        <v>990008</v>
      </c>
      <c r="B525" t="s">
        <v>2696</v>
      </c>
      <c r="C525">
        <v>2</v>
      </c>
      <c r="D525">
        <v>1</v>
      </c>
      <c r="E525">
        <v>2</v>
      </c>
      <c r="F525" t="s">
        <v>1644</v>
      </c>
      <c r="G525" t="s">
        <v>36</v>
      </c>
      <c r="H525" t="s">
        <v>2697</v>
      </c>
      <c r="I525" t="s">
        <v>38</v>
      </c>
      <c r="J525" t="s">
        <v>1317</v>
      </c>
      <c r="K525" t="s">
        <v>38</v>
      </c>
      <c r="L525">
        <v>0</v>
      </c>
      <c r="M525">
        <v>0</v>
      </c>
      <c r="N525">
        <v>110401</v>
      </c>
      <c r="O525" t="s">
        <v>36</v>
      </c>
      <c r="P525">
        <v>0</v>
      </c>
      <c r="Q525">
        <v>2</v>
      </c>
      <c r="R525" t="s">
        <v>36</v>
      </c>
      <c r="S525">
        <v>2</v>
      </c>
      <c r="T525">
        <v>2</v>
      </c>
      <c r="U525" t="s">
        <v>36</v>
      </c>
      <c r="V525" t="s">
        <v>36</v>
      </c>
      <c r="W525" t="s">
        <v>36</v>
      </c>
      <c r="Y525">
        <v>0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 t="s">
        <v>36</v>
      </c>
      <c r="AF525" t="s">
        <v>36</v>
      </c>
      <c r="AG525" t="s">
        <v>36</v>
      </c>
      <c r="AH525" t="s">
        <v>36</v>
      </c>
      <c r="AI525" t="s">
        <v>36</v>
      </c>
      <c r="AJ525">
        <v>1</v>
      </c>
      <c r="AK525" t="s">
        <v>36</v>
      </c>
      <c r="AL525">
        <v>0</v>
      </c>
      <c r="AM525" t="b">
        <v>0</v>
      </c>
    </row>
    <row r="526" spans="1:39" x14ac:dyDescent="0.3">
      <c r="A526">
        <v>990012</v>
      </c>
      <c r="B526" t="s">
        <v>2698</v>
      </c>
      <c r="C526">
        <v>0</v>
      </c>
      <c r="D526">
        <v>0</v>
      </c>
      <c r="E526">
        <v>0</v>
      </c>
      <c r="F526" t="s">
        <v>2232</v>
      </c>
      <c r="G526" t="s">
        <v>36</v>
      </c>
      <c r="H526" t="s">
        <v>36</v>
      </c>
      <c r="I526" t="s">
        <v>36</v>
      </c>
      <c r="J526" t="s">
        <v>36</v>
      </c>
      <c r="K526" t="s">
        <v>36</v>
      </c>
      <c r="L526">
        <v>0</v>
      </c>
      <c r="M526">
        <v>0</v>
      </c>
      <c r="N526">
        <v>160002</v>
      </c>
      <c r="O526" t="s">
        <v>36</v>
      </c>
      <c r="P526">
        <v>0</v>
      </c>
      <c r="Q526">
        <v>0</v>
      </c>
      <c r="R526" t="s">
        <v>36</v>
      </c>
      <c r="S526">
        <v>0</v>
      </c>
      <c r="T526">
        <v>0</v>
      </c>
      <c r="U526" t="s">
        <v>36</v>
      </c>
      <c r="V526" t="s">
        <v>36</v>
      </c>
      <c r="W526" t="s">
        <v>36</v>
      </c>
      <c r="Y526">
        <v>0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 t="s">
        <v>36</v>
      </c>
      <c r="AF526" t="s">
        <v>36</v>
      </c>
      <c r="AG526" t="s">
        <v>36</v>
      </c>
      <c r="AH526" t="s">
        <v>36</v>
      </c>
      <c r="AI526" t="s">
        <v>36</v>
      </c>
      <c r="AJ526">
        <v>0</v>
      </c>
      <c r="AK526" t="s">
        <v>36</v>
      </c>
      <c r="AL526">
        <v>0</v>
      </c>
      <c r="AM526" t="b">
        <v>0</v>
      </c>
    </row>
    <row r="527" spans="1:39" x14ac:dyDescent="0.3">
      <c r="A527">
        <v>990028</v>
      </c>
      <c r="B527" t="s">
        <v>2699</v>
      </c>
      <c r="C527">
        <v>2</v>
      </c>
      <c r="D527">
        <v>1</v>
      </c>
      <c r="E527">
        <v>2</v>
      </c>
      <c r="F527" t="s">
        <v>1644</v>
      </c>
      <c r="G527" t="s">
        <v>36</v>
      </c>
      <c r="H527" t="s">
        <v>2700</v>
      </c>
      <c r="I527" t="s">
        <v>38</v>
      </c>
      <c r="J527" t="s">
        <v>36</v>
      </c>
      <c r="K527" t="s">
        <v>38</v>
      </c>
      <c r="L527">
        <v>0</v>
      </c>
      <c r="M527">
        <v>0</v>
      </c>
      <c r="N527">
        <v>110401</v>
      </c>
      <c r="O527" t="s">
        <v>36</v>
      </c>
      <c r="P527">
        <v>0</v>
      </c>
      <c r="Q527">
        <v>2</v>
      </c>
      <c r="R527" t="s">
        <v>36</v>
      </c>
      <c r="S527">
        <v>2</v>
      </c>
      <c r="T527">
        <v>2</v>
      </c>
      <c r="U527" t="s">
        <v>1603</v>
      </c>
      <c r="V527" t="s">
        <v>36</v>
      </c>
      <c r="W527" t="s">
        <v>36</v>
      </c>
      <c r="Y527">
        <v>0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 t="s">
        <v>36</v>
      </c>
      <c r="AF527" t="s">
        <v>36</v>
      </c>
      <c r="AG527" t="s">
        <v>36</v>
      </c>
      <c r="AH527" t="s">
        <v>36</v>
      </c>
      <c r="AI527" t="s">
        <v>36</v>
      </c>
      <c r="AJ527">
        <v>0</v>
      </c>
      <c r="AK527" t="s">
        <v>36</v>
      </c>
      <c r="AL527">
        <v>0</v>
      </c>
      <c r="AM527" t="b">
        <v>0</v>
      </c>
    </row>
    <row r="528" spans="1:39" x14ac:dyDescent="0.3">
      <c r="A528">
        <v>990029</v>
      </c>
      <c r="B528" t="s">
        <v>2701</v>
      </c>
      <c r="C528">
        <v>2</v>
      </c>
      <c r="D528">
        <v>1</v>
      </c>
      <c r="E528">
        <v>2</v>
      </c>
      <c r="F528" t="s">
        <v>2105</v>
      </c>
      <c r="G528" t="s">
        <v>36</v>
      </c>
      <c r="H528" t="s">
        <v>2702</v>
      </c>
      <c r="I528" t="s">
        <v>2703</v>
      </c>
      <c r="J528" t="s">
        <v>2704</v>
      </c>
      <c r="K528" t="s">
        <v>2133</v>
      </c>
      <c r="L528">
        <v>0</v>
      </c>
      <c r="M528">
        <v>0</v>
      </c>
      <c r="N528">
        <v>120101</v>
      </c>
      <c r="O528" t="s">
        <v>36</v>
      </c>
      <c r="P528">
        <v>0</v>
      </c>
      <c r="Q528">
        <v>2</v>
      </c>
      <c r="R528" t="s">
        <v>36</v>
      </c>
      <c r="S528">
        <v>2</v>
      </c>
      <c r="T528">
        <v>2</v>
      </c>
      <c r="U528" t="s">
        <v>2238</v>
      </c>
      <c r="V528" t="s">
        <v>36</v>
      </c>
      <c r="W528" t="s">
        <v>36</v>
      </c>
      <c r="Y528">
        <v>0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 t="s">
        <v>36</v>
      </c>
      <c r="AF528" t="s">
        <v>36</v>
      </c>
      <c r="AG528" t="s">
        <v>36</v>
      </c>
      <c r="AH528" t="s">
        <v>36</v>
      </c>
      <c r="AI528" t="s">
        <v>36</v>
      </c>
      <c r="AJ528">
        <v>2</v>
      </c>
      <c r="AK528" t="s">
        <v>36</v>
      </c>
      <c r="AL528">
        <v>0</v>
      </c>
      <c r="AM528" t="b">
        <v>0</v>
      </c>
    </row>
    <row r="529" spans="1:39" x14ac:dyDescent="0.3">
      <c r="A529">
        <v>990048</v>
      </c>
      <c r="B529" t="s">
        <v>2705</v>
      </c>
      <c r="C529">
        <v>0</v>
      </c>
      <c r="D529">
        <v>0</v>
      </c>
      <c r="E529">
        <v>0</v>
      </c>
      <c r="F529" t="s">
        <v>36</v>
      </c>
      <c r="G529" t="s">
        <v>36</v>
      </c>
      <c r="H529" t="s">
        <v>36</v>
      </c>
      <c r="I529" t="s">
        <v>36</v>
      </c>
      <c r="J529" t="s">
        <v>36</v>
      </c>
      <c r="K529" t="s">
        <v>36</v>
      </c>
      <c r="L529">
        <v>0</v>
      </c>
      <c r="M529">
        <v>0</v>
      </c>
      <c r="O529" t="s">
        <v>36</v>
      </c>
      <c r="P529">
        <v>0</v>
      </c>
      <c r="Q529">
        <v>0</v>
      </c>
      <c r="R529" t="s">
        <v>36</v>
      </c>
      <c r="S529">
        <v>0</v>
      </c>
      <c r="T529">
        <v>0</v>
      </c>
      <c r="U529" t="s">
        <v>36</v>
      </c>
      <c r="V529" t="s">
        <v>36</v>
      </c>
      <c r="W529" t="s">
        <v>36</v>
      </c>
      <c r="Y529">
        <v>0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  <c r="AE529" t="s">
        <v>36</v>
      </c>
      <c r="AF529" t="s">
        <v>36</v>
      </c>
      <c r="AG529" t="s">
        <v>36</v>
      </c>
      <c r="AH529" t="s">
        <v>36</v>
      </c>
      <c r="AI529" t="s">
        <v>36</v>
      </c>
      <c r="AJ529">
        <v>0</v>
      </c>
      <c r="AK529" t="s">
        <v>36</v>
      </c>
      <c r="AL529">
        <v>0</v>
      </c>
      <c r="AM529" t="b">
        <v>0</v>
      </c>
    </row>
    <row r="530" spans="1:39" x14ac:dyDescent="0.3">
      <c r="A530">
        <v>990058</v>
      </c>
      <c r="B530" t="s">
        <v>2706</v>
      </c>
      <c r="C530">
        <v>1</v>
      </c>
      <c r="D530">
        <v>1</v>
      </c>
      <c r="E530">
        <v>0</v>
      </c>
      <c r="F530" t="s">
        <v>36</v>
      </c>
      <c r="G530" t="s">
        <v>36</v>
      </c>
      <c r="H530" t="s">
        <v>2707</v>
      </c>
      <c r="I530" t="s">
        <v>38</v>
      </c>
      <c r="J530" t="s">
        <v>186</v>
      </c>
      <c r="K530" t="s">
        <v>38</v>
      </c>
      <c r="L530">
        <v>0</v>
      </c>
      <c r="M530">
        <v>0</v>
      </c>
      <c r="N530">
        <v>990058</v>
      </c>
      <c r="O530" t="s">
        <v>36</v>
      </c>
      <c r="P530">
        <v>0</v>
      </c>
      <c r="Q530">
        <v>1</v>
      </c>
      <c r="R530" t="s">
        <v>36</v>
      </c>
      <c r="S530">
        <v>2</v>
      </c>
      <c r="T530">
        <v>2</v>
      </c>
      <c r="U530" t="s">
        <v>2324</v>
      </c>
      <c r="V530" t="s">
        <v>2708</v>
      </c>
      <c r="W530" t="s">
        <v>36</v>
      </c>
      <c r="Y530">
        <v>0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 t="s">
        <v>36</v>
      </c>
      <c r="AF530" t="s">
        <v>36</v>
      </c>
      <c r="AG530" t="s">
        <v>36</v>
      </c>
      <c r="AH530" t="s">
        <v>36</v>
      </c>
      <c r="AI530" t="s">
        <v>36</v>
      </c>
      <c r="AJ530">
        <v>0</v>
      </c>
      <c r="AK530" t="s">
        <v>36</v>
      </c>
      <c r="AL530">
        <v>0</v>
      </c>
      <c r="AM530" t="b">
        <v>0</v>
      </c>
    </row>
    <row r="531" spans="1:39" x14ac:dyDescent="0.3">
      <c r="A531">
        <v>990162</v>
      </c>
      <c r="B531" t="s">
        <v>2709</v>
      </c>
      <c r="C531">
        <v>2</v>
      </c>
      <c r="D531">
        <v>1</v>
      </c>
      <c r="E531">
        <v>0</v>
      </c>
      <c r="F531" t="s">
        <v>1641</v>
      </c>
      <c r="G531" t="s">
        <v>36</v>
      </c>
      <c r="H531" t="s">
        <v>2710</v>
      </c>
      <c r="I531" t="s">
        <v>537</v>
      </c>
      <c r="J531" t="s">
        <v>838</v>
      </c>
      <c r="K531" t="s">
        <v>266</v>
      </c>
      <c r="L531">
        <v>0</v>
      </c>
      <c r="M531">
        <v>0</v>
      </c>
      <c r="N531">
        <v>110010</v>
      </c>
      <c r="O531" t="s">
        <v>36</v>
      </c>
      <c r="P531">
        <v>0</v>
      </c>
      <c r="Q531">
        <v>2</v>
      </c>
      <c r="R531" t="s">
        <v>516</v>
      </c>
      <c r="S531">
        <v>0</v>
      </c>
      <c r="T531">
        <v>0</v>
      </c>
      <c r="U531" t="s">
        <v>2324</v>
      </c>
      <c r="V531" t="s">
        <v>36</v>
      </c>
      <c r="W531" t="s">
        <v>36</v>
      </c>
      <c r="Y531">
        <v>0</v>
      </c>
      <c r="Z531" t="s">
        <v>36</v>
      </c>
      <c r="AA531" t="s">
        <v>1594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  <c r="AG531" t="s">
        <v>36</v>
      </c>
      <c r="AH531" t="s">
        <v>36</v>
      </c>
      <c r="AI531" t="s">
        <v>36</v>
      </c>
      <c r="AJ531">
        <v>0</v>
      </c>
      <c r="AK531" t="s">
        <v>36</v>
      </c>
      <c r="AL531">
        <v>0</v>
      </c>
      <c r="AM531" t="b">
        <v>0</v>
      </c>
    </row>
    <row r="532" spans="1:39" x14ac:dyDescent="0.3">
      <c r="A532">
        <v>999999</v>
      </c>
      <c r="B532" t="s">
        <v>498</v>
      </c>
      <c r="C532">
        <v>2</v>
      </c>
      <c r="D532">
        <v>1</v>
      </c>
      <c r="E532">
        <v>2</v>
      </c>
      <c r="F532" t="s">
        <v>2285</v>
      </c>
      <c r="G532" t="s">
        <v>36</v>
      </c>
      <c r="H532" t="s">
        <v>2711</v>
      </c>
      <c r="I532" t="s">
        <v>38</v>
      </c>
      <c r="J532" t="s">
        <v>273</v>
      </c>
      <c r="K532" t="s">
        <v>38</v>
      </c>
      <c r="L532">
        <v>0</v>
      </c>
      <c r="M532">
        <v>0</v>
      </c>
      <c r="N532">
        <v>999999</v>
      </c>
      <c r="O532" t="s">
        <v>36</v>
      </c>
      <c r="P532">
        <v>0</v>
      </c>
      <c r="Q532">
        <v>2</v>
      </c>
      <c r="R532" t="s">
        <v>36</v>
      </c>
      <c r="S532">
        <v>2</v>
      </c>
      <c r="T532">
        <v>2</v>
      </c>
      <c r="U532" t="s">
        <v>36</v>
      </c>
      <c r="V532" t="s">
        <v>36</v>
      </c>
      <c r="W532" t="s">
        <v>36</v>
      </c>
      <c r="Y532">
        <v>0</v>
      </c>
      <c r="Z532" t="s">
        <v>36</v>
      </c>
      <c r="AA532" t="s">
        <v>36</v>
      </c>
      <c r="AB532" t="s">
        <v>2712</v>
      </c>
      <c r="AC532" t="s">
        <v>36</v>
      </c>
      <c r="AD532" t="s">
        <v>36</v>
      </c>
      <c r="AE532" t="s">
        <v>36</v>
      </c>
      <c r="AF532" t="s">
        <v>36</v>
      </c>
      <c r="AG532" t="s">
        <v>36</v>
      </c>
      <c r="AH532" t="s">
        <v>36</v>
      </c>
      <c r="AI532" t="s">
        <v>36</v>
      </c>
      <c r="AJ532">
        <v>1</v>
      </c>
      <c r="AK532" t="s">
        <v>36</v>
      </c>
      <c r="AL532">
        <v>0</v>
      </c>
      <c r="AM532" t="b">
        <v>0</v>
      </c>
    </row>
    <row r="533" spans="1:39" x14ac:dyDescent="0.3">
      <c r="A533" t="s">
        <v>2713</v>
      </c>
      <c r="B533" t="s">
        <v>2714</v>
      </c>
      <c r="C533">
        <v>0</v>
      </c>
      <c r="D533">
        <v>0</v>
      </c>
      <c r="E533">
        <v>0</v>
      </c>
      <c r="F533" t="s">
        <v>36</v>
      </c>
      <c r="G533" t="s">
        <v>36</v>
      </c>
      <c r="H533" t="s">
        <v>36</v>
      </c>
      <c r="I533" t="s">
        <v>36</v>
      </c>
      <c r="J533" t="s">
        <v>36</v>
      </c>
      <c r="K533" t="s">
        <v>36</v>
      </c>
      <c r="L533">
        <v>0</v>
      </c>
      <c r="M533">
        <v>0</v>
      </c>
      <c r="O533" t="s">
        <v>36</v>
      </c>
      <c r="P533">
        <v>0</v>
      </c>
      <c r="Q533">
        <v>0</v>
      </c>
      <c r="R533" t="s">
        <v>36</v>
      </c>
      <c r="S533">
        <v>0</v>
      </c>
      <c r="T533">
        <v>0</v>
      </c>
      <c r="U533" t="s">
        <v>36</v>
      </c>
      <c r="V533" t="s">
        <v>36</v>
      </c>
      <c r="W533" t="s">
        <v>36</v>
      </c>
      <c r="Y533">
        <v>0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 t="s">
        <v>36</v>
      </c>
      <c r="AF533" t="s">
        <v>36</v>
      </c>
      <c r="AG533" t="s">
        <v>36</v>
      </c>
      <c r="AH533" t="s">
        <v>36</v>
      </c>
      <c r="AI533" t="s">
        <v>36</v>
      </c>
      <c r="AJ533">
        <v>0</v>
      </c>
      <c r="AK533" t="s">
        <v>36</v>
      </c>
      <c r="AL533">
        <v>0</v>
      </c>
      <c r="AM533" t="b">
        <v>0</v>
      </c>
    </row>
    <row r="534" spans="1:39" x14ac:dyDescent="0.3">
      <c r="A534" t="s">
        <v>2715</v>
      </c>
      <c r="B534" t="s">
        <v>2716</v>
      </c>
      <c r="C534">
        <v>0</v>
      </c>
      <c r="D534">
        <v>0</v>
      </c>
      <c r="E534">
        <v>0</v>
      </c>
      <c r="F534" t="s">
        <v>36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>
        <v>0</v>
      </c>
      <c r="M534">
        <v>0</v>
      </c>
      <c r="O534" t="s">
        <v>36</v>
      </c>
      <c r="P534">
        <v>0</v>
      </c>
      <c r="Q534">
        <v>0</v>
      </c>
      <c r="R534" t="s">
        <v>36</v>
      </c>
      <c r="S534">
        <v>0</v>
      </c>
      <c r="T534">
        <v>0</v>
      </c>
      <c r="U534" t="s">
        <v>36</v>
      </c>
      <c r="V534" t="s">
        <v>36</v>
      </c>
      <c r="W534" t="s">
        <v>36</v>
      </c>
      <c r="Y534">
        <v>1</v>
      </c>
      <c r="Z534" t="s">
        <v>2717</v>
      </c>
      <c r="AA534" t="s">
        <v>36</v>
      </c>
      <c r="AB534" t="s">
        <v>36</v>
      </c>
      <c r="AC534" t="s">
        <v>36</v>
      </c>
      <c r="AD534" t="s">
        <v>36</v>
      </c>
      <c r="AE534" t="s">
        <v>36</v>
      </c>
      <c r="AF534" t="s">
        <v>36</v>
      </c>
      <c r="AG534" t="s">
        <v>36</v>
      </c>
      <c r="AH534" t="s">
        <v>36</v>
      </c>
      <c r="AI534" t="s">
        <v>36</v>
      </c>
      <c r="AJ534">
        <v>0</v>
      </c>
      <c r="AK534" t="s">
        <v>36</v>
      </c>
      <c r="AL534">
        <v>0</v>
      </c>
      <c r="AM534" t="b">
        <v>0</v>
      </c>
    </row>
    <row r="535" spans="1:39" x14ac:dyDescent="0.3">
      <c r="A535" t="s">
        <v>1451</v>
      </c>
      <c r="B535" t="s">
        <v>1418</v>
      </c>
      <c r="C535">
        <v>2</v>
      </c>
      <c r="D535">
        <v>2</v>
      </c>
      <c r="E535">
        <v>0</v>
      </c>
      <c r="F535" t="s">
        <v>36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>
        <v>0</v>
      </c>
      <c r="M535">
        <v>0</v>
      </c>
      <c r="O535" t="s">
        <v>36</v>
      </c>
      <c r="P535">
        <v>0</v>
      </c>
      <c r="Q535">
        <v>2</v>
      </c>
      <c r="R535" t="s">
        <v>36</v>
      </c>
      <c r="S535">
        <v>2</v>
      </c>
      <c r="T535">
        <v>2</v>
      </c>
      <c r="U535" t="s">
        <v>36</v>
      </c>
      <c r="V535" t="s">
        <v>36</v>
      </c>
      <c r="W535" t="s">
        <v>36</v>
      </c>
      <c r="X535" t="s">
        <v>2718</v>
      </c>
      <c r="Y535">
        <v>0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 t="s">
        <v>36</v>
      </c>
      <c r="AF535" t="s">
        <v>36</v>
      </c>
      <c r="AG535" t="s">
        <v>36</v>
      </c>
      <c r="AH535" t="s">
        <v>36</v>
      </c>
      <c r="AI535" t="s">
        <v>36</v>
      </c>
      <c r="AJ535">
        <v>0</v>
      </c>
      <c r="AK535" t="s">
        <v>36</v>
      </c>
      <c r="AL535">
        <v>0</v>
      </c>
      <c r="AM535" t="b">
        <v>0</v>
      </c>
    </row>
    <row r="536" spans="1:39" x14ac:dyDescent="0.3">
      <c r="A536" t="s">
        <v>2719</v>
      </c>
      <c r="B536" t="s">
        <v>899</v>
      </c>
      <c r="C536">
        <v>0</v>
      </c>
      <c r="D536">
        <v>0</v>
      </c>
      <c r="E536">
        <v>0</v>
      </c>
      <c r="F536" t="s">
        <v>36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>
        <v>0</v>
      </c>
      <c r="M536">
        <v>0</v>
      </c>
      <c r="N536">
        <v>999999</v>
      </c>
      <c r="O536" t="s">
        <v>36</v>
      </c>
      <c r="P536">
        <v>0</v>
      </c>
      <c r="Q536">
        <v>0</v>
      </c>
      <c r="R536" t="s">
        <v>36</v>
      </c>
      <c r="S536">
        <v>0</v>
      </c>
      <c r="T536">
        <v>0</v>
      </c>
      <c r="U536" t="s">
        <v>36</v>
      </c>
      <c r="V536" t="s">
        <v>36</v>
      </c>
      <c r="W536" t="s">
        <v>36</v>
      </c>
      <c r="X536" t="s">
        <v>2720</v>
      </c>
      <c r="Y536">
        <v>0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 t="s">
        <v>36</v>
      </c>
      <c r="AF536" t="s">
        <v>36</v>
      </c>
      <c r="AG536" t="s">
        <v>36</v>
      </c>
      <c r="AH536" t="s">
        <v>36</v>
      </c>
      <c r="AI536" t="s">
        <v>36</v>
      </c>
      <c r="AJ536">
        <v>0</v>
      </c>
      <c r="AK536" t="s">
        <v>36</v>
      </c>
      <c r="AL536">
        <v>0</v>
      </c>
      <c r="AM536" t="b">
        <v>0</v>
      </c>
    </row>
    <row r="537" spans="1:39" x14ac:dyDescent="0.3">
      <c r="A537" t="s">
        <v>2721</v>
      </c>
      <c r="B537" t="s">
        <v>2722</v>
      </c>
      <c r="C537">
        <v>0</v>
      </c>
      <c r="D537">
        <v>0</v>
      </c>
      <c r="E537">
        <v>0</v>
      </c>
      <c r="F537" t="s">
        <v>36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>
        <v>0</v>
      </c>
      <c r="M537">
        <v>0</v>
      </c>
      <c r="N537" t="s">
        <v>1312</v>
      </c>
      <c r="O537" t="s">
        <v>36</v>
      </c>
      <c r="P537">
        <v>0</v>
      </c>
      <c r="Q537">
        <v>0</v>
      </c>
      <c r="R537" t="s">
        <v>36</v>
      </c>
      <c r="S537">
        <v>0</v>
      </c>
      <c r="T537">
        <v>0</v>
      </c>
      <c r="U537" t="s">
        <v>36</v>
      </c>
      <c r="V537" t="s">
        <v>36</v>
      </c>
      <c r="W537" t="s">
        <v>36</v>
      </c>
      <c r="X537" t="s">
        <v>2036</v>
      </c>
      <c r="Y537">
        <v>0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 t="s">
        <v>36</v>
      </c>
      <c r="AF537" t="s">
        <v>36</v>
      </c>
      <c r="AG537" t="s">
        <v>36</v>
      </c>
      <c r="AH537" t="s">
        <v>36</v>
      </c>
      <c r="AI537" t="s">
        <v>36</v>
      </c>
      <c r="AJ537">
        <v>0</v>
      </c>
      <c r="AK537" t="s">
        <v>36</v>
      </c>
      <c r="AL537">
        <v>0</v>
      </c>
      <c r="AM537" t="b">
        <v>0</v>
      </c>
    </row>
    <row r="538" spans="1:39" x14ac:dyDescent="0.3">
      <c r="A538" t="s">
        <v>2723</v>
      </c>
      <c r="B538" t="s">
        <v>2724</v>
      </c>
      <c r="C538">
        <v>0</v>
      </c>
      <c r="D538">
        <v>0</v>
      </c>
      <c r="E538">
        <v>0</v>
      </c>
      <c r="F538" t="s">
        <v>36</v>
      </c>
      <c r="G538" t="s">
        <v>36</v>
      </c>
      <c r="H538" t="s">
        <v>36</v>
      </c>
      <c r="I538" t="s">
        <v>36</v>
      </c>
      <c r="J538" t="s">
        <v>36</v>
      </c>
      <c r="K538" t="s">
        <v>36</v>
      </c>
      <c r="L538">
        <v>0</v>
      </c>
      <c r="M538">
        <v>0</v>
      </c>
      <c r="N538" t="s">
        <v>1347</v>
      </c>
      <c r="O538" t="s">
        <v>36</v>
      </c>
      <c r="P538">
        <v>0</v>
      </c>
      <c r="Q538">
        <v>0</v>
      </c>
      <c r="R538" t="s">
        <v>36</v>
      </c>
      <c r="S538">
        <v>0</v>
      </c>
      <c r="T538">
        <v>0</v>
      </c>
      <c r="U538" t="s">
        <v>36</v>
      </c>
      <c r="V538" t="s">
        <v>36</v>
      </c>
      <c r="W538" t="s">
        <v>36</v>
      </c>
      <c r="X538" t="s">
        <v>2036</v>
      </c>
      <c r="Y538">
        <v>0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 t="s">
        <v>36</v>
      </c>
      <c r="AF538" t="s">
        <v>36</v>
      </c>
      <c r="AG538" t="s">
        <v>36</v>
      </c>
      <c r="AH538" t="s">
        <v>36</v>
      </c>
      <c r="AI538" t="s">
        <v>36</v>
      </c>
      <c r="AJ538">
        <v>0</v>
      </c>
      <c r="AK538" t="s">
        <v>36</v>
      </c>
      <c r="AL538">
        <v>0</v>
      </c>
      <c r="AM538" t="b">
        <v>0</v>
      </c>
    </row>
    <row r="539" spans="1:39" x14ac:dyDescent="0.3">
      <c r="A539" t="s">
        <v>1351</v>
      </c>
      <c r="B539" t="s">
        <v>1352</v>
      </c>
      <c r="C539">
        <v>0</v>
      </c>
      <c r="D539">
        <v>0</v>
      </c>
      <c r="E539">
        <v>0</v>
      </c>
      <c r="F539" t="s">
        <v>36</v>
      </c>
      <c r="G539" t="s">
        <v>36</v>
      </c>
      <c r="H539" t="s">
        <v>36</v>
      </c>
      <c r="I539" t="s">
        <v>36</v>
      </c>
      <c r="J539" t="s">
        <v>36</v>
      </c>
      <c r="K539" t="s">
        <v>36</v>
      </c>
      <c r="L539">
        <v>0</v>
      </c>
      <c r="M539">
        <v>0</v>
      </c>
      <c r="N539" t="s">
        <v>1351</v>
      </c>
      <c r="O539" t="s">
        <v>36</v>
      </c>
      <c r="P539">
        <v>0</v>
      </c>
      <c r="Q539">
        <v>0</v>
      </c>
      <c r="R539" t="s">
        <v>36</v>
      </c>
      <c r="S539">
        <v>0</v>
      </c>
      <c r="T539">
        <v>0</v>
      </c>
      <c r="U539" t="s">
        <v>36</v>
      </c>
      <c r="V539" t="s">
        <v>36</v>
      </c>
      <c r="W539" t="s">
        <v>36</v>
      </c>
      <c r="Y539">
        <v>0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 t="s">
        <v>36</v>
      </c>
      <c r="AF539" t="s">
        <v>36</v>
      </c>
      <c r="AG539" t="s">
        <v>36</v>
      </c>
      <c r="AH539" t="s">
        <v>36</v>
      </c>
      <c r="AI539" t="s">
        <v>36</v>
      </c>
      <c r="AJ539">
        <v>0</v>
      </c>
      <c r="AK539" t="s">
        <v>36</v>
      </c>
      <c r="AL539">
        <v>0</v>
      </c>
      <c r="AM539" t="b">
        <v>0</v>
      </c>
    </row>
    <row r="540" spans="1:39" x14ac:dyDescent="0.3">
      <c r="A540" t="s">
        <v>1357</v>
      </c>
      <c r="B540" t="s">
        <v>1358</v>
      </c>
      <c r="C540">
        <v>0</v>
      </c>
      <c r="D540">
        <v>0</v>
      </c>
      <c r="E540">
        <v>0</v>
      </c>
      <c r="F540" t="s">
        <v>36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>
        <v>0</v>
      </c>
      <c r="M540">
        <v>0</v>
      </c>
      <c r="N540" t="s">
        <v>1357</v>
      </c>
      <c r="O540" t="s">
        <v>36</v>
      </c>
      <c r="P540">
        <v>0</v>
      </c>
      <c r="Q540">
        <v>0</v>
      </c>
      <c r="R540" t="s">
        <v>36</v>
      </c>
      <c r="S540">
        <v>0</v>
      </c>
      <c r="T540">
        <v>0</v>
      </c>
      <c r="U540" t="s">
        <v>36</v>
      </c>
      <c r="V540" t="s">
        <v>36</v>
      </c>
      <c r="W540" t="s">
        <v>36</v>
      </c>
      <c r="Y540">
        <v>0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36</v>
      </c>
      <c r="AG540" t="s">
        <v>36</v>
      </c>
      <c r="AH540" t="s">
        <v>36</v>
      </c>
      <c r="AI540" t="s">
        <v>36</v>
      </c>
      <c r="AJ540">
        <v>0</v>
      </c>
      <c r="AK540" t="s">
        <v>36</v>
      </c>
      <c r="AL540">
        <v>0</v>
      </c>
      <c r="AM540" t="b">
        <v>0</v>
      </c>
    </row>
    <row r="541" spans="1:39" x14ac:dyDescent="0.3">
      <c r="A541" t="s">
        <v>1424</v>
      </c>
      <c r="B541" t="s">
        <v>1425</v>
      </c>
      <c r="C541">
        <v>0</v>
      </c>
      <c r="D541">
        <v>0</v>
      </c>
      <c r="E541">
        <v>0</v>
      </c>
      <c r="F541" t="s">
        <v>36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>
        <v>0</v>
      </c>
      <c r="M541">
        <v>0</v>
      </c>
      <c r="N541" t="s">
        <v>1424</v>
      </c>
      <c r="O541" t="s">
        <v>36</v>
      </c>
      <c r="P541">
        <v>0</v>
      </c>
      <c r="Q541">
        <v>0</v>
      </c>
      <c r="R541" t="s">
        <v>36</v>
      </c>
      <c r="S541">
        <v>0</v>
      </c>
      <c r="T541">
        <v>0</v>
      </c>
      <c r="U541" t="s">
        <v>36</v>
      </c>
      <c r="V541" t="s">
        <v>36</v>
      </c>
      <c r="W541" t="s">
        <v>36</v>
      </c>
      <c r="Y541">
        <v>0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 t="s">
        <v>36</v>
      </c>
      <c r="AF541" t="s">
        <v>36</v>
      </c>
      <c r="AG541" t="s">
        <v>36</v>
      </c>
      <c r="AH541" t="s">
        <v>36</v>
      </c>
      <c r="AI541" t="s">
        <v>36</v>
      </c>
      <c r="AJ541">
        <v>0</v>
      </c>
      <c r="AK541" t="s">
        <v>36</v>
      </c>
      <c r="AL541">
        <v>0</v>
      </c>
      <c r="AM541" t="b">
        <v>0</v>
      </c>
    </row>
    <row r="542" spans="1:39" x14ac:dyDescent="0.3">
      <c r="A542" t="s">
        <v>1349</v>
      </c>
      <c r="B542" t="s">
        <v>1350</v>
      </c>
      <c r="C542">
        <v>0</v>
      </c>
      <c r="D542">
        <v>0</v>
      </c>
      <c r="E542">
        <v>0</v>
      </c>
      <c r="F542" t="s">
        <v>36</v>
      </c>
      <c r="G542" t="s">
        <v>36</v>
      </c>
      <c r="H542" t="s">
        <v>36</v>
      </c>
      <c r="I542" t="s">
        <v>36</v>
      </c>
      <c r="J542" t="s">
        <v>36</v>
      </c>
      <c r="K542" t="s">
        <v>36</v>
      </c>
      <c r="L542">
        <v>0</v>
      </c>
      <c r="M542">
        <v>0</v>
      </c>
      <c r="N542" t="s">
        <v>1349</v>
      </c>
      <c r="O542" t="s">
        <v>36</v>
      </c>
      <c r="P542">
        <v>0</v>
      </c>
      <c r="Q542">
        <v>0</v>
      </c>
      <c r="R542" t="s">
        <v>36</v>
      </c>
      <c r="S542">
        <v>0</v>
      </c>
      <c r="T542">
        <v>0</v>
      </c>
      <c r="U542" t="s">
        <v>36</v>
      </c>
      <c r="V542" t="s">
        <v>36</v>
      </c>
      <c r="W542" t="s">
        <v>36</v>
      </c>
      <c r="Y542">
        <v>0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  <c r="AG542" t="s">
        <v>36</v>
      </c>
      <c r="AH542" t="s">
        <v>36</v>
      </c>
      <c r="AI542" t="s">
        <v>36</v>
      </c>
      <c r="AJ542">
        <v>0</v>
      </c>
      <c r="AK542" t="s">
        <v>36</v>
      </c>
      <c r="AL542">
        <v>0</v>
      </c>
      <c r="AM542" t="b">
        <v>0</v>
      </c>
    </row>
    <row r="543" spans="1:39" x14ac:dyDescent="0.3">
      <c r="A543" t="s">
        <v>1353</v>
      </c>
      <c r="B543" t="s">
        <v>1354</v>
      </c>
      <c r="C543">
        <v>0</v>
      </c>
      <c r="D543">
        <v>0</v>
      </c>
      <c r="E543">
        <v>0</v>
      </c>
      <c r="F543" t="s">
        <v>36</v>
      </c>
      <c r="G543" t="s">
        <v>36</v>
      </c>
      <c r="H543" t="s">
        <v>36</v>
      </c>
      <c r="I543" t="s">
        <v>36</v>
      </c>
      <c r="J543" t="s">
        <v>36</v>
      </c>
      <c r="K543" t="s">
        <v>36</v>
      </c>
      <c r="L543">
        <v>0</v>
      </c>
      <c r="M543">
        <v>0</v>
      </c>
      <c r="N543" t="s">
        <v>1353</v>
      </c>
      <c r="O543" t="s">
        <v>36</v>
      </c>
      <c r="P543">
        <v>0</v>
      </c>
      <c r="Q543">
        <v>0</v>
      </c>
      <c r="R543" t="s">
        <v>36</v>
      </c>
      <c r="S543">
        <v>0</v>
      </c>
      <c r="T543">
        <v>0</v>
      </c>
      <c r="U543" t="s">
        <v>36</v>
      </c>
      <c r="V543" t="s">
        <v>36</v>
      </c>
      <c r="W543" t="s">
        <v>36</v>
      </c>
      <c r="Y543">
        <v>0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 t="s">
        <v>36</v>
      </c>
      <c r="AF543" t="s">
        <v>36</v>
      </c>
      <c r="AG543" t="s">
        <v>36</v>
      </c>
      <c r="AH543" t="s">
        <v>36</v>
      </c>
      <c r="AI543" t="s">
        <v>36</v>
      </c>
      <c r="AJ543">
        <v>0</v>
      </c>
      <c r="AK543" t="s">
        <v>36</v>
      </c>
      <c r="AL543">
        <v>0</v>
      </c>
      <c r="AM543" t="b">
        <v>0</v>
      </c>
    </row>
    <row r="544" spans="1:39" x14ac:dyDescent="0.3">
      <c r="A544" t="s">
        <v>1347</v>
      </c>
      <c r="B544" t="s">
        <v>1348</v>
      </c>
      <c r="C544">
        <v>2</v>
      </c>
      <c r="D544">
        <v>2</v>
      </c>
      <c r="E544">
        <v>0</v>
      </c>
      <c r="F544" t="s">
        <v>36</v>
      </c>
      <c r="G544" t="s">
        <v>36</v>
      </c>
      <c r="H544" t="s">
        <v>36</v>
      </c>
      <c r="I544" t="s">
        <v>36</v>
      </c>
      <c r="J544" t="s">
        <v>36</v>
      </c>
      <c r="K544" t="s">
        <v>36</v>
      </c>
      <c r="L544">
        <v>0</v>
      </c>
      <c r="M544">
        <v>0</v>
      </c>
      <c r="N544" t="s">
        <v>1347</v>
      </c>
      <c r="O544" t="s">
        <v>36</v>
      </c>
      <c r="P544">
        <v>0</v>
      </c>
      <c r="Q544">
        <v>2</v>
      </c>
      <c r="R544" t="s">
        <v>36</v>
      </c>
      <c r="S544">
        <v>2</v>
      </c>
      <c r="T544">
        <v>2</v>
      </c>
      <c r="U544" t="s">
        <v>36</v>
      </c>
      <c r="V544" t="s">
        <v>36</v>
      </c>
      <c r="W544" t="s">
        <v>36</v>
      </c>
      <c r="Y544">
        <v>0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 t="s">
        <v>36</v>
      </c>
      <c r="AF544" t="s">
        <v>36</v>
      </c>
      <c r="AG544" t="s">
        <v>36</v>
      </c>
      <c r="AH544" t="s">
        <v>36</v>
      </c>
      <c r="AI544" t="s">
        <v>36</v>
      </c>
      <c r="AJ544">
        <v>0</v>
      </c>
      <c r="AK544" t="s">
        <v>36</v>
      </c>
      <c r="AL544">
        <v>0</v>
      </c>
      <c r="AM544" t="b">
        <v>0</v>
      </c>
    </row>
    <row r="545" spans="1:39" x14ac:dyDescent="0.3">
      <c r="A545" t="s">
        <v>2725</v>
      </c>
      <c r="B545" t="s">
        <v>2726</v>
      </c>
      <c r="C545">
        <v>0</v>
      </c>
      <c r="D545">
        <v>0</v>
      </c>
      <c r="E545">
        <v>0</v>
      </c>
      <c r="F545" t="s">
        <v>36</v>
      </c>
      <c r="G545" t="s">
        <v>36</v>
      </c>
      <c r="H545" t="s">
        <v>36</v>
      </c>
      <c r="I545" t="s">
        <v>36</v>
      </c>
      <c r="J545" t="s">
        <v>36</v>
      </c>
      <c r="K545" t="s">
        <v>36</v>
      </c>
      <c r="L545">
        <v>0</v>
      </c>
      <c r="M545">
        <v>0</v>
      </c>
      <c r="N545" t="s">
        <v>1347</v>
      </c>
      <c r="O545" t="s">
        <v>36</v>
      </c>
      <c r="P545">
        <v>0</v>
      </c>
      <c r="Q545">
        <v>0</v>
      </c>
      <c r="R545" t="s">
        <v>36</v>
      </c>
      <c r="S545">
        <v>0</v>
      </c>
      <c r="T545">
        <v>0</v>
      </c>
      <c r="U545" t="s">
        <v>36</v>
      </c>
      <c r="V545" t="s">
        <v>36</v>
      </c>
      <c r="W545" t="s">
        <v>36</v>
      </c>
      <c r="Y545">
        <v>0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 t="s">
        <v>36</v>
      </c>
      <c r="AF545" t="s">
        <v>36</v>
      </c>
      <c r="AG545" t="s">
        <v>36</v>
      </c>
      <c r="AH545" t="s">
        <v>36</v>
      </c>
      <c r="AI545" t="s">
        <v>36</v>
      </c>
      <c r="AJ545">
        <v>0</v>
      </c>
      <c r="AK545" t="s">
        <v>36</v>
      </c>
      <c r="AL545">
        <v>0</v>
      </c>
      <c r="AM545" t="b">
        <v>0</v>
      </c>
    </row>
    <row r="546" spans="1:39" x14ac:dyDescent="0.3">
      <c r="A546" t="s">
        <v>1378</v>
      </c>
      <c r="B546" t="s">
        <v>1379</v>
      </c>
      <c r="C546">
        <v>0</v>
      </c>
      <c r="D546">
        <v>0</v>
      </c>
      <c r="E546">
        <v>0</v>
      </c>
      <c r="F546" t="s">
        <v>36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>
        <v>0</v>
      </c>
      <c r="M546">
        <v>0</v>
      </c>
      <c r="N546" t="s">
        <v>1378</v>
      </c>
      <c r="O546" t="s">
        <v>36</v>
      </c>
      <c r="P546">
        <v>0</v>
      </c>
      <c r="Q546">
        <v>0</v>
      </c>
      <c r="R546" t="s">
        <v>36</v>
      </c>
      <c r="S546">
        <v>0</v>
      </c>
      <c r="T546">
        <v>0</v>
      </c>
      <c r="U546" t="s">
        <v>36</v>
      </c>
      <c r="V546" t="s">
        <v>36</v>
      </c>
      <c r="W546" t="s">
        <v>36</v>
      </c>
      <c r="Y546">
        <v>0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36</v>
      </c>
      <c r="AF546" t="s">
        <v>36</v>
      </c>
      <c r="AG546" t="s">
        <v>36</v>
      </c>
      <c r="AH546" t="s">
        <v>36</v>
      </c>
      <c r="AI546" t="s">
        <v>36</v>
      </c>
      <c r="AJ546">
        <v>0</v>
      </c>
      <c r="AK546" t="s">
        <v>36</v>
      </c>
      <c r="AL546">
        <v>0</v>
      </c>
      <c r="AM546" t="b">
        <v>0</v>
      </c>
    </row>
    <row r="547" spans="1:39" x14ac:dyDescent="0.3">
      <c r="A547" t="s">
        <v>1312</v>
      </c>
      <c r="B547" t="s">
        <v>1313</v>
      </c>
      <c r="C547">
        <v>0</v>
      </c>
      <c r="D547">
        <v>0</v>
      </c>
      <c r="E547">
        <v>0</v>
      </c>
      <c r="F547" t="s">
        <v>36</v>
      </c>
      <c r="G547" t="s">
        <v>36</v>
      </c>
      <c r="H547" t="s">
        <v>36</v>
      </c>
      <c r="I547" t="s">
        <v>36</v>
      </c>
      <c r="J547" t="s">
        <v>36</v>
      </c>
      <c r="K547" t="s">
        <v>36</v>
      </c>
      <c r="L547">
        <v>0</v>
      </c>
      <c r="M547">
        <v>0</v>
      </c>
      <c r="N547" t="s">
        <v>1312</v>
      </c>
      <c r="O547" t="s">
        <v>36</v>
      </c>
      <c r="P547">
        <v>0</v>
      </c>
      <c r="Q547">
        <v>0</v>
      </c>
      <c r="R547" t="s">
        <v>36</v>
      </c>
      <c r="S547">
        <v>0</v>
      </c>
      <c r="T547">
        <v>0</v>
      </c>
      <c r="U547" t="s">
        <v>36</v>
      </c>
      <c r="V547" t="s">
        <v>36</v>
      </c>
      <c r="W547" t="s">
        <v>36</v>
      </c>
      <c r="Y547">
        <v>0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 t="s">
        <v>36</v>
      </c>
      <c r="AF547" t="s">
        <v>36</v>
      </c>
      <c r="AG547" t="s">
        <v>36</v>
      </c>
      <c r="AH547" t="s">
        <v>36</v>
      </c>
      <c r="AI547" t="s">
        <v>36</v>
      </c>
      <c r="AJ547">
        <v>0</v>
      </c>
      <c r="AK547" t="s">
        <v>36</v>
      </c>
      <c r="AL547">
        <v>0</v>
      </c>
      <c r="AM547" t="b">
        <v>0</v>
      </c>
    </row>
    <row r="548" spans="1:39" x14ac:dyDescent="0.3">
      <c r="A548" t="s">
        <v>2727</v>
      </c>
      <c r="B548" t="s">
        <v>2728</v>
      </c>
      <c r="C548">
        <v>0</v>
      </c>
      <c r="D548">
        <v>0</v>
      </c>
      <c r="E548">
        <v>3</v>
      </c>
      <c r="F548" t="s">
        <v>36</v>
      </c>
      <c r="G548" t="s">
        <v>36</v>
      </c>
      <c r="H548" t="s">
        <v>36</v>
      </c>
      <c r="I548" t="s">
        <v>36</v>
      </c>
      <c r="J548" t="s">
        <v>36</v>
      </c>
      <c r="K548" t="s">
        <v>36</v>
      </c>
      <c r="L548">
        <v>0</v>
      </c>
      <c r="M548">
        <v>0</v>
      </c>
      <c r="N548" t="s">
        <v>1312</v>
      </c>
      <c r="O548" t="s">
        <v>36</v>
      </c>
      <c r="P548">
        <v>0</v>
      </c>
      <c r="Q548">
        <v>0</v>
      </c>
      <c r="R548" t="s">
        <v>36</v>
      </c>
      <c r="S548">
        <v>0</v>
      </c>
      <c r="T548">
        <v>0</v>
      </c>
      <c r="U548" t="s">
        <v>36</v>
      </c>
      <c r="V548" t="s">
        <v>36</v>
      </c>
      <c r="W548" t="s">
        <v>36</v>
      </c>
      <c r="Y548">
        <v>0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  <c r="AG548" t="s">
        <v>36</v>
      </c>
      <c r="AH548" t="s">
        <v>36</v>
      </c>
      <c r="AI548" t="s">
        <v>36</v>
      </c>
      <c r="AJ548">
        <v>0</v>
      </c>
      <c r="AK548" t="s">
        <v>36</v>
      </c>
      <c r="AL548">
        <v>0</v>
      </c>
      <c r="AM548" t="b">
        <v>0</v>
      </c>
    </row>
    <row r="549" spans="1:39" x14ac:dyDescent="0.3">
      <c r="A549" t="s">
        <v>1363</v>
      </c>
      <c r="B549" t="s">
        <v>1364</v>
      </c>
      <c r="C549">
        <v>0</v>
      </c>
      <c r="D549">
        <v>0</v>
      </c>
      <c r="E549">
        <v>0</v>
      </c>
      <c r="F549" t="s">
        <v>36</v>
      </c>
      <c r="G549" t="s">
        <v>36</v>
      </c>
      <c r="H549" t="s">
        <v>36</v>
      </c>
      <c r="I549" t="s">
        <v>36</v>
      </c>
      <c r="J549" t="s">
        <v>36</v>
      </c>
      <c r="K549" t="s">
        <v>36</v>
      </c>
      <c r="L549">
        <v>0</v>
      </c>
      <c r="M549">
        <v>0</v>
      </c>
      <c r="N549" t="s">
        <v>1363</v>
      </c>
      <c r="O549" t="s">
        <v>36</v>
      </c>
      <c r="P549">
        <v>0</v>
      </c>
      <c r="Q549">
        <v>0</v>
      </c>
      <c r="R549" t="s">
        <v>36</v>
      </c>
      <c r="S549">
        <v>0</v>
      </c>
      <c r="T549">
        <v>0</v>
      </c>
      <c r="U549" t="s">
        <v>36</v>
      </c>
      <c r="V549" t="s">
        <v>36</v>
      </c>
      <c r="W549" t="s">
        <v>36</v>
      </c>
      <c r="Y549">
        <v>0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 t="s">
        <v>36</v>
      </c>
      <c r="AF549" t="s">
        <v>36</v>
      </c>
      <c r="AG549" t="s">
        <v>36</v>
      </c>
      <c r="AH549" t="s">
        <v>36</v>
      </c>
      <c r="AI549" t="s">
        <v>36</v>
      </c>
      <c r="AJ549">
        <v>0</v>
      </c>
      <c r="AK549" t="s">
        <v>36</v>
      </c>
      <c r="AL549">
        <v>0</v>
      </c>
      <c r="AM549" t="b">
        <v>0</v>
      </c>
    </row>
    <row r="550" spans="1:39" x14ac:dyDescent="0.3">
      <c r="A550" t="s">
        <v>1380</v>
      </c>
      <c r="B550" t="s">
        <v>1381</v>
      </c>
      <c r="C550">
        <v>0</v>
      </c>
      <c r="D550">
        <v>0</v>
      </c>
      <c r="E550">
        <v>0</v>
      </c>
      <c r="F550" t="s">
        <v>36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>
        <v>0</v>
      </c>
      <c r="M550">
        <v>0</v>
      </c>
      <c r="N550" t="s">
        <v>1380</v>
      </c>
      <c r="O550" t="s">
        <v>36</v>
      </c>
      <c r="P550">
        <v>0</v>
      </c>
      <c r="Q550">
        <v>0</v>
      </c>
      <c r="R550" t="s">
        <v>36</v>
      </c>
      <c r="S550">
        <v>0</v>
      </c>
      <c r="T550">
        <v>0</v>
      </c>
      <c r="U550" t="s">
        <v>36</v>
      </c>
      <c r="V550" t="s">
        <v>36</v>
      </c>
      <c r="W550" t="s">
        <v>36</v>
      </c>
      <c r="Y550">
        <v>0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 t="s">
        <v>36</v>
      </c>
      <c r="AF550" t="s">
        <v>36</v>
      </c>
      <c r="AG550" t="s">
        <v>36</v>
      </c>
      <c r="AH550" t="s">
        <v>36</v>
      </c>
      <c r="AI550" t="s">
        <v>36</v>
      </c>
      <c r="AJ550">
        <v>0</v>
      </c>
      <c r="AK550" t="s">
        <v>36</v>
      </c>
      <c r="AL550">
        <v>0</v>
      </c>
      <c r="AM550" t="b">
        <v>0</v>
      </c>
    </row>
    <row r="551" spans="1:39" x14ac:dyDescent="0.3">
      <c r="A551" s="69">
        <v>340015</v>
      </c>
      <c r="B551" t="s">
        <v>1305</v>
      </c>
      <c r="N551">
        <v>340015</v>
      </c>
      <c r="R551" t="s">
        <v>2376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AT1666"/>
  <sheetViews>
    <sheetView zoomScale="90" zoomScaleNormal="90" workbookViewId="0">
      <selection activeCell="A2" sqref="A2:XFD2"/>
    </sheetView>
  </sheetViews>
  <sheetFormatPr baseColWidth="10" defaultRowHeight="14.4" x14ac:dyDescent="0.3"/>
  <cols>
    <col min="2" max="2" width="18.21875" customWidth="1"/>
    <col min="3" max="3" width="39.77734375" customWidth="1"/>
    <col min="4" max="4" width="23.77734375" customWidth="1"/>
    <col min="5" max="5" width="31.44140625" customWidth="1"/>
    <col min="6" max="6" width="11.5546875" style="81"/>
    <col min="9" max="9" width="22.44140625" customWidth="1"/>
    <col min="13" max="13" width="30.21875" bestFit="1" customWidth="1"/>
    <col min="14" max="14" width="13.77734375" customWidth="1"/>
    <col min="16" max="16" width="16" customWidth="1"/>
    <col min="17" max="17" width="43" bestFit="1" customWidth="1"/>
    <col min="18" max="18" width="20.21875" customWidth="1"/>
    <col min="19" max="19" width="24.21875" customWidth="1"/>
    <col min="20" max="20" width="32.5546875" bestFit="1" customWidth="1"/>
    <col min="22" max="22" width="16.77734375" customWidth="1"/>
    <col min="23" max="23" width="15.21875" style="3" customWidth="1"/>
    <col min="25" max="25" width="14.21875" customWidth="1"/>
    <col min="26" max="26" width="15.77734375" customWidth="1"/>
    <col min="30" max="30" width="20.21875" bestFit="1" customWidth="1"/>
    <col min="31" max="31" width="17.21875" bestFit="1" customWidth="1"/>
    <col min="32" max="32" width="16.77734375" customWidth="1"/>
    <col min="34" max="34" width="16.21875" customWidth="1"/>
    <col min="37" max="37" width="18.21875" customWidth="1"/>
    <col min="38" max="38" width="19.21875" customWidth="1"/>
    <col min="39" max="39" width="17.5546875" customWidth="1"/>
    <col min="41" max="41" width="17.21875" customWidth="1"/>
    <col min="42" max="42" width="13.77734375" customWidth="1"/>
    <col min="43" max="43" width="37.44140625" customWidth="1"/>
    <col min="44" max="44" width="11.5546875" customWidth="1"/>
    <col min="45" max="45" width="17.77734375" customWidth="1"/>
  </cols>
  <sheetData>
    <row r="1" spans="1:46" x14ac:dyDescent="0.3">
      <c r="C1" s="3" t="s">
        <v>866</v>
      </c>
      <c r="D1" s="3"/>
      <c r="H1">
        <v>6</v>
      </c>
      <c r="I1">
        <f>+H1+1</f>
        <v>7</v>
      </c>
      <c r="J1">
        <f t="shared" ref="J1:AN1" si="0">+I1+1</f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 s="3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si="0"/>
        <v>33</v>
      </c>
      <c r="AJ1">
        <f t="shared" si="0"/>
        <v>34</v>
      </c>
      <c r="AK1">
        <f t="shared" si="0"/>
        <v>35</v>
      </c>
      <c r="AL1">
        <f t="shared" si="0"/>
        <v>36</v>
      </c>
      <c r="AM1">
        <f t="shared" si="0"/>
        <v>37</v>
      </c>
      <c r="AN1">
        <f t="shared" si="0"/>
        <v>38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46" x14ac:dyDescent="0.3">
      <c r="A2" t="s">
        <v>0</v>
      </c>
      <c r="B2" t="s">
        <v>1332</v>
      </c>
      <c r="C2" t="s">
        <v>1333</v>
      </c>
      <c r="D2" t="s">
        <v>1306</v>
      </c>
      <c r="E2" t="s">
        <v>1</v>
      </c>
      <c r="F2" s="81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1334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33</v>
      </c>
      <c r="AM2" t="s">
        <v>34</v>
      </c>
      <c r="AN2" t="s">
        <v>839</v>
      </c>
      <c r="AO2" t="s">
        <v>696</v>
      </c>
      <c r="AP2" t="s">
        <v>697</v>
      </c>
      <c r="AQ2" t="s">
        <v>698</v>
      </c>
      <c r="AR2" t="s">
        <v>2924</v>
      </c>
      <c r="AS2" t="s">
        <v>810</v>
      </c>
      <c r="AT2" t="s">
        <v>1535</v>
      </c>
    </row>
    <row r="3" spans="1:46" x14ac:dyDescent="0.3">
      <c r="A3" s="70">
        <v>19228</v>
      </c>
      <c r="B3" s="70">
        <v>1321</v>
      </c>
      <c r="C3" s="71" t="s">
        <v>2938</v>
      </c>
      <c r="D3" s="70">
        <v>1321</v>
      </c>
      <c r="E3" s="71" t="s">
        <v>35</v>
      </c>
      <c r="F3" s="72">
        <v>45308</v>
      </c>
      <c r="G3" s="72"/>
      <c r="H3" s="71" t="s">
        <v>2939</v>
      </c>
      <c r="I3" s="71" t="s">
        <v>2940</v>
      </c>
      <c r="J3" s="71" t="s">
        <v>36</v>
      </c>
      <c r="K3" s="71" t="s">
        <v>2941</v>
      </c>
      <c r="L3" s="71" t="s">
        <v>2942</v>
      </c>
      <c r="M3" s="71" t="s">
        <v>2943</v>
      </c>
      <c r="N3" s="71" t="s">
        <v>37</v>
      </c>
      <c r="O3" s="71" t="s">
        <v>38</v>
      </c>
      <c r="P3" s="70">
        <v>200</v>
      </c>
      <c r="Q3" s="71" t="s">
        <v>2925</v>
      </c>
      <c r="R3" s="70">
        <v>40</v>
      </c>
      <c r="S3" s="72">
        <v>45308</v>
      </c>
      <c r="T3" s="71" t="s">
        <v>2826</v>
      </c>
      <c r="U3" s="71" t="s">
        <v>40</v>
      </c>
      <c r="V3" s="72">
        <v>28545</v>
      </c>
      <c r="W3" s="71" t="s">
        <v>41</v>
      </c>
      <c r="X3" s="71" t="s">
        <v>42</v>
      </c>
      <c r="Y3" s="71" t="s">
        <v>43</v>
      </c>
      <c r="Z3" s="70">
        <v>0</v>
      </c>
      <c r="AA3" s="70">
        <v>10</v>
      </c>
      <c r="AB3" s="71" t="s">
        <v>36</v>
      </c>
      <c r="AC3" s="71" t="s">
        <v>2905</v>
      </c>
      <c r="AD3" s="71" t="s">
        <v>44</v>
      </c>
      <c r="AE3" s="71" t="s">
        <v>45</v>
      </c>
      <c r="AF3" s="71" t="s">
        <v>40</v>
      </c>
      <c r="AG3" s="71" t="s">
        <v>46</v>
      </c>
      <c r="AH3" s="73">
        <v>480.01</v>
      </c>
      <c r="AI3" s="73">
        <v>72.52</v>
      </c>
      <c r="AJ3" s="73">
        <v>186.77</v>
      </c>
      <c r="AK3" s="70"/>
      <c r="AL3" s="73">
        <v>739.3</v>
      </c>
      <c r="AM3" s="73">
        <v>24.64</v>
      </c>
      <c r="AN3" s="109">
        <f t="shared" ref="AN3:AN58" si="1">AM3/(+(+R3*8)/100)</f>
        <v>7.7</v>
      </c>
      <c r="AO3" s="82" t="str">
        <f t="shared" ref="AO3:AO61" si="2">CONCATENATE(A3,W3)</f>
        <v>1922854</v>
      </c>
      <c r="AP3" s="82">
        <f>VLOOKUP(AO3,Centros!$AA$2:$AB$490,2,FALSE)</f>
        <v>120027</v>
      </c>
      <c r="AQ3" s="82" t="str">
        <f>VLOOKUP(AP3,Centros!$U$2:$V$281,2,FALSE)</f>
        <v>COLEGIO MAYOR CESAR CARLOS</v>
      </c>
      <c r="AR3" s="82" t="str">
        <f>VLOOKUP(A3,Centros!$AC$2:$AE$349,3,FALSE)</f>
        <v>ALGADI</v>
      </c>
      <c r="AS3" s="82">
        <f t="shared" ref="AS3:AS61" si="3">+AP3</f>
        <v>120027</v>
      </c>
      <c r="AT3" s="82">
        <f t="shared" ref="AT3" si="4">+A3</f>
        <v>19228</v>
      </c>
    </row>
    <row r="4" spans="1:46" x14ac:dyDescent="0.3">
      <c r="A4" s="70">
        <v>19228</v>
      </c>
      <c r="B4" s="70">
        <v>1321</v>
      </c>
      <c r="C4" s="71" t="s">
        <v>2938</v>
      </c>
      <c r="D4" s="70">
        <v>1321</v>
      </c>
      <c r="E4" s="71" t="s">
        <v>35</v>
      </c>
      <c r="F4" s="72">
        <v>45308</v>
      </c>
      <c r="G4" s="72"/>
      <c r="H4" s="71" t="s">
        <v>2939</v>
      </c>
      <c r="I4" s="71" t="s">
        <v>2940</v>
      </c>
      <c r="J4" s="71" t="s">
        <v>36</v>
      </c>
      <c r="K4" s="71" t="s">
        <v>2941</v>
      </c>
      <c r="L4" s="71" t="s">
        <v>2942</v>
      </c>
      <c r="M4" s="71" t="s">
        <v>2943</v>
      </c>
      <c r="N4" s="71" t="s">
        <v>37</v>
      </c>
      <c r="O4" s="71" t="s">
        <v>38</v>
      </c>
      <c r="P4" s="70">
        <v>200</v>
      </c>
      <c r="Q4" s="71" t="s">
        <v>2925</v>
      </c>
      <c r="R4" s="70">
        <v>40</v>
      </c>
      <c r="S4" s="72">
        <v>45308</v>
      </c>
      <c r="T4" s="71" t="s">
        <v>2826</v>
      </c>
      <c r="U4" s="71" t="s">
        <v>40</v>
      </c>
      <c r="V4" s="72">
        <v>28545</v>
      </c>
      <c r="W4" s="71" t="s">
        <v>41</v>
      </c>
      <c r="X4" s="71" t="s">
        <v>42</v>
      </c>
      <c r="Y4" s="71" t="s">
        <v>43</v>
      </c>
      <c r="Z4" s="70">
        <v>0</v>
      </c>
      <c r="AA4" s="70">
        <v>10</v>
      </c>
      <c r="AB4" s="71" t="s">
        <v>36</v>
      </c>
      <c r="AC4" s="71" t="s">
        <v>2905</v>
      </c>
      <c r="AD4" s="71" t="s">
        <v>44</v>
      </c>
      <c r="AE4" s="71" t="s">
        <v>45</v>
      </c>
      <c r="AF4" s="71" t="s">
        <v>40</v>
      </c>
      <c r="AG4" s="71" t="s">
        <v>46</v>
      </c>
      <c r="AH4" s="73">
        <v>480.01</v>
      </c>
      <c r="AI4" s="73">
        <v>72.52</v>
      </c>
      <c r="AJ4" s="73">
        <v>197.45</v>
      </c>
      <c r="AK4" s="70"/>
      <c r="AL4" s="73">
        <v>749.98</v>
      </c>
      <c r="AM4" s="73">
        <v>25</v>
      </c>
      <c r="AN4" s="109">
        <f t="shared" si="1"/>
        <v>7.8125</v>
      </c>
      <c r="AO4" s="82" t="str">
        <f t="shared" si="2"/>
        <v>1922854</v>
      </c>
      <c r="AP4" s="82">
        <f>VLOOKUP(AO4,Centros!$AA$2:$AB$490,2,FALSE)</f>
        <v>120027</v>
      </c>
      <c r="AQ4" s="82" t="str">
        <f>VLOOKUP(AP4,Centros!$U$2:$V$281,2,FALSE)</f>
        <v>COLEGIO MAYOR CESAR CARLOS</v>
      </c>
      <c r="AR4" s="82" t="str">
        <f>VLOOKUP(A4,Centros!$AC$2:$AE$349,3,FALSE)</f>
        <v>ALGADI</v>
      </c>
      <c r="AS4" s="82">
        <f t="shared" si="3"/>
        <v>120027</v>
      </c>
      <c r="AT4" s="82">
        <f t="shared" ref="AT4:AT59" si="5">+A4</f>
        <v>19228</v>
      </c>
    </row>
    <row r="5" spans="1:46" x14ac:dyDescent="0.3">
      <c r="A5" s="70">
        <v>19228</v>
      </c>
      <c r="B5" s="70">
        <v>634</v>
      </c>
      <c r="C5" s="71" t="s">
        <v>5247</v>
      </c>
      <c r="D5" s="70">
        <v>634</v>
      </c>
      <c r="E5" s="71" t="s">
        <v>35</v>
      </c>
      <c r="F5" s="72">
        <v>45894</v>
      </c>
      <c r="G5" s="72"/>
      <c r="H5" s="71" t="s">
        <v>5248</v>
      </c>
      <c r="I5" s="71" t="s">
        <v>5249</v>
      </c>
      <c r="J5" s="71" t="s">
        <v>36</v>
      </c>
      <c r="K5" s="71" t="s">
        <v>5250</v>
      </c>
      <c r="L5" s="71" t="s">
        <v>5251</v>
      </c>
      <c r="M5" s="71" t="s">
        <v>5252</v>
      </c>
      <c r="N5" s="71" t="s">
        <v>56</v>
      </c>
      <c r="O5" s="71" t="s">
        <v>38</v>
      </c>
      <c r="P5" s="70">
        <v>300</v>
      </c>
      <c r="Q5" s="71" t="s">
        <v>57</v>
      </c>
      <c r="R5" s="70">
        <v>50</v>
      </c>
      <c r="S5" s="72">
        <v>41229</v>
      </c>
      <c r="T5" s="71" t="s">
        <v>5253</v>
      </c>
      <c r="U5" s="71" t="s">
        <v>58</v>
      </c>
      <c r="V5" s="72">
        <v>26346</v>
      </c>
      <c r="W5" s="71" t="s">
        <v>59</v>
      </c>
      <c r="X5" s="71" t="s">
        <v>42</v>
      </c>
      <c r="Y5" s="71" t="s">
        <v>60</v>
      </c>
      <c r="Z5" s="70">
        <v>0</v>
      </c>
      <c r="AA5" s="70">
        <v>10</v>
      </c>
      <c r="AB5" s="71" t="s">
        <v>36</v>
      </c>
      <c r="AC5" s="71" t="s">
        <v>2905</v>
      </c>
      <c r="AD5" s="71" t="s">
        <v>44</v>
      </c>
      <c r="AE5" s="71" t="s">
        <v>61</v>
      </c>
      <c r="AF5" s="71" t="s">
        <v>62</v>
      </c>
      <c r="AG5" s="71" t="s">
        <v>55</v>
      </c>
      <c r="AH5" s="73">
        <v>769.87</v>
      </c>
      <c r="AI5" s="73">
        <v>90.64</v>
      </c>
      <c r="AJ5" s="73">
        <v>275.95999999999998</v>
      </c>
      <c r="AK5" s="70"/>
      <c r="AL5" s="73">
        <v>1136.47</v>
      </c>
      <c r="AM5" s="73">
        <v>37.880000000000003</v>
      </c>
      <c r="AN5" s="109">
        <f t="shared" si="1"/>
        <v>9.4700000000000006</v>
      </c>
      <c r="AO5" s="82" t="str">
        <f t="shared" si="2"/>
        <v>1922813</v>
      </c>
      <c r="AP5" s="82">
        <f>VLOOKUP(AO5,Centros!$AA$2:$AB$490,2,FALSE)</f>
        <v>110111</v>
      </c>
      <c r="AQ5" s="82" t="str">
        <f>VLOOKUP(AP5,Centros!$U$2:$V$281,2,FALSE)</f>
        <v>COLEGIO SAGRADO CORAZON REPARADORAS</v>
      </c>
      <c r="AR5" s="82" t="str">
        <f>VLOOKUP(A5,Centros!$AC$2:$AE$349,3,FALSE)</f>
        <v>ALGADI</v>
      </c>
      <c r="AS5" s="82">
        <f t="shared" si="3"/>
        <v>110111</v>
      </c>
      <c r="AT5" s="82">
        <f t="shared" si="5"/>
        <v>19228</v>
      </c>
    </row>
    <row r="6" spans="1:46" x14ac:dyDescent="0.3">
      <c r="A6" s="70">
        <v>20028</v>
      </c>
      <c r="B6" s="70">
        <v>153</v>
      </c>
      <c r="C6" s="71" t="s">
        <v>5254</v>
      </c>
      <c r="D6" s="70">
        <v>153</v>
      </c>
      <c r="E6" s="71" t="s">
        <v>63</v>
      </c>
      <c r="F6" s="72">
        <v>45908</v>
      </c>
      <c r="G6" s="72"/>
      <c r="H6" s="71" t="s">
        <v>5255</v>
      </c>
      <c r="I6" s="71" t="s">
        <v>5256</v>
      </c>
      <c r="J6" s="71" t="s">
        <v>36</v>
      </c>
      <c r="K6" s="71" t="s">
        <v>5257</v>
      </c>
      <c r="L6" s="71" t="s">
        <v>5258</v>
      </c>
      <c r="M6" s="71" t="s">
        <v>5259</v>
      </c>
      <c r="N6" s="71" t="s">
        <v>64</v>
      </c>
      <c r="O6" s="71" t="s">
        <v>38</v>
      </c>
      <c r="P6" s="70">
        <v>300</v>
      </c>
      <c r="Q6" s="71" t="s">
        <v>57</v>
      </c>
      <c r="R6" s="70">
        <v>50</v>
      </c>
      <c r="S6" s="72">
        <v>44082</v>
      </c>
      <c r="T6" s="71" t="s">
        <v>5260</v>
      </c>
      <c r="U6" s="71" t="s">
        <v>5261</v>
      </c>
      <c r="V6" s="72">
        <v>25655</v>
      </c>
      <c r="W6" s="71" t="s">
        <v>65</v>
      </c>
      <c r="X6" s="71" t="s">
        <v>42</v>
      </c>
      <c r="Y6" s="71" t="s">
        <v>66</v>
      </c>
      <c r="Z6" s="70">
        <v>0</v>
      </c>
      <c r="AA6" s="70">
        <v>6</v>
      </c>
      <c r="AB6" s="71" t="s">
        <v>36</v>
      </c>
      <c r="AC6" s="71" t="s">
        <v>2823</v>
      </c>
      <c r="AD6" s="71" t="s">
        <v>67</v>
      </c>
      <c r="AE6" s="71" t="s">
        <v>45</v>
      </c>
      <c r="AF6" s="71" t="s">
        <v>68</v>
      </c>
      <c r="AG6" s="71" t="s">
        <v>46</v>
      </c>
      <c r="AH6" s="73">
        <v>798.39</v>
      </c>
      <c r="AI6" s="73">
        <v>90.92</v>
      </c>
      <c r="AJ6" s="73">
        <v>294.99</v>
      </c>
      <c r="AK6" s="70"/>
      <c r="AL6" s="73">
        <v>1184.3</v>
      </c>
      <c r="AM6" s="73">
        <v>39.479999999999997</v>
      </c>
      <c r="AN6" s="109">
        <f t="shared" si="1"/>
        <v>9.8699999999999992</v>
      </c>
      <c r="AO6" s="82" t="str">
        <f t="shared" si="2"/>
        <v>2002821</v>
      </c>
      <c r="AP6" s="82">
        <f>VLOOKUP(AO6,Centros!$AA$2:$AB$490,2,FALSE)</f>
        <v>110120</v>
      </c>
      <c r="AQ6" s="82" t="str">
        <f>VLOOKUP(AP6,Centros!$U$2:$V$281,2,FALSE)</f>
        <v>COLEGIO CRISTO REY  - LAS ROZAS</v>
      </c>
      <c r="AR6" s="82" t="str">
        <f>VLOOKUP(A6,Centros!$AC$2:$AE$349,3,FALSE)</f>
        <v>SMI</v>
      </c>
      <c r="AS6" s="82">
        <f t="shared" si="3"/>
        <v>110120</v>
      </c>
      <c r="AT6" s="82">
        <f t="shared" si="5"/>
        <v>20028</v>
      </c>
    </row>
    <row r="7" spans="1:46" x14ac:dyDescent="0.3">
      <c r="A7" s="70">
        <v>19045</v>
      </c>
      <c r="B7" s="70">
        <v>1</v>
      </c>
      <c r="C7" s="71" t="s">
        <v>2944</v>
      </c>
      <c r="D7" s="70">
        <v>1</v>
      </c>
      <c r="E7" s="71" t="s">
        <v>1224</v>
      </c>
      <c r="F7" s="72">
        <v>44713</v>
      </c>
      <c r="G7" s="72"/>
      <c r="H7" s="71" t="s">
        <v>2945</v>
      </c>
      <c r="I7" s="71" t="s">
        <v>2946</v>
      </c>
      <c r="J7" s="71" t="s">
        <v>2947</v>
      </c>
      <c r="K7" s="71" t="s">
        <v>2948</v>
      </c>
      <c r="L7" s="71" t="s">
        <v>2949</v>
      </c>
      <c r="M7" s="71" t="s">
        <v>2950</v>
      </c>
      <c r="N7" s="71" t="s">
        <v>1318</v>
      </c>
      <c r="O7" s="71" t="s">
        <v>38</v>
      </c>
      <c r="P7" s="70">
        <v>100</v>
      </c>
      <c r="Q7" s="71" t="s">
        <v>2951</v>
      </c>
      <c r="R7" s="70">
        <v>100</v>
      </c>
      <c r="S7" s="72">
        <v>33858</v>
      </c>
      <c r="T7" s="71" t="s">
        <v>1225</v>
      </c>
      <c r="U7" s="71" t="s">
        <v>69</v>
      </c>
      <c r="V7" s="72">
        <v>25912</v>
      </c>
      <c r="W7" s="71" t="s">
        <v>70</v>
      </c>
      <c r="X7" s="71" t="s">
        <v>51</v>
      </c>
      <c r="Y7" s="71" t="s">
        <v>36</v>
      </c>
      <c r="Z7" s="70">
        <v>2</v>
      </c>
      <c r="AA7" s="70">
        <v>8</v>
      </c>
      <c r="AB7" s="71" t="s">
        <v>36</v>
      </c>
      <c r="AC7" s="71" t="s">
        <v>2913</v>
      </c>
      <c r="AD7" s="71" t="s">
        <v>44</v>
      </c>
      <c r="AE7" s="71" t="s">
        <v>45</v>
      </c>
      <c r="AF7" s="71" t="s">
        <v>348</v>
      </c>
      <c r="AG7" s="71" t="s">
        <v>46</v>
      </c>
      <c r="AH7" s="73">
        <v>1972.67</v>
      </c>
      <c r="AI7" s="73">
        <v>315.06</v>
      </c>
      <c r="AJ7" s="73">
        <v>733.68</v>
      </c>
      <c r="AK7" s="70"/>
      <c r="AL7" s="73">
        <v>3021.41</v>
      </c>
      <c r="AM7" s="73">
        <v>100.71</v>
      </c>
      <c r="AN7" s="109">
        <f t="shared" si="1"/>
        <v>12.588749999999999</v>
      </c>
      <c r="AO7" s="82" t="str">
        <f t="shared" si="2"/>
        <v>190451</v>
      </c>
      <c r="AP7" s="82">
        <f>VLOOKUP(AO7,Centros!$AA$2:$AB$490,2,FALSE)</f>
        <v>110803</v>
      </c>
      <c r="AQ7" s="82" t="str">
        <f>VLOOKUP(AP7,Centros!$U$2:$V$281,2,FALSE)</f>
        <v>C.VIRGEN DEL CARMEN</v>
      </c>
      <c r="AR7" s="82" t="str">
        <f>VLOOKUP(A7,Centros!$AC$2:$AE$349,3,FALSE)</f>
        <v>ALGADI</v>
      </c>
      <c r="AS7" s="82">
        <f t="shared" si="3"/>
        <v>110803</v>
      </c>
      <c r="AT7" s="82">
        <f t="shared" si="5"/>
        <v>19045</v>
      </c>
    </row>
    <row r="8" spans="1:46" x14ac:dyDescent="0.3">
      <c r="A8" s="70">
        <v>19228</v>
      </c>
      <c r="B8" s="70">
        <v>181</v>
      </c>
      <c r="C8" s="71" t="s">
        <v>2952</v>
      </c>
      <c r="D8" s="70">
        <v>181</v>
      </c>
      <c r="E8" s="71" t="s">
        <v>35</v>
      </c>
      <c r="F8" s="72">
        <v>44805</v>
      </c>
      <c r="G8" s="72"/>
      <c r="H8" s="71" t="s">
        <v>2953</v>
      </c>
      <c r="I8" s="71" t="s">
        <v>2954</v>
      </c>
      <c r="J8" s="71" t="s">
        <v>2955</v>
      </c>
      <c r="K8" s="71" t="s">
        <v>2955</v>
      </c>
      <c r="L8" s="71" t="s">
        <v>2956</v>
      </c>
      <c r="M8" s="71" t="s">
        <v>2957</v>
      </c>
      <c r="N8" s="71" t="s">
        <v>72</v>
      </c>
      <c r="O8" s="71" t="s">
        <v>38</v>
      </c>
      <c r="P8" s="70">
        <v>200</v>
      </c>
      <c r="Q8" s="71" t="s">
        <v>2925</v>
      </c>
      <c r="R8" s="70">
        <v>31.25</v>
      </c>
      <c r="S8" s="72">
        <v>41041</v>
      </c>
      <c r="T8" s="71" t="s">
        <v>73</v>
      </c>
      <c r="U8" s="71" t="s">
        <v>74</v>
      </c>
      <c r="V8" s="72">
        <v>28336</v>
      </c>
      <c r="W8" s="71" t="s">
        <v>75</v>
      </c>
      <c r="X8" s="71" t="s">
        <v>42</v>
      </c>
      <c r="Y8" s="71" t="s">
        <v>36</v>
      </c>
      <c r="Z8" s="70">
        <v>0</v>
      </c>
      <c r="AA8" s="70">
        <v>10</v>
      </c>
      <c r="AB8" s="71" t="s">
        <v>36</v>
      </c>
      <c r="AC8" s="71" t="s">
        <v>2905</v>
      </c>
      <c r="AD8" s="71" t="s">
        <v>44</v>
      </c>
      <c r="AE8" s="71" t="s">
        <v>76</v>
      </c>
      <c r="AF8" s="71" t="s">
        <v>2958</v>
      </c>
      <c r="AG8" s="71" t="s">
        <v>46</v>
      </c>
      <c r="AH8" s="73">
        <v>470.52</v>
      </c>
      <c r="AI8" s="73">
        <v>56.65</v>
      </c>
      <c r="AJ8" s="73">
        <v>169.05</v>
      </c>
      <c r="AK8" s="70"/>
      <c r="AL8" s="73">
        <v>696.22</v>
      </c>
      <c r="AM8" s="73">
        <v>23.21</v>
      </c>
      <c r="AN8" s="109">
        <f t="shared" si="1"/>
        <v>9.2840000000000007</v>
      </c>
      <c r="AO8" s="82" t="str">
        <f t="shared" si="2"/>
        <v>1922824</v>
      </c>
      <c r="AP8" s="82">
        <f>VLOOKUP(AO8,Centros!$AA$2:$AB$490,2,FALSE)</f>
        <v>110057</v>
      </c>
      <c r="AQ8" s="82" t="str">
        <f>VLOOKUP(AP8,Centros!$U$2:$V$281,2,FALSE)</f>
        <v>COLEGIO RAFAELA YBARRA</v>
      </c>
      <c r="AR8" s="82" t="str">
        <f>VLOOKUP(A8,Centros!$AC$2:$AE$349,3,FALSE)</f>
        <v>ALGADI</v>
      </c>
      <c r="AS8" s="82">
        <f t="shared" si="3"/>
        <v>110057</v>
      </c>
      <c r="AT8" s="82">
        <f t="shared" si="5"/>
        <v>19228</v>
      </c>
    </row>
    <row r="9" spans="1:46" x14ac:dyDescent="0.3">
      <c r="A9" s="70">
        <v>19228</v>
      </c>
      <c r="B9" s="70">
        <v>2214</v>
      </c>
      <c r="C9" s="71" t="s">
        <v>7330</v>
      </c>
      <c r="D9" s="70">
        <v>2214</v>
      </c>
      <c r="E9" s="71" t="s">
        <v>35</v>
      </c>
      <c r="F9" s="72">
        <v>45901</v>
      </c>
      <c r="G9" s="72"/>
      <c r="H9" s="71" t="s">
        <v>7331</v>
      </c>
      <c r="I9" s="71" t="s">
        <v>7332</v>
      </c>
      <c r="J9" s="71" t="s">
        <v>36</v>
      </c>
      <c r="K9" s="71" t="s">
        <v>7333</v>
      </c>
      <c r="L9" s="71" t="s">
        <v>7334</v>
      </c>
      <c r="M9" s="71" t="s">
        <v>7335</v>
      </c>
      <c r="N9" s="71" t="s">
        <v>262</v>
      </c>
      <c r="O9" s="71" t="s">
        <v>38</v>
      </c>
      <c r="P9" s="70">
        <v>300</v>
      </c>
      <c r="Q9" s="71" t="s">
        <v>78</v>
      </c>
      <c r="R9" s="70">
        <v>50</v>
      </c>
      <c r="S9" s="72">
        <v>45901</v>
      </c>
      <c r="T9" s="71" t="s">
        <v>5253</v>
      </c>
      <c r="U9" s="71" t="s">
        <v>40</v>
      </c>
      <c r="V9" s="72">
        <v>30674</v>
      </c>
      <c r="W9" s="71" t="s">
        <v>59</v>
      </c>
      <c r="X9" s="71" t="s">
        <v>42</v>
      </c>
      <c r="Y9" s="71" t="s">
        <v>43</v>
      </c>
      <c r="Z9" s="70">
        <v>0</v>
      </c>
      <c r="AA9" s="70">
        <v>10</v>
      </c>
      <c r="AB9" s="71" t="s">
        <v>36</v>
      </c>
      <c r="AC9" s="71" t="s">
        <v>2905</v>
      </c>
      <c r="AD9" s="71" t="s">
        <v>44</v>
      </c>
      <c r="AE9" s="71" t="s">
        <v>45</v>
      </c>
      <c r="AF9" s="71" t="s">
        <v>7336</v>
      </c>
      <c r="AG9" s="71" t="s">
        <v>55</v>
      </c>
      <c r="AH9" s="73">
        <v>600.02</v>
      </c>
      <c r="AI9" s="73">
        <v>90.64</v>
      </c>
      <c r="AJ9" s="73">
        <v>245.47</v>
      </c>
      <c r="AK9" s="70"/>
      <c r="AL9" s="73">
        <v>936.13</v>
      </c>
      <c r="AM9" s="73">
        <v>31.2</v>
      </c>
      <c r="AN9" s="109">
        <f t="shared" si="1"/>
        <v>7.8</v>
      </c>
      <c r="AO9" s="82" t="str">
        <f t="shared" si="2"/>
        <v>1922813</v>
      </c>
      <c r="AP9" s="82">
        <f>VLOOKUP(AO9,Centros!$AA$2:$AB$490,2,FALSE)</f>
        <v>110111</v>
      </c>
      <c r="AQ9" s="82" t="str">
        <f>VLOOKUP(AP9,Centros!$U$2:$V$281,2,FALSE)</f>
        <v>COLEGIO SAGRADO CORAZON REPARADORAS</v>
      </c>
      <c r="AR9" s="82" t="str">
        <f>VLOOKUP(A9,Centros!$AC$2:$AE$349,3,FALSE)</f>
        <v>ALGADI</v>
      </c>
      <c r="AS9" s="82">
        <f t="shared" si="3"/>
        <v>110111</v>
      </c>
      <c r="AT9" s="82">
        <f t="shared" si="5"/>
        <v>19228</v>
      </c>
    </row>
    <row r="10" spans="1:46" x14ac:dyDescent="0.3">
      <c r="A10" s="70">
        <v>20028</v>
      </c>
      <c r="B10" s="70">
        <v>79</v>
      </c>
      <c r="C10" s="71" t="s">
        <v>5262</v>
      </c>
      <c r="D10" s="70">
        <v>79</v>
      </c>
      <c r="E10" s="71" t="s">
        <v>63</v>
      </c>
      <c r="F10" s="72">
        <v>45909</v>
      </c>
      <c r="G10" s="72"/>
      <c r="H10" s="71" t="s">
        <v>5263</v>
      </c>
      <c r="I10" s="71" t="s">
        <v>5264</v>
      </c>
      <c r="J10" s="71" t="s">
        <v>36</v>
      </c>
      <c r="K10" s="71" t="s">
        <v>5265</v>
      </c>
      <c r="L10" s="71" t="s">
        <v>5266</v>
      </c>
      <c r="M10" s="71" t="s">
        <v>5267</v>
      </c>
      <c r="N10" s="71" t="s">
        <v>77</v>
      </c>
      <c r="O10" s="71" t="s">
        <v>38</v>
      </c>
      <c r="P10" s="70">
        <v>300</v>
      </c>
      <c r="Q10" s="71" t="s">
        <v>78</v>
      </c>
      <c r="R10" s="70">
        <v>53.12</v>
      </c>
      <c r="S10" s="72">
        <v>44837</v>
      </c>
      <c r="T10" s="71" t="s">
        <v>5268</v>
      </c>
      <c r="U10" s="71" t="s">
        <v>79</v>
      </c>
      <c r="V10" s="72">
        <v>37159</v>
      </c>
      <c r="W10" s="71" t="s">
        <v>80</v>
      </c>
      <c r="X10" s="71" t="s">
        <v>51</v>
      </c>
      <c r="Y10" s="71" t="s">
        <v>36</v>
      </c>
      <c r="Z10" s="70">
        <v>0</v>
      </c>
      <c r="AA10" s="70">
        <v>10</v>
      </c>
      <c r="AB10" s="71" t="s">
        <v>36</v>
      </c>
      <c r="AC10" s="71" t="s">
        <v>2905</v>
      </c>
      <c r="AD10" s="71" t="s">
        <v>44</v>
      </c>
      <c r="AE10" s="71" t="s">
        <v>45</v>
      </c>
      <c r="AF10" s="71" t="s">
        <v>5269</v>
      </c>
      <c r="AG10" s="71" t="s">
        <v>46</v>
      </c>
      <c r="AH10" s="73">
        <v>637.46</v>
      </c>
      <c r="AI10" s="73">
        <v>96.3</v>
      </c>
      <c r="AJ10" s="73">
        <v>270.44</v>
      </c>
      <c r="AK10" s="70"/>
      <c r="AL10" s="73">
        <v>1004.2</v>
      </c>
      <c r="AM10" s="73">
        <v>33.47</v>
      </c>
      <c r="AN10" s="109">
        <f t="shared" si="1"/>
        <v>7.8760353915662646</v>
      </c>
      <c r="AO10" s="82" t="str">
        <f t="shared" si="2"/>
        <v>200287</v>
      </c>
      <c r="AP10" s="82">
        <f>VLOOKUP(AO10,Centros!$AA$2:$AB$490,2,FALSE)</f>
        <v>110064</v>
      </c>
      <c r="AQ10" s="82" t="str">
        <f>VLOOKUP(AP10,Centros!$U$2:$V$281,2,FALSE)</f>
        <v>COLEGIO SAGRADA FAMILIA</v>
      </c>
      <c r="AR10" s="82" t="str">
        <f>VLOOKUP(A10,Centros!$AC$2:$AE$349,3,FALSE)</f>
        <v>SMI</v>
      </c>
      <c r="AS10" s="82">
        <f t="shared" si="3"/>
        <v>110064</v>
      </c>
      <c r="AT10" s="82">
        <f t="shared" si="5"/>
        <v>20028</v>
      </c>
    </row>
    <row r="11" spans="1:46" x14ac:dyDescent="0.3">
      <c r="A11" s="70">
        <v>19228</v>
      </c>
      <c r="B11" s="70">
        <v>1851</v>
      </c>
      <c r="C11" s="71" t="s">
        <v>1260</v>
      </c>
      <c r="D11" s="70">
        <v>1851</v>
      </c>
      <c r="E11" s="71" t="s">
        <v>35</v>
      </c>
      <c r="F11" s="72">
        <v>45810</v>
      </c>
      <c r="G11" s="72"/>
      <c r="H11" s="71" t="s">
        <v>1286</v>
      </c>
      <c r="I11" s="71" t="s">
        <v>1287</v>
      </c>
      <c r="J11" s="71" t="s">
        <v>36</v>
      </c>
      <c r="K11" s="71" t="s">
        <v>1288</v>
      </c>
      <c r="L11" s="71" t="s">
        <v>1289</v>
      </c>
      <c r="M11" s="71" t="s">
        <v>2959</v>
      </c>
      <c r="N11" s="71" t="s">
        <v>37</v>
      </c>
      <c r="O11" s="71" t="s">
        <v>38</v>
      </c>
      <c r="P11" s="70">
        <v>200</v>
      </c>
      <c r="Q11" s="71" t="s">
        <v>2925</v>
      </c>
      <c r="R11" s="70">
        <v>98.75</v>
      </c>
      <c r="S11" s="72">
        <v>45579</v>
      </c>
      <c r="T11" s="71" t="s">
        <v>2849</v>
      </c>
      <c r="U11" s="71" t="s">
        <v>40</v>
      </c>
      <c r="V11" s="72">
        <v>31650</v>
      </c>
      <c r="W11" s="71" t="s">
        <v>247</v>
      </c>
      <c r="X11" s="71" t="s">
        <v>51</v>
      </c>
      <c r="Y11" s="71" t="s">
        <v>43</v>
      </c>
      <c r="Z11" s="70">
        <v>0</v>
      </c>
      <c r="AA11" s="70">
        <v>10</v>
      </c>
      <c r="AB11" s="71" t="s">
        <v>36</v>
      </c>
      <c r="AC11" s="71" t="s">
        <v>2905</v>
      </c>
      <c r="AD11" s="71" t="s">
        <v>44</v>
      </c>
      <c r="AE11" s="71" t="s">
        <v>45</v>
      </c>
      <c r="AF11" s="71" t="s">
        <v>1290</v>
      </c>
      <c r="AG11" s="71" t="s">
        <v>46</v>
      </c>
      <c r="AH11" s="73">
        <v>1283.74</v>
      </c>
      <c r="AI11" s="73">
        <v>213.96</v>
      </c>
      <c r="AJ11" s="73">
        <v>480.31</v>
      </c>
      <c r="AK11" s="70"/>
      <c r="AL11" s="73">
        <v>1978.01</v>
      </c>
      <c r="AM11" s="73">
        <v>65.930000000000007</v>
      </c>
      <c r="AN11" s="109">
        <f t="shared" si="1"/>
        <v>8.3455696202531655</v>
      </c>
      <c r="AO11" s="82" t="str">
        <f t="shared" si="2"/>
        <v>1922855</v>
      </c>
      <c r="AP11" s="82">
        <f>VLOOKUP(AO11,Centros!$AA$2:$AB$490,2,FALSE)</f>
        <v>888888</v>
      </c>
      <c r="AQ11" s="82" t="str">
        <f>VLOOKUP(AP11,Centros!$U$2:$V$281,2,FALSE)</f>
        <v>CORRETURNOS/RAPPELS</v>
      </c>
      <c r="AR11" s="82" t="str">
        <f>VLOOKUP(A11,Centros!$AC$2:$AE$349,3,FALSE)</f>
        <v>ALGADI</v>
      </c>
      <c r="AS11" s="82">
        <f t="shared" si="3"/>
        <v>888888</v>
      </c>
      <c r="AT11" s="82">
        <f t="shared" si="5"/>
        <v>19228</v>
      </c>
    </row>
    <row r="12" spans="1:46" x14ac:dyDescent="0.3">
      <c r="A12" s="70">
        <v>19208</v>
      </c>
      <c r="B12" s="70">
        <v>16</v>
      </c>
      <c r="C12" s="71" t="s">
        <v>5271</v>
      </c>
      <c r="D12" s="70">
        <v>16</v>
      </c>
      <c r="E12" s="71" t="s">
        <v>1226</v>
      </c>
      <c r="F12" s="72">
        <v>45894</v>
      </c>
      <c r="G12" s="72"/>
      <c r="H12" s="71" t="s">
        <v>5272</v>
      </c>
      <c r="I12" s="71" t="s">
        <v>5273</v>
      </c>
      <c r="J12" s="71" t="s">
        <v>5274</v>
      </c>
      <c r="K12" s="71" t="s">
        <v>5274</v>
      </c>
      <c r="L12" s="71" t="s">
        <v>5275</v>
      </c>
      <c r="M12" s="71" t="s">
        <v>5276</v>
      </c>
      <c r="N12" s="71" t="s">
        <v>1227</v>
      </c>
      <c r="O12" s="71" t="s">
        <v>81</v>
      </c>
      <c r="P12" s="70">
        <v>300</v>
      </c>
      <c r="Q12" s="71" t="s">
        <v>78</v>
      </c>
      <c r="R12" s="70">
        <v>68.75</v>
      </c>
      <c r="S12" s="72">
        <v>43339</v>
      </c>
      <c r="T12" s="71" t="s">
        <v>1228</v>
      </c>
      <c r="U12" s="71" t="s">
        <v>82</v>
      </c>
      <c r="V12" s="72">
        <v>30979</v>
      </c>
      <c r="W12" s="71" t="s">
        <v>70</v>
      </c>
      <c r="X12" s="71" t="s">
        <v>42</v>
      </c>
      <c r="Y12" s="71" t="s">
        <v>36</v>
      </c>
      <c r="Z12" s="70">
        <v>0</v>
      </c>
      <c r="AA12" s="70">
        <v>10</v>
      </c>
      <c r="AB12" s="71" t="s">
        <v>36</v>
      </c>
      <c r="AC12" s="71" t="s">
        <v>2906</v>
      </c>
      <c r="AD12" s="71" t="s">
        <v>44</v>
      </c>
      <c r="AE12" s="71" t="s">
        <v>83</v>
      </c>
      <c r="AF12" s="71" t="s">
        <v>82</v>
      </c>
      <c r="AG12" s="71" t="s">
        <v>55</v>
      </c>
      <c r="AH12" s="73">
        <v>1092.5899999999999</v>
      </c>
      <c r="AI12" s="73">
        <v>174.62</v>
      </c>
      <c r="AJ12" s="73">
        <v>406.39</v>
      </c>
      <c r="AK12" s="70"/>
      <c r="AL12" s="73">
        <v>1673.6</v>
      </c>
      <c r="AM12" s="73">
        <v>53.99</v>
      </c>
      <c r="AN12" s="109">
        <f t="shared" si="1"/>
        <v>9.8163636363636364</v>
      </c>
      <c r="AO12" s="82" t="str">
        <f t="shared" si="2"/>
        <v>192081</v>
      </c>
      <c r="AP12" s="82">
        <f>VLOOKUP(AO12,Centros!$AA$2:$AB$490,2,FALSE)</f>
        <v>110067</v>
      </c>
      <c r="AQ12" s="82" t="str">
        <f>VLOOKUP(AP12,Centros!$U$2:$V$281,2,FALSE)</f>
        <v>COL-LEGI PADRE DAMIAN VALLVIDRERA</v>
      </c>
      <c r="AR12" s="82" t="str">
        <f>VLOOKUP(A12,Centros!$AC$2:$AE$349,3,FALSE)</f>
        <v>ALGADI</v>
      </c>
      <c r="AS12" s="82">
        <f t="shared" si="3"/>
        <v>110067</v>
      </c>
      <c r="AT12" s="82">
        <f t="shared" si="5"/>
        <v>19208</v>
      </c>
    </row>
    <row r="13" spans="1:46" x14ac:dyDescent="0.3">
      <c r="A13" s="70">
        <v>19228</v>
      </c>
      <c r="B13" s="70">
        <v>1824</v>
      </c>
      <c r="C13" s="71" t="s">
        <v>7338</v>
      </c>
      <c r="D13" s="70">
        <v>1824</v>
      </c>
      <c r="E13" s="71" t="s">
        <v>35</v>
      </c>
      <c r="F13" s="72">
        <v>45931</v>
      </c>
      <c r="G13" s="72"/>
      <c r="H13" s="71" t="s">
        <v>7339</v>
      </c>
      <c r="I13" s="71" t="s">
        <v>7340</v>
      </c>
      <c r="J13" s="71" t="s">
        <v>36</v>
      </c>
      <c r="K13" s="71" t="s">
        <v>7341</v>
      </c>
      <c r="L13" s="71" t="s">
        <v>7342</v>
      </c>
      <c r="M13" s="71" t="s">
        <v>7343</v>
      </c>
      <c r="N13" s="71" t="s">
        <v>37</v>
      </c>
      <c r="O13" s="71" t="s">
        <v>38</v>
      </c>
      <c r="P13" s="70">
        <v>300</v>
      </c>
      <c r="Q13" s="71" t="s">
        <v>78</v>
      </c>
      <c r="R13" s="70">
        <v>50</v>
      </c>
      <c r="S13" s="72">
        <v>45566</v>
      </c>
      <c r="T13" s="71" t="s">
        <v>2841</v>
      </c>
      <c r="U13" s="71" t="s">
        <v>40</v>
      </c>
      <c r="V13" s="72">
        <v>32303</v>
      </c>
      <c r="W13" s="71" t="s">
        <v>165</v>
      </c>
      <c r="X13" s="71" t="s">
        <v>42</v>
      </c>
      <c r="Y13" s="71" t="s">
        <v>43</v>
      </c>
      <c r="Z13" s="70">
        <v>0</v>
      </c>
      <c r="AA13" s="70">
        <v>10</v>
      </c>
      <c r="AB13" s="71" t="s">
        <v>36</v>
      </c>
      <c r="AC13" s="71" t="s">
        <v>2905</v>
      </c>
      <c r="AD13" s="71" t="s">
        <v>44</v>
      </c>
      <c r="AE13" s="71" t="s">
        <v>53</v>
      </c>
      <c r="AF13" s="71" t="s">
        <v>54</v>
      </c>
      <c r="AG13" s="71" t="s">
        <v>55</v>
      </c>
      <c r="AH13" s="73">
        <v>600.02</v>
      </c>
      <c r="AI13" s="73">
        <v>90.64</v>
      </c>
      <c r="AJ13" s="73">
        <v>245.47</v>
      </c>
      <c r="AK13" s="70"/>
      <c r="AL13" s="73">
        <v>936.13</v>
      </c>
      <c r="AM13" s="73">
        <v>31.2</v>
      </c>
      <c r="AN13" s="109">
        <f t="shared" si="1"/>
        <v>7.8</v>
      </c>
      <c r="AO13" s="82" t="str">
        <f t="shared" si="2"/>
        <v>1922843</v>
      </c>
      <c r="AP13" s="82">
        <f>VLOOKUP(AO13,Centros!$AA$2:$AB$490,2,FALSE)</f>
        <v>110070</v>
      </c>
      <c r="AQ13" s="82" t="str">
        <f>VLOOKUP(AP13,Centros!$U$2:$V$281,2,FALSE)</f>
        <v>COL. SAG. CORAZON JESUS-VALDERRIBA</v>
      </c>
      <c r="AR13" s="82" t="str">
        <f>VLOOKUP(A13,Centros!$AC$2:$AE$349,3,FALSE)</f>
        <v>ALGADI</v>
      </c>
      <c r="AS13" s="82">
        <f t="shared" si="3"/>
        <v>110070</v>
      </c>
      <c r="AT13" s="82">
        <f t="shared" si="5"/>
        <v>19228</v>
      </c>
    </row>
    <row r="14" spans="1:46" x14ac:dyDescent="0.3">
      <c r="A14" s="70">
        <v>19228</v>
      </c>
      <c r="B14" s="70">
        <v>999</v>
      </c>
      <c r="C14" s="71" t="s">
        <v>7344</v>
      </c>
      <c r="D14" s="70">
        <v>999</v>
      </c>
      <c r="E14" s="71" t="s">
        <v>35</v>
      </c>
      <c r="F14" s="72">
        <v>45905</v>
      </c>
      <c r="G14" s="72"/>
      <c r="H14" s="71" t="s">
        <v>7345</v>
      </c>
      <c r="I14" s="71" t="s">
        <v>7346</v>
      </c>
      <c r="J14" s="71" t="s">
        <v>36</v>
      </c>
      <c r="K14" s="71" t="s">
        <v>7347</v>
      </c>
      <c r="L14" s="71" t="s">
        <v>84</v>
      </c>
      <c r="M14" s="71" t="s">
        <v>7348</v>
      </c>
      <c r="N14" s="71" t="s">
        <v>64</v>
      </c>
      <c r="O14" s="71" t="s">
        <v>38</v>
      </c>
      <c r="P14" s="70">
        <v>300</v>
      </c>
      <c r="Q14" s="71" t="s">
        <v>85</v>
      </c>
      <c r="R14" s="70">
        <v>100</v>
      </c>
      <c r="S14" s="72">
        <v>33878</v>
      </c>
      <c r="T14" s="71" t="s">
        <v>2840</v>
      </c>
      <c r="U14" s="71" t="s">
        <v>86</v>
      </c>
      <c r="V14" s="72">
        <v>23356</v>
      </c>
      <c r="W14" s="71" t="s">
        <v>71</v>
      </c>
      <c r="X14" s="71" t="s">
        <v>51</v>
      </c>
      <c r="Y14" s="71" t="s">
        <v>87</v>
      </c>
      <c r="Z14" s="70">
        <v>0</v>
      </c>
      <c r="AA14" s="70">
        <v>8</v>
      </c>
      <c r="AB14" s="71" t="s">
        <v>36</v>
      </c>
      <c r="AC14" s="71" t="s">
        <v>2905</v>
      </c>
      <c r="AD14" s="71" t="s">
        <v>44</v>
      </c>
      <c r="AE14" s="71" t="s">
        <v>53</v>
      </c>
      <c r="AF14" s="71" t="s">
        <v>88</v>
      </c>
      <c r="AG14" s="71" t="s">
        <v>46</v>
      </c>
      <c r="AH14" s="73">
        <v>1625.89</v>
      </c>
      <c r="AI14" s="73">
        <v>199.97</v>
      </c>
      <c r="AJ14" s="73">
        <v>585.54999999999995</v>
      </c>
      <c r="AK14" s="70"/>
      <c r="AL14" s="73">
        <v>2411.41</v>
      </c>
      <c r="AM14" s="73">
        <v>80.38</v>
      </c>
      <c r="AN14" s="109">
        <f t="shared" si="1"/>
        <v>10.047499999999999</v>
      </c>
      <c r="AO14" s="82" t="str">
        <f t="shared" si="2"/>
        <v>1922840</v>
      </c>
      <c r="AP14" s="82">
        <f>VLOOKUP(AO14,Centros!$AA$2:$AB$490,2,FALSE)</f>
        <v>110060</v>
      </c>
      <c r="AQ14" s="82" t="str">
        <f>VLOOKUP(AP14,Centros!$U$2:$V$281,2,FALSE)</f>
        <v>COL. SAN BUENAVENTURA</v>
      </c>
      <c r="AR14" s="82" t="str">
        <f>VLOOKUP(A14,Centros!$AC$2:$AE$349,3,FALSE)</f>
        <v>ALGADI</v>
      </c>
      <c r="AS14" s="82">
        <f t="shared" si="3"/>
        <v>110060</v>
      </c>
      <c r="AT14" s="82">
        <f t="shared" si="5"/>
        <v>19228</v>
      </c>
    </row>
    <row r="15" spans="1:46" x14ac:dyDescent="0.3">
      <c r="A15" s="70">
        <v>19228</v>
      </c>
      <c r="B15" s="70">
        <v>1643</v>
      </c>
      <c r="C15" s="71" t="s">
        <v>2960</v>
      </c>
      <c r="D15" s="70">
        <v>1643</v>
      </c>
      <c r="E15" s="71" t="s">
        <v>35</v>
      </c>
      <c r="F15" s="72">
        <v>45560</v>
      </c>
      <c r="G15" s="72"/>
      <c r="H15" s="71" t="s">
        <v>2961</v>
      </c>
      <c r="I15" s="71" t="s">
        <v>2962</v>
      </c>
      <c r="J15" s="71" t="s">
        <v>36</v>
      </c>
      <c r="K15" s="71" t="s">
        <v>2963</v>
      </c>
      <c r="L15" s="71" t="s">
        <v>2964</v>
      </c>
      <c r="M15" s="71" t="s">
        <v>2965</v>
      </c>
      <c r="N15" s="71" t="s">
        <v>37</v>
      </c>
      <c r="O15" s="71" t="s">
        <v>38</v>
      </c>
      <c r="P15" s="70">
        <v>100</v>
      </c>
      <c r="Q15" s="71" t="s">
        <v>2951</v>
      </c>
      <c r="R15" s="70">
        <v>100</v>
      </c>
      <c r="S15" s="72">
        <v>45560</v>
      </c>
      <c r="T15" s="71" t="s">
        <v>2828</v>
      </c>
      <c r="U15" s="71" t="s">
        <v>155</v>
      </c>
      <c r="V15" s="72">
        <v>25483</v>
      </c>
      <c r="W15" s="71" t="s">
        <v>107</v>
      </c>
      <c r="X15" s="71" t="s">
        <v>51</v>
      </c>
      <c r="Y15" s="71" t="s">
        <v>36</v>
      </c>
      <c r="Z15" s="70">
        <v>0</v>
      </c>
      <c r="AA15" s="70">
        <v>6</v>
      </c>
      <c r="AB15" s="71" t="s">
        <v>36</v>
      </c>
      <c r="AC15" s="71" t="s">
        <v>2905</v>
      </c>
      <c r="AD15" s="71" t="s">
        <v>44</v>
      </c>
      <c r="AE15" s="71" t="s">
        <v>45</v>
      </c>
      <c r="AF15" s="71" t="s">
        <v>155</v>
      </c>
      <c r="AG15" s="71" t="s">
        <v>46</v>
      </c>
      <c r="AH15" s="73">
        <v>2042.82</v>
      </c>
      <c r="AI15" s="70"/>
      <c r="AJ15" s="73">
        <v>655.15</v>
      </c>
      <c r="AK15" s="70"/>
      <c r="AL15" s="73">
        <v>2697.97</v>
      </c>
      <c r="AM15" s="73">
        <v>89.93</v>
      </c>
      <c r="AN15" s="109">
        <f t="shared" si="1"/>
        <v>11.241250000000001</v>
      </c>
      <c r="AO15" s="82" t="str">
        <f t="shared" si="2"/>
        <v>192285</v>
      </c>
      <c r="AP15" s="82">
        <f>VLOOKUP(AO15,Centros!$AA$2:$AB$490,2,FALSE)</f>
        <v>120001</v>
      </c>
      <c r="AQ15" s="82" t="str">
        <f>VLOOKUP(AP15,Centros!$U$2:$V$281,2,FALSE)</f>
        <v>COLEGIO MAYOR SAN AGUSTIN</v>
      </c>
      <c r="AR15" s="82" t="str">
        <f>VLOOKUP(A15,Centros!$AC$2:$AE$349,3,FALSE)</f>
        <v>ALGADI</v>
      </c>
      <c r="AS15" s="82">
        <f t="shared" si="3"/>
        <v>120001</v>
      </c>
      <c r="AT15" s="82">
        <f t="shared" si="5"/>
        <v>19228</v>
      </c>
    </row>
    <row r="16" spans="1:46" x14ac:dyDescent="0.3">
      <c r="A16" s="70">
        <v>19228</v>
      </c>
      <c r="B16" s="70">
        <v>688</v>
      </c>
      <c r="C16" s="71" t="s">
        <v>5277</v>
      </c>
      <c r="D16" s="70">
        <v>688</v>
      </c>
      <c r="E16" s="71" t="s">
        <v>35</v>
      </c>
      <c r="F16" s="72">
        <v>45895</v>
      </c>
      <c r="G16" s="72"/>
      <c r="H16" s="71" t="s">
        <v>5278</v>
      </c>
      <c r="I16" s="71" t="s">
        <v>5279</v>
      </c>
      <c r="J16" s="71" t="s">
        <v>36</v>
      </c>
      <c r="K16" s="71" t="s">
        <v>5280</v>
      </c>
      <c r="L16" s="71" t="s">
        <v>5281</v>
      </c>
      <c r="M16" s="71" t="s">
        <v>5282</v>
      </c>
      <c r="N16" s="71" t="s">
        <v>89</v>
      </c>
      <c r="O16" s="71" t="s">
        <v>38</v>
      </c>
      <c r="P16" s="70">
        <v>300</v>
      </c>
      <c r="Q16" s="71" t="s">
        <v>57</v>
      </c>
      <c r="R16" s="70">
        <v>57.69</v>
      </c>
      <c r="S16" s="72">
        <v>38961</v>
      </c>
      <c r="T16" s="71" t="s">
        <v>2831</v>
      </c>
      <c r="U16" s="71" t="s">
        <v>90</v>
      </c>
      <c r="V16" s="72">
        <v>23064</v>
      </c>
      <c r="W16" s="71" t="s">
        <v>91</v>
      </c>
      <c r="X16" s="71" t="s">
        <v>42</v>
      </c>
      <c r="Y16" s="71" t="s">
        <v>60</v>
      </c>
      <c r="Z16" s="70">
        <v>0</v>
      </c>
      <c r="AA16" s="70">
        <v>10</v>
      </c>
      <c r="AB16" s="71" t="s">
        <v>818</v>
      </c>
      <c r="AC16" s="71" t="s">
        <v>2825</v>
      </c>
      <c r="AD16" s="71" t="s">
        <v>92</v>
      </c>
      <c r="AE16" s="71" t="s">
        <v>45</v>
      </c>
      <c r="AF16" s="71" t="s">
        <v>5283</v>
      </c>
      <c r="AG16" s="71" t="s">
        <v>46</v>
      </c>
      <c r="AH16" s="73">
        <v>904.35</v>
      </c>
      <c r="AI16" s="73">
        <v>137.37</v>
      </c>
      <c r="AJ16" s="73">
        <v>355.96</v>
      </c>
      <c r="AK16" s="70"/>
      <c r="AL16" s="73">
        <v>1397.68</v>
      </c>
      <c r="AM16" s="73">
        <v>45.09</v>
      </c>
      <c r="AN16" s="109">
        <f t="shared" si="1"/>
        <v>9.7698907956318273</v>
      </c>
      <c r="AO16" s="82" t="str">
        <f t="shared" si="2"/>
        <v>1922861</v>
      </c>
      <c r="AP16" s="82">
        <f>VLOOKUP(AO16,Centros!$AA$2:$AB$490,2,FALSE)</f>
        <v>110807</v>
      </c>
      <c r="AQ16" s="82" t="str">
        <f>VLOOKUP(AP16,Centros!$U$2:$V$281,2,FALSE)</f>
        <v>COLEGIO NTRA SRA BUEN CONSEJO</v>
      </c>
      <c r="AR16" s="82" t="str">
        <f>VLOOKUP(A16,Centros!$AC$2:$AE$349,3,FALSE)</f>
        <v>ALGADI</v>
      </c>
      <c r="AS16" s="82">
        <f t="shared" si="3"/>
        <v>110807</v>
      </c>
      <c r="AT16" s="82">
        <f t="shared" si="5"/>
        <v>19228</v>
      </c>
    </row>
    <row r="17" spans="1:46" x14ac:dyDescent="0.3">
      <c r="A17" s="70">
        <v>19228</v>
      </c>
      <c r="B17" s="70">
        <v>1683</v>
      </c>
      <c r="C17" s="71" t="s">
        <v>2730</v>
      </c>
      <c r="D17" s="70">
        <v>1683</v>
      </c>
      <c r="E17" s="71" t="s">
        <v>35</v>
      </c>
      <c r="F17" s="72">
        <v>45894</v>
      </c>
      <c r="G17" s="72"/>
      <c r="H17" s="71" t="s">
        <v>2731</v>
      </c>
      <c r="I17" s="71" t="s">
        <v>2732</v>
      </c>
      <c r="J17" s="71" t="s">
        <v>36</v>
      </c>
      <c r="K17" s="71" t="s">
        <v>2733</v>
      </c>
      <c r="L17" s="71" t="s">
        <v>2734</v>
      </c>
      <c r="M17" s="71" t="s">
        <v>2735</v>
      </c>
      <c r="N17" s="71" t="s">
        <v>37</v>
      </c>
      <c r="O17" s="71" t="s">
        <v>38</v>
      </c>
      <c r="P17" s="70">
        <v>100</v>
      </c>
      <c r="Q17" s="71" t="s">
        <v>7349</v>
      </c>
      <c r="R17" s="70">
        <v>100</v>
      </c>
      <c r="S17" s="72">
        <v>45673</v>
      </c>
      <c r="T17" s="71" t="s">
        <v>2850</v>
      </c>
      <c r="U17" s="71" t="s">
        <v>155</v>
      </c>
      <c r="V17" s="72">
        <v>27539</v>
      </c>
      <c r="W17" s="71" t="s">
        <v>426</v>
      </c>
      <c r="X17" s="71" t="s">
        <v>42</v>
      </c>
      <c r="Y17" s="71" t="s">
        <v>43</v>
      </c>
      <c r="Z17" s="70">
        <v>0</v>
      </c>
      <c r="AA17" s="70">
        <v>6</v>
      </c>
      <c r="AB17" s="71" t="s">
        <v>36</v>
      </c>
      <c r="AC17" s="71" t="s">
        <v>2905</v>
      </c>
      <c r="AD17" s="71" t="s">
        <v>44</v>
      </c>
      <c r="AE17" s="71" t="s">
        <v>45</v>
      </c>
      <c r="AF17" s="71" t="s">
        <v>155</v>
      </c>
      <c r="AG17" s="71" t="s">
        <v>46</v>
      </c>
      <c r="AH17" s="73">
        <v>1381.33</v>
      </c>
      <c r="AI17" s="70"/>
      <c r="AJ17" s="73">
        <v>9.25</v>
      </c>
      <c r="AK17" s="70"/>
      <c r="AL17" s="73">
        <v>1390.58</v>
      </c>
      <c r="AM17" s="73">
        <v>46.35</v>
      </c>
      <c r="AN17" s="109">
        <f t="shared" si="1"/>
        <v>5.7937500000000002</v>
      </c>
      <c r="AO17" s="82" t="str">
        <f t="shared" si="2"/>
        <v>1922870</v>
      </c>
      <c r="AP17" s="82">
        <f>VLOOKUP(AO17,Centros!$AA$2:$AB$490,2,FALSE)</f>
        <v>340084</v>
      </c>
      <c r="AQ17" s="82" t="str">
        <f>VLOOKUP(AP17,Centros!$U$2:$V$281,2,FALSE)</f>
        <v>MISIONERAS CLARETIANAS J.HERNANDEZ</v>
      </c>
      <c r="AR17" s="82" t="str">
        <f>VLOOKUP(A17,Centros!$AC$2:$AE$349,3,FALSE)</f>
        <v>ALGADI</v>
      </c>
      <c r="AS17" s="82">
        <f t="shared" si="3"/>
        <v>340084</v>
      </c>
      <c r="AT17" s="82">
        <f t="shared" si="5"/>
        <v>19228</v>
      </c>
    </row>
    <row r="18" spans="1:46" x14ac:dyDescent="0.3">
      <c r="A18" s="70">
        <v>20028</v>
      </c>
      <c r="B18" s="70">
        <v>766</v>
      </c>
      <c r="C18" s="71" t="s">
        <v>7350</v>
      </c>
      <c r="D18" s="70">
        <v>766</v>
      </c>
      <c r="E18" s="71" t="s">
        <v>63</v>
      </c>
      <c r="F18" s="72">
        <v>45931</v>
      </c>
      <c r="G18" s="72"/>
      <c r="H18" s="71" t="s">
        <v>7351</v>
      </c>
      <c r="I18" s="71" t="s">
        <v>7352</v>
      </c>
      <c r="J18" s="71" t="s">
        <v>36</v>
      </c>
      <c r="K18" s="71" t="s">
        <v>7353</v>
      </c>
      <c r="L18" s="71" t="s">
        <v>7354</v>
      </c>
      <c r="M18" s="71" t="s">
        <v>7355</v>
      </c>
      <c r="N18" s="71" t="s">
        <v>37</v>
      </c>
      <c r="O18" s="71" t="s">
        <v>38</v>
      </c>
      <c r="P18" s="70">
        <v>300</v>
      </c>
      <c r="Q18" s="71" t="s">
        <v>78</v>
      </c>
      <c r="R18" s="70">
        <v>25</v>
      </c>
      <c r="S18" s="72">
        <v>45250</v>
      </c>
      <c r="T18" s="71" t="s">
        <v>5260</v>
      </c>
      <c r="U18" s="71" t="s">
        <v>79</v>
      </c>
      <c r="V18" s="72">
        <v>23832</v>
      </c>
      <c r="W18" s="71" t="s">
        <v>65</v>
      </c>
      <c r="X18" s="71" t="s">
        <v>42</v>
      </c>
      <c r="Y18" s="71" t="s">
        <v>52</v>
      </c>
      <c r="Z18" s="70">
        <v>0</v>
      </c>
      <c r="AA18" s="70">
        <v>10</v>
      </c>
      <c r="AB18" s="71" t="s">
        <v>36</v>
      </c>
      <c r="AC18" s="71" t="s">
        <v>2905</v>
      </c>
      <c r="AD18" s="71" t="s">
        <v>44</v>
      </c>
      <c r="AE18" s="71" t="s">
        <v>45</v>
      </c>
      <c r="AF18" s="71" t="s">
        <v>79</v>
      </c>
      <c r="AG18" s="71" t="s">
        <v>46</v>
      </c>
      <c r="AH18" s="73">
        <v>300.01</v>
      </c>
      <c r="AI18" s="73">
        <v>45.32</v>
      </c>
      <c r="AJ18" s="73">
        <v>126.95</v>
      </c>
      <c r="AK18" s="70"/>
      <c r="AL18" s="73">
        <v>472.28</v>
      </c>
      <c r="AM18" s="73">
        <v>15.74</v>
      </c>
      <c r="AN18" s="109">
        <f t="shared" si="1"/>
        <v>7.87</v>
      </c>
      <c r="AO18" s="82" t="str">
        <f t="shared" si="2"/>
        <v>2002821</v>
      </c>
      <c r="AP18" s="82">
        <f>VLOOKUP(AO18,Centros!$AA$2:$AB$490,2,FALSE)</f>
        <v>110120</v>
      </c>
      <c r="AQ18" s="82" t="str">
        <f>VLOOKUP(AP18,Centros!$U$2:$V$281,2,FALSE)</f>
        <v>COLEGIO CRISTO REY  - LAS ROZAS</v>
      </c>
      <c r="AR18" s="82" t="str">
        <f>VLOOKUP(A18,Centros!$AC$2:$AE$349,3,FALSE)</f>
        <v>SMI</v>
      </c>
      <c r="AS18" s="82">
        <f t="shared" si="3"/>
        <v>110120</v>
      </c>
      <c r="AT18" s="82">
        <f t="shared" si="5"/>
        <v>20028</v>
      </c>
    </row>
    <row r="19" spans="1:46" x14ac:dyDescent="0.3">
      <c r="A19" s="70">
        <v>19228</v>
      </c>
      <c r="B19" s="70">
        <v>774</v>
      </c>
      <c r="C19" s="71" t="s">
        <v>2966</v>
      </c>
      <c r="D19" s="70">
        <v>774</v>
      </c>
      <c r="E19" s="71" t="s">
        <v>35</v>
      </c>
      <c r="F19" s="72">
        <v>44562</v>
      </c>
      <c r="G19" s="72"/>
      <c r="H19" s="71" t="s">
        <v>2967</v>
      </c>
      <c r="I19" s="71" t="s">
        <v>2968</v>
      </c>
      <c r="J19" s="71" t="s">
        <v>36</v>
      </c>
      <c r="K19" s="71" t="s">
        <v>2969</v>
      </c>
      <c r="L19" s="71" t="s">
        <v>2970</v>
      </c>
      <c r="M19" s="71" t="s">
        <v>2971</v>
      </c>
      <c r="N19" s="71" t="s">
        <v>94</v>
      </c>
      <c r="O19" s="71" t="s">
        <v>38</v>
      </c>
      <c r="P19" s="70">
        <v>100</v>
      </c>
      <c r="Q19" s="71" t="s">
        <v>2951</v>
      </c>
      <c r="R19" s="70">
        <v>100</v>
      </c>
      <c r="S19" s="72">
        <v>42772</v>
      </c>
      <c r="T19" s="71" t="s">
        <v>2844</v>
      </c>
      <c r="U19" s="71" t="s">
        <v>95</v>
      </c>
      <c r="V19" s="72">
        <v>28725</v>
      </c>
      <c r="W19" s="71" t="s">
        <v>96</v>
      </c>
      <c r="X19" s="71" t="s">
        <v>42</v>
      </c>
      <c r="Y19" s="71" t="s">
        <v>60</v>
      </c>
      <c r="Z19" s="70">
        <v>0</v>
      </c>
      <c r="AA19" s="70">
        <v>10</v>
      </c>
      <c r="AB19" s="71" t="s">
        <v>36</v>
      </c>
      <c r="AC19" s="71" t="s">
        <v>2972</v>
      </c>
      <c r="AD19" s="71" t="s">
        <v>97</v>
      </c>
      <c r="AE19" s="71" t="s">
        <v>45</v>
      </c>
      <c r="AF19" s="71" t="s">
        <v>2973</v>
      </c>
      <c r="AG19" s="71" t="s">
        <v>46</v>
      </c>
      <c r="AH19" s="73">
        <v>1715.16</v>
      </c>
      <c r="AI19" s="73">
        <v>247.71</v>
      </c>
      <c r="AJ19" s="73">
        <v>629.5</v>
      </c>
      <c r="AK19" s="70"/>
      <c r="AL19" s="73">
        <v>2592.37</v>
      </c>
      <c r="AM19" s="73">
        <v>86.41</v>
      </c>
      <c r="AN19" s="109">
        <f t="shared" si="1"/>
        <v>10.80125</v>
      </c>
      <c r="AO19" s="82" t="str">
        <f t="shared" si="2"/>
        <v>1922876</v>
      </c>
      <c r="AP19" s="82">
        <f>VLOOKUP(AO19,Centros!$AA$2:$AB$490,2,FALSE)</f>
        <v>400001</v>
      </c>
      <c r="AQ19" s="82" t="str">
        <f>VLOOKUP(AP19,Centros!$U$2:$V$281,2,FALSE)</f>
        <v>CASA DE EJERCICIOS SAN JOSE</v>
      </c>
      <c r="AR19" s="82" t="str">
        <f>VLOOKUP(A19,Centros!$AC$2:$AE$349,3,FALSE)</f>
        <v>ALGADI</v>
      </c>
      <c r="AS19" s="82">
        <f t="shared" si="3"/>
        <v>400001</v>
      </c>
      <c r="AT19" s="82">
        <f t="shared" si="5"/>
        <v>19228</v>
      </c>
    </row>
    <row r="20" spans="1:46" x14ac:dyDescent="0.3">
      <c r="A20" s="70">
        <v>19228</v>
      </c>
      <c r="B20" s="70">
        <v>1017</v>
      </c>
      <c r="C20" s="71" t="s">
        <v>2974</v>
      </c>
      <c r="D20" s="70">
        <v>1017</v>
      </c>
      <c r="E20" s="71" t="s">
        <v>35</v>
      </c>
      <c r="F20" s="72">
        <v>45597</v>
      </c>
      <c r="G20" s="72"/>
      <c r="H20" s="71" t="s">
        <v>2975</v>
      </c>
      <c r="I20" s="71" t="s">
        <v>2976</v>
      </c>
      <c r="J20" s="71" t="s">
        <v>36</v>
      </c>
      <c r="K20" s="71" t="s">
        <v>2977</v>
      </c>
      <c r="L20" s="71" t="s">
        <v>2978</v>
      </c>
      <c r="M20" s="71" t="s">
        <v>2979</v>
      </c>
      <c r="N20" s="71" t="s">
        <v>37</v>
      </c>
      <c r="O20" s="71" t="s">
        <v>38</v>
      </c>
      <c r="P20" s="70">
        <v>200</v>
      </c>
      <c r="Q20" s="71" t="s">
        <v>2925</v>
      </c>
      <c r="R20" s="70">
        <v>32.89</v>
      </c>
      <c r="S20" s="72">
        <v>42736</v>
      </c>
      <c r="T20" s="71" t="s">
        <v>2833</v>
      </c>
      <c r="U20" s="71" t="s">
        <v>2980</v>
      </c>
      <c r="V20" s="72">
        <v>22534</v>
      </c>
      <c r="W20" s="71" t="s">
        <v>98</v>
      </c>
      <c r="X20" s="71" t="s">
        <v>42</v>
      </c>
      <c r="Y20" s="71" t="s">
        <v>66</v>
      </c>
      <c r="Z20" s="70">
        <v>0</v>
      </c>
      <c r="AA20" s="70">
        <v>10</v>
      </c>
      <c r="AB20" s="71" t="s">
        <v>36</v>
      </c>
      <c r="AC20" s="71" t="s">
        <v>2823</v>
      </c>
      <c r="AD20" s="71" t="s">
        <v>67</v>
      </c>
      <c r="AE20" s="71" t="s">
        <v>53</v>
      </c>
      <c r="AF20" s="71" t="s">
        <v>99</v>
      </c>
      <c r="AG20" s="71" t="s">
        <v>46</v>
      </c>
      <c r="AH20" s="73">
        <v>395.13</v>
      </c>
      <c r="AI20" s="73">
        <v>61.91</v>
      </c>
      <c r="AJ20" s="73">
        <v>154.76</v>
      </c>
      <c r="AK20" s="70"/>
      <c r="AL20" s="73">
        <v>611.79999999999995</v>
      </c>
      <c r="AM20" s="73">
        <v>20.39</v>
      </c>
      <c r="AN20" s="109">
        <f t="shared" si="1"/>
        <v>7.7493159014898145</v>
      </c>
      <c r="AO20" s="82" t="str">
        <f t="shared" si="2"/>
        <v>1922892</v>
      </c>
      <c r="AP20" s="82">
        <f>VLOOKUP(AO20,Centros!$AA$2:$AB$490,2,FALSE)</f>
        <v>110002</v>
      </c>
      <c r="AQ20" s="82" t="str">
        <f>VLOOKUP(AP20,Centros!$U$2:$V$281,2,FALSE)</f>
        <v>CEIIP JOVELLANOS LM</v>
      </c>
      <c r="AR20" s="82" t="str">
        <f>VLOOKUP(A20,Centros!$AC$2:$AE$349,3,FALSE)</f>
        <v>ALGADI</v>
      </c>
      <c r="AS20" s="82">
        <f t="shared" si="3"/>
        <v>110002</v>
      </c>
      <c r="AT20" s="82">
        <f t="shared" si="5"/>
        <v>19228</v>
      </c>
    </row>
    <row r="21" spans="1:46" x14ac:dyDescent="0.3">
      <c r="A21" s="70">
        <v>19228</v>
      </c>
      <c r="B21" s="70">
        <v>872</v>
      </c>
      <c r="C21" s="71" t="s">
        <v>5284</v>
      </c>
      <c r="D21" s="70">
        <v>872</v>
      </c>
      <c r="E21" s="71" t="s">
        <v>35</v>
      </c>
      <c r="F21" s="72">
        <v>45905</v>
      </c>
      <c r="G21" s="72"/>
      <c r="H21" s="71" t="s">
        <v>5285</v>
      </c>
      <c r="I21" s="71" t="s">
        <v>5286</v>
      </c>
      <c r="J21" s="71" t="s">
        <v>36</v>
      </c>
      <c r="K21" s="71" t="s">
        <v>5287</v>
      </c>
      <c r="L21" s="71" t="s">
        <v>5288</v>
      </c>
      <c r="M21" s="71" t="s">
        <v>5289</v>
      </c>
      <c r="N21" s="71" t="s">
        <v>100</v>
      </c>
      <c r="O21" s="71" t="s">
        <v>38</v>
      </c>
      <c r="P21" s="70">
        <v>300</v>
      </c>
      <c r="Q21" s="71" t="s">
        <v>78</v>
      </c>
      <c r="R21" s="70">
        <v>100</v>
      </c>
      <c r="S21" s="72">
        <v>44858</v>
      </c>
      <c r="T21" s="71" t="s">
        <v>49</v>
      </c>
      <c r="U21" s="71" t="s">
        <v>40</v>
      </c>
      <c r="V21" s="72">
        <v>27345</v>
      </c>
      <c r="W21" s="71" t="s">
        <v>50</v>
      </c>
      <c r="X21" s="71" t="s">
        <v>42</v>
      </c>
      <c r="Y21" s="71" t="s">
        <v>66</v>
      </c>
      <c r="Z21" s="70">
        <v>0</v>
      </c>
      <c r="AA21" s="70">
        <v>10</v>
      </c>
      <c r="AB21" s="71" t="s">
        <v>36</v>
      </c>
      <c r="AC21" s="71" t="s">
        <v>2905</v>
      </c>
      <c r="AD21" s="71" t="s">
        <v>44</v>
      </c>
      <c r="AE21" s="71" t="s">
        <v>83</v>
      </c>
      <c r="AF21" s="71" t="s">
        <v>40</v>
      </c>
      <c r="AG21" s="71" t="s">
        <v>46</v>
      </c>
      <c r="AH21" s="73">
        <v>1200.04</v>
      </c>
      <c r="AI21" s="73">
        <v>181.29</v>
      </c>
      <c r="AJ21" s="73">
        <v>456.27</v>
      </c>
      <c r="AK21" s="70"/>
      <c r="AL21" s="73">
        <v>1837.6</v>
      </c>
      <c r="AM21" s="73">
        <v>61.25</v>
      </c>
      <c r="AN21" s="109">
        <f t="shared" si="1"/>
        <v>7.65625</v>
      </c>
      <c r="AO21" s="82" t="str">
        <f t="shared" si="2"/>
        <v>1922812</v>
      </c>
      <c r="AP21" s="82">
        <f>VLOOKUP(AO21,Centros!$AA$2:$AB$490,2,FALSE)</f>
        <v>110064</v>
      </c>
      <c r="AQ21" s="82" t="str">
        <f>VLOOKUP(AP21,Centros!$U$2:$V$281,2,FALSE)</f>
        <v>COLEGIO SAGRADA FAMILIA</v>
      </c>
      <c r="AR21" s="82" t="str">
        <f>VLOOKUP(A21,Centros!$AC$2:$AE$349,3,FALSE)</f>
        <v>ALGADI</v>
      </c>
      <c r="AS21" s="82">
        <f t="shared" si="3"/>
        <v>110064</v>
      </c>
      <c r="AT21" s="82">
        <f t="shared" si="5"/>
        <v>19228</v>
      </c>
    </row>
    <row r="22" spans="1:46" x14ac:dyDescent="0.3">
      <c r="A22" s="70">
        <v>19228</v>
      </c>
      <c r="B22" s="70">
        <v>852</v>
      </c>
      <c r="C22" s="71" t="s">
        <v>5290</v>
      </c>
      <c r="D22" s="70">
        <v>852</v>
      </c>
      <c r="E22" s="71" t="s">
        <v>35</v>
      </c>
      <c r="F22" s="72">
        <v>45901</v>
      </c>
      <c r="G22" s="72"/>
      <c r="H22" s="71" t="s">
        <v>5291</v>
      </c>
      <c r="I22" s="71" t="s">
        <v>5292</v>
      </c>
      <c r="J22" s="71" t="s">
        <v>36</v>
      </c>
      <c r="K22" s="71" t="s">
        <v>5293</v>
      </c>
      <c r="L22" s="71" t="s">
        <v>109</v>
      </c>
      <c r="M22" s="71" t="s">
        <v>5294</v>
      </c>
      <c r="N22" s="71" t="s">
        <v>36</v>
      </c>
      <c r="O22" s="71" t="s">
        <v>38</v>
      </c>
      <c r="P22" s="70">
        <v>389</v>
      </c>
      <c r="Q22" s="71" t="s">
        <v>167</v>
      </c>
      <c r="R22" s="70">
        <v>50</v>
      </c>
      <c r="S22" s="72">
        <v>44642</v>
      </c>
      <c r="T22" s="71" t="s">
        <v>5253</v>
      </c>
      <c r="U22" s="71" t="s">
        <v>40</v>
      </c>
      <c r="V22" s="72">
        <v>24494</v>
      </c>
      <c r="W22" s="71" t="s">
        <v>59</v>
      </c>
      <c r="X22" s="71" t="s">
        <v>42</v>
      </c>
      <c r="Y22" s="71" t="s">
        <v>52</v>
      </c>
      <c r="Z22" s="70">
        <v>0</v>
      </c>
      <c r="AA22" s="70">
        <v>10</v>
      </c>
      <c r="AB22" s="71" t="s">
        <v>36</v>
      </c>
      <c r="AC22" s="71" t="s">
        <v>2905</v>
      </c>
      <c r="AD22" s="71" t="s">
        <v>44</v>
      </c>
      <c r="AE22" s="71" t="s">
        <v>83</v>
      </c>
      <c r="AF22" s="71" t="s">
        <v>40</v>
      </c>
      <c r="AG22" s="71" t="s">
        <v>46</v>
      </c>
      <c r="AH22" s="73">
        <v>600.02</v>
      </c>
      <c r="AI22" s="73">
        <v>90.64</v>
      </c>
      <c r="AJ22" s="73">
        <v>245.47</v>
      </c>
      <c r="AK22" s="70"/>
      <c r="AL22" s="73">
        <v>936.13</v>
      </c>
      <c r="AM22" s="73">
        <v>31.2</v>
      </c>
      <c r="AN22" s="109">
        <f t="shared" si="1"/>
        <v>7.8</v>
      </c>
      <c r="AO22" s="82" t="str">
        <f t="shared" si="2"/>
        <v>1922813</v>
      </c>
      <c r="AP22" s="82">
        <f>VLOOKUP(AO22,Centros!$AA$2:$AB$490,2,FALSE)</f>
        <v>110111</v>
      </c>
      <c r="AQ22" s="82" t="str">
        <f>VLOOKUP(AP22,Centros!$U$2:$V$281,2,FALSE)</f>
        <v>COLEGIO SAGRADO CORAZON REPARADORAS</v>
      </c>
      <c r="AR22" s="82" t="str">
        <f>VLOOKUP(A22,Centros!$AC$2:$AE$349,3,FALSE)</f>
        <v>ALGADI</v>
      </c>
      <c r="AS22" s="82">
        <f t="shared" si="3"/>
        <v>110111</v>
      </c>
      <c r="AT22" s="82">
        <f t="shared" si="5"/>
        <v>19228</v>
      </c>
    </row>
    <row r="23" spans="1:46" x14ac:dyDescent="0.3">
      <c r="A23" s="70">
        <v>19218</v>
      </c>
      <c r="B23" s="70">
        <v>30</v>
      </c>
      <c r="C23" s="71" t="s">
        <v>7356</v>
      </c>
      <c r="D23" s="70">
        <v>30</v>
      </c>
      <c r="E23" s="71" t="s">
        <v>1239</v>
      </c>
      <c r="F23" s="72">
        <v>45911</v>
      </c>
      <c r="G23" s="72"/>
      <c r="H23" s="71" t="s">
        <v>7357</v>
      </c>
      <c r="I23" s="71" t="s">
        <v>7358</v>
      </c>
      <c r="J23" s="71" t="s">
        <v>36</v>
      </c>
      <c r="K23" s="71" t="s">
        <v>7359</v>
      </c>
      <c r="L23" s="71" t="s">
        <v>7360</v>
      </c>
      <c r="M23" s="71" t="s">
        <v>7361</v>
      </c>
      <c r="N23" s="71" t="s">
        <v>4485</v>
      </c>
      <c r="O23" s="71" t="s">
        <v>134</v>
      </c>
      <c r="P23" s="70">
        <v>300</v>
      </c>
      <c r="Q23" s="71" t="s">
        <v>57</v>
      </c>
      <c r="R23" s="70">
        <v>75</v>
      </c>
      <c r="S23" s="72">
        <v>45911</v>
      </c>
      <c r="T23" s="71" t="s">
        <v>7362</v>
      </c>
      <c r="U23" s="71" t="s">
        <v>303</v>
      </c>
      <c r="V23" s="72">
        <v>34118</v>
      </c>
      <c r="W23" s="71" t="s">
        <v>107</v>
      </c>
      <c r="X23" s="71" t="s">
        <v>42</v>
      </c>
      <c r="Y23" s="71" t="s">
        <v>52</v>
      </c>
      <c r="Z23" s="70">
        <v>0</v>
      </c>
      <c r="AA23" s="70">
        <v>6</v>
      </c>
      <c r="AB23" s="71" t="s">
        <v>36</v>
      </c>
      <c r="AC23" s="71" t="s">
        <v>7363</v>
      </c>
      <c r="AD23" s="71" t="s">
        <v>44</v>
      </c>
      <c r="AE23" s="71" t="s">
        <v>45</v>
      </c>
      <c r="AF23" s="71" t="s">
        <v>303</v>
      </c>
      <c r="AG23" s="71" t="s">
        <v>46</v>
      </c>
      <c r="AH23" s="73">
        <v>1122.8499999999999</v>
      </c>
      <c r="AI23" s="73">
        <v>209.15</v>
      </c>
      <c r="AJ23" s="73">
        <v>427.16</v>
      </c>
      <c r="AK23" s="70"/>
      <c r="AL23" s="73">
        <v>1759.16</v>
      </c>
      <c r="AM23" s="73">
        <v>58.64</v>
      </c>
      <c r="AN23" s="109">
        <f t="shared" si="1"/>
        <v>9.7733333333333334</v>
      </c>
      <c r="AO23" s="82">
        <v>192185</v>
      </c>
      <c r="AP23" s="82">
        <f>VLOOKUP(AO23,Centros!$AA$2:$AB$490,2,FALSE)</f>
        <v>110038</v>
      </c>
      <c r="AQ23" s="82" t="str">
        <f>VLOOKUP(AP23,Centros!$U$2:$V$281,2,FALSE)</f>
        <v>LUX MUNDI</v>
      </c>
      <c r="AR23" s="82" t="str">
        <f>VLOOKUP(A23,Centros!$AC$2:$AE$349,3,FALSE)</f>
        <v>ALGADI</v>
      </c>
      <c r="AS23" s="82">
        <f t="shared" si="3"/>
        <v>110038</v>
      </c>
      <c r="AT23" s="82">
        <f t="shared" si="5"/>
        <v>19218</v>
      </c>
    </row>
    <row r="24" spans="1:46" x14ac:dyDescent="0.3">
      <c r="A24" s="70">
        <v>19228</v>
      </c>
      <c r="B24" s="70">
        <v>1695</v>
      </c>
      <c r="C24" s="71" t="s">
        <v>5295</v>
      </c>
      <c r="D24" s="70">
        <v>1695</v>
      </c>
      <c r="E24" s="71" t="s">
        <v>35</v>
      </c>
      <c r="F24" s="72">
        <v>45895</v>
      </c>
      <c r="G24" s="72"/>
      <c r="H24" s="71" t="s">
        <v>5296</v>
      </c>
      <c r="I24" s="71" t="s">
        <v>5297</v>
      </c>
      <c r="J24" s="71" t="s">
        <v>36</v>
      </c>
      <c r="K24" s="71" t="s">
        <v>5298</v>
      </c>
      <c r="L24" s="71" t="s">
        <v>101</v>
      </c>
      <c r="M24" s="71" t="s">
        <v>5299</v>
      </c>
      <c r="N24" s="71" t="s">
        <v>37</v>
      </c>
      <c r="O24" s="71" t="s">
        <v>38</v>
      </c>
      <c r="P24" s="70">
        <v>300</v>
      </c>
      <c r="Q24" s="71" t="s">
        <v>57</v>
      </c>
      <c r="R24" s="70">
        <v>50</v>
      </c>
      <c r="S24" s="72">
        <v>44621</v>
      </c>
      <c r="T24" s="71" t="s">
        <v>2831</v>
      </c>
      <c r="U24" s="71" t="s">
        <v>58</v>
      </c>
      <c r="V24" s="72">
        <v>25912</v>
      </c>
      <c r="W24" s="71" t="s">
        <v>91</v>
      </c>
      <c r="X24" s="71" t="s">
        <v>42</v>
      </c>
      <c r="Y24" s="71" t="s">
        <v>36</v>
      </c>
      <c r="Z24" s="70">
        <v>0</v>
      </c>
      <c r="AA24" s="70">
        <v>10</v>
      </c>
      <c r="AB24" s="71" t="s">
        <v>36</v>
      </c>
      <c r="AC24" s="71" t="s">
        <v>2905</v>
      </c>
      <c r="AD24" s="71" t="s">
        <v>44</v>
      </c>
      <c r="AE24" s="71" t="s">
        <v>45</v>
      </c>
      <c r="AF24" s="71" t="s">
        <v>5300</v>
      </c>
      <c r="AG24" s="71" t="s">
        <v>46</v>
      </c>
      <c r="AH24" s="73">
        <v>576.6</v>
      </c>
      <c r="AI24" s="70"/>
      <c r="AJ24" s="73">
        <v>-330.05</v>
      </c>
      <c r="AK24" s="70"/>
      <c r="AL24" s="73">
        <v>246.55</v>
      </c>
      <c r="AM24" s="73">
        <v>7.95</v>
      </c>
      <c r="AN24" s="109">
        <f t="shared" si="1"/>
        <v>1.9875</v>
      </c>
      <c r="AO24" s="82" t="str">
        <f t="shared" si="2"/>
        <v>1922861</v>
      </c>
      <c r="AP24" s="82">
        <f>VLOOKUP(AO24,Centros!$AA$2:$AB$490,2,FALSE)</f>
        <v>110807</v>
      </c>
      <c r="AQ24" s="82" t="str">
        <f>VLOOKUP(AP24,Centros!$U$2:$V$281,2,FALSE)</f>
        <v>COLEGIO NTRA SRA BUEN CONSEJO</v>
      </c>
      <c r="AR24" s="82" t="str">
        <f>VLOOKUP(A24,Centros!$AC$2:$AE$349,3,FALSE)</f>
        <v>ALGADI</v>
      </c>
      <c r="AS24" s="82">
        <f t="shared" si="3"/>
        <v>110807</v>
      </c>
      <c r="AT24" s="82">
        <f t="shared" si="5"/>
        <v>19228</v>
      </c>
    </row>
    <row r="25" spans="1:46" x14ac:dyDescent="0.3">
      <c r="A25" s="70">
        <v>19228</v>
      </c>
      <c r="B25" s="70">
        <v>28</v>
      </c>
      <c r="C25" s="71" t="s">
        <v>2981</v>
      </c>
      <c r="D25" s="70">
        <v>28</v>
      </c>
      <c r="E25" s="71" t="s">
        <v>35</v>
      </c>
      <c r="F25" s="72">
        <v>45617</v>
      </c>
      <c r="G25" s="72"/>
      <c r="H25" s="71" t="s">
        <v>2982</v>
      </c>
      <c r="I25" s="71" t="s">
        <v>2983</v>
      </c>
      <c r="J25" s="71" t="s">
        <v>36</v>
      </c>
      <c r="K25" s="71" t="s">
        <v>2984</v>
      </c>
      <c r="L25" s="71" t="s">
        <v>2985</v>
      </c>
      <c r="M25" s="71" t="s">
        <v>2986</v>
      </c>
      <c r="N25" s="71" t="s">
        <v>105</v>
      </c>
      <c r="O25" s="71" t="s">
        <v>38</v>
      </c>
      <c r="P25" s="70">
        <v>100</v>
      </c>
      <c r="Q25" s="71" t="s">
        <v>2951</v>
      </c>
      <c r="R25" s="70">
        <v>100</v>
      </c>
      <c r="S25" s="72">
        <v>43435</v>
      </c>
      <c r="T25" s="71" t="s">
        <v>49</v>
      </c>
      <c r="U25" s="71" t="s">
        <v>106</v>
      </c>
      <c r="V25" s="72">
        <v>27802</v>
      </c>
      <c r="W25" s="71" t="s">
        <v>50</v>
      </c>
      <c r="X25" s="71" t="s">
        <v>42</v>
      </c>
      <c r="Y25" s="71" t="s">
        <v>36</v>
      </c>
      <c r="Z25" s="70">
        <v>0</v>
      </c>
      <c r="AA25" s="70">
        <v>10</v>
      </c>
      <c r="AB25" s="71" t="s">
        <v>36</v>
      </c>
      <c r="AC25" s="71" t="s">
        <v>2905</v>
      </c>
      <c r="AD25" s="71" t="s">
        <v>44</v>
      </c>
      <c r="AE25" s="71" t="s">
        <v>45</v>
      </c>
      <c r="AF25" s="71" t="s">
        <v>40</v>
      </c>
      <c r="AG25" s="71" t="s">
        <v>46</v>
      </c>
      <c r="AH25" s="73">
        <v>1200.04</v>
      </c>
      <c r="AI25" s="73">
        <v>181.29</v>
      </c>
      <c r="AJ25" s="73">
        <v>442.98</v>
      </c>
      <c r="AK25" s="70"/>
      <c r="AL25" s="73">
        <v>1824.31</v>
      </c>
      <c r="AM25" s="73">
        <v>60.81</v>
      </c>
      <c r="AN25" s="109">
        <f t="shared" si="1"/>
        <v>7.6012500000000003</v>
      </c>
      <c r="AO25" s="82" t="str">
        <f t="shared" si="2"/>
        <v>1922812</v>
      </c>
      <c r="AP25" s="82">
        <f>VLOOKUP(AO25,Centros!$AA$2:$AB$490,2,FALSE)</f>
        <v>110064</v>
      </c>
      <c r="AQ25" s="82" t="str">
        <f>VLOOKUP(AP25,Centros!$U$2:$V$281,2,FALSE)</f>
        <v>COLEGIO SAGRADA FAMILIA</v>
      </c>
      <c r="AR25" s="82" t="str">
        <f>VLOOKUP(A25,Centros!$AC$2:$AE$349,3,FALSE)</f>
        <v>ALGADI</v>
      </c>
      <c r="AS25" s="82">
        <f t="shared" si="3"/>
        <v>110064</v>
      </c>
      <c r="AT25" s="82">
        <f t="shared" si="5"/>
        <v>19228</v>
      </c>
    </row>
    <row r="26" spans="1:46" x14ac:dyDescent="0.3">
      <c r="A26" s="70">
        <v>19228</v>
      </c>
      <c r="B26" s="70">
        <v>775</v>
      </c>
      <c r="C26" s="71" t="s">
        <v>2987</v>
      </c>
      <c r="D26" s="70">
        <v>775</v>
      </c>
      <c r="E26" s="71" t="s">
        <v>35</v>
      </c>
      <c r="F26" s="72">
        <v>44562</v>
      </c>
      <c r="G26" s="72"/>
      <c r="H26" s="71" t="s">
        <v>2988</v>
      </c>
      <c r="I26" s="71" t="s">
        <v>2989</v>
      </c>
      <c r="J26" s="71" t="s">
        <v>36</v>
      </c>
      <c r="K26" s="71" t="s">
        <v>2990</v>
      </c>
      <c r="L26" s="71" t="s">
        <v>2991</v>
      </c>
      <c r="M26" s="71" t="s">
        <v>2992</v>
      </c>
      <c r="N26" s="71" t="s">
        <v>94</v>
      </c>
      <c r="O26" s="71" t="s">
        <v>38</v>
      </c>
      <c r="P26" s="70">
        <v>100</v>
      </c>
      <c r="Q26" s="71" t="s">
        <v>2951</v>
      </c>
      <c r="R26" s="70">
        <v>100</v>
      </c>
      <c r="S26" s="72">
        <v>42428</v>
      </c>
      <c r="T26" s="71" t="s">
        <v>2844</v>
      </c>
      <c r="U26" s="71" t="s">
        <v>108</v>
      </c>
      <c r="V26" s="72">
        <v>23854</v>
      </c>
      <c r="W26" s="71" t="s">
        <v>96</v>
      </c>
      <c r="X26" s="71" t="s">
        <v>42</v>
      </c>
      <c r="Y26" s="71" t="s">
        <v>60</v>
      </c>
      <c r="Z26" s="70">
        <v>0</v>
      </c>
      <c r="AA26" s="70">
        <v>3</v>
      </c>
      <c r="AB26" s="71" t="s">
        <v>36</v>
      </c>
      <c r="AC26" s="71" t="s">
        <v>2972</v>
      </c>
      <c r="AD26" s="71" t="s">
        <v>97</v>
      </c>
      <c r="AE26" s="71" t="s">
        <v>45</v>
      </c>
      <c r="AF26" s="71" t="s">
        <v>71</v>
      </c>
      <c r="AG26" s="71" t="s">
        <v>46</v>
      </c>
      <c r="AH26" s="73">
        <v>1985.42</v>
      </c>
      <c r="AI26" s="73">
        <v>292.75</v>
      </c>
      <c r="AJ26" s="73">
        <v>730.62</v>
      </c>
      <c r="AK26" s="70"/>
      <c r="AL26" s="73">
        <v>3008.79</v>
      </c>
      <c r="AM26" s="73">
        <v>100.29</v>
      </c>
      <c r="AN26" s="109">
        <f t="shared" si="1"/>
        <v>12.536250000000001</v>
      </c>
      <c r="AO26" s="82" t="str">
        <f t="shared" si="2"/>
        <v>1922876</v>
      </c>
      <c r="AP26" s="82">
        <f>VLOOKUP(AO26,Centros!$AA$2:$AB$490,2,FALSE)</f>
        <v>400001</v>
      </c>
      <c r="AQ26" s="82" t="str">
        <f>VLOOKUP(AP26,Centros!$U$2:$V$281,2,FALSE)</f>
        <v>CASA DE EJERCICIOS SAN JOSE</v>
      </c>
      <c r="AR26" s="82" t="str">
        <f>VLOOKUP(A26,Centros!$AC$2:$AE$349,3,FALSE)</f>
        <v>ALGADI</v>
      </c>
      <c r="AS26" s="82">
        <f t="shared" si="3"/>
        <v>400001</v>
      </c>
      <c r="AT26" s="82">
        <f t="shared" si="5"/>
        <v>19228</v>
      </c>
    </row>
    <row r="27" spans="1:46" x14ac:dyDescent="0.3">
      <c r="A27" s="70">
        <v>20009</v>
      </c>
      <c r="B27" s="70">
        <v>4</v>
      </c>
      <c r="C27" s="71" t="s">
        <v>7364</v>
      </c>
      <c r="D27" s="70">
        <v>4</v>
      </c>
      <c r="E27" s="71" t="s">
        <v>7365</v>
      </c>
      <c r="F27" s="72">
        <v>45945</v>
      </c>
      <c r="G27" s="72"/>
      <c r="H27" s="71" t="s">
        <v>7366</v>
      </c>
      <c r="I27" s="71" t="s">
        <v>7367</v>
      </c>
      <c r="J27" s="71" t="s">
        <v>36</v>
      </c>
      <c r="K27" s="71" t="s">
        <v>7368</v>
      </c>
      <c r="L27" s="71" t="s">
        <v>7369</v>
      </c>
      <c r="M27" s="71" t="s">
        <v>7370</v>
      </c>
      <c r="N27" s="71" t="s">
        <v>265</v>
      </c>
      <c r="O27" s="71" t="s">
        <v>266</v>
      </c>
      <c r="P27" s="70">
        <v>300</v>
      </c>
      <c r="Q27" s="71" t="s">
        <v>57</v>
      </c>
      <c r="R27" s="70">
        <v>35.92</v>
      </c>
      <c r="S27" s="72">
        <v>43354</v>
      </c>
      <c r="T27" s="71" t="s">
        <v>7371</v>
      </c>
      <c r="U27" s="71" t="s">
        <v>5261</v>
      </c>
      <c r="V27" s="72">
        <v>33085</v>
      </c>
      <c r="W27" s="71" t="s">
        <v>139</v>
      </c>
      <c r="X27" s="71" t="s">
        <v>42</v>
      </c>
      <c r="Y27" s="71" t="s">
        <v>60</v>
      </c>
      <c r="Z27" s="70">
        <v>0</v>
      </c>
      <c r="AA27" s="70">
        <v>10</v>
      </c>
      <c r="AB27" s="71" t="s">
        <v>36</v>
      </c>
      <c r="AC27" s="71" t="s">
        <v>2912</v>
      </c>
      <c r="AD27" s="71" t="s">
        <v>44</v>
      </c>
      <c r="AE27" s="71" t="s">
        <v>45</v>
      </c>
      <c r="AF27" s="71" t="s">
        <v>7372</v>
      </c>
      <c r="AG27" s="71" t="s">
        <v>46</v>
      </c>
      <c r="AH27" s="73">
        <v>255.21</v>
      </c>
      <c r="AI27" s="73">
        <v>39.14</v>
      </c>
      <c r="AJ27" s="73">
        <v>102.12</v>
      </c>
      <c r="AK27" s="70"/>
      <c r="AL27" s="73">
        <v>396.47</v>
      </c>
      <c r="AM27" s="73">
        <v>23.32</v>
      </c>
      <c r="AN27" s="109">
        <f t="shared" si="1"/>
        <v>8.1152561247216024</v>
      </c>
      <c r="AO27" s="82" t="str">
        <f t="shared" si="2"/>
        <v>200092</v>
      </c>
      <c r="AP27" s="82">
        <f>VLOOKUP(AO27,Centros!$AA$2:$AB$490,2,FALSE)</f>
        <v>110147</v>
      </c>
      <c r="AQ27" s="82" t="str">
        <f>VLOOKUP(AP27,Centros!$U$2:$V$281,2,FALSE)</f>
        <v>COL. SAGRADA FAMILIA BURGOS</v>
      </c>
      <c r="AR27" s="82" t="str">
        <f>VLOOKUP(A27,Centros!$AC$2:$AE$349,3,FALSE)</f>
        <v>SMI</v>
      </c>
      <c r="AS27" s="82">
        <f t="shared" si="3"/>
        <v>110147</v>
      </c>
      <c r="AT27" s="82">
        <f t="shared" si="5"/>
        <v>20009</v>
      </c>
    </row>
    <row r="28" spans="1:46" x14ac:dyDescent="0.3">
      <c r="A28" s="70">
        <v>19228</v>
      </c>
      <c r="B28" s="70">
        <v>1473</v>
      </c>
      <c r="C28" s="71" t="s">
        <v>7373</v>
      </c>
      <c r="D28" s="70">
        <v>1473</v>
      </c>
      <c r="E28" s="71" t="s">
        <v>35</v>
      </c>
      <c r="F28" s="72">
        <v>45915</v>
      </c>
      <c r="G28" s="72"/>
      <c r="H28" s="71" t="s">
        <v>7374</v>
      </c>
      <c r="I28" s="71" t="s">
        <v>7375</v>
      </c>
      <c r="J28" s="71" t="s">
        <v>36</v>
      </c>
      <c r="K28" s="71" t="s">
        <v>7376</v>
      </c>
      <c r="L28" s="71" t="s">
        <v>109</v>
      </c>
      <c r="M28" s="71" t="s">
        <v>7377</v>
      </c>
      <c r="N28" s="71" t="s">
        <v>37</v>
      </c>
      <c r="O28" s="71" t="s">
        <v>38</v>
      </c>
      <c r="P28" s="70">
        <v>300</v>
      </c>
      <c r="Q28" s="71" t="s">
        <v>78</v>
      </c>
      <c r="R28" s="70">
        <v>100</v>
      </c>
      <c r="S28" s="72">
        <v>45226</v>
      </c>
      <c r="T28" s="71" t="s">
        <v>110</v>
      </c>
      <c r="U28" s="71" t="s">
        <v>40</v>
      </c>
      <c r="V28" s="72">
        <v>35238</v>
      </c>
      <c r="W28" s="71" t="s">
        <v>111</v>
      </c>
      <c r="X28" s="71" t="s">
        <v>42</v>
      </c>
      <c r="Y28" s="71" t="s">
        <v>87</v>
      </c>
      <c r="Z28" s="70">
        <v>0</v>
      </c>
      <c r="AA28" s="70">
        <v>10</v>
      </c>
      <c r="AB28" s="71" t="s">
        <v>36</v>
      </c>
      <c r="AC28" s="71" t="s">
        <v>2905</v>
      </c>
      <c r="AD28" s="71" t="s">
        <v>44</v>
      </c>
      <c r="AE28" s="71" t="s">
        <v>53</v>
      </c>
      <c r="AF28" s="71" t="s">
        <v>40</v>
      </c>
      <c r="AG28" s="71" t="s">
        <v>55</v>
      </c>
      <c r="AH28" s="73">
        <v>1200.04</v>
      </c>
      <c r="AI28" s="73">
        <v>181.29</v>
      </c>
      <c r="AJ28" s="73">
        <v>456.27</v>
      </c>
      <c r="AK28" s="70"/>
      <c r="AL28" s="73">
        <v>1837.6</v>
      </c>
      <c r="AM28" s="73">
        <v>61.25</v>
      </c>
      <c r="AN28" s="109">
        <f t="shared" si="1"/>
        <v>7.65625</v>
      </c>
      <c r="AO28" s="82" t="str">
        <f t="shared" si="2"/>
        <v>192283</v>
      </c>
      <c r="AP28" s="82">
        <f>VLOOKUP(AO28,Centros!$AA$2:$AB$490,2,FALSE)</f>
        <v>120008</v>
      </c>
      <c r="AQ28" s="82" t="str">
        <f>VLOOKUP(AP28,Centros!$U$2:$V$281,2,FALSE)</f>
        <v>COLEGIO MAYOR JAIME DEL AMO</v>
      </c>
      <c r="AR28" s="82" t="str">
        <f>VLOOKUP(A28,Centros!$AC$2:$AE$349,3,FALSE)</f>
        <v>ALGADI</v>
      </c>
      <c r="AS28" s="82">
        <f t="shared" si="3"/>
        <v>120008</v>
      </c>
      <c r="AT28" s="82">
        <f t="shared" si="5"/>
        <v>19228</v>
      </c>
    </row>
    <row r="29" spans="1:46" x14ac:dyDescent="0.3">
      <c r="A29" s="70">
        <v>19228</v>
      </c>
      <c r="B29" s="70">
        <v>2191</v>
      </c>
      <c r="C29" s="71" t="s">
        <v>5301</v>
      </c>
      <c r="D29" s="70">
        <v>2191</v>
      </c>
      <c r="E29" s="71" t="s">
        <v>35</v>
      </c>
      <c r="F29" s="72">
        <v>45901</v>
      </c>
      <c r="G29" s="72"/>
      <c r="H29" s="71" t="s">
        <v>5302</v>
      </c>
      <c r="I29" s="71" t="s">
        <v>5303</v>
      </c>
      <c r="J29" s="71" t="s">
        <v>5304</v>
      </c>
      <c r="K29" s="71" t="s">
        <v>5304</v>
      </c>
      <c r="L29" s="71" t="s">
        <v>5305</v>
      </c>
      <c r="M29" s="71" t="s">
        <v>5306</v>
      </c>
      <c r="N29" s="71" t="s">
        <v>5307</v>
      </c>
      <c r="O29" s="71" t="s">
        <v>38</v>
      </c>
      <c r="P29" s="70">
        <v>300</v>
      </c>
      <c r="Q29" s="71" t="s">
        <v>85</v>
      </c>
      <c r="R29" s="70">
        <v>100</v>
      </c>
      <c r="S29" s="72">
        <v>34123</v>
      </c>
      <c r="T29" s="71" t="s">
        <v>2831</v>
      </c>
      <c r="U29" s="71" t="s">
        <v>224</v>
      </c>
      <c r="V29" s="72">
        <v>22669</v>
      </c>
      <c r="W29" s="71" t="s">
        <v>91</v>
      </c>
      <c r="X29" s="71" t="s">
        <v>42</v>
      </c>
      <c r="Y29" s="71" t="s">
        <v>60</v>
      </c>
      <c r="Z29" s="70">
        <v>0</v>
      </c>
      <c r="AA29" s="70">
        <v>6</v>
      </c>
      <c r="AB29" s="71" t="s">
        <v>36</v>
      </c>
      <c r="AC29" s="71" t="s">
        <v>2905</v>
      </c>
      <c r="AD29" s="71" t="s">
        <v>44</v>
      </c>
      <c r="AE29" s="71" t="s">
        <v>45</v>
      </c>
      <c r="AF29" s="71" t="s">
        <v>36</v>
      </c>
      <c r="AG29" s="71" t="s">
        <v>46</v>
      </c>
      <c r="AH29" s="73">
        <v>1611.44</v>
      </c>
      <c r="AI29" s="73">
        <v>179.11</v>
      </c>
      <c r="AJ29" s="73">
        <v>574.22</v>
      </c>
      <c r="AK29" s="70"/>
      <c r="AL29" s="73">
        <v>2364.77</v>
      </c>
      <c r="AM29" s="73">
        <v>78.83</v>
      </c>
      <c r="AN29" s="109">
        <f t="shared" si="1"/>
        <v>9.8537499999999998</v>
      </c>
      <c r="AO29" s="82" t="str">
        <f t="shared" si="2"/>
        <v>1922861</v>
      </c>
      <c r="AP29" s="82">
        <f>VLOOKUP(AO29,Centros!$AA$2:$AB$490,2,FALSE)</f>
        <v>110807</v>
      </c>
      <c r="AQ29" s="82" t="str">
        <f>VLOOKUP(AP29,Centros!$U$2:$V$281,2,FALSE)</f>
        <v>COLEGIO NTRA SRA BUEN CONSEJO</v>
      </c>
      <c r="AR29" s="82" t="str">
        <f>VLOOKUP(A29,Centros!$AC$2:$AE$349,3,FALSE)</f>
        <v>ALGADI</v>
      </c>
      <c r="AS29" s="82">
        <f t="shared" si="3"/>
        <v>110807</v>
      </c>
      <c r="AT29" s="82">
        <f t="shared" si="5"/>
        <v>19228</v>
      </c>
    </row>
    <row r="30" spans="1:46" x14ac:dyDescent="0.3">
      <c r="A30" s="70">
        <v>19246</v>
      </c>
      <c r="B30" s="70">
        <v>80</v>
      </c>
      <c r="C30" s="71" t="s">
        <v>7378</v>
      </c>
      <c r="D30" s="70">
        <v>80</v>
      </c>
      <c r="E30" s="71" t="s">
        <v>113</v>
      </c>
      <c r="F30" s="72">
        <v>45901</v>
      </c>
      <c r="G30" s="72"/>
      <c r="H30" s="71" t="s">
        <v>7379</v>
      </c>
      <c r="I30" s="71" t="s">
        <v>7380</v>
      </c>
      <c r="J30" s="71" t="s">
        <v>36</v>
      </c>
      <c r="K30" s="71" t="s">
        <v>7381</v>
      </c>
      <c r="L30" s="71" t="s">
        <v>7382</v>
      </c>
      <c r="M30" s="71" t="s">
        <v>7383</v>
      </c>
      <c r="N30" s="71" t="s">
        <v>7384</v>
      </c>
      <c r="O30" s="71" t="s">
        <v>114</v>
      </c>
      <c r="P30" s="70">
        <v>300</v>
      </c>
      <c r="Q30" s="71" t="s">
        <v>78</v>
      </c>
      <c r="R30" s="70">
        <v>91.01</v>
      </c>
      <c r="S30" s="72">
        <v>44816</v>
      </c>
      <c r="T30" s="71" t="s">
        <v>2886</v>
      </c>
      <c r="U30" s="71" t="s">
        <v>7385</v>
      </c>
      <c r="V30" s="72">
        <v>26377</v>
      </c>
      <c r="W30" s="71" t="s">
        <v>115</v>
      </c>
      <c r="X30" s="71" t="s">
        <v>42</v>
      </c>
      <c r="Y30" s="71" t="s">
        <v>52</v>
      </c>
      <c r="Z30" s="70">
        <v>0</v>
      </c>
      <c r="AA30" s="70">
        <v>8</v>
      </c>
      <c r="AB30" s="71" t="s">
        <v>36</v>
      </c>
      <c r="AC30" s="71" t="s">
        <v>116</v>
      </c>
      <c r="AD30" s="71" t="s">
        <v>117</v>
      </c>
      <c r="AE30" s="71" t="s">
        <v>45</v>
      </c>
      <c r="AF30" s="71" t="s">
        <v>7386</v>
      </c>
      <c r="AG30" s="71" t="s">
        <v>46</v>
      </c>
      <c r="AH30" s="73">
        <v>1257.1500000000001</v>
      </c>
      <c r="AI30" s="70"/>
      <c r="AJ30" s="73">
        <v>434.92</v>
      </c>
      <c r="AK30" s="70"/>
      <c r="AL30" s="73">
        <v>1692.07</v>
      </c>
      <c r="AM30" s="73">
        <v>56.4</v>
      </c>
      <c r="AN30" s="109">
        <f t="shared" si="1"/>
        <v>7.7464014943412804</v>
      </c>
      <c r="AO30" s="82" t="str">
        <f t="shared" si="2"/>
        <v>192468</v>
      </c>
      <c r="AP30" s="82">
        <f>VLOOKUP(AO30,Centros!$AA$2:$AB$490,2,FALSE)</f>
        <v>110018</v>
      </c>
      <c r="AQ30" s="82" t="str">
        <f>VLOOKUP(AP30,Centros!$U$2:$V$281,2,FALSE)</f>
        <v>COLEGIO Mª INMACULADA DE CARCAIXENT</v>
      </c>
      <c r="AR30" s="82" t="str">
        <f>VLOOKUP(A30,Centros!$AC$2:$AE$349,3,FALSE)</f>
        <v>ALGADI</v>
      </c>
      <c r="AS30" s="82">
        <f t="shared" si="3"/>
        <v>110018</v>
      </c>
      <c r="AT30" s="82">
        <f t="shared" si="5"/>
        <v>19246</v>
      </c>
    </row>
    <row r="31" spans="1:46" x14ac:dyDescent="0.3">
      <c r="A31" s="70">
        <v>19228</v>
      </c>
      <c r="B31" s="70">
        <v>54</v>
      </c>
      <c r="C31" s="71" t="s">
        <v>2993</v>
      </c>
      <c r="D31" s="70">
        <v>54</v>
      </c>
      <c r="E31" s="71" t="s">
        <v>35</v>
      </c>
      <c r="F31" s="72">
        <v>44348</v>
      </c>
      <c r="G31" s="72"/>
      <c r="H31" s="71" t="s">
        <v>2994</v>
      </c>
      <c r="I31" s="71" t="s">
        <v>2995</v>
      </c>
      <c r="J31" s="71" t="s">
        <v>36</v>
      </c>
      <c r="K31" s="71" t="s">
        <v>2996</v>
      </c>
      <c r="L31" s="71" t="s">
        <v>2997</v>
      </c>
      <c r="M31" s="71" t="s">
        <v>2998</v>
      </c>
      <c r="N31" s="71" t="s">
        <v>118</v>
      </c>
      <c r="O31" s="71" t="s">
        <v>38</v>
      </c>
      <c r="P31" s="70">
        <v>100</v>
      </c>
      <c r="Q31" s="71" t="s">
        <v>2951</v>
      </c>
      <c r="R31" s="70">
        <v>100</v>
      </c>
      <c r="S31" s="72">
        <v>35335</v>
      </c>
      <c r="T31" s="71" t="s">
        <v>2830</v>
      </c>
      <c r="U31" s="71" t="s">
        <v>2999</v>
      </c>
      <c r="V31" s="72">
        <v>26670</v>
      </c>
      <c r="W31" s="71" t="s">
        <v>80</v>
      </c>
      <c r="X31" s="71" t="s">
        <v>42</v>
      </c>
      <c r="Y31" s="71" t="s">
        <v>36</v>
      </c>
      <c r="Z31" s="70">
        <v>0</v>
      </c>
      <c r="AA31" s="70">
        <v>10</v>
      </c>
      <c r="AB31" s="71" t="s">
        <v>36</v>
      </c>
      <c r="AC31" s="71" t="s">
        <v>3000</v>
      </c>
      <c r="AD31" s="71" t="s">
        <v>3001</v>
      </c>
      <c r="AE31" s="71" t="s">
        <v>53</v>
      </c>
      <c r="AF31" s="71" t="s">
        <v>119</v>
      </c>
      <c r="AG31" s="71" t="s">
        <v>46</v>
      </c>
      <c r="AH31" s="73">
        <v>1403.55</v>
      </c>
      <c r="AI31" s="73">
        <v>229.34</v>
      </c>
      <c r="AJ31" s="73">
        <v>523.66999999999996</v>
      </c>
      <c r="AK31" s="70"/>
      <c r="AL31" s="73">
        <v>2156.56</v>
      </c>
      <c r="AM31" s="73">
        <v>71.89</v>
      </c>
      <c r="AN31" s="109">
        <f t="shared" si="1"/>
        <v>8.9862500000000001</v>
      </c>
      <c r="AO31" s="82" t="str">
        <f t="shared" si="2"/>
        <v>192287</v>
      </c>
      <c r="AP31" s="82">
        <f>VLOOKUP(AO31,Centros!$AA$2:$AB$490,2,FALSE)</f>
        <v>120028</v>
      </c>
      <c r="AQ31" s="82" t="str">
        <f>VLOOKUP(AP31,Centros!$U$2:$V$281,2,FALSE)</f>
        <v>C.M.STA.MARIA DEL PINO</v>
      </c>
      <c r="AR31" s="82" t="str">
        <f>VLOOKUP(A31,Centros!$AC$2:$AE$349,3,FALSE)</f>
        <v>ALGADI</v>
      </c>
      <c r="AS31" s="82">
        <f t="shared" si="3"/>
        <v>120028</v>
      </c>
      <c r="AT31" s="82">
        <f t="shared" si="5"/>
        <v>19228</v>
      </c>
    </row>
    <row r="32" spans="1:46" x14ac:dyDescent="0.3">
      <c r="A32" s="70">
        <v>19246</v>
      </c>
      <c r="B32" s="70">
        <v>99</v>
      </c>
      <c r="C32" s="71" t="s">
        <v>7387</v>
      </c>
      <c r="D32" s="70">
        <v>99</v>
      </c>
      <c r="E32" s="71" t="s">
        <v>113</v>
      </c>
      <c r="F32" s="72">
        <v>45901</v>
      </c>
      <c r="G32" s="72"/>
      <c r="H32" s="71" t="s">
        <v>7388</v>
      </c>
      <c r="I32" s="71" t="s">
        <v>7389</v>
      </c>
      <c r="J32" s="71" t="s">
        <v>36</v>
      </c>
      <c r="K32" s="71" t="s">
        <v>7390</v>
      </c>
      <c r="L32" s="71" t="s">
        <v>7391</v>
      </c>
      <c r="M32" s="71" t="s">
        <v>7392</v>
      </c>
      <c r="N32" s="71" t="s">
        <v>5400</v>
      </c>
      <c r="O32" s="71" t="s">
        <v>114</v>
      </c>
      <c r="P32" s="70">
        <v>300</v>
      </c>
      <c r="Q32" s="71" t="s">
        <v>78</v>
      </c>
      <c r="R32" s="70">
        <v>56.25</v>
      </c>
      <c r="S32" s="72">
        <v>45411</v>
      </c>
      <c r="T32" s="71" t="s">
        <v>2886</v>
      </c>
      <c r="U32" s="71" t="s">
        <v>40</v>
      </c>
      <c r="V32" s="72">
        <v>29265</v>
      </c>
      <c r="W32" s="71" t="s">
        <v>115</v>
      </c>
      <c r="X32" s="71" t="s">
        <v>42</v>
      </c>
      <c r="Y32" s="71" t="s">
        <v>43</v>
      </c>
      <c r="Z32" s="70">
        <v>0</v>
      </c>
      <c r="AA32" s="70">
        <v>10</v>
      </c>
      <c r="AB32" s="71" t="s">
        <v>36</v>
      </c>
      <c r="AC32" s="71" t="s">
        <v>2908</v>
      </c>
      <c r="AD32" s="71" t="s">
        <v>44</v>
      </c>
      <c r="AE32" s="71" t="s">
        <v>45</v>
      </c>
      <c r="AF32" s="71" t="s">
        <v>40</v>
      </c>
      <c r="AG32" s="71" t="s">
        <v>46</v>
      </c>
      <c r="AH32" s="73">
        <v>686.99</v>
      </c>
      <c r="AI32" s="73">
        <v>171.75</v>
      </c>
      <c r="AJ32" s="73">
        <v>277.5</v>
      </c>
      <c r="AK32" s="70"/>
      <c r="AL32" s="73">
        <v>1136.24</v>
      </c>
      <c r="AM32" s="73">
        <v>37.869999999999997</v>
      </c>
      <c r="AN32" s="109">
        <f t="shared" si="1"/>
        <v>8.4155555555555548</v>
      </c>
      <c r="AO32" s="82" t="str">
        <f t="shared" si="2"/>
        <v>192468</v>
      </c>
      <c r="AP32" s="82">
        <f>VLOOKUP(AO32,Centros!$AA$2:$AB$490,2,FALSE)</f>
        <v>110018</v>
      </c>
      <c r="AQ32" s="82" t="str">
        <f>VLOOKUP(AP32,Centros!$U$2:$V$281,2,FALSE)</f>
        <v>COLEGIO Mª INMACULADA DE CARCAIXENT</v>
      </c>
      <c r="AR32" s="82" t="str">
        <f>VLOOKUP(A32,Centros!$AC$2:$AE$349,3,FALSE)</f>
        <v>ALGADI</v>
      </c>
      <c r="AS32" s="82">
        <f t="shared" si="3"/>
        <v>110018</v>
      </c>
      <c r="AT32" s="82">
        <f t="shared" si="5"/>
        <v>19246</v>
      </c>
    </row>
    <row r="33" spans="1:46" x14ac:dyDescent="0.3">
      <c r="A33" s="70">
        <v>19228</v>
      </c>
      <c r="B33" s="70">
        <v>901</v>
      </c>
      <c r="C33" s="71" t="s">
        <v>7393</v>
      </c>
      <c r="D33" s="70">
        <v>901</v>
      </c>
      <c r="E33" s="71" t="s">
        <v>35</v>
      </c>
      <c r="F33" s="72">
        <v>45912</v>
      </c>
      <c r="G33" s="72"/>
      <c r="H33" s="71" t="s">
        <v>7394</v>
      </c>
      <c r="I33" s="71" t="s">
        <v>7395</v>
      </c>
      <c r="J33" s="71" t="s">
        <v>36</v>
      </c>
      <c r="K33" s="71" t="s">
        <v>7396</v>
      </c>
      <c r="L33" s="71" t="s">
        <v>7397</v>
      </c>
      <c r="M33" s="71" t="s">
        <v>7398</v>
      </c>
      <c r="N33" s="71" t="s">
        <v>37</v>
      </c>
      <c r="O33" s="71" t="s">
        <v>38</v>
      </c>
      <c r="P33" s="70">
        <v>410</v>
      </c>
      <c r="Q33" s="71" t="s">
        <v>241</v>
      </c>
      <c r="R33" s="70">
        <v>100</v>
      </c>
      <c r="S33" s="72">
        <v>45912</v>
      </c>
      <c r="T33" s="71" t="s">
        <v>2828</v>
      </c>
      <c r="U33" s="71" t="s">
        <v>40</v>
      </c>
      <c r="V33" s="72">
        <v>27485</v>
      </c>
      <c r="W33" s="71" t="s">
        <v>107</v>
      </c>
      <c r="X33" s="71" t="s">
        <v>42</v>
      </c>
      <c r="Y33" s="71" t="s">
        <v>66</v>
      </c>
      <c r="Z33" s="70">
        <v>0</v>
      </c>
      <c r="AA33" s="70">
        <v>10</v>
      </c>
      <c r="AB33" s="71" t="s">
        <v>36</v>
      </c>
      <c r="AC33" s="71" t="s">
        <v>2905</v>
      </c>
      <c r="AD33" s="71" t="s">
        <v>44</v>
      </c>
      <c r="AE33" s="71" t="s">
        <v>53</v>
      </c>
      <c r="AF33" s="71" t="s">
        <v>121</v>
      </c>
      <c r="AG33" s="71" t="s">
        <v>55</v>
      </c>
      <c r="AH33" s="73">
        <v>1200.04</v>
      </c>
      <c r="AI33" s="73">
        <v>181.29</v>
      </c>
      <c r="AJ33" s="73">
        <v>442.98</v>
      </c>
      <c r="AK33" s="70"/>
      <c r="AL33" s="73">
        <v>1824.31</v>
      </c>
      <c r="AM33" s="73">
        <v>60.81</v>
      </c>
      <c r="AN33" s="109">
        <f t="shared" si="1"/>
        <v>7.6012500000000003</v>
      </c>
      <c r="AO33" s="82" t="str">
        <f t="shared" si="2"/>
        <v>192285</v>
      </c>
      <c r="AP33" s="82">
        <f>VLOOKUP(AO33,Centros!$AA$2:$AB$490,2,FALSE)</f>
        <v>120001</v>
      </c>
      <c r="AQ33" s="82" t="str">
        <f>VLOOKUP(AP33,Centros!$U$2:$V$281,2,FALSE)</f>
        <v>COLEGIO MAYOR SAN AGUSTIN</v>
      </c>
      <c r="AR33" s="82" t="str">
        <f>VLOOKUP(A33,Centros!$AC$2:$AE$349,3,FALSE)</f>
        <v>ALGADI</v>
      </c>
      <c r="AS33" s="82">
        <f t="shared" si="3"/>
        <v>120001</v>
      </c>
      <c r="AT33" s="82">
        <f t="shared" si="5"/>
        <v>19228</v>
      </c>
    </row>
    <row r="34" spans="1:46" x14ac:dyDescent="0.3">
      <c r="A34" s="70">
        <v>19228</v>
      </c>
      <c r="B34" s="70">
        <v>140</v>
      </c>
      <c r="C34" s="71" t="s">
        <v>3002</v>
      </c>
      <c r="D34" s="70">
        <v>140</v>
      </c>
      <c r="E34" s="71" t="s">
        <v>35</v>
      </c>
      <c r="F34" s="72">
        <v>44866</v>
      </c>
      <c r="G34" s="72"/>
      <c r="H34" s="71" t="s">
        <v>3003</v>
      </c>
      <c r="I34" s="71" t="s">
        <v>3004</v>
      </c>
      <c r="J34" s="71" t="s">
        <v>36</v>
      </c>
      <c r="K34" s="71" t="s">
        <v>3005</v>
      </c>
      <c r="L34" s="71" t="s">
        <v>3006</v>
      </c>
      <c r="M34" s="71" t="s">
        <v>3007</v>
      </c>
      <c r="N34" s="71" t="s">
        <v>3008</v>
      </c>
      <c r="O34" s="71" t="s">
        <v>122</v>
      </c>
      <c r="P34" s="70">
        <v>100</v>
      </c>
      <c r="Q34" s="71" t="s">
        <v>2951</v>
      </c>
      <c r="R34" s="70">
        <v>100</v>
      </c>
      <c r="S34" s="72">
        <v>42186</v>
      </c>
      <c r="T34" s="71" t="s">
        <v>123</v>
      </c>
      <c r="U34" s="71" t="s">
        <v>124</v>
      </c>
      <c r="V34" s="72">
        <v>23163</v>
      </c>
      <c r="W34" s="71" t="s">
        <v>125</v>
      </c>
      <c r="X34" s="71" t="s">
        <v>51</v>
      </c>
      <c r="Y34" s="71" t="s">
        <v>36</v>
      </c>
      <c r="Z34" s="70">
        <v>0</v>
      </c>
      <c r="AA34" s="70">
        <v>4</v>
      </c>
      <c r="AB34" s="71" t="s">
        <v>36</v>
      </c>
      <c r="AC34" s="71" t="s">
        <v>2905</v>
      </c>
      <c r="AD34" s="71" t="s">
        <v>44</v>
      </c>
      <c r="AE34" s="71" t="s">
        <v>61</v>
      </c>
      <c r="AF34" s="71" t="s">
        <v>71</v>
      </c>
      <c r="AG34" s="71" t="s">
        <v>46</v>
      </c>
      <c r="AH34" s="73">
        <v>2182.63</v>
      </c>
      <c r="AI34" s="73">
        <v>319.8</v>
      </c>
      <c r="AJ34" s="73">
        <v>802.52</v>
      </c>
      <c r="AK34" s="70"/>
      <c r="AL34" s="73">
        <v>3304.95</v>
      </c>
      <c r="AM34" s="73">
        <v>110.17</v>
      </c>
      <c r="AN34" s="109">
        <f t="shared" si="1"/>
        <v>13.77125</v>
      </c>
      <c r="AO34" s="82" t="str">
        <f t="shared" si="2"/>
        <v>1922832</v>
      </c>
      <c r="AP34" s="82">
        <f>VLOOKUP(AO34,Centros!$AA$2:$AB$490,2,FALSE)</f>
        <v>110061</v>
      </c>
      <c r="AQ34" s="82" t="str">
        <f>VLOOKUP(AP34,Centros!$U$2:$V$281,2,FALSE)</f>
        <v>COL. SAN AGUSTIN - MADRID</v>
      </c>
      <c r="AR34" s="82" t="str">
        <f>VLOOKUP(A34,Centros!$AC$2:$AE$349,3,FALSE)</f>
        <v>ALGADI</v>
      </c>
      <c r="AS34" s="82">
        <f t="shared" si="3"/>
        <v>110061</v>
      </c>
      <c r="AT34" s="82">
        <f t="shared" si="5"/>
        <v>19228</v>
      </c>
    </row>
    <row r="35" spans="1:46" x14ac:dyDescent="0.3">
      <c r="A35" s="70">
        <v>19228</v>
      </c>
      <c r="B35" s="70">
        <v>1334</v>
      </c>
      <c r="C35" s="71" t="s">
        <v>7399</v>
      </c>
      <c r="D35" s="70">
        <v>1334</v>
      </c>
      <c r="E35" s="71" t="s">
        <v>35</v>
      </c>
      <c r="F35" s="72">
        <v>45892</v>
      </c>
      <c r="G35" s="72"/>
      <c r="H35" s="71" t="s">
        <v>7400</v>
      </c>
      <c r="I35" s="71" t="s">
        <v>7401</v>
      </c>
      <c r="J35" s="71" t="s">
        <v>36</v>
      </c>
      <c r="K35" s="71" t="s">
        <v>7402</v>
      </c>
      <c r="L35" s="71" t="s">
        <v>7403</v>
      </c>
      <c r="M35" s="71" t="s">
        <v>7404</v>
      </c>
      <c r="N35" s="71" t="s">
        <v>118</v>
      </c>
      <c r="O35" s="71" t="s">
        <v>38</v>
      </c>
      <c r="P35" s="70">
        <v>300</v>
      </c>
      <c r="Q35" s="71" t="s">
        <v>78</v>
      </c>
      <c r="R35" s="70">
        <v>100</v>
      </c>
      <c r="S35" s="72">
        <v>33862</v>
      </c>
      <c r="T35" s="71" t="s">
        <v>7405</v>
      </c>
      <c r="U35" s="71" t="s">
        <v>126</v>
      </c>
      <c r="V35" s="72">
        <v>24289</v>
      </c>
      <c r="W35" s="71" t="s">
        <v>127</v>
      </c>
      <c r="X35" s="71" t="s">
        <v>51</v>
      </c>
      <c r="Y35" s="71" t="s">
        <v>52</v>
      </c>
      <c r="Z35" s="70">
        <v>0</v>
      </c>
      <c r="AA35" s="70">
        <v>6</v>
      </c>
      <c r="AB35" s="71" t="s">
        <v>36</v>
      </c>
      <c r="AC35" s="71" t="s">
        <v>2905</v>
      </c>
      <c r="AD35" s="71" t="s">
        <v>44</v>
      </c>
      <c r="AE35" s="71" t="s">
        <v>45</v>
      </c>
      <c r="AF35" s="71" t="s">
        <v>36</v>
      </c>
      <c r="AG35" s="71" t="s">
        <v>46</v>
      </c>
      <c r="AH35" s="73">
        <v>1813.9</v>
      </c>
      <c r="AI35" s="73">
        <v>258.74</v>
      </c>
      <c r="AJ35" s="73">
        <v>664.71</v>
      </c>
      <c r="AK35" s="70"/>
      <c r="AL35" s="73">
        <v>2737.35</v>
      </c>
      <c r="AM35" s="73">
        <v>91.25</v>
      </c>
      <c r="AN35" s="109">
        <f t="shared" si="1"/>
        <v>11.40625</v>
      </c>
      <c r="AO35" s="82" t="str">
        <f t="shared" si="2"/>
        <v>19228107</v>
      </c>
      <c r="AP35" s="82">
        <f>VLOOKUP(AO35,Centros!$AA$2:$AB$490,2,FALSE)</f>
        <v>110216</v>
      </c>
      <c r="AQ35" s="82" t="str">
        <f>VLOOKUP(AP35,Centros!$U$2:$V$281,2,FALSE)</f>
        <v>COL. MATER INMACULATA</v>
      </c>
      <c r="AR35" s="82" t="str">
        <f>VLOOKUP(A35,Centros!$AC$2:$AE$349,3,FALSE)</f>
        <v>ALGADI</v>
      </c>
      <c r="AS35" s="82">
        <f t="shared" si="3"/>
        <v>110216</v>
      </c>
      <c r="AT35" s="82">
        <f t="shared" si="5"/>
        <v>19228</v>
      </c>
    </row>
    <row r="36" spans="1:46" x14ac:dyDescent="0.3">
      <c r="A36" s="70">
        <v>19228</v>
      </c>
      <c r="B36" s="70">
        <v>330</v>
      </c>
      <c r="C36" s="71" t="s">
        <v>7406</v>
      </c>
      <c r="D36" s="70">
        <v>330</v>
      </c>
      <c r="E36" s="71" t="s">
        <v>35</v>
      </c>
      <c r="F36" s="72">
        <v>45901</v>
      </c>
      <c r="G36" s="72"/>
      <c r="H36" s="71" t="s">
        <v>7407</v>
      </c>
      <c r="I36" s="71" t="s">
        <v>7408</v>
      </c>
      <c r="J36" s="71" t="s">
        <v>7409</v>
      </c>
      <c r="K36" s="71" t="s">
        <v>7410</v>
      </c>
      <c r="L36" s="71" t="s">
        <v>7411</v>
      </c>
      <c r="M36" s="71" t="s">
        <v>7412</v>
      </c>
      <c r="N36" s="71" t="s">
        <v>7413</v>
      </c>
      <c r="O36" s="71" t="s">
        <v>38</v>
      </c>
      <c r="P36" s="70">
        <v>300</v>
      </c>
      <c r="Q36" s="71" t="s">
        <v>85</v>
      </c>
      <c r="R36" s="70">
        <v>100</v>
      </c>
      <c r="S36" s="72">
        <v>42376</v>
      </c>
      <c r="T36" s="71" t="s">
        <v>2842</v>
      </c>
      <c r="U36" s="71" t="s">
        <v>106</v>
      </c>
      <c r="V36" s="72">
        <v>24907</v>
      </c>
      <c r="W36" s="71" t="s">
        <v>129</v>
      </c>
      <c r="X36" s="71" t="s">
        <v>42</v>
      </c>
      <c r="Y36" s="71" t="s">
        <v>36</v>
      </c>
      <c r="Z36" s="70">
        <v>0</v>
      </c>
      <c r="AA36" s="70">
        <v>10</v>
      </c>
      <c r="AB36" s="71" t="s">
        <v>36</v>
      </c>
      <c r="AC36" s="71" t="s">
        <v>2905</v>
      </c>
      <c r="AD36" s="71" t="s">
        <v>44</v>
      </c>
      <c r="AE36" s="71" t="s">
        <v>53</v>
      </c>
      <c r="AF36" s="71" t="s">
        <v>7414</v>
      </c>
      <c r="AG36" s="71" t="s">
        <v>46</v>
      </c>
      <c r="AH36" s="73">
        <v>1246.04</v>
      </c>
      <c r="AI36" s="73">
        <v>181.29</v>
      </c>
      <c r="AJ36" s="73">
        <v>457.73</v>
      </c>
      <c r="AK36" s="70"/>
      <c r="AL36" s="73">
        <v>1885.06</v>
      </c>
      <c r="AM36" s="73">
        <v>62.84</v>
      </c>
      <c r="AN36" s="109">
        <f t="shared" si="1"/>
        <v>7.8550000000000004</v>
      </c>
      <c r="AO36" s="82" t="str">
        <f t="shared" si="2"/>
        <v>1922853</v>
      </c>
      <c r="AP36" s="82">
        <f>VLOOKUP(AO36,Centros!$AA$2:$AB$490,2,FALSE)</f>
        <v>120009</v>
      </c>
      <c r="AQ36" s="82" t="str">
        <f>VLOOKUP(AP36,Centros!$U$2:$V$281,2,FALSE)</f>
        <v>COLEGIO MAYOR ALCALA</v>
      </c>
      <c r="AR36" s="82" t="str">
        <f>VLOOKUP(A36,Centros!$AC$2:$AE$349,3,FALSE)</f>
        <v>ALGADI</v>
      </c>
      <c r="AS36" s="82">
        <f t="shared" si="3"/>
        <v>120009</v>
      </c>
      <c r="AT36" s="82">
        <f t="shared" si="5"/>
        <v>19228</v>
      </c>
    </row>
    <row r="37" spans="1:46" x14ac:dyDescent="0.3">
      <c r="A37" s="70">
        <v>19228</v>
      </c>
      <c r="B37" s="70">
        <v>196</v>
      </c>
      <c r="C37" s="71" t="s">
        <v>7415</v>
      </c>
      <c r="D37" s="70">
        <v>196</v>
      </c>
      <c r="E37" s="71" t="s">
        <v>35</v>
      </c>
      <c r="F37" s="72">
        <v>45931</v>
      </c>
      <c r="G37" s="72"/>
      <c r="H37" s="71" t="s">
        <v>7416</v>
      </c>
      <c r="I37" s="71" t="s">
        <v>7417</v>
      </c>
      <c r="J37" s="71" t="s">
        <v>36</v>
      </c>
      <c r="K37" s="71" t="s">
        <v>7418</v>
      </c>
      <c r="L37" s="71" t="s">
        <v>7419</v>
      </c>
      <c r="M37" s="71" t="s">
        <v>7420</v>
      </c>
      <c r="N37" s="71" t="s">
        <v>130</v>
      </c>
      <c r="O37" s="71" t="s">
        <v>38</v>
      </c>
      <c r="P37" s="70">
        <v>300</v>
      </c>
      <c r="Q37" s="71" t="s">
        <v>78</v>
      </c>
      <c r="R37" s="70">
        <v>50</v>
      </c>
      <c r="S37" s="72">
        <v>42278</v>
      </c>
      <c r="T37" s="71" t="s">
        <v>2836</v>
      </c>
      <c r="U37" s="71" t="s">
        <v>40</v>
      </c>
      <c r="V37" s="72">
        <v>31582</v>
      </c>
      <c r="W37" s="71" t="s">
        <v>131</v>
      </c>
      <c r="X37" s="71" t="s">
        <v>42</v>
      </c>
      <c r="Y37" s="71" t="s">
        <v>36</v>
      </c>
      <c r="Z37" s="70">
        <v>0</v>
      </c>
      <c r="AA37" s="70">
        <v>10</v>
      </c>
      <c r="AB37" s="71" t="s">
        <v>36</v>
      </c>
      <c r="AC37" s="71" t="s">
        <v>2905</v>
      </c>
      <c r="AD37" s="71" t="s">
        <v>44</v>
      </c>
      <c r="AE37" s="71" t="s">
        <v>53</v>
      </c>
      <c r="AF37" s="71" t="s">
        <v>40</v>
      </c>
      <c r="AG37" s="71" t="s">
        <v>46</v>
      </c>
      <c r="AH37" s="73">
        <v>600.02</v>
      </c>
      <c r="AI37" s="73">
        <v>90.64</v>
      </c>
      <c r="AJ37" s="73">
        <v>245.47</v>
      </c>
      <c r="AK37" s="70"/>
      <c r="AL37" s="73">
        <v>936.13</v>
      </c>
      <c r="AM37" s="73">
        <v>31.2</v>
      </c>
      <c r="AN37" s="109">
        <f t="shared" si="1"/>
        <v>7.8</v>
      </c>
      <c r="AO37" s="82" t="str">
        <f t="shared" si="2"/>
        <v>1922836</v>
      </c>
      <c r="AP37" s="82">
        <f>VLOOKUP(AO37,Centros!$AA$2:$AB$490,2,FALSE)</f>
        <v>110030</v>
      </c>
      <c r="AQ37" s="82" t="str">
        <f>VLOOKUP(AP37,Centros!$U$2:$V$281,2,FALSE)</f>
        <v>COLEGIO INMACULADA</v>
      </c>
      <c r="AR37" s="82" t="str">
        <f>VLOOKUP(A37,Centros!$AC$2:$AE$349,3,FALSE)</f>
        <v>ALGADI</v>
      </c>
      <c r="AS37" s="82">
        <f t="shared" si="3"/>
        <v>110030</v>
      </c>
      <c r="AT37" s="82">
        <f t="shared" si="5"/>
        <v>19228</v>
      </c>
    </row>
    <row r="38" spans="1:46" x14ac:dyDescent="0.3">
      <c r="A38" s="70">
        <v>19228</v>
      </c>
      <c r="B38" s="70">
        <v>593</v>
      </c>
      <c r="C38" s="71" t="s">
        <v>3009</v>
      </c>
      <c r="D38" s="70">
        <v>593</v>
      </c>
      <c r="E38" s="71" t="s">
        <v>35</v>
      </c>
      <c r="F38" s="72">
        <v>44866</v>
      </c>
      <c r="G38" s="72"/>
      <c r="H38" s="71" t="s">
        <v>3010</v>
      </c>
      <c r="I38" s="71" t="s">
        <v>3011</v>
      </c>
      <c r="J38" s="71" t="s">
        <v>36</v>
      </c>
      <c r="K38" s="71" t="s">
        <v>3012</v>
      </c>
      <c r="L38" s="71" t="s">
        <v>3013</v>
      </c>
      <c r="M38" s="71" t="s">
        <v>3014</v>
      </c>
      <c r="N38" s="71" t="s">
        <v>132</v>
      </c>
      <c r="O38" s="71" t="s">
        <v>38</v>
      </c>
      <c r="P38" s="70">
        <v>100</v>
      </c>
      <c r="Q38" s="71" t="s">
        <v>2951</v>
      </c>
      <c r="R38" s="70">
        <v>100</v>
      </c>
      <c r="S38" s="72">
        <v>37137</v>
      </c>
      <c r="T38" s="71" t="s">
        <v>2832</v>
      </c>
      <c r="U38" s="71" t="s">
        <v>133</v>
      </c>
      <c r="V38" s="72">
        <v>23119</v>
      </c>
      <c r="W38" s="71" t="s">
        <v>115</v>
      </c>
      <c r="X38" s="71" t="s">
        <v>42</v>
      </c>
      <c r="Y38" s="71" t="s">
        <v>36</v>
      </c>
      <c r="Z38" s="70">
        <v>0</v>
      </c>
      <c r="AA38" s="70">
        <v>8</v>
      </c>
      <c r="AB38" s="71" t="s">
        <v>819</v>
      </c>
      <c r="AC38" s="71" t="s">
        <v>2825</v>
      </c>
      <c r="AD38" s="71" t="s">
        <v>92</v>
      </c>
      <c r="AE38" s="71" t="s">
        <v>83</v>
      </c>
      <c r="AF38" s="71" t="s">
        <v>88</v>
      </c>
      <c r="AG38" s="71" t="s">
        <v>46</v>
      </c>
      <c r="AH38" s="73">
        <v>1827.52</v>
      </c>
      <c r="AI38" s="73">
        <v>277.60000000000002</v>
      </c>
      <c r="AJ38" s="73">
        <v>719.32</v>
      </c>
      <c r="AK38" s="70"/>
      <c r="AL38" s="73">
        <v>2824.44</v>
      </c>
      <c r="AM38" s="73">
        <v>91.11</v>
      </c>
      <c r="AN38" s="109">
        <f t="shared" si="1"/>
        <v>11.38875</v>
      </c>
      <c r="AO38" s="82" t="str">
        <f t="shared" si="2"/>
        <v>192288</v>
      </c>
      <c r="AP38" s="82">
        <f>VLOOKUP(AO38,Centros!$AA$2:$AB$490,2,FALSE)</f>
        <v>110085</v>
      </c>
      <c r="AQ38" s="82" t="str">
        <f>VLOOKUP(AP38,Centros!$U$2:$V$281,2,FALSE)</f>
        <v>COLEGIO VIRGEN DE MIRASIERRA</v>
      </c>
      <c r="AR38" s="82" t="str">
        <f>VLOOKUP(A38,Centros!$AC$2:$AE$349,3,FALSE)</f>
        <v>ALGADI</v>
      </c>
      <c r="AS38" s="82">
        <f t="shared" si="3"/>
        <v>110085</v>
      </c>
      <c r="AT38" s="82">
        <f t="shared" si="5"/>
        <v>19228</v>
      </c>
    </row>
    <row r="39" spans="1:46" x14ac:dyDescent="0.3">
      <c r="A39" s="70">
        <v>19218</v>
      </c>
      <c r="B39" s="70">
        <v>13</v>
      </c>
      <c r="C39" s="71" t="s">
        <v>7421</v>
      </c>
      <c r="D39" s="70">
        <v>13</v>
      </c>
      <c r="E39" s="71" t="s">
        <v>1239</v>
      </c>
      <c r="F39" s="72">
        <v>45910</v>
      </c>
      <c r="G39" s="72"/>
      <c r="H39" s="71" t="s">
        <v>7422</v>
      </c>
      <c r="I39" s="71" t="s">
        <v>7423</v>
      </c>
      <c r="J39" s="71" t="s">
        <v>36</v>
      </c>
      <c r="K39" s="71" t="s">
        <v>7424</v>
      </c>
      <c r="L39" s="71" t="s">
        <v>7425</v>
      </c>
      <c r="M39" s="71" t="s">
        <v>7426</v>
      </c>
      <c r="N39" s="71" t="s">
        <v>1266</v>
      </c>
      <c r="O39" s="71" t="s">
        <v>134</v>
      </c>
      <c r="P39" s="70">
        <v>300</v>
      </c>
      <c r="Q39" s="71" t="s">
        <v>78</v>
      </c>
      <c r="R39" s="70">
        <v>87.5</v>
      </c>
      <c r="S39" s="72">
        <v>45404</v>
      </c>
      <c r="T39" s="71" t="s">
        <v>1251</v>
      </c>
      <c r="U39" s="71" t="s">
        <v>7427</v>
      </c>
      <c r="V39" s="72">
        <v>28450</v>
      </c>
      <c r="W39" s="71" t="s">
        <v>1252</v>
      </c>
      <c r="X39" s="71" t="s">
        <v>42</v>
      </c>
      <c r="Y39" s="71" t="s">
        <v>52</v>
      </c>
      <c r="Z39" s="70">
        <v>0</v>
      </c>
      <c r="AA39" s="70">
        <v>8</v>
      </c>
      <c r="AB39" s="71" t="s">
        <v>36</v>
      </c>
      <c r="AC39" s="71" t="s">
        <v>7363</v>
      </c>
      <c r="AD39" s="71" t="s">
        <v>44</v>
      </c>
      <c r="AE39" s="71" t="s">
        <v>61</v>
      </c>
      <c r="AF39" s="71" t="s">
        <v>7386</v>
      </c>
      <c r="AG39" s="71" t="s">
        <v>46</v>
      </c>
      <c r="AH39" s="73">
        <v>1268.24</v>
      </c>
      <c r="AI39" s="73">
        <v>237.05</v>
      </c>
      <c r="AJ39" s="73">
        <v>482.75</v>
      </c>
      <c r="AK39" s="70"/>
      <c r="AL39" s="73">
        <v>1988.04</v>
      </c>
      <c r="AM39" s="73">
        <v>66.27</v>
      </c>
      <c r="AN39" s="109">
        <f t="shared" si="1"/>
        <v>9.4671428571428571</v>
      </c>
      <c r="AO39" s="82" t="str">
        <f t="shared" si="2"/>
        <v xml:space="preserve">192182 </v>
      </c>
      <c r="AP39" s="82">
        <f>VLOOKUP(AO39,Centros!$AA$2:$AB$490,2,FALSE)</f>
        <v>110191</v>
      </c>
      <c r="AQ39" s="82" t="str">
        <f>VLOOKUP(AP39,Centros!$U$2:$V$281,2,FALSE)</f>
        <v>COL. SANTO DOMINGO-GRANADA</v>
      </c>
      <c r="AR39" s="82" t="str">
        <f>VLOOKUP(A39,Centros!$AC$2:$AE$349,3,FALSE)</f>
        <v>ALGADI</v>
      </c>
      <c r="AS39" s="82">
        <f t="shared" si="3"/>
        <v>110191</v>
      </c>
      <c r="AT39" s="82">
        <f t="shared" si="5"/>
        <v>19218</v>
      </c>
    </row>
    <row r="40" spans="1:46" x14ac:dyDescent="0.3">
      <c r="A40" s="70">
        <v>19228</v>
      </c>
      <c r="B40" s="70">
        <v>605</v>
      </c>
      <c r="C40" s="71" t="s">
        <v>7428</v>
      </c>
      <c r="D40" s="70">
        <v>605</v>
      </c>
      <c r="E40" s="71" t="s">
        <v>35</v>
      </c>
      <c r="F40" s="72">
        <v>45894</v>
      </c>
      <c r="G40" s="72"/>
      <c r="H40" s="71" t="s">
        <v>7429</v>
      </c>
      <c r="I40" s="71" t="s">
        <v>7430</v>
      </c>
      <c r="J40" s="71" t="s">
        <v>36</v>
      </c>
      <c r="K40" s="71" t="s">
        <v>7431</v>
      </c>
      <c r="L40" s="71" t="s">
        <v>109</v>
      </c>
      <c r="M40" s="71" t="s">
        <v>7432</v>
      </c>
      <c r="N40" s="71" t="s">
        <v>37</v>
      </c>
      <c r="O40" s="71" t="s">
        <v>38</v>
      </c>
      <c r="P40" s="70">
        <v>300</v>
      </c>
      <c r="Q40" s="71" t="s">
        <v>57</v>
      </c>
      <c r="R40" s="70">
        <v>50</v>
      </c>
      <c r="S40" s="72">
        <v>39377</v>
      </c>
      <c r="T40" s="71" t="s">
        <v>2840</v>
      </c>
      <c r="U40" s="71" t="s">
        <v>58</v>
      </c>
      <c r="V40" s="72">
        <v>24158</v>
      </c>
      <c r="W40" s="71" t="s">
        <v>71</v>
      </c>
      <c r="X40" s="71" t="s">
        <v>42</v>
      </c>
      <c r="Y40" s="71" t="s">
        <v>52</v>
      </c>
      <c r="Z40" s="70">
        <v>0</v>
      </c>
      <c r="AA40" s="70">
        <v>10</v>
      </c>
      <c r="AB40" s="71" t="s">
        <v>36</v>
      </c>
      <c r="AC40" s="71" t="s">
        <v>2905</v>
      </c>
      <c r="AD40" s="71" t="s">
        <v>44</v>
      </c>
      <c r="AE40" s="71" t="s">
        <v>83</v>
      </c>
      <c r="AF40" s="71" t="s">
        <v>135</v>
      </c>
      <c r="AG40" s="71" t="s">
        <v>46</v>
      </c>
      <c r="AH40" s="73">
        <v>791.87</v>
      </c>
      <c r="AI40" s="73">
        <v>90.64</v>
      </c>
      <c r="AJ40" s="73">
        <v>283.02999999999997</v>
      </c>
      <c r="AK40" s="70"/>
      <c r="AL40" s="73">
        <v>1165.54</v>
      </c>
      <c r="AM40" s="73">
        <v>38.85</v>
      </c>
      <c r="AN40" s="109">
        <f t="shared" si="1"/>
        <v>9.7125000000000004</v>
      </c>
      <c r="AO40" s="82" t="str">
        <f t="shared" si="2"/>
        <v>1922840</v>
      </c>
      <c r="AP40" s="82">
        <f>VLOOKUP(AO40,Centros!$AA$2:$AB$490,2,FALSE)</f>
        <v>110060</v>
      </c>
      <c r="AQ40" s="82" t="str">
        <f>VLOOKUP(AP40,Centros!$U$2:$V$281,2,FALSE)</f>
        <v>COL. SAN BUENAVENTURA</v>
      </c>
      <c r="AR40" s="82" t="str">
        <f>VLOOKUP(A40,Centros!$AC$2:$AE$349,3,FALSE)</f>
        <v>ALGADI</v>
      </c>
      <c r="AS40" s="82">
        <f t="shared" si="3"/>
        <v>110060</v>
      </c>
      <c r="AT40" s="82">
        <f t="shared" si="5"/>
        <v>19228</v>
      </c>
    </row>
    <row r="41" spans="1:46" x14ac:dyDescent="0.3">
      <c r="A41" s="70">
        <v>19228</v>
      </c>
      <c r="B41" s="70">
        <v>776</v>
      </c>
      <c r="C41" s="71" t="s">
        <v>3018</v>
      </c>
      <c r="D41" s="70">
        <v>776</v>
      </c>
      <c r="E41" s="71" t="s">
        <v>35</v>
      </c>
      <c r="F41" s="72">
        <v>44562</v>
      </c>
      <c r="G41" s="72"/>
      <c r="H41" s="71" t="s">
        <v>3019</v>
      </c>
      <c r="I41" s="71" t="s">
        <v>3020</v>
      </c>
      <c r="J41" s="71" t="s">
        <v>36</v>
      </c>
      <c r="K41" s="71" t="s">
        <v>3021</v>
      </c>
      <c r="L41" s="71" t="s">
        <v>3022</v>
      </c>
      <c r="M41" s="71" t="s">
        <v>3023</v>
      </c>
      <c r="N41" s="71" t="s">
        <v>3024</v>
      </c>
      <c r="O41" s="71" t="s">
        <v>38</v>
      </c>
      <c r="P41" s="70">
        <v>200</v>
      </c>
      <c r="Q41" s="71" t="s">
        <v>2925</v>
      </c>
      <c r="R41" s="70">
        <v>80</v>
      </c>
      <c r="S41" s="72">
        <v>32843</v>
      </c>
      <c r="T41" s="71" t="s">
        <v>2844</v>
      </c>
      <c r="U41" s="71" t="s">
        <v>95</v>
      </c>
      <c r="V41" s="72">
        <v>25606</v>
      </c>
      <c r="W41" s="71" t="s">
        <v>96</v>
      </c>
      <c r="X41" s="71" t="s">
        <v>42</v>
      </c>
      <c r="Y41" s="71" t="s">
        <v>60</v>
      </c>
      <c r="Z41" s="70">
        <v>0</v>
      </c>
      <c r="AA41" s="70">
        <v>8</v>
      </c>
      <c r="AB41" s="71" t="s">
        <v>36</v>
      </c>
      <c r="AC41" s="71" t="s">
        <v>2972</v>
      </c>
      <c r="AD41" s="71" t="s">
        <v>97</v>
      </c>
      <c r="AE41" s="71" t="s">
        <v>3025</v>
      </c>
      <c r="AF41" s="71" t="s">
        <v>125</v>
      </c>
      <c r="AG41" s="71" t="s">
        <v>46</v>
      </c>
      <c r="AH41" s="73">
        <v>1614.26</v>
      </c>
      <c r="AI41" s="73">
        <v>198.17</v>
      </c>
      <c r="AJ41" s="73">
        <v>581.23</v>
      </c>
      <c r="AK41" s="70"/>
      <c r="AL41" s="73">
        <v>2393.66</v>
      </c>
      <c r="AM41" s="73">
        <v>79.790000000000006</v>
      </c>
      <c r="AN41" s="109">
        <f t="shared" si="1"/>
        <v>12.4671875</v>
      </c>
      <c r="AO41" s="82" t="str">
        <f t="shared" si="2"/>
        <v>1922876</v>
      </c>
      <c r="AP41" s="82">
        <f>VLOOKUP(AO41,Centros!$AA$2:$AB$490,2,FALSE)</f>
        <v>400001</v>
      </c>
      <c r="AQ41" s="82" t="str">
        <f>VLOOKUP(AP41,Centros!$U$2:$V$281,2,FALSE)</f>
        <v>CASA DE EJERCICIOS SAN JOSE</v>
      </c>
      <c r="AR41" s="82" t="str">
        <f>VLOOKUP(A41,Centros!$AC$2:$AE$349,3,FALSE)</f>
        <v>ALGADI</v>
      </c>
      <c r="AS41" s="82">
        <f t="shared" si="3"/>
        <v>400001</v>
      </c>
      <c r="AT41" s="82">
        <f t="shared" si="5"/>
        <v>19228</v>
      </c>
    </row>
    <row r="42" spans="1:46" x14ac:dyDescent="0.3">
      <c r="A42" s="70">
        <v>19233</v>
      </c>
      <c r="B42" s="70">
        <v>70</v>
      </c>
      <c r="C42" s="71" t="s">
        <v>3026</v>
      </c>
      <c r="D42" s="70">
        <v>70</v>
      </c>
      <c r="E42" s="71" t="s">
        <v>216</v>
      </c>
      <c r="F42" s="72">
        <v>45427</v>
      </c>
      <c r="G42" s="72"/>
      <c r="H42" s="71" t="s">
        <v>3027</v>
      </c>
      <c r="I42" s="71" t="s">
        <v>3028</v>
      </c>
      <c r="J42" s="71" t="s">
        <v>36</v>
      </c>
      <c r="K42" s="71" t="s">
        <v>3029</v>
      </c>
      <c r="L42" s="71" t="s">
        <v>3030</v>
      </c>
      <c r="M42" s="71" t="s">
        <v>3031</v>
      </c>
      <c r="N42" s="71" t="s">
        <v>3032</v>
      </c>
      <c r="O42" s="71" t="s">
        <v>138</v>
      </c>
      <c r="P42" s="70">
        <v>200</v>
      </c>
      <c r="Q42" s="71" t="s">
        <v>2925</v>
      </c>
      <c r="R42" s="70">
        <v>43.75</v>
      </c>
      <c r="S42" s="72">
        <v>45279</v>
      </c>
      <c r="T42" s="71" t="s">
        <v>3033</v>
      </c>
      <c r="U42" s="71" t="s">
        <v>901</v>
      </c>
      <c r="V42" s="72">
        <v>23814</v>
      </c>
      <c r="W42" s="71" t="s">
        <v>107</v>
      </c>
      <c r="X42" s="71" t="s">
        <v>42</v>
      </c>
      <c r="Y42" s="71" t="s">
        <v>52</v>
      </c>
      <c r="Z42" s="70">
        <v>0</v>
      </c>
      <c r="AA42" s="70">
        <v>10</v>
      </c>
      <c r="AB42" s="71" t="s">
        <v>36</v>
      </c>
      <c r="AC42" s="71" t="s">
        <v>2824</v>
      </c>
      <c r="AD42" s="71" t="s">
        <v>162</v>
      </c>
      <c r="AE42" s="71" t="s">
        <v>45</v>
      </c>
      <c r="AF42" s="71" t="s">
        <v>901</v>
      </c>
      <c r="AG42" s="71" t="s">
        <v>46</v>
      </c>
      <c r="AH42" s="73">
        <v>604.33000000000004</v>
      </c>
      <c r="AI42" s="70"/>
      <c r="AJ42" s="73">
        <v>213.45</v>
      </c>
      <c r="AK42" s="70"/>
      <c r="AL42" s="73">
        <v>817.78</v>
      </c>
      <c r="AM42" s="73">
        <v>27.26</v>
      </c>
      <c r="AN42" s="109">
        <f t="shared" si="1"/>
        <v>7.7885714285714291</v>
      </c>
      <c r="AO42" s="82" t="str">
        <f t="shared" si="2"/>
        <v>192335</v>
      </c>
      <c r="AP42" s="82">
        <f>VLOOKUP(AO42,Centros!$AA$2:$AB$490,2,FALSE)</f>
        <v>330002</v>
      </c>
      <c r="AQ42" s="82" t="str">
        <f>VLOOKUP(AP42,Centros!$U$2:$V$281,2,FALSE)</f>
        <v>RESIDENCIA COSTAMAR</v>
      </c>
      <c r="AR42" s="82" t="str">
        <f>VLOOKUP(A42,Centros!$AC$2:$AE$349,3,FALSE)</f>
        <v>ALGADI</v>
      </c>
      <c r="AS42" s="82">
        <f t="shared" si="3"/>
        <v>330002</v>
      </c>
      <c r="AT42" s="82">
        <f t="shared" si="5"/>
        <v>19233</v>
      </c>
    </row>
    <row r="43" spans="1:46" x14ac:dyDescent="0.3">
      <c r="A43" s="70">
        <v>19233</v>
      </c>
      <c r="B43" s="70">
        <v>80</v>
      </c>
      <c r="C43" s="71" t="s">
        <v>7435</v>
      </c>
      <c r="D43" s="70">
        <v>80</v>
      </c>
      <c r="E43" s="71" t="s">
        <v>216</v>
      </c>
      <c r="F43" s="72">
        <v>45909</v>
      </c>
      <c r="G43" s="72"/>
      <c r="H43" s="71" t="s">
        <v>7436</v>
      </c>
      <c r="I43" s="71" t="s">
        <v>7437</v>
      </c>
      <c r="J43" s="71" t="s">
        <v>36</v>
      </c>
      <c r="K43" s="71" t="s">
        <v>7438</v>
      </c>
      <c r="L43" s="71" t="s">
        <v>7439</v>
      </c>
      <c r="M43" s="71" t="s">
        <v>7440</v>
      </c>
      <c r="N43" s="71" t="s">
        <v>7441</v>
      </c>
      <c r="O43" s="71" t="s">
        <v>138</v>
      </c>
      <c r="P43" s="70">
        <v>300</v>
      </c>
      <c r="Q43" s="71" t="s">
        <v>57</v>
      </c>
      <c r="R43" s="70">
        <v>50</v>
      </c>
      <c r="S43" s="72">
        <v>44448</v>
      </c>
      <c r="T43" s="71" t="s">
        <v>2879</v>
      </c>
      <c r="U43" s="71" t="s">
        <v>7442</v>
      </c>
      <c r="V43" s="72">
        <v>24435</v>
      </c>
      <c r="W43" s="71" t="s">
        <v>234</v>
      </c>
      <c r="X43" s="71" t="s">
        <v>42</v>
      </c>
      <c r="Y43" s="71" t="s">
        <v>140</v>
      </c>
      <c r="Z43" s="70">
        <v>0</v>
      </c>
      <c r="AA43" s="70">
        <v>9</v>
      </c>
      <c r="AB43" s="71" t="s">
        <v>36</v>
      </c>
      <c r="AC43" s="71" t="s">
        <v>2909</v>
      </c>
      <c r="AD43" s="71" t="s">
        <v>44</v>
      </c>
      <c r="AE43" s="71" t="s">
        <v>53</v>
      </c>
      <c r="AF43" s="71" t="s">
        <v>40</v>
      </c>
      <c r="AG43" s="71" t="s">
        <v>46</v>
      </c>
      <c r="AH43" s="73">
        <v>646.66999999999996</v>
      </c>
      <c r="AI43" s="73">
        <v>155.80000000000001</v>
      </c>
      <c r="AJ43" s="73">
        <v>257.35000000000002</v>
      </c>
      <c r="AK43" s="70"/>
      <c r="AL43" s="73">
        <v>1059.82</v>
      </c>
      <c r="AM43" s="73">
        <v>35.33</v>
      </c>
      <c r="AN43" s="109">
        <f t="shared" si="1"/>
        <v>8.8324999999999996</v>
      </c>
      <c r="AO43" s="82" t="str">
        <f t="shared" si="2"/>
        <v>192336</v>
      </c>
      <c r="AP43" s="82">
        <f>VLOOKUP(AO43,Centros!$AA$2:$AB$490,2,FALSE)</f>
        <v>110501</v>
      </c>
      <c r="AQ43" s="82" t="str">
        <f>VLOOKUP(AP43,Centros!$U$2:$V$281,2,FALSE)</f>
        <v>COL. STA. TERESA DE JESUS-OVIEDO</v>
      </c>
      <c r="AR43" s="82" t="str">
        <f>VLOOKUP(A43,Centros!$AC$2:$AE$349,3,FALSE)</f>
        <v>ALGADI</v>
      </c>
      <c r="AS43" s="82">
        <f t="shared" si="3"/>
        <v>110501</v>
      </c>
      <c r="AT43" s="82">
        <f t="shared" si="5"/>
        <v>19233</v>
      </c>
    </row>
    <row r="44" spans="1:46" x14ac:dyDescent="0.3">
      <c r="A44" s="70">
        <v>20033</v>
      </c>
      <c r="B44" s="70">
        <v>3</v>
      </c>
      <c r="C44" s="71" t="s">
        <v>7443</v>
      </c>
      <c r="D44" s="70">
        <v>3</v>
      </c>
      <c r="E44" s="71" t="s">
        <v>7444</v>
      </c>
      <c r="F44" s="72">
        <v>45909</v>
      </c>
      <c r="G44" s="72"/>
      <c r="H44" s="71" t="s">
        <v>7445</v>
      </c>
      <c r="I44" s="71" t="s">
        <v>7446</v>
      </c>
      <c r="J44" s="71" t="s">
        <v>36</v>
      </c>
      <c r="K44" s="71" t="s">
        <v>7447</v>
      </c>
      <c r="L44" s="71" t="s">
        <v>7448</v>
      </c>
      <c r="M44" s="71" t="s">
        <v>7449</v>
      </c>
      <c r="N44" s="71" t="s">
        <v>7450</v>
      </c>
      <c r="O44" s="71" t="s">
        <v>138</v>
      </c>
      <c r="P44" s="70">
        <v>300</v>
      </c>
      <c r="Q44" s="71" t="s">
        <v>78</v>
      </c>
      <c r="R44" s="70">
        <v>68.75</v>
      </c>
      <c r="S44" s="72">
        <v>42258</v>
      </c>
      <c r="T44" s="71" t="s">
        <v>7451</v>
      </c>
      <c r="U44" s="71" t="s">
        <v>7452</v>
      </c>
      <c r="V44" s="72">
        <v>25259</v>
      </c>
      <c r="W44" s="71" t="s">
        <v>70</v>
      </c>
      <c r="X44" s="71" t="s">
        <v>42</v>
      </c>
      <c r="Y44" s="71" t="s">
        <v>60</v>
      </c>
      <c r="Z44" s="70">
        <v>0</v>
      </c>
      <c r="AA44" s="70">
        <v>9</v>
      </c>
      <c r="AB44" s="71" t="s">
        <v>36</v>
      </c>
      <c r="AC44" s="71" t="s">
        <v>2909</v>
      </c>
      <c r="AD44" s="71" t="s">
        <v>44</v>
      </c>
      <c r="AE44" s="71" t="s">
        <v>45</v>
      </c>
      <c r="AF44" s="71" t="s">
        <v>36</v>
      </c>
      <c r="AG44" s="71" t="s">
        <v>46</v>
      </c>
      <c r="AH44" s="73">
        <v>1095.53</v>
      </c>
      <c r="AI44" s="70"/>
      <c r="AJ44" s="73">
        <v>363.38</v>
      </c>
      <c r="AK44" s="70"/>
      <c r="AL44" s="73">
        <v>1458.91</v>
      </c>
      <c r="AM44" s="73">
        <v>48.63</v>
      </c>
      <c r="AN44" s="109">
        <f t="shared" si="1"/>
        <v>8.8418181818181818</v>
      </c>
      <c r="AO44" s="82" t="str">
        <f t="shared" si="2"/>
        <v>200331</v>
      </c>
      <c r="AP44" s="82">
        <f>VLOOKUP(AO44,Centros!$AA$2:$AB$490,2,FALSE)</f>
        <v>110221</v>
      </c>
      <c r="AQ44" s="82" t="str">
        <f>VLOOKUP(AP44,Centros!$U$2:$V$281,2,FALSE)</f>
        <v>COLEGIO INMACULADA DE OVIEDO</v>
      </c>
      <c r="AR44" s="82" t="str">
        <f>VLOOKUP(A44,Centros!$AC$2:$AE$349,3,FALSE)</f>
        <v>SMI</v>
      </c>
      <c r="AS44" s="82">
        <f t="shared" si="3"/>
        <v>110221</v>
      </c>
      <c r="AT44" s="82">
        <f t="shared" si="5"/>
        <v>20033</v>
      </c>
    </row>
    <row r="45" spans="1:46" x14ac:dyDescent="0.3">
      <c r="A45" s="70">
        <v>19228</v>
      </c>
      <c r="B45" s="70">
        <v>1396</v>
      </c>
      <c r="C45" s="71" t="s">
        <v>7454</v>
      </c>
      <c r="D45" s="70">
        <v>1396</v>
      </c>
      <c r="E45" s="71" t="s">
        <v>35</v>
      </c>
      <c r="F45" s="72">
        <v>45904</v>
      </c>
      <c r="G45" s="72"/>
      <c r="H45" s="71" t="s">
        <v>7455</v>
      </c>
      <c r="I45" s="71" t="s">
        <v>7456</v>
      </c>
      <c r="J45" s="71" t="s">
        <v>36</v>
      </c>
      <c r="K45" s="71" t="s">
        <v>7457</v>
      </c>
      <c r="L45" s="71" t="s">
        <v>7458</v>
      </c>
      <c r="M45" s="71" t="s">
        <v>7459</v>
      </c>
      <c r="N45" s="71" t="s">
        <v>141</v>
      </c>
      <c r="O45" s="71" t="s">
        <v>38</v>
      </c>
      <c r="P45" s="70">
        <v>300</v>
      </c>
      <c r="Q45" s="71" t="s">
        <v>78</v>
      </c>
      <c r="R45" s="70">
        <v>93.75</v>
      </c>
      <c r="S45" s="72">
        <v>45181</v>
      </c>
      <c r="T45" s="71" t="s">
        <v>2837</v>
      </c>
      <c r="U45" s="71" t="s">
        <v>79</v>
      </c>
      <c r="V45" s="72">
        <v>33715</v>
      </c>
      <c r="W45" s="71" t="s">
        <v>142</v>
      </c>
      <c r="X45" s="71" t="s">
        <v>42</v>
      </c>
      <c r="Y45" s="71" t="s">
        <v>36</v>
      </c>
      <c r="Z45" s="70">
        <v>0</v>
      </c>
      <c r="AA45" s="70">
        <v>10</v>
      </c>
      <c r="AB45" s="71" t="s">
        <v>36</v>
      </c>
      <c r="AC45" s="71" t="s">
        <v>2905</v>
      </c>
      <c r="AD45" s="71" t="s">
        <v>44</v>
      </c>
      <c r="AE45" s="71" t="s">
        <v>7460</v>
      </c>
      <c r="AF45" s="71" t="s">
        <v>5261</v>
      </c>
      <c r="AG45" s="71" t="s">
        <v>46</v>
      </c>
      <c r="AH45" s="73">
        <v>1125.04</v>
      </c>
      <c r="AI45" s="73">
        <v>169.96</v>
      </c>
      <c r="AJ45" s="73">
        <v>461.6</v>
      </c>
      <c r="AK45" s="70"/>
      <c r="AL45" s="73">
        <v>1756.6</v>
      </c>
      <c r="AM45" s="73">
        <v>58.55</v>
      </c>
      <c r="AN45" s="109">
        <f t="shared" si="1"/>
        <v>7.8066666666666666</v>
      </c>
      <c r="AO45" s="82" t="str">
        <f t="shared" si="2"/>
        <v>1922837</v>
      </c>
      <c r="AP45" s="82">
        <f>VLOOKUP(AO45,Centros!$AA$2:$AB$490,2,FALSE)</f>
        <v>110084</v>
      </c>
      <c r="AQ45" s="82" t="str">
        <f>VLOOKUP(AP45,Centros!$U$2:$V$281,2,FALSE)</f>
        <v>COL. SAN AGUSTIN -LOS NEGRALES</v>
      </c>
      <c r="AR45" s="82" t="str">
        <f>VLOOKUP(A45,Centros!$AC$2:$AE$349,3,FALSE)</f>
        <v>ALGADI</v>
      </c>
      <c r="AS45" s="82">
        <f t="shared" si="3"/>
        <v>110084</v>
      </c>
      <c r="AT45" s="82">
        <f t="shared" si="5"/>
        <v>19228</v>
      </c>
    </row>
    <row r="46" spans="1:46" x14ac:dyDescent="0.3">
      <c r="A46" s="70">
        <v>19228</v>
      </c>
      <c r="B46" s="70">
        <v>1336</v>
      </c>
      <c r="C46" s="71" t="s">
        <v>7461</v>
      </c>
      <c r="D46" s="70">
        <v>1336</v>
      </c>
      <c r="E46" s="71" t="s">
        <v>35</v>
      </c>
      <c r="F46" s="72">
        <v>45904</v>
      </c>
      <c r="G46" s="72"/>
      <c r="H46" s="71" t="s">
        <v>7462</v>
      </c>
      <c r="I46" s="71" t="s">
        <v>7463</v>
      </c>
      <c r="J46" s="71" t="s">
        <v>36</v>
      </c>
      <c r="K46" s="71" t="s">
        <v>7464</v>
      </c>
      <c r="L46" s="71" t="s">
        <v>7465</v>
      </c>
      <c r="M46" s="71" t="s">
        <v>7466</v>
      </c>
      <c r="N46" s="71" t="s">
        <v>7467</v>
      </c>
      <c r="O46" s="71" t="s">
        <v>143</v>
      </c>
      <c r="P46" s="70">
        <v>300</v>
      </c>
      <c r="Q46" s="71" t="s">
        <v>78</v>
      </c>
      <c r="R46" s="70">
        <v>100</v>
      </c>
      <c r="S46" s="72">
        <v>33878</v>
      </c>
      <c r="T46" s="71" t="s">
        <v>7405</v>
      </c>
      <c r="U46" s="71" t="s">
        <v>86</v>
      </c>
      <c r="V46" s="72">
        <v>25492</v>
      </c>
      <c r="W46" s="71" t="s">
        <v>127</v>
      </c>
      <c r="X46" s="71" t="s">
        <v>42</v>
      </c>
      <c r="Y46" s="71" t="s">
        <v>52</v>
      </c>
      <c r="Z46" s="70">
        <v>0</v>
      </c>
      <c r="AA46" s="70">
        <v>8</v>
      </c>
      <c r="AB46" s="71" t="s">
        <v>36</v>
      </c>
      <c r="AC46" s="71" t="s">
        <v>2905</v>
      </c>
      <c r="AD46" s="71" t="s">
        <v>44</v>
      </c>
      <c r="AE46" s="71" t="s">
        <v>45</v>
      </c>
      <c r="AF46" s="71" t="s">
        <v>36</v>
      </c>
      <c r="AG46" s="71" t="s">
        <v>46</v>
      </c>
      <c r="AH46" s="73">
        <v>1296.07</v>
      </c>
      <c r="AI46" s="73">
        <v>187.25</v>
      </c>
      <c r="AJ46" s="73">
        <v>475.7</v>
      </c>
      <c r="AK46" s="70"/>
      <c r="AL46" s="73">
        <v>1959.02</v>
      </c>
      <c r="AM46" s="73">
        <v>65.3</v>
      </c>
      <c r="AN46" s="109">
        <f t="shared" si="1"/>
        <v>8.1624999999999996</v>
      </c>
      <c r="AO46" s="82" t="str">
        <f t="shared" si="2"/>
        <v>19228107</v>
      </c>
      <c r="AP46" s="82">
        <f>VLOOKUP(AO46,Centros!$AA$2:$AB$490,2,FALSE)</f>
        <v>110216</v>
      </c>
      <c r="AQ46" s="82" t="str">
        <f>VLOOKUP(AP46,Centros!$U$2:$V$281,2,FALSE)</f>
        <v>COL. MATER INMACULATA</v>
      </c>
      <c r="AR46" s="82" t="str">
        <f>VLOOKUP(A46,Centros!$AC$2:$AE$349,3,FALSE)</f>
        <v>ALGADI</v>
      </c>
      <c r="AS46" s="82">
        <f t="shared" si="3"/>
        <v>110216</v>
      </c>
      <c r="AT46" s="82">
        <f t="shared" si="5"/>
        <v>19228</v>
      </c>
    </row>
    <row r="47" spans="1:46" x14ac:dyDescent="0.3">
      <c r="A47" s="70">
        <v>20028</v>
      </c>
      <c r="B47" s="70">
        <v>1087</v>
      </c>
      <c r="C47" s="71" t="s">
        <v>7468</v>
      </c>
      <c r="D47" s="70">
        <v>1087</v>
      </c>
      <c r="E47" s="71" t="s">
        <v>63</v>
      </c>
      <c r="F47" s="72">
        <v>45915</v>
      </c>
      <c r="G47" s="72"/>
      <c r="H47" s="71" t="s">
        <v>7469</v>
      </c>
      <c r="I47" s="71" t="s">
        <v>7470</v>
      </c>
      <c r="J47" s="71" t="s">
        <v>36</v>
      </c>
      <c r="K47" s="71" t="s">
        <v>7471</v>
      </c>
      <c r="L47" s="71" t="s">
        <v>7472</v>
      </c>
      <c r="M47" s="71" t="s">
        <v>7473</v>
      </c>
      <c r="N47" s="71" t="s">
        <v>238</v>
      </c>
      <c r="O47" s="71" t="s">
        <v>38</v>
      </c>
      <c r="P47" s="70">
        <v>300</v>
      </c>
      <c r="Q47" s="71" t="s">
        <v>57</v>
      </c>
      <c r="R47" s="70">
        <v>25</v>
      </c>
      <c r="S47" s="72">
        <v>45915</v>
      </c>
      <c r="T47" s="71" t="s">
        <v>6041</v>
      </c>
      <c r="U47" s="71" t="s">
        <v>79</v>
      </c>
      <c r="V47" s="72">
        <v>37869</v>
      </c>
      <c r="W47" s="71" t="s">
        <v>131</v>
      </c>
      <c r="X47" s="71" t="s">
        <v>42</v>
      </c>
      <c r="Y47" s="71" t="s">
        <v>52</v>
      </c>
      <c r="Z47" s="70">
        <v>0</v>
      </c>
      <c r="AA47" s="70">
        <v>10</v>
      </c>
      <c r="AB47" s="71" t="s">
        <v>36</v>
      </c>
      <c r="AC47" s="71" t="s">
        <v>2905</v>
      </c>
      <c r="AD47" s="71" t="s">
        <v>44</v>
      </c>
      <c r="AE47" s="71" t="s">
        <v>45</v>
      </c>
      <c r="AF47" s="71" t="s">
        <v>79</v>
      </c>
      <c r="AG47" s="71" t="s">
        <v>46</v>
      </c>
      <c r="AH47" s="73">
        <v>300.01</v>
      </c>
      <c r="AI47" s="73">
        <v>45.32</v>
      </c>
      <c r="AJ47" s="73">
        <v>126.95</v>
      </c>
      <c r="AK47" s="70"/>
      <c r="AL47" s="73">
        <v>472.28</v>
      </c>
      <c r="AM47" s="73">
        <v>15.74</v>
      </c>
      <c r="AN47" s="109">
        <f t="shared" si="1"/>
        <v>7.87</v>
      </c>
      <c r="AO47" s="82" t="str">
        <f t="shared" si="2"/>
        <v>2002836</v>
      </c>
      <c r="AP47" s="82">
        <f>VLOOKUP(AO47,Centros!$AA$2:$AB$490,2,FALSE)</f>
        <v>110203</v>
      </c>
      <c r="AQ47" s="82" t="str">
        <f>VLOOKUP(AP47,Centros!$U$2:$V$281,2,FALSE)</f>
        <v>GREDOS SAN DIEGO  - EL ESCORIAL</v>
      </c>
      <c r="AR47" s="82" t="str">
        <f>VLOOKUP(A47,Centros!$AC$2:$AE$349,3,FALSE)</f>
        <v>SMI</v>
      </c>
      <c r="AS47" s="82">
        <f t="shared" si="3"/>
        <v>110203</v>
      </c>
      <c r="AT47" s="82">
        <f t="shared" si="5"/>
        <v>20028</v>
      </c>
    </row>
    <row r="48" spans="1:46" x14ac:dyDescent="0.3">
      <c r="A48" s="70">
        <v>19239</v>
      </c>
      <c r="B48" s="70">
        <v>11</v>
      </c>
      <c r="C48" s="71" t="s">
        <v>3034</v>
      </c>
      <c r="D48" s="70">
        <v>11</v>
      </c>
      <c r="E48" s="71" t="s">
        <v>144</v>
      </c>
      <c r="F48" s="72">
        <v>44524</v>
      </c>
      <c r="G48" s="72"/>
      <c r="H48" s="71" t="s">
        <v>3035</v>
      </c>
      <c r="I48" s="71" t="s">
        <v>3036</v>
      </c>
      <c r="J48" s="71" t="s">
        <v>36</v>
      </c>
      <c r="K48" s="71" t="s">
        <v>3037</v>
      </c>
      <c r="L48" s="71" t="s">
        <v>3038</v>
      </c>
      <c r="M48" s="71" t="s">
        <v>3039</v>
      </c>
      <c r="N48" s="71" t="s">
        <v>36</v>
      </c>
      <c r="O48" s="71" t="s">
        <v>145</v>
      </c>
      <c r="P48" s="70">
        <v>100</v>
      </c>
      <c r="Q48" s="71" t="s">
        <v>2951</v>
      </c>
      <c r="R48" s="70">
        <v>100</v>
      </c>
      <c r="S48" s="72">
        <v>44524</v>
      </c>
      <c r="T48" s="71" t="s">
        <v>2881</v>
      </c>
      <c r="U48" s="71" t="s">
        <v>146</v>
      </c>
      <c r="V48" s="72">
        <v>32478</v>
      </c>
      <c r="W48" s="71" t="s">
        <v>70</v>
      </c>
      <c r="X48" s="71" t="s">
        <v>51</v>
      </c>
      <c r="Y48" s="71" t="s">
        <v>52</v>
      </c>
      <c r="Z48" s="70">
        <v>0</v>
      </c>
      <c r="AA48" s="70">
        <v>8</v>
      </c>
      <c r="AB48" s="71" t="s">
        <v>36</v>
      </c>
      <c r="AC48" s="71" t="s">
        <v>2914</v>
      </c>
      <c r="AD48" s="71" t="s">
        <v>44</v>
      </c>
      <c r="AE48" s="71" t="s">
        <v>45</v>
      </c>
      <c r="AF48" s="71" t="s">
        <v>3040</v>
      </c>
      <c r="AG48" s="71" t="s">
        <v>46</v>
      </c>
      <c r="AH48" s="73">
        <v>1608.77</v>
      </c>
      <c r="AI48" s="73">
        <v>324.16000000000003</v>
      </c>
      <c r="AJ48" s="73">
        <v>619.89</v>
      </c>
      <c r="AK48" s="70"/>
      <c r="AL48" s="73">
        <v>2552.8200000000002</v>
      </c>
      <c r="AM48" s="73">
        <v>85.09</v>
      </c>
      <c r="AN48" s="109">
        <f t="shared" si="1"/>
        <v>10.63625</v>
      </c>
      <c r="AO48" s="82" t="str">
        <f t="shared" si="2"/>
        <v>192391</v>
      </c>
      <c r="AP48" s="82">
        <f>VLOOKUP(AO48,Centros!$AA$2:$AB$490,2,FALSE)</f>
        <v>110015</v>
      </c>
      <c r="AQ48" s="82" t="str">
        <f>VLOOKUP(AP48,Centros!$U$2:$V$281,2,FALSE)</f>
        <v>COLEGIO SAN AGUSTIN - CANTABRIA</v>
      </c>
      <c r="AR48" s="82" t="str">
        <f>VLOOKUP(A48,Centros!$AC$2:$AE$349,3,FALSE)</f>
        <v>ALGADI</v>
      </c>
      <c r="AS48" s="82">
        <f t="shared" si="3"/>
        <v>110015</v>
      </c>
      <c r="AT48" s="82">
        <f t="shared" si="5"/>
        <v>19239</v>
      </c>
    </row>
    <row r="49" spans="1:46" x14ac:dyDescent="0.3">
      <c r="A49" s="70">
        <v>19228</v>
      </c>
      <c r="B49" s="70">
        <v>640</v>
      </c>
      <c r="C49" s="71" t="s">
        <v>147</v>
      </c>
      <c r="D49" s="70">
        <v>640</v>
      </c>
      <c r="E49" s="71" t="s">
        <v>35</v>
      </c>
      <c r="F49" s="72">
        <v>45890</v>
      </c>
      <c r="G49" s="72"/>
      <c r="H49" s="71" t="s">
        <v>148</v>
      </c>
      <c r="I49" s="71" t="s">
        <v>149</v>
      </c>
      <c r="J49" s="71" t="s">
        <v>36</v>
      </c>
      <c r="K49" s="71" t="s">
        <v>150</v>
      </c>
      <c r="L49" s="71" t="s">
        <v>1336</v>
      </c>
      <c r="M49" s="71" t="s">
        <v>151</v>
      </c>
      <c r="N49" s="71" t="s">
        <v>152</v>
      </c>
      <c r="O49" s="71" t="s">
        <v>38</v>
      </c>
      <c r="P49" s="70">
        <v>300</v>
      </c>
      <c r="Q49" s="71" t="s">
        <v>78</v>
      </c>
      <c r="R49" s="70">
        <v>62.5</v>
      </c>
      <c r="S49" s="72">
        <v>36948</v>
      </c>
      <c r="T49" s="71" t="s">
        <v>2837</v>
      </c>
      <c r="U49" s="71" t="s">
        <v>58</v>
      </c>
      <c r="V49" s="72">
        <v>23433</v>
      </c>
      <c r="W49" s="71" t="s">
        <v>142</v>
      </c>
      <c r="X49" s="71" t="s">
        <v>42</v>
      </c>
      <c r="Y49" s="71" t="s">
        <v>36</v>
      </c>
      <c r="Z49" s="70">
        <v>0</v>
      </c>
      <c r="AA49" s="70">
        <v>10</v>
      </c>
      <c r="AB49" s="71" t="s">
        <v>36</v>
      </c>
      <c r="AC49" s="71" t="s">
        <v>2905</v>
      </c>
      <c r="AD49" s="71" t="s">
        <v>44</v>
      </c>
      <c r="AE49" s="71" t="s">
        <v>83</v>
      </c>
      <c r="AF49" s="71" t="s">
        <v>68</v>
      </c>
      <c r="AG49" s="71" t="s">
        <v>46</v>
      </c>
      <c r="AH49" s="73">
        <v>901.72</v>
      </c>
      <c r="AI49" s="73">
        <v>128.58000000000001</v>
      </c>
      <c r="AJ49" s="73">
        <v>330.41</v>
      </c>
      <c r="AK49" s="70"/>
      <c r="AL49" s="73">
        <v>1360.71</v>
      </c>
      <c r="AM49" s="73">
        <v>45.36</v>
      </c>
      <c r="AN49" s="109">
        <f t="shared" si="1"/>
        <v>9.0719999999999992</v>
      </c>
      <c r="AO49" s="82" t="str">
        <f t="shared" si="2"/>
        <v>1922837</v>
      </c>
      <c r="AP49" s="82">
        <f>VLOOKUP(AO49,Centros!$AA$2:$AB$490,2,FALSE)</f>
        <v>110084</v>
      </c>
      <c r="AQ49" s="82" t="str">
        <f>VLOOKUP(AP49,Centros!$U$2:$V$281,2,FALSE)</f>
        <v>COL. SAN AGUSTIN -LOS NEGRALES</v>
      </c>
      <c r="AR49" s="82" t="str">
        <f>VLOOKUP(A49,Centros!$AC$2:$AE$349,3,FALSE)</f>
        <v>ALGADI</v>
      </c>
      <c r="AS49" s="82">
        <f t="shared" si="3"/>
        <v>110084</v>
      </c>
      <c r="AT49" s="82">
        <f t="shared" si="5"/>
        <v>19228</v>
      </c>
    </row>
    <row r="50" spans="1:46" x14ac:dyDescent="0.3">
      <c r="A50" s="70">
        <v>20028</v>
      </c>
      <c r="B50" s="70">
        <v>261</v>
      </c>
      <c r="C50" s="71" t="s">
        <v>7474</v>
      </c>
      <c r="D50" s="70">
        <v>261</v>
      </c>
      <c r="E50" s="71" t="s">
        <v>63</v>
      </c>
      <c r="F50" s="72">
        <v>45931</v>
      </c>
      <c r="G50" s="72"/>
      <c r="H50" s="71" t="s">
        <v>7475</v>
      </c>
      <c r="I50" s="71" t="s">
        <v>7476</v>
      </c>
      <c r="J50" s="71" t="s">
        <v>36</v>
      </c>
      <c r="K50" s="71" t="s">
        <v>7477</v>
      </c>
      <c r="L50" s="71" t="s">
        <v>7478</v>
      </c>
      <c r="M50" s="71" t="s">
        <v>7479</v>
      </c>
      <c r="N50" s="71" t="s">
        <v>64</v>
      </c>
      <c r="O50" s="71" t="s">
        <v>38</v>
      </c>
      <c r="P50" s="70">
        <v>300</v>
      </c>
      <c r="Q50" s="71" t="s">
        <v>57</v>
      </c>
      <c r="R50" s="70">
        <v>25</v>
      </c>
      <c r="S50" s="72">
        <v>44511</v>
      </c>
      <c r="T50" s="71" t="s">
        <v>5260</v>
      </c>
      <c r="U50" s="71" t="s">
        <v>79</v>
      </c>
      <c r="V50" s="72">
        <v>33301</v>
      </c>
      <c r="W50" s="71" t="s">
        <v>65</v>
      </c>
      <c r="X50" s="71" t="s">
        <v>42</v>
      </c>
      <c r="Y50" s="71" t="s">
        <v>66</v>
      </c>
      <c r="Z50" s="70">
        <v>0</v>
      </c>
      <c r="AA50" s="70">
        <v>10</v>
      </c>
      <c r="AB50" s="71" t="s">
        <v>36</v>
      </c>
      <c r="AC50" s="71" t="s">
        <v>2905</v>
      </c>
      <c r="AD50" s="71" t="s">
        <v>44</v>
      </c>
      <c r="AE50" s="71" t="s">
        <v>45</v>
      </c>
      <c r="AF50" s="71" t="s">
        <v>5472</v>
      </c>
      <c r="AG50" s="71" t="s">
        <v>46</v>
      </c>
      <c r="AH50" s="73">
        <v>300.01</v>
      </c>
      <c r="AI50" s="73">
        <v>45.32</v>
      </c>
      <c r="AJ50" s="73">
        <v>126.95</v>
      </c>
      <c r="AK50" s="70"/>
      <c r="AL50" s="73">
        <v>472.28</v>
      </c>
      <c r="AM50" s="73">
        <v>15.74</v>
      </c>
      <c r="AN50" s="109">
        <f t="shared" si="1"/>
        <v>7.87</v>
      </c>
      <c r="AO50" s="82" t="str">
        <f t="shared" si="2"/>
        <v>2002821</v>
      </c>
      <c r="AP50" s="82">
        <f>VLOOKUP(AO50,Centros!$AA$2:$AB$490,2,FALSE)</f>
        <v>110120</v>
      </c>
      <c r="AQ50" s="82" t="str">
        <f>VLOOKUP(AP50,Centros!$U$2:$V$281,2,FALSE)</f>
        <v>COLEGIO CRISTO REY  - LAS ROZAS</v>
      </c>
      <c r="AR50" s="82" t="str">
        <f>VLOOKUP(A50,Centros!$AC$2:$AE$349,3,FALSE)</f>
        <v>SMI</v>
      </c>
      <c r="AS50" s="82">
        <f t="shared" si="3"/>
        <v>110120</v>
      </c>
      <c r="AT50" s="82">
        <f t="shared" si="5"/>
        <v>20028</v>
      </c>
    </row>
    <row r="51" spans="1:46" x14ac:dyDescent="0.3">
      <c r="A51" s="70">
        <v>19228</v>
      </c>
      <c r="B51" s="70">
        <v>1794</v>
      </c>
      <c r="C51" s="71" t="s">
        <v>7480</v>
      </c>
      <c r="D51" s="70">
        <v>1794</v>
      </c>
      <c r="E51" s="71" t="s">
        <v>35</v>
      </c>
      <c r="F51" s="72">
        <v>45911</v>
      </c>
      <c r="G51" s="72"/>
      <c r="H51" s="71" t="s">
        <v>7481</v>
      </c>
      <c r="I51" s="71" t="s">
        <v>7482</v>
      </c>
      <c r="J51" s="71" t="s">
        <v>36</v>
      </c>
      <c r="K51" s="71" t="s">
        <v>7483</v>
      </c>
      <c r="L51" s="71" t="s">
        <v>7484</v>
      </c>
      <c r="M51" s="71" t="s">
        <v>7485</v>
      </c>
      <c r="N51" s="71" t="s">
        <v>209</v>
      </c>
      <c r="O51" s="71" t="s">
        <v>38</v>
      </c>
      <c r="P51" s="70">
        <v>510</v>
      </c>
      <c r="Q51" s="71" t="s">
        <v>48</v>
      </c>
      <c r="R51" s="70">
        <v>50</v>
      </c>
      <c r="S51" s="72">
        <v>45911</v>
      </c>
      <c r="T51" s="71" t="s">
        <v>2835</v>
      </c>
      <c r="U51" s="71" t="s">
        <v>40</v>
      </c>
      <c r="V51" s="72">
        <v>32001</v>
      </c>
      <c r="W51" s="71" t="s">
        <v>161</v>
      </c>
      <c r="X51" s="71" t="s">
        <v>42</v>
      </c>
      <c r="Y51" s="71" t="s">
        <v>43</v>
      </c>
      <c r="Z51" s="70">
        <v>0</v>
      </c>
      <c r="AA51" s="70">
        <v>10</v>
      </c>
      <c r="AB51" s="71" t="s">
        <v>36</v>
      </c>
      <c r="AC51" s="71" t="s">
        <v>2905</v>
      </c>
      <c r="AD51" s="71" t="s">
        <v>44</v>
      </c>
      <c r="AE51" s="71" t="s">
        <v>53</v>
      </c>
      <c r="AF51" s="71" t="s">
        <v>40</v>
      </c>
      <c r="AG51" s="71" t="s">
        <v>46</v>
      </c>
      <c r="AH51" s="73">
        <v>600.01</v>
      </c>
      <c r="AI51" s="73">
        <v>90.64</v>
      </c>
      <c r="AJ51" s="73">
        <v>245.47</v>
      </c>
      <c r="AK51" s="70"/>
      <c r="AL51" s="73">
        <v>936.12</v>
      </c>
      <c r="AM51" s="73">
        <v>31.2</v>
      </c>
      <c r="AN51" s="109">
        <f t="shared" si="1"/>
        <v>7.8</v>
      </c>
      <c r="AO51" s="82" t="str">
        <f t="shared" si="2"/>
        <v>1922844</v>
      </c>
      <c r="AP51" s="82">
        <f>VLOOKUP(AO51,Centros!$AA$2:$AB$490,2,FALSE)</f>
        <v>110066</v>
      </c>
      <c r="AQ51" s="82" t="str">
        <f>VLOOKUP(AP51,Centros!$U$2:$V$281,2,FALSE)</f>
        <v>COL. SAG. CORAZONES MARTIN HEROS</v>
      </c>
      <c r="AR51" s="82" t="str">
        <f>VLOOKUP(A51,Centros!$AC$2:$AE$349,3,FALSE)</f>
        <v>ALGADI</v>
      </c>
      <c r="AS51" s="82">
        <f t="shared" si="3"/>
        <v>110066</v>
      </c>
      <c r="AT51" s="82">
        <f t="shared" si="5"/>
        <v>19228</v>
      </c>
    </row>
    <row r="52" spans="1:46" x14ac:dyDescent="0.3">
      <c r="A52" s="70">
        <v>19228</v>
      </c>
      <c r="B52" s="70">
        <v>1035</v>
      </c>
      <c r="C52" s="71" t="s">
        <v>876</v>
      </c>
      <c r="D52" s="70">
        <v>1035</v>
      </c>
      <c r="E52" s="71" t="s">
        <v>35</v>
      </c>
      <c r="F52" s="72">
        <v>45574</v>
      </c>
      <c r="G52" s="72"/>
      <c r="H52" s="71" t="s">
        <v>877</v>
      </c>
      <c r="I52" s="71" t="s">
        <v>878</v>
      </c>
      <c r="J52" s="71" t="s">
        <v>36</v>
      </c>
      <c r="K52" s="71" t="s">
        <v>879</v>
      </c>
      <c r="L52" s="71" t="s">
        <v>101</v>
      </c>
      <c r="M52" s="71" t="s">
        <v>880</v>
      </c>
      <c r="N52" s="71" t="s">
        <v>37</v>
      </c>
      <c r="O52" s="71" t="s">
        <v>38</v>
      </c>
      <c r="P52" s="70">
        <v>510</v>
      </c>
      <c r="Q52" s="71" t="s">
        <v>48</v>
      </c>
      <c r="R52" s="70">
        <v>50</v>
      </c>
      <c r="S52" s="72">
        <v>45574</v>
      </c>
      <c r="T52" s="71" t="s">
        <v>2827</v>
      </c>
      <c r="U52" s="71" t="s">
        <v>40</v>
      </c>
      <c r="V52" s="72">
        <v>24995</v>
      </c>
      <c r="W52" s="71" t="s">
        <v>208</v>
      </c>
      <c r="X52" s="71" t="s">
        <v>42</v>
      </c>
      <c r="Y52" s="71" t="s">
        <v>66</v>
      </c>
      <c r="Z52" s="70">
        <v>0</v>
      </c>
      <c r="AA52" s="70">
        <v>10</v>
      </c>
      <c r="AB52" s="71" t="s">
        <v>36</v>
      </c>
      <c r="AC52" s="71" t="s">
        <v>2905</v>
      </c>
      <c r="AD52" s="71" t="s">
        <v>44</v>
      </c>
      <c r="AE52" s="71" t="s">
        <v>83</v>
      </c>
      <c r="AF52" s="71" t="s">
        <v>293</v>
      </c>
      <c r="AG52" s="71" t="s">
        <v>46</v>
      </c>
      <c r="AH52" s="73">
        <v>600.02</v>
      </c>
      <c r="AI52" s="73">
        <v>90.64</v>
      </c>
      <c r="AJ52" s="73">
        <v>245.47</v>
      </c>
      <c r="AK52" s="70"/>
      <c r="AL52" s="73">
        <v>936.13</v>
      </c>
      <c r="AM52" s="73">
        <v>31.2</v>
      </c>
      <c r="AN52" s="109">
        <f t="shared" si="1"/>
        <v>7.8</v>
      </c>
      <c r="AO52" s="82" t="str">
        <f t="shared" si="2"/>
        <v>192284</v>
      </c>
      <c r="AP52" s="82">
        <f>VLOOKUP(AO52,Centros!$AA$2:$AB$490,2,FALSE)</f>
        <v>110082</v>
      </c>
      <c r="AQ52" s="82" t="str">
        <f>VLOOKUP(AP52,Centros!$U$2:$V$281,2,FALSE)</f>
        <v>COL. SAN MIGUEL ARCANGEL</v>
      </c>
      <c r="AR52" s="82" t="str">
        <f>VLOOKUP(A52,Centros!$AC$2:$AE$349,3,FALSE)</f>
        <v>ALGADI</v>
      </c>
      <c r="AS52" s="82">
        <f t="shared" si="3"/>
        <v>110082</v>
      </c>
      <c r="AT52" s="82">
        <f t="shared" si="5"/>
        <v>19228</v>
      </c>
    </row>
    <row r="53" spans="1:46" x14ac:dyDescent="0.3">
      <c r="A53" s="70">
        <v>19228</v>
      </c>
      <c r="B53" s="70">
        <v>103</v>
      </c>
      <c r="C53" s="71" t="s">
        <v>5310</v>
      </c>
      <c r="D53" s="70">
        <v>103</v>
      </c>
      <c r="E53" s="71" t="s">
        <v>35</v>
      </c>
      <c r="F53" s="72">
        <v>45901</v>
      </c>
      <c r="G53" s="72"/>
      <c r="H53" s="71" t="s">
        <v>5311</v>
      </c>
      <c r="I53" s="71" t="s">
        <v>5312</v>
      </c>
      <c r="J53" s="71" t="s">
        <v>5313</v>
      </c>
      <c r="K53" s="71" t="s">
        <v>5314</v>
      </c>
      <c r="L53" s="71" t="s">
        <v>5315</v>
      </c>
      <c r="M53" s="71" t="s">
        <v>5316</v>
      </c>
      <c r="N53" s="71" t="s">
        <v>5317</v>
      </c>
      <c r="O53" s="71" t="s">
        <v>38</v>
      </c>
      <c r="P53" s="70">
        <v>300</v>
      </c>
      <c r="Q53" s="71" t="s">
        <v>85</v>
      </c>
      <c r="R53" s="70">
        <v>100</v>
      </c>
      <c r="S53" s="72">
        <v>40122</v>
      </c>
      <c r="T53" s="71" t="s">
        <v>5253</v>
      </c>
      <c r="U53" s="71" t="s">
        <v>153</v>
      </c>
      <c r="V53" s="72">
        <v>28257</v>
      </c>
      <c r="W53" s="71" t="s">
        <v>59</v>
      </c>
      <c r="X53" s="71" t="s">
        <v>42</v>
      </c>
      <c r="Y53" s="71" t="s">
        <v>36</v>
      </c>
      <c r="Z53" s="70">
        <v>0</v>
      </c>
      <c r="AA53" s="70">
        <v>4</v>
      </c>
      <c r="AB53" s="71" t="s">
        <v>36</v>
      </c>
      <c r="AC53" s="71" t="s">
        <v>2905</v>
      </c>
      <c r="AD53" s="71" t="s">
        <v>44</v>
      </c>
      <c r="AE53" s="71" t="s">
        <v>61</v>
      </c>
      <c r="AF53" s="71" t="s">
        <v>36</v>
      </c>
      <c r="AG53" s="71" t="s">
        <v>55</v>
      </c>
      <c r="AH53" s="73">
        <v>1821.83</v>
      </c>
      <c r="AI53" s="73">
        <v>199.05</v>
      </c>
      <c r="AJ53" s="73">
        <v>648.11</v>
      </c>
      <c r="AK53" s="70"/>
      <c r="AL53" s="73">
        <v>2668.99</v>
      </c>
      <c r="AM53" s="73">
        <v>88.97</v>
      </c>
      <c r="AN53" s="109">
        <f t="shared" si="1"/>
        <v>11.12125</v>
      </c>
      <c r="AO53" s="82" t="str">
        <f t="shared" si="2"/>
        <v>1922813</v>
      </c>
      <c r="AP53" s="82">
        <f>VLOOKUP(AO53,Centros!$AA$2:$AB$490,2,FALSE)</f>
        <v>110111</v>
      </c>
      <c r="AQ53" s="82" t="str">
        <f>VLOOKUP(AP53,Centros!$U$2:$V$281,2,FALSE)</f>
        <v>COLEGIO SAGRADO CORAZON REPARADORAS</v>
      </c>
      <c r="AR53" s="82" t="str">
        <f>VLOOKUP(A53,Centros!$AC$2:$AE$349,3,FALSE)</f>
        <v>ALGADI</v>
      </c>
      <c r="AS53" s="82">
        <f t="shared" si="3"/>
        <v>110111</v>
      </c>
      <c r="AT53" s="82">
        <f t="shared" si="5"/>
        <v>19228</v>
      </c>
    </row>
    <row r="54" spans="1:46" x14ac:dyDescent="0.3">
      <c r="A54" s="70">
        <v>19228</v>
      </c>
      <c r="B54" s="70">
        <v>351</v>
      </c>
      <c r="C54" s="71" t="s">
        <v>3041</v>
      </c>
      <c r="D54" s="70">
        <v>351</v>
      </c>
      <c r="E54" s="71" t="s">
        <v>35</v>
      </c>
      <c r="F54" s="72">
        <v>44348</v>
      </c>
      <c r="G54" s="72"/>
      <c r="H54" s="71" t="s">
        <v>3042</v>
      </c>
      <c r="I54" s="71" t="s">
        <v>3043</v>
      </c>
      <c r="J54" s="71" t="s">
        <v>36</v>
      </c>
      <c r="K54" s="71" t="s">
        <v>3044</v>
      </c>
      <c r="L54" s="71" t="s">
        <v>3045</v>
      </c>
      <c r="M54" s="71" t="s">
        <v>3046</v>
      </c>
      <c r="N54" s="71" t="s">
        <v>154</v>
      </c>
      <c r="O54" s="71" t="s">
        <v>38</v>
      </c>
      <c r="P54" s="70">
        <v>100</v>
      </c>
      <c r="Q54" s="71" t="s">
        <v>2951</v>
      </c>
      <c r="R54" s="70">
        <v>100</v>
      </c>
      <c r="S54" s="72">
        <v>43754</v>
      </c>
      <c r="T54" s="71" t="s">
        <v>110</v>
      </c>
      <c r="U54" s="71" t="s">
        <v>155</v>
      </c>
      <c r="V54" s="72">
        <v>24382</v>
      </c>
      <c r="W54" s="71" t="s">
        <v>111</v>
      </c>
      <c r="X54" s="71" t="s">
        <v>51</v>
      </c>
      <c r="Y54" s="71" t="s">
        <v>36</v>
      </c>
      <c r="Z54" s="70">
        <v>0</v>
      </c>
      <c r="AA54" s="70">
        <v>6</v>
      </c>
      <c r="AB54" s="71" t="s">
        <v>36</v>
      </c>
      <c r="AC54" s="71" t="s">
        <v>2905</v>
      </c>
      <c r="AD54" s="71" t="s">
        <v>44</v>
      </c>
      <c r="AE54" s="71" t="s">
        <v>61</v>
      </c>
      <c r="AF54" s="71" t="s">
        <v>71</v>
      </c>
      <c r="AG54" s="71" t="s">
        <v>46</v>
      </c>
      <c r="AH54" s="73">
        <v>1340.97</v>
      </c>
      <c r="AI54" s="73">
        <v>221.26</v>
      </c>
      <c r="AJ54" s="73">
        <v>501.01</v>
      </c>
      <c r="AK54" s="70"/>
      <c r="AL54" s="73">
        <v>2063.2399999999998</v>
      </c>
      <c r="AM54" s="73">
        <v>68.77</v>
      </c>
      <c r="AN54" s="109">
        <f t="shared" si="1"/>
        <v>8.5962499999999995</v>
      </c>
      <c r="AO54" s="82" t="str">
        <f t="shared" si="2"/>
        <v>192283</v>
      </c>
      <c r="AP54" s="82">
        <f>VLOOKUP(AO54,Centros!$AA$2:$AB$490,2,FALSE)</f>
        <v>120008</v>
      </c>
      <c r="AQ54" s="82" t="str">
        <f>VLOOKUP(AP54,Centros!$U$2:$V$281,2,FALSE)</f>
        <v>COLEGIO MAYOR JAIME DEL AMO</v>
      </c>
      <c r="AR54" s="82" t="str">
        <f>VLOOKUP(A54,Centros!$AC$2:$AE$349,3,FALSE)</f>
        <v>ALGADI</v>
      </c>
      <c r="AS54" s="82">
        <f t="shared" si="3"/>
        <v>120008</v>
      </c>
      <c r="AT54" s="82">
        <f t="shared" si="5"/>
        <v>19228</v>
      </c>
    </row>
    <row r="55" spans="1:46" x14ac:dyDescent="0.3">
      <c r="A55" s="70">
        <v>19203</v>
      </c>
      <c r="B55" s="70">
        <v>6</v>
      </c>
      <c r="C55" s="71" t="s">
        <v>3047</v>
      </c>
      <c r="D55" s="70">
        <v>6</v>
      </c>
      <c r="E55" s="71" t="s">
        <v>1231</v>
      </c>
      <c r="F55" s="72">
        <v>45870</v>
      </c>
      <c r="G55" s="72"/>
      <c r="H55" s="71" t="s">
        <v>3048</v>
      </c>
      <c r="I55" s="71" t="s">
        <v>3049</v>
      </c>
      <c r="J55" s="71" t="s">
        <v>3050</v>
      </c>
      <c r="K55" s="71" t="s">
        <v>3051</v>
      </c>
      <c r="L55" s="71" t="s">
        <v>3052</v>
      </c>
      <c r="M55" s="71" t="s">
        <v>3053</v>
      </c>
      <c r="N55" s="71" t="s">
        <v>156</v>
      </c>
      <c r="O55" s="71" t="s">
        <v>157</v>
      </c>
      <c r="P55" s="70">
        <v>200</v>
      </c>
      <c r="Q55" s="71" t="s">
        <v>2925</v>
      </c>
      <c r="R55" s="70">
        <v>62.5</v>
      </c>
      <c r="S55" s="72">
        <v>41162</v>
      </c>
      <c r="T55" s="71" t="s">
        <v>1232</v>
      </c>
      <c r="U55" s="71" t="s">
        <v>1233</v>
      </c>
      <c r="V55" s="72">
        <v>24593</v>
      </c>
      <c r="W55" s="71" t="s">
        <v>70</v>
      </c>
      <c r="X55" s="71" t="s">
        <v>42</v>
      </c>
      <c r="Y55" s="71" t="s">
        <v>36</v>
      </c>
      <c r="Z55" s="70">
        <v>0</v>
      </c>
      <c r="AA55" s="70">
        <v>6</v>
      </c>
      <c r="AB55" s="71" t="s">
        <v>36</v>
      </c>
      <c r="AC55" s="71" t="s">
        <v>2910</v>
      </c>
      <c r="AD55" s="71" t="s">
        <v>44</v>
      </c>
      <c r="AE55" s="71" t="s">
        <v>3054</v>
      </c>
      <c r="AF55" s="71" t="s">
        <v>158</v>
      </c>
      <c r="AG55" s="71" t="s">
        <v>46</v>
      </c>
      <c r="AH55" s="73">
        <v>938.91</v>
      </c>
      <c r="AI55" s="70"/>
      <c r="AJ55" s="73">
        <v>306.83</v>
      </c>
      <c r="AK55" s="70"/>
      <c r="AL55" s="73">
        <v>1245.74</v>
      </c>
      <c r="AM55" s="73">
        <v>41.52</v>
      </c>
      <c r="AN55" s="109">
        <f t="shared" si="1"/>
        <v>8.3040000000000003</v>
      </c>
      <c r="AO55" s="82" t="str">
        <f t="shared" si="2"/>
        <v>192031</v>
      </c>
      <c r="AP55" s="82">
        <f>VLOOKUP(AO55,Centros!$AA$2:$AB$490,2,FALSE)</f>
        <v>110050</v>
      </c>
      <c r="AQ55" s="82" t="str">
        <f>VLOOKUP(AP55,Centros!$U$2:$V$281,2,FALSE)</f>
        <v>PADRE DEHON</v>
      </c>
      <c r="AR55" s="82" t="str">
        <f>VLOOKUP(A55,Centros!$AC$2:$AE$349,3,FALSE)</f>
        <v>ALGADI</v>
      </c>
      <c r="AS55" s="82">
        <f t="shared" si="3"/>
        <v>110050</v>
      </c>
      <c r="AT55" s="82">
        <f t="shared" si="5"/>
        <v>19203</v>
      </c>
    </row>
    <row r="56" spans="1:46" x14ac:dyDescent="0.3">
      <c r="A56" s="70">
        <v>20028</v>
      </c>
      <c r="B56" s="70">
        <v>794</v>
      </c>
      <c r="C56" s="71" t="s">
        <v>3055</v>
      </c>
      <c r="D56" s="70">
        <v>794</v>
      </c>
      <c r="E56" s="71" t="s">
        <v>63</v>
      </c>
      <c r="F56" s="72">
        <v>45647</v>
      </c>
      <c r="G56" s="72"/>
      <c r="H56" s="71" t="s">
        <v>3056</v>
      </c>
      <c r="I56" s="71" t="s">
        <v>3057</v>
      </c>
      <c r="J56" s="71" t="s">
        <v>36</v>
      </c>
      <c r="K56" s="71" t="s">
        <v>3058</v>
      </c>
      <c r="L56" s="71" t="s">
        <v>3059</v>
      </c>
      <c r="M56" s="71" t="s">
        <v>3060</v>
      </c>
      <c r="N56" s="71" t="s">
        <v>244</v>
      </c>
      <c r="O56" s="71" t="s">
        <v>38</v>
      </c>
      <c r="P56" s="70">
        <v>200</v>
      </c>
      <c r="Q56" s="71" t="s">
        <v>2925</v>
      </c>
      <c r="R56" s="70">
        <v>97.5</v>
      </c>
      <c r="S56" s="72">
        <v>44516</v>
      </c>
      <c r="T56" s="71" t="s">
        <v>2897</v>
      </c>
      <c r="U56" s="71" t="s">
        <v>160</v>
      </c>
      <c r="V56" s="72">
        <v>29848</v>
      </c>
      <c r="W56" s="71" t="s">
        <v>161</v>
      </c>
      <c r="X56" s="71" t="s">
        <v>42</v>
      </c>
      <c r="Y56" s="71" t="s">
        <v>66</v>
      </c>
      <c r="Z56" s="70">
        <v>0</v>
      </c>
      <c r="AA56" s="70">
        <v>8</v>
      </c>
      <c r="AB56" s="71" t="s">
        <v>36</v>
      </c>
      <c r="AC56" s="71" t="s">
        <v>2824</v>
      </c>
      <c r="AD56" s="71" t="s">
        <v>162</v>
      </c>
      <c r="AE56" s="71" t="s">
        <v>45</v>
      </c>
      <c r="AF56" s="71" t="s">
        <v>3061</v>
      </c>
      <c r="AG56" s="71" t="s">
        <v>46</v>
      </c>
      <c r="AH56" s="73">
        <v>1471.92</v>
      </c>
      <c r="AI56" s="73">
        <v>192.1</v>
      </c>
      <c r="AJ56" s="73">
        <v>551.95000000000005</v>
      </c>
      <c r="AK56" s="70"/>
      <c r="AL56" s="73">
        <v>2215.9699999999998</v>
      </c>
      <c r="AM56" s="73">
        <v>73.87</v>
      </c>
      <c r="AN56" s="109">
        <f t="shared" si="1"/>
        <v>9.4705128205128215</v>
      </c>
      <c r="AO56" s="82" t="str">
        <f t="shared" si="2"/>
        <v>2002844</v>
      </c>
      <c r="AP56" s="82">
        <f>VLOOKUP(AO56,Centros!$AA$2:$AB$490,2,FALSE)</f>
        <v>330028</v>
      </c>
      <c r="AQ56" s="82" t="str">
        <f>VLOOKUP(AP56,Centros!$U$2:$V$281,2,FALSE)</f>
        <v>CLARETIANOS COLMENAR ASISTENCIAL</v>
      </c>
      <c r="AR56" s="82" t="str">
        <f>VLOOKUP(A56,Centros!$AC$2:$AE$349,3,FALSE)</f>
        <v>SMI</v>
      </c>
      <c r="AS56" s="82">
        <f t="shared" si="3"/>
        <v>330028</v>
      </c>
      <c r="AT56" s="82">
        <f t="shared" si="5"/>
        <v>20028</v>
      </c>
    </row>
    <row r="57" spans="1:46" x14ac:dyDescent="0.3">
      <c r="A57" s="70">
        <v>19228</v>
      </c>
      <c r="B57" s="70">
        <v>2094</v>
      </c>
      <c r="C57" s="71" t="s">
        <v>7486</v>
      </c>
      <c r="D57" s="70">
        <v>2094</v>
      </c>
      <c r="E57" s="71" t="s">
        <v>35</v>
      </c>
      <c r="F57" s="72">
        <v>45908</v>
      </c>
      <c r="G57" s="72"/>
      <c r="H57" s="71" t="s">
        <v>7487</v>
      </c>
      <c r="I57" s="71" t="s">
        <v>7488</v>
      </c>
      <c r="J57" s="71" t="s">
        <v>36</v>
      </c>
      <c r="K57" s="71" t="s">
        <v>7489</v>
      </c>
      <c r="L57" s="71" t="s">
        <v>7490</v>
      </c>
      <c r="M57" s="71" t="s">
        <v>7491</v>
      </c>
      <c r="N57" s="71" t="s">
        <v>37</v>
      </c>
      <c r="O57" s="71" t="s">
        <v>38</v>
      </c>
      <c r="P57" s="70">
        <v>300</v>
      </c>
      <c r="Q57" s="71" t="s">
        <v>57</v>
      </c>
      <c r="R57" s="70">
        <v>87.5</v>
      </c>
      <c r="S57" s="72">
        <v>45908</v>
      </c>
      <c r="T57" s="71" t="s">
        <v>5270</v>
      </c>
      <c r="U57" s="71" t="s">
        <v>40</v>
      </c>
      <c r="V57" s="72">
        <v>28522</v>
      </c>
      <c r="W57" s="71" t="s">
        <v>896</v>
      </c>
      <c r="X57" s="71" t="s">
        <v>42</v>
      </c>
      <c r="Y57" s="71" t="s">
        <v>43</v>
      </c>
      <c r="Z57" s="70">
        <v>0</v>
      </c>
      <c r="AA57" s="70">
        <v>10</v>
      </c>
      <c r="AB57" s="71" t="s">
        <v>36</v>
      </c>
      <c r="AC57" s="71" t="s">
        <v>2905</v>
      </c>
      <c r="AD57" s="71" t="s">
        <v>44</v>
      </c>
      <c r="AE57" s="71" t="s">
        <v>45</v>
      </c>
      <c r="AF57" s="71" t="s">
        <v>40</v>
      </c>
      <c r="AG57" s="71" t="s">
        <v>46</v>
      </c>
      <c r="AH57" s="73">
        <v>1050.04</v>
      </c>
      <c r="AI57" s="73">
        <v>158.63</v>
      </c>
      <c r="AJ57" s="73">
        <v>429.59</v>
      </c>
      <c r="AK57" s="70"/>
      <c r="AL57" s="73">
        <v>1638.26</v>
      </c>
      <c r="AM57" s="73">
        <v>54.61</v>
      </c>
      <c r="AN57" s="109">
        <f t="shared" si="1"/>
        <v>7.8014285714285716</v>
      </c>
      <c r="AO57" s="82" t="str">
        <f t="shared" si="2"/>
        <v>19228119</v>
      </c>
      <c r="AP57" s="82">
        <f>VLOOKUP(AO57,Centros!$AA$2:$AB$490,2,FALSE)</f>
        <v>110301</v>
      </c>
      <c r="AQ57" s="82" t="str">
        <f>VLOOKUP(AP57,Centros!$U$2:$V$281,2,FALSE)</f>
        <v>FUND. ED. MARY WARD (IRL. SOTO)</v>
      </c>
      <c r="AR57" s="82" t="str">
        <f>VLOOKUP(A57,Centros!$AC$2:$AE$349,3,FALSE)</f>
        <v>ALGADI</v>
      </c>
      <c r="AS57" s="82">
        <f t="shared" si="3"/>
        <v>110301</v>
      </c>
      <c r="AT57" s="82">
        <f t="shared" si="5"/>
        <v>19228</v>
      </c>
    </row>
    <row r="58" spans="1:46" x14ac:dyDescent="0.3">
      <c r="A58" s="70">
        <v>19228</v>
      </c>
      <c r="B58" s="70">
        <v>315</v>
      </c>
      <c r="C58" s="71" t="s">
        <v>3062</v>
      </c>
      <c r="D58" s="70">
        <v>315</v>
      </c>
      <c r="E58" s="71" t="s">
        <v>35</v>
      </c>
      <c r="F58" s="72">
        <v>44348</v>
      </c>
      <c r="G58" s="72"/>
      <c r="H58" s="71" t="s">
        <v>3063</v>
      </c>
      <c r="I58" s="71" t="s">
        <v>3064</v>
      </c>
      <c r="J58" s="71" t="s">
        <v>36</v>
      </c>
      <c r="K58" s="71" t="s">
        <v>3065</v>
      </c>
      <c r="L58" s="71" t="s">
        <v>3066</v>
      </c>
      <c r="M58" s="71" t="s">
        <v>3067</v>
      </c>
      <c r="N58" s="71" t="s">
        <v>3068</v>
      </c>
      <c r="O58" s="71" t="s">
        <v>38</v>
      </c>
      <c r="P58" s="70">
        <v>100</v>
      </c>
      <c r="Q58" s="71" t="s">
        <v>2951</v>
      </c>
      <c r="R58" s="70">
        <v>100</v>
      </c>
      <c r="S58" s="72">
        <v>38231</v>
      </c>
      <c r="T58" s="71" t="s">
        <v>2841</v>
      </c>
      <c r="U58" s="71" t="s">
        <v>3069</v>
      </c>
      <c r="V58" s="72">
        <v>27613</v>
      </c>
      <c r="W58" s="71" t="s">
        <v>165</v>
      </c>
      <c r="X58" s="71" t="s">
        <v>51</v>
      </c>
      <c r="Y58" s="71" t="s">
        <v>36</v>
      </c>
      <c r="Z58" s="70">
        <v>0</v>
      </c>
      <c r="AA58" s="70">
        <v>4</v>
      </c>
      <c r="AB58" s="71" t="s">
        <v>36</v>
      </c>
      <c r="AC58" s="71" t="s">
        <v>2834</v>
      </c>
      <c r="AD58" s="71" t="s">
        <v>166</v>
      </c>
      <c r="AE58" s="71" t="s">
        <v>61</v>
      </c>
      <c r="AF58" s="71" t="s">
        <v>71</v>
      </c>
      <c r="AG58" s="71" t="s">
        <v>46</v>
      </c>
      <c r="AH58" s="73">
        <v>1958.48</v>
      </c>
      <c r="AI58" s="73">
        <v>297.27999999999997</v>
      </c>
      <c r="AJ58" s="73">
        <v>723.42</v>
      </c>
      <c r="AK58" s="70"/>
      <c r="AL58" s="73">
        <v>2979.18</v>
      </c>
      <c r="AM58" s="73">
        <v>99.31</v>
      </c>
      <c r="AN58" s="109">
        <f t="shared" si="1"/>
        <v>12.41375</v>
      </c>
      <c r="AO58" s="82" t="str">
        <f t="shared" si="2"/>
        <v>1922843</v>
      </c>
      <c r="AP58" s="82">
        <f>VLOOKUP(AO58,Centros!$AA$2:$AB$490,2,FALSE)</f>
        <v>110070</v>
      </c>
      <c r="AQ58" s="82" t="str">
        <f>VLOOKUP(AP58,Centros!$U$2:$V$281,2,FALSE)</f>
        <v>COL. SAG. CORAZON JESUS-VALDERRIBA</v>
      </c>
      <c r="AR58" s="82" t="str">
        <f>VLOOKUP(A58,Centros!$AC$2:$AE$349,3,FALSE)</f>
        <v>ALGADI</v>
      </c>
      <c r="AS58" s="82">
        <f t="shared" si="3"/>
        <v>110070</v>
      </c>
      <c r="AT58" s="82">
        <f t="shared" si="5"/>
        <v>19228</v>
      </c>
    </row>
    <row r="59" spans="1:46" x14ac:dyDescent="0.3">
      <c r="A59" s="70">
        <v>19228</v>
      </c>
      <c r="B59" s="70">
        <v>613</v>
      </c>
      <c r="C59" s="71" t="s">
        <v>7492</v>
      </c>
      <c r="D59" s="70">
        <v>613</v>
      </c>
      <c r="E59" s="71" t="s">
        <v>35</v>
      </c>
      <c r="F59" s="72">
        <v>45894</v>
      </c>
      <c r="G59" s="72"/>
      <c r="H59" s="71" t="s">
        <v>7493</v>
      </c>
      <c r="I59" s="71" t="s">
        <v>7494</v>
      </c>
      <c r="J59" s="71" t="s">
        <v>36</v>
      </c>
      <c r="K59" s="71" t="s">
        <v>7495</v>
      </c>
      <c r="L59" s="71" t="s">
        <v>84</v>
      </c>
      <c r="M59" s="71" t="s">
        <v>7496</v>
      </c>
      <c r="N59" s="71" t="s">
        <v>37</v>
      </c>
      <c r="O59" s="71" t="s">
        <v>38</v>
      </c>
      <c r="P59" s="70">
        <v>300</v>
      </c>
      <c r="Q59" s="71" t="s">
        <v>57</v>
      </c>
      <c r="R59" s="70">
        <v>51.28</v>
      </c>
      <c r="S59" s="72">
        <v>43451</v>
      </c>
      <c r="T59" s="71" t="s">
        <v>2840</v>
      </c>
      <c r="U59" s="71" t="s">
        <v>90</v>
      </c>
      <c r="V59" s="72">
        <v>22192</v>
      </c>
      <c r="W59" s="71" t="s">
        <v>71</v>
      </c>
      <c r="X59" s="71" t="s">
        <v>42</v>
      </c>
      <c r="Y59" s="71" t="s">
        <v>36</v>
      </c>
      <c r="Z59" s="70">
        <v>0</v>
      </c>
      <c r="AA59" s="70">
        <v>10</v>
      </c>
      <c r="AB59" s="71" t="s">
        <v>818</v>
      </c>
      <c r="AC59" s="71" t="s">
        <v>2825</v>
      </c>
      <c r="AD59" s="71" t="s">
        <v>92</v>
      </c>
      <c r="AE59" s="71" t="s">
        <v>83</v>
      </c>
      <c r="AF59" s="71" t="s">
        <v>242</v>
      </c>
      <c r="AG59" s="71" t="s">
        <v>55</v>
      </c>
      <c r="AH59" s="73">
        <v>661.88</v>
      </c>
      <c r="AI59" s="73">
        <v>163.19999999999999</v>
      </c>
      <c r="AJ59" s="73">
        <v>281.94</v>
      </c>
      <c r="AK59" s="70"/>
      <c r="AL59" s="73">
        <v>1107.02</v>
      </c>
      <c r="AM59" s="73">
        <v>35.71</v>
      </c>
      <c r="AN59" s="109">
        <f t="shared" ref="AN59:AN119" si="6">AM59/(+(+R59*8)/100)</f>
        <v>8.7046606864274576</v>
      </c>
      <c r="AO59" s="82" t="str">
        <f t="shared" si="2"/>
        <v>1922840</v>
      </c>
      <c r="AP59" s="82">
        <f>VLOOKUP(AO59,Centros!$AA$2:$AB$490,2,FALSE)</f>
        <v>110060</v>
      </c>
      <c r="AQ59" s="82" t="str">
        <f>VLOOKUP(AP59,Centros!$U$2:$V$281,2,FALSE)</f>
        <v>COL. SAN BUENAVENTURA</v>
      </c>
      <c r="AR59" s="82" t="str">
        <f>VLOOKUP(A59,Centros!$AC$2:$AE$349,3,FALSE)</f>
        <v>ALGADI</v>
      </c>
      <c r="AS59" s="82">
        <f t="shared" si="3"/>
        <v>110060</v>
      </c>
      <c r="AT59" s="82">
        <f t="shared" si="5"/>
        <v>19228</v>
      </c>
    </row>
    <row r="60" spans="1:46" x14ac:dyDescent="0.3">
      <c r="A60" s="70">
        <v>20028</v>
      </c>
      <c r="B60" s="70">
        <v>210</v>
      </c>
      <c r="C60" s="71" t="s">
        <v>7497</v>
      </c>
      <c r="D60" s="70">
        <v>210</v>
      </c>
      <c r="E60" s="71" t="s">
        <v>63</v>
      </c>
      <c r="F60" s="72">
        <v>45908</v>
      </c>
      <c r="G60" s="72"/>
      <c r="H60" s="71" t="s">
        <v>7498</v>
      </c>
      <c r="I60" s="71" t="s">
        <v>7499</v>
      </c>
      <c r="J60" s="71" t="s">
        <v>36</v>
      </c>
      <c r="K60" s="71" t="s">
        <v>7500</v>
      </c>
      <c r="L60" s="71" t="s">
        <v>7501</v>
      </c>
      <c r="M60" s="71" t="s">
        <v>7502</v>
      </c>
      <c r="N60" s="71" t="s">
        <v>7503</v>
      </c>
      <c r="O60" s="71" t="s">
        <v>38</v>
      </c>
      <c r="P60" s="70">
        <v>300</v>
      </c>
      <c r="Q60" s="71" t="s">
        <v>57</v>
      </c>
      <c r="R60" s="70">
        <v>25</v>
      </c>
      <c r="S60" s="72">
        <v>44470</v>
      </c>
      <c r="T60" s="71" t="s">
        <v>5260</v>
      </c>
      <c r="U60" s="71" t="s">
        <v>79</v>
      </c>
      <c r="V60" s="72">
        <v>35214</v>
      </c>
      <c r="W60" s="71" t="s">
        <v>65</v>
      </c>
      <c r="X60" s="71" t="s">
        <v>42</v>
      </c>
      <c r="Y60" s="71" t="s">
        <v>52</v>
      </c>
      <c r="Z60" s="70">
        <v>0</v>
      </c>
      <c r="AA60" s="70">
        <v>10</v>
      </c>
      <c r="AB60" s="71" t="s">
        <v>36</v>
      </c>
      <c r="AC60" s="71" t="s">
        <v>2905</v>
      </c>
      <c r="AD60" s="71" t="s">
        <v>44</v>
      </c>
      <c r="AE60" s="71" t="s">
        <v>45</v>
      </c>
      <c r="AF60" s="71" t="s">
        <v>104</v>
      </c>
      <c r="AG60" s="71" t="s">
        <v>46</v>
      </c>
      <c r="AH60" s="73">
        <v>311.70999999999998</v>
      </c>
      <c r="AI60" s="73">
        <v>45.32</v>
      </c>
      <c r="AJ60" s="73">
        <v>126.95</v>
      </c>
      <c r="AK60" s="70"/>
      <c r="AL60" s="73">
        <v>483.98</v>
      </c>
      <c r="AM60" s="73">
        <v>16.13</v>
      </c>
      <c r="AN60" s="109">
        <f t="shared" si="6"/>
        <v>8.0649999999999995</v>
      </c>
      <c r="AO60" s="82" t="str">
        <f t="shared" si="2"/>
        <v>2002821</v>
      </c>
      <c r="AP60" s="82">
        <f>VLOOKUP(AO60,Centros!$AA$2:$AB$490,2,FALSE)</f>
        <v>110120</v>
      </c>
      <c r="AQ60" s="82" t="str">
        <f>VLOOKUP(AP60,Centros!$U$2:$V$281,2,FALSE)</f>
        <v>COLEGIO CRISTO REY  - LAS ROZAS</v>
      </c>
      <c r="AR60" s="82" t="str">
        <f>VLOOKUP(A60,Centros!$AC$2:$AE$349,3,FALSE)</f>
        <v>SMI</v>
      </c>
      <c r="AS60" s="82">
        <f t="shared" si="3"/>
        <v>110120</v>
      </c>
      <c r="AT60" s="82">
        <f t="shared" ref="AT60:AT120" si="7">+A60</f>
        <v>20028</v>
      </c>
    </row>
    <row r="61" spans="1:46" x14ac:dyDescent="0.3">
      <c r="A61" s="70">
        <v>20028</v>
      </c>
      <c r="B61" s="70">
        <v>698</v>
      </c>
      <c r="C61" s="71" t="s">
        <v>5318</v>
      </c>
      <c r="D61" s="70">
        <v>698</v>
      </c>
      <c r="E61" s="71" t="s">
        <v>63</v>
      </c>
      <c r="F61" s="72">
        <v>45931</v>
      </c>
      <c r="G61" s="72"/>
      <c r="H61" s="71" t="s">
        <v>5319</v>
      </c>
      <c r="I61" s="71" t="s">
        <v>5320</v>
      </c>
      <c r="J61" s="71" t="s">
        <v>36</v>
      </c>
      <c r="K61" s="71" t="s">
        <v>5321</v>
      </c>
      <c r="L61" s="71" t="s">
        <v>5322</v>
      </c>
      <c r="M61" s="71" t="s">
        <v>5323</v>
      </c>
      <c r="N61" s="71" t="s">
        <v>193</v>
      </c>
      <c r="O61" s="71" t="s">
        <v>38</v>
      </c>
      <c r="P61" s="70">
        <v>389</v>
      </c>
      <c r="Q61" s="71" t="s">
        <v>167</v>
      </c>
      <c r="R61" s="70">
        <v>37.5</v>
      </c>
      <c r="S61" s="72">
        <v>45194</v>
      </c>
      <c r="T61" s="71" t="s">
        <v>2837</v>
      </c>
      <c r="U61" s="71" t="s">
        <v>79</v>
      </c>
      <c r="V61" s="72">
        <v>37529</v>
      </c>
      <c r="W61" s="71" t="s">
        <v>50</v>
      </c>
      <c r="X61" s="71" t="s">
        <v>51</v>
      </c>
      <c r="Y61" s="71" t="s">
        <v>36</v>
      </c>
      <c r="Z61" s="70">
        <v>0</v>
      </c>
      <c r="AA61" s="70">
        <v>10</v>
      </c>
      <c r="AB61" s="71" t="s">
        <v>36</v>
      </c>
      <c r="AC61" s="71" t="s">
        <v>2905</v>
      </c>
      <c r="AD61" s="71" t="s">
        <v>44</v>
      </c>
      <c r="AE61" s="71" t="s">
        <v>45</v>
      </c>
      <c r="AF61" s="71" t="s">
        <v>5324</v>
      </c>
      <c r="AG61" s="71" t="s">
        <v>55</v>
      </c>
      <c r="AH61" s="73">
        <v>450.02</v>
      </c>
      <c r="AI61" s="73">
        <v>67.98</v>
      </c>
      <c r="AJ61" s="73">
        <v>190.41</v>
      </c>
      <c r="AK61" s="70"/>
      <c r="AL61" s="73">
        <v>708.41</v>
      </c>
      <c r="AM61" s="73">
        <v>23.61</v>
      </c>
      <c r="AN61" s="109">
        <f t="shared" si="6"/>
        <v>7.87</v>
      </c>
      <c r="AO61" s="82" t="str">
        <f t="shared" si="2"/>
        <v>2002812</v>
      </c>
      <c r="AP61" s="82">
        <f>VLOOKUP(AO61,Centros!$AA$2:$AB$490,2,FALSE)</f>
        <v>110084</v>
      </c>
      <c r="AQ61" s="82" t="str">
        <f>VLOOKUP(AP61,Centros!$U$2:$V$281,2,FALSE)</f>
        <v>COL. SAN AGUSTIN -LOS NEGRALES</v>
      </c>
      <c r="AR61" s="82" t="str">
        <f>VLOOKUP(A61,Centros!$AC$2:$AE$349,3,FALSE)</f>
        <v>SMI</v>
      </c>
      <c r="AS61" s="82">
        <f t="shared" si="3"/>
        <v>110084</v>
      </c>
      <c r="AT61" s="82">
        <f t="shared" si="7"/>
        <v>20028</v>
      </c>
    </row>
    <row r="62" spans="1:46" x14ac:dyDescent="0.3">
      <c r="A62" s="70">
        <v>19228</v>
      </c>
      <c r="B62" s="70">
        <v>590</v>
      </c>
      <c r="C62" s="71" t="s">
        <v>168</v>
      </c>
      <c r="D62" s="70">
        <v>590</v>
      </c>
      <c r="E62" s="71" t="s">
        <v>35</v>
      </c>
      <c r="F62" s="72">
        <v>45893</v>
      </c>
      <c r="G62" s="72"/>
      <c r="H62" s="71" t="s">
        <v>169</v>
      </c>
      <c r="I62" s="71" t="s">
        <v>170</v>
      </c>
      <c r="J62" s="71" t="s">
        <v>36</v>
      </c>
      <c r="K62" s="71" t="s">
        <v>171</v>
      </c>
      <c r="L62" s="71" t="s">
        <v>101</v>
      </c>
      <c r="M62" s="71" t="s">
        <v>172</v>
      </c>
      <c r="N62" s="71" t="s">
        <v>37</v>
      </c>
      <c r="O62" s="71" t="s">
        <v>38</v>
      </c>
      <c r="P62" s="70">
        <v>300</v>
      </c>
      <c r="Q62" s="71" t="s">
        <v>78</v>
      </c>
      <c r="R62" s="70">
        <v>100</v>
      </c>
      <c r="S62" s="72">
        <v>44599</v>
      </c>
      <c r="T62" s="71" t="s">
        <v>49</v>
      </c>
      <c r="U62" s="71" t="s">
        <v>40</v>
      </c>
      <c r="V62" s="72">
        <v>24838</v>
      </c>
      <c r="W62" s="71" t="s">
        <v>50</v>
      </c>
      <c r="X62" s="71" t="s">
        <v>42</v>
      </c>
      <c r="Y62" s="71" t="s">
        <v>66</v>
      </c>
      <c r="Z62" s="70">
        <v>0</v>
      </c>
      <c r="AA62" s="70">
        <v>10</v>
      </c>
      <c r="AB62" s="71" t="s">
        <v>36</v>
      </c>
      <c r="AC62" s="71" t="s">
        <v>2905</v>
      </c>
      <c r="AD62" s="71" t="s">
        <v>44</v>
      </c>
      <c r="AE62" s="71" t="s">
        <v>53</v>
      </c>
      <c r="AF62" s="71" t="s">
        <v>121</v>
      </c>
      <c r="AG62" s="71" t="s">
        <v>55</v>
      </c>
      <c r="AH62" s="73">
        <v>1200.04</v>
      </c>
      <c r="AI62" s="73">
        <v>181.29</v>
      </c>
      <c r="AJ62" s="73">
        <v>456.27</v>
      </c>
      <c r="AK62" s="70"/>
      <c r="AL62" s="73">
        <v>1837.6</v>
      </c>
      <c r="AM62" s="73">
        <v>61.25</v>
      </c>
      <c r="AN62" s="109">
        <f t="shared" si="6"/>
        <v>7.65625</v>
      </c>
      <c r="AO62" s="82" t="str">
        <f t="shared" ref="AO62:AO124" si="8">CONCATENATE(A62,W62)</f>
        <v>1922812</v>
      </c>
      <c r="AP62" s="82">
        <f>VLOOKUP(AO62,Centros!$AA$2:$AB$490,2,FALSE)</f>
        <v>110064</v>
      </c>
      <c r="AQ62" s="82" t="str">
        <f>VLOOKUP(AP62,Centros!$U$2:$V$281,2,FALSE)</f>
        <v>COLEGIO SAGRADA FAMILIA</v>
      </c>
      <c r="AR62" s="82" t="str">
        <f>VLOOKUP(A62,Centros!$AC$2:$AE$349,3,FALSE)</f>
        <v>ALGADI</v>
      </c>
      <c r="AS62" s="82">
        <f t="shared" ref="AS62:AS124" si="9">+AP62</f>
        <v>110064</v>
      </c>
      <c r="AT62" s="82">
        <f t="shared" si="7"/>
        <v>19228</v>
      </c>
    </row>
    <row r="63" spans="1:46" x14ac:dyDescent="0.3">
      <c r="A63" s="70">
        <v>19228</v>
      </c>
      <c r="B63" s="70">
        <v>1690</v>
      </c>
      <c r="C63" s="71" t="s">
        <v>3070</v>
      </c>
      <c r="D63" s="70">
        <v>1690</v>
      </c>
      <c r="E63" s="71" t="s">
        <v>35</v>
      </c>
      <c r="F63" s="72">
        <v>45658</v>
      </c>
      <c r="G63" s="72"/>
      <c r="H63" s="71" t="s">
        <v>3071</v>
      </c>
      <c r="I63" s="71" t="s">
        <v>3072</v>
      </c>
      <c r="J63" s="71" t="s">
        <v>36</v>
      </c>
      <c r="K63" s="71" t="s">
        <v>3073</v>
      </c>
      <c r="L63" s="71" t="s">
        <v>3074</v>
      </c>
      <c r="M63" s="71" t="s">
        <v>3075</v>
      </c>
      <c r="N63" s="71" t="s">
        <v>37</v>
      </c>
      <c r="O63" s="71" t="s">
        <v>38</v>
      </c>
      <c r="P63" s="70">
        <v>200</v>
      </c>
      <c r="Q63" s="71" t="s">
        <v>2925</v>
      </c>
      <c r="R63" s="70">
        <v>35</v>
      </c>
      <c r="S63" s="72">
        <v>45658</v>
      </c>
      <c r="T63" s="71" t="s">
        <v>73</v>
      </c>
      <c r="U63" s="71" t="s">
        <v>40</v>
      </c>
      <c r="V63" s="72">
        <v>29596</v>
      </c>
      <c r="W63" s="71" t="s">
        <v>75</v>
      </c>
      <c r="X63" s="71" t="s">
        <v>42</v>
      </c>
      <c r="Y63" s="71" t="s">
        <v>52</v>
      </c>
      <c r="Z63" s="70">
        <v>0</v>
      </c>
      <c r="AA63" s="70">
        <v>10</v>
      </c>
      <c r="AB63" s="71" t="s">
        <v>36</v>
      </c>
      <c r="AC63" s="71" t="s">
        <v>2905</v>
      </c>
      <c r="AD63" s="71" t="s">
        <v>44</v>
      </c>
      <c r="AE63" s="71" t="s">
        <v>45</v>
      </c>
      <c r="AF63" s="71" t="s">
        <v>40</v>
      </c>
      <c r="AG63" s="71" t="s">
        <v>46</v>
      </c>
      <c r="AH63" s="73">
        <v>670.01</v>
      </c>
      <c r="AI63" s="73">
        <v>63.45</v>
      </c>
      <c r="AJ63" s="73">
        <v>235.22</v>
      </c>
      <c r="AK63" s="70"/>
      <c r="AL63" s="73">
        <v>968.68</v>
      </c>
      <c r="AM63" s="73">
        <v>32.29</v>
      </c>
      <c r="AN63" s="109">
        <f t="shared" si="6"/>
        <v>11.532142857142858</v>
      </c>
      <c r="AO63" s="82" t="str">
        <f t="shared" si="8"/>
        <v>1922824</v>
      </c>
      <c r="AP63" s="82">
        <f>VLOOKUP(AO63,Centros!$AA$2:$AB$490,2,FALSE)</f>
        <v>110057</v>
      </c>
      <c r="AQ63" s="82" t="str">
        <f>VLOOKUP(AP63,Centros!$U$2:$V$281,2,FALSE)</f>
        <v>COLEGIO RAFAELA YBARRA</v>
      </c>
      <c r="AR63" s="82" t="str">
        <f>VLOOKUP(A63,Centros!$AC$2:$AE$349,3,FALSE)</f>
        <v>ALGADI</v>
      </c>
      <c r="AS63" s="82">
        <f t="shared" si="9"/>
        <v>110057</v>
      </c>
      <c r="AT63" s="82">
        <f t="shared" si="7"/>
        <v>19228</v>
      </c>
    </row>
    <row r="64" spans="1:46" x14ac:dyDescent="0.3">
      <c r="A64" s="70">
        <v>19228</v>
      </c>
      <c r="B64" s="70">
        <v>87</v>
      </c>
      <c r="C64" s="71" t="s">
        <v>5325</v>
      </c>
      <c r="D64" s="70">
        <v>87</v>
      </c>
      <c r="E64" s="71" t="s">
        <v>35</v>
      </c>
      <c r="F64" s="72">
        <v>45902</v>
      </c>
      <c r="G64" s="72"/>
      <c r="H64" s="71" t="s">
        <v>5326</v>
      </c>
      <c r="I64" s="71" t="s">
        <v>5327</v>
      </c>
      <c r="J64" s="71" t="s">
        <v>5328</v>
      </c>
      <c r="K64" s="71" t="s">
        <v>5329</v>
      </c>
      <c r="L64" s="71" t="s">
        <v>5330</v>
      </c>
      <c r="M64" s="71" t="s">
        <v>5331</v>
      </c>
      <c r="N64" s="71" t="s">
        <v>72</v>
      </c>
      <c r="O64" s="71" t="s">
        <v>38</v>
      </c>
      <c r="P64" s="70">
        <v>300</v>
      </c>
      <c r="Q64" s="71" t="s">
        <v>57</v>
      </c>
      <c r="R64" s="70">
        <v>50</v>
      </c>
      <c r="S64" s="72">
        <v>39479</v>
      </c>
      <c r="T64" s="71" t="s">
        <v>173</v>
      </c>
      <c r="U64" s="71" t="s">
        <v>58</v>
      </c>
      <c r="V64" s="72">
        <v>28836</v>
      </c>
      <c r="W64" s="71" t="s">
        <v>70</v>
      </c>
      <c r="X64" s="71" t="s">
        <v>42</v>
      </c>
      <c r="Y64" s="71" t="s">
        <v>36</v>
      </c>
      <c r="Z64" s="70">
        <v>0</v>
      </c>
      <c r="AA64" s="70">
        <v>10</v>
      </c>
      <c r="AB64" s="71" t="s">
        <v>36</v>
      </c>
      <c r="AC64" s="71" t="s">
        <v>2905</v>
      </c>
      <c r="AD64" s="71" t="s">
        <v>44</v>
      </c>
      <c r="AE64" s="71" t="s">
        <v>53</v>
      </c>
      <c r="AF64" s="71" t="s">
        <v>5332</v>
      </c>
      <c r="AG64" s="71" t="s">
        <v>46</v>
      </c>
      <c r="AH64" s="73">
        <v>645.38</v>
      </c>
      <c r="AI64" s="70"/>
      <c r="AJ64" s="73">
        <v>-360.21</v>
      </c>
      <c r="AK64" s="70"/>
      <c r="AL64" s="73">
        <v>285.17</v>
      </c>
      <c r="AM64" s="73">
        <v>9.1999999999999993</v>
      </c>
      <c r="AN64" s="109">
        <f t="shared" si="6"/>
        <v>2.2999999999999998</v>
      </c>
      <c r="AO64" s="82" t="str">
        <f t="shared" si="8"/>
        <v>192281</v>
      </c>
      <c r="AP64" s="82">
        <f>VLOOKUP(AO64,Centros!$AA$2:$AB$490,2,FALSE)</f>
        <v>110001</v>
      </c>
      <c r="AQ64" s="82" t="str">
        <f>VLOOKUP(AP64,Centros!$U$2:$V$281,2,FALSE)</f>
        <v>COLEGIO AGUSTINIANO</v>
      </c>
      <c r="AR64" s="82" t="str">
        <f>VLOOKUP(A64,Centros!$AC$2:$AE$349,3,FALSE)</f>
        <v>ALGADI</v>
      </c>
      <c r="AS64" s="82">
        <f t="shared" si="9"/>
        <v>110001</v>
      </c>
      <c r="AT64" s="82">
        <f t="shared" si="7"/>
        <v>19228</v>
      </c>
    </row>
    <row r="65" spans="1:46" x14ac:dyDescent="0.3">
      <c r="A65" s="70">
        <v>19228</v>
      </c>
      <c r="B65" s="70">
        <v>2128</v>
      </c>
      <c r="C65" s="71" t="s">
        <v>5333</v>
      </c>
      <c r="D65" s="70">
        <v>2128</v>
      </c>
      <c r="E65" s="71" t="s">
        <v>35</v>
      </c>
      <c r="F65" s="72">
        <v>45908</v>
      </c>
      <c r="G65" s="72"/>
      <c r="H65" s="71" t="s">
        <v>5334</v>
      </c>
      <c r="I65" s="71" t="s">
        <v>5335</v>
      </c>
      <c r="J65" s="71" t="s">
        <v>36</v>
      </c>
      <c r="K65" s="71" t="s">
        <v>5336</v>
      </c>
      <c r="L65" s="71" t="s">
        <v>5337</v>
      </c>
      <c r="M65" s="71" t="s">
        <v>5338</v>
      </c>
      <c r="N65" s="71" t="s">
        <v>37</v>
      </c>
      <c r="O65" s="71" t="s">
        <v>38</v>
      </c>
      <c r="P65" s="70">
        <v>300</v>
      </c>
      <c r="Q65" s="71" t="s">
        <v>57</v>
      </c>
      <c r="R65" s="70">
        <v>50</v>
      </c>
      <c r="S65" s="72">
        <v>45908</v>
      </c>
      <c r="T65" s="71" t="s">
        <v>123</v>
      </c>
      <c r="U65" s="71" t="s">
        <v>40</v>
      </c>
      <c r="V65" s="72">
        <v>35343</v>
      </c>
      <c r="W65" s="71" t="s">
        <v>125</v>
      </c>
      <c r="X65" s="71" t="s">
        <v>42</v>
      </c>
      <c r="Y65" s="71" t="s">
        <v>52</v>
      </c>
      <c r="Z65" s="70">
        <v>0</v>
      </c>
      <c r="AA65" s="70">
        <v>10</v>
      </c>
      <c r="AB65" s="71" t="s">
        <v>36</v>
      </c>
      <c r="AC65" s="71" t="s">
        <v>2905</v>
      </c>
      <c r="AD65" s="71" t="s">
        <v>44</v>
      </c>
      <c r="AE65" s="71" t="s">
        <v>45</v>
      </c>
      <c r="AF65" s="71" t="s">
        <v>40</v>
      </c>
      <c r="AG65" s="71" t="s">
        <v>55</v>
      </c>
      <c r="AH65" s="73">
        <v>600.02</v>
      </c>
      <c r="AI65" s="73">
        <v>90.64</v>
      </c>
      <c r="AJ65" s="73">
        <v>245.47</v>
      </c>
      <c r="AK65" s="70"/>
      <c r="AL65" s="73">
        <v>936.13</v>
      </c>
      <c r="AM65" s="73">
        <v>31.2</v>
      </c>
      <c r="AN65" s="109">
        <f t="shared" si="6"/>
        <v>7.8</v>
      </c>
      <c r="AO65" s="82" t="str">
        <f t="shared" si="8"/>
        <v>1922832</v>
      </c>
      <c r="AP65" s="82">
        <f>VLOOKUP(AO65,Centros!$AA$2:$AB$490,2,FALSE)</f>
        <v>110061</v>
      </c>
      <c r="AQ65" s="82" t="str">
        <f>VLOOKUP(AP65,Centros!$U$2:$V$281,2,FALSE)</f>
        <v>COL. SAN AGUSTIN - MADRID</v>
      </c>
      <c r="AR65" s="82" t="str">
        <f>VLOOKUP(A65,Centros!$AC$2:$AE$349,3,FALSE)</f>
        <v>ALGADI</v>
      </c>
      <c r="AS65" s="82">
        <f t="shared" si="9"/>
        <v>110061</v>
      </c>
      <c r="AT65" s="82">
        <f t="shared" si="7"/>
        <v>19228</v>
      </c>
    </row>
    <row r="66" spans="1:46" x14ac:dyDescent="0.3">
      <c r="A66" s="70">
        <v>19228</v>
      </c>
      <c r="B66" s="70">
        <v>1950</v>
      </c>
      <c r="C66" s="71" t="s">
        <v>7504</v>
      </c>
      <c r="D66" s="70">
        <v>1950</v>
      </c>
      <c r="E66" s="71" t="s">
        <v>35</v>
      </c>
      <c r="F66" s="72">
        <v>45908</v>
      </c>
      <c r="G66" s="72"/>
      <c r="H66" s="71" t="s">
        <v>7505</v>
      </c>
      <c r="I66" s="71" t="s">
        <v>7506</v>
      </c>
      <c r="J66" s="71" t="s">
        <v>36</v>
      </c>
      <c r="K66" s="71" t="s">
        <v>7507</v>
      </c>
      <c r="L66" s="71" t="s">
        <v>7508</v>
      </c>
      <c r="M66" s="71" t="s">
        <v>7509</v>
      </c>
      <c r="N66" s="71" t="s">
        <v>253</v>
      </c>
      <c r="O66" s="71" t="s">
        <v>38</v>
      </c>
      <c r="P66" s="70">
        <v>300</v>
      </c>
      <c r="Q66" s="71" t="s">
        <v>78</v>
      </c>
      <c r="R66" s="70">
        <v>50</v>
      </c>
      <c r="S66" s="72">
        <v>45677</v>
      </c>
      <c r="T66" s="71" t="s">
        <v>2839</v>
      </c>
      <c r="U66" s="71" t="s">
        <v>40</v>
      </c>
      <c r="V66" s="72">
        <v>37763</v>
      </c>
      <c r="W66" s="71" t="s">
        <v>159</v>
      </c>
      <c r="X66" s="71" t="s">
        <v>51</v>
      </c>
      <c r="Y66" s="71" t="s">
        <v>52</v>
      </c>
      <c r="Z66" s="70">
        <v>0</v>
      </c>
      <c r="AA66" s="70">
        <v>10</v>
      </c>
      <c r="AB66" s="71" t="s">
        <v>36</v>
      </c>
      <c r="AC66" s="71" t="s">
        <v>2905</v>
      </c>
      <c r="AD66" s="71" t="s">
        <v>44</v>
      </c>
      <c r="AE66" s="71" t="s">
        <v>45</v>
      </c>
      <c r="AF66" s="71" t="s">
        <v>54</v>
      </c>
      <c r="AG66" s="71" t="s">
        <v>46</v>
      </c>
      <c r="AH66" s="73">
        <v>600.02</v>
      </c>
      <c r="AI66" s="73">
        <v>90.64</v>
      </c>
      <c r="AJ66" s="73">
        <v>245.47</v>
      </c>
      <c r="AK66" s="70"/>
      <c r="AL66" s="73">
        <v>936.13</v>
      </c>
      <c r="AM66" s="73">
        <v>31.2</v>
      </c>
      <c r="AN66" s="109">
        <f t="shared" si="6"/>
        <v>7.8</v>
      </c>
      <c r="AO66" s="82" t="str">
        <f t="shared" si="8"/>
        <v>1922850</v>
      </c>
      <c r="AP66" s="82">
        <f>VLOOKUP(AO66,Centros!$AA$2:$AB$490,2,FALSE)</f>
        <v>110091</v>
      </c>
      <c r="AQ66" s="82" t="str">
        <f>VLOOKUP(AP66,Centros!$U$2:$V$281,2,FALSE)</f>
        <v>COLEGIO CLARET -MADRID</v>
      </c>
      <c r="AR66" s="82" t="str">
        <f>VLOOKUP(A66,Centros!$AC$2:$AE$349,3,FALSE)</f>
        <v>ALGADI</v>
      </c>
      <c r="AS66" s="82">
        <f t="shared" si="9"/>
        <v>110091</v>
      </c>
      <c r="AT66" s="82">
        <f t="shared" si="7"/>
        <v>19228</v>
      </c>
    </row>
    <row r="67" spans="1:46" x14ac:dyDescent="0.3">
      <c r="A67" s="70">
        <v>19228</v>
      </c>
      <c r="B67" s="70">
        <v>710</v>
      </c>
      <c r="C67" s="71" t="s">
        <v>3076</v>
      </c>
      <c r="D67" s="70">
        <v>710</v>
      </c>
      <c r="E67" s="71" t="s">
        <v>35</v>
      </c>
      <c r="F67" s="72">
        <v>45383</v>
      </c>
      <c r="G67" s="72"/>
      <c r="H67" s="71" t="s">
        <v>3077</v>
      </c>
      <c r="I67" s="71" t="s">
        <v>3078</v>
      </c>
      <c r="J67" s="71" t="s">
        <v>36</v>
      </c>
      <c r="K67" s="71" t="s">
        <v>3079</v>
      </c>
      <c r="L67" s="71" t="s">
        <v>3080</v>
      </c>
      <c r="M67" s="71" t="s">
        <v>3081</v>
      </c>
      <c r="N67" s="71" t="s">
        <v>174</v>
      </c>
      <c r="O67" s="71" t="s">
        <v>38</v>
      </c>
      <c r="P67" s="70">
        <v>100</v>
      </c>
      <c r="Q67" s="71" t="s">
        <v>2951</v>
      </c>
      <c r="R67" s="70">
        <v>100</v>
      </c>
      <c r="S67" s="72">
        <v>37179</v>
      </c>
      <c r="T67" s="71" t="s">
        <v>2835</v>
      </c>
      <c r="U67" s="71" t="s">
        <v>133</v>
      </c>
      <c r="V67" s="72">
        <v>23881</v>
      </c>
      <c r="W67" s="71" t="s">
        <v>161</v>
      </c>
      <c r="X67" s="71" t="s">
        <v>42</v>
      </c>
      <c r="Y67" s="71" t="s">
        <v>60</v>
      </c>
      <c r="Z67" s="70">
        <v>0</v>
      </c>
      <c r="AA67" s="70">
        <v>4</v>
      </c>
      <c r="AB67" s="71" t="s">
        <v>818</v>
      </c>
      <c r="AC67" s="71" t="s">
        <v>2825</v>
      </c>
      <c r="AD67" s="71" t="s">
        <v>92</v>
      </c>
      <c r="AE67" s="71" t="s">
        <v>83</v>
      </c>
      <c r="AF67" s="71" t="s">
        <v>119</v>
      </c>
      <c r="AG67" s="71" t="s">
        <v>46</v>
      </c>
      <c r="AH67" s="73">
        <v>2559.12</v>
      </c>
      <c r="AI67" s="73">
        <v>384.89</v>
      </c>
      <c r="AJ67" s="73">
        <v>1005.96</v>
      </c>
      <c r="AK67" s="70"/>
      <c r="AL67" s="73">
        <v>3949.97</v>
      </c>
      <c r="AM67" s="73">
        <v>131.66999999999999</v>
      </c>
      <c r="AN67" s="109">
        <f t="shared" si="6"/>
        <v>16.458749999999998</v>
      </c>
      <c r="AO67" s="82" t="str">
        <f t="shared" si="8"/>
        <v>1922844</v>
      </c>
      <c r="AP67" s="82">
        <f>VLOOKUP(AO67,Centros!$AA$2:$AB$490,2,FALSE)</f>
        <v>110066</v>
      </c>
      <c r="AQ67" s="82" t="str">
        <f>VLOOKUP(AP67,Centros!$U$2:$V$281,2,FALSE)</f>
        <v>COL. SAG. CORAZONES MARTIN HEROS</v>
      </c>
      <c r="AR67" s="82" t="str">
        <f>VLOOKUP(A67,Centros!$AC$2:$AE$349,3,FALSE)</f>
        <v>ALGADI</v>
      </c>
      <c r="AS67" s="82">
        <f t="shared" si="9"/>
        <v>110066</v>
      </c>
      <c r="AT67" s="82">
        <f t="shared" si="7"/>
        <v>19228</v>
      </c>
    </row>
    <row r="68" spans="1:46" x14ac:dyDescent="0.3">
      <c r="A68" s="70">
        <v>20028</v>
      </c>
      <c r="B68" s="70">
        <v>1086</v>
      </c>
      <c r="C68" s="71" t="s">
        <v>7510</v>
      </c>
      <c r="D68" s="70">
        <v>1086</v>
      </c>
      <c r="E68" s="71" t="s">
        <v>63</v>
      </c>
      <c r="F68" s="72">
        <v>45915</v>
      </c>
      <c r="G68" s="72"/>
      <c r="H68" s="71" t="s">
        <v>7511</v>
      </c>
      <c r="I68" s="71" t="s">
        <v>7512</v>
      </c>
      <c r="J68" s="71" t="s">
        <v>36</v>
      </c>
      <c r="K68" s="71" t="s">
        <v>7513</v>
      </c>
      <c r="L68" s="71" t="s">
        <v>7514</v>
      </c>
      <c r="M68" s="71" t="s">
        <v>7515</v>
      </c>
      <c r="N68" s="71" t="s">
        <v>5810</v>
      </c>
      <c r="O68" s="71" t="s">
        <v>38</v>
      </c>
      <c r="P68" s="70">
        <v>300</v>
      </c>
      <c r="Q68" s="71" t="s">
        <v>57</v>
      </c>
      <c r="R68" s="70">
        <v>25</v>
      </c>
      <c r="S68" s="72">
        <v>45915</v>
      </c>
      <c r="T68" s="71" t="s">
        <v>5580</v>
      </c>
      <c r="U68" s="71" t="s">
        <v>79</v>
      </c>
      <c r="V68" s="72">
        <v>26424</v>
      </c>
      <c r="W68" s="71" t="s">
        <v>227</v>
      </c>
      <c r="X68" s="71" t="s">
        <v>42</v>
      </c>
      <c r="Y68" s="71" t="s">
        <v>52</v>
      </c>
      <c r="Z68" s="70">
        <v>0</v>
      </c>
      <c r="AA68" s="70">
        <v>10</v>
      </c>
      <c r="AB68" s="71" t="s">
        <v>36</v>
      </c>
      <c r="AC68" s="71" t="s">
        <v>2905</v>
      </c>
      <c r="AD68" s="71" t="s">
        <v>44</v>
      </c>
      <c r="AE68" s="71" t="s">
        <v>45</v>
      </c>
      <c r="AF68" s="71" t="s">
        <v>79</v>
      </c>
      <c r="AG68" s="71" t="s">
        <v>46</v>
      </c>
      <c r="AH68" s="73">
        <v>300.01</v>
      </c>
      <c r="AI68" s="73">
        <v>45.32</v>
      </c>
      <c r="AJ68" s="73">
        <v>126.95</v>
      </c>
      <c r="AK68" s="70"/>
      <c r="AL68" s="73">
        <v>472.28</v>
      </c>
      <c r="AM68" s="73">
        <v>15.74</v>
      </c>
      <c r="AN68" s="109">
        <f t="shared" si="6"/>
        <v>7.87</v>
      </c>
      <c r="AO68" s="82" t="str">
        <f t="shared" si="8"/>
        <v>2002834</v>
      </c>
      <c r="AP68" s="82">
        <f>VLOOKUP(AO68,Centros!$AA$2:$AB$490,2,FALSE)</f>
        <v>110204</v>
      </c>
      <c r="AQ68" s="82" t="str">
        <f>VLOOKUP(AP68,Centros!$U$2:$V$281,2,FALSE)</f>
        <v>GREDOS SAN DIEGO - LAS ROZAS</v>
      </c>
      <c r="AR68" s="82" t="str">
        <f>VLOOKUP(A68,Centros!$AC$2:$AE$349,3,FALSE)</f>
        <v>SMI</v>
      </c>
      <c r="AS68" s="82">
        <f t="shared" si="9"/>
        <v>110204</v>
      </c>
      <c r="AT68" s="82">
        <f t="shared" si="7"/>
        <v>20028</v>
      </c>
    </row>
    <row r="69" spans="1:46" x14ac:dyDescent="0.3">
      <c r="A69" s="70">
        <v>20041</v>
      </c>
      <c r="B69" s="70">
        <v>34</v>
      </c>
      <c r="C69" s="71" t="s">
        <v>7516</v>
      </c>
      <c r="D69" s="70">
        <v>34</v>
      </c>
      <c r="E69" s="71" t="s">
        <v>7517</v>
      </c>
      <c r="F69" s="72">
        <v>45911</v>
      </c>
      <c r="G69" s="72"/>
      <c r="H69" s="71" t="s">
        <v>7518</v>
      </c>
      <c r="I69" s="71" t="s">
        <v>7519</v>
      </c>
      <c r="J69" s="71" t="s">
        <v>36</v>
      </c>
      <c r="K69" s="71" t="s">
        <v>7520</v>
      </c>
      <c r="L69" s="71" t="s">
        <v>7521</v>
      </c>
      <c r="M69" s="71" t="s">
        <v>7522</v>
      </c>
      <c r="N69" s="71" t="s">
        <v>202</v>
      </c>
      <c r="O69" s="71" t="s">
        <v>176</v>
      </c>
      <c r="P69" s="70">
        <v>510</v>
      </c>
      <c r="Q69" s="71" t="s">
        <v>7523</v>
      </c>
      <c r="R69" s="70">
        <v>31.3</v>
      </c>
      <c r="S69" s="72">
        <v>45911</v>
      </c>
      <c r="T69" s="71" t="s">
        <v>7524</v>
      </c>
      <c r="U69" s="71" t="s">
        <v>5261</v>
      </c>
      <c r="V69" s="72">
        <v>30817</v>
      </c>
      <c r="W69" s="71" t="s">
        <v>111</v>
      </c>
      <c r="X69" s="71" t="s">
        <v>42</v>
      </c>
      <c r="Y69" s="71" t="s">
        <v>52</v>
      </c>
      <c r="Z69" s="70">
        <v>0</v>
      </c>
      <c r="AA69" s="70">
        <v>10</v>
      </c>
      <c r="AB69" s="71" t="s">
        <v>36</v>
      </c>
      <c r="AC69" s="71" t="s">
        <v>2911</v>
      </c>
      <c r="AD69" s="71" t="s">
        <v>44</v>
      </c>
      <c r="AE69" s="71" t="s">
        <v>45</v>
      </c>
      <c r="AF69" s="71" t="s">
        <v>5261</v>
      </c>
      <c r="AG69" s="71" t="s">
        <v>46</v>
      </c>
      <c r="AH69" s="73">
        <v>362.29</v>
      </c>
      <c r="AI69" s="73">
        <v>110.7</v>
      </c>
      <c r="AJ69" s="73">
        <v>160.07</v>
      </c>
      <c r="AK69" s="70"/>
      <c r="AL69" s="73">
        <v>633.05999999999995</v>
      </c>
      <c r="AM69" s="73">
        <v>21.1</v>
      </c>
      <c r="AN69" s="109">
        <f t="shared" si="6"/>
        <v>8.4265175718849843</v>
      </c>
      <c r="AO69" s="82" t="str">
        <f t="shared" si="8"/>
        <v>200413</v>
      </c>
      <c r="AP69" s="82">
        <f>VLOOKUP(AO69,Centros!$AA$2:$AB$490,2,FALSE)</f>
        <v>110222</v>
      </c>
      <c r="AQ69" s="82" t="str">
        <f>VLOOKUP(AP69,Centros!$U$2:$V$281,2,FALSE)</f>
        <v>COLEGIO ITALICA</v>
      </c>
      <c r="AR69" s="82" t="str">
        <f>VLOOKUP(A69,Centros!$AC$2:$AE$349,3,FALSE)</f>
        <v>SMI</v>
      </c>
      <c r="AS69" s="82">
        <f t="shared" si="9"/>
        <v>110222</v>
      </c>
      <c r="AT69" s="82">
        <f t="shared" si="7"/>
        <v>20041</v>
      </c>
    </row>
    <row r="70" spans="1:46" x14ac:dyDescent="0.3">
      <c r="A70" s="70">
        <v>19224</v>
      </c>
      <c r="B70" s="70">
        <v>1</v>
      </c>
      <c r="C70" s="71" t="s">
        <v>7525</v>
      </c>
      <c r="D70" s="70">
        <v>1</v>
      </c>
      <c r="E70" s="71" t="s">
        <v>7526</v>
      </c>
      <c r="F70" s="72">
        <v>45905</v>
      </c>
      <c r="G70" s="72"/>
      <c r="H70" s="71" t="s">
        <v>7527</v>
      </c>
      <c r="I70" s="71" t="s">
        <v>7528</v>
      </c>
      <c r="J70" s="71" t="s">
        <v>36</v>
      </c>
      <c r="K70" s="71" t="s">
        <v>7529</v>
      </c>
      <c r="L70" s="71" t="s">
        <v>7530</v>
      </c>
      <c r="M70" s="71" t="s">
        <v>7531</v>
      </c>
      <c r="N70" s="71" t="s">
        <v>7532</v>
      </c>
      <c r="O70" s="71" t="s">
        <v>7533</v>
      </c>
      <c r="P70" s="70">
        <v>300</v>
      </c>
      <c r="Q70" s="71" t="s">
        <v>78</v>
      </c>
      <c r="R70" s="70">
        <v>66.25</v>
      </c>
      <c r="S70" s="72">
        <v>44816</v>
      </c>
      <c r="T70" s="71" t="s">
        <v>7534</v>
      </c>
      <c r="U70" s="71" t="s">
        <v>69</v>
      </c>
      <c r="V70" s="72">
        <v>26075</v>
      </c>
      <c r="W70" s="71" t="s">
        <v>70</v>
      </c>
      <c r="X70" s="71" t="s">
        <v>42</v>
      </c>
      <c r="Y70" s="71" t="s">
        <v>52</v>
      </c>
      <c r="Z70" s="70">
        <v>0</v>
      </c>
      <c r="AA70" s="70">
        <v>8</v>
      </c>
      <c r="AB70" s="71" t="s">
        <v>36</v>
      </c>
      <c r="AC70" s="71" t="s">
        <v>7535</v>
      </c>
      <c r="AD70" s="71" t="s">
        <v>44</v>
      </c>
      <c r="AE70" s="71" t="s">
        <v>45</v>
      </c>
      <c r="AF70" s="71" t="s">
        <v>303</v>
      </c>
      <c r="AG70" s="71" t="s">
        <v>46</v>
      </c>
      <c r="AH70" s="73">
        <v>898</v>
      </c>
      <c r="AI70" s="73">
        <v>224.5</v>
      </c>
      <c r="AJ70" s="73">
        <v>360</v>
      </c>
      <c r="AK70" s="70"/>
      <c r="AL70" s="73">
        <v>1482.5</v>
      </c>
      <c r="AM70" s="73">
        <v>49.42</v>
      </c>
      <c r="AN70" s="109">
        <f t="shared" si="6"/>
        <v>9.3245283018867937</v>
      </c>
      <c r="AO70" s="82">
        <v>192241</v>
      </c>
      <c r="AP70" s="82">
        <f>VLOOKUP(AO70,Centros!$AA$2:$AB$490,2,FALSE)</f>
        <v>110047</v>
      </c>
      <c r="AQ70" s="82" t="str">
        <f>VLOOKUP(AP70,Centros!$U$2:$V$281,2,FALSE)</f>
        <v>INMACULADA CONCEPCION PONFERRADA</v>
      </c>
      <c r="AR70" s="82" t="str">
        <f>VLOOKUP(A70,Centros!$AC$2:$AE$349,3,FALSE)</f>
        <v>ALGADI</v>
      </c>
      <c r="AS70" s="82">
        <f t="shared" si="9"/>
        <v>110047</v>
      </c>
      <c r="AT70" s="82">
        <f t="shared" si="7"/>
        <v>19224</v>
      </c>
    </row>
    <row r="71" spans="1:46" x14ac:dyDescent="0.3">
      <c r="A71" s="70">
        <v>20028</v>
      </c>
      <c r="B71" s="70">
        <v>3</v>
      </c>
      <c r="C71" s="71" t="s">
        <v>5341</v>
      </c>
      <c r="D71" s="70">
        <v>3</v>
      </c>
      <c r="E71" s="71" t="s">
        <v>63</v>
      </c>
      <c r="F71" s="72">
        <v>45908</v>
      </c>
      <c r="G71" s="72"/>
      <c r="H71" s="71" t="s">
        <v>5342</v>
      </c>
      <c r="I71" s="71" t="s">
        <v>5343</v>
      </c>
      <c r="J71" s="71" t="s">
        <v>5344</v>
      </c>
      <c r="K71" s="71" t="s">
        <v>5345</v>
      </c>
      <c r="L71" s="71" t="s">
        <v>5346</v>
      </c>
      <c r="M71" s="71" t="s">
        <v>5347</v>
      </c>
      <c r="N71" s="71" t="s">
        <v>56</v>
      </c>
      <c r="O71" s="71" t="s">
        <v>38</v>
      </c>
      <c r="P71" s="70">
        <v>300</v>
      </c>
      <c r="Q71" s="71" t="s">
        <v>5348</v>
      </c>
      <c r="R71" s="70">
        <v>25</v>
      </c>
      <c r="S71" s="72">
        <v>40452</v>
      </c>
      <c r="T71" s="71" t="s">
        <v>5349</v>
      </c>
      <c r="U71" s="71" t="s">
        <v>175</v>
      </c>
      <c r="V71" s="72">
        <v>26490</v>
      </c>
      <c r="W71" s="71" t="s">
        <v>139</v>
      </c>
      <c r="X71" s="71" t="s">
        <v>42</v>
      </c>
      <c r="Y71" s="71" t="s">
        <v>36</v>
      </c>
      <c r="Z71" s="70">
        <v>0</v>
      </c>
      <c r="AA71" s="70">
        <v>1</v>
      </c>
      <c r="AB71" s="71" t="s">
        <v>36</v>
      </c>
      <c r="AC71" s="71" t="s">
        <v>2905</v>
      </c>
      <c r="AD71" s="71" t="s">
        <v>44</v>
      </c>
      <c r="AE71" s="71" t="s">
        <v>45</v>
      </c>
      <c r="AF71" s="71" t="s">
        <v>36</v>
      </c>
      <c r="AG71" s="71" t="s">
        <v>46</v>
      </c>
      <c r="AH71" s="73">
        <v>438.64</v>
      </c>
      <c r="AI71" s="73">
        <v>49.76</v>
      </c>
      <c r="AJ71" s="73">
        <v>173.2</v>
      </c>
      <c r="AK71" s="70"/>
      <c r="AL71" s="73">
        <v>661.6</v>
      </c>
      <c r="AM71" s="73">
        <v>22.05</v>
      </c>
      <c r="AN71" s="109">
        <f t="shared" si="6"/>
        <v>11.025</v>
      </c>
      <c r="AO71" s="82" t="str">
        <f t="shared" si="8"/>
        <v>200282</v>
      </c>
      <c r="AP71" s="82">
        <f>VLOOKUP(AO71,Centros!$AA$2:$AB$490,2,FALSE)</f>
        <v>110111</v>
      </c>
      <c r="AQ71" s="82" t="str">
        <f>VLOOKUP(AP71,Centros!$U$2:$V$281,2,FALSE)</f>
        <v>COLEGIO SAGRADO CORAZON REPARADORAS</v>
      </c>
      <c r="AR71" s="82" t="str">
        <f>VLOOKUP(A71,Centros!$AC$2:$AE$349,3,FALSE)</f>
        <v>SMI</v>
      </c>
      <c r="AS71" s="82">
        <f t="shared" si="9"/>
        <v>110111</v>
      </c>
      <c r="AT71" s="82">
        <f t="shared" si="7"/>
        <v>20028</v>
      </c>
    </row>
    <row r="72" spans="1:46" x14ac:dyDescent="0.3">
      <c r="A72" s="70">
        <v>19228</v>
      </c>
      <c r="B72" s="70">
        <v>641</v>
      </c>
      <c r="C72" s="71" t="s">
        <v>180</v>
      </c>
      <c r="D72" s="70">
        <v>641</v>
      </c>
      <c r="E72" s="71" t="s">
        <v>35</v>
      </c>
      <c r="F72" s="72">
        <v>45890</v>
      </c>
      <c r="G72" s="72"/>
      <c r="H72" s="71" t="s">
        <v>181</v>
      </c>
      <c r="I72" s="71" t="s">
        <v>182</v>
      </c>
      <c r="J72" s="71" t="s">
        <v>36</v>
      </c>
      <c r="K72" s="71" t="s">
        <v>183</v>
      </c>
      <c r="L72" s="71" t="s">
        <v>824</v>
      </c>
      <c r="M72" s="71" t="s">
        <v>184</v>
      </c>
      <c r="N72" s="71" t="s">
        <v>152</v>
      </c>
      <c r="O72" s="71" t="s">
        <v>38</v>
      </c>
      <c r="P72" s="70">
        <v>300</v>
      </c>
      <c r="Q72" s="71" t="s">
        <v>78</v>
      </c>
      <c r="R72" s="70">
        <v>76.92</v>
      </c>
      <c r="S72" s="72">
        <v>40099</v>
      </c>
      <c r="T72" s="71" t="s">
        <v>2837</v>
      </c>
      <c r="U72" s="71" t="s">
        <v>90</v>
      </c>
      <c r="V72" s="72">
        <v>29056</v>
      </c>
      <c r="W72" s="71" t="s">
        <v>142</v>
      </c>
      <c r="X72" s="71" t="s">
        <v>42</v>
      </c>
      <c r="Y72" s="71" t="s">
        <v>66</v>
      </c>
      <c r="Z72" s="70">
        <v>0</v>
      </c>
      <c r="AA72" s="70">
        <v>10</v>
      </c>
      <c r="AB72" s="71" t="s">
        <v>818</v>
      </c>
      <c r="AC72" s="71" t="s">
        <v>2825</v>
      </c>
      <c r="AD72" s="71" t="s">
        <v>92</v>
      </c>
      <c r="AE72" s="71" t="s">
        <v>83</v>
      </c>
      <c r="AF72" s="71" t="s">
        <v>185</v>
      </c>
      <c r="AG72" s="71" t="s">
        <v>46</v>
      </c>
      <c r="AH72" s="73">
        <v>1172.93</v>
      </c>
      <c r="AI72" s="73">
        <v>178.17</v>
      </c>
      <c r="AJ72" s="73">
        <v>461.67</v>
      </c>
      <c r="AK72" s="70"/>
      <c r="AL72" s="73">
        <v>1812.77</v>
      </c>
      <c r="AM72" s="73">
        <v>58.48</v>
      </c>
      <c r="AN72" s="109">
        <f t="shared" si="6"/>
        <v>9.5033801352054077</v>
      </c>
      <c r="AO72" s="82" t="str">
        <f t="shared" si="8"/>
        <v>1922837</v>
      </c>
      <c r="AP72" s="82">
        <f>VLOOKUP(AO72,Centros!$AA$2:$AB$490,2,FALSE)</f>
        <v>110084</v>
      </c>
      <c r="AQ72" s="82" t="str">
        <f>VLOOKUP(AP72,Centros!$U$2:$V$281,2,FALSE)</f>
        <v>COL. SAN AGUSTIN -LOS NEGRALES</v>
      </c>
      <c r="AR72" s="82" t="str">
        <f>VLOOKUP(A72,Centros!$AC$2:$AE$349,3,FALSE)</f>
        <v>ALGADI</v>
      </c>
      <c r="AS72" s="82">
        <f t="shared" si="9"/>
        <v>110084</v>
      </c>
      <c r="AT72" s="82">
        <f t="shared" si="7"/>
        <v>19228</v>
      </c>
    </row>
    <row r="73" spans="1:46" x14ac:dyDescent="0.3">
      <c r="A73" s="70">
        <v>19228</v>
      </c>
      <c r="B73" s="70">
        <v>642</v>
      </c>
      <c r="C73" s="71" t="s">
        <v>187</v>
      </c>
      <c r="D73" s="70">
        <v>642</v>
      </c>
      <c r="E73" s="71" t="s">
        <v>35</v>
      </c>
      <c r="F73" s="72">
        <v>45890</v>
      </c>
      <c r="G73" s="72"/>
      <c r="H73" s="71" t="s">
        <v>188</v>
      </c>
      <c r="I73" s="71" t="s">
        <v>189</v>
      </c>
      <c r="J73" s="71" t="s">
        <v>36</v>
      </c>
      <c r="K73" s="71" t="s">
        <v>190</v>
      </c>
      <c r="L73" s="71" t="s">
        <v>191</v>
      </c>
      <c r="M73" s="71" t="s">
        <v>192</v>
      </c>
      <c r="N73" s="71" t="s">
        <v>193</v>
      </c>
      <c r="O73" s="71" t="s">
        <v>38</v>
      </c>
      <c r="P73" s="70">
        <v>300</v>
      </c>
      <c r="Q73" s="71" t="s">
        <v>78</v>
      </c>
      <c r="R73" s="70">
        <v>76.92</v>
      </c>
      <c r="S73" s="72">
        <v>40904</v>
      </c>
      <c r="T73" s="71" t="s">
        <v>2837</v>
      </c>
      <c r="U73" s="71" t="s">
        <v>90</v>
      </c>
      <c r="V73" s="72">
        <v>25870</v>
      </c>
      <c r="W73" s="71" t="s">
        <v>142</v>
      </c>
      <c r="X73" s="71" t="s">
        <v>42</v>
      </c>
      <c r="Y73" s="71" t="s">
        <v>66</v>
      </c>
      <c r="Z73" s="70">
        <v>0</v>
      </c>
      <c r="AA73" s="70">
        <v>10</v>
      </c>
      <c r="AB73" s="71" t="s">
        <v>818</v>
      </c>
      <c r="AC73" s="71" t="s">
        <v>2825</v>
      </c>
      <c r="AD73" s="71" t="s">
        <v>92</v>
      </c>
      <c r="AE73" s="71" t="s">
        <v>83</v>
      </c>
      <c r="AF73" s="71" t="s">
        <v>185</v>
      </c>
      <c r="AG73" s="71" t="s">
        <v>46</v>
      </c>
      <c r="AH73" s="73">
        <v>1140.0899999999999</v>
      </c>
      <c r="AI73" s="73">
        <v>173.18</v>
      </c>
      <c r="AJ73" s="73">
        <v>448.75</v>
      </c>
      <c r="AK73" s="70"/>
      <c r="AL73" s="73">
        <v>1762.02</v>
      </c>
      <c r="AM73" s="73">
        <v>56.84</v>
      </c>
      <c r="AN73" s="109">
        <f t="shared" si="6"/>
        <v>9.2368694747789917</v>
      </c>
      <c r="AO73" s="82" t="str">
        <f t="shared" si="8"/>
        <v>1922837</v>
      </c>
      <c r="AP73" s="82">
        <f>VLOOKUP(AO73,Centros!$AA$2:$AB$490,2,FALSE)</f>
        <v>110084</v>
      </c>
      <c r="AQ73" s="82" t="str">
        <f>VLOOKUP(AP73,Centros!$U$2:$V$281,2,FALSE)</f>
        <v>COL. SAN AGUSTIN -LOS NEGRALES</v>
      </c>
      <c r="AR73" s="82" t="str">
        <f>VLOOKUP(A73,Centros!$AC$2:$AE$349,3,FALSE)</f>
        <v>ALGADI</v>
      </c>
      <c r="AS73" s="82">
        <f t="shared" si="9"/>
        <v>110084</v>
      </c>
      <c r="AT73" s="82">
        <f t="shared" si="7"/>
        <v>19228</v>
      </c>
    </row>
    <row r="74" spans="1:46" x14ac:dyDescent="0.3">
      <c r="A74" s="70">
        <v>19228</v>
      </c>
      <c r="B74" s="70">
        <v>1483</v>
      </c>
      <c r="C74" s="71" t="s">
        <v>5350</v>
      </c>
      <c r="D74" s="70">
        <v>1483</v>
      </c>
      <c r="E74" s="71" t="s">
        <v>35</v>
      </c>
      <c r="F74" s="72">
        <v>45896</v>
      </c>
      <c r="G74" s="72"/>
      <c r="H74" s="71" t="s">
        <v>5351</v>
      </c>
      <c r="I74" s="71" t="s">
        <v>5352</v>
      </c>
      <c r="J74" s="71" t="s">
        <v>36</v>
      </c>
      <c r="K74" s="71" t="s">
        <v>5353</v>
      </c>
      <c r="L74" s="71" t="s">
        <v>5354</v>
      </c>
      <c r="M74" s="71" t="s">
        <v>5355</v>
      </c>
      <c r="N74" s="71" t="s">
        <v>37</v>
      </c>
      <c r="O74" s="71" t="s">
        <v>38</v>
      </c>
      <c r="P74" s="70">
        <v>389</v>
      </c>
      <c r="Q74" s="71" t="s">
        <v>5340</v>
      </c>
      <c r="R74" s="70">
        <v>68.75</v>
      </c>
      <c r="S74" s="72">
        <v>45530</v>
      </c>
      <c r="T74" s="71" t="s">
        <v>73</v>
      </c>
      <c r="U74" s="71" t="s">
        <v>40</v>
      </c>
      <c r="V74" s="72">
        <v>25080</v>
      </c>
      <c r="W74" s="71" t="s">
        <v>75</v>
      </c>
      <c r="X74" s="71" t="s">
        <v>42</v>
      </c>
      <c r="Y74" s="71" t="s">
        <v>43</v>
      </c>
      <c r="Z74" s="70">
        <v>0</v>
      </c>
      <c r="AA74" s="70">
        <v>10</v>
      </c>
      <c r="AB74" s="71" t="s">
        <v>36</v>
      </c>
      <c r="AC74" s="71" t="s">
        <v>2905</v>
      </c>
      <c r="AD74" s="71" t="s">
        <v>44</v>
      </c>
      <c r="AE74" s="71" t="s">
        <v>53</v>
      </c>
      <c r="AF74" s="71" t="s">
        <v>5356</v>
      </c>
      <c r="AG74" s="71" t="s">
        <v>55</v>
      </c>
      <c r="AH74" s="73">
        <v>825.02</v>
      </c>
      <c r="AI74" s="73">
        <v>124.64</v>
      </c>
      <c r="AJ74" s="73">
        <v>338.87</v>
      </c>
      <c r="AK74" s="70"/>
      <c r="AL74" s="73">
        <v>1288.53</v>
      </c>
      <c r="AM74" s="73">
        <v>42.95</v>
      </c>
      <c r="AN74" s="109">
        <f t="shared" si="6"/>
        <v>7.8090909090909095</v>
      </c>
      <c r="AO74" s="82" t="str">
        <f t="shared" si="8"/>
        <v>1922824</v>
      </c>
      <c r="AP74" s="82">
        <f>VLOOKUP(AO74,Centros!$AA$2:$AB$490,2,FALSE)</f>
        <v>110057</v>
      </c>
      <c r="AQ74" s="82" t="str">
        <f>VLOOKUP(AP74,Centros!$U$2:$V$281,2,FALSE)</f>
        <v>COLEGIO RAFAELA YBARRA</v>
      </c>
      <c r="AR74" s="82" t="str">
        <f>VLOOKUP(A74,Centros!$AC$2:$AE$349,3,FALSE)</f>
        <v>ALGADI</v>
      </c>
      <c r="AS74" s="82">
        <f t="shared" si="9"/>
        <v>110057</v>
      </c>
      <c r="AT74" s="82">
        <f t="shared" si="7"/>
        <v>19228</v>
      </c>
    </row>
    <row r="75" spans="1:46" x14ac:dyDescent="0.3">
      <c r="A75" s="70">
        <v>19228</v>
      </c>
      <c r="B75" s="70">
        <v>94</v>
      </c>
      <c r="C75" s="71" t="s">
        <v>5357</v>
      </c>
      <c r="D75" s="70">
        <v>94</v>
      </c>
      <c r="E75" s="71" t="s">
        <v>35</v>
      </c>
      <c r="F75" s="72">
        <v>45901</v>
      </c>
      <c r="G75" s="72"/>
      <c r="H75" s="71" t="s">
        <v>5358</v>
      </c>
      <c r="I75" s="71" t="s">
        <v>5359</v>
      </c>
      <c r="J75" s="71" t="s">
        <v>5360</v>
      </c>
      <c r="K75" s="71" t="s">
        <v>5361</v>
      </c>
      <c r="L75" s="71" t="s">
        <v>5362</v>
      </c>
      <c r="M75" s="71" t="s">
        <v>5363</v>
      </c>
      <c r="N75" s="71" t="s">
        <v>196</v>
      </c>
      <c r="O75" s="71" t="s">
        <v>38</v>
      </c>
      <c r="P75" s="70">
        <v>300</v>
      </c>
      <c r="Q75" s="71" t="s">
        <v>57</v>
      </c>
      <c r="R75" s="70">
        <v>58.75</v>
      </c>
      <c r="S75" s="72">
        <v>39356</v>
      </c>
      <c r="T75" s="71" t="s">
        <v>197</v>
      </c>
      <c r="U75" s="71" t="s">
        <v>58</v>
      </c>
      <c r="V75" s="72">
        <v>23405</v>
      </c>
      <c r="W75" s="71" t="s">
        <v>139</v>
      </c>
      <c r="X75" s="71" t="s">
        <v>42</v>
      </c>
      <c r="Y75" s="71" t="s">
        <v>36</v>
      </c>
      <c r="Z75" s="70">
        <v>0</v>
      </c>
      <c r="AA75" s="70">
        <v>10</v>
      </c>
      <c r="AB75" s="71" t="s">
        <v>36</v>
      </c>
      <c r="AC75" s="71" t="s">
        <v>2905</v>
      </c>
      <c r="AD75" s="71" t="s">
        <v>44</v>
      </c>
      <c r="AE75" s="71" t="s">
        <v>53</v>
      </c>
      <c r="AF75" s="71" t="s">
        <v>40</v>
      </c>
      <c r="AG75" s="71" t="s">
        <v>46</v>
      </c>
      <c r="AH75" s="73">
        <v>865.05</v>
      </c>
      <c r="AI75" s="73">
        <v>106.51</v>
      </c>
      <c r="AJ75" s="73">
        <v>311.58</v>
      </c>
      <c r="AK75" s="70"/>
      <c r="AL75" s="73">
        <v>1283.1400000000001</v>
      </c>
      <c r="AM75" s="73">
        <v>42.77</v>
      </c>
      <c r="AN75" s="109">
        <f t="shared" si="6"/>
        <v>9.1</v>
      </c>
      <c r="AO75" s="82" t="str">
        <f t="shared" si="8"/>
        <v>192282</v>
      </c>
      <c r="AP75" s="82">
        <f>VLOOKUP(AO75,Centros!$AA$2:$AB$490,2,FALSE)</f>
        <v>110004</v>
      </c>
      <c r="AQ75" s="82" t="str">
        <f>VLOOKUP(AP75,Centros!$U$2:$V$281,2,FALSE)</f>
        <v>COLEGIO AMOR MISERICORDIOSO</v>
      </c>
      <c r="AR75" s="82" t="str">
        <f>VLOOKUP(A75,Centros!$AC$2:$AE$349,3,FALSE)</f>
        <v>ALGADI</v>
      </c>
      <c r="AS75" s="82">
        <f t="shared" si="9"/>
        <v>110004</v>
      </c>
      <c r="AT75" s="82">
        <f t="shared" si="7"/>
        <v>19228</v>
      </c>
    </row>
    <row r="76" spans="1:46" x14ac:dyDescent="0.3">
      <c r="A76" s="70">
        <v>20028</v>
      </c>
      <c r="B76" s="70">
        <v>418</v>
      </c>
      <c r="C76" s="71" t="s">
        <v>5364</v>
      </c>
      <c r="D76" s="70">
        <v>418</v>
      </c>
      <c r="E76" s="71" t="s">
        <v>63</v>
      </c>
      <c r="F76" s="72">
        <v>45909</v>
      </c>
      <c r="G76" s="72"/>
      <c r="H76" s="71" t="s">
        <v>5365</v>
      </c>
      <c r="I76" s="71" t="s">
        <v>5366</v>
      </c>
      <c r="J76" s="71" t="s">
        <v>36</v>
      </c>
      <c r="K76" s="71" t="s">
        <v>5367</v>
      </c>
      <c r="L76" s="71" t="s">
        <v>5368</v>
      </c>
      <c r="M76" s="71" t="s">
        <v>5369</v>
      </c>
      <c r="N76" s="71" t="s">
        <v>174</v>
      </c>
      <c r="O76" s="71" t="s">
        <v>38</v>
      </c>
      <c r="P76" s="70">
        <v>300</v>
      </c>
      <c r="Q76" s="71" t="s">
        <v>78</v>
      </c>
      <c r="R76" s="70">
        <v>53.12</v>
      </c>
      <c r="S76" s="72">
        <v>44837</v>
      </c>
      <c r="T76" s="71" t="s">
        <v>5268</v>
      </c>
      <c r="U76" s="71" t="s">
        <v>79</v>
      </c>
      <c r="V76" s="72">
        <v>28121</v>
      </c>
      <c r="W76" s="71" t="s">
        <v>80</v>
      </c>
      <c r="X76" s="71" t="s">
        <v>42</v>
      </c>
      <c r="Y76" s="71" t="s">
        <v>36</v>
      </c>
      <c r="Z76" s="70">
        <v>0</v>
      </c>
      <c r="AA76" s="70">
        <v>10</v>
      </c>
      <c r="AB76" s="71" t="s">
        <v>36</v>
      </c>
      <c r="AC76" s="71" t="s">
        <v>2905</v>
      </c>
      <c r="AD76" s="71" t="s">
        <v>44</v>
      </c>
      <c r="AE76" s="71" t="s">
        <v>45</v>
      </c>
      <c r="AF76" s="71" t="s">
        <v>5370</v>
      </c>
      <c r="AG76" s="71" t="s">
        <v>46</v>
      </c>
      <c r="AH76" s="73">
        <v>637.46</v>
      </c>
      <c r="AI76" s="73">
        <v>96.3</v>
      </c>
      <c r="AJ76" s="73">
        <v>270.44</v>
      </c>
      <c r="AK76" s="70"/>
      <c r="AL76" s="73">
        <v>1004.2</v>
      </c>
      <c r="AM76" s="73">
        <v>33.47</v>
      </c>
      <c r="AN76" s="109">
        <f t="shared" si="6"/>
        <v>7.8760353915662646</v>
      </c>
      <c r="AO76" s="82" t="str">
        <f t="shared" si="8"/>
        <v>200287</v>
      </c>
      <c r="AP76" s="82">
        <f>VLOOKUP(AO76,Centros!$AA$2:$AB$490,2,FALSE)</f>
        <v>110064</v>
      </c>
      <c r="AQ76" s="82" t="str">
        <f>VLOOKUP(AP76,Centros!$U$2:$V$281,2,FALSE)</f>
        <v>COLEGIO SAGRADA FAMILIA</v>
      </c>
      <c r="AR76" s="82" t="str">
        <f>VLOOKUP(A76,Centros!$AC$2:$AE$349,3,FALSE)</f>
        <v>SMI</v>
      </c>
      <c r="AS76" s="82">
        <f t="shared" si="9"/>
        <v>110064</v>
      </c>
      <c r="AT76" s="82">
        <f t="shared" si="7"/>
        <v>20028</v>
      </c>
    </row>
    <row r="77" spans="1:46" x14ac:dyDescent="0.3">
      <c r="A77" s="70">
        <v>19228</v>
      </c>
      <c r="B77" s="70">
        <v>636</v>
      </c>
      <c r="C77" s="71" t="s">
        <v>5371</v>
      </c>
      <c r="D77" s="70">
        <v>636</v>
      </c>
      <c r="E77" s="71" t="s">
        <v>35</v>
      </c>
      <c r="F77" s="72">
        <v>45894</v>
      </c>
      <c r="G77" s="72"/>
      <c r="H77" s="71" t="s">
        <v>5372</v>
      </c>
      <c r="I77" s="71" t="s">
        <v>5373</v>
      </c>
      <c r="J77" s="71" t="s">
        <v>36</v>
      </c>
      <c r="K77" s="71" t="s">
        <v>5374</v>
      </c>
      <c r="L77" s="71" t="s">
        <v>5375</v>
      </c>
      <c r="M77" s="71" t="s">
        <v>5376</v>
      </c>
      <c r="N77" s="71" t="s">
        <v>198</v>
      </c>
      <c r="O77" s="71" t="s">
        <v>38</v>
      </c>
      <c r="P77" s="70">
        <v>300</v>
      </c>
      <c r="Q77" s="71" t="s">
        <v>57</v>
      </c>
      <c r="R77" s="70">
        <v>51.28</v>
      </c>
      <c r="S77" s="72">
        <v>36434</v>
      </c>
      <c r="T77" s="71" t="s">
        <v>5253</v>
      </c>
      <c r="U77" s="71" t="s">
        <v>90</v>
      </c>
      <c r="V77" s="72">
        <v>26813</v>
      </c>
      <c r="W77" s="71" t="s">
        <v>59</v>
      </c>
      <c r="X77" s="71" t="s">
        <v>42</v>
      </c>
      <c r="Y77" s="71" t="s">
        <v>60</v>
      </c>
      <c r="Z77" s="70">
        <v>0</v>
      </c>
      <c r="AA77" s="70">
        <v>10</v>
      </c>
      <c r="AB77" s="71" t="s">
        <v>818</v>
      </c>
      <c r="AC77" s="71" t="s">
        <v>2825</v>
      </c>
      <c r="AD77" s="71" t="s">
        <v>92</v>
      </c>
      <c r="AE77" s="71" t="s">
        <v>83</v>
      </c>
      <c r="AF77" s="71" t="s">
        <v>62</v>
      </c>
      <c r="AG77" s="71" t="s">
        <v>46</v>
      </c>
      <c r="AH77" s="73">
        <v>847.66</v>
      </c>
      <c r="AI77" s="73">
        <v>128.76</v>
      </c>
      <c r="AJ77" s="73">
        <v>333.64</v>
      </c>
      <c r="AK77" s="70"/>
      <c r="AL77" s="73">
        <v>1310.06</v>
      </c>
      <c r="AM77" s="73">
        <v>42.26</v>
      </c>
      <c r="AN77" s="109">
        <f t="shared" si="6"/>
        <v>10.301287051482058</v>
      </c>
      <c r="AO77" s="82" t="str">
        <f t="shared" si="8"/>
        <v>1922813</v>
      </c>
      <c r="AP77" s="82">
        <f>VLOOKUP(AO77,Centros!$AA$2:$AB$490,2,FALSE)</f>
        <v>110111</v>
      </c>
      <c r="AQ77" s="82" t="str">
        <f>VLOOKUP(AP77,Centros!$U$2:$V$281,2,FALSE)</f>
        <v>COLEGIO SAGRADO CORAZON REPARADORAS</v>
      </c>
      <c r="AR77" s="82" t="str">
        <f>VLOOKUP(A77,Centros!$AC$2:$AE$349,3,FALSE)</f>
        <v>ALGADI</v>
      </c>
      <c r="AS77" s="82">
        <f t="shared" si="9"/>
        <v>110111</v>
      </c>
      <c r="AT77" s="82">
        <f t="shared" si="7"/>
        <v>19228</v>
      </c>
    </row>
    <row r="78" spans="1:46" x14ac:dyDescent="0.3">
      <c r="A78" s="70">
        <v>19228</v>
      </c>
      <c r="B78" s="70">
        <v>298</v>
      </c>
      <c r="C78" s="71" t="s">
        <v>3082</v>
      </c>
      <c r="D78" s="70">
        <v>298</v>
      </c>
      <c r="E78" s="71" t="s">
        <v>35</v>
      </c>
      <c r="F78" s="72">
        <v>45717</v>
      </c>
      <c r="G78" s="72"/>
      <c r="H78" s="71" t="s">
        <v>3083</v>
      </c>
      <c r="I78" s="71" t="s">
        <v>3084</v>
      </c>
      <c r="J78" s="71" t="s">
        <v>3085</v>
      </c>
      <c r="K78" s="71" t="s">
        <v>3086</v>
      </c>
      <c r="L78" s="71" t="s">
        <v>3087</v>
      </c>
      <c r="M78" s="71" t="s">
        <v>3088</v>
      </c>
      <c r="N78" s="71" t="s">
        <v>199</v>
      </c>
      <c r="O78" s="71" t="s">
        <v>38</v>
      </c>
      <c r="P78" s="70">
        <v>100</v>
      </c>
      <c r="Q78" s="71" t="s">
        <v>2951</v>
      </c>
      <c r="R78" s="70">
        <v>100</v>
      </c>
      <c r="S78" s="72">
        <v>42618</v>
      </c>
      <c r="T78" s="71" t="s">
        <v>3089</v>
      </c>
      <c r="U78" s="71" t="s">
        <v>106</v>
      </c>
      <c r="V78" s="72">
        <v>24097</v>
      </c>
      <c r="W78" s="71" t="s">
        <v>377</v>
      </c>
      <c r="X78" s="71" t="s">
        <v>42</v>
      </c>
      <c r="Y78" s="71" t="s">
        <v>36</v>
      </c>
      <c r="Z78" s="70">
        <v>0</v>
      </c>
      <c r="AA78" s="70">
        <v>10</v>
      </c>
      <c r="AB78" s="71" t="s">
        <v>36</v>
      </c>
      <c r="AC78" s="71" t="s">
        <v>2905</v>
      </c>
      <c r="AD78" s="71" t="s">
        <v>44</v>
      </c>
      <c r="AE78" s="71" t="s">
        <v>53</v>
      </c>
      <c r="AF78" s="71" t="s">
        <v>62</v>
      </c>
      <c r="AG78" s="71" t="s">
        <v>46</v>
      </c>
      <c r="AH78" s="73">
        <v>1233.8599999999999</v>
      </c>
      <c r="AI78" s="73">
        <v>181.29</v>
      </c>
      <c r="AJ78" s="73">
        <v>453.84</v>
      </c>
      <c r="AK78" s="70"/>
      <c r="AL78" s="73">
        <v>1868.99</v>
      </c>
      <c r="AM78" s="73">
        <v>62.3</v>
      </c>
      <c r="AN78" s="109">
        <f t="shared" si="6"/>
        <v>7.7874999999999996</v>
      </c>
      <c r="AO78" s="82" t="str">
        <f t="shared" si="8"/>
        <v>1922875</v>
      </c>
      <c r="AP78" s="82">
        <f>VLOOKUP(AO78,Centros!$AA$2:$AB$490,2,FALSE)</f>
        <v>340078</v>
      </c>
      <c r="AQ78" s="82" t="str">
        <f>VLOOKUP(AP78,Centros!$U$2:$V$281,2,FALSE)</f>
        <v>ESIC-COMUNIDAD</v>
      </c>
      <c r="AR78" s="82" t="str">
        <f>VLOOKUP(A78,Centros!$AC$2:$AE$349,3,FALSE)</f>
        <v>ALGADI</v>
      </c>
      <c r="AS78" s="82">
        <f t="shared" si="9"/>
        <v>340078</v>
      </c>
      <c r="AT78" s="82">
        <f t="shared" si="7"/>
        <v>19228</v>
      </c>
    </row>
    <row r="79" spans="1:46" x14ac:dyDescent="0.3">
      <c r="A79" s="70">
        <v>19228</v>
      </c>
      <c r="B79" s="70">
        <v>2186</v>
      </c>
      <c r="C79" s="71" t="s">
        <v>5377</v>
      </c>
      <c r="D79" s="70">
        <v>2186</v>
      </c>
      <c r="E79" s="71" t="s">
        <v>35</v>
      </c>
      <c r="F79" s="72">
        <v>45875</v>
      </c>
      <c r="G79" s="72"/>
      <c r="H79" s="71" t="s">
        <v>5378</v>
      </c>
      <c r="I79" s="71" t="s">
        <v>5379</v>
      </c>
      <c r="J79" s="71" t="s">
        <v>36</v>
      </c>
      <c r="K79" s="71" t="s">
        <v>5380</v>
      </c>
      <c r="L79" s="71" t="s">
        <v>5381</v>
      </c>
      <c r="M79" s="71" t="s">
        <v>5382</v>
      </c>
      <c r="N79" s="71" t="s">
        <v>206</v>
      </c>
      <c r="O79" s="71" t="s">
        <v>38</v>
      </c>
      <c r="P79" s="70">
        <v>200</v>
      </c>
      <c r="Q79" s="71" t="s">
        <v>2925</v>
      </c>
      <c r="R79" s="70">
        <v>50</v>
      </c>
      <c r="S79" s="72">
        <v>45875</v>
      </c>
      <c r="T79" s="71" t="s">
        <v>2840</v>
      </c>
      <c r="U79" s="71" t="s">
        <v>40</v>
      </c>
      <c r="V79" s="72">
        <v>24410</v>
      </c>
      <c r="W79" s="71" t="s">
        <v>71</v>
      </c>
      <c r="X79" s="71" t="s">
        <v>42</v>
      </c>
      <c r="Y79" s="71" t="s">
        <v>52</v>
      </c>
      <c r="Z79" s="70">
        <v>0</v>
      </c>
      <c r="AA79" s="70">
        <v>10</v>
      </c>
      <c r="AB79" s="71" t="s">
        <v>36</v>
      </c>
      <c r="AC79" s="71" t="s">
        <v>2905</v>
      </c>
      <c r="AD79" s="71" t="s">
        <v>44</v>
      </c>
      <c r="AE79" s="71" t="s">
        <v>45</v>
      </c>
      <c r="AF79" s="71" t="s">
        <v>40</v>
      </c>
      <c r="AG79" s="71" t="s">
        <v>46</v>
      </c>
      <c r="AH79" s="73">
        <v>750</v>
      </c>
      <c r="AI79" s="73">
        <v>90.64</v>
      </c>
      <c r="AJ79" s="73">
        <v>269.58999999999997</v>
      </c>
      <c r="AK79" s="70"/>
      <c r="AL79" s="73">
        <v>1110.23</v>
      </c>
      <c r="AM79" s="73">
        <v>37.01</v>
      </c>
      <c r="AN79" s="109">
        <f t="shared" si="6"/>
        <v>9.2524999999999995</v>
      </c>
      <c r="AO79" s="82" t="str">
        <f t="shared" si="8"/>
        <v>1922840</v>
      </c>
      <c r="AP79" s="82">
        <f>VLOOKUP(AO79,Centros!$AA$2:$AB$490,2,FALSE)</f>
        <v>110060</v>
      </c>
      <c r="AQ79" s="82" t="str">
        <f>VLOOKUP(AP79,Centros!$U$2:$V$281,2,FALSE)</f>
        <v>COL. SAN BUENAVENTURA</v>
      </c>
      <c r="AR79" s="82" t="str">
        <f>VLOOKUP(A79,Centros!$AC$2:$AE$349,3,FALSE)</f>
        <v>ALGADI</v>
      </c>
      <c r="AS79" s="82">
        <f t="shared" si="9"/>
        <v>110060</v>
      </c>
      <c r="AT79" s="82">
        <f t="shared" si="7"/>
        <v>19228</v>
      </c>
    </row>
    <row r="80" spans="1:46" x14ac:dyDescent="0.3">
      <c r="A80" s="70">
        <v>20028</v>
      </c>
      <c r="B80" s="70">
        <v>1058</v>
      </c>
      <c r="C80" s="71" t="s">
        <v>7536</v>
      </c>
      <c r="D80" s="70">
        <v>1058</v>
      </c>
      <c r="E80" s="71" t="s">
        <v>63</v>
      </c>
      <c r="F80" s="72">
        <v>45908</v>
      </c>
      <c r="G80" s="72"/>
      <c r="H80" s="71" t="s">
        <v>7537</v>
      </c>
      <c r="I80" s="71" t="s">
        <v>7538</v>
      </c>
      <c r="J80" s="71" t="s">
        <v>36</v>
      </c>
      <c r="K80" s="71" t="s">
        <v>7539</v>
      </c>
      <c r="L80" s="71" t="s">
        <v>7540</v>
      </c>
      <c r="M80" s="71" t="s">
        <v>7541</v>
      </c>
      <c r="N80" s="71" t="s">
        <v>37</v>
      </c>
      <c r="O80" s="71" t="s">
        <v>38</v>
      </c>
      <c r="P80" s="70">
        <v>300</v>
      </c>
      <c r="Q80" s="71" t="s">
        <v>57</v>
      </c>
      <c r="R80" s="70">
        <v>25</v>
      </c>
      <c r="S80" s="72">
        <v>45566</v>
      </c>
      <c r="T80" s="71" t="s">
        <v>7542</v>
      </c>
      <c r="U80" s="71" t="s">
        <v>79</v>
      </c>
      <c r="V80" s="72">
        <v>275</v>
      </c>
      <c r="W80" s="71" t="s">
        <v>923</v>
      </c>
      <c r="X80" s="71" t="s">
        <v>42</v>
      </c>
      <c r="Y80" s="71" t="s">
        <v>52</v>
      </c>
      <c r="Z80" s="70">
        <v>0</v>
      </c>
      <c r="AA80" s="70">
        <v>10</v>
      </c>
      <c r="AB80" s="71" t="s">
        <v>36</v>
      </c>
      <c r="AC80" s="71" t="s">
        <v>2905</v>
      </c>
      <c r="AD80" s="71" t="s">
        <v>44</v>
      </c>
      <c r="AE80" s="71" t="s">
        <v>45</v>
      </c>
      <c r="AF80" s="71" t="s">
        <v>5324</v>
      </c>
      <c r="AG80" s="71" t="s">
        <v>46</v>
      </c>
      <c r="AH80" s="73">
        <v>300.01</v>
      </c>
      <c r="AI80" s="73">
        <v>45.32</v>
      </c>
      <c r="AJ80" s="73">
        <v>126.95</v>
      </c>
      <c r="AK80" s="70"/>
      <c r="AL80" s="73">
        <v>472.28</v>
      </c>
      <c r="AM80" s="73">
        <v>15.74</v>
      </c>
      <c r="AN80" s="109">
        <f t="shared" si="6"/>
        <v>7.87</v>
      </c>
      <c r="AO80" s="82" t="str">
        <f t="shared" si="8"/>
        <v>2002849</v>
      </c>
      <c r="AP80" s="82">
        <f>VLOOKUP(AO80,Centros!$AA$2:$AB$490,2,FALSE)</f>
        <v>110208</v>
      </c>
      <c r="AQ80" s="82" t="str">
        <f>VLOOKUP(AP80,Centros!$U$2:$V$281,2,FALSE)</f>
        <v>GSD LAS ARTES</v>
      </c>
      <c r="AR80" s="82" t="str">
        <f>VLOOKUP(A80,Centros!$AC$2:$AE$349,3,FALSE)</f>
        <v>SMI</v>
      </c>
      <c r="AS80" s="82">
        <f t="shared" si="9"/>
        <v>110208</v>
      </c>
      <c r="AT80" s="82">
        <f t="shared" si="7"/>
        <v>20028</v>
      </c>
    </row>
    <row r="81" spans="1:46" x14ac:dyDescent="0.3">
      <c r="A81" s="70">
        <v>19228</v>
      </c>
      <c r="B81" s="70">
        <v>207</v>
      </c>
      <c r="C81" s="71" t="s">
        <v>5383</v>
      </c>
      <c r="D81" s="70">
        <v>207</v>
      </c>
      <c r="E81" s="71" t="s">
        <v>35</v>
      </c>
      <c r="F81" s="72">
        <v>45901</v>
      </c>
      <c r="G81" s="72"/>
      <c r="H81" s="71" t="s">
        <v>5384</v>
      </c>
      <c r="I81" s="71" t="s">
        <v>5385</v>
      </c>
      <c r="J81" s="71" t="s">
        <v>5386</v>
      </c>
      <c r="K81" s="71" t="s">
        <v>5386</v>
      </c>
      <c r="L81" s="71" t="s">
        <v>5387</v>
      </c>
      <c r="M81" s="71" t="s">
        <v>5388</v>
      </c>
      <c r="N81" s="71" t="s">
        <v>152</v>
      </c>
      <c r="O81" s="71" t="s">
        <v>38</v>
      </c>
      <c r="P81" s="70">
        <v>300</v>
      </c>
      <c r="Q81" s="71" t="s">
        <v>85</v>
      </c>
      <c r="R81" s="70">
        <v>100</v>
      </c>
      <c r="S81" s="72">
        <v>43137</v>
      </c>
      <c r="T81" s="71" t="s">
        <v>890</v>
      </c>
      <c r="U81" s="71" t="s">
        <v>200</v>
      </c>
      <c r="V81" s="72">
        <v>25193</v>
      </c>
      <c r="W81" s="71" t="s">
        <v>891</v>
      </c>
      <c r="X81" s="71" t="s">
        <v>42</v>
      </c>
      <c r="Y81" s="71" t="s">
        <v>36</v>
      </c>
      <c r="Z81" s="70">
        <v>3</v>
      </c>
      <c r="AA81" s="70">
        <v>4</v>
      </c>
      <c r="AB81" s="71" t="s">
        <v>36</v>
      </c>
      <c r="AC81" s="71" t="s">
        <v>2905</v>
      </c>
      <c r="AD81" s="71" t="s">
        <v>44</v>
      </c>
      <c r="AE81" s="71" t="s">
        <v>53</v>
      </c>
      <c r="AF81" s="71" t="s">
        <v>133</v>
      </c>
      <c r="AG81" s="71" t="s">
        <v>46</v>
      </c>
      <c r="AH81" s="73">
        <v>1601.43</v>
      </c>
      <c r="AI81" s="73">
        <v>199.05</v>
      </c>
      <c r="AJ81" s="73">
        <v>577.4</v>
      </c>
      <c r="AK81" s="70"/>
      <c r="AL81" s="73">
        <v>2377.88</v>
      </c>
      <c r="AM81" s="73">
        <v>79.260000000000005</v>
      </c>
      <c r="AN81" s="109">
        <f t="shared" si="6"/>
        <v>9.9075000000000006</v>
      </c>
      <c r="AO81" s="82" t="str">
        <f t="shared" si="8"/>
        <v>19228113</v>
      </c>
      <c r="AP81" s="82">
        <f>VLOOKUP(AO81,Centros!$AA$2:$AB$490,2,FALSE)</f>
        <v>110504</v>
      </c>
      <c r="AQ81" s="82" t="str">
        <f>VLOOKUP(AP81,Centros!$U$2:$V$281,2,FALSE)</f>
        <v>COLEGIO JESUS MAESTRO</v>
      </c>
      <c r="AR81" s="82" t="str">
        <f>VLOOKUP(A81,Centros!$AC$2:$AE$349,3,FALSE)</f>
        <v>ALGADI</v>
      </c>
      <c r="AS81" s="82">
        <f t="shared" si="9"/>
        <v>110504</v>
      </c>
      <c r="AT81" s="82">
        <f t="shared" si="7"/>
        <v>19228</v>
      </c>
    </row>
    <row r="82" spans="1:46" x14ac:dyDescent="0.3">
      <c r="A82" s="70">
        <v>19241</v>
      </c>
      <c r="B82" s="70">
        <v>85</v>
      </c>
      <c r="C82" s="71" t="s">
        <v>7543</v>
      </c>
      <c r="D82" s="70">
        <v>85</v>
      </c>
      <c r="E82" s="71" t="s">
        <v>178</v>
      </c>
      <c r="F82" s="72">
        <v>45908</v>
      </c>
      <c r="G82" s="72"/>
      <c r="H82" s="71" t="s">
        <v>7544</v>
      </c>
      <c r="I82" s="71" t="s">
        <v>7545</v>
      </c>
      <c r="J82" s="71" t="s">
        <v>36</v>
      </c>
      <c r="K82" s="71" t="s">
        <v>7546</v>
      </c>
      <c r="L82" s="71" t="s">
        <v>109</v>
      </c>
      <c r="M82" s="71" t="s">
        <v>7547</v>
      </c>
      <c r="N82" s="71" t="s">
        <v>179</v>
      </c>
      <c r="O82" s="71" t="s">
        <v>176</v>
      </c>
      <c r="P82" s="70">
        <v>300</v>
      </c>
      <c r="Q82" s="71" t="s">
        <v>78</v>
      </c>
      <c r="R82" s="70">
        <v>75</v>
      </c>
      <c r="S82" s="72">
        <v>45908</v>
      </c>
      <c r="T82" s="71" t="s">
        <v>2883</v>
      </c>
      <c r="U82" s="71" t="s">
        <v>69</v>
      </c>
      <c r="V82" s="72">
        <v>30978</v>
      </c>
      <c r="W82" s="71" t="s">
        <v>107</v>
      </c>
      <c r="X82" s="71" t="s">
        <v>42</v>
      </c>
      <c r="Y82" s="71" t="s">
        <v>52</v>
      </c>
      <c r="Z82" s="70">
        <v>0</v>
      </c>
      <c r="AA82" s="70">
        <v>6</v>
      </c>
      <c r="AB82" s="71" t="s">
        <v>36</v>
      </c>
      <c r="AC82" s="71" t="s">
        <v>2911</v>
      </c>
      <c r="AD82" s="71" t="s">
        <v>44</v>
      </c>
      <c r="AE82" s="71" t="s">
        <v>45</v>
      </c>
      <c r="AF82" s="71" t="s">
        <v>303</v>
      </c>
      <c r="AG82" s="71" t="s">
        <v>46</v>
      </c>
      <c r="AH82" s="73">
        <v>926.93</v>
      </c>
      <c r="AI82" s="73">
        <v>283.23</v>
      </c>
      <c r="AJ82" s="73">
        <v>388.1</v>
      </c>
      <c r="AK82" s="70"/>
      <c r="AL82" s="73">
        <v>1598.26</v>
      </c>
      <c r="AM82" s="73">
        <v>53.28</v>
      </c>
      <c r="AN82" s="109">
        <f t="shared" si="6"/>
        <v>8.8800000000000008</v>
      </c>
      <c r="AO82" s="82" t="str">
        <f t="shared" si="8"/>
        <v>192415</v>
      </c>
      <c r="AP82" s="82">
        <f>VLOOKUP(AO82,Centros!$AA$2:$AB$490,2,FALSE)</f>
        <v>110034</v>
      </c>
      <c r="AQ82" s="82" t="str">
        <f>VLOOKUP(AP82,Centros!$U$2:$V$281,2,FALSE)</f>
        <v>COLEGIO  CLARET SEVILLA</v>
      </c>
      <c r="AR82" s="82" t="str">
        <f>VLOOKUP(A82,Centros!$AC$2:$AE$349,3,FALSE)</f>
        <v>ALGADI</v>
      </c>
      <c r="AS82" s="82">
        <f t="shared" si="9"/>
        <v>110034</v>
      </c>
      <c r="AT82" s="82">
        <f t="shared" si="7"/>
        <v>19241</v>
      </c>
    </row>
    <row r="83" spans="1:46" x14ac:dyDescent="0.3">
      <c r="A83" s="70">
        <v>19228</v>
      </c>
      <c r="B83" s="70">
        <v>1038</v>
      </c>
      <c r="C83" s="71" t="s">
        <v>5389</v>
      </c>
      <c r="D83" s="70">
        <v>1038</v>
      </c>
      <c r="E83" s="71" t="s">
        <v>35</v>
      </c>
      <c r="F83" s="72">
        <v>45894</v>
      </c>
      <c r="G83" s="72"/>
      <c r="H83" s="71" t="s">
        <v>5390</v>
      </c>
      <c r="I83" s="71" t="s">
        <v>5391</v>
      </c>
      <c r="J83" s="71" t="s">
        <v>36</v>
      </c>
      <c r="K83" s="71" t="s">
        <v>5392</v>
      </c>
      <c r="L83" s="71" t="s">
        <v>101</v>
      </c>
      <c r="M83" s="71" t="s">
        <v>5393</v>
      </c>
      <c r="N83" s="71" t="s">
        <v>37</v>
      </c>
      <c r="O83" s="71" t="s">
        <v>38</v>
      </c>
      <c r="P83" s="70">
        <v>300</v>
      </c>
      <c r="Q83" s="71" t="s">
        <v>78</v>
      </c>
      <c r="R83" s="70">
        <v>100</v>
      </c>
      <c r="S83" s="72">
        <v>45531</v>
      </c>
      <c r="T83" s="71" t="s">
        <v>110</v>
      </c>
      <c r="U83" s="71" t="s">
        <v>40</v>
      </c>
      <c r="V83" s="72">
        <v>27664</v>
      </c>
      <c r="W83" s="71" t="s">
        <v>111</v>
      </c>
      <c r="X83" s="71" t="s">
        <v>42</v>
      </c>
      <c r="Y83" s="71" t="s">
        <v>66</v>
      </c>
      <c r="Z83" s="70">
        <v>0</v>
      </c>
      <c r="AA83" s="70">
        <v>10</v>
      </c>
      <c r="AB83" s="71" t="s">
        <v>36</v>
      </c>
      <c r="AC83" s="71" t="s">
        <v>2905</v>
      </c>
      <c r="AD83" s="71" t="s">
        <v>44</v>
      </c>
      <c r="AE83" s="71" t="s">
        <v>53</v>
      </c>
      <c r="AF83" s="71" t="s">
        <v>121</v>
      </c>
      <c r="AG83" s="71" t="s">
        <v>46</v>
      </c>
      <c r="AH83" s="73">
        <v>1200.04</v>
      </c>
      <c r="AI83" s="73">
        <v>181.29</v>
      </c>
      <c r="AJ83" s="73">
        <v>456.27</v>
      </c>
      <c r="AK83" s="70"/>
      <c r="AL83" s="73">
        <v>1837.6</v>
      </c>
      <c r="AM83" s="73">
        <v>61.25</v>
      </c>
      <c r="AN83" s="109">
        <f t="shared" si="6"/>
        <v>7.65625</v>
      </c>
      <c r="AO83" s="82" t="str">
        <f t="shared" si="8"/>
        <v>192283</v>
      </c>
      <c r="AP83" s="82">
        <f>VLOOKUP(AO83,Centros!$AA$2:$AB$490,2,FALSE)</f>
        <v>120008</v>
      </c>
      <c r="AQ83" s="82" t="str">
        <f>VLOOKUP(AP83,Centros!$U$2:$V$281,2,FALSE)</f>
        <v>COLEGIO MAYOR JAIME DEL AMO</v>
      </c>
      <c r="AR83" s="82" t="str">
        <f>VLOOKUP(A83,Centros!$AC$2:$AE$349,3,FALSE)</f>
        <v>ALGADI</v>
      </c>
      <c r="AS83" s="82">
        <f t="shared" si="9"/>
        <v>120008</v>
      </c>
      <c r="AT83" s="82">
        <f t="shared" si="7"/>
        <v>19228</v>
      </c>
    </row>
    <row r="84" spans="1:46" x14ac:dyDescent="0.3">
      <c r="A84" s="70">
        <v>19228</v>
      </c>
      <c r="B84" s="70">
        <v>316</v>
      </c>
      <c r="C84" s="71" t="s">
        <v>3092</v>
      </c>
      <c r="D84" s="70">
        <v>316</v>
      </c>
      <c r="E84" s="71" t="s">
        <v>35</v>
      </c>
      <c r="F84" s="72">
        <v>45537</v>
      </c>
      <c r="G84" s="72"/>
      <c r="H84" s="71" t="s">
        <v>3093</v>
      </c>
      <c r="I84" s="71" t="s">
        <v>3094</v>
      </c>
      <c r="J84" s="71" t="s">
        <v>36</v>
      </c>
      <c r="K84" s="71" t="s">
        <v>3095</v>
      </c>
      <c r="L84" s="71" t="s">
        <v>3096</v>
      </c>
      <c r="M84" s="71" t="s">
        <v>3097</v>
      </c>
      <c r="N84" s="71" t="s">
        <v>72</v>
      </c>
      <c r="O84" s="71" t="s">
        <v>38</v>
      </c>
      <c r="P84" s="70">
        <v>100</v>
      </c>
      <c r="Q84" s="71" t="s">
        <v>2951</v>
      </c>
      <c r="R84" s="70">
        <v>100</v>
      </c>
      <c r="S84" s="72">
        <v>43376</v>
      </c>
      <c r="T84" s="71" t="s">
        <v>2841</v>
      </c>
      <c r="U84" s="71" t="s">
        <v>200</v>
      </c>
      <c r="V84" s="72">
        <v>28212</v>
      </c>
      <c r="W84" s="71" t="s">
        <v>165</v>
      </c>
      <c r="X84" s="71" t="s">
        <v>42</v>
      </c>
      <c r="Y84" s="71" t="s">
        <v>36</v>
      </c>
      <c r="Z84" s="70">
        <v>0</v>
      </c>
      <c r="AA84" s="70">
        <v>6</v>
      </c>
      <c r="AB84" s="71" t="s">
        <v>36</v>
      </c>
      <c r="AC84" s="71" t="s">
        <v>2905</v>
      </c>
      <c r="AD84" s="71" t="s">
        <v>44</v>
      </c>
      <c r="AE84" s="71" t="s">
        <v>53</v>
      </c>
      <c r="AF84" s="71" t="s">
        <v>200</v>
      </c>
      <c r="AG84" s="71" t="s">
        <v>46</v>
      </c>
      <c r="AH84" s="73">
        <v>1194.31</v>
      </c>
      <c r="AI84" s="73">
        <v>199.05</v>
      </c>
      <c r="AJ84" s="73">
        <v>446.85</v>
      </c>
      <c r="AK84" s="70"/>
      <c r="AL84" s="73">
        <v>1840.21</v>
      </c>
      <c r="AM84" s="73">
        <v>61.34</v>
      </c>
      <c r="AN84" s="109">
        <f t="shared" si="6"/>
        <v>7.6675000000000004</v>
      </c>
      <c r="AO84" s="82" t="str">
        <f t="shared" si="8"/>
        <v>1922843</v>
      </c>
      <c r="AP84" s="82">
        <f>VLOOKUP(AO84,Centros!$AA$2:$AB$490,2,FALSE)</f>
        <v>110070</v>
      </c>
      <c r="AQ84" s="82" t="str">
        <f>VLOOKUP(AP84,Centros!$U$2:$V$281,2,FALSE)</f>
        <v>COL. SAG. CORAZON JESUS-VALDERRIBA</v>
      </c>
      <c r="AR84" s="82" t="str">
        <f>VLOOKUP(A84,Centros!$AC$2:$AE$349,3,FALSE)</f>
        <v>ALGADI</v>
      </c>
      <c r="AS84" s="82">
        <f t="shared" si="9"/>
        <v>110070</v>
      </c>
      <c r="AT84" s="82">
        <f t="shared" si="7"/>
        <v>19228</v>
      </c>
    </row>
    <row r="85" spans="1:46" x14ac:dyDescent="0.3">
      <c r="A85" s="70">
        <v>19241</v>
      </c>
      <c r="B85" s="70">
        <v>35</v>
      </c>
      <c r="C85" s="71" t="s">
        <v>7548</v>
      </c>
      <c r="D85" s="70">
        <v>35</v>
      </c>
      <c r="E85" s="71" t="s">
        <v>178</v>
      </c>
      <c r="F85" s="72">
        <v>45931</v>
      </c>
      <c r="G85" s="72"/>
      <c r="H85" s="71" t="s">
        <v>7549</v>
      </c>
      <c r="I85" s="71" t="s">
        <v>7550</v>
      </c>
      <c r="J85" s="71" t="s">
        <v>36</v>
      </c>
      <c r="K85" s="71" t="s">
        <v>7551</v>
      </c>
      <c r="L85" s="71" t="s">
        <v>109</v>
      </c>
      <c r="M85" s="71" t="s">
        <v>7552</v>
      </c>
      <c r="N85" s="71" t="s">
        <v>202</v>
      </c>
      <c r="O85" s="71" t="s">
        <v>176</v>
      </c>
      <c r="P85" s="70">
        <v>300</v>
      </c>
      <c r="Q85" s="71" t="s">
        <v>78</v>
      </c>
      <c r="R85" s="70">
        <v>42.5</v>
      </c>
      <c r="S85" s="72">
        <v>45566</v>
      </c>
      <c r="T85" s="71" t="s">
        <v>7553</v>
      </c>
      <c r="U85" s="71" t="s">
        <v>82</v>
      </c>
      <c r="V85" s="72">
        <v>36498</v>
      </c>
      <c r="W85" s="71" t="s">
        <v>115</v>
      </c>
      <c r="X85" s="71" t="s">
        <v>42</v>
      </c>
      <c r="Y85" s="71" t="s">
        <v>36</v>
      </c>
      <c r="Z85" s="70">
        <v>0</v>
      </c>
      <c r="AA85" s="70">
        <v>10</v>
      </c>
      <c r="AB85" s="71" t="s">
        <v>36</v>
      </c>
      <c r="AC85" s="71" t="s">
        <v>2911</v>
      </c>
      <c r="AD85" s="71" t="s">
        <v>44</v>
      </c>
      <c r="AE85" s="71" t="s">
        <v>61</v>
      </c>
      <c r="AF85" s="71" t="s">
        <v>222</v>
      </c>
      <c r="AG85" s="71" t="s">
        <v>46</v>
      </c>
      <c r="AH85" s="73">
        <v>491.93</v>
      </c>
      <c r="AI85" s="73">
        <v>150.31</v>
      </c>
      <c r="AJ85" s="73">
        <v>208.11</v>
      </c>
      <c r="AK85" s="70"/>
      <c r="AL85" s="73">
        <v>850.35</v>
      </c>
      <c r="AM85" s="73">
        <v>28.35</v>
      </c>
      <c r="AN85" s="109">
        <f t="shared" si="6"/>
        <v>8.3382352941176485</v>
      </c>
      <c r="AO85" s="82" t="str">
        <f t="shared" si="8"/>
        <v>192418</v>
      </c>
      <c r="AP85" s="82">
        <f>VLOOKUP(AO85,Centros!$AA$2:$AB$490,2,FALSE)</f>
        <v>110303</v>
      </c>
      <c r="AQ85" s="82" t="str">
        <f>VLOOKUP(AP85,Centros!$U$2:$V$281,2,FALSE)</f>
        <v>COLEGIO IRLANDESAS BAMI</v>
      </c>
      <c r="AR85" s="82" t="str">
        <f>VLOOKUP(A85,Centros!$AC$2:$AE$349,3,FALSE)</f>
        <v>ALGADI</v>
      </c>
      <c r="AS85" s="82">
        <f t="shared" si="9"/>
        <v>110303</v>
      </c>
      <c r="AT85" s="82">
        <f t="shared" si="7"/>
        <v>19241</v>
      </c>
    </row>
    <row r="86" spans="1:46" x14ac:dyDescent="0.3">
      <c r="A86" s="70">
        <v>19209</v>
      </c>
      <c r="B86" s="70">
        <v>105</v>
      </c>
      <c r="C86" s="71" t="s">
        <v>7554</v>
      </c>
      <c r="D86" s="70">
        <v>105</v>
      </c>
      <c r="E86" s="71" t="s">
        <v>1234</v>
      </c>
      <c r="F86" s="72">
        <v>45894</v>
      </c>
      <c r="G86" s="72"/>
      <c r="H86" s="71" t="s">
        <v>7555</v>
      </c>
      <c r="I86" s="71" t="s">
        <v>7556</v>
      </c>
      <c r="J86" s="71" t="s">
        <v>36</v>
      </c>
      <c r="K86" s="71" t="s">
        <v>7557</v>
      </c>
      <c r="L86" s="71" t="s">
        <v>7558</v>
      </c>
      <c r="M86" s="71" t="s">
        <v>7559</v>
      </c>
      <c r="N86" s="71" t="s">
        <v>7560</v>
      </c>
      <c r="O86" s="71" t="s">
        <v>266</v>
      </c>
      <c r="P86" s="70">
        <v>300</v>
      </c>
      <c r="Q86" s="71" t="s">
        <v>78</v>
      </c>
      <c r="R86" s="70">
        <v>50</v>
      </c>
      <c r="S86" s="72">
        <v>45359</v>
      </c>
      <c r="T86" s="71" t="s">
        <v>1235</v>
      </c>
      <c r="U86" s="71" t="s">
        <v>40</v>
      </c>
      <c r="V86" s="72">
        <v>27039</v>
      </c>
      <c r="W86" s="71" t="s">
        <v>70</v>
      </c>
      <c r="X86" s="71" t="s">
        <v>42</v>
      </c>
      <c r="Y86" s="71" t="s">
        <v>43</v>
      </c>
      <c r="Z86" s="70">
        <v>0</v>
      </c>
      <c r="AA86" s="70">
        <v>9</v>
      </c>
      <c r="AB86" s="71" t="s">
        <v>36</v>
      </c>
      <c r="AC86" s="71" t="s">
        <v>2912</v>
      </c>
      <c r="AD86" s="71" t="s">
        <v>44</v>
      </c>
      <c r="AE86" s="71" t="s">
        <v>45</v>
      </c>
      <c r="AF86" s="71" t="s">
        <v>40</v>
      </c>
      <c r="AG86" s="71" t="s">
        <v>46</v>
      </c>
      <c r="AH86" s="73">
        <v>626.91</v>
      </c>
      <c r="AI86" s="73">
        <v>104.49</v>
      </c>
      <c r="AJ86" s="73">
        <v>245.47</v>
      </c>
      <c r="AK86" s="70"/>
      <c r="AL86" s="73">
        <v>976.87</v>
      </c>
      <c r="AM86" s="73">
        <v>32.56</v>
      </c>
      <c r="AN86" s="109">
        <f t="shared" si="6"/>
        <v>8.14</v>
      </c>
      <c r="AO86" s="82" t="str">
        <f t="shared" si="8"/>
        <v>192091</v>
      </c>
      <c r="AP86" s="82">
        <f>VLOOKUP(AO86,Centros!$AA$2:$AB$490,2,FALSE)</f>
        <v>110147</v>
      </c>
      <c r="AQ86" s="82" t="str">
        <f>VLOOKUP(AP86,Centros!$U$2:$V$281,2,FALSE)</f>
        <v>COL. SAGRADA FAMILIA BURGOS</v>
      </c>
      <c r="AR86" s="82" t="str">
        <f>VLOOKUP(A86,Centros!$AC$2:$AE$349,3,FALSE)</f>
        <v>ALGADI</v>
      </c>
      <c r="AS86" s="82">
        <f t="shared" si="9"/>
        <v>110147</v>
      </c>
      <c r="AT86" s="82">
        <f t="shared" si="7"/>
        <v>19209</v>
      </c>
    </row>
    <row r="87" spans="1:46" x14ac:dyDescent="0.3">
      <c r="A87" s="70">
        <v>19228</v>
      </c>
      <c r="B87" s="70">
        <v>1988</v>
      </c>
      <c r="C87" s="71" t="s">
        <v>2744</v>
      </c>
      <c r="D87" s="70">
        <v>1988</v>
      </c>
      <c r="E87" s="71" t="s">
        <v>35</v>
      </c>
      <c r="F87" s="72">
        <v>45839</v>
      </c>
      <c r="G87" s="72"/>
      <c r="H87" s="71" t="s">
        <v>2868</v>
      </c>
      <c r="I87" s="71" t="s">
        <v>2869</v>
      </c>
      <c r="J87" s="71" t="s">
        <v>36</v>
      </c>
      <c r="K87" s="71" t="s">
        <v>2870</v>
      </c>
      <c r="L87" s="71" t="s">
        <v>2871</v>
      </c>
      <c r="M87" s="71" t="s">
        <v>2872</v>
      </c>
      <c r="N87" s="71" t="s">
        <v>37</v>
      </c>
      <c r="O87" s="71" t="s">
        <v>38</v>
      </c>
      <c r="P87" s="70">
        <v>502</v>
      </c>
      <c r="Q87" s="71" t="s">
        <v>3098</v>
      </c>
      <c r="R87" s="70">
        <v>97.5</v>
      </c>
      <c r="S87" s="72">
        <v>45839</v>
      </c>
      <c r="T87" s="71" t="s">
        <v>2826</v>
      </c>
      <c r="U87" s="71" t="s">
        <v>287</v>
      </c>
      <c r="V87" s="72">
        <v>36297</v>
      </c>
      <c r="W87" s="71" t="s">
        <v>41</v>
      </c>
      <c r="X87" s="71" t="s">
        <v>51</v>
      </c>
      <c r="Y87" s="71" t="s">
        <v>52</v>
      </c>
      <c r="Z87" s="70">
        <v>0</v>
      </c>
      <c r="AA87" s="70">
        <v>9</v>
      </c>
      <c r="AB87" s="71" t="s">
        <v>36</v>
      </c>
      <c r="AC87" s="71" t="s">
        <v>2905</v>
      </c>
      <c r="AD87" s="71" t="s">
        <v>44</v>
      </c>
      <c r="AE87" s="71" t="s">
        <v>45</v>
      </c>
      <c r="AF87" s="71" t="s">
        <v>287</v>
      </c>
      <c r="AG87" s="71" t="s">
        <v>55</v>
      </c>
      <c r="AH87" s="73">
        <v>1170.04</v>
      </c>
      <c r="AI87" s="73">
        <v>176.76</v>
      </c>
      <c r="AJ87" s="73">
        <v>495.48</v>
      </c>
      <c r="AK87" s="70"/>
      <c r="AL87" s="73">
        <v>1842.28</v>
      </c>
      <c r="AM87" s="73">
        <v>61.41</v>
      </c>
      <c r="AN87" s="109">
        <f t="shared" si="6"/>
        <v>7.8730769230769226</v>
      </c>
      <c r="AO87" s="82" t="str">
        <f t="shared" si="8"/>
        <v>1922854</v>
      </c>
      <c r="AP87" s="82">
        <f>VLOOKUP(AO87,Centros!$AA$2:$AB$490,2,FALSE)</f>
        <v>120027</v>
      </c>
      <c r="AQ87" s="82" t="str">
        <f>VLOOKUP(AP87,Centros!$U$2:$V$281,2,FALSE)</f>
        <v>COLEGIO MAYOR CESAR CARLOS</v>
      </c>
      <c r="AR87" s="82" t="str">
        <f>VLOOKUP(A87,Centros!$AC$2:$AE$349,3,FALSE)</f>
        <v>ALGADI</v>
      </c>
      <c r="AS87" s="82">
        <f t="shared" si="9"/>
        <v>120027</v>
      </c>
      <c r="AT87" s="82">
        <f t="shared" si="7"/>
        <v>19228</v>
      </c>
    </row>
    <row r="88" spans="1:46" x14ac:dyDescent="0.3">
      <c r="A88" s="70">
        <v>19241</v>
      </c>
      <c r="B88" s="70">
        <v>46</v>
      </c>
      <c r="C88" s="71" t="s">
        <v>7561</v>
      </c>
      <c r="D88" s="70">
        <v>46</v>
      </c>
      <c r="E88" s="71" t="s">
        <v>178</v>
      </c>
      <c r="F88" s="72">
        <v>45908</v>
      </c>
      <c r="G88" s="72"/>
      <c r="H88" s="71" t="s">
        <v>7562</v>
      </c>
      <c r="I88" s="71" t="s">
        <v>7563</v>
      </c>
      <c r="J88" s="71" t="s">
        <v>36</v>
      </c>
      <c r="K88" s="71" t="s">
        <v>7564</v>
      </c>
      <c r="L88" s="71" t="s">
        <v>7565</v>
      </c>
      <c r="M88" s="71" t="s">
        <v>7566</v>
      </c>
      <c r="N88" s="71" t="s">
        <v>7567</v>
      </c>
      <c r="O88" s="71" t="s">
        <v>176</v>
      </c>
      <c r="P88" s="70">
        <v>300</v>
      </c>
      <c r="Q88" s="71" t="s">
        <v>78</v>
      </c>
      <c r="R88" s="70">
        <v>100</v>
      </c>
      <c r="S88" s="72">
        <v>43858</v>
      </c>
      <c r="T88" s="71" t="s">
        <v>2883</v>
      </c>
      <c r="U88" s="71" t="s">
        <v>69</v>
      </c>
      <c r="V88" s="72">
        <v>30968</v>
      </c>
      <c r="W88" s="71" t="s">
        <v>107</v>
      </c>
      <c r="X88" s="71" t="s">
        <v>51</v>
      </c>
      <c r="Y88" s="71" t="s">
        <v>52</v>
      </c>
      <c r="Z88" s="70">
        <v>0</v>
      </c>
      <c r="AA88" s="70">
        <v>6</v>
      </c>
      <c r="AB88" s="71" t="s">
        <v>36</v>
      </c>
      <c r="AC88" s="71" t="s">
        <v>2911</v>
      </c>
      <c r="AD88" s="71" t="s">
        <v>44</v>
      </c>
      <c r="AE88" s="71" t="s">
        <v>45</v>
      </c>
      <c r="AF88" s="71" t="s">
        <v>69</v>
      </c>
      <c r="AG88" s="71" t="s">
        <v>46</v>
      </c>
      <c r="AH88" s="73">
        <v>1270.8900000000001</v>
      </c>
      <c r="AI88" s="73">
        <v>388.33</v>
      </c>
      <c r="AJ88" s="73">
        <v>532.12</v>
      </c>
      <c r="AK88" s="70"/>
      <c r="AL88" s="73">
        <v>2191.34</v>
      </c>
      <c r="AM88" s="73">
        <v>73.040000000000006</v>
      </c>
      <c r="AN88" s="109">
        <f t="shared" si="6"/>
        <v>9.1300000000000008</v>
      </c>
      <c r="AO88" s="82" t="str">
        <f t="shared" si="8"/>
        <v>192415</v>
      </c>
      <c r="AP88" s="82">
        <f>VLOOKUP(AO88,Centros!$AA$2:$AB$490,2,FALSE)</f>
        <v>110034</v>
      </c>
      <c r="AQ88" s="82" t="str">
        <f>VLOOKUP(AP88,Centros!$U$2:$V$281,2,FALSE)</f>
        <v>COLEGIO  CLARET SEVILLA</v>
      </c>
      <c r="AR88" s="82" t="str">
        <f>VLOOKUP(A88,Centros!$AC$2:$AE$349,3,FALSE)</f>
        <v>ALGADI</v>
      </c>
      <c r="AS88" s="82">
        <f t="shared" si="9"/>
        <v>110034</v>
      </c>
      <c r="AT88" s="82">
        <f t="shared" si="7"/>
        <v>19241</v>
      </c>
    </row>
    <row r="89" spans="1:46" x14ac:dyDescent="0.3">
      <c r="A89" s="70">
        <v>19228</v>
      </c>
      <c r="B89" s="70">
        <v>1782</v>
      </c>
      <c r="C89" s="71" t="s">
        <v>5394</v>
      </c>
      <c r="D89" s="70">
        <v>1782</v>
      </c>
      <c r="E89" s="71" t="s">
        <v>35</v>
      </c>
      <c r="F89" s="72">
        <v>45901</v>
      </c>
      <c r="G89" s="72"/>
      <c r="H89" s="71" t="s">
        <v>5395</v>
      </c>
      <c r="I89" s="71" t="s">
        <v>5396</v>
      </c>
      <c r="J89" s="71" t="s">
        <v>36</v>
      </c>
      <c r="K89" s="71" t="s">
        <v>5397</v>
      </c>
      <c r="L89" s="71" t="s">
        <v>5398</v>
      </c>
      <c r="M89" s="71" t="s">
        <v>5399</v>
      </c>
      <c r="N89" s="71" t="s">
        <v>118</v>
      </c>
      <c r="O89" s="71" t="s">
        <v>38</v>
      </c>
      <c r="P89" s="70">
        <v>300</v>
      </c>
      <c r="Q89" s="71" t="s">
        <v>78</v>
      </c>
      <c r="R89" s="70">
        <v>100</v>
      </c>
      <c r="S89" s="72">
        <v>43375</v>
      </c>
      <c r="T89" s="71" t="s">
        <v>890</v>
      </c>
      <c r="U89" s="71" t="s">
        <v>155</v>
      </c>
      <c r="V89" s="72">
        <v>33762</v>
      </c>
      <c r="W89" s="71" t="s">
        <v>891</v>
      </c>
      <c r="X89" s="71" t="s">
        <v>51</v>
      </c>
      <c r="Y89" s="71" t="s">
        <v>140</v>
      </c>
      <c r="Z89" s="70">
        <v>0</v>
      </c>
      <c r="AA89" s="70">
        <v>6</v>
      </c>
      <c r="AB89" s="71" t="s">
        <v>36</v>
      </c>
      <c r="AC89" s="71" t="s">
        <v>2905</v>
      </c>
      <c r="AD89" s="71" t="s">
        <v>44</v>
      </c>
      <c r="AE89" s="71" t="s">
        <v>45</v>
      </c>
      <c r="AF89" s="71" t="s">
        <v>155</v>
      </c>
      <c r="AG89" s="71" t="s">
        <v>46</v>
      </c>
      <c r="AH89" s="73">
        <v>1460.3</v>
      </c>
      <c r="AI89" s="73">
        <v>193.14</v>
      </c>
      <c r="AJ89" s="73">
        <v>530.26</v>
      </c>
      <c r="AK89" s="70"/>
      <c r="AL89" s="73">
        <v>2183.6999999999998</v>
      </c>
      <c r="AM89" s="73">
        <v>72.790000000000006</v>
      </c>
      <c r="AN89" s="109">
        <f t="shared" si="6"/>
        <v>9.0987500000000008</v>
      </c>
      <c r="AO89" s="82" t="str">
        <f t="shared" si="8"/>
        <v>19228113</v>
      </c>
      <c r="AP89" s="82">
        <f>VLOOKUP(AO89,Centros!$AA$2:$AB$490,2,FALSE)</f>
        <v>110504</v>
      </c>
      <c r="AQ89" s="82" t="str">
        <f>VLOOKUP(AP89,Centros!$U$2:$V$281,2,FALSE)</f>
        <v>COLEGIO JESUS MAESTRO</v>
      </c>
      <c r="AR89" s="82" t="str">
        <f>VLOOKUP(A89,Centros!$AC$2:$AE$349,3,FALSE)</f>
        <v>ALGADI</v>
      </c>
      <c r="AS89" s="82">
        <f t="shared" si="9"/>
        <v>110504</v>
      </c>
      <c r="AT89" s="82">
        <f t="shared" si="7"/>
        <v>19228</v>
      </c>
    </row>
    <row r="90" spans="1:46" x14ac:dyDescent="0.3">
      <c r="A90" s="70">
        <v>19208</v>
      </c>
      <c r="B90" s="70">
        <v>25</v>
      </c>
      <c r="C90" s="71" t="s">
        <v>7568</v>
      </c>
      <c r="D90" s="70">
        <v>25</v>
      </c>
      <c r="E90" s="71" t="s">
        <v>1226</v>
      </c>
      <c r="F90" s="72">
        <v>45897</v>
      </c>
      <c r="G90" s="72"/>
      <c r="H90" s="71" t="s">
        <v>7569</v>
      </c>
      <c r="I90" s="71" t="s">
        <v>7570</v>
      </c>
      <c r="J90" s="71" t="s">
        <v>36</v>
      </c>
      <c r="K90" s="71" t="s">
        <v>7571</v>
      </c>
      <c r="L90" s="71" t="s">
        <v>109</v>
      </c>
      <c r="M90" s="71" t="s">
        <v>7572</v>
      </c>
      <c r="N90" s="71" t="s">
        <v>1243</v>
      </c>
      <c r="O90" s="71" t="s">
        <v>81</v>
      </c>
      <c r="P90" s="70">
        <v>389</v>
      </c>
      <c r="Q90" s="71" t="s">
        <v>167</v>
      </c>
      <c r="R90" s="70">
        <v>100</v>
      </c>
      <c r="S90" s="72">
        <v>44987</v>
      </c>
      <c r="T90" s="71" t="s">
        <v>1228</v>
      </c>
      <c r="U90" s="71" t="s">
        <v>257</v>
      </c>
      <c r="V90" s="72">
        <v>25204</v>
      </c>
      <c r="W90" s="71" t="s">
        <v>70</v>
      </c>
      <c r="X90" s="71" t="s">
        <v>42</v>
      </c>
      <c r="Y90" s="71" t="s">
        <v>66</v>
      </c>
      <c r="Z90" s="70">
        <v>0</v>
      </c>
      <c r="AA90" s="70">
        <v>10</v>
      </c>
      <c r="AB90" s="71" t="s">
        <v>36</v>
      </c>
      <c r="AC90" s="71" t="s">
        <v>2906</v>
      </c>
      <c r="AD90" s="71" t="s">
        <v>44</v>
      </c>
      <c r="AE90" s="71" t="s">
        <v>1236</v>
      </c>
      <c r="AF90" s="71" t="s">
        <v>257</v>
      </c>
      <c r="AG90" s="71" t="s">
        <v>46</v>
      </c>
      <c r="AH90" s="73">
        <v>1559.87</v>
      </c>
      <c r="AI90" s="73">
        <v>253.99</v>
      </c>
      <c r="AJ90" s="73">
        <v>581.70000000000005</v>
      </c>
      <c r="AK90" s="70"/>
      <c r="AL90" s="73">
        <v>2395.56</v>
      </c>
      <c r="AM90" s="73">
        <v>77.28</v>
      </c>
      <c r="AN90" s="109">
        <f t="shared" si="6"/>
        <v>9.66</v>
      </c>
      <c r="AO90" s="82" t="str">
        <f t="shared" si="8"/>
        <v>192081</v>
      </c>
      <c r="AP90" s="82">
        <f>VLOOKUP(AO90,Centros!$AA$2:$AB$490,2,FALSE)</f>
        <v>110067</v>
      </c>
      <c r="AQ90" s="82" t="str">
        <f>VLOOKUP(AP90,Centros!$U$2:$V$281,2,FALSE)</f>
        <v>COL-LEGI PADRE DAMIAN VALLVIDRERA</v>
      </c>
      <c r="AR90" s="82" t="str">
        <f>VLOOKUP(A90,Centros!$AC$2:$AE$349,3,FALSE)</f>
        <v>ALGADI</v>
      </c>
      <c r="AS90" s="82">
        <f t="shared" si="9"/>
        <v>110067</v>
      </c>
      <c r="AT90" s="82">
        <f t="shared" si="7"/>
        <v>19208</v>
      </c>
    </row>
    <row r="91" spans="1:46" x14ac:dyDescent="0.3">
      <c r="A91" s="70">
        <v>19246</v>
      </c>
      <c r="B91" s="70">
        <v>105</v>
      </c>
      <c r="C91" s="71" t="s">
        <v>7573</v>
      </c>
      <c r="D91" s="70">
        <v>105</v>
      </c>
      <c r="E91" s="71" t="s">
        <v>113</v>
      </c>
      <c r="F91" s="72">
        <v>45903</v>
      </c>
      <c r="G91" s="72"/>
      <c r="H91" s="71" t="s">
        <v>7574</v>
      </c>
      <c r="I91" s="71" t="s">
        <v>7575</v>
      </c>
      <c r="J91" s="71" t="s">
        <v>7576</v>
      </c>
      <c r="K91" s="71" t="s">
        <v>7576</v>
      </c>
      <c r="L91" s="71" t="s">
        <v>7577</v>
      </c>
      <c r="M91" s="71" t="s">
        <v>7578</v>
      </c>
      <c r="N91" s="71" t="s">
        <v>136</v>
      </c>
      <c r="O91" s="71" t="s">
        <v>114</v>
      </c>
      <c r="P91" s="70">
        <v>300</v>
      </c>
      <c r="Q91" s="71" t="s">
        <v>78</v>
      </c>
      <c r="R91" s="70">
        <v>100</v>
      </c>
      <c r="S91" s="72">
        <v>44809</v>
      </c>
      <c r="T91" s="71" t="s">
        <v>7579</v>
      </c>
      <c r="U91" s="71" t="s">
        <v>146</v>
      </c>
      <c r="V91" s="72">
        <v>28233</v>
      </c>
      <c r="W91" s="71" t="s">
        <v>911</v>
      </c>
      <c r="X91" s="71" t="s">
        <v>51</v>
      </c>
      <c r="Y91" s="71" t="s">
        <v>66</v>
      </c>
      <c r="Z91" s="70">
        <v>0</v>
      </c>
      <c r="AA91" s="70">
        <v>3</v>
      </c>
      <c r="AB91" s="71" t="s">
        <v>36</v>
      </c>
      <c r="AC91" s="71" t="s">
        <v>2908</v>
      </c>
      <c r="AD91" s="71" t="s">
        <v>44</v>
      </c>
      <c r="AE91" s="71" t="s">
        <v>45</v>
      </c>
      <c r="AF91" s="71" t="s">
        <v>146</v>
      </c>
      <c r="AG91" s="71" t="s">
        <v>46</v>
      </c>
      <c r="AH91" s="73">
        <v>2679.85</v>
      </c>
      <c r="AI91" s="73">
        <v>371.2</v>
      </c>
      <c r="AJ91" s="73">
        <v>978.48</v>
      </c>
      <c r="AK91" s="70"/>
      <c r="AL91" s="73">
        <v>4029.53</v>
      </c>
      <c r="AM91" s="73">
        <v>134.32</v>
      </c>
      <c r="AN91" s="109">
        <f t="shared" si="6"/>
        <v>16.79</v>
      </c>
      <c r="AO91" s="82" t="str">
        <f t="shared" si="8"/>
        <v>192469</v>
      </c>
      <c r="AP91" s="82">
        <f>VLOOKUP(AO91,Centros!$AA$2:$AB$490,2,FALSE)</f>
        <v>110503</v>
      </c>
      <c r="AQ91" s="82" t="str">
        <f>VLOOKUP(AP91,Centros!$U$2:$V$281,2,FALSE)</f>
        <v>C.STA TERESA DE JESÚS EL VEDAT</v>
      </c>
      <c r="AR91" s="82" t="str">
        <f>VLOOKUP(A91,Centros!$AC$2:$AE$349,3,FALSE)</f>
        <v>ALGADI</v>
      </c>
      <c r="AS91" s="82">
        <f t="shared" si="9"/>
        <v>110503</v>
      </c>
      <c r="AT91" s="82">
        <f t="shared" si="7"/>
        <v>19246</v>
      </c>
    </row>
    <row r="92" spans="1:46" x14ac:dyDescent="0.3">
      <c r="A92" s="70">
        <v>19228</v>
      </c>
      <c r="B92" s="70">
        <v>1232</v>
      </c>
      <c r="C92" s="71" t="s">
        <v>7580</v>
      </c>
      <c r="D92" s="70">
        <v>1232</v>
      </c>
      <c r="E92" s="71" t="s">
        <v>35</v>
      </c>
      <c r="F92" s="72">
        <v>45894</v>
      </c>
      <c r="G92" s="72"/>
      <c r="H92" s="71" t="s">
        <v>7581</v>
      </c>
      <c r="I92" s="71" t="s">
        <v>7582</v>
      </c>
      <c r="J92" s="71" t="s">
        <v>36</v>
      </c>
      <c r="K92" s="71" t="s">
        <v>7583</v>
      </c>
      <c r="L92" s="71" t="s">
        <v>7584</v>
      </c>
      <c r="M92" s="71" t="s">
        <v>7585</v>
      </c>
      <c r="N92" s="71" t="s">
        <v>206</v>
      </c>
      <c r="O92" s="71" t="s">
        <v>38</v>
      </c>
      <c r="P92" s="70">
        <v>389</v>
      </c>
      <c r="Q92" s="71" t="s">
        <v>167</v>
      </c>
      <c r="R92" s="70">
        <v>50</v>
      </c>
      <c r="S92" s="72">
        <v>45237</v>
      </c>
      <c r="T92" s="71" t="s">
        <v>2827</v>
      </c>
      <c r="U92" s="71" t="s">
        <v>40</v>
      </c>
      <c r="V92" s="72">
        <v>29949</v>
      </c>
      <c r="W92" s="71" t="s">
        <v>208</v>
      </c>
      <c r="X92" s="71" t="s">
        <v>42</v>
      </c>
      <c r="Y92" s="71" t="s">
        <v>60</v>
      </c>
      <c r="Z92" s="70">
        <v>0</v>
      </c>
      <c r="AA92" s="70">
        <v>10</v>
      </c>
      <c r="AB92" s="71" t="s">
        <v>36</v>
      </c>
      <c r="AC92" s="71" t="s">
        <v>2905</v>
      </c>
      <c r="AD92" s="71" t="s">
        <v>44</v>
      </c>
      <c r="AE92" s="71" t="s">
        <v>53</v>
      </c>
      <c r="AF92" s="71" t="s">
        <v>54</v>
      </c>
      <c r="AG92" s="71" t="s">
        <v>46</v>
      </c>
      <c r="AH92" s="73">
        <v>600.02</v>
      </c>
      <c r="AI92" s="73">
        <v>90.64</v>
      </c>
      <c r="AJ92" s="73">
        <v>245.47</v>
      </c>
      <c r="AK92" s="70"/>
      <c r="AL92" s="73">
        <v>936.13</v>
      </c>
      <c r="AM92" s="73">
        <v>31.2</v>
      </c>
      <c r="AN92" s="109">
        <f t="shared" si="6"/>
        <v>7.8</v>
      </c>
      <c r="AO92" s="82" t="str">
        <f t="shared" si="8"/>
        <v>192284</v>
      </c>
      <c r="AP92" s="82">
        <f>VLOOKUP(AO92,Centros!$AA$2:$AB$490,2,FALSE)</f>
        <v>110082</v>
      </c>
      <c r="AQ92" s="82" t="str">
        <f>VLOOKUP(AP92,Centros!$U$2:$V$281,2,FALSE)</f>
        <v>COL. SAN MIGUEL ARCANGEL</v>
      </c>
      <c r="AR92" s="82" t="str">
        <f>VLOOKUP(A92,Centros!$AC$2:$AE$349,3,FALSE)</f>
        <v>ALGADI</v>
      </c>
      <c r="AS92" s="82">
        <f t="shared" si="9"/>
        <v>110082</v>
      </c>
      <c r="AT92" s="82">
        <f t="shared" si="7"/>
        <v>19228</v>
      </c>
    </row>
    <row r="93" spans="1:46" x14ac:dyDescent="0.3">
      <c r="A93" s="70">
        <v>20028</v>
      </c>
      <c r="B93" s="70">
        <v>696</v>
      </c>
      <c r="C93" s="71" t="s">
        <v>5401</v>
      </c>
      <c r="D93" s="70">
        <v>696</v>
      </c>
      <c r="E93" s="71" t="s">
        <v>63</v>
      </c>
      <c r="F93" s="72">
        <v>45908</v>
      </c>
      <c r="G93" s="72"/>
      <c r="H93" s="71" t="s">
        <v>5402</v>
      </c>
      <c r="I93" s="71" t="s">
        <v>5403</v>
      </c>
      <c r="J93" s="71" t="s">
        <v>36</v>
      </c>
      <c r="K93" s="71" t="s">
        <v>5404</v>
      </c>
      <c r="L93" s="71" t="s">
        <v>5405</v>
      </c>
      <c r="M93" s="71" t="s">
        <v>5406</v>
      </c>
      <c r="N93" s="71" t="s">
        <v>209</v>
      </c>
      <c r="O93" s="71" t="s">
        <v>38</v>
      </c>
      <c r="P93" s="70">
        <v>300</v>
      </c>
      <c r="Q93" s="71" t="s">
        <v>57</v>
      </c>
      <c r="R93" s="70">
        <v>56.25</v>
      </c>
      <c r="S93" s="72">
        <v>45191</v>
      </c>
      <c r="T93" s="71" t="s">
        <v>5407</v>
      </c>
      <c r="U93" s="71" t="s">
        <v>79</v>
      </c>
      <c r="V93" s="72">
        <v>36141</v>
      </c>
      <c r="W93" s="71" t="s">
        <v>210</v>
      </c>
      <c r="X93" s="71" t="s">
        <v>42</v>
      </c>
      <c r="Y93" s="71" t="s">
        <v>60</v>
      </c>
      <c r="Z93" s="70">
        <v>0</v>
      </c>
      <c r="AA93" s="70">
        <v>10</v>
      </c>
      <c r="AB93" s="71" t="s">
        <v>36</v>
      </c>
      <c r="AC93" s="71" t="s">
        <v>2905</v>
      </c>
      <c r="AD93" s="71" t="s">
        <v>44</v>
      </c>
      <c r="AE93" s="71" t="s">
        <v>45</v>
      </c>
      <c r="AF93" s="71" t="s">
        <v>79</v>
      </c>
      <c r="AG93" s="71" t="s">
        <v>46</v>
      </c>
      <c r="AH93" s="73">
        <v>675.03</v>
      </c>
      <c r="AI93" s="73">
        <v>101.97</v>
      </c>
      <c r="AJ93" s="73">
        <v>287.02</v>
      </c>
      <c r="AK93" s="70"/>
      <c r="AL93" s="73">
        <v>1064.02</v>
      </c>
      <c r="AM93" s="73">
        <v>35.47</v>
      </c>
      <c r="AN93" s="109">
        <f t="shared" si="6"/>
        <v>7.8822222222222216</v>
      </c>
      <c r="AO93" s="82" t="str">
        <f t="shared" si="8"/>
        <v>2002810</v>
      </c>
      <c r="AP93" s="82">
        <f>VLOOKUP(AO93,Centros!$AA$2:$AB$490,2,FALSE)</f>
        <v>110061</v>
      </c>
      <c r="AQ93" s="82" t="str">
        <f>VLOOKUP(AP93,Centros!$U$2:$V$281,2,FALSE)</f>
        <v>COL. SAN AGUSTIN - MADRID</v>
      </c>
      <c r="AR93" s="82" t="str">
        <f>VLOOKUP(A93,Centros!$AC$2:$AE$349,3,FALSE)</f>
        <v>SMI</v>
      </c>
      <c r="AS93" s="82">
        <f t="shared" si="9"/>
        <v>110061</v>
      </c>
      <c r="AT93" s="82">
        <f t="shared" si="7"/>
        <v>20028</v>
      </c>
    </row>
    <row r="94" spans="1:46" x14ac:dyDescent="0.3">
      <c r="A94" s="70">
        <v>19228</v>
      </c>
      <c r="B94" s="70">
        <v>361</v>
      </c>
      <c r="C94" s="71" t="s">
        <v>3099</v>
      </c>
      <c r="D94" s="70">
        <v>361</v>
      </c>
      <c r="E94" s="71" t="s">
        <v>35</v>
      </c>
      <c r="F94" s="72">
        <v>44348</v>
      </c>
      <c r="G94" s="72"/>
      <c r="H94" s="71" t="s">
        <v>3100</v>
      </c>
      <c r="I94" s="71" t="s">
        <v>3101</v>
      </c>
      <c r="J94" s="71" t="s">
        <v>36</v>
      </c>
      <c r="K94" s="71" t="s">
        <v>3102</v>
      </c>
      <c r="L94" s="71" t="s">
        <v>3103</v>
      </c>
      <c r="M94" s="71" t="s">
        <v>3104</v>
      </c>
      <c r="N94" s="71" t="s">
        <v>196</v>
      </c>
      <c r="O94" s="71" t="s">
        <v>38</v>
      </c>
      <c r="P94" s="70">
        <v>100</v>
      </c>
      <c r="Q94" s="71" t="s">
        <v>2951</v>
      </c>
      <c r="R94" s="70">
        <v>100</v>
      </c>
      <c r="S94" s="72">
        <v>31110</v>
      </c>
      <c r="T94" s="71" t="s">
        <v>2826</v>
      </c>
      <c r="U94" s="71" t="s">
        <v>95</v>
      </c>
      <c r="V94" s="72">
        <v>23151</v>
      </c>
      <c r="W94" s="71" t="s">
        <v>41</v>
      </c>
      <c r="X94" s="71" t="s">
        <v>42</v>
      </c>
      <c r="Y94" s="71" t="s">
        <v>36</v>
      </c>
      <c r="Z94" s="70">
        <v>0</v>
      </c>
      <c r="AA94" s="70">
        <v>8</v>
      </c>
      <c r="AB94" s="71" t="s">
        <v>36</v>
      </c>
      <c r="AC94" s="71" t="s">
        <v>3000</v>
      </c>
      <c r="AD94" s="71" t="s">
        <v>3001</v>
      </c>
      <c r="AE94" s="71" t="s">
        <v>3025</v>
      </c>
      <c r="AF94" s="71" t="s">
        <v>119</v>
      </c>
      <c r="AG94" s="71" t="s">
        <v>46</v>
      </c>
      <c r="AH94" s="73">
        <v>1577.79</v>
      </c>
      <c r="AI94" s="73">
        <v>262.97000000000003</v>
      </c>
      <c r="AJ94" s="73">
        <v>590.33000000000004</v>
      </c>
      <c r="AK94" s="70"/>
      <c r="AL94" s="73">
        <v>2431.09</v>
      </c>
      <c r="AM94" s="73">
        <v>81.040000000000006</v>
      </c>
      <c r="AN94" s="109">
        <f t="shared" si="6"/>
        <v>10.130000000000001</v>
      </c>
      <c r="AO94" s="82" t="str">
        <f t="shared" si="8"/>
        <v>1922854</v>
      </c>
      <c r="AP94" s="82">
        <f>VLOOKUP(AO94,Centros!$AA$2:$AB$490,2,FALSE)</f>
        <v>120027</v>
      </c>
      <c r="AQ94" s="82" t="str">
        <f>VLOOKUP(AP94,Centros!$U$2:$V$281,2,FALSE)</f>
        <v>COLEGIO MAYOR CESAR CARLOS</v>
      </c>
      <c r="AR94" s="82" t="str">
        <f>VLOOKUP(A94,Centros!$AC$2:$AE$349,3,FALSE)</f>
        <v>ALGADI</v>
      </c>
      <c r="AS94" s="82">
        <f t="shared" si="9"/>
        <v>120027</v>
      </c>
      <c r="AT94" s="82">
        <f t="shared" si="7"/>
        <v>19228</v>
      </c>
    </row>
    <row r="95" spans="1:46" x14ac:dyDescent="0.3">
      <c r="A95" s="70">
        <v>19228</v>
      </c>
      <c r="B95" s="70">
        <v>706</v>
      </c>
      <c r="C95" s="71" t="s">
        <v>3105</v>
      </c>
      <c r="D95" s="70">
        <v>706</v>
      </c>
      <c r="E95" s="71" t="s">
        <v>35</v>
      </c>
      <c r="F95" s="72">
        <v>44566</v>
      </c>
      <c r="G95" s="72"/>
      <c r="H95" s="71" t="s">
        <v>3106</v>
      </c>
      <c r="I95" s="71" t="s">
        <v>3107</v>
      </c>
      <c r="J95" s="71" t="s">
        <v>36</v>
      </c>
      <c r="K95" s="71" t="s">
        <v>3108</v>
      </c>
      <c r="L95" s="71" t="s">
        <v>3109</v>
      </c>
      <c r="M95" s="71" t="s">
        <v>3110</v>
      </c>
      <c r="N95" s="71" t="s">
        <v>211</v>
      </c>
      <c r="O95" s="71" t="s">
        <v>38</v>
      </c>
      <c r="P95" s="70">
        <v>100</v>
      </c>
      <c r="Q95" s="71" t="s">
        <v>2951</v>
      </c>
      <c r="R95" s="70">
        <v>100</v>
      </c>
      <c r="S95" s="72">
        <v>38991</v>
      </c>
      <c r="T95" s="71" t="s">
        <v>3111</v>
      </c>
      <c r="U95" s="71" t="s">
        <v>126</v>
      </c>
      <c r="V95" s="72">
        <v>23629</v>
      </c>
      <c r="W95" s="71" t="s">
        <v>212</v>
      </c>
      <c r="X95" s="71" t="s">
        <v>42</v>
      </c>
      <c r="Y95" s="71" t="s">
        <v>60</v>
      </c>
      <c r="Z95" s="70">
        <v>0</v>
      </c>
      <c r="AA95" s="70">
        <v>6</v>
      </c>
      <c r="AB95" s="71" t="s">
        <v>36</v>
      </c>
      <c r="AC95" s="71" t="s">
        <v>2905</v>
      </c>
      <c r="AD95" s="71" t="s">
        <v>44</v>
      </c>
      <c r="AE95" s="71" t="s">
        <v>45</v>
      </c>
      <c r="AF95" s="71" t="s">
        <v>71</v>
      </c>
      <c r="AG95" s="71" t="s">
        <v>46</v>
      </c>
      <c r="AH95" s="73">
        <v>1520.13</v>
      </c>
      <c r="AI95" s="73">
        <v>212.35</v>
      </c>
      <c r="AJ95" s="73">
        <v>555.61</v>
      </c>
      <c r="AK95" s="70"/>
      <c r="AL95" s="73">
        <v>2288.09</v>
      </c>
      <c r="AM95" s="73">
        <v>76.27</v>
      </c>
      <c r="AN95" s="109">
        <f t="shared" si="6"/>
        <v>9.5337499999999995</v>
      </c>
      <c r="AO95" s="82" t="str">
        <f t="shared" si="8"/>
        <v>1922864</v>
      </c>
      <c r="AP95" s="82">
        <f>VLOOKUP(AO95,Centros!$AA$2:$AB$490,2,FALSE)</f>
        <v>330008</v>
      </c>
      <c r="AQ95" s="82" t="str">
        <f>VLOOKUP(AP95,Centros!$U$2:$V$281,2,FALSE)</f>
        <v>RESIDENCIA LAS ROZAS</v>
      </c>
      <c r="AR95" s="82" t="str">
        <f>VLOOKUP(A95,Centros!$AC$2:$AE$349,3,FALSE)</f>
        <v>ALGADI</v>
      </c>
      <c r="AS95" s="82">
        <f t="shared" si="9"/>
        <v>330008</v>
      </c>
      <c r="AT95" s="82">
        <f t="shared" si="7"/>
        <v>19228</v>
      </c>
    </row>
    <row r="96" spans="1:46" x14ac:dyDescent="0.3">
      <c r="A96" s="70">
        <v>19228</v>
      </c>
      <c r="B96" s="70">
        <v>1446</v>
      </c>
      <c r="C96" s="71" t="s">
        <v>3112</v>
      </c>
      <c r="D96" s="70">
        <v>1446</v>
      </c>
      <c r="E96" s="71" t="s">
        <v>35</v>
      </c>
      <c r="F96" s="72">
        <v>45901</v>
      </c>
      <c r="G96" s="72"/>
      <c r="H96" s="71" t="s">
        <v>3113</v>
      </c>
      <c r="I96" s="71" t="s">
        <v>3114</v>
      </c>
      <c r="J96" s="71" t="s">
        <v>36</v>
      </c>
      <c r="K96" s="71" t="s">
        <v>3115</v>
      </c>
      <c r="L96" s="71" t="s">
        <v>3116</v>
      </c>
      <c r="M96" s="71" t="s">
        <v>3117</v>
      </c>
      <c r="N96" s="71" t="s">
        <v>37</v>
      </c>
      <c r="O96" s="71" t="s">
        <v>38</v>
      </c>
      <c r="P96" s="70">
        <v>300</v>
      </c>
      <c r="Q96" s="71" t="s">
        <v>57</v>
      </c>
      <c r="R96" s="70">
        <v>97.5</v>
      </c>
      <c r="S96" s="72">
        <v>45796</v>
      </c>
      <c r="T96" s="71" t="s">
        <v>2828</v>
      </c>
      <c r="U96" s="71" t="s">
        <v>40</v>
      </c>
      <c r="V96" s="72">
        <v>35296</v>
      </c>
      <c r="W96" s="71" t="s">
        <v>107</v>
      </c>
      <c r="X96" s="71" t="s">
        <v>42</v>
      </c>
      <c r="Y96" s="71" t="s">
        <v>52</v>
      </c>
      <c r="Z96" s="70">
        <v>0</v>
      </c>
      <c r="AA96" s="70">
        <v>10</v>
      </c>
      <c r="AB96" s="71" t="s">
        <v>36</v>
      </c>
      <c r="AC96" s="71" t="s">
        <v>2905</v>
      </c>
      <c r="AD96" s="71" t="s">
        <v>44</v>
      </c>
      <c r="AE96" s="71" t="s">
        <v>53</v>
      </c>
      <c r="AF96" s="71" t="s">
        <v>54</v>
      </c>
      <c r="AG96" s="71" t="s">
        <v>55</v>
      </c>
      <c r="AH96" s="73">
        <v>1170.04</v>
      </c>
      <c r="AI96" s="73">
        <v>176.76</v>
      </c>
      <c r="AJ96" s="73">
        <v>477.61</v>
      </c>
      <c r="AK96" s="70"/>
      <c r="AL96" s="73">
        <v>1824.41</v>
      </c>
      <c r="AM96" s="73">
        <v>60.81</v>
      </c>
      <c r="AN96" s="109">
        <f t="shared" si="6"/>
        <v>7.7961538461538469</v>
      </c>
      <c r="AO96" s="82" t="str">
        <f t="shared" si="8"/>
        <v>192285</v>
      </c>
      <c r="AP96" s="82">
        <f>VLOOKUP(AO96,Centros!$AA$2:$AB$490,2,FALSE)</f>
        <v>120001</v>
      </c>
      <c r="AQ96" s="82" t="str">
        <f>VLOOKUP(AP96,Centros!$U$2:$V$281,2,FALSE)</f>
        <v>COLEGIO MAYOR SAN AGUSTIN</v>
      </c>
      <c r="AR96" s="82" t="str">
        <f>VLOOKUP(A96,Centros!$AC$2:$AE$349,3,FALSE)</f>
        <v>ALGADI</v>
      </c>
      <c r="AS96" s="82">
        <f t="shared" si="9"/>
        <v>120001</v>
      </c>
      <c r="AT96" s="82">
        <f t="shared" si="7"/>
        <v>19228</v>
      </c>
    </row>
    <row r="97" spans="1:46" x14ac:dyDescent="0.3">
      <c r="A97" s="70">
        <v>20028</v>
      </c>
      <c r="B97" s="70">
        <v>945</v>
      </c>
      <c r="C97" s="71" t="s">
        <v>5408</v>
      </c>
      <c r="D97" s="70">
        <v>945</v>
      </c>
      <c r="E97" s="71" t="s">
        <v>63</v>
      </c>
      <c r="F97" s="72">
        <v>45908</v>
      </c>
      <c r="G97" s="72"/>
      <c r="H97" s="71" t="s">
        <v>5409</v>
      </c>
      <c r="I97" s="71" t="s">
        <v>5410</v>
      </c>
      <c r="J97" s="71" t="s">
        <v>36</v>
      </c>
      <c r="K97" s="71" t="s">
        <v>5411</v>
      </c>
      <c r="L97" s="71" t="s">
        <v>5412</v>
      </c>
      <c r="M97" s="71" t="s">
        <v>5413</v>
      </c>
      <c r="N97" s="71" t="s">
        <v>37</v>
      </c>
      <c r="O97" s="71" t="s">
        <v>38</v>
      </c>
      <c r="P97" s="70">
        <v>300</v>
      </c>
      <c r="Q97" s="71" t="s">
        <v>57</v>
      </c>
      <c r="R97" s="70">
        <v>25</v>
      </c>
      <c r="S97" s="72">
        <v>45589</v>
      </c>
      <c r="T97" s="71" t="s">
        <v>5414</v>
      </c>
      <c r="U97" s="71" t="s">
        <v>79</v>
      </c>
      <c r="V97" s="72">
        <v>37902</v>
      </c>
      <c r="W97" s="71" t="s">
        <v>165</v>
      </c>
      <c r="X97" s="71" t="s">
        <v>51</v>
      </c>
      <c r="Y97" s="71" t="s">
        <v>36</v>
      </c>
      <c r="Z97" s="70">
        <v>0</v>
      </c>
      <c r="AA97" s="70">
        <v>10</v>
      </c>
      <c r="AB97" s="71" t="s">
        <v>36</v>
      </c>
      <c r="AC97" s="71" t="s">
        <v>2905</v>
      </c>
      <c r="AD97" s="71" t="s">
        <v>44</v>
      </c>
      <c r="AE97" s="71" t="s">
        <v>45</v>
      </c>
      <c r="AF97" s="71" t="s">
        <v>5415</v>
      </c>
      <c r="AG97" s="71" t="s">
        <v>46</v>
      </c>
      <c r="AH97" s="73">
        <v>300.01</v>
      </c>
      <c r="AI97" s="73">
        <v>45.32</v>
      </c>
      <c r="AJ97" s="73">
        <v>126.95</v>
      </c>
      <c r="AK97" s="70"/>
      <c r="AL97" s="73">
        <v>472.28</v>
      </c>
      <c r="AM97" s="73">
        <v>15.74</v>
      </c>
      <c r="AN97" s="109">
        <f t="shared" si="6"/>
        <v>7.87</v>
      </c>
      <c r="AO97" s="82" t="str">
        <f t="shared" si="8"/>
        <v>2002843</v>
      </c>
      <c r="AP97" s="82">
        <f>VLOOKUP(AO97,Centros!$AA$2:$AB$490,2,FALSE)</f>
        <v>110207</v>
      </c>
      <c r="AQ97" s="82" t="str">
        <f>VLOOKUP(AP97,Centros!$U$2:$V$281,2,FALSE)</f>
        <v>GREDOS SAN DIEGO -  VALDEBEBAS</v>
      </c>
      <c r="AR97" s="82" t="str">
        <f>VLOOKUP(A97,Centros!$AC$2:$AE$349,3,FALSE)</f>
        <v>SMI</v>
      </c>
      <c r="AS97" s="82">
        <f t="shared" si="9"/>
        <v>110207</v>
      </c>
      <c r="AT97" s="82">
        <f t="shared" si="7"/>
        <v>20028</v>
      </c>
    </row>
    <row r="98" spans="1:46" x14ac:dyDescent="0.3">
      <c r="A98" s="70">
        <v>19247</v>
      </c>
      <c r="B98" s="70">
        <v>23</v>
      </c>
      <c r="C98" s="71" t="s">
        <v>3118</v>
      </c>
      <c r="D98" s="70">
        <v>23</v>
      </c>
      <c r="E98" s="71" t="s">
        <v>2746</v>
      </c>
      <c r="F98" s="72">
        <v>45848</v>
      </c>
      <c r="G98" s="72"/>
      <c r="H98" s="71" t="s">
        <v>3119</v>
      </c>
      <c r="I98" s="71" t="s">
        <v>3120</v>
      </c>
      <c r="J98" s="71" t="s">
        <v>36</v>
      </c>
      <c r="K98" s="71" t="s">
        <v>3121</v>
      </c>
      <c r="L98" s="71" t="s">
        <v>3122</v>
      </c>
      <c r="M98" s="71" t="s">
        <v>3123</v>
      </c>
      <c r="N98" s="71" t="s">
        <v>2750</v>
      </c>
      <c r="O98" s="71" t="s">
        <v>1537</v>
      </c>
      <c r="P98" s="70">
        <v>410</v>
      </c>
      <c r="Q98" s="71" t="s">
        <v>241</v>
      </c>
      <c r="R98" s="70">
        <v>100</v>
      </c>
      <c r="S98" s="72">
        <v>45848</v>
      </c>
      <c r="T98" s="71" t="s">
        <v>2747</v>
      </c>
      <c r="U98" s="71" t="s">
        <v>69</v>
      </c>
      <c r="V98" s="72">
        <v>25220</v>
      </c>
      <c r="W98" s="71" t="s">
        <v>70</v>
      </c>
      <c r="X98" s="71" t="s">
        <v>42</v>
      </c>
      <c r="Y98" s="71" t="s">
        <v>52</v>
      </c>
      <c r="Z98" s="70">
        <v>0</v>
      </c>
      <c r="AA98" s="70">
        <v>8</v>
      </c>
      <c r="AB98" s="71" t="s">
        <v>36</v>
      </c>
      <c r="AC98" s="71" t="s">
        <v>2922</v>
      </c>
      <c r="AD98" s="71" t="s">
        <v>44</v>
      </c>
      <c r="AE98" s="71" t="s">
        <v>45</v>
      </c>
      <c r="AF98" s="71" t="s">
        <v>69</v>
      </c>
      <c r="AG98" s="71" t="s">
        <v>46</v>
      </c>
      <c r="AH98" s="73">
        <v>1211.4100000000001</v>
      </c>
      <c r="AI98" s="73">
        <v>201.9</v>
      </c>
      <c r="AJ98" s="73">
        <v>453.25</v>
      </c>
      <c r="AK98" s="70"/>
      <c r="AL98" s="73">
        <v>1866.56</v>
      </c>
      <c r="AM98" s="73">
        <v>62.22</v>
      </c>
      <c r="AN98" s="109">
        <f t="shared" si="6"/>
        <v>7.7774999999999999</v>
      </c>
      <c r="AO98" s="82" t="str">
        <f t="shared" si="8"/>
        <v>192471</v>
      </c>
      <c r="AP98" s="82">
        <f>VLOOKUP(AO98,Centros!$AA$2:$AB$490,2,FALSE)</f>
        <v>350005</v>
      </c>
      <c r="AQ98" s="82" t="str">
        <f>VLOOKUP(AP98,Centros!$U$2:$V$281,2,FALSE)</f>
        <v xml:space="preserve">CONVENTO DE LOS AGUSTINOS FILIPINOS </v>
      </c>
      <c r="AR98" s="82" t="str">
        <f>VLOOKUP(A98,Centros!$AC$2:$AE$349,3,FALSE)</f>
        <v>ALGADI</v>
      </c>
      <c r="AS98" s="82">
        <f t="shared" si="9"/>
        <v>350005</v>
      </c>
      <c r="AT98" s="82">
        <f t="shared" si="7"/>
        <v>19247</v>
      </c>
    </row>
    <row r="99" spans="1:46" x14ac:dyDescent="0.3">
      <c r="A99" s="70">
        <v>20028</v>
      </c>
      <c r="B99" s="70">
        <v>154</v>
      </c>
      <c r="C99" s="71" t="s">
        <v>7586</v>
      </c>
      <c r="D99" s="70">
        <v>154</v>
      </c>
      <c r="E99" s="71" t="s">
        <v>63</v>
      </c>
      <c r="F99" s="72">
        <v>45931</v>
      </c>
      <c r="G99" s="72"/>
      <c r="H99" s="71" t="s">
        <v>7587</v>
      </c>
      <c r="I99" s="71" t="s">
        <v>7588</v>
      </c>
      <c r="J99" s="71" t="s">
        <v>36</v>
      </c>
      <c r="K99" s="71" t="s">
        <v>7589</v>
      </c>
      <c r="L99" s="71" t="s">
        <v>5258</v>
      </c>
      <c r="M99" s="71" t="s">
        <v>7590</v>
      </c>
      <c r="N99" s="71" t="s">
        <v>64</v>
      </c>
      <c r="O99" s="71" t="s">
        <v>38</v>
      </c>
      <c r="P99" s="70">
        <v>300</v>
      </c>
      <c r="Q99" s="71" t="s">
        <v>57</v>
      </c>
      <c r="R99" s="70">
        <v>25</v>
      </c>
      <c r="S99" s="72">
        <v>44811</v>
      </c>
      <c r="T99" s="71" t="s">
        <v>5260</v>
      </c>
      <c r="U99" s="71" t="s">
        <v>79</v>
      </c>
      <c r="V99" s="72">
        <v>32086</v>
      </c>
      <c r="W99" s="71" t="s">
        <v>65</v>
      </c>
      <c r="X99" s="71" t="s">
        <v>51</v>
      </c>
      <c r="Y99" s="71" t="s">
        <v>66</v>
      </c>
      <c r="Z99" s="70">
        <v>0</v>
      </c>
      <c r="AA99" s="70">
        <v>10</v>
      </c>
      <c r="AB99" s="71" t="s">
        <v>36</v>
      </c>
      <c r="AC99" s="71" t="s">
        <v>2905</v>
      </c>
      <c r="AD99" s="71" t="s">
        <v>44</v>
      </c>
      <c r="AE99" s="71" t="s">
        <v>45</v>
      </c>
      <c r="AF99" s="71" t="s">
        <v>7591</v>
      </c>
      <c r="AG99" s="71" t="s">
        <v>46</v>
      </c>
      <c r="AH99" s="73">
        <v>300.01</v>
      </c>
      <c r="AI99" s="73">
        <v>45.32</v>
      </c>
      <c r="AJ99" s="73">
        <v>126.95</v>
      </c>
      <c r="AK99" s="70"/>
      <c r="AL99" s="73">
        <v>472.28</v>
      </c>
      <c r="AM99" s="73">
        <v>15.74</v>
      </c>
      <c r="AN99" s="109">
        <f t="shared" si="6"/>
        <v>7.87</v>
      </c>
      <c r="AO99" s="82" t="str">
        <f t="shared" si="8"/>
        <v>2002821</v>
      </c>
      <c r="AP99" s="82">
        <f>VLOOKUP(AO99,Centros!$AA$2:$AB$490,2,FALSE)</f>
        <v>110120</v>
      </c>
      <c r="AQ99" s="82" t="str">
        <f>VLOOKUP(AP99,Centros!$U$2:$V$281,2,FALSE)</f>
        <v>COLEGIO CRISTO REY  - LAS ROZAS</v>
      </c>
      <c r="AR99" s="82" t="str">
        <f>VLOOKUP(A99,Centros!$AC$2:$AE$349,3,FALSE)</f>
        <v>SMI</v>
      </c>
      <c r="AS99" s="82">
        <f t="shared" si="9"/>
        <v>110120</v>
      </c>
      <c r="AT99" s="82">
        <f t="shared" si="7"/>
        <v>20028</v>
      </c>
    </row>
    <row r="100" spans="1:46" x14ac:dyDescent="0.3">
      <c r="A100" s="70">
        <v>19228</v>
      </c>
      <c r="B100" s="70">
        <v>1877</v>
      </c>
      <c r="C100" s="71" t="s">
        <v>7592</v>
      </c>
      <c r="D100" s="70">
        <v>1877</v>
      </c>
      <c r="E100" s="71" t="s">
        <v>35</v>
      </c>
      <c r="F100" s="72">
        <v>45905</v>
      </c>
      <c r="G100" s="72"/>
      <c r="H100" s="71" t="s">
        <v>7593</v>
      </c>
      <c r="I100" s="71" t="s">
        <v>7594</v>
      </c>
      <c r="J100" s="71" t="s">
        <v>36</v>
      </c>
      <c r="K100" s="71" t="s">
        <v>7595</v>
      </c>
      <c r="L100" s="71" t="s">
        <v>7596</v>
      </c>
      <c r="M100" s="71" t="s">
        <v>7597</v>
      </c>
      <c r="N100" s="71" t="s">
        <v>72</v>
      </c>
      <c r="O100" s="71" t="s">
        <v>38</v>
      </c>
      <c r="P100" s="70">
        <v>502</v>
      </c>
      <c r="Q100" s="71" t="s">
        <v>3098</v>
      </c>
      <c r="R100" s="70">
        <v>50</v>
      </c>
      <c r="S100" s="72">
        <v>45905</v>
      </c>
      <c r="T100" s="71" t="s">
        <v>2840</v>
      </c>
      <c r="U100" s="71" t="s">
        <v>40</v>
      </c>
      <c r="V100" s="72">
        <v>22726</v>
      </c>
      <c r="W100" s="71" t="s">
        <v>71</v>
      </c>
      <c r="X100" s="71" t="s">
        <v>42</v>
      </c>
      <c r="Y100" s="71" t="s">
        <v>52</v>
      </c>
      <c r="Z100" s="70">
        <v>0</v>
      </c>
      <c r="AA100" s="70">
        <v>10</v>
      </c>
      <c r="AB100" s="71" t="s">
        <v>36</v>
      </c>
      <c r="AC100" s="71" t="s">
        <v>2905</v>
      </c>
      <c r="AD100" s="71" t="s">
        <v>44</v>
      </c>
      <c r="AE100" s="71" t="s">
        <v>45</v>
      </c>
      <c r="AF100" s="71" t="s">
        <v>40</v>
      </c>
      <c r="AG100" s="71" t="s">
        <v>46</v>
      </c>
      <c r="AH100" s="73">
        <v>600.02</v>
      </c>
      <c r="AI100" s="73">
        <v>90.64</v>
      </c>
      <c r="AJ100" s="73">
        <v>254.65</v>
      </c>
      <c r="AK100" s="70"/>
      <c r="AL100" s="73">
        <v>945.31</v>
      </c>
      <c r="AM100" s="73">
        <v>31.51</v>
      </c>
      <c r="AN100" s="109">
        <f t="shared" si="6"/>
        <v>7.8775000000000004</v>
      </c>
      <c r="AO100" s="82" t="str">
        <f t="shared" si="8"/>
        <v>1922840</v>
      </c>
      <c r="AP100" s="82">
        <f>VLOOKUP(AO100,Centros!$AA$2:$AB$490,2,FALSE)</f>
        <v>110060</v>
      </c>
      <c r="AQ100" s="82" t="str">
        <f>VLOOKUP(AP100,Centros!$U$2:$V$281,2,FALSE)</f>
        <v>COL. SAN BUENAVENTURA</v>
      </c>
      <c r="AR100" s="82" t="str">
        <f>VLOOKUP(A100,Centros!$AC$2:$AE$349,3,FALSE)</f>
        <v>ALGADI</v>
      </c>
      <c r="AS100" s="82">
        <f t="shared" si="9"/>
        <v>110060</v>
      </c>
      <c r="AT100" s="82">
        <f t="shared" si="7"/>
        <v>19228</v>
      </c>
    </row>
    <row r="101" spans="1:46" x14ac:dyDescent="0.3">
      <c r="A101" s="70">
        <v>20028</v>
      </c>
      <c r="B101" s="70">
        <v>82</v>
      </c>
      <c r="C101" s="71" t="s">
        <v>7592</v>
      </c>
      <c r="D101" s="70">
        <v>82</v>
      </c>
      <c r="E101" s="71" t="s">
        <v>63</v>
      </c>
      <c r="F101" s="72">
        <v>45908</v>
      </c>
      <c r="G101" s="72"/>
      <c r="H101" s="71" t="s">
        <v>7593</v>
      </c>
      <c r="I101" s="71" t="s">
        <v>7594</v>
      </c>
      <c r="J101" s="71" t="s">
        <v>36</v>
      </c>
      <c r="K101" s="71" t="s">
        <v>7595</v>
      </c>
      <c r="L101" s="71" t="s">
        <v>7596</v>
      </c>
      <c r="M101" s="71" t="s">
        <v>7597</v>
      </c>
      <c r="N101" s="71" t="s">
        <v>72</v>
      </c>
      <c r="O101" s="71" t="s">
        <v>38</v>
      </c>
      <c r="P101" s="70">
        <v>300</v>
      </c>
      <c r="Q101" s="71" t="s">
        <v>57</v>
      </c>
      <c r="R101" s="70">
        <v>25</v>
      </c>
      <c r="S101" s="72">
        <v>40087</v>
      </c>
      <c r="T101" s="71" t="s">
        <v>2840</v>
      </c>
      <c r="U101" s="71" t="s">
        <v>214</v>
      </c>
      <c r="V101" s="72">
        <v>22726</v>
      </c>
      <c r="W101" s="71" t="s">
        <v>59</v>
      </c>
      <c r="X101" s="71" t="s">
        <v>42</v>
      </c>
      <c r="Y101" s="71" t="s">
        <v>52</v>
      </c>
      <c r="Z101" s="70">
        <v>0</v>
      </c>
      <c r="AA101" s="70">
        <v>10</v>
      </c>
      <c r="AB101" s="71" t="s">
        <v>36</v>
      </c>
      <c r="AC101" s="71" t="s">
        <v>2905</v>
      </c>
      <c r="AD101" s="71" t="s">
        <v>44</v>
      </c>
      <c r="AE101" s="71" t="s">
        <v>45</v>
      </c>
      <c r="AF101" s="71" t="s">
        <v>7598</v>
      </c>
      <c r="AG101" s="71" t="s">
        <v>46</v>
      </c>
      <c r="AH101" s="73">
        <v>381.15</v>
      </c>
      <c r="AI101" s="73">
        <v>45.32</v>
      </c>
      <c r="AJ101" s="73">
        <v>141.47</v>
      </c>
      <c r="AK101" s="70"/>
      <c r="AL101" s="73">
        <v>567.94000000000005</v>
      </c>
      <c r="AM101" s="73">
        <v>18.93</v>
      </c>
      <c r="AN101" s="109">
        <f t="shared" si="6"/>
        <v>9.4649999999999999</v>
      </c>
      <c r="AO101" s="82" t="str">
        <f t="shared" si="8"/>
        <v>2002813</v>
      </c>
      <c r="AP101" s="82">
        <f>VLOOKUP(AO101,Centros!$AA$2:$AB$490,2,FALSE)</f>
        <v>110060</v>
      </c>
      <c r="AQ101" s="82" t="str">
        <f>VLOOKUP(AP101,Centros!$U$2:$V$281,2,FALSE)</f>
        <v>COL. SAN BUENAVENTURA</v>
      </c>
      <c r="AR101" s="82" t="str">
        <f>VLOOKUP(A101,Centros!$AC$2:$AE$349,3,FALSE)</f>
        <v>SMI</v>
      </c>
      <c r="AS101" s="82">
        <f t="shared" si="9"/>
        <v>110060</v>
      </c>
      <c r="AT101" s="82">
        <f t="shared" si="7"/>
        <v>20028</v>
      </c>
    </row>
    <row r="102" spans="1:46" x14ac:dyDescent="0.3">
      <c r="A102" s="70">
        <v>19228</v>
      </c>
      <c r="B102" s="70">
        <v>2163</v>
      </c>
      <c r="C102" s="71" t="s">
        <v>3124</v>
      </c>
      <c r="D102" s="70">
        <v>2163</v>
      </c>
      <c r="E102" s="71" t="s">
        <v>35</v>
      </c>
      <c r="F102" s="72">
        <v>45839</v>
      </c>
      <c r="G102" s="72"/>
      <c r="H102" s="71" t="s">
        <v>3125</v>
      </c>
      <c r="I102" s="71" t="s">
        <v>3126</v>
      </c>
      <c r="J102" s="71" t="s">
        <v>36</v>
      </c>
      <c r="K102" s="71" t="s">
        <v>3127</v>
      </c>
      <c r="L102" s="71" t="s">
        <v>3128</v>
      </c>
      <c r="M102" s="71" t="s">
        <v>3129</v>
      </c>
      <c r="N102" s="71" t="s">
        <v>94</v>
      </c>
      <c r="O102" s="71" t="s">
        <v>38</v>
      </c>
      <c r="P102" s="70">
        <v>100</v>
      </c>
      <c r="Q102" s="71" t="s">
        <v>2951</v>
      </c>
      <c r="R102" s="70">
        <v>100</v>
      </c>
      <c r="S102" s="72">
        <v>44333</v>
      </c>
      <c r="T102" s="71" t="s">
        <v>3130</v>
      </c>
      <c r="U102" s="71" t="s">
        <v>297</v>
      </c>
      <c r="V102" s="72">
        <v>29186</v>
      </c>
      <c r="W102" s="71" t="s">
        <v>3131</v>
      </c>
      <c r="X102" s="71" t="s">
        <v>51</v>
      </c>
      <c r="Y102" s="71" t="s">
        <v>52</v>
      </c>
      <c r="Z102" s="70">
        <v>0</v>
      </c>
      <c r="AA102" s="70">
        <v>6</v>
      </c>
      <c r="AB102" s="71" t="s">
        <v>36</v>
      </c>
      <c r="AC102" s="71" t="s">
        <v>2823</v>
      </c>
      <c r="AD102" s="71" t="s">
        <v>67</v>
      </c>
      <c r="AE102" s="71" t="s">
        <v>45</v>
      </c>
      <c r="AF102" s="71" t="s">
        <v>69</v>
      </c>
      <c r="AG102" s="71" t="s">
        <v>46</v>
      </c>
      <c r="AH102" s="73">
        <v>1512.84</v>
      </c>
      <c r="AI102" s="70"/>
      <c r="AJ102" s="73">
        <v>485.18</v>
      </c>
      <c r="AK102" s="70"/>
      <c r="AL102" s="73">
        <v>1998.02</v>
      </c>
      <c r="AM102" s="73">
        <v>66.599999999999994</v>
      </c>
      <c r="AN102" s="109">
        <f t="shared" si="6"/>
        <v>8.3249999999999993</v>
      </c>
      <c r="AO102" s="82">
        <v>19228133</v>
      </c>
      <c r="AP102" s="82">
        <f>VLOOKUP(AO102,Centros!$AA$2:$AB$490,2,FALSE)</f>
        <v>340017</v>
      </c>
      <c r="AQ102" s="82" t="str">
        <f>VLOOKUP(AP102,Centros!$U$2:$V$281,2,FALSE)</f>
        <v>ESCOLANIA ESCORIAL</v>
      </c>
      <c r="AR102" s="82" t="str">
        <f>VLOOKUP(A102,Centros!$AC$2:$AE$349,3,FALSE)</f>
        <v>ALGADI</v>
      </c>
      <c r="AS102" s="82">
        <f t="shared" si="9"/>
        <v>340017</v>
      </c>
      <c r="AT102" s="82">
        <f t="shared" si="7"/>
        <v>19228</v>
      </c>
    </row>
    <row r="103" spans="1:46" x14ac:dyDescent="0.3">
      <c r="A103" s="70">
        <v>20009</v>
      </c>
      <c r="B103" s="70">
        <v>21</v>
      </c>
      <c r="C103" s="71" t="s">
        <v>7599</v>
      </c>
      <c r="D103" s="70">
        <v>21</v>
      </c>
      <c r="E103" s="71" t="s">
        <v>7365</v>
      </c>
      <c r="F103" s="72">
        <v>45909</v>
      </c>
      <c r="G103" s="72"/>
      <c r="H103" s="71" t="s">
        <v>7600</v>
      </c>
      <c r="I103" s="71" t="s">
        <v>7601</v>
      </c>
      <c r="J103" s="71" t="s">
        <v>36</v>
      </c>
      <c r="K103" s="71" t="s">
        <v>7602</v>
      </c>
      <c r="L103" s="71" t="s">
        <v>7603</v>
      </c>
      <c r="M103" s="71" t="s">
        <v>7604</v>
      </c>
      <c r="N103" s="71" t="s">
        <v>7605</v>
      </c>
      <c r="O103" s="71" t="s">
        <v>7606</v>
      </c>
      <c r="P103" s="70">
        <v>510</v>
      </c>
      <c r="Q103" s="71" t="s">
        <v>7523</v>
      </c>
      <c r="R103" s="70">
        <v>35.92</v>
      </c>
      <c r="S103" s="72">
        <v>45909</v>
      </c>
      <c r="T103" s="71" t="s">
        <v>7371</v>
      </c>
      <c r="U103" s="71" t="s">
        <v>5261</v>
      </c>
      <c r="V103" s="72">
        <v>36365</v>
      </c>
      <c r="W103" s="71" t="s">
        <v>139</v>
      </c>
      <c r="X103" s="71" t="s">
        <v>42</v>
      </c>
      <c r="Y103" s="71" t="s">
        <v>36</v>
      </c>
      <c r="Z103" s="70">
        <v>0</v>
      </c>
      <c r="AA103" s="70">
        <v>10</v>
      </c>
      <c r="AB103" s="71" t="s">
        <v>36</v>
      </c>
      <c r="AC103" s="71" t="s">
        <v>2912</v>
      </c>
      <c r="AD103" s="71" t="s">
        <v>44</v>
      </c>
      <c r="AE103" s="71" t="s">
        <v>45</v>
      </c>
      <c r="AF103" s="71" t="s">
        <v>5415</v>
      </c>
      <c r="AG103" s="71" t="s">
        <v>46</v>
      </c>
      <c r="AH103" s="73">
        <v>450.37</v>
      </c>
      <c r="AI103" s="73">
        <v>69.08</v>
      </c>
      <c r="AJ103" s="73">
        <v>182.14</v>
      </c>
      <c r="AK103" s="70"/>
      <c r="AL103" s="73">
        <v>701.59</v>
      </c>
      <c r="AM103" s="73">
        <v>23.39</v>
      </c>
      <c r="AN103" s="109">
        <f t="shared" si="6"/>
        <v>8.1396158129175937</v>
      </c>
      <c r="AO103" s="82" t="str">
        <f t="shared" si="8"/>
        <v>200092</v>
      </c>
      <c r="AP103" s="82">
        <f>VLOOKUP(AO103,Centros!$AA$2:$AB$490,2,FALSE)</f>
        <v>110147</v>
      </c>
      <c r="AQ103" s="82" t="str">
        <f>VLOOKUP(AP103,Centros!$U$2:$V$281,2,FALSE)</f>
        <v>COL. SAGRADA FAMILIA BURGOS</v>
      </c>
      <c r="AR103" s="82" t="str">
        <f>VLOOKUP(A103,Centros!$AC$2:$AE$349,3,FALSE)</f>
        <v>SMI</v>
      </c>
      <c r="AS103" s="82">
        <f t="shared" si="9"/>
        <v>110147</v>
      </c>
      <c r="AT103" s="82">
        <f t="shared" si="7"/>
        <v>20009</v>
      </c>
    </row>
    <row r="104" spans="1:46" x14ac:dyDescent="0.3">
      <c r="A104" s="70">
        <v>19228</v>
      </c>
      <c r="B104" s="70">
        <v>168</v>
      </c>
      <c r="C104" s="71" t="s">
        <v>5416</v>
      </c>
      <c r="D104" s="70">
        <v>168</v>
      </c>
      <c r="E104" s="71" t="s">
        <v>35</v>
      </c>
      <c r="F104" s="72">
        <v>45896</v>
      </c>
      <c r="G104" s="72"/>
      <c r="H104" s="71" t="s">
        <v>5417</v>
      </c>
      <c r="I104" s="71" t="s">
        <v>5418</v>
      </c>
      <c r="J104" s="71" t="s">
        <v>5419</v>
      </c>
      <c r="K104" s="71" t="s">
        <v>5420</v>
      </c>
      <c r="L104" s="71" t="s">
        <v>5421</v>
      </c>
      <c r="M104" s="71" t="s">
        <v>5422</v>
      </c>
      <c r="N104" s="71" t="s">
        <v>215</v>
      </c>
      <c r="O104" s="71" t="s">
        <v>38</v>
      </c>
      <c r="P104" s="70">
        <v>300</v>
      </c>
      <c r="Q104" s="71" t="s">
        <v>85</v>
      </c>
      <c r="R104" s="70">
        <v>100</v>
      </c>
      <c r="S104" s="72">
        <v>42249</v>
      </c>
      <c r="T104" s="71" t="s">
        <v>73</v>
      </c>
      <c r="U104" s="71" t="s">
        <v>106</v>
      </c>
      <c r="V104" s="72">
        <v>29530</v>
      </c>
      <c r="W104" s="71" t="s">
        <v>75</v>
      </c>
      <c r="X104" s="71" t="s">
        <v>42</v>
      </c>
      <c r="Y104" s="71" t="s">
        <v>36</v>
      </c>
      <c r="Z104" s="70">
        <v>0</v>
      </c>
      <c r="AA104" s="70">
        <v>10</v>
      </c>
      <c r="AB104" s="71" t="s">
        <v>36</v>
      </c>
      <c r="AC104" s="71" t="s">
        <v>2905</v>
      </c>
      <c r="AD104" s="71" t="s">
        <v>44</v>
      </c>
      <c r="AE104" s="71" t="s">
        <v>53</v>
      </c>
      <c r="AF104" s="71" t="s">
        <v>204</v>
      </c>
      <c r="AG104" s="71" t="s">
        <v>46</v>
      </c>
      <c r="AH104" s="73">
        <v>1233.8699999999999</v>
      </c>
      <c r="AI104" s="73">
        <v>205.65</v>
      </c>
      <c r="AJ104" s="73">
        <v>461.66</v>
      </c>
      <c r="AK104" s="70"/>
      <c r="AL104" s="73">
        <v>1901.18</v>
      </c>
      <c r="AM104" s="73">
        <v>63.37</v>
      </c>
      <c r="AN104" s="109">
        <f t="shared" si="6"/>
        <v>7.9212499999999997</v>
      </c>
      <c r="AO104" s="82" t="str">
        <f t="shared" si="8"/>
        <v>1922824</v>
      </c>
      <c r="AP104" s="82">
        <f>VLOOKUP(AO104,Centros!$AA$2:$AB$490,2,FALSE)</f>
        <v>110057</v>
      </c>
      <c r="AQ104" s="82" t="str">
        <f>VLOOKUP(AP104,Centros!$U$2:$V$281,2,FALSE)</f>
        <v>COLEGIO RAFAELA YBARRA</v>
      </c>
      <c r="AR104" s="82" t="str">
        <f>VLOOKUP(A104,Centros!$AC$2:$AE$349,3,FALSE)</f>
        <v>ALGADI</v>
      </c>
      <c r="AS104" s="82">
        <f t="shared" si="9"/>
        <v>110057</v>
      </c>
      <c r="AT104" s="82">
        <f t="shared" si="7"/>
        <v>19228</v>
      </c>
    </row>
    <row r="105" spans="1:46" x14ac:dyDescent="0.3">
      <c r="A105" s="70">
        <v>19228</v>
      </c>
      <c r="B105" s="70">
        <v>1203</v>
      </c>
      <c r="C105" s="71" t="s">
        <v>7607</v>
      </c>
      <c r="D105" s="70">
        <v>1203</v>
      </c>
      <c r="E105" s="71" t="s">
        <v>35</v>
      </c>
      <c r="F105" s="72">
        <v>45904</v>
      </c>
      <c r="G105" s="72"/>
      <c r="H105" s="71" t="s">
        <v>7608</v>
      </c>
      <c r="I105" s="71" t="s">
        <v>7609</v>
      </c>
      <c r="J105" s="71" t="s">
        <v>36</v>
      </c>
      <c r="K105" s="71" t="s">
        <v>7610</v>
      </c>
      <c r="L105" s="71" t="s">
        <v>7611</v>
      </c>
      <c r="M105" s="71" t="s">
        <v>7612</v>
      </c>
      <c r="N105" s="71" t="s">
        <v>37</v>
      </c>
      <c r="O105" s="71" t="s">
        <v>38</v>
      </c>
      <c r="P105" s="70">
        <v>300</v>
      </c>
      <c r="Q105" s="71" t="s">
        <v>78</v>
      </c>
      <c r="R105" s="70">
        <v>25</v>
      </c>
      <c r="S105" s="72">
        <v>45559</v>
      </c>
      <c r="T105" s="71" t="s">
        <v>7613</v>
      </c>
      <c r="U105" s="71" t="s">
        <v>40</v>
      </c>
      <c r="V105" s="72">
        <v>29062</v>
      </c>
      <c r="W105" s="71" t="s">
        <v>164</v>
      </c>
      <c r="X105" s="71" t="s">
        <v>42</v>
      </c>
      <c r="Y105" s="71" t="s">
        <v>36</v>
      </c>
      <c r="Z105" s="70">
        <v>0</v>
      </c>
      <c r="AA105" s="70">
        <v>10</v>
      </c>
      <c r="AB105" s="71" t="s">
        <v>36</v>
      </c>
      <c r="AC105" s="71" t="s">
        <v>2905</v>
      </c>
      <c r="AD105" s="71" t="s">
        <v>44</v>
      </c>
      <c r="AE105" s="71" t="s">
        <v>53</v>
      </c>
      <c r="AF105" s="71" t="s">
        <v>40</v>
      </c>
      <c r="AG105" s="71" t="s">
        <v>46</v>
      </c>
      <c r="AH105" s="73">
        <v>300.01</v>
      </c>
      <c r="AI105" s="73">
        <v>45.32</v>
      </c>
      <c r="AJ105" s="73">
        <v>122.74</v>
      </c>
      <c r="AK105" s="70"/>
      <c r="AL105" s="73">
        <v>468.07</v>
      </c>
      <c r="AM105" s="73">
        <v>15.6</v>
      </c>
      <c r="AN105" s="109">
        <f t="shared" si="6"/>
        <v>7.8</v>
      </c>
      <c r="AO105" s="82" t="str">
        <f t="shared" si="8"/>
        <v>1922826</v>
      </c>
      <c r="AP105" s="82">
        <f>VLOOKUP(AO105,Centros!$AA$2:$AB$490,2,FALSE)</f>
        <v>110183</v>
      </c>
      <c r="AQ105" s="82" t="str">
        <f>VLOOKUP(AP105,Centros!$U$2:$V$281,2,FALSE)</f>
        <v>REAL COLEGIO ALFONSO XII</v>
      </c>
      <c r="AR105" s="82" t="str">
        <f>VLOOKUP(A105,Centros!$AC$2:$AE$349,3,FALSE)</f>
        <v>ALGADI</v>
      </c>
      <c r="AS105" s="82">
        <f t="shared" si="9"/>
        <v>110183</v>
      </c>
      <c r="AT105" s="82">
        <f t="shared" si="7"/>
        <v>19228</v>
      </c>
    </row>
    <row r="106" spans="1:46" x14ac:dyDescent="0.3">
      <c r="A106" s="70">
        <v>19228</v>
      </c>
      <c r="B106" s="70">
        <v>2222</v>
      </c>
      <c r="C106" s="71" t="s">
        <v>7614</v>
      </c>
      <c r="D106" s="70">
        <v>2222</v>
      </c>
      <c r="E106" s="71" t="s">
        <v>35</v>
      </c>
      <c r="F106" s="72">
        <v>45908</v>
      </c>
      <c r="G106" s="72"/>
      <c r="H106" s="71" t="s">
        <v>7615</v>
      </c>
      <c r="I106" s="71" t="s">
        <v>7616</v>
      </c>
      <c r="J106" s="71" t="s">
        <v>36</v>
      </c>
      <c r="K106" s="71" t="s">
        <v>7617</v>
      </c>
      <c r="L106" s="71" t="s">
        <v>84</v>
      </c>
      <c r="M106" s="71" t="s">
        <v>7618</v>
      </c>
      <c r="N106" s="71" t="s">
        <v>37</v>
      </c>
      <c r="O106" s="71" t="s">
        <v>38</v>
      </c>
      <c r="P106" s="70">
        <v>300</v>
      </c>
      <c r="Q106" s="71" t="s">
        <v>78</v>
      </c>
      <c r="R106" s="70">
        <v>100</v>
      </c>
      <c r="S106" s="72">
        <v>45908</v>
      </c>
      <c r="T106" s="71" t="s">
        <v>7619</v>
      </c>
      <c r="U106" s="71" t="s">
        <v>281</v>
      </c>
      <c r="V106" s="72">
        <v>26643</v>
      </c>
      <c r="W106" s="71" t="s">
        <v>7620</v>
      </c>
      <c r="X106" s="71" t="s">
        <v>51</v>
      </c>
      <c r="Y106" s="71" t="s">
        <v>36</v>
      </c>
      <c r="Z106" s="70">
        <v>0</v>
      </c>
      <c r="AA106" s="70">
        <v>6</v>
      </c>
      <c r="AB106" s="71" t="s">
        <v>36</v>
      </c>
      <c r="AC106" s="71" t="s">
        <v>2905</v>
      </c>
      <c r="AD106" s="71" t="s">
        <v>44</v>
      </c>
      <c r="AE106" s="71" t="s">
        <v>61</v>
      </c>
      <c r="AF106" s="71" t="s">
        <v>7621</v>
      </c>
      <c r="AG106" s="71" t="s">
        <v>46</v>
      </c>
      <c r="AH106" s="73">
        <v>1158.55</v>
      </c>
      <c r="AI106" s="70"/>
      <c r="AJ106" s="73">
        <v>-663.15</v>
      </c>
      <c r="AK106" s="70"/>
      <c r="AL106" s="73">
        <v>495.4</v>
      </c>
      <c r="AM106" s="73">
        <v>15.98</v>
      </c>
      <c r="AN106" s="109">
        <f t="shared" si="6"/>
        <v>1.9975000000000001</v>
      </c>
      <c r="AO106" s="82" t="str">
        <f t="shared" si="8"/>
        <v>19228135</v>
      </c>
      <c r="AP106" s="82">
        <f>VLOOKUP(AO106,Centros!$AA$2:$AB$490,2,FALSE)</f>
        <v>110124</v>
      </c>
      <c r="AQ106" s="82" t="str">
        <f>VLOOKUP(AP106,Centros!$U$2:$V$281,2,FALSE)</f>
        <v>BREWSTER-LA MORALEJA</v>
      </c>
      <c r="AR106" s="82" t="str">
        <f>VLOOKUP(A106,Centros!$AC$2:$AE$349,3,FALSE)</f>
        <v>ALGADI</v>
      </c>
      <c r="AS106" s="82">
        <f t="shared" si="9"/>
        <v>110124</v>
      </c>
      <c r="AT106" s="82">
        <f t="shared" si="7"/>
        <v>19228</v>
      </c>
    </row>
    <row r="107" spans="1:46" x14ac:dyDescent="0.3">
      <c r="A107" s="70">
        <v>20009</v>
      </c>
      <c r="B107" s="70">
        <v>22</v>
      </c>
      <c r="C107" s="71" t="s">
        <v>7622</v>
      </c>
      <c r="D107" s="70">
        <v>22</v>
      </c>
      <c r="E107" s="71" t="s">
        <v>7365</v>
      </c>
      <c r="F107" s="72">
        <v>45908</v>
      </c>
      <c r="G107" s="72"/>
      <c r="H107" s="71" t="s">
        <v>7623</v>
      </c>
      <c r="I107" s="71" t="s">
        <v>7624</v>
      </c>
      <c r="J107" s="71" t="s">
        <v>36</v>
      </c>
      <c r="K107" s="71" t="s">
        <v>7625</v>
      </c>
      <c r="L107" s="71" t="s">
        <v>7626</v>
      </c>
      <c r="M107" s="71" t="s">
        <v>7627</v>
      </c>
      <c r="N107" s="71" t="s">
        <v>455</v>
      </c>
      <c r="O107" s="71" t="s">
        <v>145</v>
      </c>
      <c r="P107" s="70">
        <v>300</v>
      </c>
      <c r="Q107" s="71" t="s">
        <v>57</v>
      </c>
      <c r="R107" s="70">
        <v>25</v>
      </c>
      <c r="S107" s="72">
        <v>45908</v>
      </c>
      <c r="T107" s="71" t="s">
        <v>7628</v>
      </c>
      <c r="U107" s="71" t="s">
        <v>5261</v>
      </c>
      <c r="V107" s="72">
        <v>36596</v>
      </c>
      <c r="W107" s="71" t="s">
        <v>70</v>
      </c>
      <c r="X107" s="71" t="s">
        <v>42</v>
      </c>
      <c r="Y107" s="71" t="s">
        <v>52</v>
      </c>
      <c r="Z107" s="70">
        <v>0</v>
      </c>
      <c r="AA107" s="70">
        <v>10</v>
      </c>
      <c r="AB107" s="71" t="s">
        <v>36</v>
      </c>
      <c r="AC107" s="71" t="s">
        <v>2912</v>
      </c>
      <c r="AD107" s="71" t="s">
        <v>44</v>
      </c>
      <c r="AE107" s="71" t="s">
        <v>45</v>
      </c>
      <c r="AF107" s="71" t="s">
        <v>5261</v>
      </c>
      <c r="AG107" s="71" t="s">
        <v>46</v>
      </c>
      <c r="AH107" s="73">
        <v>313.45</v>
      </c>
      <c r="AI107" s="73">
        <v>48.08</v>
      </c>
      <c r="AJ107" s="73">
        <v>126.95</v>
      </c>
      <c r="AK107" s="70"/>
      <c r="AL107" s="73">
        <v>488.48</v>
      </c>
      <c r="AM107" s="73">
        <v>16.28</v>
      </c>
      <c r="AN107" s="109">
        <f t="shared" si="6"/>
        <v>8.14</v>
      </c>
      <c r="AO107" s="82" t="str">
        <f t="shared" si="8"/>
        <v>200091</v>
      </c>
      <c r="AP107" s="82">
        <f>VLOOKUP(AO107,Centros!$AA$2:$AB$490,2,FALSE)</f>
        <v>110039</v>
      </c>
      <c r="AQ107" s="82" t="str">
        <f>VLOOKUP(AP107,Centros!$U$2:$V$281,2,FALSE)</f>
        <v>COLEGIO MM. CONCEPCIONISTAS BURGOS</v>
      </c>
      <c r="AR107" s="82" t="str">
        <f>VLOOKUP(A107,Centros!$AC$2:$AE$349,3,FALSE)</f>
        <v>SMI</v>
      </c>
      <c r="AS107" s="82">
        <f t="shared" si="9"/>
        <v>110039</v>
      </c>
      <c r="AT107" s="82">
        <f t="shared" si="7"/>
        <v>20009</v>
      </c>
    </row>
    <row r="108" spans="1:46" x14ac:dyDescent="0.3">
      <c r="A108" s="70">
        <v>19228</v>
      </c>
      <c r="B108" s="70">
        <v>442</v>
      </c>
      <c r="C108" s="71" t="s">
        <v>5423</v>
      </c>
      <c r="D108" s="70">
        <v>442</v>
      </c>
      <c r="E108" s="71" t="s">
        <v>35</v>
      </c>
      <c r="F108" s="72">
        <v>45904</v>
      </c>
      <c r="G108" s="72"/>
      <c r="H108" s="71" t="s">
        <v>5424</v>
      </c>
      <c r="I108" s="71" t="s">
        <v>5425</v>
      </c>
      <c r="J108" s="71" t="s">
        <v>36</v>
      </c>
      <c r="K108" s="71" t="s">
        <v>5426</v>
      </c>
      <c r="L108" s="71" t="s">
        <v>5427</v>
      </c>
      <c r="M108" s="71" t="s">
        <v>5428</v>
      </c>
      <c r="N108" s="71" t="s">
        <v>217</v>
      </c>
      <c r="O108" s="71" t="s">
        <v>38</v>
      </c>
      <c r="P108" s="70">
        <v>300</v>
      </c>
      <c r="Q108" s="71" t="s">
        <v>78</v>
      </c>
      <c r="R108" s="70">
        <v>50</v>
      </c>
      <c r="S108" s="72">
        <v>44810</v>
      </c>
      <c r="T108" s="71" t="s">
        <v>123</v>
      </c>
      <c r="U108" s="71" t="s">
        <v>40</v>
      </c>
      <c r="V108" s="72">
        <v>28064</v>
      </c>
      <c r="W108" s="71" t="s">
        <v>125</v>
      </c>
      <c r="X108" s="71" t="s">
        <v>42</v>
      </c>
      <c r="Y108" s="71" t="s">
        <v>66</v>
      </c>
      <c r="Z108" s="70">
        <v>0</v>
      </c>
      <c r="AA108" s="70">
        <v>10</v>
      </c>
      <c r="AB108" s="71" t="s">
        <v>36</v>
      </c>
      <c r="AC108" s="71" t="s">
        <v>2905</v>
      </c>
      <c r="AD108" s="71" t="s">
        <v>44</v>
      </c>
      <c r="AE108" s="71" t="s">
        <v>53</v>
      </c>
      <c r="AF108" s="71" t="s">
        <v>104</v>
      </c>
      <c r="AG108" s="71" t="s">
        <v>46</v>
      </c>
      <c r="AH108" s="73">
        <v>600.02</v>
      </c>
      <c r="AI108" s="73">
        <v>90.64</v>
      </c>
      <c r="AJ108" s="73">
        <v>245.47</v>
      </c>
      <c r="AK108" s="70"/>
      <c r="AL108" s="73">
        <v>936.13</v>
      </c>
      <c r="AM108" s="73">
        <v>31.2</v>
      </c>
      <c r="AN108" s="109">
        <f t="shared" si="6"/>
        <v>7.8</v>
      </c>
      <c r="AO108" s="82" t="str">
        <f t="shared" si="8"/>
        <v>1922832</v>
      </c>
      <c r="AP108" s="82">
        <f>VLOOKUP(AO108,Centros!$AA$2:$AB$490,2,FALSE)</f>
        <v>110061</v>
      </c>
      <c r="AQ108" s="82" t="str">
        <f>VLOOKUP(AP108,Centros!$U$2:$V$281,2,FALSE)</f>
        <v>COL. SAN AGUSTIN - MADRID</v>
      </c>
      <c r="AR108" s="82" t="str">
        <f>VLOOKUP(A108,Centros!$AC$2:$AE$349,3,FALSE)</f>
        <v>ALGADI</v>
      </c>
      <c r="AS108" s="82">
        <f t="shared" si="9"/>
        <v>110061</v>
      </c>
      <c r="AT108" s="82">
        <f t="shared" si="7"/>
        <v>19228</v>
      </c>
    </row>
    <row r="109" spans="1:46" x14ac:dyDescent="0.3">
      <c r="A109" s="70">
        <v>19228</v>
      </c>
      <c r="B109" s="70">
        <v>244</v>
      </c>
      <c r="C109" s="71" t="s">
        <v>5429</v>
      </c>
      <c r="D109" s="70">
        <v>244</v>
      </c>
      <c r="E109" s="71" t="s">
        <v>35</v>
      </c>
      <c r="F109" s="72">
        <v>45908</v>
      </c>
      <c r="G109" s="72"/>
      <c r="H109" s="71" t="s">
        <v>5430</v>
      </c>
      <c r="I109" s="71" t="s">
        <v>5431</v>
      </c>
      <c r="J109" s="71" t="s">
        <v>36</v>
      </c>
      <c r="K109" s="71" t="s">
        <v>5432</v>
      </c>
      <c r="L109" s="71" t="s">
        <v>5433</v>
      </c>
      <c r="M109" s="71" t="s">
        <v>5434</v>
      </c>
      <c r="N109" s="71" t="s">
        <v>218</v>
      </c>
      <c r="O109" s="71" t="s">
        <v>38</v>
      </c>
      <c r="P109" s="70">
        <v>300</v>
      </c>
      <c r="Q109" s="71" t="s">
        <v>78</v>
      </c>
      <c r="R109" s="70">
        <v>100</v>
      </c>
      <c r="S109" s="72">
        <v>44119</v>
      </c>
      <c r="T109" s="71" t="s">
        <v>123</v>
      </c>
      <c r="U109" s="71" t="s">
        <v>370</v>
      </c>
      <c r="V109" s="72">
        <v>28921</v>
      </c>
      <c r="W109" s="71" t="s">
        <v>125</v>
      </c>
      <c r="X109" s="71" t="s">
        <v>42</v>
      </c>
      <c r="Y109" s="71" t="s">
        <v>36</v>
      </c>
      <c r="Z109" s="70">
        <v>0</v>
      </c>
      <c r="AA109" s="70">
        <v>8</v>
      </c>
      <c r="AB109" s="71" t="s">
        <v>36</v>
      </c>
      <c r="AC109" s="71" t="s">
        <v>2905</v>
      </c>
      <c r="AD109" s="71" t="s">
        <v>44</v>
      </c>
      <c r="AE109" s="71" t="s">
        <v>53</v>
      </c>
      <c r="AF109" s="71" t="s">
        <v>370</v>
      </c>
      <c r="AG109" s="71" t="s">
        <v>46</v>
      </c>
      <c r="AH109" s="73">
        <v>1194.08</v>
      </c>
      <c r="AI109" s="73">
        <v>187.25</v>
      </c>
      <c r="AJ109" s="73">
        <v>456.27</v>
      </c>
      <c r="AK109" s="70"/>
      <c r="AL109" s="73">
        <v>1837.6</v>
      </c>
      <c r="AM109" s="73">
        <v>61.25</v>
      </c>
      <c r="AN109" s="109">
        <f t="shared" si="6"/>
        <v>7.65625</v>
      </c>
      <c r="AO109" s="82" t="str">
        <f t="shared" si="8"/>
        <v>1922832</v>
      </c>
      <c r="AP109" s="82">
        <f>VLOOKUP(AO109,Centros!$AA$2:$AB$490,2,FALSE)</f>
        <v>110061</v>
      </c>
      <c r="AQ109" s="82" t="str">
        <f>VLOOKUP(AP109,Centros!$U$2:$V$281,2,FALSE)</f>
        <v>COL. SAN AGUSTIN - MADRID</v>
      </c>
      <c r="AR109" s="82" t="str">
        <f>VLOOKUP(A109,Centros!$AC$2:$AE$349,3,FALSE)</f>
        <v>ALGADI</v>
      </c>
      <c r="AS109" s="82">
        <f t="shared" si="9"/>
        <v>110061</v>
      </c>
      <c r="AT109" s="82">
        <f t="shared" si="7"/>
        <v>19228</v>
      </c>
    </row>
    <row r="110" spans="1:46" x14ac:dyDescent="0.3">
      <c r="A110" s="70">
        <v>20028</v>
      </c>
      <c r="B110" s="70">
        <v>888</v>
      </c>
      <c r="C110" s="71" t="s">
        <v>7629</v>
      </c>
      <c r="D110" s="70">
        <v>888</v>
      </c>
      <c r="E110" s="71" t="s">
        <v>63</v>
      </c>
      <c r="F110" s="72">
        <v>45908</v>
      </c>
      <c r="G110" s="72"/>
      <c r="H110" s="71" t="s">
        <v>7630</v>
      </c>
      <c r="I110" s="71" t="s">
        <v>7631</v>
      </c>
      <c r="J110" s="71" t="s">
        <v>36</v>
      </c>
      <c r="K110" s="71" t="s">
        <v>7632</v>
      </c>
      <c r="L110" s="71" t="s">
        <v>7633</v>
      </c>
      <c r="M110" s="71" t="s">
        <v>7634</v>
      </c>
      <c r="N110" s="71" t="s">
        <v>37</v>
      </c>
      <c r="O110" s="71" t="s">
        <v>38</v>
      </c>
      <c r="P110" s="70">
        <v>300</v>
      </c>
      <c r="Q110" s="71" t="s">
        <v>57</v>
      </c>
      <c r="R110" s="70">
        <v>31.25</v>
      </c>
      <c r="S110" s="72">
        <v>45538</v>
      </c>
      <c r="T110" s="71" t="s">
        <v>5268</v>
      </c>
      <c r="U110" s="71" t="s">
        <v>79</v>
      </c>
      <c r="V110" s="72">
        <v>37113</v>
      </c>
      <c r="W110" s="71" t="s">
        <v>80</v>
      </c>
      <c r="X110" s="71" t="s">
        <v>51</v>
      </c>
      <c r="Y110" s="71" t="s">
        <v>36</v>
      </c>
      <c r="Z110" s="70">
        <v>0</v>
      </c>
      <c r="AA110" s="70">
        <v>10</v>
      </c>
      <c r="AB110" s="71" t="s">
        <v>36</v>
      </c>
      <c r="AC110" s="71" t="s">
        <v>2905</v>
      </c>
      <c r="AD110" s="71" t="s">
        <v>44</v>
      </c>
      <c r="AE110" s="71" t="s">
        <v>45</v>
      </c>
      <c r="AF110" s="71" t="s">
        <v>79</v>
      </c>
      <c r="AG110" s="71" t="s">
        <v>46</v>
      </c>
      <c r="AH110" s="73">
        <v>375.01</v>
      </c>
      <c r="AI110" s="73">
        <v>56.65</v>
      </c>
      <c r="AJ110" s="73">
        <v>160.07</v>
      </c>
      <c r="AK110" s="70"/>
      <c r="AL110" s="73">
        <v>591.73</v>
      </c>
      <c r="AM110" s="73">
        <v>19.72</v>
      </c>
      <c r="AN110" s="109">
        <f t="shared" si="6"/>
        <v>7.8879999999999999</v>
      </c>
      <c r="AO110" s="82" t="str">
        <f t="shared" si="8"/>
        <v>200287</v>
      </c>
      <c r="AP110" s="82">
        <f>VLOOKUP(AO110,Centros!$AA$2:$AB$490,2,FALSE)</f>
        <v>110064</v>
      </c>
      <c r="AQ110" s="82" t="str">
        <f>VLOOKUP(AP110,Centros!$U$2:$V$281,2,FALSE)</f>
        <v>COLEGIO SAGRADA FAMILIA</v>
      </c>
      <c r="AR110" s="82" t="str">
        <f>VLOOKUP(A110,Centros!$AC$2:$AE$349,3,FALSE)</f>
        <v>SMI</v>
      </c>
      <c r="AS110" s="82">
        <f t="shared" si="9"/>
        <v>110064</v>
      </c>
      <c r="AT110" s="82">
        <f t="shared" si="7"/>
        <v>20028</v>
      </c>
    </row>
    <row r="111" spans="1:46" x14ac:dyDescent="0.3">
      <c r="A111" s="70">
        <v>19228</v>
      </c>
      <c r="B111" s="70">
        <v>403</v>
      </c>
      <c r="C111" s="71" t="s">
        <v>7635</v>
      </c>
      <c r="D111" s="70">
        <v>403</v>
      </c>
      <c r="E111" s="71" t="s">
        <v>35</v>
      </c>
      <c r="F111" s="72">
        <v>45901</v>
      </c>
      <c r="G111" s="72"/>
      <c r="H111" s="71" t="s">
        <v>7636</v>
      </c>
      <c r="I111" s="71" t="s">
        <v>7637</v>
      </c>
      <c r="J111" s="71" t="s">
        <v>7638</v>
      </c>
      <c r="K111" s="71" t="s">
        <v>7638</v>
      </c>
      <c r="L111" s="71" t="s">
        <v>7639</v>
      </c>
      <c r="M111" s="71" t="s">
        <v>7640</v>
      </c>
      <c r="N111" s="71" t="s">
        <v>219</v>
      </c>
      <c r="O111" s="71" t="s">
        <v>38</v>
      </c>
      <c r="P111" s="70">
        <v>300</v>
      </c>
      <c r="Q111" s="71" t="s">
        <v>78</v>
      </c>
      <c r="R111" s="70">
        <v>50</v>
      </c>
      <c r="S111" s="72">
        <v>45169</v>
      </c>
      <c r="T111" s="71" t="s">
        <v>220</v>
      </c>
      <c r="U111" s="71" t="s">
        <v>40</v>
      </c>
      <c r="V111" s="72">
        <v>28021</v>
      </c>
      <c r="W111" s="71" t="s">
        <v>221</v>
      </c>
      <c r="X111" s="71" t="s">
        <v>42</v>
      </c>
      <c r="Y111" s="71" t="s">
        <v>6176</v>
      </c>
      <c r="Z111" s="70">
        <v>0</v>
      </c>
      <c r="AA111" s="70">
        <v>10</v>
      </c>
      <c r="AB111" s="71" t="s">
        <v>36</v>
      </c>
      <c r="AC111" s="71" t="s">
        <v>2905</v>
      </c>
      <c r="AD111" s="71" t="s">
        <v>44</v>
      </c>
      <c r="AE111" s="71" t="s">
        <v>45</v>
      </c>
      <c r="AF111" s="71" t="s">
        <v>222</v>
      </c>
      <c r="AG111" s="71" t="s">
        <v>46</v>
      </c>
      <c r="AH111" s="73">
        <v>600.02</v>
      </c>
      <c r="AI111" s="73">
        <v>90.64</v>
      </c>
      <c r="AJ111" s="73">
        <v>245.47</v>
      </c>
      <c r="AK111" s="70"/>
      <c r="AL111" s="73">
        <v>936.13</v>
      </c>
      <c r="AM111" s="73">
        <v>31.2</v>
      </c>
      <c r="AN111" s="109">
        <f t="shared" si="6"/>
        <v>7.8</v>
      </c>
      <c r="AO111" s="82" t="str">
        <f t="shared" si="8"/>
        <v>1922819</v>
      </c>
      <c r="AP111" s="82">
        <f>VLOOKUP(AO111,Centros!$AA$2:$AB$490,2,FALSE)</f>
        <v>110020</v>
      </c>
      <c r="AQ111" s="82" t="str">
        <f>VLOOKUP(AP111,Centros!$U$2:$V$281,2,FALSE)</f>
        <v>COLEGIO FRAY LUIS DE LEON</v>
      </c>
      <c r="AR111" s="82" t="str">
        <f>VLOOKUP(A111,Centros!$AC$2:$AE$349,3,FALSE)</f>
        <v>ALGADI</v>
      </c>
      <c r="AS111" s="82">
        <f t="shared" si="9"/>
        <v>110020</v>
      </c>
      <c r="AT111" s="82">
        <f t="shared" si="7"/>
        <v>19228</v>
      </c>
    </row>
    <row r="112" spans="1:46" x14ac:dyDescent="0.3">
      <c r="A112" s="70">
        <v>19228</v>
      </c>
      <c r="B112" s="70">
        <v>89</v>
      </c>
      <c r="C112" s="71" t="s">
        <v>5435</v>
      </c>
      <c r="D112" s="70">
        <v>89</v>
      </c>
      <c r="E112" s="71" t="s">
        <v>35</v>
      </c>
      <c r="F112" s="72">
        <v>45902</v>
      </c>
      <c r="G112" s="72"/>
      <c r="H112" s="71" t="s">
        <v>5436</v>
      </c>
      <c r="I112" s="71" t="s">
        <v>5437</v>
      </c>
      <c r="J112" s="71" t="s">
        <v>36</v>
      </c>
      <c r="K112" s="71" t="s">
        <v>5438</v>
      </c>
      <c r="L112" s="71" t="s">
        <v>5439</v>
      </c>
      <c r="M112" s="71" t="s">
        <v>5440</v>
      </c>
      <c r="N112" s="71" t="s">
        <v>211</v>
      </c>
      <c r="O112" s="71" t="s">
        <v>38</v>
      </c>
      <c r="P112" s="70">
        <v>300</v>
      </c>
      <c r="Q112" s="71" t="s">
        <v>78</v>
      </c>
      <c r="R112" s="70">
        <v>50</v>
      </c>
      <c r="S112" s="72">
        <v>43353</v>
      </c>
      <c r="T112" s="71" t="s">
        <v>49</v>
      </c>
      <c r="U112" s="71" t="s">
        <v>106</v>
      </c>
      <c r="V112" s="72">
        <v>26087</v>
      </c>
      <c r="W112" s="71" t="s">
        <v>50</v>
      </c>
      <c r="X112" s="71" t="s">
        <v>42</v>
      </c>
      <c r="Y112" s="71" t="s">
        <v>36</v>
      </c>
      <c r="Z112" s="70">
        <v>0</v>
      </c>
      <c r="AA112" s="70">
        <v>10</v>
      </c>
      <c r="AB112" s="71" t="s">
        <v>36</v>
      </c>
      <c r="AC112" s="71" t="s">
        <v>2905</v>
      </c>
      <c r="AD112" s="71" t="s">
        <v>44</v>
      </c>
      <c r="AE112" s="71" t="s">
        <v>53</v>
      </c>
      <c r="AF112" s="71" t="s">
        <v>871</v>
      </c>
      <c r="AG112" s="71" t="s">
        <v>55</v>
      </c>
      <c r="AH112" s="73">
        <v>600.02</v>
      </c>
      <c r="AI112" s="73">
        <v>90.64</v>
      </c>
      <c r="AJ112" s="73">
        <v>245.47</v>
      </c>
      <c r="AK112" s="70"/>
      <c r="AL112" s="73">
        <v>936.13</v>
      </c>
      <c r="AM112" s="73">
        <v>31.2</v>
      </c>
      <c r="AN112" s="109">
        <f t="shared" si="6"/>
        <v>7.8</v>
      </c>
      <c r="AO112" s="82" t="str">
        <f t="shared" si="8"/>
        <v>1922812</v>
      </c>
      <c r="AP112" s="82">
        <f>VLOOKUP(AO112,Centros!$AA$2:$AB$490,2,FALSE)</f>
        <v>110064</v>
      </c>
      <c r="AQ112" s="82" t="str">
        <f>VLOOKUP(AP112,Centros!$U$2:$V$281,2,FALSE)</f>
        <v>COLEGIO SAGRADA FAMILIA</v>
      </c>
      <c r="AR112" s="82" t="str">
        <f>VLOOKUP(A112,Centros!$AC$2:$AE$349,3,FALSE)</f>
        <v>ALGADI</v>
      </c>
      <c r="AS112" s="82">
        <f t="shared" si="9"/>
        <v>110064</v>
      </c>
      <c r="AT112" s="82">
        <f t="shared" si="7"/>
        <v>19228</v>
      </c>
    </row>
    <row r="113" spans="1:46" x14ac:dyDescent="0.3">
      <c r="A113" s="70">
        <v>19228</v>
      </c>
      <c r="B113" s="70">
        <v>1338</v>
      </c>
      <c r="C113" s="71" t="s">
        <v>7641</v>
      </c>
      <c r="D113" s="70">
        <v>1338</v>
      </c>
      <c r="E113" s="71" t="s">
        <v>35</v>
      </c>
      <c r="F113" s="72">
        <v>45904</v>
      </c>
      <c r="G113" s="72"/>
      <c r="H113" s="71" t="s">
        <v>7642</v>
      </c>
      <c r="I113" s="71" t="s">
        <v>7643</v>
      </c>
      <c r="J113" s="71" t="s">
        <v>36</v>
      </c>
      <c r="K113" s="71" t="s">
        <v>7644</v>
      </c>
      <c r="L113" s="71" t="s">
        <v>7645</v>
      </c>
      <c r="M113" s="71" t="s">
        <v>7646</v>
      </c>
      <c r="N113" s="71" t="s">
        <v>217</v>
      </c>
      <c r="O113" s="71" t="s">
        <v>38</v>
      </c>
      <c r="P113" s="70">
        <v>300</v>
      </c>
      <c r="Q113" s="71" t="s">
        <v>78</v>
      </c>
      <c r="R113" s="70">
        <v>62.5</v>
      </c>
      <c r="S113" s="72">
        <v>34243</v>
      </c>
      <c r="T113" s="71" t="s">
        <v>7405</v>
      </c>
      <c r="U113" s="71" t="s">
        <v>224</v>
      </c>
      <c r="V113" s="72">
        <v>26358</v>
      </c>
      <c r="W113" s="71" t="s">
        <v>127</v>
      </c>
      <c r="X113" s="71" t="s">
        <v>42</v>
      </c>
      <c r="Y113" s="71" t="s">
        <v>52</v>
      </c>
      <c r="Z113" s="70">
        <v>0</v>
      </c>
      <c r="AA113" s="70">
        <v>6</v>
      </c>
      <c r="AB113" s="71" t="s">
        <v>36</v>
      </c>
      <c r="AC113" s="71" t="s">
        <v>2905</v>
      </c>
      <c r="AD113" s="71" t="s">
        <v>44</v>
      </c>
      <c r="AE113" s="71" t="s">
        <v>45</v>
      </c>
      <c r="AF113" s="71" t="s">
        <v>36</v>
      </c>
      <c r="AG113" s="71" t="s">
        <v>46</v>
      </c>
      <c r="AH113" s="73">
        <v>1010.44</v>
      </c>
      <c r="AI113" s="73">
        <v>123.94</v>
      </c>
      <c r="AJ113" s="73">
        <v>363.8</v>
      </c>
      <c r="AK113" s="70"/>
      <c r="AL113" s="73">
        <v>1498.18</v>
      </c>
      <c r="AM113" s="73">
        <v>49.94</v>
      </c>
      <c r="AN113" s="109">
        <f t="shared" si="6"/>
        <v>9.9879999999999995</v>
      </c>
      <c r="AO113" s="82" t="str">
        <f t="shared" si="8"/>
        <v>19228107</v>
      </c>
      <c r="AP113" s="82">
        <f>VLOOKUP(AO113,Centros!$AA$2:$AB$490,2,FALSE)</f>
        <v>110216</v>
      </c>
      <c r="AQ113" s="82" t="str">
        <f>VLOOKUP(AP113,Centros!$U$2:$V$281,2,FALSE)</f>
        <v>COL. MATER INMACULATA</v>
      </c>
      <c r="AR113" s="82" t="str">
        <f>VLOOKUP(A113,Centros!$AC$2:$AE$349,3,FALSE)</f>
        <v>ALGADI</v>
      </c>
      <c r="AS113" s="82">
        <f t="shared" si="9"/>
        <v>110216</v>
      </c>
      <c r="AT113" s="82">
        <f t="shared" si="7"/>
        <v>19228</v>
      </c>
    </row>
    <row r="114" spans="1:46" x14ac:dyDescent="0.3">
      <c r="A114" s="70">
        <v>19228</v>
      </c>
      <c r="B114" s="70">
        <v>182</v>
      </c>
      <c r="C114" s="71" t="s">
        <v>3132</v>
      </c>
      <c r="D114" s="70">
        <v>182</v>
      </c>
      <c r="E114" s="71" t="s">
        <v>35</v>
      </c>
      <c r="F114" s="72">
        <v>44806</v>
      </c>
      <c r="G114" s="72"/>
      <c r="H114" s="71" t="s">
        <v>3133</v>
      </c>
      <c r="I114" s="71" t="s">
        <v>3134</v>
      </c>
      <c r="J114" s="71" t="s">
        <v>3135</v>
      </c>
      <c r="K114" s="71" t="s">
        <v>3136</v>
      </c>
      <c r="L114" s="71" t="s">
        <v>3137</v>
      </c>
      <c r="M114" s="71" t="s">
        <v>3138</v>
      </c>
      <c r="N114" s="71" t="s">
        <v>163</v>
      </c>
      <c r="O114" s="71" t="s">
        <v>38</v>
      </c>
      <c r="P114" s="70">
        <v>200</v>
      </c>
      <c r="Q114" s="71" t="s">
        <v>2925</v>
      </c>
      <c r="R114" s="70">
        <v>87.5</v>
      </c>
      <c r="S114" s="72">
        <v>42989</v>
      </c>
      <c r="T114" s="71" t="s">
        <v>73</v>
      </c>
      <c r="U114" s="71" t="s">
        <v>106</v>
      </c>
      <c r="V114" s="72">
        <v>30244</v>
      </c>
      <c r="W114" s="71" t="s">
        <v>75</v>
      </c>
      <c r="X114" s="71" t="s">
        <v>42</v>
      </c>
      <c r="Y114" s="71" t="s">
        <v>36</v>
      </c>
      <c r="Z114" s="70">
        <v>0</v>
      </c>
      <c r="AA114" s="70">
        <v>10</v>
      </c>
      <c r="AB114" s="71" t="s">
        <v>36</v>
      </c>
      <c r="AC114" s="71" t="s">
        <v>2905</v>
      </c>
      <c r="AD114" s="71" t="s">
        <v>44</v>
      </c>
      <c r="AE114" s="71" t="s">
        <v>76</v>
      </c>
      <c r="AF114" s="71" t="s">
        <v>135</v>
      </c>
      <c r="AG114" s="71" t="s">
        <v>55</v>
      </c>
      <c r="AH114" s="73">
        <v>1050.03</v>
      </c>
      <c r="AI114" s="73">
        <v>158.63</v>
      </c>
      <c r="AJ114" s="73">
        <v>429.59</v>
      </c>
      <c r="AK114" s="70"/>
      <c r="AL114" s="73">
        <v>1638.25</v>
      </c>
      <c r="AM114" s="73">
        <v>54.61</v>
      </c>
      <c r="AN114" s="109">
        <f t="shared" si="6"/>
        <v>7.8014285714285716</v>
      </c>
      <c r="AO114" s="82" t="str">
        <f t="shared" si="8"/>
        <v>1922824</v>
      </c>
      <c r="AP114" s="82">
        <f>VLOOKUP(AO114,Centros!$AA$2:$AB$490,2,FALSE)</f>
        <v>110057</v>
      </c>
      <c r="AQ114" s="82" t="str">
        <f>VLOOKUP(AP114,Centros!$U$2:$V$281,2,FALSE)</f>
        <v>COLEGIO RAFAELA YBARRA</v>
      </c>
      <c r="AR114" s="82" t="str">
        <f>VLOOKUP(A114,Centros!$AC$2:$AE$349,3,FALSE)</f>
        <v>ALGADI</v>
      </c>
      <c r="AS114" s="82">
        <f t="shared" si="9"/>
        <v>110057</v>
      </c>
      <c r="AT114" s="82">
        <f t="shared" si="7"/>
        <v>19228</v>
      </c>
    </row>
    <row r="115" spans="1:46" x14ac:dyDescent="0.3">
      <c r="A115" s="70">
        <v>19203</v>
      </c>
      <c r="B115" s="70">
        <v>29</v>
      </c>
      <c r="C115" s="71" t="s">
        <v>3139</v>
      </c>
      <c r="D115" s="70">
        <v>29</v>
      </c>
      <c r="E115" s="71" t="s">
        <v>1231</v>
      </c>
      <c r="F115" s="72">
        <v>45658</v>
      </c>
      <c r="G115" s="72"/>
      <c r="H115" s="71" t="s">
        <v>3140</v>
      </c>
      <c r="I115" s="71" t="s">
        <v>3141</v>
      </c>
      <c r="J115" s="71" t="s">
        <v>36</v>
      </c>
      <c r="K115" s="71" t="s">
        <v>3142</v>
      </c>
      <c r="L115" s="71" t="s">
        <v>3143</v>
      </c>
      <c r="M115" s="71" t="s">
        <v>3144</v>
      </c>
      <c r="N115" s="71" t="s">
        <v>1237</v>
      </c>
      <c r="O115" s="71" t="s">
        <v>157</v>
      </c>
      <c r="P115" s="70">
        <v>200</v>
      </c>
      <c r="Q115" s="71" t="s">
        <v>2925</v>
      </c>
      <c r="R115" s="70">
        <v>87.5</v>
      </c>
      <c r="S115" s="72">
        <v>44594</v>
      </c>
      <c r="T115" s="71" t="s">
        <v>3145</v>
      </c>
      <c r="U115" s="71" t="s">
        <v>1233</v>
      </c>
      <c r="V115" s="72">
        <v>30461</v>
      </c>
      <c r="W115" s="71" t="s">
        <v>139</v>
      </c>
      <c r="X115" s="71" t="s">
        <v>42</v>
      </c>
      <c r="Y115" s="71" t="s">
        <v>87</v>
      </c>
      <c r="Z115" s="70">
        <v>0</v>
      </c>
      <c r="AA115" s="70">
        <v>6</v>
      </c>
      <c r="AB115" s="71" t="s">
        <v>36</v>
      </c>
      <c r="AC115" s="71" t="s">
        <v>2910</v>
      </c>
      <c r="AD115" s="71" t="s">
        <v>44</v>
      </c>
      <c r="AE115" s="71" t="s">
        <v>83</v>
      </c>
      <c r="AF115" s="71" t="s">
        <v>225</v>
      </c>
      <c r="AG115" s="71" t="s">
        <v>46</v>
      </c>
      <c r="AH115" s="73">
        <v>1161.9100000000001</v>
      </c>
      <c r="AI115" s="73">
        <v>247.56</v>
      </c>
      <c r="AJ115" s="73">
        <v>452.02</v>
      </c>
      <c r="AK115" s="70"/>
      <c r="AL115" s="73">
        <v>1861.49</v>
      </c>
      <c r="AM115" s="73">
        <v>62.05</v>
      </c>
      <c r="AN115" s="109">
        <f t="shared" si="6"/>
        <v>8.8642857142857139</v>
      </c>
      <c r="AO115" s="82" t="str">
        <f t="shared" si="8"/>
        <v>192032</v>
      </c>
      <c r="AP115" s="82">
        <f>VLOOKUP(AO115,Centros!$AA$2:$AB$490,2,FALSE)</f>
        <v>160006</v>
      </c>
      <c r="AQ115" s="82" t="str">
        <f>VLOOKUP(AP115,Centros!$U$2:$V$281,2,FALSE)</f>
        <v>ASOC. DOBLE AMOR</v>
      </c>
      <c r="AR115" s="82" t="str">
        <f>VLOOKUP(A115,Centros!$AC$2:$AE$349,3,FALSE)</f>
        <v>ALGADI</v>
      </c>
      <c r="AS115" s="82">
        <f t="shared" si="9"/>
        <v>160006</v>
      </c>
      <c r="AT115" s="82">
        <f t="shared" si="7"/>
        <v>19203</v>
      </c>
    </row>
    <row r="116" spans="1:46" x14ac:dyDescent="0.3">
      <c r="A116" s="70">
        <v>20028</v>
      </c>
      <c r="B116" s="70">
        <v>1016</v>
      </c>
      <c r="C116" s="71" t="s">
        <v>7647</v>
      </c>
      <c r="D116" s="70">
        <v>1016</v>
      </c>
      <c r="E116" s="71" t="s">
        <v>63</v>
      </c>
      <c r="F116" s="72">
        <v>45911</v>
      </c>
      <c r="G116" s="72"/>
      <c r="H116" s="71" t="s">
        <v>7648</v>
      </c>
      <c r="I116" s="71" t="s">
        <v>7649</v>
      </c>
      <c r="J116" s="71" t="s">
        <v>36</v>
      </c>
      <c r="K116" s="71" t="s">
        <v>7650</v>
      </c>
      <c r="L116" s="71" t="s">
        <v>7651</v>
      </c>
      <c r="M116" s="71" t="s">
        <v>7652</v>
      </c>
      <c r="N116" s="71" t="s">
        <v>5452</v>
      </c>
      <c r="O116" s="71" t="s">
        <v>38</v>
      </c>
      <c r="P116" s="70">
        <v>510</v>
      </c>
      <c r="Q116" s="71" t="s">
        <v>48</v>
      </c>
      <c r="R116" s="70">
        <v>37.5</v>
      </c>
      <c r="S116" s="72">
        <v>45911</v>
      </c>
      <c r="T116" s="71" t="s">
        <v>7653</v>
      </c>
      <c r="U116" s="71" t="s">
        <v>79</v>
      </c>
      <c r="V116" s="72">
        <v>38800</v>
      </c>
      <c r="W116" s="71" t="s">
        <v>111</v>
      </c>
      <c r="X116" s="71" t="s">
        <v>51</v>
      </c>
      <c r="Y116" s="71" t="s">
        <v>52</v>
      </c>
      <c r="Z116" s="70">
        <v>0</v>
      </c>
      <c r="AA116" s="70">
        <v>10</v>
      </c>
      <c r="AB116" s="71" t="s">
        <v>36</v>
      </c>
      <c r="AC116" s="71" t="s">
        <v>2905</v>
      </c>
      <c r="AD116" s="71" t="s">
        <v>44</v>
      </c>
      <c r="AE116" s="71" t="s">
        <v>45</v>
      </c>
      <c r="AF116" s="71" t="s">
        <v>6123</v>
      </c>
      <c r="AG116" s="71" t="s">
        <v>46</v>
      </c>
      <c r="AH116" s="73">
        <v>450.02</v>
      </c>
      <c r="AI116" s="73">
        <v>67.98</v>
      </c>
      <c r="AJ116" s="73">
        <v>190.41</v>
      </c>
      <c r="AK116" s="70"/>
      <c r="AL116" s="73">
        <v>708.41</v>
      </c>
      <c r="AM116" s="73">
        <v>23.61</v>
      </c>
      <c r="AN116" s="109">
        <f t="shared" si="6"/>
        <v>7.87</v>
      </c>
      <c r="AO116" s="82" t="str">
        <f t="shared" si="8"/>
        <v>200283</v>
      </c>
      <c r="AP116" s="82">
        <f>VLOOKUP(AO116,Centros!$AA$2:$AB$490,2,FALSE)</f>
        <v>110082</v>
      </c>
      <c r="AQ116" s="82" t="str">
        <f>VLOOKUP(AP116,Centros!$U$2:$V$281,2,FALSE)</f>
        <v>COL. SAN MIGUEL ARCANGEL</v>
      </c>
      <c r="AR116" s="82" t="str">
        <f>VLOOKUP(A116,Centros!$AC$2:$AE$349,3,FALSE)</f>
        <v>SMI</v>
      </c>
      <c r="AS116" s="82">
        <f t="shared" si="9"/>
        <v>110082</v>
      </c>
      <c r="AT116" s="82">
        <f t="shared" si="7"/>
        <v>20028</v>
      </c>
    </row>
    <row r="117" spans="1:46" x14ac:dyDescent="0.3">
      <c r="A117" s="70">
        <v>19228</v>
      </c>
      <c r="B117" s="70">
        <v>777</v>
      </c>
      <c r="C117" s="71" t="s">
        <v>3146</v>
      </c>
      <c r="D117" s="70">
        <v>777</v>
      </c>
      <c r="E117" s="71" t="s">
        <v>35</v>
      </c>
      <c r="F117" s="72">
        <v>45770</v>
      </c>
      <c r="G117" s="72"/>
      <c r="H117" s="71" t="s">
        <v>3147</v>
      </c>
      <c r="I117" s="71" t="s">
        <v>3148</v>
      </c>
      <c r="J117" s="71" t="s">
        <v>36</v>
      </c>
      <c r="K117" s="71" t="s">
        <v>3149</v>
      </c>
      <c r="L117" s="71" t="s">
        <v>3150</v>
      </c>
      <c r="M117" s="71" t="s">
        <v>3151</v>
      </c>
      <c r="N117" s="71" t="s">
        <v>94</v>
      </c>
      <c r="O117" s="71" t="s">
        <v>38</v>
      </c>
      <c r="P117" s="70">
        <v>100</v>
      </c>
      <c r="Q117" s="71" t="s">
        <v>2951</v>
      </c>
      <c r="R117" s="70">
        <v>100</v>
      </c>
      <c r="S117" s="72">
        <v>43314</v>
      </c>
      <c r="T117" s="71" t="s">
        <v>2844</v>
      </c>
      <c r="U117" s="71" t="s">
        <v>95</v>
      </c>
      <c r="V117" s="72">
        <v>23894</v>
      </c>
      <c r="W117" s="71" t="s">
        <v>96</v>
      </c>
      <c r="X117" s="71" t="s">
        <v>42</v>
      </c>
      <c r="Y117" s="71" t="s">
        <v>60</v>
      </c>
      <c r="Z117" s="70">
        <v>0</v>
      </c>
      <c r="AA117" s="70">
        <v>10</v>
      </c>
      <c r="AB117" s="71" t="s">
        <v>36</v>
      </c>
      <c r="AC117" s="71" t="s">
        <v>2972</v>
      </c>
      <c r="AD117" s="71" t="s">
        <v>97</v>
      </c>
      <c r="AE117" s="71" t="s">
        <v>45</v>
      </c>
      <c r="AF117" s="71" t="s">
        <v>3152</v>
      </c>
      <c r="AG117" s="71" t="s">
        <v>46</v>
      </c>
      <c r="AH117" s="73">
        <v>1715.16</v>
      </c>
      <c r="AI117" s="73">
        <v>247.71</v>
      </c>
      <c r="AJ117" s="73">
        <v>629.5</v>
      </c>
      <c r="AK117" s="70"/>
      <c r="AL117" s="73">
        <v>2592.37</v>
      </c>
      <c r="AM117" s="73">
        <v>86.41</v>
      </c>
      <c r="AN117" s="109">
        <f t="shared" si="6"/>
        <v>10.80125</v>
      </c>
      <c r="AO117" s="82" t="str">
        <f t="shared" si="8"/>
        <v>1922876</v>
      </c>
      <c r="AP117" s="82">
        <f>VLOOKUP(AO117,Centros!$AA$2:$AB$490,2,FALSE)</f>
        <v>400001</v>
      </c>
      <c r="AQ117" s="82" t="str">
        <f>VLOOKUP(AP117,Centros!$U$2:$V$281,2,FALSE)</f>
        <v>CASA DE EJERCICIOS SAN JOSE</v>
      </c>
      <c r="AR117" s="82" t="str">
        <f>VLOOKUP(A117,Centros!$AC$2:$AE$349,3,FALSE)</f>
        <v>ALGADI</v>
      </c>
      <c r="AS117" s="82">
        <f t="shared" si="9"/>
        <v>400001</v>
      </c>
      <c r="AT117" s="82">
        <f t="shared" si="7"/>
        <v>19228</v>
      </c>
    </row>
    <row r="118" spans="1:46" x14ac:dyDescent="0.3">
      <c r="A118" s="70">
        <v>19228</v>
      </c>
      <c r="B118" s="70">
        <v>1960</v>
      </c>
      <c r="C118" s="71" t="s">
        <v>7654</v>
      </c>
      <c r="D118" s="70">
        <v>1960</v>
      </c>
      <c r="E118" s="71" t="s">
        <v>35</v>
      </c>
      <c r="F118" s="72">
        <v>45908</v>
      </c>
      <c r="G118" s="72"/>
      <c r="H118" s="71" t="s">
        <v>7655</v>
      </c>
      <c r="I118" s="71" t="s">
        <v>7656</v>
      </c>
      <c r="J118" s="71" t="s">
        <v>36</v>
      </c>
      <c r="K118" s="71" t="s">
        <v>7657</v>
      </c>
      <c r="L118" s="71" t="s">
        <v>7658</v>
      </c>
      <c r="M118" s="71" t="s">
        <v>7659</v>
      </c>
      <c r="N118" s="71" t="s">
        <v>244</v>
      </c>
      <c r="O118" s="71" t="s">
        <v>38</v>
      </c>
      <c r="P118" s="70">
        <v>300</v>
      </c>
      <c r="Q118" s="71" t="s">
        <v>78</v>
      </c>
      <c r="R118" s="70">
        <v>5</v>
      </c>
      <c r="S118" s="72">
        <v>45639</v>
      </c>
      <c r="T118" s="71" t="s">
        <v>2840</v>
      </c>
      <c r="U118" s="71" t="s">
        <v>40</v>
      </c>
      <c r="V118" s="72">
        <v>33490</v>
      </c>
      <c r="W118" s="71" t="s">
        <v>71</v>
      </c>
      <c r="X118" s="71" t="s">
        <v>42</v>
      </c>
      <c r="Y118" s="71" t="s">
        <v>52</v>
      </c>
      <c r="Z118" s="70">
        <v>0</v>
      </c>
      <c r="AA118" s="70">
        <v>10</v>
      </c>
      <c r="AB118" s="71" t="s">
        <v>36</v>
      </c>
      <c r="AC118" s="71" t="s">
        <v>2905</v>
      </c>
      <c r="AD118" s="71" t="s">
        <v>44</v>
      </c>
      <c r="AE118" s="71" t="s">
        <v>45</v>
      </c>
      <c r="AF118" s="71" t="s">
        <v>40</v>
      </c>
      <c r="AG118" s="71" t="s">
        <v>55</v>
      </c>
      <c r="AH118" s="73">
        <v>60.02</v>
      </c>
      <c r="AI118" s="73">
        <v>9.07</v>
      </c>
      <c r="AJ118" s="73">
        <v>24.01</v>
      </c>
      <c r="AK118" s="70"/>
      <c r="AL118" s="73">
        <v>93.1</v>
      </c>
      <c r="AM118" s="73">
        <v>3.1</v>
      </c>
      <c r="AN118" s="109">
        <f t="shared" si="6"/>
        <v>7.75</v>
      </c>
      <c r="AO118" s="82" t="str">
        <f t="shared" si="8"/>
        <v>1922840</v>
      </c>
      <c r="AP118" s="82">
        <f>VLOOKUP(AO118,Centros!$AA$2:$AB$490,2,FALSE)</f>
        <v>110060</v>
      </c>
      <c r="AQ118" s="82" t="str">
        <f>VLOOKUP(AP118,Centros!$U$2:$V$281,2,FALSE)</f>
        <v>COL. SAN BUENAVENTURA</v>
      </c>
      <c r="AR118" s="82" t="str">
        <f>VLOOKUP(A118,Centros!$AC$2:$AE$349,3,FALSE)</f>
        <v>ALGADI</v>
      </c>
      <c r="AS118" s="82">
        <f t="shared" si="9"/>
        <v>110060</v>
      </c>
      <c r="AT118" s="82">
        <f t="shared" si="7"/>
        <v>19228</v>
      </c>
    </row>
    <row r="119" spans="1:46" x14ac:dyDescent="0.3">
      <c r="A119" s="70">
        <v>19228</v>
      </c>
      <c r="B119" s="70">
        <v>1142</v>
      </c>
      <c r="C119" s="71" t="s">
        <v>3153</v>
      </c>
      <c r="D119" s="70">
        <v>1142</v>
      </c>
      <c r="E119" s="71" t="s">
        <v>35</v>
      </c>
      <c r="F119" s="72">
        <v>45670</v>
      </c>
      <c r="G119" s="72"/>
      <c r="H119" s="71" t="s">
        <v>3154</v>
      </c>
      <c r="I119" s="71" t="s">
        <v>3155</v>
      </c>
      <c r="J119" s="71" t="s">
        <v>3156</v>
      </c>
      <c r="K119" s="71" t="s">
        <v>3156</v>
      </c>
      <c r="L119" s="71" t="s">
        <v>228</v>
      </c>
      <c r="M119" s="71" t="s">
        <v>3157</v>
      </c>
      <c r="N119" s="71" t="s">
        <v>64</v>
      </c>
      <c r="O119" s="71" t="s">
        <v>38</v>
      </c>
      <c r="P119" s="70">
        <v>200</v>
      </c>
      <c r="Q119" s="71" t="s">
        <v>2925</v>
      </c>
      <c r="R119" s="70">
        <v>62.5</v>
      </c>
      <c r="S119" s="72">
        <v>44833</v>
      </c>
      <c r="T119" s="71" t="s">
        <v>3158</v>
      </c>
      <c r="U119" s="71" t="s">
        <v>40</v>
      </c>
      <c r="V119" s="72">
        <v>26324</v>
      </c>
      <c r="W119" s="71" t="s">
        <v>229</v>
      </c>
      <c r="X119" s="71" t="s">
        <v>42</v>
      </c>
      <c r="Y119" s="71" t="s">
        <v>87</v>
      </c>
      <c r="Z119" s="70">
        <v>0</v>
      </c>
      <c r="AA119" s="70">
        <v>10</v>
      </c>
      <c r="AB119" s="71" t="s">
        <v>36</v>
      </c>
      <c r="AC119" s="71" t="s">
        <v>2905</v>
      </c>
      <c r="AD119" s="71" t="s">
        <v>44</v>
      </c>
      <c r="AE119" s="71" t="s">
        <v>83</v>
      </c>
      <c r="AF119" s="71" t="s">
        <v>293</v>
      </c>
      <c r="AG119" s="71" t="s">
        <v>46</v>
      </c>
      <c r="AH119" s="73">
        <v>750.03</v>
      </c>
      <c r="AI119" s="73">
        <v>113.3</v>
      </c>
      <c r="AJ119" s="73">
        <v>306.83</v>
      </c>
      <c r="AK119" s="70"/>
      <c r="AL119" s="73">
        <v>1170.1600000000001</v>
      </c>
      <c r="AM119" s="73">
        <v>39.01</v>
      </c>
      <c r="AN119" s="109">
        <f t="shared" si="6"/>
        <v>7.8019999999999996</v>
      </c>
      <c r="AO119" s="82" t="str">
        <f t="shared" si="8"/>
        <v>19228101</v>
      </c>
      <c r="AP119" s="82">
        <f>VLOOKUP(AO119,Centros!$AA$2:$AB$490,2,FALSE)</f>
        <v>310002</v>
      </c>
      <c r="AQ119" s="82" t="str">
        <f>VLOOKUP(AP119,Centros!$U$2:$V$281,2,FALSE)</f>
        <v>FUNDACIÓN GIL GAYARRE LA GRANJA-AREA ADULTOS</v>
      </c>
      <c r="AR119" s="82" t="str">
        <f>VLOOKUP(A119,Centros!$AC$2:$AE$349,3,FALSE)</f>
        <v>ALGADI</v>
      </c>
      <c r="AS119" s="82">
        <f t="shared" si="9"/>
        <v>310002</v>
      </c>
      <c r="AT119" s="82">
        <f t="shared" si="7"/>
        <v>19228</v>
      </c>
    </row>
    <row r="120" spans="1:46" x14ac:dyDescent="0.3">
      <c r="A120" s="70">
        <v>19228</v>
      </c>
      <c r="B120" s="70">
        <v>737</v>
      </c>
      <c r="C120" s="71" t="s">
        <v>5441</v>
      </c>
      <c r="D120" s="70">
        <v>737</v>
      </c>
      <c r="E120" s="71" t="s">
        <v>35</v>
      </c>
      <c r="F120" s="72">
        <v>45896</v>
      </c>
      <c r="G120" s="72"/>
      <c r="H120" s="71" t="s">
        <v>5442</v>
      </c>
      <c r="I120" s="71" t="s">
        <v>5443</v>
      </c>
      <c r="J120" s="71" t="s">
        <v>5444</v>
      </c>
      <c r="K120" s="71" t="s">
        <v>7660</v>
      </c>
      <c r="L120" s="71" t="s">
        <v>5445</v>
      </c>
      <c r="M120" s="71" t="s">
        <v>7661</v>
      </c>
      <c r="N120" s="71" t="s">
        <v>230</v>
      </c>
      <c r="O120" s="71" t="s">
        <v>38</v>
      </c>
      <c r="P120" s="70">
        <v>300</v>
      </c>
      <c r="Q120" s="71" t="s">
        <v>57</v>
      </c>
      <c r="R120" s="70">
        <v>87.5</v>
      </c>
      <c r="S120" s="72">
        <v>44438</v>
      </c>
      <c r="T120" s="71" t="s">
        <v>73</v>
      </c>
      <c r="U120" s="71" t="s">
        <v>40</v>
      </c>
      <c r="V120" s="72">
        <v>25934</v>
      </c>
      <c r="W120" s="71" t="s">
        <v>75</v>
      </c>
      <c r="X120" s="71" t="s">
        <v>42</v>
      </c>
      <c r="Y120" s="71" t="s">
        <v>36</v>
      </c>
      <c r="Z120" s="70">
        <v>0</v>
      </c>
      <c r="AA120" s="70">
        <v>10</v>
      </c>
      <c r="AB120" s="71" t="s">
        <v>36</v>
      </c>
      <c r="AC120" s="71" t="s">
        <v>2905</v>
      </c>
      <c r="AD120" s="71" t="s">
        <v>44</v>
      </c>
      <c r="AE120" s="71" t="s">
        <v>83</v>
      </c>
      <c r="AF120" s="71" t="s">
        <v>135</v>
      </c>
      <c r="AG120" s="71" t="s">
        <v>46</v>
      </c>
      <c r="AH120" s="73">
        <v>1050.03</v>
      </c>
      <c r="AI120" s="73">
        <v>158.63</v>
      </c>
      <c r="AJ120" s="73">
        <v>429.59</v>
      </c>
      <c r="AK120" s="70"/>
      <c r="AL120" s="73">
        <v>1638.25</v>
      </c>
      <c r="AM120" s="73">
        <v>54.61</v>
      </c>
      <c r="AN120" s="109">
        <f t="shared" ref="AN120:AN175" si="10">AM120/(+(+R120*8)/100)</f>
        <v>7.8014285714285716</v>
      </c>
      <c r="AO120" s="82" t="str">
        <f t="shared" si="8"/>
        <v>1922824</v>
      </c>
      <c r="AP120" s="82">
        <f>VLOOKUP(AO120,Centros!$AA$2:$AB$490,2,FALSE)</f>
        <v>110057</v>
      </c>
      <c r="AQ120" s="82" t="str">
        <f>VLOOKUP(AP120,Centros!$U$2:$V$281,2,FALSE)</f>
        <v>COLEGIO RAFAELA YBARRA</v>
      </c>
      <c r="AR120" s="82" t="str">
        <f>VLOOKUP(A120,Centros!$AC$2:$AE$349,3,FALSE)</f>
        <v>ALGADI</v>
      </c>
      <c r="AS120" s="82">
        <f t="shared" si="9"/>
        <v>110057</v>
      </c>
      <c r="AT120" s="82">
        <f t="shared" si="7"/>
        <v>19228</v>
      </c>
    </row>
    <row r="121" spans="1:46" x14ac:dyDescent="0.3">
      <c r="A121" s="70">
        <v>19228</v>
      </c>
      <c r="B121" s="70">
        <v>1024</v>
      </c>
      <c r="C121" s="71" t="s">
        <v>7662</v>
      </c>
      <c r="D121" s="70">
        <v>1024</v>
      </c>
      <c r="E121" s="71" t="s">
        <v>35</v>
      </c>
      <c r="F121" s="72">
        <v>45931</v>
      </c>
      <c r="G121" s="72"/>
      <c r="H121" s="71" t="s">
        <v>7663</v>
      </c>
      <c r="I121" s="71" t="s">
        <v>7664</v>
      </c>
      <c r="J121" s="71" t="s">
        <v>36</v>
      </c>
      <c r="K121" s="71" t="s">
        <v>7665</v>
      </c>
      <c r="L121" s="71" t="s">
        <v>7666</v>
      </c>
      <c r="M121" s="71" t="s">
        <v>7667</v>
      </c>
      <c r="N121" s="71" t="s">
        <v>217</v>
      </c>
      <c r="O121" s="71" t="s">
        <v>38</v>
      </c>
      <c r="P121" s="70">
        <v>300</v>
      </c>
      <c r="Q121" s="71" t="s">
        <v>57</v>
      </c>
      <c r="R121" s="70">
        <v>37.5</v>
      </c>
      <c r="S121" s="72">
        <v>40492</v>
      </c>
      <c r="T121" s="71" t="s">
        <v>2848</v>
      </c>
      <c r="U121" s="71" t="s">
        <v>7668</v>
      </c>
      <c r="V121" s="72">
        <v>25628</v>
      </c>
      <c r="W121" s="71" t="s">
        <v>231</v>
      </c>
      <c r="X121" s="71" t="s">
        <v>51</v>
      </c>
      <c r="Y121" s="71" t="s">
        <v>66</v>
      </c>
      <c r="Z121" s="70">
        <v>0</v>
      </c>
      <c r="AA121" s="70">
        <v>8</v>
      </c>
      <c r="AB121" s="71" t="s">
        <v>36</v>
      </c>
      <c r="AC121" s="71" t="s">
        <v>2905</v>
      </c>
      <c r="AD121" s="71" t="s">
        <v>44</v>
      </c>
      <c r="AE121" s="71" t="s">
        <v>83</v>
      </c>
      <c r="AF121" s="71" t="s">
        <v>232</v>
      </c>
      <c r="AG121" s="71" t="s">
        <v>46</v>
      </c>
      <c r="AH121" s="73">
        <v>647.32000000000005</v>
      </c>
      <c r="AI121" s="73">
        <v>70.22</v>
      </c>
      <c r="AJ121" s="73">
        <v>230.12</v>
      </c>
      <c r="AK121" s="70"/>
      <c r="AL121" s="73">
        <v>947.66</v>
      </c>
      <c r="AM121" s="73">
        <v>31.59</v>
      </c>
      <c r="AN121" s="109">
        <f t="shared" si="10"/>
        <v>10.53</v>
      </c>
      <c r="AO121" s="82" t="str">
        <f t="shared" si="8"/>
        <v>1922895</v>
      </c>
      <c r="AP121" s="82">
        <f>VLOOKUP(AO121,Centros!$AA$2:$AB$490,2,FALSE)</f>
        <v>110164</v>
      </c>
      <c r="AQ121" s="82" t="str">
        <f>VLOOKUP(AP121,Centros!$U$2:$V$281,2,FALSE)</f>
        <v>COLEGIO CRISTO REY - MADRID</v>
      </c>
      <c r="AR121" s="82" t="str">
        <f>VLOOKUP(A121,Centros!$AC$2:$AE$349,3,FALSE)</f>
        <v>ALGADI</v>
      </c>
      <c r="AS121" s="82">
        <f t="shared" si="9"/>
        <v>110164</v>
      </c>
      <c r="AT121" s="82">
        <f t="shared" ref="AT121:AT176" si="11">+A121</f>
        <v>19228</v>
      </c>
    </row>
    <row r="122" spans="1:46" x14ac:dyDescent="0.3">
      <c r="A122" s="70">
        <v>20003</v>
      </c>
      <c r="B122" s="70">
        <v>1</v>
      </c>
      <c r="C122" s="71" t="s">
        <v>7669</v>
      </c>
      <c r="D122" s="70">
        <v>1</v>
      </c>
      <c r="E122" s="71" t="s">
        <v>7670</v>
      </c>
      <c r="F122" s="72">
        <v>45931</v>
      </c>
      <c r="G122" s="72"/>
      <c r="H122" s="71" t="s">
        <v>7671</v>
      </c>
      <c r="I122" s="71" t="s">
        <v>7672</v>
      </c>
      <c r="J122" s="71" t="s">
        <v>36</v>
      </c>
      <c r="K122" s="71" t="s">
        <v>7673</v>
      </c>
      <c r="L122" s="71" t="s">
        <v>7674</v>
      </c>
      <c r="M122" s="71" t="s">
        <v>7675</v>
      </c>
      <c r="N122" s="71" t="s">
        <v>156</v>
      </c>
      <c r="O122" s="71" t="s">
        <v>157</v>
      </c>
      <c r="P122" s="70">
        <v>300</v>
      </c>
      <c r="Q122" s="71" t="s">
        <v>57</v>
      </c>
      <c r="R122" s="70">
        <v>31.25</v>
      </c>
      <c r="S122" s="72">
        <v>39356</v>
      </c>
      <c r="T122" s="71" t="s">
        <v>7676</v>
      </c>
      <c r="U122" s="71" t="s">
        <v>6611</v>
      </c>
      <c r="V122" s="72">
        <v>24026</v>
      </c>
      <c r="W122" s="71" t="s">
        <v>70</v>
      </c>
      <c r="X122" s="71" t="s">
        <v>42</v>
      </c>
      <c r="Y122" s="71" t="s">
        <v>36</v>
      </c>
      <c r="Z122" s="70">
        <v>0</v>
      </c>
      <c r="AA122" s="70">
        <v>10</v>
      </c>
      <c r="AB122" s="71" t="s">
        <v>36</v>
      </c>
      <c r="AC122" s="71" t="s">
        <v>2910</v>
      </c>
      <c r="AD122" s="71" t="s">
        <v>44</v>
      </c>
      <c r="AE122" s="71" t="s">
        <v>45</v>
      </c>
      <c r="AF122" s="71" t="s">
        <v>99</v>
      </c>
      <c r="AG122" s="71" t="s">
        <v>46</v>
      </c>
      <c r="AH122" s="73">
        <v>454.24</v>
      </c>
      <c r="AI122" s="70"/>
      <c r="AJ122" s="73">
        <v>160.07</v>
      </c>
      <c r="AK122" s="70"/>
      <c r="AL122" s="73">
        <v>614.30999999999995</v>
      </c>
      <c r="AM122" s="73">
        <v>20.48</v>
      </c>
      <c r="AN122" s="109">
        <f t="shared" si="10"/>
        <v>8.1920000000000002</v>
      </c>
      <c r="AO122" s="82" t="str">
        <f t="shared" si="8"/>
        <v>200031</v>
      </c>
      <c r="AP122" s="82">
        <f>VLOOKUP(AO122,Centros!$AA$2:$AB$490,2,FALSE)</f>
        <v>110050</v>
      </c>
      <c r="AQ122" s="82" t="str">
        <f>VLOOKUP(AP122,Centros!$U$2:$V$281,2,FALSE)</f>
        <v>PADRE DEHON</v>
      </c>
      <c r="AR122" s="82" t="str">
        <f>VLOOKUP(A122,Centros!$AC$2:$AE$349,3,FALSE)</f>
        <v>SMI</v>
      </c>
      <c r="AS122" s="82">
        <f t="shared" si="9"/>
        <v>110050</v>
      </c>
      <c r="AT122" s="82">
        <f t="shared" si="11"/>
        <v>20003</v>
      </c>
    </row>
    <row r="123" spans="1:46" x14ac:dyDescent="0.3">
      <c r="A123" s="70">
        <v>19228</v>
      </c>
      <c r="B123" s="70">
        <v>18</v>
      </c>
      <c r="C123" s="71" t="s">
        <v>5446</v>
      </c>
      <c r="D123" s="70">
        <v>18</v>
      </c>
      <c r="E123" s="71" t="s">
        <v>35</v>
      </c>
      <c r="F123" s="72">
        <v>45894</v>
      </c>
      <c r="G123" s="72"/>
      <c r="H123" s="71" t="s">
        <v>5447</v>
      </c>
      <c r="I123" s="71" t="s">
        <v>5448</v>
      </c>
      <c r="J123" s="71" t="s">
        <v>36</v>
      </c>
      <c r="K123" s="71" t="s">
        <v>5449</v>
      </c>
      <c r="L123" s="71" t="s">
        <v>5450</v>
      </c>
      <c r="M123" s="71" t="s">
        <v>5451</v>
      </c>
      <c r="N123" s="71" t="s">
        <v>5452</v>
      </c>
      <c r="O123" s="71" t="s">
        <v>38</v>
      </c>
      <c r="P123" s="70">
        <v>300</v>
      </c>
      <c r="Q123" s="71" t="s">
        <v>78</v>
      </c>
      <c r="R123" s="70">
        <v>100</v>
      </c>
      <c r="S123" s="72">
        <v>45531</v>
      </c>
      <c r="T123" s="71" t="s">
        <v>110</v>
      </c>
      <c r="U123" s="71" t="s">
        <v>106</v>
      </c>
      <c r="V123" s="72">
        <v>30649</v>
      </c>
      <c r="W123" s="71" t="s">
        <v>111</v>
      </c>
      <c r="X123" s="71" t="s">
        <v>42</v>
      </c>
      <c r="Y123" s="71" t="s">
        <v>60</v>
      </c>
      <c r="Z123" s="70">
        <v>0</v>
      </c>
      <c r="AA123" s="70">
        <v>10</v>
      </c>
      <c r="AB123" s="71" t="s">
        <v>36</v>
      </c>
      <c r="AC123" s="71" t="s">
        <v>2905</v>
      </c>
      <c r="AD123" s="71" t="s">
        <v>44</v>
      </c>
      <c r="AE123" s="71" t="s">
        <v>53</v>
      </c>
      <c r="AF123" s="71" t="s">
        <v>71</v>
      </c>
      <c r="AG123" s="71" t="s">
        <v>46</v>
      </c>
      <c r="AH123" s="73">
        <v>1200.04</v>
      </c>
      <c r="AI123" s="73">
        <v>181.29</v>
      </c>
      <c r="AJ123" s="73">
        <v>456.27</v>
      </c>
      <c r="AK123" s="70"/>
      <c r="AL123" s="73">
        <v>1837.6</v>
      </c>
      <c r="AM123" s="73">
        <v>61.25</v>
      </c>
      <c r="AN123" s="109">
        <f t="shared" si="10"/>
        <v>7.65625</v>
      </c>
      <c r="AO123" s="82" t="str">
        <f t="shared" si="8"/>
        <v>192283</v>
      </c>
      <c r="AP123" s="82">
        <f>VLOOKUP(AO123,Centros!$AA$2:$AB$490,2,FALSE)</f>
        <v>120008</v>
      </c>
      <c r="AQ123" s="82" t="str">
        <f>VLOOKUP(AP123,Centros!$U$2:$V$281,2,FALSE)</f>
        <v>COLEGIO MAYOR JAIME DEL AMO</v>
      </c>
      <c r="AR123" s="82" t="str">
        <f>VLOOKUP(A123,Centros!$AC$2:$AE$349,3,FALSE)</f>
        <v>ALGADI</v>
      </c>
      <c r="AS123" s="82">
        <f t="shared" si="9"/>
        <v>120008</v>
      </c>
      <c r="AT123" s="82">
        <f t="shared" si="11"/>
        <v>19228</v>
      </c>
    </row>
    <row r="124" spans="1:46" x14ac:dyDescent="0.3">
      <c r="A124" s="70">
        <v>19228</v>
      </c>
      <c r="B124" s="70">
        <v>1444</v>
      </c>
      <c r="C124" s="71" t="s">
        <v>7677</v>
      </c>
      <c r="D124" s="70">
        <v>1444</v>
      </c>
      <c r="E124" s="71" t="s">
        <v>35</v>
      </c>
      <c r="F124" s="72">
        <v>45894</v>
      </c>
      <c r="G124" s="72"/>
      <c r="H124" s="71" t="s">
        <v>7678</v>
      </c>
      <c r="I124" s="71" t="s">
        <v>7679</v>
      </c>
      <c r="J124" s="71" t="s">
        <v>36</v>
      </c>
      <c r="K124" s="71" t="s">
        <v>7680</v>
      </c>
      <c r="L124" s="71" t="s">
        <v>7681</v>
      </c>
      <c r="M124" s="71" t="s">
        <v>7682</v>
      </c>
      <c r="N124" s="71" t="s">
        <v>233</v>
      </c>
      <c r="O124" s="71" t="s">
        <v>38</v>
      </c>
      <c r="P124" s="70">
        <v>300</v>
      </c>
      <c r="Q124" s="71" t="s">
        <v>57</v>
      </c>
      <c r="R124" s="70">
        <v>43.75</v>
      </c>
      <c r="S124" s="72">
        <v>45323</v>
      </c>
      <c r="T124" s="71" t="s">
        <v>2829</v>
      </c>
      <c r="U124" s="71" t="s">
        <v>40</v>
      </c>
      <c r="V124" s="72">
        <v>30879</v>
      </c>
      <c r="W124" s="71" t="s">
        <v>234</v>
      </c>
      <c r="X124" s="71" t="s">
        <v>42</v>
      </c>
      <c r="Y124" s="71" t="s">
        <v>60</v>
      </c>
      <c r="Z124" s="70">
        <v>0</v>
      </c>
      <c r="AA124" s="70">
        <v>10</v>
      </c>
      <c r="AB124" s="71" t="s">
        <v>36</v>
      </c>
      <c r="AC124" s="71" t="s">
        <v>2905</v>
      </c>
      <c r="AD124" s="71" t="s">
        <v>44</v>
      </c>
      <c r="AE124" s="71" t="s">
        <v>53</v>
      </c>
      <c r="AF124" s="71" t="s">
        <v>40</v>
      </c>
      <c r="AG124" s="71" t="s">
        <v>46</v>
      </c>
      <c r="AH124" s="73">
        <v>525.02</v>
      </c>
      <c r="AI124" s="73">
        <v>79.31</v>
      </c>
      <c r="AJ124" s="73">
        <v>213.45</v>
      </c>
      <c r="AK124" s="70"/>
      <c r="AL124" s="73">
        <v>817.78</v>
      </c>
      <c r="AM124" s="73">
        <v>27.26</v>
      </c>
      <c r="AN124" s="109">
        <f t="shared" si="10"/>
        <v>7.7885714285714291</v>
      </c>
      <c r="AO124" s="82" t="str">
        <f t="shared" si="8"/>
        <v>192286</v>
      </c>
      <c r="AP124" s="82">
        <f>VLOOKUP(AO124,Centros!$AA$2:$AB$490,2,FALSE)</f>
        <v>110065</v>
      </c>
      <c r="AQ124" s="82" t="str">
        <f>VLOOKUP(AP124,Centros!$U$2:$V$281,2,FALSE)</f>
        <v>COLEGIO SANTA RITA</v>
      </c>
      <c r="AR124" s="82" t="str">
        <f>VLOOKUP(A124,Centros!$AC$2:$AE$349,3,FALSE)</f>
        <v>ALGADI</v>
      </c>
      <c r="AS124" s="82">
        <f t="shared" si="9"/>
        <v>110065</v>
      </c>
      <c r="AT124" s="82">
        <f t="shared" si="11"/>
        <v>19228</v>
      </c>
    </row>
    <row r="125" spans="1:46" x14ac:dyDescent="0.3">
      <c r="A125" s="70">
        <v>19246</v>
      </c>
      <c r="B125" s="70">
        <v>16</v>
      </c>
      <c r="C125" s="71" t="s">
        <v>7683</v>
      </c>
      <c r="D125" s="70">
        <v>16</v>
      </c>
      <c r="E125" s="71" t="s">
        <v>113</v>
      </c>
      <c r="F125" s="72">
        <v>45903</v>
      </c>
      <c r="G125" s="72"/>
      <c r="H125" s="71" t="s">
        <v>7684</v>
      </c>
      <c r="I125" s="71" t="s">
        <v>7685</v>
      </c>
      <c r="J125" s="71" t="s">
        <v>7686</v>
      </c>
      <c r="K125" s="71" t="s">
        <v>7686</v>
      </c>
      <c r="L125" s="71" t="s">
        <v>7687</v>
      </c>
      <c r="M125" s="71" t="s">
        <v>7688</v>
      </c>
      <c r="N125" s="71" t="s">
        <v>7689</v>
      </c>
      <c r="O125" s="71" t="s">
        <v>114</v>
      </c>
      <c r="P125" s="70">
        <v>300</v>
      </c>
      <c r="Q125" s="71" t="s">
        <v>78</v>
      </c>
      <c r="R125" s="70">
        <v>100</v>
      </c>
      <c r="S125" s="72">
        <v>42644</v>
      </c>
      <c r="T125" s="71" t="s">
        <v>7690</v>
      </c>
      <c r="U125" s="71" t="s">
        <v>155</v>
      </c>
      <c r="V125" s="72">
        <v>27062</v>
      </c>
      <c r="W125" s="71" t="s">
        <v>111</v>
      </c>
      <c r="X125" s="71" t="s">
        <v>42</v>
      </c>
      <c r="Y125" s="71" t="s">
        <v>36</v>
      </c>
      <c r="Z125" s="70">
        <v>0</v>
      </c>
      <c r="AA125" s="70">
        <v>8</v>
      </c>
      <c r="AB125" s="71" t="s">
        <v>36</v>
      </c>
      <c r="AC125" s="71" t="s">
        <v>2908</v>
      </c>
      <c r="AD125" s="71" t="s">
        <v>44</v>
      </c>
      <c r="AE125" s="71" t="s">
        <v>53</v>
      </c>
      <c r="AF125" s="71" t="s">
        <v>36</v>
      </c>
      <c r="AG125" s="71" t="s">
        <v>46</v>
      </c>
      <c r="AH125" s="73">
        <v>1348.25</v>
      </c>
      <c r="AI125" s="73">
        <v>337.06</v>
      </c>
      <c r="AJ125" s="73">
        <v>540.47</v>
      </c>
      <c r="AK125" s="70"/>
      <c r="AL125" s="73">
        <v>2225.7800000000002</v>
      </c>
      <c r="AM125" s="73">
        <v>74.19</v>
      </c>
      <c r="AN125" s="109">
        <f t="shared" si="10"/>
        <v>9.2737499999999997</v>
      </c>
      <c r="AO125" s="82" t="str">
        <f t="shared" ref="AO125:AO184" si="12">CONCATENATE(A125,W125)</f>
        <v>192463</v>
      </c>
      <c r="AP125" s="82">
        <f>VLOOKUP(AO125,Centros!$AA$2:$AB$490,2,FALSE)</f>
        <v>110098</v>
      </c>
      <c r="AQ125" s="82" t="str">
        <f>VLOOKUP(AP125,Centros!$U$2:$V$281,2,FALSE)</f>
        <v>COLEGIO CLARET BENIMACLET</v>
      </c>
      <c r="AR125" s="82" t="str">
        <f>VLOOKUP(A125,Centros!$AC$2:$AE$349,3,FALSE)</f>
        <v>ALGADI</v>
      </c>
      <c r="AS125" s="82">
        <f t="shared" ref="AS125:AS184" si="13">+AP125</f>
        <v>110098</v>
      </c>
      <c r="AT125" s="82">
        <f t="shared" si="11"/>
        <v>19246</v>
      </c>
    </row>
    <row r="126" spans="1:46" x14ac:dyDescent="0.3">
      <c r="A126" s="70">
        <v>19246</v>
      </c>
      <c r="B126" s="70">
        <v>81</v>
      </c>
      <c r="C126" s="71" t="s">
        <v>7691</v>
      </c>
      <c r="D126" s="70">
        <v>81</v>
      </c>
      <c r="E126" s="71" t="s">
        <v>113</v>
      </c>
      <c r="F126" s="72">
        <v>45908</v>
      </c>
      <c r="G126" s="72"/>
      <c r="H126" s="71" t="s">
        <v>7692</v>
      </c>
      <c r="I126" s="71" t="s">
        <v>7693</v>
      </c>
      <c r="J126" s="71" t="s">
        <v>36</v>
      </c>
      <c r="K126" s="71" t="s">
        <v>7694</v>
      </c>
      <c r="L126" s="71" t="s">
        <v>7695</v>
      </c>
      <c r="M126" s="71" t="s">
        <v>7696</v>
      </c>
      <c r="N126" s="71" t="s">
        <v>237</v>
      </c>
      <c r="O126" s="71" t="s">
        <v>114</v>
      </c>
      <c r="P126" s="70">
        <v>300</v>
      </c>
      <c r="Q126" s="71" t="s">
        <v>78</v>
      </c>
      <c r="R126" s="70">
        <v>42.2</v>
      </c>
      <c r="S126" s="72">
        <v>44837</v>
      </c>
      <c r="T126" s="71" t="s">
        <v>2886</v>
      </c>
      <c r="U126" s="71" t="s">
        <v>90</v>
      </c>
      <c r="V126" s="72">
        <v>32228</v>
      </c>
      <c r="W126" s="71" t="s">
        <v>115</v>
      </c>
      <c r="X126" s="71" t="s">
        <v>42</v>
      </c>
      <c r="Y126" s="71" t="s">
        <v>66</v>
      </c>
      <c r="Z126" s="70">
        <v>0</v>
      </c>
      <c r="AA126" s="70">
        <v>10</v>
      </c>
      <c r="AB126" s="71" t="s">
        <v>36</v>
      </c>
      <c r="AC126" s="71" t="s">
        <v>116</v>
      </c>
      <c r="AD126" s="71" t="s">
        <v>117</v>
      </c>
      <c r="AE126" s="71" t="s">
        <v>53</v>
      </c>
      <c r="AF126" s="71" t="s">
        <v>83</v>
      </c>
      <c r="AG126" s="71" t="s">
        <v>46</v>
      </c>
      <c r="AH126" s="73">
        <v>582.91999999999996</v>
      </c>
      <c r="AI126" s="70"/>
      <c r="AJ126" s="73">
        <v>200.11</v>
      </c>
      <c r="AK126" s="70"/>
      <c r="AL126" s="73">
        <v>783.03</v>
      </c>
      <c r="AM126" s="73">
        <v>26.1</v>
      </c>
      <c r="AN126" s="109">
        <f t="shared" si="10"/>
        <v>7.7310426540284354</v>
      </c>
      <c r="AO126" s="82" t="str">
        <f t="shared" si="12"/>
        <v>192468</v>
      </c>
      <c r="AP126" s="82">
        <f>VLOOKUP(AO126,Centros!$AA$2:$AB$490,2,FALSE)</f>
        <v>110018</v>
      </c>
      <c r="AQ126" s="82" t="str">
        <f>VLOOKUP(AP126,Centros!$U$2:$V$281,2,FALSE)</f>
        <v>COLEGIO Mª INMACULADA DE CARCAIXENT</v>
      </c>
      <c r="AR126" s="82" t="str">
        <f>VLOOKUP(A126,Centros!$AC$2:$AE$349,3,FALSE)</f>
        <v>ALGADI</v>
      </c>
      <c r="AS126" s="82">
        <f t="shared" si="13"/>
        <v>110018</v>
      </c>
      <c r="AT126" s="82">
        <f t="shared" si="11"/>
        <v>19246</v>
      </c>
    </row>
    <row r="127" spans="1:46" x14ac:dyDescent="0.3">
      <c r="A127" s="70">
        <v>20046</v>
      </c>
      <c r="B127" s="70">
        <v>18</v>
      </c>
      <c r="C127" s="71" t="s">
        <v>7691</v>
      </c>
      <c r="D127" s="70">
        <v>18</v>
      </c>
      <c r="E127" s="71" t="s">
        <v>7697</v>
      </c>
      <c r="F127" s="72">
        <v>45931</v>
      </c>
      <c r="G127" s="72"/>
      <c r="H127" s="71" t="s">
        <v>7692</v>
      </c>
      <c r="I127" s="71" t="s">
        <v>7693</v>
      </c>
      <c r="J127" s="71" t="s">
        <v>36</v>
      </c>
      <c r="K127" s="71" t="s">
        <v>7694</v>
      </c>
      <c r="L127" s="71" t="s">
        <v>7695</v>
      </c>
      <c r="M127" s="71" t="s">
        <v>7696</v>
      </c>
      <c r="N127" s="71" t="s">
        <v>237</v>
      </c>
      <c r="O127" s="71" t="s">
        <v>114</v>
      </c>
      <c r="P127" s="70">
        <v>300</v>
      </c>
      <c r="Q127" s="71" t="s">
        <v>78</v>
      </c>
      <c r="R127" s="70">
        <v>25.97</v>
      </c>
      <c r="S127" s="72">
        <v>44837</v>
      </c>
      <c r="T127" s="71" t="s">
        <v>2886</v>
      </c>
      <c r="U127" s="71" t="s">
        <v>6611</v>
      </c>
      <c r="V127" s="72">
        <v>32228</v>
      </c>
      <c r="W127" s="71" t="s">
        <v>139</v>
      </c>
      <c r="X127" s="71" t="s">
        <v>42</v>
      </c>
      <c r="Y127" s="71" t="s">
        <v>66</v>
      </c>
      <c r="Z127" s="70">
        <v>0</v>
      </c>
      <c r="AA127" s="70">
        <v>10</v>
      </c>
      <c r="AB127" s="71" t="s">
        <v>36</v>
      </c>
      <c r="AC127" s="71" t="s">
        <v>116</v>
      </c>
      <c r="AD127" s="71" t="s">
        <v>117</v>
      </c>
      <c r="AE127" s="71" t="s">
        <v>45</v>
      </c>
      <c r="AF127" s="71" t="s">
        <v>7698</v>
      </c>
      <c r="AG127" s="71" t="s">
        <v>46</v>
      </c>
      <c r="AH127" s="73">
        <v>358.73</v>
      </c>
      <c r="AI127" s="70"/>
      <c r="AJ127" s="73">
        <v>126.95</v>
      </c>
      <c r="AK127" s="70"/>
      <c r="AL127" s="73">
        <v>485.68</v>
      </c>
      <c r="AM127" s="73">
        <v>16.190000000000001</v>
      </c>
      <c r="AN127" s="109">
        <f t="shared" si="10"/>
        <v>7.7926453600308054</v>
      </c>
      <c r="AO127" s="82" t="str">
        <f t="shared" si="12"/>
        <v>200462</v>
      </c>
      <c r="AP127" s="82">
        <f>VLOOKUP(AO127,Centros!$AA$2:$AB$490,2,FALSE)</f>
        <v>110018</v>
      </c>
      <c r="AQ127" s="82" t="str">
        <f>VLOOKUP(AP127,Centros!$U$2:$V$281,2,FALSE)</f>
        <v>COLEGIO Mª INMACULADA DE CARCAIXENT</v>
      </c>
      <c r="AR127" s="82" t="str">
        <f>VLOOKUP(A127,Centros!$AC$2:$AE$349,3,FALSE)</f>
        <v>SMI</v>
      </c>
      <c r="AS127" s="82">
        <f t="shared" si="13"/>
        <v>110018</v>
      </c>
      <c r="AT127" s="82">
        <f t="shared" si="11"/>
        <v>20046</v>
      </c>
    </row>
    <row r="128" spans="1:46" x14ac:dyDescent="0.3">
      <c r="A128" s="70">
        <v>19228</v>
      </c>
      <c r="B128" s="70">
        <v>2019</v>
      </c>
      <c r="C128" s="71" t="s">
        <v>7699</v>
      </c>
      <c r="D128" s="70">
        <v>2019</v>
      </c>
      <c r="E128" s="71" t="s">
        <v>35</v>
      </c>
      <c r="F128" s="72">
        <v>45908</v>
      </c>
      <c r="G128" s="72"/>
      <c r="H128" s="71" t="s">
        <v>7700</v>
      </c>
      <c r="I128" s="71" t="s">
        <v>7701</v>
      </c>
      <c r="J128" s="71" t="s">
        <v>36</v>
      </c>
      <c r="K128" s="71" t="s">
        <v>7702</v>
      </c>
      <c r="L128" s="71" t="s">
        <v>7703</v>
      </c>
      <c r="M128" s="71" t="s">
        <v>7704</v>
      </c>
      <c r="N128" s="71" t="s">
        <v>360</v>
      </c>
      <c r="O128" s="71" t="s">
        <v>38</v>
      </c>
      <c r="P128" s="70">
        <v>510</v>
      </c>
      <c r="Q128" s="71" t="s">
        <v>48</v>
      </c>
      <c r="R128" s="70">
        <v>50</v>
      </c>
      <c r="S128" s="72">
        <v>45908</v>
      </c>
      <c r="T128" s="71" t="s">
        <v>6208</v>
      </c>
      <c r="U128" s="71" t="s">
        <v>40</v>
      </c>
      <c r="V128" s="72">
        <v>38317</v>
      </c>
      <c r="W128" s="71" t="s">
        <v>883</v>
      </c>
      <c r="X128" s="71" t="s">
        <v>42</v>
      </c>
      <c r="Y128" s="71" t="s">
        <v>52</v>
      </c>
      <c r="Z128" s="70">
        <v>0</v>
      </c>
      <c r="AA128" s="70">
        <v>10</v>
      </c>
      <c r="AB128" s="71" t="s">
        <v>36</v>
      </c>
      <c r="AC128" s="71" t="s">
        <v>2905</v>
      </c>
      <c r="AD128" s="71" t="s">
        <v>44</v>
      </c>
      <c r="AE128" s="71" t="s">
        <v>45</v>
      </c>
      <c r="AF128" s="71" t="s">
        <v>40</v>
      </c>
      <c r="AG128" s="71" t="s">
        <v>46</v>
      </c>
      <c r="AH128" s="73">
        <v>600.02</v>
      </c>
      <c r="AI128" s="73">
        <v>90.64</v>
      </c>
      <c r="AJ128" s="73">
        <v>245.47</v>
      </c>
      <c r="AK128" s="70"/>
      <c r="AL128" s="73">
        <v>936.13</v>
      </c>
      <c r="AM128" s="73">
        <v>31.2</v>
      </c>
      <c r="AN128" s="109">
        <f t="shared" si="10"/>
        <v>7.8</v>
      </c>
      <c r="AO128" s="82" t="str">
        <f t="shared" si="12"/>
        <v>19228112</v>
      </c>
      <c r="AP128" s="82">
        <f>VLOOKUP(AO128,Centros!$AA$2:$AB$490,2,FALSE)</f>
        <v>110123</v>
      </c>
      <c r="AQ128" s="82" t="str">
        <f>VLOOKUP(AP128,Centros!$U$2:$V$281,2,FALSE)</f>
        <v>BREWSTER MADRID</v>
      </c>
      <c r="AR128" s="82" t="str">
        <f>VLOOKUP(A128,Centros!$AC$2:$AE$349,3,FALSE)</f>
        <v>ALGADI</v>
      </c>
      <c r="AS128" s="82">
        <f t="shared" si="13"/>
        <v>110123</v>
      </c>
      <c r="AT128" s="82">
        <f t="shared" si="11"/>
        <v>19228</v>
      </c>
    </row>
    <row r="129" spans="1:46" x14ac:dyDescent="0.3">
      <c r="A129" s="70">
        <v>20028</v>
      </c>
      <c r="B129" s="70">
        <v>43</v>
      </c>
      <c r="C129" s="71" t="s">
        <v>5453</v>
      </c>
      <c r="D129" s="70">
        <v>43</v>
      </c>
      <c r="E129" s="71" t="s">
        <v>63</v>
      </c>
      <c r="F129" s="72">
        <v>45908</v>
      </c>
      <c r="G129" s="72"/>
      <c r="H129" s="71" t="s">
        <v>5454</v>
      </c>
      <c r="I129" s="71" t="s">
        <v>5455</v>
      </c>
      <c r="J129" s="71" t="s">
        <v>36</v>
      </c>
      <c r="K129" s="71" t="s">
        <v>5456</v>
      </c>
      <c r="L129" s="71" t="s">
        <v>5457</v>
      </c>
      <c r="M129" s="71" t="s">
        <v>5458</v>
      </c>
      <c r="N129" s="71" t="s">
        <v>238</v>
      </c>
      <c r="O129" s="71" t="s">
        <v>38</v>
      </c>
      <c r="P129" s="70">
        <v>300</v>
      </c>
      <c r="Q129" s="71" t="s">
        <v>57</v>
      </c>
      <c r="R129" s="70">
        <v>62.5</v>
      </c>
      <c r="S129" s="72">
        <v>39717</v>
      </c>
      <c r="T129" s="71" t="s">
        <v>2837</v>
      </c>
      <c r="U129" s="71" t="s">
        <v>214</v>
      </c>
      <c r="V129" s="72">
        <v>26689</v>
      </c>
      <c r="W129" s="71" t="s">
        <v>50</v>
      </c>
      <c r="X129" s="71" t="s">
        <v>42</v>
      </c>
      <c r="Y129" s="71" t="s">
        <v>36</v>
      </c>
      <c r="Z129" s="70">
        <v>0</v>
      </c>
      <c r="AA129" s="70">
        <v>9</v>
      </c>
      <c r="AB129" s="71" t="s">
        <v>36</v>
      </c>
      <c r="AC129" s="71" t="s">
        <v>2905</v>
      </c>
      <c r="AD129" s="71" t="s">
        <v>44</v>
      </c>
      <c r="AE129" s="71" t="s">
        <v>45</v>
      </c>
      <c r="AF129" s="71" t="s">
        <v>5324</v>
      </c>
      <c r="AG129" s="71" t="s">
        <v>46</v>
      </c>
      <c r="AH129" s="73">
        <v>923.58</v>
      </c>
      <c r="AI129" s="73">
        <v>113.3</v>
      </c>
      <c r="AJ129" s="73">
        <v>343.93</v>
      </c>
      <c r="AK129" s="70"/>
      <c r="AL129" s="73">
        <v>1380.81</v>
      </c>
      <c r="AM129" s="73">
        <v>46.03</v>
      </c>
      <c r="AN129" s="109">
        <f t="shared" si="10"/>
        <v>9.2059999999999995</v>
      </c>
      <c r="AO129" s="82" t="str">
        <f t="shared" si="12"/>
        <v>2002812</v>
      </c>
      <c r="AP129" s="82">
        <f>VLOOKUP(AO129,Centros!$AA$2:$AB$490,2,FALSE)</f>
        <v>110084</v>
      </c>
      <c r="AQ129" s="82" t="str">
        <f>VLOOKUP(AP129,Centros!$U$2:$V$281,2,FALSE)</f>
        <v>COL. SAN AGUSTIN -LOS NEGRALES</v>
      </c>
      <c r="AR129" s="82" t="str">
        <f>VLOOKUP(A129,Centros!$AC$2:$AE$349,3,FALSE)</f>
        <v>SMI</v>
      </c>
      <c r="AS129" s="82">
        <f t="shared" si="13"/>
        <v>110084</v>
      </c>
      <c r="AT129" s="82">
        <f t="shared" si="11"/>
        <v>20028</v>
      </c>
    </row>
    <row r="130" spans="1:46" x14ac:dyDescent="0.3">
      <c r="A130" s="70">
        <v>19228</v>
      </c>
      <c r="B130" s="70">
        <v>717</v>
      </c>
      <c r="C130" s="71" t="s">
        <v>3159</v>
      </c>
      <c r="D130" s="70">
        <v>717</v>
      </c>
      <c r="E130" s="71" t="s">
        <v>35</v>
      </c>
      <c r="F130" s="72">
        <v>44835</v>
      </c>
      <c r="G130" s="72"/>
      <c r="H130" s="71" t="s">
        <v>3160</v>
      </c>
      <c r="I130" s="71" t="s">
        <v>3161</v>
      </c>
      <c r="J130" s="71" t="s">
        <v>36</v>
      </c>
      <c r="K130" s="71" t="s">
        <v>3162</v>
      </c>
      <c r="L130" s="71" t="s">
        <v>3163</v>
      </c>
      <c r="M130" s="71" t="s">
        <v>3164</v>
      </c>
      <c r="N130" s="71" t="s">
        <v>163</v>
      </c>
      <c r="O130" s="71" t="s">
        <v>38</v>
      </c>
      <c r="P130" s="70">
        <v>200</v>
      </c>
      <c r="Q130" s="71" t="s">
        <v>2925</v>
      </c>
      <c r="R130" s="70">
        <v>51.28</v>
      </c>
      <c r="S130" s="72">
        <v>38961</v>
      </c>
      <c r="T130" s="71" t="s">
        <v>49</v>
      </c>
      <c r="U130" s="71" t="s">
        <v>90</v>
      </c>
      <c r="V130" s="72">
        <v>21668</v>
      </c>
      <c r="W130" s="71" t="s">
        <v>50</v>
      </c>
      <c r="X130" s="71" t="s">
        <v>42</v>
      </c>
      <c r="Y130" s="71" t="s">
        <v>60</v>
      </c>
      <c r="Z130" s="70">
        <v>0</v>
      </c>
      <c r="AA130" s="70">
        <v>10</v>
      </c>
      <c r="AB130" s="71" t="s">
        <v>818</v>
      </c>
      <c r="AC130" s="71" t="s">
        <v>2825</v>
      </c>
      <c r="AD130" s="71" t="s">
        <v>92</v>
      </c>
      <c r="AE130" s="71" t="s">
        <v>83</v>
      </c>
      <c r="AF130" s="71" t="s">
        <v>62</v>
      </c>
      <c r="AG130" s="71" t="s">
        <v>46</v>
      </c>
      <c r="AH130" s="73">
        <v>803.86</v>
      </c>
      <c r="AI130" s="73">
        <v>122.1</v>
      </c>
      <c r="AJ130" s="73">
        <v>316.41000000000003</v>
      </c>
      <c r="AK130" s="70"/>
      <c r="AL130" s="73">
        <v>1242.3699999999999</v>
      </c>
      <c r="AM130" s="73">
        <v>40.08</v>
      </c>
      <c r="AN130" s="109">
        <f t="shared" si="10"/>
        <v>9.7698907956318237</v>
      </c>
      <c r="AO130" s="82" t="str">
        <f t="shared" si="12"/>
        <v>1922812</v>
      </c>
      <c r="AP130" s="82">
        <f>VLOOKUP(AO130,Centros!$AA$2:$AB$490,2,FALSE)</f>
        <v>110064</v>
      </c>
      <c r="AQ130" s="82" t="str">
        <f>VLOOKUP(AP130,Centros!$U$2:$V$281,2,FALSE)</f>
        <v>COLEGIO SAGRADA FAMILIA</v>
      </c>
      <c r="AR130" s="82" t="str">
        <f>VLOOKUP(A130,Centros!$AC$2:$AE$349,3,FALSE)</f>
        <v>ALGADI</v>
      </c>
      <c r="AS130" s="82">
        <f t="shared" si="13"/>
        <v>110064</v>
      </c>
      <c r="AT130" s="82">
        <f t="shared" si="11"/>
        <v>19228</v>
      </c>
    </row>
    <row r="131" spans="1:46" x14ac:dyDescent="0.3">
      <c r="A131" s="70">
        <v>20028</v>
      </c>
      <c r="B131" s="70">
        <v>200</v>
      </c>
      <c r="C131" s="71" t="s">
        <v>7705</v>
      </c>
      <c r="D131" s="70">
        <v>200</v>
      </c>
      <c r="E131" s="71" t="s">
        <v>63</v>
      </c>
      <c r="F131" s="72">
        <v>45909</v>
      </c>
      <c r="G131" s="72"/>
      <c r="H131" s="71" t="s">
        <v>7706</v>
      </c>
      <c r="I131" s="71" t="s">
        <v>7707</v>
      </c>
      <c r="J131" s="71" t="s">
        <v>36</v>
      </c>
      <c r="K131" s="71" t="s">
        <v>7708</v>
      </c>
      <c r="L131" s="71" t="s">
        <v>7709</v>
      </c>
      <c r="M131" s="71" t="s">
        <v>7710</v>
      </c>
      <c r="N131" s="71" t="s">
        <v>196</v>
      </c>
      <c r="O131" s="71" t="s">
        <v>38</v>
      </c>
      <c r="P131" s="70">
        <v>300</v>
      </c>
      <c r="Q131" s="71" t="s">
        <v>57</v>
      </c>
      <c r="R131" s="70">
        <v>31.25</v>
      </c>
      <c r="S131" s="72">
        <v>44470</v>
      </c>
      <c r="T131" s="71" t="s">
        <v>5702</v>
      </c>
      <c r="U131" s="71" t="s">
        <v>79</v>
      </c>
      <c r="V131" s="72">
        <v>23420</v>
      </c>
      <c r="W131" s="71" t="s">
        <v>62</v>
      </c>
      <c r="X131" s="71" t="s">
        <v>42</v>
      </c>
      <c r="Y131" s="71" t="s">
        <v>140</v>
      </c>
      <c r="Z131" s="70">
        <v>0</v>
      </c>
      <c r="AA131" s="70">
        <v>10</v>
      </c>
      <c r="AB131" s="71" t="s">
        <v>36</v>
      </c>
      <c r="AC131" s="71" t="s">
        <v>2905</v>
      </c>
      <c r="AD131" s="71" t="s">
        <v>44</v>
      </c>
      <c r="AE131" s="71" t="s">
        <v>45</v>
      </c>
      <c r="AF131" s="71" t="s">
        <v>7711</v>
      </c>
      <c r="AG131" s="71" t="s">
        <v>55</v>
      </c>
      <c r="AH131" s="73">
        <v>375.02</v>
      </c>
      <c r="AI131" s="73">
        <v>56.65</v>
      </c>
      <c r="AJ131" s="73">
        <v>160.07</v>
      </c>
      <c r="AK131" s="70"/>
      <c r="AL131" s="73">
        <v>591.74</v>
      </c>
      <c r="AM131" s="73">
        <v>19.72</v>
      </c>
      <c r="AN131" s="109">
        <f t="shared" si="10"/>
        <v>7.8879999999999999</v>
      </c>
      <c r="AO131" s="82" t="str">
        <f t="shared" si="12"/>
        <v>2002820</v>
      </c>
      <c r="AP131" s="82">
        <f>VLOOKUP(AO131,Centros!$AA$2:$AB$490,2,FALSE)</f>
        <v>110601</v>
      </c>
      <c r="AQ131" s="82" t="str">
        <f>VLOOKUP(AP131,Centros!$U$2:$V$281,2,FALSE)</f>
        <v>C.NTRA. SRA.DE LA MERCED CALLE ZAIDA</v>
      </c>
      <c r="AR131" s="82" t="str">
        <f>VLOOKUP(A131,Centros!$AC$2:$AE$349,3,FALSE)</f>
        <v>SMI</v>
      </c>
      <c r="AS131" s="82">
        <f t="shared" si="13"/>
        <v>110601</v>
      </c>
      <c r="AT131" s="82">
        <f t="shared" si="11"/>
        <v>20028</v>
      </c>
    </row>
    <row r="132" spans="1:46" x14ac:dyDescent="0.3">
      <c r="A132" s="70">
        <v>20003</v>
      </c>
      <c r="B132" s="70">
        <v>22</v>
      </c>
      <c r="C132" s="71" t="s">
        <v>7712</v>
      </c>
      <c r="D132" s="70">
        <v>22</v>
      </c>
      <c r="E132" s="71" t="s">
        <v>7670</v>
      </c>
      <c r="F132" s="72">
        <v>45931</v>
      </c>
      <c r="G132" s="72"/>
      <c r="H132" s="71" t="s">
        <v>7713</v>
      </c>
      <c r="I132" s="71" t="s">
        <v>7714</v>
      </c>
      <c r="J132" s="71" t="s">
        <v>36</v>
      </c>
      <c r="K132" s="71" t="s">
        <v>7715</v>
      </c>
      <c r="L132" s="71" t="s">
        <v>7716</v>
      </c>
      <c r="M132" s="71" t="s">
        <v>7717</v>
      </c>
      <c r="N132" s="71" t="s">
        <v>7718</v>
      </c>
      <c r="O132" s="71" t="s">
        <v>157</v>
      </c>
      <c r="P132" s="70">
        <v>300</v>
      </c>
      <c r="Q132" s="71" t="s">
        <v>78</v>
      </c>
      <c r="R132" s="70">
        <v>31.25</v>
      </c>
      <c r="S132" s="72">
        <v>45327</v>
      </c>
      <c r="T132" s="71" t="s">
        <v>7676</v>
      </c>
      <c r="U132" s="71" t="s">
        <v>5261</v>
      </c>
      <c r="V132" s="72">
        <v>37469</v>
      </c>
      <c r="W132" s="71" t="s">
        <v>70</v>
      </c>
      <c r="X132" s="71" t="s">
        <v>42</v>
      </c>
      <c r="Y132" s="71" t="s">
        <v>52</v>
      </c>
      <c r="Z132" s="70">
        <v>0</v>
      </c>
      <c r="AA132" s="70">
        <v>10</v>
      </c>
      <c r="AB132" s="71" t="s">
        <v>36</v>
      </c>
      <c r="AC132" s="71" t="s">
        <v>2910</v>
      </c>
      <c r="AD132" s="71" t="s">
        <v>44</v>
      </c>
      <c r="AE132" s="71" t="s">
        <v>45</v>
      </c>
      <c r="AF132" s="71" t="s">
        <v>5261</v>
      </c>
      <c r="AG132" s="71" t="s">
        <v>46</v>
      </c>
      <c r="AH132" s="73">
        <v>454.24</v>
      </c>
      <c r="AI132" s="70"/>
      <c r="AJ132" s="73">
        <v>160.07</v>
      </c>
      <c r="AK132" s="70"/>
      <c r="AL132" s="73">
        <v>614.30999999999995</v>
      </c>
      <c r="AM132" s="73">
        <v>20.48</v>
      </c>
      <c r="AN132" s="109">
        <f t="shared" si="10"/>
        <v>8.1920000000000002</v>
      </c>
      <c r="AO132" s="82" t="str">
        <f t="shared" si="12"/>
        <v>200031</v>
      </c>
      <c r="AP132" s="82">
        <f>VLOOKUP(AO132,Centros!$AA$2:$AB$490,2,FALSE)</f>
        <v>110050</v>
      </c>
      <c r="AQ132" s="82" t="str">
        <f>VLOOKUP(AP132,Centros!$U$2:$V$281,2,FALSE)</f>
        <v>PADRE DEHON</v>
      </c>
      <c r="AR132" s="82" t="str">
        <f>VLOOKUP(A132,Centros!$AC$2:$AE$349,3,FALSE)</f>
        <v>SMI</v>
      </c>
      <c r="AS132" s="82">
        <f t="shared" si="13"/>
        <v>110050</v>
      </c>
      <c r="AT132" s="82">
        <f t="shared" si="11"/>
        <v>20003</v>
      </c>
    </row>
    <row r="133" spans="1:46" x14ac:dyDescent="0.3">
      <c r="A133" s="70">
        <v>19228</v>
      </c>
      <c r="B133" s="70">
        <v>1725</v>
      </c>
      <c r="C133" s="71" t="s">
        <v>5459</v>
      </c>
      <c r="D133" s="70">
        <v>1725</v>
      </c>
      <c r="E133" s="71" t="s">
        <v>35</v>
      </c>
      <c r="F133" s="72">
        <v>45908</v>
      </c>
      <c r="G133" s="72"/>
      <c r="H133" s="71" t="s">
        <v>5460</v>
      </c>
      <c r="I133" s="71" t="s">
        <v>5461</v>
      </c>
      <c r="J133" s="71" t="s">
        <v>5462</v>
      </c>
      <c r="K133" s="71" t="s">
        <v>5463</v>
      </c>
      <c r="L133" s="71" t="s">
        <v>5464</v>
      </c>
      <c r="M133" s="71" t="s">
        <v>5465</v>
      </c>
      <c r="N133" s="71" t="s">
        <v>206</v>
      </c>
      <c r="O133" s="71" t="s">
        <v>38</v>
      </c>
      <c r="P133" s="70">
        <v>300</v>
      </c>
      <c r="Q133" s="71" t="s">
        <v>78</v>
      </c>
      <c r="R133" s="70">
        <v>50</v>
      </c>
      <c r="S133" s="72">
        <v>41025</v>
      </c>
      <c r="T133" s="71" t="s">
        <v>820</v>
      </c>
      <c r="U133" s="71" t="s">
        <v>58</v>
      </c>
      <c r="V133" s="72">
        <v>24187</v>
      </c>
      <c r="W133" s="71" t="s">
        <v>821</v>
      </c>
      <c r="X133" s="71" t="s">
        <v>42</v>
      </c>
      <c r="Y133" s="71" t="s">
        <v>140</v>
      </c>
      <c r="Z133" s="70">
        <v>2</v>
      </c>
      <c r="AA133" s="70">
        <v>10</v>
      </c>
      <c r="AB133" s="71" t="s">
        <v>36</v>
      </c>
      <c r="AC133" s="71" t="s">
        <v>2905</v>
      </c>
      <c r="AD133" s="71" t="s">
        <v>44</v>
      </c>
      <c r="AE133" s="71" t="s">
        <v>45</v>
      </c>
      <c r="AF133" s="71" t="s">
        <v>58</v>
      </c>
      <c r="AG133" s="71" t="s">
        <v>46</v>
      </c>
      <c r="AH133" s="73">
        <v>769.87</v>
      </c>
      <c r="AI133" s="73">
        <v>90.64</v>
      </c>
      <c r="AJ133" s="73">
        <v>275.95999999999998</v>
      </c>
      <c r="AK133" s="70"/>
      <c r="AL133" s="73">
        <v>1136.47</v>
      </c>
      <c r="AM133" s="73">
        <v>37.880000000000003</v>
      </c>
      <c r="AN133" s="109">
        <f t="shared" si="10"/>
        <v>9.4700000000000006</v>
      </c>
      <c r="AO133" s="82" t="str">
        <f t="shared" si="12"/>
        <v>19228111</v>
      </c>
      <c r="AP133" s="82">
        <f>VLOOKUP(AO133,Centros!$AA$2:$AB$490,2,FALSE)</f>
        <v>110801</v>
      </c>
      <c r="AQ133" s="82" t="str">
        <f>VLOOKUP(AP133,Centros!$U$2:$V$281,2,FALSE)</f>
        <v>COL. VEDRUNA CARABANCHEL</v>
      </c>
      <c r="AR133" s="82" t="str">
        <f>VLOOKUP(A133,Centros!$AC$2:$AE$349,3,FALSE)</f>
        <v>ALGADI</v>
      </c>
      <c r="AS133" s="82">
        <f t="shared" si="13"/>
        <v>110801</v>
      </c>
      <c r="AT133" s="82">
        <f t="shared" si="11"/>
        <v>19228</v>
      </c>
    </row>
    <row r="134" spans="1:46" x14ac:dyDescent="0.3">
      <c r="A134" s="70">
        <v>20028</v>
      </c>
      <c r="B134" s="70">
        <v>484</v>
      </c>
      <c r="C134" s="71" t="s">
        <v>5466</v>
      </c>
      <c r="D134" s="70">
        <v>484</v>
      </c>
      <c r="E134" s="71" t="s">
        <v>63</v>
      </c>
      <c r="F134" s="72">
        <v>45908</v>
      </c>
      <c r="G134" s="72"/>
      <c r="H134" s="71" t="s">
        <v>5467</v>
      </c>
      <c r="I134" s="71" t="s">
        <v>5468</v>
      </c>
      <c r="J134" s="71" t="s">
        <v>36</v>
      </c>
      <c r="K134" s="71" t="s">
        <v>5469</v>
      </c>
      <c r="L134" s="71" t="s">
        <v>109</v>
      </c>
      <c r="M134" s="71" t="s">
        <v>5470</v>
      </c>
      <c r="N134" s="71" t="s">
        <v>37</v>
      </c>
      <c r="O134" s="71" t="s">
        <v>38</v>
      </c>
      <c r="P134" s="70">
        <v>300</v>
      </c>
      <c r="Q134" s="71" t="s">
        <v>57</v>
      </c>
      <c r="R134" s="70">
        <v>31.25</v>
      </c>
      <c r="S134" s="72">
        <v>44670</v>
      </c>
      <c r="T134" s="71" t="s">
        <v>5471</v>
      </c>
      <c r="U134" s="71" t="s">
        <v>79</v>
      </c>
      <c r="V134" s="72">
        <v>35537</v>
      </c>
      <c r="W134" s="71" t="s">
        <v>240</v>
      </c>
      <c r="X134" s="71" t="s">
        <v>42</v>
      </c>
      <c r="Y134" s="71" t="s">
        <v>36</v>
      </c>
      <c r="Z134" s="70">
        <v>0</v>
      </c>
      <c r="AA134" s="70">
        <v>10</v>
      </c>
      <c r="AB134" s="71" t="s">
        <v>36</v>
      </c>
      <c r="AC134" s="71" t="s">
        <v>2905</v>
      </c>
      <c r="AD134" s="71" t="s">
        <v>44</v>
      </c>
      <c r="AE134" s="71" t="s">
        <v>45</v>
      </c>
      <c r="AF134" s="71" t="s">
        <v>5472</v>
      </c>
      <c r="AG134" s="71" t="s">
        <v>46</v>
      </c>
      <c r="AH134" s="73">
        <v>375.02</v>
      </c>
      <c r="AI134" s="73">
        <v>56.65</v>
      </c>
      <c r="AJ134" s="73">
        <v>160.07</v>
      </c>
      <c r="AK134" s="70"/>
      <c r="AL134" s="73">
        <v>591.74</v>
      </c>
      <c r="AM134" s="73">
        <v>19.72</v>
      </c>
      <c r="AN134" s="109">
        <f t="shared" si="10"/>
        <v>7.8879999999999999</v>
      </c>
      <c r="AO134" s="82" t="str">
        <f t="shared" si="12"/>
        <v>2002838</v>
      </c>
      <c r="AP134" s="82">
        <f>VLOOKUP(AO134,Centros!$AA$2:$AB$490,2,FALSE)</f>
        <v>110202</v>
      </c>
      <c r="AQ134" s="82" t="str">
        <f>VLOOKUP(AP134,Centros!$U$2:$V$281,2,FALSE)</f>
        <v>GREDOS SAN DIEGO  - MORATALAZ</v>
      </c>
      <c r="AR134" s="82" t="str">
        <f>VLOOKUP(A134,Centros!$AC$2:$AE$349,3,FALSE)</f>
        <v>SMI</v>
      </c>
      <c r="AS134" s="82">
        <f t="shared" si="13"/>
        <v>110202</v>
      </c>
      <c r="AT134" s="82">
        <f t="shared" si="11"/>
        <v>20028</v>
      </c>
    </row>
    <row r="135" spans="1:46" x14ac:dyDescent="0.3">
      <c r="A135" s="70">
        <v>19203</v>
      </c>
      <c r="B135" s="70">
        <v>62</v>
      </c>
      <c r="C135" s="71" t="s">
        <v>7719</v>
      </c>
      <c r="D135" s="70">
        <v>62</v>
      </c>
      <c r="E135" s="71" t="s">
        <v>1231</v>
      </c>
      <c r="F135" s="72">
        <v>45894</v>
      </c>
      <c r="G135" s="72"/>
      <c r="H135" s="71" t="s">
        <v>7720</v>
      </c>
      <c r="I135" s="71" t="s">
        <v>7721</v>
      </c>
      <c r="J135" s="71" t="s">
        <v>36</v>
      </c>
      <c r="K135" s="71" t="s">
        <v>7722</v>
      </c>
      <c r="L135" s="71" t="s">
        <v>7723</v>
      </c>
      <c r="M135" s="71" t="s">
        <v>7724</v>
      </c>
      <c r="N135" s="71" t="s">
        <v>7725</v>
      </c>
      <c r="O135" s="71" t="s">
        <v>157</v>
      </c>
      <c r="P135" s="70">
        <v>300</v>
      </c>
      <c r="Q135" s="71" t="s">
        <v>57</v>
      </c>
      <c r="R135" s="70">
        <v>50</v>
      </c>
      <c r="S135" s="72">
        <v>45894</v>
      </c>
      <c r="T135" s="71" t="s">
        <v>1232</v>
      </c>
      <c r="U135" s="71" t="s">
        <v>40</v>
      </c>
      <c r="V135" s="72">
        <v>24603</v>
      </c>
      <c r="W135" s="71" t="s">
        <v>70</v>
      </c>
      <c r="X135" s="71" t="s">
        <v>42</v>
      </c>
      <c r="Y135" s="71" t="s">
        <v>52</v>
      </c>
      <c r="Z135" s="70">
        <v>0</v>
      </c>
      <c r="AA135" s="70">
        <v>10</v>
      </c>
      <c r="AB135" s="71" t="s">
        <v>36</v>
      </c>
      <c r="AC135" s="71" t="s">
        <v>2910</v>
      </c>
      <c r="AD135" s="71" t="s">
        <v>44</v>
      </c>
      <c r="AE135" s="71" t="s">
        <v>45</v>
      </c>
      <c r="AF135" s="71" t="s">
        <v>40</v>
      </c>
      <c r="AG135" s="71" t="s">
        <v>46</v>
      </c>
      <c r="AH135" s="73">
        <v>785.04</v>
      </c>
      <c r="AI135" s="70"/>
      <c r="AJ135" s="73">
        <v>251.77</v>
      </c>
      <c r="AK135" s="70"/>
      <c r="AL135" s="73">
        <v>1036.81</v>
      </c>
      <c r="AM135" s="73">
        <v>34.56</v>
      </c>
      <c r="AN135" s="109">
        <f t="shared" si="10"/>
        <v>8.64</v>
      </c>
      <c r="AO135" s="82" t="str">
        <f t="shared" si="12"/>
        <v>192031</v>
      </c>
      <c r="AP135" s="82">
        <f>VLOOKUP(AO135,Centros!$AA$2:$AB$490,2,FALSE)</f>
        <v>110050</v>
      </c>
      <c r="AQ135" s="82" t="str">
        <f>VLOOKUP(AP135,Centros!$U$2:$V$281,2,FALSE)</f>
        <v>PADRE DEHON</v>
      </c>
      <c r="AR135" s="82" t="str">
        <f>VLOOKUP(A135,Centros!$AC$2:$AE$349,3,FALSE)</f>
        <v>ALGADI</v>
      </c>
      <c r="AS135" s="82">
        <f t="shared" si="13"/>
        <v>110050</v>
      </c>
      <c r="AT135" s="82">
        <f t="shared" si="11"/>
        <v>19203</v>
      </c>
    </row>
    <row r="136" spans="1:46" x14ac:dyDescent="0.3">
      <c r="A136" s="70">
        <v>19228</v>
      </c>
      <c r="B136" s="70">
        <v>2236</v>
      </c>
      <c r="C136" s="71" t="s">
        <v>7726</v>
      </c>
      <c r="D136" s="70">
        <v>2236</v>
      </c>
      <c r="E136" s="71" t="s">
        <v>35</v>
      </c>
      <c r="F136" s="72">
        <v>45908</v>
      </c>
      <c r="G136" s="72"/>
      <c r="H136" s="71" t="s">
        <v>7727</v>
      </c>
      <c r="I136" s="71" t="s">
        <v>7728</v>
      </c>
      <c r="J136" s="71" t="s">
        <v>36</v>
      </c>
      <c r="K136" s="71" t="s">
        <v>7729</v>
      </c>
      <c r="L136" s="71" t="s">
        <v>7730</v>
      </c>
      <c r="M136" s="71" t="s">
        <v>7731</v>
      </c>
      <c r="N136" s="71" t="s">
        <v>105</v>
      </c>
      <c r="O136" s="71" t="s">
        <v>38</v>
      </c>
      <c r="P136" s="70">
        <v>300</v>
      </c>
      <c r="Q136" s="71" t="s">
        <v>57</v>
      </c>
      <c r="R136" s="70">
        <v>25</v>
      </c>
      <c r="S136" s="72">
        <v>45908</v>
      </c>
      <c r="T136" s="71" t="s">
        <v>6208</v>
      </c>
      <c r="U136" s="71" t="s">
        <v>79</v>
      </c>
      <c r="V136" s="72">
        <v>36259</v>
      </c>
      <c r="W136" s="71" t="s">
        <v>883</v>
      </c>
      <c r="X136" s="71" t="s">
        <v>42</v>
      </c>
      <c r="Y136" s="71" t="s">
        <v>36</v>
      </c>
      <c r="Z136" s="70">
        <v>0</v>
      </c>
      <c r="AA136" s="70">
        <v>10</v>
      </c>
      <c r="AB136" s="71" t="s">
        <v>36</v>
      </c>
      <c r="AC136" s="71" t="s">
        <v>2905</v>
      </c>
      <c r="AD136" s="71" t="s">
        <v>44</v>
      </c>
      <c r="AE136" s="71" t="s">
        <v>45</v>
      </c>
      <c r="AF136" s="71" t="s">
        <v>79</v>
      </c>
      <c r="AG136" s="71" t="s">
        <v>46</v>
      </c>
      <c r="AH136" s="73">
        <v>300.01</v>
      </c>
      <c r="AI136" s="73">
        <v>45.32</v>
      </c>
      <c r="AJ136" s="73">
        <v>122.74</v>
      </c>
      <c r="AK136" s="70"/>
      <c r="AL136" s="73">
        <v>468.07</v>
      </c>
      <c r="AM136" s="73">
        <v>15.6</v>
      </c>
      <c r="AN136" s="109">
        <f t="shared" si="10"/>
        <v>7.8</v>
      </c>
      <c r="AO136" s="82" t="str">
        <f t="shared" si="12"/>
        <v>19228112</v>
      </c>
      <c r="AP136" s="82">
        <f>VLOOKUP(AO136,Centros!$AA$2:$AB$490,2,FALSE)</f>
        <v>110123</v>
      </c>
      <c r="AQ136" s="82" t="str">
        <f>VLOOKUP(AP136,Centros!$U$2:$V$281,2,FALSE)</f>
        <v>BREWSTER MADRID</v>
      </c>
      <c r="AR136" s="82" t="str">
        <f>VLOOKUP(A136,Centros!$AC$2:$AE$349,3,FALSE)</f>
        <v>ALGADI</v>
      </c>
      <c r="AS136" s="82">
        <f t="shared" si="13"/>
        <v>110123</v>
      </c>
      <c r="AT136" s="82">
        <f t="shared" si="11"/>
        <v>19228</v>
      </c>
    </row>
    <row r="137" spans="1:46" x14ac:dyDescent="0.3">
      <c r="A137" s="70">
        <v>19228</v>
      </c>
      <c r="B137" s="70">
        <v>986</v>
      </c>
      <c r="C137" s="71" t="s">
        <v>1256</v>
      </c>
      <c r="D137" s="70">
        <v>986</v>
      </c>
      <c r="E137" s="71" t="s">
        <v>35</v>
      </c>
      <c r="F137" s="72">
        <v>45810</v>
      </c>
      <c r="G137" s="72"/>
      <c r="H137" s="71" t="s">
        <v>1267</v>
      </c>
      <c r="I137" s="71" t="s">
        <v>1268</v>
      </c>
      <c r="J137" s="71" t="s">
        <v>36</v>
      </c>
      <c r="K137" s="71" t="s">
        <v>1269</v>
      </c>
      <c r="L137" s="71" t="s">
        <v>1270</v>
      </c>
      <c r="M137" s="71" t="s">
        <v>1271</v>
      </c>
      <c r="N137" s="71" t="s">
        <v>77</v>
      </c>
      <c r="O137" s="71" t="s">
        <v>38</v>
      </c>
      <c r="P137" s="70">
        <v>200</v>
      </c>
      <c r="Q137" s="71" t="s">
        <v>2925</v>
      </c>
      <c r="R137" s="70">
        <v>81.25</v>
      </c>
      <c r="S137" s="72">
        <v>45566</v>
      </c>
      <c r="T137" s="71" t="s">
        <v>2847</v>
      </c>
      <c r="U137" s="71" t="s">
        <v>155</v>
      </c>
      <c r="V137" s="72">
        <v>29947</v>
      </c>
      <c r="W137" s="71" t="s">
        <v>414</v>
      </c>
      <c r="X137" s="71" t="s">
        <v>42</v>
      </c>
      <c r="Y137" s="71" t="s">
        <v>66</v>
      </c>
      <c r="Z137" s="70">
        <v>0</v>
      </c>
      <c r="AA137" s="70">
        <v>6</v>
      </c>
      <c r="AB137" s="71" t="s">
        <v>36</v>
      </c>
      <c r="AC137" s="71" t="s">
        <v>2905</v>
      </c>
      <c r="AD137" s="71" t="s">
        <v>44</v>
      </c>
      <c r="AE137" s="71" t="s">
        <v>53</v>
      </c>
      <c r="AF137" s="71" t="s">
        <v>155</v>
      </c>
      <c r="AG137" s="71" t="s">
        <v>46</v>
      </c>
      <c r="AH137" s="73">
        <v>965.4</v>
      </c>
      <c r="AI137" s="73">
        <v>156.93</v>
      </c>
      <c r="AJ137" s="73">
        <v>397.57</v>
      </c>
      <c r="AK137" s="70"/>
      <c r="AL137" s="73">
        <v>1519.9</v>
      </c>
      <c r="AM137" s="73">
        <v>50.66</v>
      </c>
      <c r="AN137" s="109">
        <f t="shared" si="10"/>
        <v>7.793846153846153</v>
      </c>
      <c r="AO137" s="82" t="str">
        <f t="shared" si="12"/>
        <v>1922845</v>
      </c>
      <c r="AP137" s="82">
        <f>VLOOKUP(AO137,Centros!$AA$2:$AB$490,2,FALSE)</f>
        <v>510005</v>
      </c>
      <c r="AQ137" s="82" t="str">
        <f>VLOOKUP(AP137,Centros!$U$2:$V$281,2,FALSE)</f>
        <v>C.P. TERCIARIOS CAPUCHINOS</v>
      </c>
      <c r="AR137" s="82" t="str">
        <f>VLOOKUP(A137,Centros!$AC$2:$AE$349,3,FALSE)</f>
        <v>ALGADI</v>
      </c>
      <c r="AS137" s="82">
        <f t="shared" si="13"/>
        <v>510005</v>
      </c>
      <c r="AT137" s="82">
        <f t="shared" si="11"/>
        <v>19228</v>
      </c>
    </row>
    <row r="138" spans="1:46" x14ac:dyDescent="0.3">
      <c r="A138" s="70">
        <v>20028</v>
      </c>
      <c r="B138" s="70">
        <v>561</v>
      </c>
      <c r="C138" s="71" t="s">
        <v>3165</v>
      </c>
      <c r="D138" s="70">
        <v>561</v>
      </c>
      <c r="E138" s="71" t="s">
        <v>63</v>
      </c>
      <c r="F138" s="72">
        <v>45505</v>
      </c>
      <c r="G138" s="72"/>
      <c r="H138" s="71" t="s">
        <v>3166</v>
      </c>
      <c r="I138" s="71" t="s">
        <v>3167</v>
      </c>
      <c r="J138" s="71" t="s">
        <v>3168</v>
      </c>
      <c r="K138" s="71" t="s">
        <v>3169</v>
      </c>
      <c r="L138" s="71" t="s">
        <v>3170</v>
      </c>
      <c r="M138" s="71" t="s">
        <v>3171</v>
      </c>
      <c r="N138" s="71" t="s">
        <v>209</v>
      </c>
      <c r="O138" s="71" t="s">
        <v>38</v>
      </c>
      <c r="P138" s="70">
        <v>100</v>
      </c>
      <c r="Q138" s="71" t="s">
        <v>2951</v>
      </c>
      <c r="R138" s="70">
        <v>100</v>
      </c>
      <c r="S138" s="72">
        <v>42536</v>
      </c>
      <c r="T138" s="71" t="s">
        <v>2897</v>
      </c>
      <c r="U138" s="71" t="s">
        <v>3172</v>
      </c>
      <c r="V138" s="72">
        <v>26931</v>
      </c>
      <c r="W138" s="71" t="s">
        <v>161</v>
      </c>
      <c r="X138" s="71" t="s">
        <v>42</v>
      </c>
      <c r="Y138" s="71" t="s">
        <v>36</v>
      </c>
      <c r="Z138" s="70">
        <v>0</v>
      </c>
      <c r="AA138" s="70">
        <v>8</v>
      </c>
      <c r="AB138" s="71" t="s">
        <v>36</v>
      </c>
      <c r="AC138" s="71" t="s">
        <v>2824</v>
      </c>
      <c r="AD138" s="71" t="s">
        <v>162</v>
      </c>
      <c r="AE138" s="71" t="s">
        <v>45</v>
      </c>
      <c r="AF138" s="71" t="s">
        <v>36</v>
      </c>
      <c r="AG138" s="71" t="s">
        <v>46</v>
      </c>
      <c r="AH138" s="73">
        <v>1545.1</v>
      </c>
      <c r="AI138" s="73">
        <v>204.3</v>
      </c>
      <c r="AJ138" s="73">
        <v>580.28</v>
      </c>
      <c r="AK138" s="70"/>
      <c r="AL138" s="73">
        <v>2329.6799999999998</v>
      </c>
      <c r="AM138" s="73">
        <v>77.66</v>
      </c>
      <c r="AN138" s="109">
        <f t="shared" si="10"/>
        <v>9.7074999999999996</v>
      </c>
      <c r="AO138" s="82" t="str">
        <f t="shared" si="12"/>
        <v>2002844</v>
      </c>
      <c r="AP138" s="82">
        <f>VLOOKUP(AO138,Centros!$AA$2:$AB$490,2,FALSE)</f>
        <v>330028</v>
      </c>
      <c r="AQ138" s="82" t="str">
        <f>VLOOKUP(AP138,Centros!$U$2:$V$281,2,FALSE)</f>
        <v>CLARETIANOS COLMENAR ASISTENCIAL</v>
      </c>
      <c r="AR138" s="82" t="str">
        <f>VLOOKUP(A138,Centros!$AC$2:$AE$349,3,FALSE)</f>
        <v>SMI</v>
      </c>
      <c r="AS138" s="82">
        <f t="shared" si="13"/>
        <v>330028</v>
      </c>
      <c r="AT138" s="82">
        <f t="shared" si="11"/>
        <v>20028</v>
      </c>
    </row>
    <row r="139" spans="1:46" x14ac:dyDescent="0.3">
      <c r="A139" s="70">
        <v>19228</v>
      </c>
      <c r="B139" s="70">
        <v>1756</v>
      </c>
      <c r="C139" s="71" t="s">
        <v>5473</v>
      </c>
      <c r="D139" s="70">
        <v>1756</v>
      </c>
      <c r="E139" s="71" t="s">
        <v>35</v>
      </c>
      <c r="F139" s="72">
        <v>45908</v>
      </c>
      <c r="G139" s="72"/>
      <c r="H139" s="71" t="s">
        <v>5474</v>
      </c>
      <c r="I139" s="71" t="s">
        <v>5475</v>
      </c>
      <c r="J139" s="71" t="s">
        <v>36</v>
      </c>
      <c r="K139" s="71" t="s">
        <v>5476</v>
      </c>
      <c r="L139" s="71" t="s">
        <v>5477</v>
      </c>
      <c r="M139" s="71" t="s">
        <v>5478</v>
      </c>
      <c r="N139" s="71" t="s">
        <v>152</v>
      </c>
      <c r="O139" s="71" t="s">
        <v>38</v>
      </c>
      <c r="P139" s="70">
        <v>300</v>
      </c>
      <c r="Q139" s="71" t="s">
        <v>78</v>
      </c>
      <c r="R139" s="70">
        <v>100</v>
      </c>
      <c r="S139" s="72">
        <v>36784</v>
      </c>
      <c r="T139" s="71" t="s">
        <v>5479</v>
      </c>
      <c r="U139" s="71" t="s">
        <v>86</v>
      </c>
      <c r="V139" s="72">
        <v>24877</v>
      </c>
      <c r="W139" s="71" t="s">
        <v>892</v>
      </c>
      <c r="X139" s="71" t="s">
        <v>42</v>
      </c>
      <c r="Y139" s="71" t="s">
        <v>36</v>
      </c>
      <c r="Z139" s="70">
        <v>0</v>
      </c>
      <c r="AA139" s="70">
        <v>8</v>
      </c>
      <c r="AB139" s="71" t="s">
        <v>36</v>
      </c>
      <c r="AC139" s="71" t="s">
        <v>2905</v>
      </c>
      <c r="AD139" s="71" t="s">
        <v>44</v>
      </c>
      <c r="AE139" s="71" t="s">
        <v>45</v>
      </c>
      <c r="AF139" s="71" t="s">
        <v>86</v>
      </c>
      <c r="AG139" s="71" t="s">
        <v>46</v>
      </c>
      <c r="AH139" s="73">
        <v>1349.51</v>
      </c>
      <c r="AI139" s="73">
        <v>187.25</v>
      </c>
      <c r="AJ139" s="73">
        <v>492.84</v>
      </c>
      <c r="AK139" s="70"/>
      <c r="AL139" s="73">
        <v>2029.6</v>
      </c>
      <c r="AM139" s="73">
        <v>67.650000000000006</v>
      </c>
      <c r="AN139" s="109">
        <f t="shared" si="10"/>
        <v>8.4562500000000007</v>
      </c>
      <c r="AO139" s="82" t="str">
        <f t="shared" si="12"/>
        <v>19228114</v>
      </c>
      <c r="AP139" s="82">
        <f>VLOOKUP(AO139,Centros!$AA$2:$AB$490,2,FALSE)</f>
        <v>110305</v>
      </c>
      <c r="AQ139" s="82" t="str">
        <f>VLOOKUP(AP139,Centros!$U$2:$V$281,2,FALSE)</f>
        <v>FUNDACION COLEGIO BERRIZ</v>
      </c>
      <c r="AR139" s="82" t="str">
        <f>VLOOKUP(A139,Centros!$AC$2:$AE$349,3,FALSE)</f>
        <v>ALGADI</v>
      </c>
      <c r="AS139" s="82">
        <f t="shared" si="13"/>
        <v>110305</v>
      </c>
      <c r="AT139" s="82">
        <f t="shared" si="11"/>
        <v>19228</v>
      </c>
    </row>
    <row r="140" spans="1:46" x14ac:dyDescent="0.3">
      <c r="A140" s="70">
        <v>19228</v>
      </c>
      <c r="B140" s="70">
        <v>2188</v>
      </c>
      <c r="C140" s="71" t="s">
        <v>5480</v>
      </c>
      <c r="D140" s="70">
        <v>2188</v>
      </c>
      <c r="E140" s="71" t="s">
        <v>35</v>
      </c>
      <c r="F140" s="72">
        <v>45897</v>
      </c>
      <c r="G140" s="72"/>
      <c r="H140" s="71" t="s">
        <v>5481</v>
      </c>
      <c r="I140" s="71" t="s">
        <v>5482</v>
      </c>
      <c r="J140" s="71" t="s">
        <v>36</v>
      </c>
      <c r="K140" s="71" t="s">
        <v>5483</v>
      </c>
      <c r="L140" s="71" t="s">
        <v>5484</v>
      </c>
      <c r="M140" s="71" t="s">
        <v>5485</v>
      </c>
      <c r="N140" s="71" t="s">
        <v>5486</v>
      </c>
      <c r="O140" s="71" t="s">
        <v>38</v>
      </c>
      <c r="P140" s="70">
        <v>300</v>
      </c>
      <c r="Q140" s="71" t="s">
        <v>85</v>
      </c>
      <c r="R140" s="70">
        <v>100</v>
      </c>
      <c r="S140" s="72">
        <v>40070</v>
      </c>
      <c r="T140" s="71" t="s">
        <v>2831</v>
      </c>
      <c r="U140" s="71" t="s">
        <v>40</v>
      </c>
      <c r="V140" s="72">
        <v>21808</v>
      </c>
      <c r="W140" s="71" t="s">
        <v>91</v>
      </c>
      <c r="X140" s="71" t="s">
        <v>42</v>
      </c>
      <c r="Y140" s="71" t="s">
        <v>36</v>
      </c>
      <c r="Z140" s="70">
        <v>1</v>
      </c>
      <c r="AA140" s="70">
        <v>10</v>
      </c>
      <c r="AB140" s="71" t="s">
        <v>36</v>
      </c>
      <c r="AC140" s="71" t="s">
        <v>2905</v>
      </c>
      <c r="AD140" s="71" t="s">
        <v>44</v>
      </c>
      <c r="AE140" s="71" t="s">
        <v>45</v>
      </c>
      <c r="AF140" s="71" t="s">
        <v>40</v>
      </c>
      <c r="AG140" s="71" t="s">
        <v>46</v>
      </c>
      <c r="AH140" s="73">
        <v>1305.3900000000001</v>
      </c>
      <c r="AI140" s="73">
        <v>181.29</v>
      </c>
      <c r="AJ140" s="73">
        <v>476.78</v>
      </c>
      <c r="AK140" s="70"/>
      <c r="AL140" s="73">
        <v>1963.46</v>
      </c>
      <c r="AM140" s="73">
        <v>65.45</v>
      </c>
      <c r="AN140" s="109">
        <f t="shared" si="10"/>
        <v>8.1812500000000004</v>
      </c>
      <c r="AO140" s="82" t="str">
        <f t="shared" si="12"/>
        <v>1922861</v>
      </c>
      <c r="AP140" s="82">
        <f>VLOOKUP(AO140,Centros!$AA$2:$AB$490,2,FALSE)</f>
        <v>110807</v>
      </c>
      <c r="AQ140" s="82" t="str">
        <f>VLOOKUP(AP140,Centros!$U$2:$V$281,2,FALSE)</f>
        <v>COLEGIO NTRA SRA BUEN CONSEJO</v>
      </c>
      <c r="AR140" s="82" t="str">
        <f>VLOOKUP(A140,Centros!$AC$2:$AE$349,3,FALSE)</f>
        <v>ALGADI</v>
      </c>
      <c r="AS140" s="82">
        <f t="shared" si="13"/>
        <v>110807</v>
      </c>
      <c r="AT140" s="82">
        <f t="shared" si="11"/>
        <v>19228</v>
      </c>
    </row>
    <row r="141" spans="1:46" x14ac:dyDescent="0.3">
      <c r="A141" s="70">
        <v>19246</v>
      </c>
      <c r="B141" s="70">
        <v>84</v>
      </c>
      <c r="C141" s="71" t="s">
        <v>7732</v>
      </c>
      <c r="D141" s="70">
        <v>84</v>
      </c>
      <c r="E141" s="71" t="s">
        <v>113</v>
      </c>
      <c r="F141" s="72">
        <v>45901</v>
      </c>
      <c r="G141" s="72"/>
      <c r="H141" s="71" t="s">
        <v>7733</v>
      </c>
      <c r="I141" s="71" t="s">
        <v>7734</v>
      </c>
      <c r="J141" s="71" t="s">
        <v>36</v>
      </c>
      <c r="K141" s="71" t="s">
        <v>7735</v>
      </c>
      <c r="L141" s="71" t="s">
        <v>7736</v>
      </c>
      <c r="M141" s="71" t="s">
        <v>7737</v>
      </c>
      <c r="N141" s="71" t="s">
        <v>7738</v>
      </c>
      <c r="O141" s="71" t="s">
        <v>114</v>
      </c>
      <c r="P141" s="70">
        <v>300</v>
      </c>
      <c r="Q141" s="71" t="s">
        <v>78</v>
      </c>
      <c r="R141" s="70">
        <v>58.44</v>
      </c>
      <c r="S141" s="72">
        <v>44816</v>
      </c>
      <c r="T141" s="71" t="s">
        <v>2886</v>
      </c>
      <c r="U141" s="71" t="s">
        <v>90</v>
      </c>
      <c r="V141" s="72">
        <v>29147</v>
      </c>
      <c r="W141" s="71" t="s">
        <v>115</v>
      </c>
      <c r="X141" s="71" t="s">
        <v>42</v>
      </c>
      <c r="Y141" s="71" t="s">
        <v>66</v>
      </c>
      <c r="Z141" s="70">
        <v>0</v>
      </c>
      <c r="AA141" s="70">
        <v>10</v>
      </c>
      <c r="AB141" s="71" t="s">
        <v>36</v>
      </c>
      <c r="AC141" s="71" t="s">
        <v>116</v>
      </c>
      <c r="AD141" s="71" t="s">
        <v>117</v>
      </c>
      <c r="AE141" s="71" t="s">
        <v>53</v>
      </c>
      <c r="AF141" s="71" t="s">
        <v>242</v>
      </c>
      <c r="AG141" s="71" t="s">
        <v>46</v>
      </c>
      <c r="AH141" s="73">
        <v>806.85</v>
      </c>
      <c r="AI141" s="70"/>
      <c r="AJ141" s="73">
        <v>277.5</v>
      </c>
      <c r="AK141" s="70"/>
      <c r="AL141" s="73">
        <v>1084.3499999999999</v>
      </c>
      <c r="AM141" s="73">
        <v>36.15</v>
      </c>
      <c r="AN141" s="109">
        <f t="shared" si="10"/>
        <v>7.7322895277207389</v>
      </c>
      <c r="AO141" s="82" t="str">
        <f t="shared" si="12"/>
        <v>192468</v>
      </c>
      <c r="AP141" s="82">
        <f>VLOOKUP(AO141,Centros!$AA$2:$AB$490,2,FALSE)</f>
        <v>110018</v>
      </c>
      <c r="AQ141" s="82" t="str">
        <f>VLOOKUP(AP141,Centros!$U$2:$V$281,2,FALSE)</f>
        <v>COLEGIO Mª INMACULADA DE CARCAIXENT</v>
      </c>
      <c r="AR141" s="82" t="str">
        <f>VLOOKUP(A141,Centros!$AC$2:$AE$349,3,FALSE)</f>
        <v>ALGADI</v>
      </c>
      <c r="AS141" s="82">
        <f t="shared" si="13"/>
        <v>110018</v>
      </c>
      <c r="AT141" s="82">
        <f t="shared" si="11"/>
        <v>19246</v>
      </c>
    </row>
    <row r="142" spans="1:46" x14ac:dyDescent="0.3">
      <c r="A142" s="70">
        <v>20046</v>
      </c>
      <c r="B142" s="70">
        <v>16</v>
      </c>
      <c r="C142" s="71" t="s">
        <v>7732</v>
      </c>
      <c r="D142" s="70">
        <v>16</v>
      </c>
      <c r="E142" s="71" t="s">
        <v>7697</v>
      </c>
      <c r="F142" s="72">
        <v>45931</v>
      </c>
      <c r="G142" s="72"/>
      <c r="H142" s="71" t="s">
        <v>7733</v>
      </c>
      <c r="I142" s="71" t="s">
        <v>7734</v>
      </c>
      <c r="J142" s="71" t="s">
        <v>36</v>
      </c>
      <c r="K142" s="71" t="s">
        <v>7735</v>
      </c>
      <c r="L142" s="71" t="s">
        <v>7736</v>
      </c>
      <c r="M142" s="71" t="s">
        <v>7737</v>
      </c>
      <c r="N142" s="71" t="s">
        <v>7738</v>
      </c>
      <c r="O142" s="71" t="s">
        <v>114</v>
      </c>
      <c r="P142" s="70">
        <v>300</v>
      </c>
      <c r="Q142" s="71" t="s">
        <v>78</v>
      </c>
      <c r="R142" s="70">
        <v>29.22</v>
      </c>
      <c r="S142" s="72">
        <v>44816</v>
      </c>
      <c r="T142" s="71" t="s">
        <v>2886</v>
      </c>
      <c r="U142" s="71" t="s">
        <v>6611</v>
      </c>
      <c r="V142" s="72">
        <v>29147</v>
      </c>
      <c r="W142" s="71" t="s">
        <v>139</v>
      </c>
      <c r="X142" s="71" t="s">
        <v>42</v>
      </c>
      <c r="Y142" s="71" t="s">
        <v>66</v>
      </c>
      <c r="Z142" s="70">
        <v>0</v>
      </c>
      <c r="AA142" s="70">
        <v>10</v>
      </c>
      <c r="AB142" s="71" t="s">
        <v>36</v>
      </c>
      <c r="AC142" s="71" t="s">
        <v>116</v>
      </c>
      <c r="AD142" s="71" t="s">
        <v>117</v>
      </c>
      <c r="AE142" s="71" t="s">
        <v>45</v>
      </c>
      <c r="AF142" s="71" t="s">
        <v>7698</v>
      </c>
      <c r="AG142" s="71" t="s">
        <v>46</v>
      </c>
      <c r="AH142" s="73">
        <v>403.62</v>
      </c>
      <c r="AI142" s="70"/>
      <c r="AJ142" s="73">
        <v>143.52000000000001</v>
      </c>
      <c r="AK142" s="70"/>
      <c r="AL142" s="73">
        <v>547.14</v>
      </c>
      <c r="AM142" s="73">
        <v>18.239999999999998</v>
      </c>
      <c r="AN142" s="109">
        <f t="shared" si="10"/>
        <v>7.8028747433264876</v>
      </c>
      <c r="AO142" s="82" t="str">
        <f t="shared" si="12"/>
        <v>200462</v>
      </c>
      <c r="AP142" s="82">
        <f>VLOOKUP(AO142,Centros!$AA$2:$AB$490,2,FALSE)</f>
        <v>110018</v>
      </c>
      <c r="AQ142" s="82" t="str">
        <f>VLOOKUP(AP142,Centros!$U$2:$V$281,2,FALSE)</f>
        <v>COLEGIO Mª INMACULADA DE CARCAIXENT</v>
      </c>
      <c r="AR142" s="82" t="str">
        <f>VLOOKUP(A142,Centros!$AC$2:$AE$349,3,FALSE)</f>
        <v>SMI</v>
      </c>
      <c r="AS142" s="82">
        <f t="shared" si="13"/>
        <v>110018</v>
      </c>
      <c r="AT142" s="82">
        <f t="shared" si="11"/>
        <v>20046</v>
      </c>
    </row>
    <row r="143" spans="1:46" x14ac:dyDescent="0.3">
      <c r="A143" s="70">
        <v>20033</v>
      </c>
      <c r="B143" s="70">
        <v>2</v>
      </c>
      <c r="C143" s="71" t="s">
        <v>7739</v>
      </c>
      <c r="D143" s="70">
        <v>2</v>
      </c>
      <c r="E143" s="71" t="s">
        <v>7444</v>
      </c>
      <c r="F143" s="72">
        <v>45909</v>
      </c>
      <c r="G143" s="72"/>
      <c r="H143" s="71" t="s">
        <v>7740</v>
      </c>
      <c r="I143" s="71" t="s">
        <v>7741</v>
      </c>
      <c r="J143" s="71" t="s">
        <v>36</v>
      </c>
      <c r="K143" s="71" t="s">
        <v>7742</v>
      </c>
      <c r="L143" s="71" t="s">
        <v>7743</v>
      </c>
      <c r="M143" s="71" t="s">
        <v>7744</v>
      </c>
      <c r="N143" s="71" t="s">
        <v>243</v>
      </c>
      <c r="O143" s="71" t="s">
        <v>138</v>
      </c>
      <c r="P143" s="70">
        <v>300</v>
      </c>
      <c r="Q143" s="71" t="s">
        <v>78</v>
      </c>
      <c r="R143" s="70">
        <v>25</v>
      </c>
      <c r="S143" s="72">
        <v>45240</v>
      </c>
      <c r="T143" s="71" t="s">
        <v>7451</v>
      </c>
      <c r="U143" s="71" t="s">
        <v>5324</v>
      </c>
      <c r="V143" s="72">
        <v>37054</v>
      </c>
      <c r="W143" s="71" t="s">
        <v>70</v>
      </c>
      <c r="X143" s="71" t="s">
        <v>42</v>
      </c>
      <c r="Y143" s="71" t="s">
        <v>60</v>
      </c>
      <c r="Z143" s="70">
        <v>0</v>
      </c>
      <c r="AA143" s="70">
        <v>9</v>
      </c>
      <c r="AB143" s="71" t="s">
        <v>36</v>
      </c>
      <c r="AC143" s="71" t="s">
        <v>2909</v>
      </c>
      <c r="AD143" s="71" t="s">
        <v>44</v>
      </c>
      <c r="AE143" s="71" t="s">
        <v>45</v>
      </c>
      <c r="AF143" s="71" t="s">
        <v>5324</v>
      </c>
      <c r="AG143" s="71" t="s">
        <v>46</v>
      </c>
      <c r="AH143" s="73">
        <v>401.23</v>
      </c>
      <c r="AI143" s="70"/>
      <c r="AJ143" s="73">
        <v>133.09</v>
      </c>
      <c r="AK143" s="70"/>
      <c r="AL143" s="73">
        <v>534.32000000000005</v>
      </c>
      <c r="AM143" s="73">
        <v>17.809999999999999</v>
      </c>
      <c r="AN143" s="109">
        <f t="shared" si="10"/>
        <v>8.9049999999999994</v>
      </c>
      <c r="AO143" s="82" t="str">
        <f t="shared" si="12"/>
        <v>200331</v>
      </c>
      <c r="AP143" s="82">
        <f>VLOOKUP(AO143,Centros!$AA$2:$AB$490,2,FALSE)</f>
        <v>110221</v>
      </c>
      <c r="AQ143" s="82" t="str">
        <f>VLOOKUP(AP143,Centros!$U$2:$V$281,2,FALSE)</f>
        <v>COLEGIO INMACULADA DE OVIEDO</v>
      </c>
      <c r="AR143" s="82" t="str">
        <f>VLOOKUP(A143,Centros!$AC$2:$AE$349,3,FALSE)</f>
        <v>SMI</v>
      </c>
      <c r="AS143" s="82">
        <f t="shared" si="13"/>
        <v>110221</v>
      </c>
      <c r="AT143" s="82">
        <f t="shared" si="11"/>
        <v>20033</v>
      </c>
    </row>
    <row r="144" spans="1:46" x14ac:dyDescent="0.3">
      <c r="A144" s="70">
        <v>19228</v>
      </c>
      <c r="B144" s="70">
        <v>594</v>
      </c>
      <c r="C144" s="71" t="s">
        <v>3173</v>
      </c>
      <c r="D144" s="70">
        <v>594</v>
      </c>
      <c r="E144" s="71" t="s">
        <v>35</v>
      </c>
      <c r="F144" s="72">
        <v>44562</v>
      </c>
      <c r="G144" s="72"/>
      <c r="H144" s="71" t="s">
        <v>3174</v>
      </c>
      <c r="I144" s="71" t="s">
        <v>3175</v>
      </c>
      <c r="J144" s="71" t="s">
        <v>3176</v>
      </c>
      <c r="K144" s="71" t="s">
        <v>36</v>
      </c>
      <c r="L144" s="71" t="s">
        <v>3177</v>
      </c>
      <c r="M144" s="71" t="s">
        <v>3178</v>
      </c>
      <c r="N144" s="71" t="s">
        <v>244</v>
      </c>
      <c r="O144" s="71" t="s">
        <v>38</v>
      </c>
      <c r="P144" s="70">
        <v>200</v>
      </c>
      <c r="Q144" s="71" t="s">
        <v>2925</v>
      </c>
      <c r="R144" s="70">
        <v>51.28</v>
      </c>
      <c r="S144" s="72">
        <v>39728</v>
      </c>
      <c r="T144" s="71" t="s">
        <v>2832</v>
      </c>
      <c r="U144" s="71" t="s">
        <v>90</v>
      </c>
      <c r="V144" s="72">
        <v>24862</v>
      </c>
      <c r="W144" s="71" t="s">
        <v>115</v>
      </c>
      <c r="X144" s="71" t="s">
        <v>42</v>
      </c>
      <c r="Y144" s="71" t="s">
        <v>66</v>
      </c>
      <c r="Z144" s="70">
        <v>0</v>
      </c>
      <c r="AA144" s="70">
        <v>10</v>
      </c>
      <c r="AB144" s="71" t="s">
        <v>818</v>
      </c>
      <c r="AC144" s="71" t="s">
        <v>2825</v>
      </c>
      <c r="AD144" s="71" t="s">
        <v>92</v>
      </c>
      <c r="AE144" s="71" t="s">
        <v>83</v>
      </c>
      <c r="AF144" s="71" t="s">
        <v>104</v>
      </c>
      <c r="AG144" s="71" t="s">
        <v>46</v>
      </c>
      <c r="AH144" s="73">
        <v>781.97</v>
      </c>
      <c r="AI144" s="73">
        <v>118.78</v>
      </c>
      <c r="AJ144" s="73">
        <v>307.79000000000002</v>
      </c>
      <c r="AK144" s="70"/>
      <c r="AL144" s="73">
        <v>1208.54</v>
      </c>
      <c r="AM144" s="73">
        <v>38.99</v>
      </c>
      <c r="AN144" s="109">
        <f t="shared" si="10"/>
        <v>9.5041926677067075</v>
      </c>
      <c r="AO144" s="82" t="str">
        <f t="shared" si="12"/>
        <v>192288</v>
      </c>
      <c r="AP144" s="82">
        <f>VLOOKUP(AO144,Centros!$AA$2:$AB$490,2,FALSE)</f>
        <v>110085</v>
      </c>
      <c r="AQ144" s="82" t="str">
        <f>VLOOKUP(AP144,Centros!$U$2:$V$281,2,FALSE)</f>
        <v>COLEGIO VIRGEN DE MIRASIERRA</v>
      </c>
      <c r="AR144" s="82" t="str">
        <f>VLOOKUP(A144,Centros!$AC$2:$AE$349,3,FALSE)</f>
        <v>ALGADI</v>
      </c>
      <c r="AS144" s="82">
        <f t="shared" si="13"/>
        <v>110085</v>
      </c>
      <c r="AT144" s="82">
        <f t="shared" si="11"/>
        <v>19228</v>
      </c>
    </row>
    <row r="145" spans="1:46" x14ac:dyDescent="0.3">
      <c r="A145" s="70">
        <v>20003</v>
      </c>
      <c r="B145" s="70">
        <v>24</v>
      </c>
      <c r="C145" s="71" t="s">
        <v>7745</v>
      </c>
      <c r="D145" s="70">
        <v>24</v>
      </c>
      <c r="E145" s="71" t="s">
        <v>7670</v>
      </c>
      <c r="F145" s="72">
        <v>45908</v>
      </c>
      <c r="G145" s="72"/>
      <c r="H145" s="71" t="s">
        <v>7746</v>
      </c>
      <c r="I145" s="71" t="s">
        <v>7747</v>
      </c>
      <c r="J145" s="71" t="s">
        <v>36</v>
      </c>
      <c r="K145" s="71" t="s">
        <v>7748</v>
      </c>
      <c r="L145" s="71" t="s">
        <v>7749</v>
      </c>
      <c r="M145" s="71" t="s">
        <v>7750</v>
      </c>
      <c r="N145" s="71" t="s">
        <v>1250</v>
      </c>
      <c r="O145" s="71" t="s">
        <v>157</v>
      </c>
      <c r="P145" s="70">
        <v>300</v>
      </c>
      <c r="Q145" s="71" t="s">
        <v>78</v>
      </c>
      <c r="R145" s="70">
        <v>25</v>
      </c>
      <c r="S145" s="72">
        <v>45566</v>
      </c>
      <c r="T145" s="71" t="s">
        <v>7676</v>
      </c>
      <c r="U145" s="71" t="s">
        <v>5261</v>
      </c>
      <c r="V145" s="72">
        <v>34284</v>
      </c>
      <c r="W145" s="71" t="s">
        <v>70</v>
      </c>
      <c r="X145" s="71" t="s">
        <v>42</v>
      </c>
      <c r="Y145" s="71" t="s">
        <v>52</v>
      </c>
      <c r="Z145" s="70">
        <v>0</v>
      </c>
      <c r="AA145" s="70">
        <v>10</v>
      </c>
      <c r="AB145" s="71" t="s">
        <v>36</v>
      </c>
      <c r="AC145" s="71" t="s">
        <v>2910</v>
      </c>
      <c r="AD145" s="71" t="s">
        <v>44</v>
      </c>
      <c r="AE145" s="71" t="s">
        <v>45</v>
      </c>
      <c r="AF145" s="71" t="s">
        <v>5261</v>
      </c>
      <c r="AG145" s="71" t="s">
        <v>46</v>
      </c>
      <c r="AH145" s="73">
        <v>363.39</v>
      </c>
      <c r="AI145" s="70"/>
      <c r="AJ145" s="73">
        <v>126.95</v>
      </c>
      <c r="AK145" s="70"/>
      <c r="AL145" s="73">
        <v>490.34</v>
      </c>
      <c r="AM145" s="73">
        <v>16.34</v>
      </c>
      <c r="AN145" s="109">
        <f t="shared" si="10"/>
        <v>8.17</v>
      </c>
      <c r="AO145" s="82" t="str">
        <f t="shared" si="12"/>
        <v>200031</v>
      </c>
      <c r="AP145" s="82">
        <f>VLOOKUP(AO145,Centros!$AA$2:$AB$490,2,FALSE)</f>
        <v>110050</v>
      </c>
      <c r="AQ145" s="82" t="str">
        <f>VLOOKUP(AP145,Centros!$U$2:$V$281,2,FALSE)</f>
        <v>PADRE DEHON</v>
      </c>
      <c r="AR145" s="82" t="str">
        <f>VLOOKUP(A145,Centros!$AC$2:$AE$349,3,FALSE)</f>
        <v>SMI</v>
      </c>
      <c r="AS145" s="82">
        <f t="shared" si="13"/>
        <v>110050</v>
      </c>
      <c r="AT145" s="82">
        <f t="shared" si="11"/>
        <v>20003</v>
      </c>
    </row>
    <row r="146" spans="1:46" x14ac:dyDescent="0.3">
      <c r="A146" s="70">
        <v>19228</v>
      </c>
      <c r="B146" s="70">
        <v>1908</v>
      </c>
      <c r="C146" s="71" t="s">
        <v>1337</v>
      </c>
      <c r="D146" s="70">
        <v>1908</v>
      </c>
      <c r="E146" s="71" t="s">
        <v>35</v>
      </c>
      <c r="F146" s="72">
        <v>45908</v>
      </c>
      <c r="G146" s="72"/>
      <c r="H146" s="71" t="s">
        <v>1338</v>
      </c>
      <c r="I146" s="71" t="s">
        <v>1339</v>
      </c>
      <c r="J146" s="71" t="s">
        <v>36</v>
      </c>
      <c r="K146" s="71" t="s">
        <v>1340</v>
      </c>
      <c r="L146" s="71" t="s">
        <v>1341</v>
      </c>
      <c r="M146" s="71" t="s">
        <v>1342</v>
      </c>
      <c r="N146" s="71" t="s">
        <v>37</v>
      </c>
      <c r="O146" s="71" t="s">
        <v>38</v>
      </c>
      <c r="P146" s="70">
        <v>300</v>
      </c>
      <c r="Q146" s="71" t="s">
        <v>57</v>
      </c>
      <c r="R146" s="70">
        <v>50</v>
      </c>
      <c r="S146" s="72">
        <v>45720</v>
      </c>
      <c r="T146" s="71" t="s">
        <v>123</v>
      </c>
      <c r="U146" s="71" t="s">
        <v>40</v>
      </c>
      <c r="V146" s="72">
        <v>31643</v>
      </c>
      <c r="W146" s="71" t="s">
        <v>125</v>
      </c>
      <c r="X146" s="71" t="s">
        <v>42</v>
      </c>
      <c r="Y146" s="71" t="s">
        <v>43</v>
      </c>
      <c r="Z146" s="70">
        <v>0</v>
      </c>
      <c r="AA146" s="70">
        <v>10</v>
      </c>
      <c r="AB146" s="71" t="s">
        <v>36</v>
      </c>
      <c r="AC146" s="71" t="s">
        <v>2905</v>
      </c>
      <c r="AD146" s="71" t="s">
        <v>44</v>
      </c>
      <c r="AE146" s="71" t="s">
        <v>45</v>
      </c>
      <c r="AF146" s="71" t="s">
        <v>40</v>
      </c>
      <c r="AG146" s="71" t="s">
        <v>55</v>
      </c>
      <c r="AH146" s="73">
        <v>600.02</v>
      </c>
      <c r="AI146" s="73">
        <v>90.64</v>
      </c>
      <c r="AJ146" s="73">
        <v>245.47</v>
      </c>
      <c r="AK146" s="70"/>
      <c r="AL146" s="73">
        <v>936.13</v>
      </c>
      <c r="AM146" s="73">
        <v>31.2</v>
      </c>
      <c r="AN146" s="109">
        <f t="shared" si="10"/>
        <v>7.8</v>
      </c>
      <c r="AO146" s="82" t="str">
        <f t="shared" si="12"/>
        <v>1922832</v>
      </c>
      <c r="AP146" s="82">
        <f>VLOOKUP(AO146,Centros!$AA$2:$AB$490,2,FALSE)</f>
        <v>110061</v>
      </c>
      <c r="AQ146" s="82" t="str">
        <f>VLOOKUP(AP146,Centros!$U$2:$V$281,2,FALSE)</f>
        <v>COL. SAN AGUSTIN - MADRID</v>
      </c>
      <c r="AR146" s="82" t="str">
        <f>VLOOKUP(A146,Centros!$AC$2:$AE$349,3,FALSE)</f>
        <v>ALGADI</v>
      </c>
      <c r="AS146" s="82">
        <f t="shared" si="13"/>
        <v>110061</v>
      </c>
      <c r="AT146" s="82">
        <f t="shared" si="11"/>
        <v>19228</v>
      </c>
    </row>
    <row r="147" spans="1:46" x14ac:dyDescent="0.3">
      <c r="A147" s="70">
        <v>20028</v>
      </c>
      <c r="B147" s="70">
        <v>890</v>
      </c>
      <c r="C147" s="71" t="s">
        <v>7751</v>
      </c>
      <c r="D147" s="70">
        <v>890</v>
      </c>
      <c r="E147" s="71" t="s">
        <v>63</v>
      </c>
      <c r="F147" s="72">
        <v>45908</v>
      </c>
      <c r="G147" s="72"/>
      <c r="H147" s="71" t="s">
        <v>7752</v>
      </c>
      <c r="I147" s="71" t="s">
        <v>7753</v>
      </c>
      <c r="J147" s="71" t="s">
        <v>36</v>
      </c>
      <c r="K147" s="71" t="s">
        <v>7754</v>
      </c>
      <c r="L147" s="71" t="s">
        <v>7755</v>
      </c>
      <c r="M147" s="71" t="s">
        <v>7756</v>
      </c>
      <c r="N147" s="71" t="s">
        <v>37</v>
      </c>
      <c r="O147" s="71" t="s">
        <v>38</v>
      </c>
      <c r="P147" s="70">
        <v>300</v>
      </c>
      <c r="Q147" s="71" t="s">
        <v>78</v>
      </c>
      <c r="R147" s="70">
        <v>37.5</v>
      </c>
      <c r="S147" s="72">
        <v>45544</v>
      </c>
      <c r="T147" s="71" t="s">
        <v>7653</v>
      </c>
      <c r="U147" s="71" t="s">
        <v>79</v>
      </c>
      <c r="V147" s="72">
        <v>31808</v>
      </c>
      <c r="W147" s="71" t="s">
        <v>111</v>
      </c>
      <c r="X147" s="71" t="s">
        <v>42</v>
      </c>
      <c r="Y147" s="71" t="s">
        <v>52</v>
      </c>
      <c r="Z147" s="70">
        <v>0</v>
      </c>
      <c r="AA147" s="70">
        <v>10</v>
      </c>
      <c r="AB147" s="71" t="s">
        <v>36</v>
      </c>
      <c r="AC147" s="71" t="s">
        <v>2905</v>
      </c>
      <c r="AD147" s="71" t="s">
        <v>44</v>
      </c>
      <c r="AE147" s="71" t="s">
        <v>45</v>
      </c>
      <c r="AF147" s="71" t="s">
        <v>5324</v>
      </c>
      <c r="AG147" s="71" t="s">
        <v>46</v>
      </c>
      <c r="AH147" s="73">
        <v>450.02</v>
      </c>
      <c r="AI147" s="73">
        <v>67.98</v>
      </c>
      <c r="AJ147" s="73">
        <v>190.41</v>
      </c>
      <c r="AK147" s="70"/>
      <c r="AL147" s="73">
        <v>708.41</v>
      </c>
      <c r="AM147" s="73">
        <v>23.61</v>
      </c>
      <c r="AN147" s="109">
        <f t="shared" si="10"/>
        <v>7.87</v>
      </c>
      <c r="AO147" s="82" t="str">
        <f t="shared" si="12"/>
        <v>200283</v>
      </c>
      <c r="AP147" s="82">
        <f>VLOOKUP(AO147,Centros!$AA$2:$AB$490,2,FALSE)</f>
        <v>110082</v>
      </c>
      <c r="AQ147" s="82" t="str">
        <f>VLOOKUP(AP147,Centros!$U$2:$V$281,2,FALSE)</f>
        <v>COL. SAN MIGUEL ARCANGEL</v>
      </c>
      <c r="AR147" s="82" t="str">
        <f>VLOOKUP(A147,Centros!$AC$2:$AE$349,3,FALSE)</f>
        <v>SMI</v>
      </c>
      <c r="AS147" s="82">
        <f t="shared" si="13"/>
        <v>110082</v>
      </c>
      <c r="AT147" s="82">
        <f t="shared" si="11"/>
        <v>20028</v>
      </c>
    </row>
    <row r="148" spans="1:46" x14ac:dyDescent="0.3">
      <c r="A148" s="70">
        <v>19233</v>
      </c>
      <c r="B148" s="70">
        <v>52</v>
      </c>
      <c r="C148" s="71" t="s">
        <v>7757</v>
      </c>
      <c r="D148" s="70">
        <v>52</v>
      </c>
      <c r="E148" s="71" t="s">
        <v>216</v>
      </c>
      <c r="F148" s="72">
        <v>45904</v>
      </c>
      <c r="G148" s="72"/>
      <c r="H148" s="71" t="s">
        <v>7758</v>
      </c>
      <c r="I148" s="71" t="s">
        <v>7759</v>
      </c>
      <c r="J148" s="71" t="s">
        <v>36</v>
      </c>
      <c r="K148" s="71" t="s">
        <v>7760</v>
      </c>
      <c r="L148" s="71" t="s">
        <v>7761</v>
      </c>
      <c r="M148" s="71" t="s">
        <v>7762</v>
      </c>
      <c r="N148" s="71" t="s">
        <v>245</v>
      </c>
      <c r="O148" s="71" t="s">
        <v>138</v>
      </c>
      <c r="P148" s="70">
        <v>300</v>
      </c>
      <c r="Q148" s="71" t="s">
        <v>57</v>
      </c>
      <c r="R148" s="70">
        <v>37.5</v>
      </c>
      <c r="S148" s="72">
        <v>45180</v>
      </c>
      <c r="T148" s="71" t="s">
        <v>7763</v>
      </c>
      <c r="U148" s="71" t="s">
        <v>7442</v>
      </c>
      <c r="V148" s="72">
        <v>23430</v>
      </c>
      <c r="W148" s="71" t="s">
        <v>70</v>
      </c>
      <c r="X148" s="71" t="s">
        <v>42</v>
      </c>
      <c r="Y148" s="71" t="s">
        <v>36</v>
      </c>
      <c r="Z148" s="70">
        <v>0</v>
      </c>
      <c r="AA148" s="70">
        <v>10</v>
      </c>
      <c r="AB148" s="71" t="s">
        <v>36</v>
      </c>
      <c r="AC148" s="71" t="s">
        <v>2909</v>
      </c>
      <c r="AD148" s="71" t="s">
        <v>44</v>
      </c>
      <c r="AE148" s="71" t="s">
        <v>45</v>
      </c>
      <c r="AF148" s="71" t="s">
        <v>40</v>
      </c>
      <c r="AG148" s="71" t="s">
        <v>46</v>
      </c>
      <c r="AH148" s="73">
        <v>457.79</v>
      </c>
      <c r="AI148" s="70"/>
      <c r="AJ148" s="73">
        <v>-262.05</v>
      </c>
      <c r="AK148" s="70"/>
      <c r="AL148" s="73">
        <v>195.74</v>
      </c>
      <c r="AM148" s="73">
        <v>6.31</v>
      </c>
      <c r="AN148" s="109">
        <f t="shared" si="10"/>
        <v>2.1033333333333331</v>
      </c>
      <c r="AO148" s="82" t="str">
        <f t="shared" si="12"/>
        <v>192331</v>
      </c>
      <c r="AP148" s="82">
        <f>VLOOKUP(AO148,Centros!$AA$2:$AB$490,2,FALSE)</f>
        <v>110108</v>
      </c>
      <c r="AQ148" s="82" t="str">
        <f>VLOOKUP(AP148,Centros!$U$2:$V$281,2,FALSE)</f>
        <v>COLEGIO AMOR MISERICORDIOSO-OVIEDO</v>
      </c>
      <c r="AR148" s="82" t="str">
        <f>VLOOKUP(A148,Centros!$AC$2:$AE$349,3,FALSE)</f>
        <v>ALGADI</v>
      </c>
      <c r="AS148" s="82">
        <f t="shared" si="13"/>
        <v>110108</v>
      </c>
      <c r="AT148" s="82">
        <f t="shared" si="11"/>
        <v>19233</v>
      </c>
    </row>
    <row r="149" spans="1:46" x14ac:dyDescent="0.3">
      <c r="A149" s="70">
        <v>19246</v>
      </c>
      <c r="B149" s="70">
        <v>122</v>
      </c>
      <c r="C149" s="71" t="s">
        <v>5487</v>
      </c>
      <c r="D149" s="70">
        <v>122</v>
      </c>
      <c r="E149" s="71" t="s">
        <v>113</v>
      </c>
      <c r="F149" s="72">
        <v>45931</v>
      </c>
      <c r="G149" s="72"/>
      <c r="H149" s="71" t="s">
        <v>5488</v>
      </c>
      <c r="I149" s="71" t="s">
        <v>5489</v>
      </c>
      <c r="J149" s="71" t="s">
        <v>36</v>
      </c>
      <c r="K149" s="71" t="s">
        <v>5490</v>
      </c>
      <c r="L149" s="71" t="s">
        <v>5491</v>
      </c>
      <c r="M149" s="71" t="s">
        <v>5492</v>
      </c>
      <c r="N149" s="71" t="s">
        <v>1344</v>
      </c>
      <c r="O149" s="71" t="s">
        <v>114</v>
      </c>
      <c r="P149" s="70">
        <v>300</v>
      </c>
      <c r="Q149" s="71" t="s">
        <v>78</v>
      </c>
      <c r="R149" s="70">
        <v>56.25</v>
      </c>
      <c r="S149" s="72">
        <v>45680</v>
      </c>
      <c r="T149" s="71" t="s">
        <v>7764</v>
      </c>
      <c r="U149" s="71" t="s">
        <v>40</v>
      </c>
      <c r="V149" s="72">
        <v>30542</v>
      </c>
      <c r="W149" s="71" t="s">
        <v>107</v>
      </c>
      <c r="X149" s="71" t="s">
        <v>42</v>
      </c>
      <c r="Y149" s="71" t="s">
        <v>52</v>
      </c>
      <c r="Z149" s="70">
        <v>0</v>
      </c>
      <c r="AA149" s="70">
        <v>9</v>
      </c>
      <c r="AB149" s="71" t="s">
        <v>36</v>
      </c>
      <c r="AC149" s="71" t="s">
        <v>2908</v>
      </c>
      <c r="AD149" s="71" t="s">
        <v>44</v>
      </c>
      <c r="AE149" s="71" t="s">
        <v>45</v>
      </c>
      <c r="AF149" s="71" t="s">
        <v>40</v>
      </c>
      <c r="AG149" s="71" t="s">
        <v>46</v>
      </c>
      <c r="AH149" s="73">
        <v>686.99</v>
      </c>
      <c r="AI149" s="73">
        <v>171.75</v>
      </c>
      <c r="AJ149" s="73">
        <v>277.5</v>
      </c>
      <c r="AK149" s="70"/>
      <c r="AL149" s="73">
        <v>1136.24</v>
      </c>
      <c r="AM149" s="73">
        <v>37.869999999999997</v>
      </c>
      <c r="AN149" s="109">
        <f t="shared" si="10"/>
        <v>8.4155555555555548</v>
      </c>
      <c r="AO149" s="82" t="str">
        <f t="shared" si="12"/>
        <v>192465</v>
      </c>
      <c r="AP149" s="82">
        <f>VLOOKUP(AO149,Centros!$AA$2:$AB$490,2,FALSE)</f>
        <v>110099</v>
      </c>
      <c r="AQ149" s="82" t="str">
        <f>VLOOKUP(AP149,Centros!$U$2:$V$281,2,FALSE)</f>
        <v>COLEGIO CLARET FUENSANTA</v>
      </c>
      <c r="AR149" s="82" t="str">
        <f>VLOOKUP(A149,Centros!$AC$2:$AE$349,3,FALSE)</f>
        <v>ALGADI</v>
      </c>
      <c r="AS149" s="82">
        <f t="shared" si="13"/>
        <v>110099</v>
      </c>
      <c r="AT149" s="82">
        <f t="shared" si="11"/>
        <v>19246</v>
      </c>
    </row>
    <row r="150" spans="1:46" x14ac:dyDescent="0.3">
      <c r="A150" s="70">
        <v>19228</v>
      </c>
      <c r="B150" s="70">
        <v>373</v>
      </c>
      <c r="C150" s="71" t="s">
        <v>3179</v>
      </c>
      <c r="D150" s="70">
        <v>373</v>
      </c>
      <c r="E150" s="71" t="s">
        <v>35</v>
      </c>
      <c r="F150" s="72">
        <v>44958</v>
      </c>
      <c r="G150" s="72"/>
      <c r="H150" s="71" t="s">
        <v>3180</v>
      </c>
      <c r="I150" s="71" t="s">
        <v>3181</v>
      </c>
      <c r="J150" s="71" t="s">
        <v>36</v>
      </c>
      <c r="K150" s="71" t="s">
        <v>3182</v>
      </c>
      <c r="L150" s="71" t="s">
        <v>84</v>
      </c>
      <c r="M150" s="71" t="s">
        <v>3183</v>
      </c>
      <c r="N150" s="71" t="s">
        <v>37</v>
      </c>
      <c r="O150" s="71" t="s">
        <v>38</v>
      </c>
      <c r="P150" s="70">
        <v>100</v>
      </c>
      <c r="Q150" s="71" t="s">
        <v>2951</v>
      </c>
      <c r="R150" s="70">
        <v>100</v>
      </c>
      <c r="S150" s="72">
        <v>38719</v>
      </c>
      <c r="T150" s="71" t="s">
        <v>2837</v>
      </c>
      <c r="U150" s="71" t="s">
        <v>124</v>
      </c>
      <c r="V150" s="72">
        <v>26860</v>
      </c>
      <c r="W150" s="71" t="s">
        <v>142</v>
      </c>
      <c r="X150" s="71" t="s">
        <v>51</v>
      </c>
      <c r="Y150" s="71" t="s">
        <v>36</v>
      </c>
      <c r="Z150" s="70">
        <v>0</v>
      </c>
      <c r="AA150" s="70">
        <v>4</v>
      </c>
      <c r="AB150" s="71" t="s">
        <v>36</v>
      </c>
      <c r="AC150" s="71" t="s">
        <v>2905</v>
      </c>
      <c r="AD150" s="71" t="s">
        <v>44</v>
      </c>
      <c r="AE150" s="71" t="s">
        <v>61</v>
      </c>
      <c r="AF150" s="71" t="s">
        <v>71</v>
      </c>
      <c r="AG150" s="71" t="s">
        <v>46</v>
      </c>
      <c r="AH150" s="73">
        <v>1992.04</v>
      </c>
      <c r="AI150" s="73">
        <v>199.05</v>
      </c>
      <c r="AJ150" s="73">
        <v>702.69</v>
      </c>
      <c r="AK150" s="70"/>
      <c r="AL150" s="73">
        <v>2893.78</v>
      </c>
      <c r="AM150" s="73">
        <v>96.46</v>
      </c>
      <c r="AN150" s="109">
        <f t="shared" si="10"/>
        <v>12.057499999999999</v>
      </c>
      <c r="AO150" s="82" t="str">
        <f t="shared" si="12"/>
        <v>1922837</v>
      </c>
      <c r="AP150" s="82">
        <f>VLOOKUP(AO150,Centros!$AA$2:$AB$490,2,FALSE)</f>
        <v>110084</v>
      </c>
      <c r="AQ150" s="82" t="str">
        <f>VLOOKUP(AP150,Centros!$U$2:$V$281,2,FALSE)</f>
        <v>COL. SAN AGUSTIN -LOS NEGRALES</v>
      </c>
      <c r="AR150" s="82" t="str">
        <f>VLOOKUP(A150,Centros!$AC$2:$AE$349,3,FALSE)</f>
        <v>ALGADI</v>
      </c>
      <c r="AS150" s="82">
        <f t="shared" si="13"/>
        <v>110084</v>
      </c>
      <c r="AT150" s="82">
        <f t="shared" si="11"/>
        <v>19228</v>
      </c>
    </row>
    <row r="151" spans="1:46" x14ac:dyDescent="0.3">
      <c r="A151" s="70">
        <v>19228</v>
      </c>
      <c r="B151" s="70">
        <v>930</v>
      </c>
      <c r="C151" s="71" t="s">
        <v>3184</v>
      </c>
      <c r="D151" s="70">
        <v>930</v>
      </c>
      <c r="E151" s="71" t="s">
        <v>35</v>
      </c>
      <c r="F151" s="72">
        <v>44726</v>
      </c>
      <c r="G151" s="72"/>
      <c r="H151" s="71" t="s">
        <v>3185</v>
      </c>
      <c r="I151" s="71" t="s">
        <v>3186</v>
      </c>
      <c r="J151" s="71" t="s">
        <v>36</v>
      </c>
      <c r="K151" s="71" t="s">
        <v>3187</v>
      </c>
      <c r="L151" s="71" t="s">
        <v>3188</v>
      </c>
      <c r="M151" s="71" t="s">
        <v>3189</v>
      </c>
      <c r="N151" s="71" t="s">
        <v>3190</v>
      </c>
      <c r="O151" s="71" t="s">
        <v>38</v>
      </c>
      <c r="P151" s="70">
        <v>100</v>
      </c>
      <c r="Q151" s="71" t="s">
        <v>2951</v>
      </c>
      <c r="R151" s="70">
        <v>100</v>
      </c>
      <c r="S151" s="72">
        <v>44726</v>
      </c>
      <c r="T151" s="71" t="s">
        <v>2844</v>
      </c>
      <c r="U151" s="71" t="s">
        <v>95</v>
      </c>
      <c r="V151" s="72">
        <v>27558</v>
      </c>
      <c r="W151" s="71" t="s">
        <v>96</v>
      </c>
      <c r="X151" s="71" t="s">
        <v>42</v>
      </c>
      <c r="Y151" s="71" t="s">
        <v>66</v>
      </c>
      <c r="Z151" s="70">
        <v>0</v>
      </c>
      <c r="AA151" s="70">
        <v>10</v>
      </c>
      <c r="AB151" s="71" t="s">
        <v>36</v>
      </c>
      <c r="AC151" s="71" t="s">
        <v>2972</v>
      </c>
      <c r="AD151" s="71" t="s">
        <v>97</v>
      </c>
      <c r="AE151" s="71" t="s">
        <v>3025</v>
      </c>
      <c r="AF151" s="71" t="s">
        <v>121</v>
      </c>
      <c r="AG151" s="71" t="s">
        <v>46</v>
      </c>
      <c r="AH151" s="73">
        <v>1962.87</v>
      </c>
      <c r="AI151" s="70"/>
      <c r="AJ151" s="73">
        <v>-891.72</v>
      </c>
      <c r="AK151" s="70"/>
      <c r="AL151" s="73">
        <v>1071.1500000000001</v>
      </c>
      <c r="AM151" s="73">
        <v>35.71</v>
      </c>
      <c r="AN151" s="109">
        <f t="shared" si="10"/>
        <v>4.4637500000000001</v>
      </c>
      <c r="AO151" s="82" t="str">
        <f t="shared" si="12"/>
        <v>1922876</v>
      </c>
      <c r="AP151" s="82">
        <f>VLOOKUP(AO151,Centros!$AA$2:$AB$490,2,FALSE)</f>
        <v>400001</v>
      </c>
      <c r="AQ151" s="82" t="str">
        <f>VLOOKUP(AP151,Centros!$U$2:$V$281,2,FALSE)</f>
        <v>CASA DE EJERCICIOS SAN JOSE</v>
      </c>
      <c r="AR151" s="82" t="str">
        <f>VLOOKUP(A151,Centros!$AC$2:$AE$349,3,FALSE)</f>
        <v>ALGADI</v>
      </c>
      <c r="AS151" s="82">
        <f t="shared" si="13"/>
        <v>400001</v>
      </c>
      <c r="AT151" s="82">
        <f t="shared" si="11"/>
        <v>19228</v>
      </c>
    </row>
    <row r="152" spans="1:46" x14ac:dyDescent="0.3">
      <c r="A152" s="70">
        <v>20028</v>
      </c>
      <c r="B152" s="70">
        <v>62</v>
      </c>
      <c r="C152" s="71" t="s">
        <v>5493</v>
      </c>
      <c r="D152" s="70">
        <v>62</v>
      </c>
      <c r="E152" s="71" t="s">
        <v>63</v>
      </c>
      <c r="F152" s="72">
        <v>45908</v>
      </c>
      <c r="G152" s="72"/>
      <c r="H152" s="71" t="s">
        <v>5494</v>
      </c>
      <c r="I152" s="71" t="s">
        <v>5495</v>
      </c>
      <c r="J152" s="71" t="s">
        <v>5496</v>
      </c>
      <c r="K152" s="71" t="s">
        <v>5497</v>
      </c>
      <c r="L152" s="71" t="s">
        <v>5498</v>
      </c>
      <c r="M152" s="71" t="s">
        <v>5499</v>
      </c>
      <c r="N152" s="71" t="s">
        <v>206</v>
      </c>
      <c r="O152" s="71" t="s">
        <v>38</v>
      </c>
      <c r="P152" s="70">
        <v>300</v>
      </c>
      <c r="Q152" s="71" t="s">
        <v>57</v>
      </c>
      <c r="R152" s="70">
        <v>25</v>
      </c>
      <c r="S152" s="72">
        <v>43010</v>
      </c>
      <c r="T152" s="71" t="s">
        <v>5500</v>
      </c>
      <c r="U152" s="71" t="s">
        <v>79</v>
      </c>
      <c r="V152" s="72">
        <v>23047</v>
      </c>
      <c r="W152" s="71" t="s">
        <v>248</v>
      </c>
      <c r="X152" s="71" t="s">
        <v>42</v>
      </c>
      <c r="Y152" s="71" t="s">
        <v>43</v>
      </c>
      <c r="Z152" s="70">
        <v>0</v>
      </c>
      <c r="AA152" s="70">
        <v>10</v>
      </c>
      <c r="AB152" s="71" t="s">
        <v>36</v>
      </c>
      <c r="AC152" s="71" t="s">
        <v>2905</v>
      </c>
      <c r="AD152" s="71" t="s">
        <v>44</v>
      </c>
      <c r="AE152" s="71" t="s">
        <v>45</v>
      </c>
      <c r="AF152" s="71" t="s">
        <v>5501</v>
      </c>
      <c r="AG152" s="71" t="s">
        <v>46</v>
      </c>
      <c r="AH152" s="73">
        <v>300.01</v>
      </c>
      <c r="AI152" s="73">
        <v>45.32</v>
      </c>
      <c r="AJ152" s="73">
        <v>126.95</v>
      </c>
      <c r="AK152" s="70"/>
      <c r="AL152" s="73">
        <v>472.28</v>
      </c>
      <c r="AM152" s="73">
        <v>15.74</v>
      </c>
      <c r="AN152" s="109">
        <f t="shared" si="10"/>
        <v>7.87</v>
      </c>
      <c r="AO152" s="82" t="str">
        <f t="shared" si="12"/>
        <v>2002816</v>
      </c>
      <c r="AP152" s="82">
        <f>VLOOKUP(AO152,Centros!$AA$2:$AB$490,2,FALSE)</f>
        <v>110070</v>
      </c>
      <c r="AQ152" s="82" t="str">
        <f>VLOOKUP(AP152,Centros!$U$2:$V$281,2,FALSE)</f>
        <v>COL. SAG. CORAZON JESUS-VALDERRIBA</v>
      </c>
      <c r="AR152" s="82" t="str">
        <f>VLOOKUP(A152,Centros!$AC$2:$AE$349,3,FALSE)</f>
        <v>SMI</v>
      </c>
      <c r="AS152" s="82">
        <f t="shared" si="13"/>
        <v>110070</v>
      </c>
      <c r="AT152" s="82">
        <f t="shared" si="11"/>
        <v>20028</v>
      </c>
    </row>
    <row r="153" spans="1:46" x14ac:dyDescent="0.3">
      <c r="A153" s="70">
        <v>19228</v>
      </c>
      <c r="B153" s="70">
        <v>104</v>
      </c>
      <c r="C153" s="71" t="s">
        <v>5502</v>
      </c>
      <c r="D153" s="70">
        <v>104</v>
      </c>
      <c r="E153" s="71" t="s">
        <v>35</v>
      </c>
      <c r="F153" s="72">
        <v>45894</v>
      </c>
      <c r="G153" s="72"/>
      <c r="H153" s="71" t="s">
        <v>5503</v>
      </c>
      <c r="I153" s="71" t="s">
        <v>5504</v>
      </c>
      <c r="J153" s="71" t="s">
        <v>5505</v>
      </c>
      <c r="K153" s="71" t="s">
        <v>5505</v>
      </c>
      <c r="L153" s="71" t="s">
        <v>5506</v>
      </c>
      <c r="M153" s="71" t="s">
        <v>5507</v>
      </c>
      <c r="N153" s="71" t="s">
        <v>5508</v>
      </c>
      <c r="O153" s="71" t="s">
        <v>38</v>
      </c>
      <c r="P153" s="70">
        <v>300</v>
      </c>
      <c r="Q153" s="71" t="s">
        <v>57</v>
      </c>
      <c r="R153" s="70">
        <v>87.5</v>
      </c>
      <c r="S153" s="72">
        <v>43360</v>
      </c>
      <c r="T153" s="71" t="s">
        <v>5253</v>
      </c>
      <c r="U153" s="71" t="s">
        <v>106</v>
      </c>
      <c r="V153" s="72">
        <v>27759</v>
      </c>
      <c r="W153" s="71" t="s">
        <v>59</v>
      </c>
      <c r="X153" s="71" t="s">
        <v>42</v>
      </c>
      <c r="Y153" s="71" t="s">
        <v>60</v>
      </c>
      <c r="Z153" s="70">
        <v>0</v>
      </c>
      <c r="AA153" s="70">
        <v>10</v>
      </c>
      <c r="AB153" s="71" t="s">
        <v>36</v>
      </c>
      <c r="AC153" s="71" t="s">
        <v>2905</v>
      </c>
      <c r="AD153" s="71" t="s">
        <v>44</v>
      </c>
      <c r="AE153" s="71" t="s">
        <v>61</v>
      </c>
      <c r="AF153" s="71" t="s">
        <v>235</v>
      </c>
      <c r="AG153" s="71" t="s">
        <v>55</v>
      </c>
      <c r="AH153" s="73">
        <v>1050.03</v>
      </c>
      <c r="AI153" s="73">
        <v>158.63</v>
      </c>
      <c r="AJ153" s="73">
        <v>429.59</v>
      </c>
      <c r="AK153" s="70"/>
      <c r="AL153" s="73">
        <v>1638.25</v>
      </c>
      <c r="AM153" s="73">
        <v>54.61</v>
      </c>
      <c r="AN153" s="109">
        <f t="shared" si="10"/>
        <v>7.8014285714285716</v>
      </c>
      <c r="AO153" s="82" t="str">
        <f t="shared" si="12"/>
        <v>1922813</v>
      </c>
      <c r="AP153" s="82">
        <f>VLOOKUP(AO153,Centros!$AA$2:$AB$490,2,FALSE)</f>
        <v>110111</v>
      </c>
      <c r="AQ153" s="82" t="str">
        <f>VLOOKUP(AP153,Centros!$U$2:$V$281,2,FALSE)</f>
        <v>COLEGIO SAGRADO CORAZON REPARADORAS</v>
      </c>
      <c r="AR153" s="82" t="str">
        <f>VLOOKUP(A153,Centros!$AC$2:$AE$349,3,FALSE)</f>
        <v>ALGADI</v>
      </c>
      <c r="AS153" s="82">
        <f t="shared" si="13"/>
        <v>110111</v>
      </c>
      <c r="AT153" s="82">
        <f t="shared" si="11"/>
        <v>19228</v>
      </c>
    </row>
    <row r="154" spans="1:46" x14ac:dyDescent="0.3">
      <c r="A154" s="70">
        <v>19228</v>
      </c>
      <c r="B154" s="70">
        <v>1074</v>
      </c>
      <c r="C154" s="71" t="s">
        <v>7765</v>
      </c>
      <c r="D154" s="70">
        <v>1074</v>
      </c>
      <c r="E154" s="71" t="s">
        <v>35</v>
      </c>
      <c r="F154" s="72">
        <v>45931</v>
      </c>
      <c r="G154" s="72"/>
      <c r="H154" s="71" t="s">
        <v>7766</v>
      </c>
      <c r="I154" s="71" t="s">
        <v>7767</v>
      </c>
      <c r="J154" s="71" t="s">
        <v>36</v>
      </c>
      <c r="K154" s="71" t="s">
        <v>7768</v>
      </c>
      <c r="L154" s="71" t="s">
        <v>7769</v>
      </c>
      <c r="M154" s="71" t="s">
        <v>7770</v>
      </c>
      <c r="N154" s="71" t="s">
        <v>163</v>
      </c>
      <c r="O154" s="71" t="s">
        <v>38</v>
      </c>
      <c r="P154" s="70">
        <v>300</v>
      </c>
      <c r="Q154" s="71" t="s">
        <v>57</v>
      </c>
      <c r="R154" s="70">
        <v>37.5</v>
      </c>
      <c r="S154" s="72">
        <v>44939</v>
      </c>
      <c r="T154" s="71" t="s">
        <v>173</v>
      </c>
      <c r="U154" s="71" t="s">
        <v>40</v>
      </c>
      <c r="V154" s="72">
        <v>28215</v>
      </c>
      <c r="W154" s="71" t="s">
        <v>70</v>
      </c>
      <c r="X154" s="71" t="s">
        <v>42</v>
      </c>
      <c r="Y154" s="71" t="s">
        <v>36</v>
      </c>
      <c r="Z154" s="70">
        <v>0</v>
      </c>
      <c r="AA154" s="70">
        <v>10</v>
      </c>
      <c r="AB154" s="71" t="s">
        <v>36</v>
      </c>
      <c r="AC154" s="71" t="s">
        <v>2905</v>
      </c>
      <c r="AD154" s="71" t="s">
        <v>44</v>
      </c>
      <c r="AE154" s="71" t="s">
        <v>83</v>
      </c>
      <c r="AF154" s="71" t="s">
        <v>7068</v>
      </c>
      <c r="AG154" s="71" t="s">
        <v>46</v>
      </c>
      <c r="AH154" s="73">
        <v>450.02</v>
      </c>
      <c r="AI154" s="73">
        <v>67.98</v>
      </c>
      <c r="AJ154" s="73">
        <v>184.1</v>
      </c>
      <c r="AK154" s="70"/>
      <c r="AL154" s="73">
        <v>702.1</v>
      </c>
      <c r="AM154" s="73">
        <v>23.4</v>
      </c>
      <c r="AN154" s="109">
        <f t="shared" si="10"/>
        <v>7.8</v>
      </c>
      <c r="AO154" s="82" t="str">
        <f t="shared" si="12"/>
        <v>192281</v>
      </c>
      <c r="AP154" s="82">
        <f>VLOOKUP(AO154,Centros!$AA$2:$AB$490,2,FALSE)</f>
        <v>110001</v>
      </c>
      <c r="AQ154" s="82" t="str">
        <f>VLOOKUP(AP154,Centros!$U$2:$V$281,2,FALSE)</f>
        <v>COLEGIO AGUSTINIANO</v>
      </c>
      <c r="AR154" s="82" t="str">
        <f>VLOOKUP(A154,Centros!$AC$2:$AE$349,3,FALSE)</f>
        <v>ALGADI</v>
      </c>
      <c r="AS154" s="82">
        <f t="shared" si="13"/>
        <v>110001</v>
      </c>
      <c r="AT154" s="82">
        <f t="shared" si="11"/>
        <v>19228</v>
      </c>
    </row>
    <row r="155" spans="1:46" x14ac:dyDescent="0.3">
      <c r="A155" s="70">
        <v>19228</v>
      </c>
      <c r="B155" s="70">
        <v>751</v>
      </c>
      <c r="C155" s="71" t="s">
        <v>3191</v>
      </c>
      <c r="D155" s="70">
        <v>751</v>
      </c>
      <c r="E155" s="71" t="s">
        <v>35</v>
      </c>
      <c r="F155" s="72">
        <v>44580</v>
      </c>
      <c r="G155" s="72"/>
      <c r="H155" s="71" t="s">
        <v>3192</v>
      </c>
      <c r="I155" s="71" t="s">
        <v>3193</v>
      </c>
      <c r="J155" s="71" t="s">
        <v>36</v>
      </c>
      <c r="K155" s="71" t="s">
        <v>36</v>
      </c>
      <c r="L155" s="71" t="s">
        <v>101</v>
      </c>
      <c r="M155" s="71" t="s">
        <v>3194</v>
      </c>
      <c r="N155" s="71" t="s">
        <v>37</v>
      </c>
      <c r="O155" s="71" t="s">
        <v>38</v>
      </c>
      <c r="P155" s="70">
        <v>100</v>
      </c>
      <c r="Q155" s="71" t="s">
        <v>2951</v>
      </c>
      <c r="R155" s="70">
        <v>100</v>
      </c>
      <c r="S155" s="72">
        <v>41782</v>
      </c>
      <c r="T155" s="71" t="s">
        <v>3195</v>
      </c>
      <c r="U155" s="71" t="s">
        <v>249</v>
      </c>
      <c r="V155" s="72">
        <v>22226</v>
      </c>
      <c r="W155" s="71" t="s">
        <v>250</v>
      </c>
      <c r="X155" s="71" t="s">
        <v>51</v>
      </c>
      <c r="Y155" s="71" t="s">
        <v>36</v>
      </c>
      <c r="Z155" s="70">
        <v>0</v>
      </c>
      <c r="AA155" s="70">
        <v>9</v>
      </c>
      <c r="AB155" s="71" t="s">
        <v>36</v>
      </c>
      <c r="AC155" s="71" t="s">
        <v>2905</v>
      </c>
      <c r="AD155" s="71" t="s">
        <v>44</v>
      </c>
      <c r="AE155" s="71" t="s">
        <v>251</v>
      </c>
      <c r="AF155" s="71" t="s">
        <v>3196</v>
      </c>
      <c r="AG155" s="71" t="s">
        <v>46</v>
      </c>
      <c r="AH155" s="73">
        <v>1277.0899999999999</v>
      </c>
      <c r="AI155" s="73">
        <v>187.25</v>
      </c>
      <c r="AJ155" s="73">
        <v>469.61</v>
      </c>
      <c r="AK155" s="70"/>
      <c r="AL155" s="73">
        <v>1933.95</v>
      </c>
      <c r="AM155" s="73">
        <v>64.47</v>
      </c>
      <c r="AN155" s="109">
        <f t="shared" si="10"/>
        <v>8.0587499999999999</v>
      </c>
      <c r="AO155" s="82" t="str">
        <f t="shared" si="12"/>
        <v>1922871</v>
      </c>
      <c r="AP155" s="82">
        <f>VLOOKUP(AO155,Centros!$AA$2:$AB$490,2,FALSE)</f>
        <v>800092</v>
      </c>
      <c r="AQ155" s="82" t="str">
        <f>VLOOKUP(AP155,Centros!$U$2:$V$281,2,FALSE)</f>
        <v>USUARIO POLIDEPORTIVO FRAY LUIS DE LEON</v>
      </c>
      <c r="AR155" s="82" t="str">
        <f>VLOOKUP(A155,Centros!$AC$2:$AE$349,3,FALSE)</f>
        <v>ALGADI</v>
      </c>
      <c r="AS155" s="82">
        <f t="shared" si="13"/>
        <v>800092</v>
      </c>
      <c r="AT155" s="82">
        <f t="shared" si="11"/>
        <v>19228</v>
      </c>
    </row>
    <row r="156" spans="1:46" x14ac:dyDescent="0.3">
      <c r="A156" s="70">
        <v>19228</v>
      </c>
      <c r="B156" s="70">
        <v>1919</v>
      </c>
      <c r="C156" s="71" t="s">
        <v>3197</v>
      </c>
      <c r="D156" s="70">
        <v>1919</v>
      </c>
      <c r="E156" s="71" t="s">
        <v>35</v>
      </c>
      <c r="F156" s="72">
        <v>45658</v>
      </c>
      <c r="G156" s="72"/>
      <c r="H156" s="71" t="s">
        <v>3198</v>
      </c>
      <c r="I156" s="71" t="s">
        <v>3199</v>
      </c>
      <c r="J156" s="71" t="s">
        <v>36</v>
      </c>
      <c r="K156" s="71" t="s">
        <v>3200</v>
      </c>
      <c r="L156" s="71" t="s">
        <v>3201</v>
      </c>
      <c r="M156" s="71" t="s">
        <v>3202</v>
      </c>
      <c r="N156" s="71" t="s">
        <v>252</v>
      </c>
      <c r="O156" s="71" t="s">
        <v>38</v>
      </c>
      <c r="P156" s="70">
        <v>100</v>
      </c>
      <c r="Q156" s="71" t="s">
        <v>2951</v>
      </c>
      <c r="R156" s="70">
        <v>100</v>
      </c>
      <c r="S156" s="72">
        <v>41680</v>
      </c>
      <c r="T156" s="71" t="s">
        <v>820</v>
      </c>
      <c r="U156" s="71" t="s">
        <v>126</v>
      </c>
      <c r="V156" s="72">
        <v>31765</v>
      </c>
      <c r="W156" s="71" t="s">
        <v>821</v>
      </c>
      <c r="X156" s="71" t="s">
        <v>51</v>
      </c>
      <c r="Y156" s="71" t="s">
        <v>36</v>
      </c>
      <c r="Z156" s="70">
        <v>1</v>
      </c>
      <c r="AA156" s="70">
        <v>6</v>
      </c>
      <c r="AB156" s="71" t="s">
        <v>36</v>
      </c>
      <c r="AC156" s="71" t="s">
        <v>2905</v>
      </c>
      <c r="AD156" s="71" t="s">
        <v>44</v>
      </c>
      <c r="AE156" s="71" t="s">
        <v>45</v>
      </c>
      <c r="AF156" s="71" t="s">
        <v>126</v>
      </c>
      <c r="AG156" s="71" t="s">
        <v>55</v>
      </c>
      <c r="AH156" s="73">
        <v>1845.52</v>
      </c>
      <c r="AI156" s="73">
        <v>243.19</v>
      </c>
      <c r="AJ156" s="73">
        <v>669.85</v>
      </c>
      <c r="AK156" s="70"/>
      <c r="AL156" s="73">
        <v>2758.56</v>
      </c>
      <c r="AM156" s="73">
        <v>91.95</v>
      </c>
      <c r="AN156" s="109">
        <f t="shared" si="10"/>
        <v>11.49375</v>
      </c>
      <c r="AO156" s="82" t="str">
        <f t="shared" si="12"/>
        <v>19228111</v>
      </c>
      <c r="AP156" s="82">
        <f>VLOOKUP(AO156,Centros!$AA$2:$AB$490,2,FALSE)</f>
        <v>110801</v>
      </c>
      <c r="AQ156" s="82" t="str">
        <f>VLOOKUP(AP156,Centros!$U$2:$V$281,2,FALSE)</f>
        <v>COL. VEDRUNA CARABANCHEL</v>
      </c>
      <c r="AR156" s="82" t="str">
        <f>VLOOKUP(A156,Centros!$AC$2:$AE$349,3,FALSE)</f>
        <v>ALGADI</v>
      </c>
      <c r="AS156" s="82">
        <f t="shared" si="13"/>
        <v>110801</v>
      </c>
      <c r="AT156" s="82">
        <f t="shared" si="11"/>
        <v>19228</v>
      </c>
    </row>
    <row r="157" spans="1:46" x14ac:dyDescent="0.3">
      <c r="A157" s="70">
        <v>19228</v>
      </c>
      <c r="B157" s="70">
        <v>1476</v>
      </c>
      <c r="C157" s="71" t="s">
        <v>5510</v>
      </c>
      <c r="D157" s="70">
        <v>1476</v>
      </c>
      <c r="E157" s="71" t="s">
        <v>35</v>
      </c>
      <c r="F157" s="72">
        <v>45904</v>
      </c>
      <c r="G157" s="72"/>
      <c r="H157" s="71" t="s">
        <v>5511</v>
      </c>
      <c r="I157" s="71" t="s">
        <v>5512</v>
      </c>
      <c r="J157" s="71" t="s">
        <v>5513</v>
      </c>
      <c r="K157" s="71" t="s">
        <v>5514</v>
      </c>
      <c r="L157" s="71" t="s">
        <v>5515</v>
      </c>
      <c r="M157" s="71" t="s">
        <v>5516</v>
      </c>
      <c r="N157" s="71" t="s">
        <v>253</v>
      </c>
      <c r="O157" s="71" t="s">
        <v>38</v>
      </c>
      <c r="P157" s="70">
        <v>300</v>
      </c>
      <c r="Q157" s="71" t="s">
        <v>78</v>
      </c>
      <c r="R157" s="70">
        <v>100</v>
      </c>
      <c r="S157" s="72">
        <v>33875</v>
      </c>
      <c r="T157" s="71" t="s">
        <v>123</v>
      </c>
      <c r="U157" s="71" t="s">
        <v>254</v>
      </c>
      <c r="V157" s="72">
        <v>25008</v>
      </c>
      <c r="W157" s="71" t="s">
        <v>125</v>
      </c>
      <c r="X157" s="71" t="s">
        <v>42</v>
      </c>
      <c r="Y157" s="71" t="s">
        <v>36</v>
      </c>
      <c r="Z157" s="70">
        <v>2</v>
      </c>
      <c r="AA157" s="70">
        <v>10</v>
      </c>
      <c r="AB157" s="71" t="s">
        <v>36</v>
      </c>
      <c r="AC157" s="71" t="s">
        <v>2905</v>
      </c>
      <c r="AD157" s="71" t="s">
        <v>44</v>
      </c>
      <c r="AE157" s="71" t="s">
        <v>45</v>
      </c>
      <c r="AF157" s="71" t="s">
        <v>40</v>
      </c>
      <c r="AG157" s="71" t="s">
        <v>46</v>
      </c>
      <c r="AH157" s="73">
        <v>1485.62</v>
      </c>
      <c r="AI157" s="73">
        <v>192.24</v>
      </c>
      <c r="AJ157" s="73">
        <v>538.09</v>
      </c>
      <c r="AK157" s="70"/>
      <c r="AL157" s="73">
        <v>2215.9499999999998</v>
      </c>
      <c r="AM157" s="73">
        <v>73.87</v>
      </c>
      <c r="AN157" s="109">
        <f t="shared" si="10"/>
        <v>9.2337500000000006</v>
      </c>
      <c r="AO157" s="82" t="str">
        <f t="shared" si="12"/>
        <v>1922832</v>
      </c>
      <c r="AP157" s="82">
        <f>VLOOKUP(AO157,Centros!$AA$2:$AB$490,2,FALSE)</f>
        <v>110061</v>
      </c>
      <c r="AQ157" s="82" t="str">
        <f>VLOOKUP(AP157,Centros!$U$2:$V$281,2,FALSE)</f>
        <v>COL. SAN AGUSTIN - MADRID</v>
      </c>
      <c r="AR157" s="82" t="str">
        <f>VLOOKUP(A157,Centros!$AC$2:$AE$349,3,FALSE)</f>
        <v>ALGADI</v>
      </c>
      <c r="AS157" s="82">
        <f t="shared" si="13"/>
        <v>110061</v>
      </c>
      <c r="AT157" s="82">
        <f t="shared" si="11"/>
        <v>19228</v>
      </c>
    </row>
    <row r="158" spans="1:46" x14ac:dyDescent="0.3">
      <c r="A158" s="70">
        <v>19228</v>
      </c>
      <c r="B158" s="70">
        <v>131</v>
      </c>
      <c r="C158" s="71" t="s">
        <v>3203</v>
      </c>
      <c r="D158" s="70">
        <v>131</v>
      </c>
      <c r="E158" s="71" t="s">
        <v>35</v>
      </c>
      <c r="F158" s="72">
        <v>45170</v>
      </c>
      <c r="G158" s="72"/>
      <c r="H158" s="71" t="s">
        <v>3204</v>
      </c>
      <c r="I158" s="71" t="s">
        <v>3205</v>
      </c>
      <c r="J158" s="71" t="s">
        <v>3206</v>
      </c>
      <c r="K158" s="71" t="s">
        <v>3207</v>
      </c>
      <c r="L158" s="71" t="s">
        <v>3208</v>
      </c>
      <c r="M158" s="71" t="s">
        <v>3209</v>
      </c>
      <c r="N158" s="71" t="s">
        <v>47</v>
      </c>
      <c r="O158" s="71" t="s">
        <v>38</v>
      </c>
      <c r="P158" s="70">
        <v>200</v>
      </c>
      <c r="Q158" s="71" t="s">
        <v>2925</v>
      </c>
      <c r="R158" s="70">
        <v>94</v>
      </c>
      <c r="S158" s="72">
        <v>37165</v>
      </c>
      <c r="T158" s="71" t="s">
        <v>123</v>
      </c>
      <c r="U158" s="71" t="s">
        <v>90</v>
      </c>
      <c r="V158" s="72">
        <v>25730</v>
      </c>
      <c r="W158" s="71" t="s">
        <v>125</v>
      </c>
      <c r="X158" s="71" t="s">
        <v>42</v>
      </c>
      <c r="Y158" s="71" t="s">
        <v>36</v>
      </c>
      <c r="Z158" s="70">
        <v>0</v>
      </c>
      <c r="AA158" s="70">
        <v>10</v>
      </c>
      <c r="AB158" s="71" t="s">
        <v>818</v>
      </c>
      <c r="AC158" s="71" t="s">
        <v>2825</v>
      </c>
      <c r="AD158" s="71" t="s">
        <v>92</v>
      </c>
      <c r="AE158" s="71" t="s">
        <v>83</v>
      </c>
      <c r="AF158" s="71" t="s">
        <v>242</v>
      </c>
      <c r="AG158" s="71" t="s">
        <v>46</v>
      </c>
      <c r="AH158" s="73">
        <v>1695.38</v>
      </c>
      <c r="AI158" s="73">
        <v>236.02</v>
      </c>
      <c r="AJ158" s="73">
        <v>659.96</v>
      </c>
      <c r="AK158" s="70"/>
      <c r="AL158" s="73">
        <v>2591.36</v>
      </c>
      <c r="AM158" s="73">
        <v>83.59</v>
      </c>
      <c r="AN158" s="109">
        <f t="shared" si="10"/>
        <v>11.115691489361703</v>
      </c>
      <c r="AO158" s="82" t="str">
        <f t="shared" si="12"/>
        <v>1922832</v>
      </c>
      <c r="AP158" s="82">
        <f>VLOOKUP(AO158,Centros!$AA$2:$AB$490,2,FALSE)</f>
        <v>110061</v>
      </c>
      <c r="AQ158" s="82" t="str">
        <f>VLOOKUP(AP158,Centros!$U$2:$V$281,2,FALSE)</f>
        <v>COL. SAN AGUSTIN - MADRID</v>
      </c>
      <c r="AR158" s="82" t="str">
        <f>VLOOKUP(A158,Centros!$AC$2:$AE$349,3,FALSE)</f>
        <v>ALGADI</v>
      </c>
      <c r="AS158" s="82">
        <f t="shared" si="13"/>
        <v>110061</v>
      </c>
      <c r="AT158" s="82">
        <f t="shared" si="11"/>
        <v>19228</v>
      </c>
    </row>
    <row r="159" spans="1:46" x14ac:dyDescent="0.3">
      <c r="A159" s="70">
        <v>19228</v>
      </c>
      <c r="B159" s="70">
        <v>141</v>
      </c>
      <c r="C159" s="71" t="s">
        <v>3210</v>
      </c>
      <c r="D159" s="70">
        <v>141</v>
      </c>
      <c r="E159" s="71" t="s">
        <v>35</v>
      </c>
      <c r="F159" s="72">
        <v>44348</v>
      </c>
      <c r="G159" s="72"/>
      <c r="H159" s="71" t="s">
        <v>3211</v>
      </c>
      <c r="I159" s="71" t="s">
        <v>3212</v>
      </c>
      <c r="J159" s="71" t="s">
        <v>3213</v>
      </c>
      <c r="K159" s="71" t="s">
        <v>3214</v>
      </c>
      <c r="L159" s="71" t="s">
        <v>3215</v>
      </c>
      <c r="M159" s="71" t="s">
        <v>3216</v>
      </c>
      <c r="N159" s="71" t="s">
        <v>154</v>
      </c>
      <c r="O159" s="71" t="s">
        <v>38</v>
      </c>
      <c r="P159" s="70">
        <v>100</v>
      </c>
      <c r="Q159" s="71" t="s">
        <v>2951</v>
      </c>
      <c r="R159" s="70">
        <v>100</v>
      </c>
      <c r="S159" s="72">
        <v>38631</v>
      </c>
      <c r="T159" s="71" t="s">
        <v>220</v>
      </c>
      <c r="U159" s="71" t="s">
        <v>255</v>
      </c>
      <c r="V159" s="72">
        <v>27174</v>
      </c>
      <c r="W159" s="71" t="s">
        <v>221</v>
      </c>
      <c r="X159" s="71" t="s">
        <v>51</v>
      </c>
      <c r="Y159" s="71" t="s">
        <v>36</v>
      </c>
      <c r="Z159" s="70">
        <v>0</v>
      </c>
      <c r="AA159" s="70">
        <v>8</v>
      </c>
      <c r="AB159" s="71" t="s">
        <v>36</v>
      </c>
      <c r="AC159" s="71" t="s">
        <v>3000</v>
      </c>
      <c r="AD159" s="71" t="s">
        <v>3001</v>
      </c>
      <c r="AE159" s="71" t="s">
        <v>61</v>
      </c>
      <c r="AF159" s="71" t="s">
        <v>825</v>
      </c>
      <c r="AG159" s="71" t="s">
        <v>46</v>
      </c>
      <c r="AH159" s="73">
        <v>1590.49</v>
      </c>
      <c r="AI159" s="73">
        <v>258.81</v>
      </c>
      <c r="AJ159" s="73">
        <v>593.07000000000005</v>
      </c>
      <c r="AK159" s="70"/>
      <c r="AL159" s="73">
        <v>2442.37</v>
      </c>
      <c r="AM159" s="73">
        <v>81.41</v>
      </c>
      <c r="AN159" s="109">
        <f t="shared" si="10"/>
        <v>10.17625</v>
      </c>
      <c r="AO159" s="82" t="str">
        <f t="shared" si="12"/>
        <v>1922819</v>
      </c>
      <c r="AP159" s="82">
        <f>VLOOKUP(AO159,Centros!$AA$2:$AB$490,2,FALSE)</f>
        <v>110020</v>
      </c>
      <c r="AQ159" s="82" t="str">
        <f>VLOOKUP(AP159,Centros!$U$2:$V$281,2,FALSE)</f>
        <v>COLEGIO FRAY LUIS DE LEON</v>
      </c>
      <c r="AR159" s="82" t="str">
        <f>VLOOKUP(A159,Centros!$AC$2:$AE$349,3,FALSE)</f>
        <v>ALGADI</v>
      </c>
      <c r="AS159" s="82">
        <f t="shared" si="13"/>
        <v>110020</v>
      </c>
      <c r="AT159" s="82">
        <f t="shared" si="11"/>
        <v>19228</v>
      </c>
    </row>
    <row r="160" spans="1:46" x14ac:dyDescent="0.3">
      <c r="A160" s="70">
        <v>20028</v>
      </c>
      <c r="B160" s="70">
        <v>682</v>
      </c>
      <c r="C160" s="71" t="s">
        <v>5517</v>
      </c>
      <c r="D160" s="70">
        <v>682</v>
      </c>
      <c r="E160" s="71" t="s">
        <v>63</v>
      </c>
      <c r="F160" s="72">
        <v>45908</v>
      </c>
      <c r="G160" s="72"/>
      <c r="H160" s="71" t="s">
        <v>5518</v>
      </c>
      <c r="I160" s="71" t="s">
        <v>5519</v>
      </c>
      <c r="J160" s="71" t="s">
        <v>36</v>
      </c>
      <c r="K160" s="71" t="s">
        <v>5520</v>
      </c>
      <c r="L160" s="71" t="s">
        <v>5521</v>
      </c>
      <c r="M160" s="71" t="s">
        <v>5522</v>
      </c>
      <c r="N160" s="71" t="s">
        <v>244</v>
      </c>
      <c r="O160" s="71" t="s">
        <v>38</v>
      </c>
      <c r="P160" s="70">
        <v>300</v>
      </c>
      <c r="Q160" s="71" t="s">
        <v>57</v>
      </c>
      <c r="R160" s="70">
        <v>31.25</v>
      </c>
      <c r="S160" s="72">
        <v>45181</v>
      </c>
      <c r="T160" s="71" t="s">
        <v>5407</v>
      </c>
      <c r="U160" s="71" t="s">
        <v>79</v>
      </c>
      <c r="V160" s="72">
        <v>36374</v>
      </c>
      <c r="W160" s="71" t="s">
        <v>210</v>
      </c>
      <c r="X160" s="71" t="s">
        <v>51</v>
      </c>
      <c r="Y160" s="71" t="s">
        <v>66</v>
      </c>
      <c r="Z160" s="70">
        <v>0</v>
      </c>
      <c r="AA160" s="70">
        <v>10</v>
      </c>
      <c r="AB160" s="71" t="s">
        <v>36</v>
      </c>
      <c r="AC160" s="71" t="s">
        <v>2905</v>
      </c>
      <c r="AD160" s="71" t="s">
        <v>44</v>
      </c>
      <c r="AE160" s="71" t="s">
        <v>45</v>
      </c>
      <c r="AF160" s="71" t="s">
        <v>5261</v>
      </c>
      <c r="AG160" s="71" t="s">
        <v>46</v>
      </c>
      <c r="AH160" s="73">
        <v>375.02</v>
      </c>
      <c r="AI160" s="73">
        <v>56.65</v>
      </c>
      <c r="AJ160" s="73">
        <v>160.07</v>
      </c>
      <c r="AK160" s="70"/>
      <c r="AL160" s="73">
        <v>591.74</v>
      </c>
      <c r="AM160" s="73">
        <v>19.72</v>
      </c>
      <c r="AN160" s="109">
        <f t="shared" si="10"/>
        <v>7.8879999999999999</v>
      </c>
      <c r="AO160" s="82" t="str">
        <f t="shared" si="12"/>
        <v>2002810</v>
      </c>
      <c r="AP160" s="82">
        <f>VLOOKUP(AO160,Centros!$AA$2:$AB$490,2,FALSE)</f>
        <v>110061</v>
      </c>
      <c r="AQ160" s="82" t="str">
        <f>VLOOKUP(AP160,Centros!$U$2:$V$281,2,FALSE)</f>
        <v>COL. SAN AGUSTIN - MADRID</v>
      </c>
      <c r="AR160" s="82" t="str">
        <f>VLOOKUP(A160,Centros!$AC$2:$AE$349,3,FALSE)</f>
        <v>SMI</v>
      </c>
      <c r="AS160" s="82">
        <f t="shared" si="13"/>
        <v>110061</v>
      </c>
      <c r="AT160" s="82">
        <f t="shared" si="11"/>
        <v>20028</v>
      </c>
    </row>
    <row r="161" spans="1:46" x14ac:dyDescent="0.3">
      <c r="A161" s="70">
        <v>19228</v>
      </c>
      <c r="B161" s="70">
        <v>47</v>
      </c>
      <c r="C161" s="71" t="s">
        <v>3220</v>
      </c>
      <c r="D161" s="70">
        <v>47</v>
      </c>
      <c r="E161" s="71" t="s">
        <v>35</v>
      </c>
      <c r="F161" s="72">
        <v>45718</v>
      </c>
      <c r="G161" s="72"/>
      <c r="H161" s="71" t="s">
        <v>3221</v>
      </c>
      <c r="I161" s="71" t="s">
        <v>3222</v>
      </c>
      <c r="J161" s="71" t="s">
        <v>3223</v>
      </c>
      <c r="K161" s="71" t="s">
        <v>3223</v>
      </c>
      <c r="L161" s="71" t="s">
        <v>3224</v>
      </c>
      <c r="M161" s="71" t="s">
        <v>3225</v>
      </c>
      <c r="N161" s="71" t="s">
        <v>256</v>
      </c>
      <c r="O161" s="71" t="s">
        <v>38</v>
      </c>
      <c r="P161" s="70">
        <v>100</v>
      </c>
      <c r="Q161" s="71" t="s">
        <v>2951</v>
      </c>
      <c r="R161" s="70">
        <v>100</v>
      </c>
      <c r="S161" s="72">
        <v>41646</v>
      </c>
      <c r="T161" s="71" t="s">
        <v>2830</v>
      </c>
      <c r="U161" s="71" t="s">
        <v>1233</v>
      </c>
      <c r="V161" s="72">
        <v>27002</v>
      </c>
      <c r="W161" s="71" t="s">
        <v>80</v>
      </c>
      <c r="X161" s="71" t="s">
        <v>42</v>
      </c>
      <c r="Y161" s="71" t="s">
        <v>36</v>
      </c>
      <c r="Z161" s="70">
        <v>0</v>
      </c>
      <c r="AA161" s="70">
        <v>6</v>
      </c>
      <c r="AB161" s="71" t="s">
        <v>36</v>
      </c>
      <c r="AC161" s="71" t="s">
        <v>3000</v>
      </c>
      <c r="AD161" s="71" t="s">
        <v>3001</v>
      </c>
      <c r="AE161" s="71" t="s">
        <v>61</v>
      </c>
      <c r="AF161" s="71" t="s">
        <v>1233</v>
      </c>
      <c r="AG161" s="71" t="s">
        <v>46</v>
      </c>
      <c r="AH161" s="73">
        <v>1510.37</v>
      </c>
      <c r="AI161" s="73">
        <v>247.45</v>
      </c>
      <c r="AJ161" s="73">
        <v>563.74</v>
      </c>
      <c r="AK161" s="70"/>
      <c r="AL161" s="73">
        <v>2321.56</v>
      </c>
      <c r="AM161" s="73">
        <v>77.39</v>
      </c>
      <c r="AN161" s="109">
        <f t="shared" si="10"/>
        <v>9.6737500000000001</v>
      </c>
      <c r="AO161" s="82" t="str">
        <f t="shared" si="12"/>
        <v>192287</v>
      </c>
      <c r="AP161" s="82">
        <f>VLOOKUP(AO161,Centros!$AA$2:$AB$490,2,FALSE)</f>
        <v>120028</v>
      </c>
      <c r="AQ161" s="82" t="str">
        <f>VLOOKUP(AP161,Centros!$U$2:$V$281,2,FALSE)</f>
        <v>C.M.STA.MARIA DEL PINO</v>
      </c>
      <c r="AR161" s="82" t="str">
        <f>VLOOKUP(A161,Centros!$AC$2:$AE$349,3,FALSE)</f>
        <v>ALGADI</v>
      </c>
      <c r="AS161" s="82">
        <f t="shared" si="13"/>
        <v>120028</v>
      </c>
      <c r="AT161" s="82">
        <f t="shared" si="11"/>
        <v>19228</v>
      </c>
    </row>
    <row r="162" spans="1:46" x14ac:dyDescent="0.3">
      <c r="A162" s="70">
        <v>19208</v>
      </c>
      <c r="B162" s="70">
        <v>54</v>
      </c>
      <c r="C162" s="71" t="s">
        <v>5523</v>
      </c>
      <c r="D162" s="70">
        <v>54</v>
      </c>
      <c r="E162" s="71" t="s">
        <v>1226</v>
      </c>
      <c r="F162" s="72">
        <v>45894</v>
      </c>
      <c r="G162" s="72"/>
      <c r="H162" s="71" t="s">
        <v>5524</v>
      </c>
      <c r="I162" s="71" t="s">
        <v>5525</v>
      </c>
      <c r="J162" s="71" t="s">
        <v>36</v>
      </c>
      <c r="K162" s="71" t="s">
        <v>5526</v>
      </c>
      <c r="L162" s="71" t="s">
        <v>101</v>
      </c>
      <c r="M162" s="71" t="s">
        <v>5527</v>
      </c>
      <c r="N162" s="71" t="s">
        <v>5528</v>
      </c>
      <c r="O162" s="71" t="s">
        <v>81</v>
      </c>
      <c r="P162" s="70">
        <v>300</v>
      </c>
      <c r="Q162" s="71" t="s">
        <v>78</v>
      </c>
      <c r="R162" s="70">
        <v>68.75</v>
      </c>
      <c r="S162" s="72">
        <v>45167</v>
      </c>
      <c r="T162" s="71" t="s">
        <v>1228</v>
      </c>
      <c r="U162" s="71" t="s">
        <v>257</v>
      </c>
      <c r="V162" s="72">
        <v>31375</v>
      </c>
      <c r="W162" s="71" t="s">
        <v>70</v>
      </c>
      <c r="X162" s="71" t="s">
        <v>42</v>
      </c>
      <c r="Y162" s="71" t="s">
        <v>43</v>
      </c>
      <c r="Z162" s="70">
        <v>0</v>
      </c>
      <c r="AA162" s="70">
        <v>10</v>
      </c>
      <c r="AB162" s="71" t="s">
        <v>36</v>
      </c>
      <c r="AC162" s="71" t="s">
        <v>2906</v>
      </c>
      <c r="AD162" s="71" t="s">
        <v>44</v>
      </c>
      <c r="AE162" s="71" t="s">
        <v>45</v>
      </c>
      <c r="AF162" s="71" t="s">
        <v>257</v>
      </c>
      <c r="AG162" s="71" t="s">
        <v>46</v>
      </c>
      <c r="AH162" s="73">
        <v>1092.5899999999999</v>
      </c>
      <c r="AI162" s="73">
        <v>174.62</v>
      </c>
      <c r="AJ162" s="73">
        <v>406.39</v>
      </c>
      <c r="AK162" s="70"/>
      <c r="AL162" s="73">
        <v>1673.6</v>
      </c>
      <c r="AM162" s="73">
        <v>53.99</v>
      </c>
      <c r="AN162" s="109">
        <f t="shared" si="10"/>
        <v>9.8163636363636364</v>
      </c>
      <c r="AO162" s="82" t="str">
        <f t="shared" si="12"/>
        <v>192081</v>
      </c>
      <c r="AP162" s="82">
        <f>VLOOKUP(AO162,Centros!$AA$2:$AB$490,2,FALSE)</f>
        <v>110067</v>
      </c>
      <c r="AQ162" s="82" t="str">
        <f>VLOOKUP(AP162,Centros!$U$2:$V$281,2,FALSE)</f>
        <v>COL-LEGI PADRE DAMIAN VALLVIDRERA</v>
      </c>
      <c r="AR162" s="82" t="str">
        <f>VLOOKUP(A162,Centros!$AC$2:$AE$349,3,FALSE)</f>
        <v>ALGADI</v>
      </c>
      <c r="AS162" s="82">
        <f t="shared" si="13"/>
        <v>110067</v>
      </c>
      <c r="AT162" s="82">
        <f t="shared" si="11"/>
        <v>19208</v>
      </c>
    </row>
    <row r="163" spans="1:46" x14ac:dyDescent="0.3">
      <c r="A163" s="70">
        <v>19228</v>
      </c>
      <c r="B163" s="70">
        <v>6</v>
      </c>
      <c r="C163" s="71" t="s">
        <v>3226</v>
      </c>
      <c r="D163" s="70">
        <v>6</v>
      </c>
      <c r="E163" s="71" t="s">
        <v>35</v>
      </c>
      <c r="F163" s="72">
        <v>44348</v>
      </c>
      <c r="G163" s="72"/>
      <c r="H163" s="71" t="s">
        <v>3227</v>
      </c>
      <c r="I163" s="71" t="s">
        <v>3228</v>
      </c>
      <c r="J163" s="71" t="s">
        <v>36</v>
      </c>
      <c r="K163" s="71" t="s">
        <v>3229</v>
      </c>
      <c r="L163" s="71" t="s">
        <v>3230</v>
      </c>
      <c r="M163" s="71" t="s">
        <v>3231</v>
      </c>
      <c r="N163" s="71" t="s">
        <v>258</v>
      </c>
      <c r="O163" s="71" t="s">
        <v>38</v>
      </c>
      <c r="P163" s="70">
        <v>100</v>
      </c>
      <c r="Q163" s="71" t="s">
        <v>2951</v>
      </c>
      <c r="R163" s="70">
        <v>100</v>
      </c>
      <c r="S163" s="72">
        <v>40217</v>
      </c>
      <c r="T163" s="71" t="s">
        <v>110</v>
      </c>
      <c r="U163" s="71" t="s">
        <v>259</v>
      </c>
      <c r="V163" s="72">
        <v>25010</v>
      </c>
      <c r="W163" s="71" t="s">
        <v>111</v>
      </c>
      <c r="X163" s="71" t="s">
        <v>42</v>
      </c>
      <c r="Y163" s="71" t="s">
        <v>36</v>
      </c>
      <c r="Z163" s="70">
        <v>0</v>
      </c>
      <c r="AA163" s="70">
        <v>4</v>
      </c>
      <c r="AB163" s="71" t="s">
        <v>36</v>
      </c>
      <c r="AC163" s="71" t="s">
        <v>2905</v>
      </c>
      <c r="AD163" s="71" t="s">
        <v>44</v>
      </c>
      <c r="AE163" s="71" t="s">
        <v>53</v>
      </c>
      <c r="AF163" s="71" t="s">
        <v>71</v>
      </c>
      <c r="AG163" s="71" t="s">
        <v>46</v>
      </c>
      <c r="AH163" s="73">
        <v>1882.69</v>
      </c>
      <c r="AI163" s="73">
        <v>269.89</v>
      </c>
      <c r="AJ163" s="73">
        <v>690.34</v>
      </c>
      <c r="AK163" s="70"/>
      <c r="AL163" s="73">
        <v>2842.92</v>
      </c>
      <c r="AM163" s="73">
        <v>94.76</v>
      </c>
      <c r="AN163" s="109">
        <f t="shared" si="10"/>
        <v>11.845000000000001</v>
      </c>
      <c r="AO163" s="82" t="str">
        <f t="shared" si="12"/>
        <v>192283</v>
      </c>
      <c r="AP163" s="82">
        <f>VLOOKUP(AO163,Centros!$AA$2:$AB$490,2,FALSE)</f>
        <v>120008</v>
      </c>
      <c r="AQ163" s="82" t="str">
        <f>VLOOKUP(AP163,Centros!$U$2:$V$281,2,FALSE)</f>
        <v>COLEGIO MAYOR JAIME DEL AMO</v>
      </c>
      <c r="AR163" s="82" t="str">
        <f>VLOOKUP(A163,Centros!$AC$2:$AE$349,3,FALSE)</f>
        <v>ALGADI</v>
      </c>
      <c r="AS163" s="82">
        <f t="shared" si="13"/>
        <v>120008</v>
      </c>
      <c r="AT163" s="82">
        <f t="shared" si="11"/>
        <v>19228</v>
      </c>
    </row>
    <row r="164" spans="1:46" x14ac:dyDescent="0.3">
      <c r="A164" s="70">
        <v>20028</v>
      </c>
      <c r="B164" s="70">
        <v>1009</v>
      </c>
      <c r="C164" s="71" t="s">
        <v>5529</v>
      </c>
      <c r="D164" s="70">
        <v>1009</v>
      </c>
      <c r="E164" s="71" t="s">
        <v>63</v>
      </c>
      <c r="F164" s="72">
        <v>45908</v>
      </c>
      <c r="G164" s="72"/>
      <c r="H164" s="71" t="s">
        <v>5530</v>
      </c>
      <c r="I164" s="71" t="s">
        <v>5531</v>
      </c>
      <c r="J164" s="71" t="s">
        <v>36</v>
      </c>
      <c r="K164" s="71" t="s">
        <v>5532</v>
      </c>
      <c r="L164" s="71" t="s">
        <v>5533</v>
      </c>
      <c r="M164" s="71" t="s">
        <v>5534</v>
      </c>
      <c r="N164" s="71" t="s">
        <v>273</v>
      </c>
      <c r="O164" s="71" t="s">
        <v>38</v>
      </c>
      <c r="P164" s="70">
        <v>300</v>
      </c>
      <c r="Q164" s="71" t="s">
        <v>78</v>
      </c>
      <c r="R164" s="70">
        <v>25</v>
      </c>
      <c r="S164" s="72">
        <v>45707</v>
      </c>
      <c r="T164" s="71" t="s">
        <v>5414</v>
      </c>
      <c r="U164" s="71" t="s">
        <v>79</v>
      </c>
      <c r="V164" s="72">
        <v>35376</v>
      </c>
      <c r="W164" s="71" t="s">
        <v>165</v>
      </c>
      <c r="X164" s="71" t="s">
        <v>42</v>
      </c>
      <c r="Y164" s="71" t="s">
        <v>66</v>
      </c>
      <c r="Z164" s="70">
        <v>0</v>
      </c>
      <c r="AA164" s="70">
        <v>10</v>
      </c>
      <c r="AB164" s="71" t="s">
        <v>36</v>
      </c>
      <c r="AC164" s="71" t="s">
        <v>2905</v>
      </c>
      <c r="AD164" s="71" t="s">
        <v>44</v>
      </c>
      <c r="AE164" s="71" t="s">
        <v>45</v>
      </c>
      <c r="AF164" s="71" t="s">
        <v>5324</v>
      </c>
      <c r="AG164" s="71" t="s">
        <v>46</v>
      </c>
      <c r="AH164" s="73">
        <v>300.01</v>
      </c>
      <c r="AI164" s="73">
        <v>45.32</v>
      </c>
      <c r="AJ164" s="73">
        <v>126.95</v>
      </c>
      <c r="AK164" s="70"/>
      <c r="AL164" s="73">
        <v>472.28</v>
      </c>
      <c r="AM164" s="73">
        <v>15.74</v>
      </c>
      <c r="AN164" s="109">
        <f t="shared" si="10"/>
        <v>7.87</v>
      </c>
      <c r="AO164" s="82" t="str">
        <f t="shared" si="12"/>
        <v>2002843</v>
      </c>
      <c r="AP164" s="82">
        <f>VLOOKUP(AO164,Centros!$AA$2:$AB$490,2,FALSE)</f>
        <v>110207</v>
      </c>
      <c r="AQ164" s="82" t="str">
        <f>VLOOKUP(AP164,Centros!$U$2:$V$281,2,FALSE)</f>
        <v>GREDOS SAN DIEGO -  VALDEBEBAS</v>
      </c>
      <c r="AR164" s="82" t="str">
        <f>VLOOKUP(A164,Centros!$AC$2:$AE$349,3,FALSE)</f>
        <v>SMI</v>
      </c>
      <c r="AS164" s="82">
        <f t="shared" si="13"/>
        <v>110207</v>
      </c>
      <c r="AT164" s="82">
        <f t="shared" si="11"/>
        <v>20028</v>
      </c>
    </row>
    <row r="165" spans="1:46" x14ac:dyDescent="0.3">
      <c r="A165" s="70">
        <v>19233</v>
      </c>
      <c r="B165" s="70">
        <v>4</v>
      </c>
      <c r="C165" s="71" t="s">
        <v>7773</v>
      </c>
      <c r="D165" s="70">
        <v>4</v>
      </c>
      <c r="E165" s="71" t="s">
        <v>216</v>
      </c>
      <c r="F165" s="72">
        <v>45903</v>
      </c>
      <c r="G165" s="72"/>
      <c r="H165" s="71" t="s">
        <v>7774</v>
      </c>
      <c r="I165" s="71" t="s">
        <v>7775</v>
      </c>
      <c r="J165" s="71" t="s">
        <v>7776</v>
      </c>
      <c r="K165" s="71" t="s">
        <v>7776</v>
      </c>
      <c r="L165" s="71" t="s">
        <v>7777</v>
      </c>
      <c r="M165" s="71" t="s">
        <v>7778</v>
      </c>
      <c r="N165" s="71" t="s">
        <v>260</v>
      </c>
      <c r="O165" s="71" t="s">
        <v>138</v>
      </c>
      <c r="P165" s="70">
        <v>300</v>
      </c>
      <c r="Q165" s="71" t="s">
        <v>85</v>
      </c>
      <c r="R165" s="70">
        <v>100</v>
      </c>
      <c r="S165" s="72">
        <v>40430</v>
      </c>
      <c r="T165" s="71" t="s">
        <v>2745</v>
      </c>
      <c r="U165" s="71" t="s">
        <v>69</v>
      </c>
      <c r="V165" s="72">
        <v>28130</v>
      </c>
      <c r="W165" s="71" t="s">
        <v>139</v>
      </c>
      <c r="X165" s="71" t="s">
        <v>42</v>
      </c>
      <c r="Y165" s="71" t="s">
        <v>36</v>
      </c>
      <c r="Z165" s="70">
        <v>0</v>
      </c>
      <c r="AA165" s="70">
        <v>10</v>
      </c>
      <c r="AB165" s="71" t="s">
        <v>36</v>
      </c>
      <c r="AC165" s="71" t="s">
        <v>2909</v>
      </c>
      <c r="AD165" s="71" t="s">
        <v>44</v>
      </c>
      <c r="AE165" s="71" t="s">
        <v>53</v>
      </c>
      <c r="AF165" s="71" t="s">
        <v>36</v>
      </c>
      <c r="AG165" s="71" t="s">
        <v>46</v>
      </c>
      <c r="AH165" s="73">
        <v>1374.14</v>
      </c>
      <c r="AI165" s="73">
        <v>325.07</v>
      </c>
      <c r="AJ165" s="73">
        <v>544.92999999999995</v>
      </c>
      <c r="AK165" s="70"/>
      <c r="AL165" s="73">
        <v>2244.14</v>
      </c>
      <c r="AM165" s="73">
        <v>74.8</v>
      </c>
      <c r="AN165" s="109">
        <f t="shared" si="10"/>
        <v>9.35</v>
      </c>
      <c r="AO165" s="82" t="str">
        <f t="shared" si="12"/>
        <v>192332</v>
      </c>
      <c r="AP165" s="82">
        <f>VLOOKUP(AO165,Centros!$AA$2:$AB$490,2,FALSE)</f>
        <v>110090</v>
      </c>
      <c r="AQ165" s="82" t="str">
        <f>VLOOKUP(AP165,Centros!$U$2:$V$281,2,FALSE)</f>
        <v>COLEGIO CORAZON DE MARIA GIJON</v>
      </c>
      <c r="AR165" s="82" t="str">
        <f>VLOOKUP(A165,Centros!$AC$2:$AE$349,3,FALSE)</f>
        <v>ALGADI</v>
      </c>
      <c r="AS165" s="82">
        <f t="shared" si="13"/>
        <v>110090</v>
      </c>
      <c r="AT165" s="82">
        <f t="shared" si="11"/>
        <v>19233</v>
      </c>
    </row>
    <row r="166" spans="1:46" x14ac:dyDescent="0.3">
      <c r="A166" s="70">
        <v>19228</v>
      </c>
      <c r="B166" s="70">
        <v>2107</v>
      </c>
      <c r="C166" s="71" t="s">
        <v>3232</v>
      </c>
      <c r="D166" s="70">
        <v>2107</v>
      </c>
      <c r="E166" s="71" t="s">
        <v>35</v>
      </c>
      <c r="F166" s="72">
        <v>45797</v>
      </c>
      <c r="G166" s="72"/>
      <c r="H166" s="71" t="s">
        <v>3233</v>
      </c>
      <c r="I166" s="71" t="s">
        <v>3234</v>
      </c>
      <c r="J166" s="71" t="s">
        <v>36</v>
      </c>
      <c r="K166" s="71" t="s">
        <v>3235</v>
      </c>
      <c r="L166" s="71" t="s">
        <v>3236</v>
      </c>
      <c r="M166" s="71" t="s">
        <v>3237</v>
      </c>
      <c r="N166" s="71" t="s">
        <v>233</v>
      </c>
      <c r="O166" s="71" t="s">
        <v>38</v>
      </c>
      <c r="P166" s="70">
        <v>389</v>
      </c>
      <c r="Q166" s="71" t="s">
        <v>167</v>
      </c>
      <c r="R166" s="70">
        <v>50</v>
      </c>
      <c r="S166" s="72">
        <v>45796</v>
      </c>
      <c r="T166" s="71" t="s">
        <v>2849</v>
      </c>
      <c r="U166" s="71" t="s">
        <v>40</v>
      </c>
      <c r="V166" s="72">
        <v>35441</v>
      </c>
      <c r="W166" s="71" t="s">
        <v>247</v>
      </c>
      <c r="X166" s="71" t="s">
        <v>42</v>
      </c>
      <c r="Y166" s="71" t="s">
        <v>52</v>
      </c>
      <c r="Z166" s="70">
        <v>0</v>
      </c>
      <c r="AA166" s="70">
        <v>10</v>
      </c>
      <c r="AB166" s="71" t="s">
        <v>36</v>
      </c>
      <c r="AC166" s="71" t="s">
        <v>2905</v>
      </c>
      <c r="AD166" s="71" t="s">
        <v>44</v>
      </c>
      <c r="AE166" s="71" t="s">
        <v>53</v>
      </c>
      <c r="AF166" s="71" t="s">
        <v>40</v>
      </c>
      <c r="AG166" s="71" t="s">
        <v>46</v>
      </c>
      <c r="AH166" s="73">
        <v>650</v>
      </c>
      <c r="AI166" s="73">
        <v>108.33</v>
      </c>
      <c r="AJ166" s="73">
        <v>245.47</v>
      </c>
      <c r="AK166" s="70"/>
      <c r="AL166" s="73">
        <v>1003.8</v>
      </c>
      <c r="AM166" s="73">
        <v>33.46</v>
      </c>
      <c r="AN166" s="109">
        <f t="shared" si="10"/>
        <v>8.3650000000000002</v>
      </c>
      <c r="AO166" s="82" t="str">
        <f t="shared" si="12"/>
        <v>1922855</v>
      </c>
      <c r="AP166" s="82">
        <f>VLOOKUP(AO166,Centros!$AA$2:$AB$490,2,FALSE)</f>
        <v>888888</v>
      </c>
      <c r="AQ166" s="82" t="str">
        <f>VLOOKUP(AP166,Centros!$U$2:$V$281,2,FALSE)</f>
        <v>CORRETURNOS/RAPPELS</v>
      </c>
      <c r="AR166" s="82" t="str">
        <f>VLOOKUP(A166,Centros!$AC$2:$AE$349,3,FALSE)</f>
        <v>ALGADI</v>
      </c>
      <c r="AS166" s="82">
        <f t="shared" si="13"/>
        <v>888888</v>
      </c>
      <c r="AT166" s="82">
        <f t="shared" si="11"/>
        <v>19228</v>
      </c>
    </row>
    <row r="167" spans="1:46" x14ac:dyDescent="0.3">
      <c r="A167" s="70">
        <v>20041</v>
      </c>
      <c r="B167" s="70">
        <v>30</v>
      </c>
      <c r="C167" s="71" t="s">
        <v>7780</v>
      </c>
      <c r="D167" s="70">
        <v>30</v>
      </c>
      <c r="E167" s="71" t="s">
        <v>7517</v>
      </c>
      <c r="F167" s="72">
        <v>45915</v>
      </c>
      <c r="G167" s="72"/>
      <c r="H167" s="71" t="s">
        <v>7781</v>
      </c>
      <c r="I167" s="71" t="s">
        <v>7782</v>
      </c>
      <c r="J167" s="71" t="s">
        <v>36</v>
      </c>
      <c r="K167" s="71" t="s">
        <v>7783</v>
      </c>
      <c r="L167" s="71" t="s">
        <v>7784</v>
      </c>
      <c r="M167" s="71" t="s">
        <v>7785</v>
      </c>
      <c r="N167" s="71" t="s">
        <v>202</v>
      </c>
      <c r="O167" s="71" t="s">
        <v>176</v>
      </c>
      <c r="P167" s="70">
        <v>510</v>
      </c>
      <c r="Q167" s="71" t="s">
        <v>48</v>
      </c>
      <c r="R167" s="70">
        <v>25</v>
      </c>
      <c r="S167" s="72">
        <v>45915</v>
      </c>
      <c r="T167" s="71" t="s">
        <v>7786</v>
      </c>
      <c r="U167" s="71" t="s">
        <v>5261</v>
      </c>
      <c r="V167" s="72">
        <v>37207</v>
      </c>
      <c r="W167" s="71" t="s">
        <v>139</v>
      </c>
      <c r="X167" s="71" t="s">
        <v>42</v>
      </c>
      <c r="Y167" s="71" t="s">
        <v>52</v>
      </c>
      <c r="Z167" s="70">
        <v>0</v>
      </c>
      <c r="AA167" s="70">
        <v>10</v>
      </c>
      <c r="AB167" s="71" t="s">
        <v>36</v>
      </c>
      <c r="AC167" s="71" t="s">
        <v>2911</v>
      </c>
      <c r="AD167" s="71" t="s">
        <v>44</v>
      </c>
      <c r="AE167" s="71" t="s">
        <v>45</v>
      </c>
      <c r="AF167" s="71" t="s">
        <v>5261</v>
      </c>
      <c r="AG167" s="71" t="s">
        <v>46</v>
      </c>
      <c r="AH167" s="73">
        <v>289.37</v>
      </c>
      <c r="AI167" s="73">
        <v>88.42</v>
      </c>
      <c r="AJ167" s="73">
        <v>126.95</v>
      </c>
      <c r="AK167" s="70"/>
      <c r="AL167" s="73">
        <v>504.74</v>
      </c>
      <c r="AM167" s="73">
        <v>16.82</v>
      </c>
      <c r="AN167" s="109">
        <f t="shared" si="10"/>
        <v>8.41</v>
      </c>
      <c r="AO167" s="82" t="str">
        <f t="shared" si="12"/>
        <v>200412</v>
      </c>
      <c r="AP167" s="82">
        <f>VLOOKUP(AO167,Centros!$AA$2:$AB$490,2,FALSE)</f>
        <v>110106</v>
      </c>
      <c r="AQ167" s="82" t="str">
        <f>VLOOKUP(AP167,Centros!$U$2:$V$281,2,FALSE)</f>
        <v>COLEGIO SAN JOSE SS.CC. DE SEVILLA</v>
      </c>
      <c r="AR167" s="82" t="str">
        <f>VLOOKUP(A167,Centros!$AC$2:$AE$349,3,FALSE)</f>
        <v>SMI</v>
      </c>
      <c r="AS167" s="82">
        <f t="shared" si="13"/>
        <v>110106</v>
      </c>
      <c r="AT167" s="82">
        <f t="shared" si="11"/>
        <v>20041</v>
      </c>
    </row>
    <row r="168" spans="1:46" x14ac:dyDescent="0.3">
      <c r="A168" s="70">
        <v>20041</v>
      </c>
      <c r="B168" s="70">
        <v>21</v>
      </c>
      <c r="C168" s="71" t="s">
        <v>7787</v>
      </c>
      <c r="D168" s="70">
        <v>21</v>
      </c>
      <c r="E168" s="71" t="s">
        <v>7517</v>
      </c>
      <c r="F168" s="72">
        <v>45911</v>
      </c>
      <c r="G168" s="72"/>
      <c r="H168" s="71" t="s">
        <v>7788</v>
      </c>
      <c r="I168" s="71" t="s">
        <v>7789</v>
      </c>
      <c r="J168" s="71" t="s">
        <v>36</v>
      </c>
      <c r="K168" s="71" t="s">
        <v>7790</v>
      </c>
      <c r="L168" s="71" t="s">
        <v>7791</v>
      </c>
      <c r="M168" s="71" t="s">
        <v>7792</v>
      </c>
      <c r="N168" s="71" t="s">
        <v>7793</v>
      </c>
      <c r="O168" s="71" t="s">
        <v>176</v>
      </c>
      <c r="P168" s="70">
        <v>300</v>
      </c>
      <c r="Q168" s="71" t="s">
        <v>57</v>
      </c>
      <c r="R168" s="70">
        <v>25</v>
      </c>
      <c r="S168" s="72">
        <v>44830</v>
      </c>
      <c r="T168" s="71" t="s">
        <v>7524</v>
      </c>
      <c r="U168" s="71" t="s">
        <v>82</v>
      </c>
      <c r="V168" s="72">
        <v>34404</v>
      </c>
      <c r="W168" s="71" t="s">
        <v>111</v>
      </c>
      <c r="X168" s="71" t="s">
        <v>42</v>
      </c>
      <c r="Y168" s="71" t="s">
        <v>60</v>
      </c>
      <c r="Z168" s="70">
        <v>0</v>
      </c>
      <c r="AA168" s="70">
        <v>10</v>
      </c>
      <c r="AB168" s="71" t="s">
        <v>36</v>
      </c>
      <c r="AC168" s="71" t="s">
        <v>2911</v>
      </c>
      <c r="AD168" s="71" t="s">
        <v>44</v>
      </c>
      <c r="AE168" s="71" t="s">
        <v>45</v>
      </c>
      <c r="AF168" s="71" t="s">
        <v>36</v>
      </c>
      <c r="AG168" s="71" t="s">
        <v>46</v>
      </c>
      <c r="AH168" s="73">
        <v>317.60000000000002</v>
      </c>
      <c r="AI168" s="70"/>
      <c r="AJ168" s="73">
        <v>-177.13</v>
      </c>
      <c r="AK168" s="70"/>
      <c r="AL168" s="73">
        <v>140.47</v>
      </c>
      <c r="AM168" s="73">
        <v>4.53</v>
      </c>
      <c r="AN168" s="109">
        <f t="shared" si="10"/>
        <v>2.2650000000000001</v>
      </c>
      <c r="AO168" s="82" t="str">
        <f t="shared" si="12"/>
        <v>200413</v>
      </c>
      <c r="AP168" s="82">
        <f>VLOOKUP(AO168,Centros!$AA$2:$AB$490,2,FALSE)</f>
        <v>110222</v>
      </c>
      <c r="AQ168" s="82" t="str">
        <f>VLOOKUP(AP168,Centros!$U$2:$V$281,2,FALSE)</f>
        <v>COLEGIO ITALICA</v>
      </c>
      <c r="AR168" s="82" t="str">
        <f>VLOOKUP(A168,Centros!$AC$2:$AE$349,3,FALSE)</f>
        <v>SMI</v>
      </c>
      <c r="AS168" s="82">
        <f t="shared" si="13"/>
        <v>110222</v>
      </c>
      <c r="AT168" s="82">
        <f t="shared" si="11"/>
        <v>20041</v>
      </c>
    </row>
    <row r="169" spans="1:46" x14ac:dyDescent="0.3">
      <c r="A169" s="70">
        <v>19228</v>
      </c>
      <c r="B169" s="70">
        <v>2148</v>
      </c>
      <c r="C169" s="71" t="s">
        <v>3238</v>
      </c>
      <c r="D169" s="70">
        <v>2148</v>
      </c>
      <c r="E169" s="71" t="s">
        <v>35</v>
      </c>
      <c r="F169" s="72">
        <v>45810</v>
      </c>
      <c r="G169" s="72"/>
      <c r="H169" s="71" t="s">
        <v>3239</v>
      </c>
      <c r="I169" s="71" t="s">
        <v>3240</v>
      </c>
      <c r="J169" s="71" t="s">
        <v>36</v>
      </c>
      <c r="K169" s="71" t="s">
        <v>3241</v>
      </c>
      <c r="L169" s="71" t="s">
        <v>3242</v>
      </c>
      <c r="M169" s="71" t="s">
        <v>3243</v>
      </c>
      <c r="N169" s="71" t="s">
        <v>37</v>
      </c>
      <c r="O169" s="71" t="s">
        <v>38</v>
      </c>
      <c r="P169" s="70">
        <v>200</v>
      </c>
      <c r="Q169" s="71" t="s">
        <v>2925</v>
      </c>
      <c r="R169" s="70">
        <v>50</v>
      </c>
      <c r="S169" s="72">
        <v>45810</v>
      </c>
      <c r="T169" s="71" t="s">
        <v>3244</v>
      </c>
      <c r="U169" s="71" t="s">
        <v>40</v>
      </c>
      <c r="V169" s="72">
        <v>28578</v>
      </c>
      <c r="W169" s="71" t="s">
        <v>3245</v>
      </c>
      <c r="X169" s="71" t="s">
        <v>42</v>
      </c>
      <c r="Y169" s="71" t="s">
        <v>52</v>
      </c>
      <c r="Z169" s="70">
        <v>0</v>
      </c>
      <c r="AA169" s="70">
        <v>10</v>
      </c>
      <c r="AB169" s="71" t="s">
        <v>36</v>
      </c>
      <c r="AC169" s="71" t="s">
        <v>2905</v>
      </c>
      <c r="AD169" s="71" t="s">
        <v>44</v>
      </c>
      <c r="AE169" s="71" t="s">
        <v>45</v>
      </c>
      <c r="AF169" s="71" t="s">
        <v>40</v>
      </c>
      <c r="AG169" s="71" t="s">
        <v>46</v>
      </c>
      <c r="AH169" s="73">
        <v>814</v>
      </c>
      <c r="AI169" s="73">
        <v>135.66999999999999</v>
      </c>
      <c r="AJ169" s="73">
        <v>304.56</v>
      </c>
      <c r="AK169" s="70"/>
      <c r="AL169" s="73">
        <v>1254.23</v>
      </c>
      <c r="AM169" s="73">
        <v>41.81</v>
      </c>
      <c r="AN169" s="109">
        <f t="shared" si="10"/>
        <v>10.452500000000001</v>
      </c>
      <c r="AO169" s="82">
        <v>19228132</v>
      </c>
      <c r="AP169" s="82">
        <f>VLOOKUP(AO169,Centros!$AA$2:$AB$490,2,FALSE)</f>
        <v>200006</v>
      </c>
      <c r="AQ169" s="82" t="str">
        <f>VLOOKUP(AP169,Centros!$U$2:$V$281,2,FALSE)</f>
        <v>Polaris</v>
      </c>
      <c r="AR169" s="82" t="str">
        <f>VLOOKUP(A169,Centros!$AC$2:$AE$349,3,FALSE)</f>
        <v>ALGADI</v>
      </c>
      <c r="AS169" s="82">
        <f t="shared" si="13"/>
        <v>200006</v>
      </c>
      <c r="AT169" s="82">
        <f t="shared" si="11"/>
        <v>19228</v>
      </c>
    </row>
    <row r="170" spans="1:46" x14ac:dyDescent="0.3">
      <c r="A170" s="70">
        <v>19228</v>
      </c>
      <c r="B170" s="70">
        <v>1285</v>
      </c>
      <c r="C170" s="71" t="s">
        <v>5535</v>
      </c>
      <c r="D170" s="70">
        <v>1285</v>
      </c>
      <c r="E170" s="71" t="s">
        <v>35</v>
      </c>
      <c r="F170" s="72">
        <v>45897</v>
      </c>
      <c r="G170" s="72"/>
      <c r="H170" s="71" t="s">
        <v>5536</v>
      </c>
      <c r="I170" s="71" t="s">
        <v>5537</v>
      </c>
      <c r="J170" s="71" t="s">
        <v>36</v>
      </c>
      <c r="K170" s="71" t="s">
        <v>5538</v>
      </c>
      <c r="L170" s="71" t="s">
        <v>5539</v>
      </c>
      <c r="M170" s="71" t="s">
        <v>5540</v>
      </c>
      <c r="N170" s="71" t="s">
        <v>198</v>
      </c>
      <c r="O170" s="71" t="s">
        <v>38</v>
      </c>
      <c r="P170" s="70">
        <v>389</v>
      </c>
      <c r="Q170" s="71" t="s">
        <v>5340</v>
      </c>
      <c r="R170" s="70">
        <v>50</v>
      </c>
      <c r="S170" s="72">
        <v>45062</v>
      </c>
      <c r="T170" s="71" t="s">
        <v>2831</v>
      </c>
      <c r="U170" s="71" t="s">
        <v>40</v>
      </c>
      <c r="V170" s="72">
        <v>25579</v>
      </c>
      <c r="W170" s="71" t="s">
        <v>91</v>
      </c>
      <c r="X170" s="71" t="s">
        <v>42</v>
      </c>
      <c r="Y170" s="71" t="s">
        <v>52</v>
      </c>
      <c r="Z170" s="70">
        <v>0</v>
      </c>
      <c r="AA170" s="70">
        <v>10</v>
      </c>
      <c r="AB170" s="71" t="s">
        <v>36</v>
      </c>
      <c r="AC170" s="71" t="s">
        <v>2905</v>
      </c>
      <c r="AD170" s="71" t="s">
        <v>44</v>
      </c>
      <c r="AE170" s="71" t="s">
        <v>45</v>
      </c>
      <c r="AF170" s="71" t="s">
        <v>40</v>
      </c>
      <c r="AG170" s="71" t="s">
        <v>46</v>
      </c>
      <c r="AH170" s="73">
        <v>600.02</v>
      </c>
      <c r="AI170" s="73">
        <v>90.64</v>
      </c>
      <c r="AJ170" s="73">
        <v>245.47</v>
      </c>
      <c r="AK170" s="70"/>
      <c r="AL170" s="73">
        <v>936.13</v>
      </c>
      <c r="AM170" s="73">
        <v>31.2</v>
      </c>
      <c r="AN170" s="109">
        <f t="shared" si="10"/>
        <v>7.8</v>
      </c>
      <c r="AO170" s="82" t="str">
        <f t="shared" si="12"/>
        <v>1922861</v>
      </c>
      <c r="AP170" s="82">
        <f>VLOOKUP(AO170,Centros!$AA$2:$AB$490,2,FALSE)</f>
        <v>110807</v>
      </c>
      <c r="AQ170" s="82" t="str">
        <f>VLOOKUP(AP170,Centros!$U$2:$V$281,2,FALSE)</f>
        <v>COLEGIO NTRA SRA BUEN CONSEJO</v>
      </c>
      <c r="AR170" s="82" t="str">
        <f>VLOOKUP(A170,Centros!$AC$2:$AE$349,3,FALSE)</f>
        <v>ALGADI</v>
      </c>
      <c r="AS170" s="82">
        <f t="shared" si="13"/>
        <v>110807</v>
      </c>
      <c r="AT170" s="82">
        <f t="shared" si="11"/>
        <v>19228</v>
      </c>
    </row>
    <row r="171" spans="1:46" x14ac:dyDescent="0.3">
      <c r="A171" s="70">
        <v>19228</v>
      </c>
      <c r="B171" s="70">
        <v>1798</v>
      </c>
      <c r="C171" s="71" t="s">
        <v>3246</v>
      </c>
      <c r="D171" s="70">
        <v>1798</v>
      </c>
      <c r="E171" s="71" t="s">
        <v>35</v>
      </c>
      <c r="F171" s="72">
        <v>45689</v>
      </c>
      <c r="G171" s="72"/>
      <c r="H171" s="71" t="s">
        <v>3247</v>
      </c>
      <c r="I171" s="71" t="s">
        <v>3248</v>
      </c>
      <c r="J171" s="71" t="s">
        <v>36</v>
      </c>
      <c r="K171" s="71" t="s">
        <v>3249</v>
      </c>
      <c r="L171" s="71" t="s">
        <v>3250</v>
      </c>
      <c r="M171" s="71" t="s">
        <v>3251</v>
      </c>
      <c r="N171" s="71" t="s">
        <v>37</v>
      </c>
      <c r="O171" s="71" t="s">
        <v>38</v>
      </c>
      <c r="P171" s="70">
        <v>189</v>
      </c>
      <c r="Q171" s="71" t="s">
        <v>3252</v>
      </c>
      <c r="R171" s="70">
        <v>100</v>
      </c>
      <c r="S171" s="72">
        <v>45628</v>
      </c>
      <c r="T171" s="71" t="s">
        <v>3253</v>
      </c>
      <c r="U171" s="71" t="s">
        <v>155</v>
      </c>
      <c r="V171" s="72">
        <v>29267</v>
      </c>
      <c r="W171" s="71" t="s">
        <v>2736</v>
      </c>
      <c r="X171" s="71" t="s">
        <v>42</v>
      </c>
      <c r="Y171" s="71" t="s">
        <v>43</v>
      </c>
      <c r="Z171" s="70">
        <v>0</v>
      </c>
      <c r="AA171" s="70">
        <v>6</v>
      </c>
      <c r="AB171" s="71" t="s">
        <v>36</v>
      </c>
      <c r="AC171" s="71" t="s">
        <v>2905</v>
      </c>
      <c r="AD171" s="71" t="s">
        <v>44</v>
      </c>
      <c r="AE171" s="71" t="s">
        <v>45</v>
      </c>
      <c r="AF171" s="71" t="s">
        <v>155</v>
      </c>
      <c r="AG171" s="71" t="s">
        <v>46</v>
      </c>
      <c r="AH171" s="73">
        <v>1225</v>
      </c>
      <c r="AI171" s="73">
        <v>204.17</v>
      </c>
      <c r="AJ171" s="73">
        <v>458.33</v>
      </c>
      <c r="AK171" s="70"/>
      <c r="AL171" s="73">
        <v>1887.5</v>
      </c>
      <c r="AM171" s="73">
        <v>62.92</v>
      </c>
      <c r="AN171" s="109">
        <f t="shared" si="10"/>
        <v>7.8650000000000002</v>
      </c>
      <c r="AO171" s="82" t="str">
        <f t="shared" si="12"/>
        <v>19228124</v>
      </c>
      <c r="AP171" s="82">
        <f>VLOOKUP(AO171,Centros!$AA$2:$AB$490,2,FALSE)</f>
        <v>160002</v>
      </c>
      <c r="AQ171" s="82" t="str">
        <f>VLOOKUP(AP171,Centros!$U$2:$V$281,2,FALSE)</f>
        <v>FUNDACION PRODIS</v>
      </c>
      <c r="AR171" s="82" t="str">
        <f>VLOOKUP(A171,Centros!$AC$2:$AE$349,3,FALSE)</f>
        <v>ALGADI</v>
      </c>
      <c r="AS171" s="82">
        <f t="shared" si="13"/>
        <v>160002</v>
      </c>
      <c r="AT171" s="82">
        <f t="shared" si="11"/>
        <v>19228</v>
      </c>
    </row>
    <row r="172" spans="1:46" x14ac:dyDescent="0.3">
      <c r="A172" s="70">
        <v>19228</v>
      </c>
      <c r="B172" s="70">
        <v>1342</v>
      </c>
      <c r="C172" s="71" t="s">
        <v>7794</v>
      </c>
      <c r="D172" s="70">
        <v>1342</v>
      </c>
      <c r="E172" s="71" t="s">
        <v>35</v>
      </c>
      <c r="F172" s="72">
        <v>45904</v>
      </c>
      <c r="G172" s="72"/>
      <c r="H172" s="71" t="s">
        <v>7795</v>
      </c>
      <c r="I172" s="71" t="s">
        <v>7796</v>
      </c>
      <c r="J172" s="71" t="s">
        <v>36</v>
      </c>
      <c r="K172" s="71" t="s">
        <v>7797</v>
      </c>
      <c r="L172" s="71" t="s">
        <v>7798</v>
      </c>
      <c r="M172" s="71" t="s">
        <v>7799</v>
      </c>
      <c r="N172" s="71" t="s">
        <v>253</v>
      </c>
      <c r="O172" s="71" t="s">
        <v>38</v>
      </c>
      <c r="P172" s="70">
        <v>389</v>
      </c>
      <c r="Q172" s="71" t="s">
        <v>167</v>
      </c>
      <c r="R172" s="70">
        <v>50</v>
      </c>
      <c r="S172" s="72">
        <v>44470</v>
      </c>
      <c r="T172" s="71" t="s">
        <v>7405</v>
      </c>
      <c r="U172" s="71" t="s">
        <v>40</v>
      </c>
      <c r="V172" s="72">
        <v>26575</v>
      </c>
      <c r="W172" s="71" t="s">
        <v>127</v>
      </c>
      <c r="X172" s="71" t="s">
        <v>42</v>
      </c>
      <c r="Y172" s="71" t="s">
        <v>52</v>
      </c>
      <c r="Z172" s="70">
        <v>0</v>
      </c>
      <c r="AA172" s="70">
        <v>10</v>
      </c>
      <c r="AB172" s="71" t="s">
        <v>36</v>
      </c>
      <c r="AC172" s="71" t="s">
        <v>2905</v>
      </c>
      <c r="AD172" s="71" t="s">
        <v>44</v>
      </c>
      <c r="AE172" s="71" t="s">
        <v>45</v>
      </c>
      <c r="AF172" s="71" t="s">
        <v>40</v>
      </c>
      <c r="AG172" s="71" t="s">
        <v>46</v>
      </c>
      <c r="AH172" s="73">
        <v>705.99</v>
      </c>
      <c r="AI172" s="73">
        <v>90.64</v>
      </c>
      <c r="AJ172" s="73">
        <v>255.47</v>
      </c>
      <c r="AK172" s="70"/>
      <c r="AL172" s="73">
        <v>1052.0999999999999</v>
      </c>
      <c r="AM172" s="73">
        <v>35.07</v>
      </c>
      <c r="AN172" s="109">
        <f t="shared" si="10"/>
        <v>8.7675000000000001</v>
      </c>
      <c r="AO172" s="82" t="str">
        <f t="shared" si="12"/>
        <v>19228107</v>
      </c>
      <c r="AP172" s="82">
        <f>VLOOKUP(AO172,Centros!$AA$2:$AB$490,2,FALSE)</f>
        <v>110216</v>
      </c>
      <c r="AQ172" s="82" t="str">
        <f>VLOOKUP(AP172,Centros!$U$2:$V$281,2,FALSE)</f>
        <v>COL. MATER INMACULATA</v>
      </c>
      <c r="AR172" s="82" t="str">
        <f>VLOOKUP(A172,Centros!$AC$2:$AE$349,3,FALSE)</f>
        <v>ALGADI</v>
      </c>
      <c r="AS172" s="82">
        <f t="shared" si="13"/>
        <v>110216</v>
      </c>
      <c r="AT172" s="82">
        <f t="shared" si="11"/>
        <v>19228</v>
      </c>
    </row>
    <row r="173" spans="1:46" x14ac:dyDescent="0.3">
      <c r="A173" s="70">
        <v>19228</v>
      </c>
      <c r="B173" s="70">
        <v>405</v>
      </c>
      <c r="C173" s="71" t="s">
        <v>7800</v>
      </c>
      <c r="D173" s="70">
        <v>405</v>
      </c>
      <c r="E173" s="71" t="s">
        <v>35</v>
      </c>
      <c r="F173" s="72">
        <v>45894</v>
      </c>
      <c r="G173" s="72"/>
      <c r="H173" s="71" t="s">
        <v>7801</v>
      </c>
      <c r="I173" s="71" t="s">
        <v>7802</v>
      </c>
      <c r="J173" s="71" t="s">
        <v>7803</v>
      </c>
      <c r="K173" s="71" t="s">
        <v>7804</v>
      </c>
      <c r="L173" s="71" t="s">
        <v>7805</v>
      </c>
      <c r="M173" s="71" t="s">
        <v>7806</v>
      </c>
      <c r="N173" s="71" t="s">
        <v>130</v>
      </c>
      <c r="O173" s="71" t="s">
        <v>38</v>
      </c>
      <c r="P173" s="70">
        <v>300</v>
      </c>
      <c r="Q173" s="71" t="s">
        <v>57</v>
      </c>
      <c r="R173" s="70">
        <v>100</v>
      </c>
      <c r="S173" s="72">
        <v>39479</v>
      </c>
      <c r="T173" s="71" t="s">
        <v>2840</v>
      </c>
      <c r="U173" s="71" t="s">
        <v>58</v>
      </c>
      <c r="V173" s="72">
        <v>25015</v>
      </c>
      <c r="W173" s="71" t="s">
        <v>71</v>
      </c>
      <c r="X173" s="71" t="s">
        <v>42</v>
      </c>
      <c r="Y173" s="71" t="s">
        <v>52</v>
      </c>
      <c r="Z173" s="70">
        <v>0</v>
      </c>
      <c r="AA173" s="70">
        <v>10</v>
      </c>
      <c r="AB173" s="71" t="s">
        <v>36</v>
      </c>
      <c r="AC173" s="71" t="s">
        <v>2905</v>
      </c>
      <c r="AD173" s="71" t="s">
        <v>44</v>
      </c>
      <c r="AE173" s="71" t="s">
        <v>45</v>
      </c>
      <c r="AF173" s="71" t="s">
        <v>7336</v>
      </c>
      <c r="AG173" s="71" t="s">
        <v>46</v>
      </c>
      <c r="AH173" s="73">
        <v>1313.73</v>
      </c>
      <c r="AI173" s="73">
        <v>181.29</v>
      </c>
      <c r="AJ173" s="73">
        <v>479.46</v>
      </c>
      <c r="AK173" s="70"/>
      <c r="AL173" s="73">
        <v>1974.48</v>
      </c>
      <c r="AM173" s="73">
        <v>65.819999999999993</v>
      </c>
      <c r="AN173" s="109">
        <f t="shared" si="10"/>
        <v>8.2274999999999991</v>
      </c>
      <c r="AO173" s="82" t="str">
        <f t="shared" si="12"/>
        <v>1922840</v>
      </c>
      <c r="AP173" s="82">
        <f>VLOOKUP(AO173,Centros!$AA$2:$AB$490,2,FALSE)</f>
        <v>110060</v>
      </c>
      <c r="AQ173" s="82" t="str">
        <f>VLOOKUP(AP173,Centros!$U$2:$V$281,2,FALSE)</f>
        <v>COL. SAN BUENAVENTURA</v>
      </c>
      <c r="AR173" s="82" t="str">
        <f>VLOOKUP(A173,Centros!$AC$2:$AE$349,3,FALSE)</f>
        <v>ALGADI</v>
      </c>
      <c r="AS173" s="82">
        <f t="shared" si="13"/>
        <v>110060</v>
      </c>
      <c r="AT173" s="82">
        <f t="shared" si="11"/>
        <v>19228</v>
      </c>
    </row>
    <row r="174" spans="1:46" x14ac:dyDescent="0.3">
      <c r="A174" s="70">
        <v>19228</v>
      </c>
      <c r="B174" s="70">
        <v>1141</v>
      </c>
      <c r="C174" s="71" t="s">
        <v>5541</v>
      </c>
      <c r="D174" s="70">
        <v>1141</v>
      </c>
      <c r="E174" s="71" t="s">
        <v>35</v>
      </c>
      <c r="F174" s="72">
        <v>45908</v>
      </c>
      <c r="G174" s="72"/>
      <c r="H174" s="71" t="s">
        <v>5542</v>
      </c>
      <c r="I174" s="71" t="s">
        <v>5543</v>
      </c>
      <c r="J174" s="71" t="s">
        <v>36</v>
      </c>
      <c r="K174" s="71" t="s">
        <v>5544</v>
      </c>
      <c r="L174" s="71" t="s">
        <v>5545</v>
      </c>
      <c r="M174" s="71" t="s">
        <v>5546</v>
      </c>
      <c r="N174" s="71" t="s">
        <v>261</v>
      </c>
      <c r="O174" s="71" t="s">
        <v>38</v>
      </c>
      <c r="P174" s="70">
        <v>300</v>
      </c>
      <c r="Q174" s="71" t="s">
        <v>78</v>
      </c>
      <c r="R174" s="70">
        <v>100</v>
      </c>
      <c r="S174" s="72">
        <v>44935</v>
      </c>
      <c r="T174" s="71" t="s">
        <v>2832</v>
      </c>
      <c r="U174" s="71" t="s">
        <v>155</v>
      </c>
      <c r="V174" s="72">
        <v>29037</v>
      </c>
      <c r="W174" s="71" t="s">
        <v>115</v>
      </c>
      <c r="X174" s="71" t="s">
        <v>51</v>
      </c>
      <c r="Y174" s="71" t="s">
        <v>36</v>
      </c>
      <c r="Z174" s="70">
        <v>0</v>
      </c>
      <c r="AA174" s="70">
        <v>6</v>
      </c>
      <c r="AB174" s="71" t="s">
        <v>36</v>
      </c>
      <c r="AC174" s="71" t="s">
        <v>2905</v>
      </c>
      <c r="AD174" s="71" t="s">
        <v>44</v>
      </c>
      <c r="AE174" s="71" t="s">
        <v>61</v>
      </c>
      <c r="AF174" s="71" t="s">
        <v>36</v>
      </c>
      <c r="AG174" s="71" t="s">
        <v>46</v>
      </c>
      <c r="AH174" s="73">
        <v>1542.82</v>
      </c>
      <c r="AI174" s="73">
        <v>257.14</v>
      </c>
      <c r="AJ174" s="73">
        <v>577.25</v>
      </c>
      <c r="AK174" s="70"/>
      <c r="AL174" s="73">
        <v>2377.21</v>
      </c>
      <c r="AM174" s="73">
        <v>79.239999999999995</v>
      </c>
      <c r="AN174" s="109">
        <f t="shared" si="10"/>
        <v>9.9049999999999994</v>
      </c>
      <c r="AO174" s="82" t="str">
        <f t="shared" si="12"/>
        <v>192288</v>
      </c>
      <c r="AP174" s="82">
        <f>VLOOKUP(AO174,Centros!$AA$2:$AB$490,2,FALSE)</f>
        <v>110085</v>
      </c>
      <c r="AQ174" s="82" t="str">
        <f>VLOOKUP(AP174,Centros!$U$2:$V$281,2,FALSE)</f>
        <v>COLEGIO VIRGEN DE MIRASIERRA</v>
      </c>
      <c r="AR174" s="82" t="str">
        <f>VLOOKUP(A174,Centros!$AC$2:$AE$349,3,FALSE)</f>
        <v>ALGADI</v>
      </c>
      <c r="AS174" s="82">
        <f t="shared" si="13"/>
        <v>110085</v>
      </c>
      <c r="AT174" s="82">
        <f t="shared" si="11"/>
        <v>19228</v>
      </c>
    </row>
    <row r="175" spans="1:46" x14ac:dyDescent="0.3">
      <c r="A175" s="70">
        <v>19228</v>
      </c>
      <c r="B175" s="70">
        <v>718</v>
      </c>
      <c r="C175" s="71" t="s">
        <v>3254</v>
      </c>
      <c r="D175" s="70">
        <v>718</v>
      </c>
      <c r="E175" s="71" t="s">
        <v>35</v>
      </c>
      <c r="F175" s="72">
        <v>44565</v>
      </c>
      <c r="G175" s="72"/>
      <c r="H175" s="71" t="s">
        <v>3255</v>
      </c>
      <c r="I175" s="71" t="s">
        <v>3256</v>
      </c>
      <c r="J175" s="71" t="s">
        <v>36</v>
      </c>
      <c r="K175" s="71" t="s">
        <v>3257</v>
      </c>
      <c r="L175" s="71" t="s">
        <v>3258</v>
      </c>
      <c r="M175" s="71" t="s">
        <v>3259</v>
      </c>
      <c r="N175" s="71" t="s">
        <v>262</v>
      </c>
      <c r="O175" s="71" t="s">
        <v>38</v>
      </c>
      <c r="P175" s="70">
        <v>200</v>
      </c>
      <c r="Q175" s="71" t="s">
        <v>2925</v>
      </c>
      <c r="R175" s="70">
        <v>69.23</v>
      </c>
      <c r="S175" s="72">
        <v>42249</v>
      </c>
      <c r="T175" s="71" t="s">
        <v>49</v>
      </c>
      <c r="U175" s="71" t="s">
        <v>3260</v>
      </c>
      <c r="V175" s="72">
        <v>23275</v>
      </c>
      <c r="W175" s="71" t="s">
        <v>50</v>
      </c>
      <c r="X175" s="71" t="s">
        <v>51</v>
      </c>
      <c r="Y175" s="71" t="s">
        <v>60</v>
      </c>
      <c r="Z175" s="70">
        <v>0</v>
      </c>
      <c r="AA175" s="70">
        <v>10</v>
      </c>
      <c r="AB175" s="71" t="s">
        <v>819</v>
      </c>
      <c r="AC175" s="71" t="s">
        <v>2825</v>
      </c>
      <c r="AD175" s="71" t="s">
        <v>92</v>
      </c>
      <c r="AE175" s="71" t="s">
        <v>83</v>
      </c>
      <c r="AF175" s="71" t="s">
        <v>36</v>
      </c>
      <c r="AG175" s="71" t="s">
        <v>46</v>
      </c>
      <c r="AH175" s="73">
        <v>1007.14</v>
      </c>
      <c r="AI175" s="73">
        <v>152.97999999999999</v>
      </c>
      <c r="AJ175" s="73">
        <v>396.41</v>
      </c>
      <c r="AK175" s="70"/>
      <c r="AL175" s="73">
        <v>1556.53</v>
      </c>
      <c r="AM175" s="73">
        <v>50.21</v>
      </c>
      <c r="AN175" s="109">
        <f t="shared" si="10"/>
        <v>9.0657951755019504</v>
      </c>
      <c r="AO175" s="82" t="str">
        <f t="shared" si="12"/>
        <v>1922812</v>
      </c>
      <c r="AP175" s="82">
        <f>VLOOKUP(AO175,Centros!$AA$2:$AB$490,2,FALSE)</f>
        <v>110064</v>
      </c>
      <c r="AQ175" s="82" t="str">
        <f>VLOOKUP(AP175,Centros!$U$2:$V$281,2,FALSE)</f>
        <v>COLEGIO SAGRADA FAMILIA</v>
      </c>
      <c r="AR175" s="82" t="str">
        <f>VLOOKUP(A175,Centros!$AC$2:$AE$349,3,FALSE)</f>
        <v>ALGADI</v>
      </c>
      <c r="AS175" s="82">
        <f t="shared" si="13"/>
        <v>110064</v>
      </c>
      <c r="AT175" s="82">
        <f t="shared" si="11"/>
        <v>19228</v>
      </c>
    </row>
    <row r="176" spans="1:46" x14ac:dyDescent="0.3">
      <c r="A176" s="70">
        <v>19228</v>
      </c>
      <c r="B176" s="70">
        <v>1733</v>
      </c>
      <c r="C176" s="71" t="s">
        <v>5548</v>
      </c>
      <c r="D176" s="70">
        <v>1733</v>
      </c>
      <c r="E176" s="71" t="s">
        <v>35</v>
      </c>
      <c r="F176" s="72">
        <v>45908</v>
      </c>
      <c r="G176" s="72"/>
      <c r="H176" s="71" t="s">
        <v>5549</v>
      </c>
      <c r="I176" s="71" t="s">
        <v>5550</v>
      </c>
      <c r="J176" s="71" t="s">
        <v>5551</v>
      </c>
      <c r="K176" s="71" t="s">
        <v>5552</v>
      </c>
      <c r="L176" s="71" t="s">
        <v>5553</v>
      </c>
      <c r="M176" s="71" t="s">
        <v>5554</v>
      </c>
      <c r="N176" s="71" t="s">
        <v>194</v>
      </c>
      <c r="O176" s="71" t="s">
        <v>38</v>
      </c>
      <c r="P176" s="70">
        <v>300</v>
      </c>
      <c r="Q176" s="71" t="s">
        <v>78</v>
      </c>
      <c r="R176" s="70">
        <v>100</v>
      </c>
      <c r="S176" s="72">
        <v>37895</v>
      </c>
      <c r="T176" s="71" t="s">
        <v>820</v>
      </c>
      <c r="U176" s="71" t="s">
        <v>126</v>
      </c>
      <c r="V176" s="72">
        <v>22607</v>
      </c>
      <c r="W176" s="71" t="s">
        <v>821</v>
      </c>
      <c r="X176" s="71" t="s">
        <v>42</v>
      </c>
      <c r="Y176" s="71" t="s">
        <v>36</v>
      </c>
      <c r="Z176" s="70">
        <v>2</v>
      </c>
      <c r="AA176" s="70">
        <v>6</v>
      </c>
      <c r="AB176" s="71" t="s">
        <v>36</v>
      </c>
      <c r="AC176" s="71" t="s">
        <v>2905</v>
      </c>
      <c r="AD176" s="71" t="s">
        <v>44</v>
      </c>
      <c r="AE176" s="71" t="s">
        <v>45</v>
      </c>
      <c r="AF176" s="71" t="s">
        <v>126</v>
      </c>
      <c r="AG176" s="71" t="s">
        <v>46</v>
      </c>
      <c r="AH176" s="73">
        <v>1384.84</v>
      </c>
      <c r="AI176" s="73">
        <v>193.14</v>
      </c>
      <c r="AJ176" s="73">
        <v>506.06</v>
      </c>
      <c r="AK176" s="70"/>
      <c r="AL176" s="73">
        <v>2084.04</v>
      </c>
      <c r="AM176" s="73">
        <v>69.47</v>
      </c>
      <c r="AN176" s="109">
        <f t="shared" ref="AN176:AN235" si="14">AM176/(+(+R176*8)/100)</f>
        <v>8.6837499999999999</v>
      </c>
      <c r="AO176" s="82" t="str">
        <f t="shared" si="12"/>
        <v>19228111</v>
      </c>
      <c r="AP176" s="82">
        <f>VLOOKUP(AO176,Centros!$AA$2:$AB$490,2,FALSE)</f>
        <v>110801</v>
      </c>
      <c r="AQ176" s="82" t="str">
        <f>VLOOKUP(AP176,Centros!$U$2:$V$281,2,FALSE)</f>
        <v>COL. VEDRUNA CARABANCHEL</v>
      </c>
      <c r="AR176" s="82" t="str">
        <f>VLOOKUP(A176,Centros!$AC$2:$AE$349,3,FALSE)</f>
        <v>ALGADI</v>
      </c>
      <c r="AS176" s="82">
        <f t="shared" si="13"/>
        <v>110801</v>
      </c>
      <c r="AT176" s="82">
        <f t="shared" si="11"/>
        <v>19228</v>
      </c>
    </row>
    <row r="177" spans="1:46" x14ac:dyDescent="0.3">
      <c r="A177" s="70">
        <v>19228</v>
      </c>
      <c r="B177" s="70">
        <v>719</v>
      </c>
      <c r="C177" s="71" t="s">
        <v>3261</v>
      </c>
      <c r="D177" s="70">
        <v>719</v>
      </c>
      <c r="E177" s="71" t="s">
        <v>35</v>
      </c>
      <c r="F177" s="72">
        <v>44927</v>
      </c>
      <c r="G177" s="72"/>
      <c r="H177" s="71" t="s">
        <v>3262</v>
      </c>
      <c r="I177" s="71" t="s">
        <v>3263</v>
      </c>
      <c r="J177" s="71" t="s">
        <v>36</v>
      </c>
      <c r="K177" s="71" t="s">
        <v>3264</v>
      </c>
      <c r="L177" s="71" t="s">
        <v>3265</v>
      </c>
      <c r="M177" s="71" t="s">
        <v>3266</v>
      </c>
      <c r="N177" s="71" t="s">
        <v>218</v>
      </c>
      <c r="O177" s="71" t="s">
        <v>38</v>
      </c>
      <c r="P177" s="70">
        <v>200</v>
      </c>
      <c r="Q177" s="71" t="s">
        <v>2925</v>
      </c>
      <c r="R177" s="70">
        <v>51.28</v>
      </c>
      <c r="S177" s="72">
        <v>44922</v>
      </c>
      <c r="T177" s="71" t="s">
        <v>49</v>
      </c>
      <c r="U177" s="71" t="s">
        <v>90</v>
      </c>
      <c r="V177" s="72">
        <v>28108</v>
      </c>
      <c r="W177" s="71" t="s">
        <v>50</v>
      </c>
      <c r="X177" s="71" t="s">
        <v>42</v>
      </c>
      <c r="Y177" s="71" t="s">
        <v>60</v>
      </c>
      <c r="Z177" s="70">
        <v>0</v>
      </c>
      <c r="AA177" s="70">
        <v>10</v>
      </c>
      <c r="AB177" s="71" t="s">
        <v>818</v>
      </c>
      <c r="AC177" s="71" t="s">
        <v>2825</v>
      </c>
      <c r="AD177" s="71" t="s">
        <v>92</v>
      </c>
      <c r="AE177" s="71" t="s">
        <v>83</v>
      </c>
      <c r="AF177" s="71" t="s">
        <v>104</v>
      </c>
      <c r="AG177" s="71" t="s">
        <v>46</v>
      </c>
      <c r="AH177" s="73">
        <v>672.48</v>
      </c>
      <c r="AI177" s="73">
        <v>102.15</v>
      </c>
      <c r="AJ177" s="73">
        <v>264.69</v>
      </c>
      <c r="AK177" s="70"/>
      <c r="AL177" s="73">
        <v>1039.32</v>
      </c>
      <c r="AM177" s="73">
        <v>33.53</v>
      </c>
      <c r="AN177" s="109">
        <f t="shared" si="14"/>
        <v>8.1732644305772233</v>
      </c>
      <c r="AO177" s="82" t="str">
        <f t="shared" si="12"/>
        <v>1922812</v>
      </c>
      <c r="AP177" s="82">
        <f>VLOOKUP(AO177,Centros!$AA$2:$AB$490,2,FALSE)</f>
        <v>110064</v>
      </c>
      <c r="AQ177" s="82" t="str">
        <f>VLOOKUP(AP177,Centros!$U$2:$V$281,2,FALSE)</f>
        <v>COLEGIO SAGRADA FAMILIA</v>
      </c>
      <c r="AR177" s="82" t="str">
        <f>VLOOKUP(A177,Centros!$AC$2:$AE$349,3,FALSE)</f>
        <v>ALGADI</v>
      </c>
      <c r="AS177" s="82">
        <f t="shared" si="13"/>
        <v>110064</v>
      </c>
      <c r="AT177" s="82">
        <f t="shared" ref="AT177:AT236" si="15">+A177</f>
        <v>19228</v>
      </c>
    </row>
    <row r="178" spans="1:46" x14ac:dyDescent="0.3">
      <c r="A178" s="70">
        <v>19209</v>
      </c>
      <c r="B178" s="70">
        <v>106</v>
      </c>
      <c r="C178" s="71" t="s">
        <v>7807</v>
      </c>
      <c r="D178" s="70">
        <v>106</v>
      </c>
      <c r="E178" s="71" t="s">
        <v>1234</v>
      </c>
      <c r="F178" s="72">
        <v>45908</v>
      </c>
      <c r="G178" s="72"/>
      <c r="H178" s="71" t="s">
        <v>7808</v>
      </c>
      <c r="I178" s="71" t="s">
        <v>7809</v>
      </c>
      <c r="J178" s="71" t="s">
        <v>36</v>
      </c>
      <c r="K178" s="71" t="s">
        <v>7810</v>
      </c>
      <c r="L178" s="71" t="s">
        <v>7811</v>
      </c>
      <c r="M178" s="71" t="s">
        <v>7812</v>
      </c>
      <c r="N178" s="71" t="s">
        <v>7813</v>
      </c>
      <c r="O178" s="71" t="s">
        <v>266</v>
      </c>
      <c r="P178" s="70">
        <v>300</v>
      </c>
      <c r="Q178" s="71" t="s">
        <v>78</v>
      </c>
      <c r="R178" s="70">
        <v>37.5</v>
      </c>
      <c r="S178" s="72"/>
      <c r="T178" s="71" t="s">
        <v>1238</v>
      </c>
      <c r="U178" s="71" t="s">
        <v>40</v>
      </c>
      <c r="V178" s="72">
        <v>28152</v>
      </c>
      <c r="W178" s="71" t="s">
        <v>111</v>
      </c>
      <c r="X178" s="71" t="s">
        <v>42</v>
      </c>
      <c r="Y178" s="71" t="s">
        <v>52</v>
      </c>
      <c r="Z178" s="70">
        <v>0</v>
      </c>
      <c r="AA178" s="70">
        <v>9</v>
      </c>
      <c r="AB178" s="71" t="s">
        <v>36</v>
      </c>
      <c r="AC178" s="71" t="s">
        <v>2912</v>
      </c>
      <c r="AD178" s="71" t="s">
        <v>44</v>
      </c>
      <c r="AE178" s="71" t="s">
        <v>45</v>
      </c>
      <c r="AF178" s="71" t="s">
        <v>40</v>
      </c>
      <c r="AG178" s="71" t="s">
        <v>46</v>
      </c>
      <c r="AH178" s="73">
        <v>470.18</v>
      </c>
      <c r="AI178" s="73">
        <v>78.36</v>
      </c>
      <c r="AJ178" s="73">
        <v>184.1</v>
      </c>
      <c r="AK178" s="70"/>
      <c r="AL178" s="73">
        <v>732.64</v>
      </c>
      <c r="AM178" s="73">
        <v>24.42</v>
      </c>
      <c r="AN178" s="109">
        <f t="shared" si="14"/>
        <v>8.14</v>
      </c>
      <c r="AO178" s="82" t="str">
        <f t="shared" si="12"/>
        <v>192093</v>
      </c>
      <c r="AP178" s="82">
        <f>VLOOKUP(AO178,Centros!$AA$2:$AB$490,2,FALSE)</f>
        <v>110039</v>
      </c>
      <c r="AQ178" s="82" t="str">
        <f>VLOOKUP(AP178,Centros!$U$2:$V$281,2,FALSE)</f>
        <v>COLEGIO MM. CONCEPCIONISTAS BURGOS</v>
      </c>
      <c r="AR178" s="82" t="str">
        <f>VLOOKUP(A178,Centros!$AC$2:$AE$349,3,FALSE)</f>
        <v>ALGADI</v>
      </c>
      <c r="AS178" s="82">
        <f t="shared" si="13"/>
        <v>110039</v>
      </c>
      <c r="AT178" s="82">
        <f t="shared" si="15"/>
        <v>19209</v>
      </c>
    </row>
    <row r="179" spans="1:46" x14ac:dyDescent="0.3">
      <c r="A179" s="70">
        <v>19218</v>
      </c>
      <c r="B179" s="70">
        <v>18</v>
      </c>
      <c r="C179" s="71" t="s">
        <v>3267</v>
      </c>
      <c r="D179" s="70">
        <v>18</v>
      </c>
      <c r="E179" s="71" t="s">
        <v>1239</v>
      </c>
      <c r="F179" s="72">
        <v>45536</v>
      </c>
      <c r="G179" s="72"/>
      <c r="H179" s="71" t="s">
        <v>3268</v>
      </c>
      <c r="I179" s="71" t="s">
        <v>3269</v>
      </c>
      <c r="J179" s="71" t="s">
        <v>36</v>
      </c>
      <c r="K179" s="71" t="s">
        <v>3270</v>
      </c>
      <c r="L179" s="71" t="s">
        <v>3271</v>
      </c>
      <c r="M179" s="71" t="s">
        <v>3272</v>
      </c>
      <c r="N179" s="71" t="s">
        <v>3273</v>
      </c>
      <c r="O179" s="71" t="s">
        <v>134</v>
      </c>
      <c r="P179" s="70">
        <v>100</v>
      </c>
      <c r="Q179" s="71" t="s">
        <v>2951</v>
      </c>
      <c r="R179" s="70">
        <v>100</v>
      </c>
      <c r="S179" s="72">
        <v>44700</v>
      </c>
      <c r="T179" s="71" t="s">
        <v>2866</v>
      </c>
      <c r="U179" s="71" t="s">
        <v>303</v>
      </c>
      <c r="V179" s="72">
        <v>32719</v>
      </c>
      <c r="W179" s="71" t="s">
        <v>208</v>
      </c>
      <c r="X179" s="71" t="s">
        <v>42</v>
      </c>
      <c r="Y179" s="71" t="s">
        <v>60</v>
      </c>
      <c r="Z179" s="70">
        <v>0</v>
      </c>
      <c r="AA179" s="70">
        <v>6</v>
      </c>
      <c r="AB179" s="71" t="s">
        <v>36</v>
      </c>
      <c r="AC179" s="71" t="s">
        <v>2824</v>
      </c>
      <c r="AD179" s="71" t="s">
        <v>162</v>
      </c>
      <c r="AE179" s="71" t="s">
        <v>45</v>
      </c>
      <c r="AF179" s="71" t="s">
        <v>303</v>
      </c>
      <c r="AG179" s="71" t="s">
        <v>46</v>
      </c>
      <c r="AH179" s="73">
        <v>1571.42</v>
      </c>
      <c r="AI179" s="73">
        <v>261.89999999999998</v>
      </c>
      <c r="AJ179" s="73">
        <v>587.94000000000005</v>
      </c>
      <c r="AK179" s="70"/>
      <c r="AL179" s="73">
        <v>2421.2600000000002</v>
      </c>
      <c r="AM179" s="73">
        <v>80.709999999999994</v>
      </c>
      <c r="AN179" s="109">
        <f t="shared" si="14"/>
        <v>10.088749999999999</v>
      </c>
      <c r="AO179" s="82" t="str">
        <f t="shared" si="12"/>
        <v>192184</v>
      </c>
      <c r="AP179" s="82">
        <f>VLOOKUP(AO179,Centros!$AA$2:$AB$490,2,FALSE)</f>
        <v>330004</v>
      </c>
      <c r="AQ179" s="82" t="str">
        <f>VLOOKUP(AP179,Centros!$U$2:$V$281,2,FALSE)</f>
        <v>RESIDENCIA  CLARET GRANADA</v>
      </c>
      <c r="AR179" s="82" t="str">
        <f>VLOOKUP(A179,Centros!$AC$2:$AE$349,3,FALSE)</f>
        <v>ALGADI</v>
      </c>
      <c r="AS179" s="82">
        <f t="shared" si="13"/>
        <v>330004</v>
      </c>
      <c r="AT179" s="82">
        <f t="shared" si="15"/>
        <v>19218</v>
      </c>
    </row>
    <row r="180" spans="1:46" x14ac:dyDescent="0.3">
      <c r="A180" s="70">
        <v>19241</v>
      </c>
      <c r="B180" s="70">
        <v>69</v>
      </c>
      <c r="C180" s="71" t="s">
        <v>7814</v>
      </c>
      <c r="D180" s="70">
        <v>69</v>
      </c>
      <c r="E180" s="71" t="s">
        <v>178</v>
      </c>
      <c r="F180" s="72">
        <v>45895</v>
      </c>
      <c r="G180" s="72"/>
      <c r="H180" s="71" t="s">
        <v>7815</v>
      </c>
      <c r="I180" s="71" t="s">
        <v>7816</v>
      </c>
      <c r="J180" s="71" t="s">
        <v>36</v>
      </c>
      <c r="K180" s="71" t="s">
        <v>7817</v>
      </c>
      <c r="L180" s="71" t="s">
        <v>7818</v>
      </c>
      <c r="M180" s="71" t="s">
        <v>7819</v>
      </c>
      <c r="N180" s="71" t="s">
        <v>7820</v>
      </c>
      <c r="O180" s="71" t="s">
        <v>176</v>
      </c>
      <c r="P180" s="70">
        <v>300</v>
      </c>
      <c r="Q180" s="71" t="s">
        <v>78</v>
      </c>
      <c r="R180" s="70">
        <v>62.5</v>
      </c>
      <c r="S180" s="72">
        <v>45624</v>
      </c>
      <c r="T180" s="71" t="s">
        <v>7821</v>
      </c>
      <c r="U180" s="71" t="s">
        <v>82</v>
      </c>
      <c r="V180" s="72">
        <v>30470</v>
      </c>
      <c r="W180" s="71" t="s">
        <v>111</v>
      </c>
      <c r="X180" s="71" t="s">
        <v>42</v>
      </c>
      <c r="Y180" s="71" t="s">
        <v>52</v>
      </c>
      <c r="Z180" s="70">
        <v>0</v>
      </c>
      <c r="AA180" s="70">
        <v>10</v>
      </c>
      <c r="AB180" s="71" t="s">
        <v>36</v>
      </c>
      <c r="AC180" s="71" t="s">
        <v>2911</v>
      </c>
      <c r="AD180" s="71" t="s">
        <v>44</v>
      </c>
      <c r="AE180" s="71" t="s">
        <v>45</v>
      </c>
      <c r="AF180" s="71" t="s">
        <v>40</v>
      </c>
      <c r="AG180" s="71" t="s">
        <v>46</v>
      </c>
      <c r="AH180" s="73">
        <v>723.43</v>
      </c>
      <c r="AI180" s="73">
        <v>221.05</v>
      </c>
      <c r="AJ180" s="73">
        <v>306.83</v>
      </c>
      <c r="AK180" s="70"/>
      <c r="AL180" s="73">
        <v>1251.31</v>
      </c>
      <c r="AM180" s="73">
        <v>41.71</v>
      </c>
      <c r="AN180" s="109">
        <f t="shared" si="14"/>
        <v>8.3420000000000005</v>
      </c>
      <c r="AO180" s="82" t="str">
        <f t="shared" si="12"/>
        <v>192413</v>
      </c>
      <c r="AP180" s="82">
        <f>VLOOKUP(AO180,Centros!$AA$2:$AB$490,2,FALSE)</f>
        <v>110105</v>
      </c>
      <c r="AQ180" s="82" t="str">
        <f>VLOOKUP(AP180,Centros!$U$2:$V$281,2,FALSE)</f>
        <v>COLEGIO SAN HERMENEGILDO</v>
      </c>
      <c r="AR180" s="82" t="str">
        <f>VLOOKUP(A180,Centros!$AC$2:$AE$349,3,FALSE)</f>
        <v>ALGADI</v>
      </c>
      <c r="AS180" s="82">
        <f t="shared" si="13"/>
        <v>110105</v>
      </c>
      <c r="AT180" s="82">
        <f t="shared" si="15"/>
        <v>19241</v>
      </c>
    </row>
    <row r="181" spans="1:46" x14ac:dyDescent="0.3">
      <c r="A181" s="70">
        <v>19228</v>
      </c>
      <c r="B181" s="70">
        <v>1773</v>
      </c>
      <c r="C181" s="71" t="s">
        <v>5555</v>
      </c>
      <c r="D181" s="70">
        <v>1773</v>
      </c>
      <c r="E181" s="71" t="s">
        <v>35</v>
      </c>
      <c r="F181" s="72">
        <v>45908</v>
      </c>
      <c r="G181" s="72"/>
      <c r="H181" s="71" t="s">
        <v>5556</v>
      </c>
      <c r="I181" s="71" t="s">
        <v>5557</v>
      </c>
      <c r="J181" s="71" t="s">
        <v>36</v>
      </c>
      <c r="K181" s="71" t="s">
        <v>5558</v>
      </c>
      <c r="L181" s="71" t="s">
        <v>5559</v>
      </c>
      <c r="M181" s="71" t="s">
        <v>5560</v>
      </c>
      <c r="N181" s="71" t="s">
        <v>263</v>
      </c>
      <c r="O181" s="71" t="s">
        <v>38</v>
      </c>
      <c r="P181" s="70">
        <v>300</v>
      </c>
      <c r="Q181" s="71" t="s">
        <v>78</v>
      </c>
      <c r="R181" s="70">
        <v>62.5</v>
      </c>
      <c r="S181" s="72">
        <v>40071</v>
      </c>
      <c r="T181" s="71" t="s">
        <v>5479</v>
      </c>
      <c r="U181" s="71" t="s">
        <v>58</v>
      </c>
      <c r="V181" s="72">
        <v>24086</v>
      </c>
      <c r="W181" s="71" t="s">
        <v>892</v>
      </c>
      <c r="X181" s="71" t="s">
        <v>42</v>
      </c>
      <c r="Y181" s="71" t="s">
        <v>36</v>
      </c>
      <c r="Z181" s="70">
        <v>0</v>
      </c>
      <c r="AA181" s="70">
        <v>10</v>
      </c>
      <c r="AB181" s="71" t="s">
        <v>36</v>
      </c>
      <c r="AC181" s="71" t="s">
        <v>2905</v>
      </c>
      <c r="AD181" s="71" t="s">
        <v>44</v>
      </c>
      <c r="AE181" s="71" t="s">
        <v>45</v>
      </c>
      <c r="AF181" s="71" t="s">
        <v>58</v>
      </c>
      <c r="AG181" s="71" t="s">
        <v>55</v>
      </c>
      <c r="AH181" s="73">
        <v>1072.03</v>
      </c>
      <c r="AI181" s="73">
        <v>113.3</v>
      </c>
      <c r="AJ181" s="73">
        <v>380.13</v>
      </c>
      <c r="AK181" s="70"/>
      <c r="AL181" s="73">
        <v>1565.46</v>
      </c>
      <c r="AM181" s="73">
        <v>52.18</v>
      </c>
      <c r="AN181" s="109">
        <f t="shared" si="14"/>
        <v>10.436</v>
      </c>
      <c r="AO181" s="82" t="str">
        <f t="shared" si="12"/>
        <v>19228114</v>
      </c>
      <c r="AP181" s="82">
        <f>VLOOKUP(AO181,Centros!$AA$2:$AB$490,2,FALSE)</f>
        <v>110305</v>
      </c>
      <c r="AQ181" s="82" t="str">
        <f>VLOOKUP(AP181,Centros!$U$2:$V$281,2,FALSE)</f>
        <v>FUNDACION COLEGIO BERRIZ</v>
      </c>
      <c r="AR181" s="82" t="str">
        <f>VLOOKUP(A181,Centros!$AC$2:$AE$349,3,FALSE)</f>
        <v>ALGADI</v>
      </c>
      <c r="AS181" s="82">
        <f t="shared" si="13"/>
        <v>110305</v>
      </c>
      <c r="AT181" s="82">
        <f t="shared" si="15"/>
        <v>19228</v>
      </c>
    </row>
    <row r="182" spans="1:46" x14ac:dyDescent="0.3">
      <c r="A182" s="70">
        <v>19228</v>
      </c>
      <c r="B182" s="70">
        <v>326</v>
      </c>
      <c r="C182" s="71" t="s">
        <v>7822</v>
      </c>
      <c r="D182" s="70">
        <v>326</v>
      </c>
      <c r="E182" s="71" t="s">
        <v>35</v>
      </c>
      <c r="F182" s="72">
        <v>45901</v>
      </c>
      <c r="G182" s="72"/>
      <c r="H182" s="71" t="s">
        <v>7823</v>
      </c>
      <c r="I182" s="71" t="s">
        <v>7824</v>
      </c>
      <c r="J182" s="71" t="s">
        <v>7825</v>
      </c>
      <c r="K182" s="71" t="s">
        <v>7826</v>
      </c>
      <c r="L182" s="71" t="s">
        <v>7827</v>
      </c>
      <c r="M182" s="71" t="s">
        <v>7828</v>
      </c>
      <c r="N182" s="71" t="s">
        <v>209</v>
      </c>
      <c r="O182" s="71" t="s">
        <v>38</v>
      </c>
      <c r="P182" s="70">
        <v>300</v>
      </c>
      <c r="Q182" s="71" t="s">
        <v>78</v>
      </c>
      <c r="R182" s="70">
        <v>50</v>
      </c>
      <c r="S182" s="72">
        <v>37502</v>
      </c>
      <c r="T182" s="71" t="s">
        <v>2835</v>
      </c>
      <c r="U182" s="71" t="s">
        <v>58</v>
      </c>
      <c r="V182" s="72">
        <v>22977</v>
      </c>
      <c r="W182" s="71" t="s">
        <v>161</v>
      </c>
      <c r="X182" s="71" t="s">
        <v>42</v>
      </c>
      <c r="Y182" s="71" t="s">
        <v>36</v>
      </c>
      <c r="Z182" s="70">
        <v>0</v>
      </c>
      <c r="AA182" s="70">
        <v>10</v>
      </c>
      <c r="AB182" s="71" t="s">
        <v>36</v>
      </c>
      <c r="AC182" s="71" t="s">
        <v>2905</v>
      </c>
      <c r="AD182" s="71" t="s">
        <v>44</v>
      </c>
      <c r="AE182" s="71" t="s">
        <v>53</v>
      </c>
      <c r="AF182" s="71" t="s">
        <v>36</v>
      </c>
      <c r="AG182" s="71" t="s">
        <v>46</v>
      </c>
      <c r="AH182" s="73">
        <v>671</v>
      </c>
      <c r="AI182" s="70"/>
      <c r="AJ182" s="73">
        <v>-542.44000000000005</v>
      </c>
      <c r="AK182" s="70"/>
      <c r="AL182" s="73">
        <v>128.56</v>
      </c>
      <c r="AM182" s="73">
        <v>4.1500000000000004</v>
      </c>
      <c r="AN182" s="109">
        <f t="shared" si="14"/>
        <v>1.0375000000000001</v>
      </c>
      <c r="AO182" s="82" t="str">
        <f t="shared" si="12"/>
        <v>1922844</v>
      </c>
      <c r="AP182" s="82">
        <f>VLOOKUP(AO182,Centros!$AA$2:$AB$490,2,FALSE)</f>
        <v>110066</v>
      </c>
      <c r="AQ182" s="82" t="str">
        <f>VLOOKUP(AP182,Centros!$U$2:$V$281,2,FALSE)</f>
        <v>COL. SAG. CORAZONES MARTIN HEROS</v>
      </c>
      <c r="AR182" s="82" t="str">
        <f>VLOOKUP(A182,Centros!$AC$2:$AE$349,3,FALSE)</f>
        <v>ALGADI</v>
      </c>
      <c r="AS182" s="82">
        <f t="shared" si="13"/>
        <v>110066</v>
      </c>
      <c r="AT182" s="82">
        <f t="shared" si="15"/>
        <v>19228</v>
      </c>
    </row>
    <row r="183" spans="1:46" x14ac:dyDescent="0.3">
      <c r="A183" s="70">
        <v>20028</v>
      </c>
      <c r="B183" s="70">
        <v>792</v>
      </c>
      <c r="C183" s="71" t="s">
        <v>7829</v>
      </c>
      <c r="D183" s="70">
        <v>792</v>
      </c>
      <c r="E183" s="71" t="s">
        <v>63</v>
      </c>
      <c r="F183" s="72">
        <v>45908</v>
      </c>
      <c r="G183" s="72"/>
      <c r="H183" s="71" t="s">
        <v>7830</v>
      </c>
      <c r="I183" s="71" t="s">
        <v>7831</v>
      </c>
      <c r="J183" s="71" t="s">
        <v>36</v>
      </c>
      <c r="K183" s="71" t="s">
        <v>7832</v>
      </c>
      <c r="L183" s="71" t="s">
        <v>7833</v>
      </c>
      <c r="M183" s="71" t="s">
        <v>7834</v>
      </c>
      <c r="N183" s="71" t="s">
        <v>37</v>
      </c>
      <c r="O183" s="71" t="s">
        <v>38</v>
      </c>
      <c r="P183" s="70">
        <v>300</v>
      </c>
      <c r="Q183" s="71" t="s">
        <v>57</v>
      </c>
      <c r="R183" s="70">
        <v>25</v>
      </c>
      <c r="S183" s="72">
        <v>45908</v>
      </c>
      <c r="T183" s="71" t="s">
        <v>5580</v>
      </c>
      <c r="U183" s="71" t="s">
        <v>79</v>
      </c>
      <c r="V183" s="72">
        <v>27140</v>
      </c>
      <c r="W183" s="71" t="s">
        <v>227</v>
      </c>
      <c r="X183" s="71" t="s">
        <v>42</v>
      </c>
      <c r="Y183" s="71" t="s">
        <v>43</v>
      </c>
      <c r="Z183" s="70">
        <v>0</v>
      </c>
      <c r="AA183" s="70">
        <v>10</v>
      </c>
      <c r="AB183" s="71" t="s">
        <v>36</v>
      </c>
      <c r="AC183" s="71" t="s">
        <v>2905</v>
      </c>
      <c r="AD183" s="71" t="s">
        <v>44</v>
      </c>
      <c r="AE183" s="71" t="s">
        <v>45</v>
      </c>
      <c r="AF183" s="71" t="s">
        <v>5324</v>
      </c>
      <c r="AG183" s="71" t="s">
        <v>46</v>
      </c>
      <c r="AH183" s="73">
        <v>300.01</v>
      </c>
      <c r="AI183" s="73">
        <v>45.32</v>
      </c>
      <c r="AJ183" s="73">
        <v>126.95</v>
      </c>
      <c r="AK183" s="70"/>
      <c r="AL183" s="73">
        <v>472.28</v>
      </c>
      <c r="AM183" s="73">
        <v>15.74</v>
      </c>
      <c r="AN183" s="109">
        <f t="shared" si="14"/>
        <v>7.87</v>
      </c>
      <c r="AO183" s="82" t="str">
        <f t="shared" si="12"/>
        <v>2002834</v>
      </c>
      <c r="AP183" s="82">
        <f>VLOOKUP(AO183,Centros!$AA$2:$AB$490,2,FALSE)</f>
        <v>110204</v>
      </c>
      <c r="AQ183" s="82" t="str">
        <f>VLOOKUP(AP183,Centros!$U$2:$V$281,2,FALSE)</f>
        <v>GREDOS SAN DIEGO - LAS ROZAS</v>
      </c>
      <c r="AR183" s="82" t="str">
        <f>VLOOKUP(A183,Centros!$AC$2:$AE$349,3,FALSE)</f>
        <v>SMI</v>
      </c>
      <c r="AS183" s="82">
        <f t="shared" si="13"/>
        <v>110204</v>
      </c>
      <c r="AT183" s="82">
        <f t="shared" si="15"/>
        <v>20028</v>
      </c>
    </row>
    <row r="184" spans="1:46" x14ac:dyDescent="0.3">
      <c r="A184" s="70">
        <v>20009</v>
      </c>
      <c r="B184" s="70">
        <v>1</v>
      </c>
      <c r="C184" s="71" t="s">
        <v>7835</v>
      </c>
      <c r="D184" s="70">
        <v>1</v>
      </c>
      <c r="E184" s="71" t="s">
        <v>7365</v>
      </c>
      <c r="F184" s="72">
        <v>45908</v>
      </c>
      <c r="G184" s="72"/>
      <c r="H184" s="71" t="s">
        <v>7836</v>
      </c>
      <c r="I184" s="71" t="s">
        <v>7837</v>
      </c>
      <c r="J184" s="71" t="s">
        <v>7838</v>
      </c>
      <c r="K184" s="71" t="s">
        <v>7839</v>
      </c>
      <c r="L184" s="71" t="s">
        <v>7840</v>
      </c>
      <c r="M184" s="71" t="s">
        <v>7841</v>
      </c>
      <c r="N184" s="71" t="s">
        <v>265</v>
      </c>
      <c r="O184" s="71" t="s">
        <v>266</v>
      </c>
      <c r="P184" s="70">
        <v>300</v>
      </c>
      <c r="Q184" s="71" t="s">
        <v>57</v>
      </c>
      <c r="R184" s="70">
        <v>31.25</v>
      </c>
      <c r="S184" s="72">
        <v>42989</v>
      </c>
      <c r="T184" s="71" t="s">
        <v>7628</v>
      </c>
      <c r="U184" s="71" t="s">
        <v>5261</v>
      </c>
      <c r="V184" s="72">
        <v>26927</v>
      </c>
      <c r="W184" s="71" t="s">
        <v>70</v>
      </c>
      <c r="X184" s="71" t="s">
        <v>42</v>
      </c>
      <c r="Y184" s="71" t="s">
        <v>36</v>
      </c>
      <c r="Z184" s="70">
        <v>0</v>
      </c>
      <c r="AA184" s="70">
        <v>10</v>
      </c>
      <c r="AB184" s="71" t="s">
        <v>36</v>
      </c>
      <c r="AC184" s="71" t="s">
        <v>2912</v>
      </c>
      <c r="AD184" s="71" t="s">
        <v>44</v>
      </c>
      <c r="AE184" s="71" t="s">
        <v>45</v>
      </c>
      <c r="AF184" s="71" t="s">
        <v>7452</v>
      </c>
      <c r="AG184" s="71" t="s">
        <v>46</v>
      </c>
      <c r="AH184" s="73">
        <v>391.82</v>
      </c>
      <c r="AI184" s="73">
        <v>60.1</v>
      </c>
      <c r="AJ184" s="73">
        <v>160.07</v>
      </c>
      <c r="AK184" s="70"/>
      <c r="AL184" s="73">
        <v>611.99</v>
      </c>
      <c r="AM184" s="73">
        <v>20.399999999999999</v>
      </c>
      <c r="AN184" s="109">
        <f t="shared" si="14"/>
        <v>8.16</v>
      </c>
      <c r="AO184" s="82" t="str">
        <f t="shared" si="12"/>
        <v>200091</v>
      </c>
      <c r="AP184" s="82">
        <f>VLOOKUP(AO184,Centros!$AA$2:$AB$490,2,FALSE)</f>
        <v>110039</v>
      </c>
      <c r="AQ184" s="82" t="str">
        <f>VLOOKUP(AP184,Centros!$U$2:$V$281,2,FALSE)</f>
        <v>COLEGIO MM. CONCEPCIONISTAS BURGOS</v>
      </c>
      <c r="AR184" s="82" t="str">
        <f>VLOOKUP(A184,Centros!$AC$2:$AE$349,3,FALSE)</f>
        <v>SMI</v>
      </c>
      <c r="AS184" s="82">
        <f t="shared" si="13"/>
        <v>110039</v>
      </c>
      <c r="AT184" s="82">
        <f t="shared" si="15"/>
        <v>20009</v>
      </c>
    </row>
    <row r="185" spans="1:46" x14ac:dyDescent="0.3">
      <c r="A185" s="70">
        <v>19228</v>
      </c>
      <c r="B185" s="70">
        <v>748</v>
      </c>
      <c r="C185" s="71" t="s">
        <v>811</v>
      </c>
      <c r="D185" s="70">
        <v>748</v>
      </c>
      <c r="E185" s="71" t="s">
        <v>35</v>
      </c>
      <c r="F185" s="72">
        <v>45897</v>
      </c>
      <c r="G185" s="72"/>
      <c r="H185" s="71" t="s">
        <v>812</v>
      </c>
      <c r="I185" s="71" t="s">
        <v>813</v>
      </c>
      <c r="J185" s="71" t="s">
        <v>36</v>
      </c>
      <c r="K185" s="71" t="s">
        <v>814</v>
      </c>
      <c r="L185" s="71" t="s">
        <v>873</v>
      </c>
      <c r="M185" s="71" t="s">
        <v>815</v>
      </c>
      <c r="N185" s="71" t="s">
        <v>219</v>
      </c>
      <c r="O185" s="71" t="s">
        <v>38</v>
      </c>
      <c r="P185" s="70">
        <v>389</v>
      </c>
      <c r="Q185" s="71" t="s">
        <v>167</v>
      </c>
      <c r="R185" s="70">
        <v>100</v>
      </c>
      <c r="S185" s="72">
        <v>45530</v>
      </c>
      <c r="T185" s="71" t="s">
        <v>49</v>
      </c>
      <c r="U185" s="71" t="s">
        <v>40</v>
      </c>
      <c r="V185" s="72">
        <v>32244</v>
      </c>
      <c r="W185" s="71" t="s">
        <v>50</v>
      </c>
      <c r="X185" s="71" t="s">
        <v>42</v>
      </c>
      <c r="Y185" s="71" t="s">
        <v>60</v>
      </c>
      <c r="Z185" s="70">
        <v>0</v>
      </c>
      <c r="AA185" s="70">
        <v>10</v>
      </c>
      <c r="AB185" s="71" t="s">
        <v>36</v>
      </c>
      <c r="AC185" s="71" t="s">
        <v>2905</v>
      </c>
      <c r="AD185" s="71" t="s">
        <v>44</v>
      </c>
      <c r="AE185" s="71" t="s">
        <v>45</v>
      </c>
      <c r="AF185" s="71" t="s">
        <v>40</v>
      </c>
      <c r="AG185" s="71" t="s">
        <v>46</v>
      </c>
      <c r="AH185" s="73">
        <v>1200.04</v>
      </c>
      <c r="AI185" s="73">
        <v>181.29</v>
      </c>
      <c r="AJ185" s="73">
        <v>456.27</v>
      </c>
      <c r="AK185" s="70"/>
      <c r="AL185" s="73">
        <v>1837.6</v>
      </c>
      <c r="AM185" s="73">
        <v>61.25</v>
      </c>
      <c r="AN185" s="109">
        <f t="shared" si="14"/>
        <v>7.65625</v>
      </c>
      <c r="AO185" s="82" t="str">
        <f t="shared" ref="AO185:AO246" si="16">CONCATENATE(A185,W185)</f>
        <v>1922812</v>
      </c>
      <c r="AP185" s="82">
        <f>VLOOKUP(AO185,Centros!$AA$2:$AB$490,2,FALSE)</f>
        <v>110064</v>
      </c>
      <c r="AQ185" s="82" t="str">
        <f>VLOOKUP(AP185,Centros!$U$2:$V$281,2,FALSE)</f>
        <v>COLEGIO SAGRADA FAMILIA</v>
      </c>
      <c r="AR185" s="82" t="str">
        <f>VLOOKUP(A185,Centros!$AC$2:$AE$349,3,FALSE)</f>
        <v>ALGADI</v>
      </c>
      <c r="AS185" s="82">
        <f t="shared" ref="AS185:AS246" si="17">+AP185</f>
        <v>110064</v>
      </c>
      <c r="AT185" s="82">
        <f t="shared" si="15"/>
        <v>19228</v>
      </c>
    </row>
    <row r="186" spans="1:46" x14ac:dyDescent="0.3">
      <c r="A186" s="70">
        <v>19228</v>
      </c>
      <c r="B186" s="70">
        <v>198</v>
      </c>
      <c r="C186" s="71" t="s">
        <v>3274</v>
      </c>
      <c r="D186" s="70">
        <v>198</v>
      </c>
      <c r="E186" s="71" t="s">
        <v>35</v>
      </c>
      <c r="F186" s="72">
        <v>45017</v>
      </c>
      <c r="G186" s="72"/>
      <c r="H186" s="71" t="s">
        <v>3275</v>
      </c>
      <c r="I186" s="71" t="s">
        <v>3276</v>
      </c>
      <c r="J186" s="71" t="s">
        <v>36</v>
      </c>
      <c r="K186" s="71" t="s">
        <v>3277</v>
      </c>
      <c r="L186" s="71" t="s">
        <v>3278</v>
      </c>
      <c r="M186" s="71" t="s">
        <v>3279</v>
      </c>
      <c r="N186" s="71" t="s">
        <v>47</v>
      </c>
      <c r="O186" s="71" t="s">
        <v>38</v>
      </c>
      <c r="P186" s="70">
        <v>100</v>
      </c>
      <c r="Q186" s="71" t="s">
        <v>2951</v>
      </c>
      <c r="R186" s="70">
        <v>100</v>
      </c>
      <c r="S186" s="72">
        <v>39519</v>
      </c>
      <c r="T186" s="71" t="s">
        <v>2836</v>
      </c>
      <c r="U186" s="71" t="s">
        <v>86</v>
      </c>
      <c r="V186" s="72">
        <v>29709</v>
      </c>
      <c r="W186" s="71" t="s">
        <v>131</v>
      </c>
      <c r="X186" s="71" t="s">
        <v>42</v>
      </c>
      <c r="Y186" s="71" t="s">
        <v>36</v>
      </c>
      <c r="Z186" s="70">
        <v>0</v>
      </c>
      <c r="AA186" s="70">
        <v>8</v>
      </c>
      <c r="AB186" s="71" t="s">
        <v>36</v>
      </c>
      <c r="AC186" s="71" t="s">
        <v>2905</v>
      </c>
      <c r="AD186" s="71" t="s">
        <v>44</v>
      </c>
      <c r="AE186" s="71" t="s">
        <v>53</v>
      </c>
      <c r="AF186" s="71" t="s">
        <v>88</v>
      </c>
      <c r="AG186" s="71" t="s">
        <v>46</v>
      </c>
      <c r="AH186" s="73">
        <v>1349.51</v>
      </c>
      <c r="AI186" s="73">
        <v>187.25</v>
      </c>
      <c r="AJ186" s="73">
        <v>492.84</v>
      </c>
      <c r="AK186" s="70"/>
      <c r="AL186" s="73">
        <v>2029.6</v>
      </c>
      <c r="AM186" s="73">
        <v>67.650000000000006</v>
      </c>
      <c r="AN186" s="109">
        <f t="shared" si="14"/>
        <v>8.4562500000000007</v>
      </c>
      <c r="AO186" s="82" t="str">
        <f t="shared" si="16"/>
        <v>1922836</v>
      </c>
      <c r="AP186" s="82">
        <f>VLOOKUP(AO186,Centros!$AA$2:$AB$490,2,FALSE)</f>
        <v>110030</v>
      </c>
      <c r="AQ186" s="82" t="str">
        <f>VLOOKUP(AP186,Centros!$U$2:$V$281,2,FALSE)</f>
        <v>COLEGIO INMACULADA</v>
      </c>
      <c r="AR186" s="82" t="str">
        <f>VLOOKUP(A186,Centros!$AC$2:$AE$349,3,FALSE)</f>
        <v>ALGADI</v>
      </c>
      <c r="AS186" s="82">
        <f t="shared" si="17"/>
        <v>110030</v>
      </c>
      <c r="AT186" s="82">
        <f t="shared" si="15"/>
        <v>19228</v>
      </c>
    </row>
    <row r="187" spans="1:46" x14ac:dyDescent="0.3">
      <c r="A187" s="70">
        <v>19218</v>
      </c>
      <c r="B187" s="70">
        <v>15</v>
      </c>
      <c r="C187" s="71" t="s">
        <v>3280</v>
      </c>
      <c r="D187" s="70">
        <v>15</v>
      </c>
      <c r="E187" s="71" t="s">
        <v>1239</v>
      </c>
      <c r="F187" s="72">
        <v>45536</v>
      </c>
      <c r="G187" s="72"/>
      <c r="H187" s="71" t="s">
        <v>3281</v>
      </c>
      <c r="I187" s="71" t="s">
        <v>3282</v>
      </c>
      <c r="J187" s="71" t="s">
        <v>36</v>
      </c>
      <c r="K187" s="71" t="s">
        <v>3283</v>
      </c>
      <c r="L187" s="71" t="s">
        <v>3284</v>
      </c>
      <c r="M187" s="71" t="s">
        <v>3285</v>
      </c>
      <c r="N187" s="71" t="s">
        <v>3286</v>
      </c>
      <c r="O187" s="71" t="s">
        <v>134</v>
      </c>
      <c r="P187" s="70">
        <v>100</v>
      </c>
      <c r="Q187" s="71" t="s">
        <v>2951</v>
      </c>
      <c r="R187" s="70">
        <v>100</v>
      </c>
      <c r="S187" s="72">
        <v>43724</v>
      </c>
      <c r="T187" s="71" t="s">
        <v>2866</v>
      </c>
      <c r="U187" s="71" t="s">
        <v>303</v>
      </c>
      <c r="V187" s="72">
        <v>22872</v>
      </c>
      <c r="W187" s="71" t="s">
        <v>208</v>
      </c>
      <c r="X187" s="71" t="s">
        <v>42</v>
      </c>
      <c r="Y187" s="71" t="s">
        <v>60</v>
      </c>
      <c r="Z187" s="70">
        <v>0</v>
      </c>
      <c r="AA187" s="70">
        <v>6</v>
      </c>
      <c r="AB187" s="71" t="s">
        <v>36</v>
      </c>
      <c r="AC187" s="71" t="s">
        <v>2824</v>
      </c>
      <c r="AD187" s="71" t="s">
        <v>162</v>
      </c>
      <c r="AE187" s="71" t="s">
        <v>45</v>
      </c>
      <c r="AF187" s="71" t="s">
        <v>303</v>
      </c>
      <c r="AG187" s="71" t="s">
        <v>46</v>
      </c>
      <c r="AH187" s="73">
        <v>1206.1099999999999</v>
      </c>
      <c r="AI187" s="73">
        <v>200.67</v>
      </c>
      <c r="AJ187" s="73">
        <v>451.15</v>
      </c>
      <c r="AK187" s="70"/>
      <c r="AL187" s="73">
        <v>1857.93</v>
      </c>
      <c r="AM187" s="73">
        <v>61.93</v>
      </c>
      <c r="AN187" s="109">
        <f t="shared" si="14"/>
        <v>7.74125</v>
      </c>
      <c r="AO187" s="82" t="str">
        <f t="shared" si="16"/>
        <v>192184</v>
      </c>
      <c r="AP187" s="82">
        <f>VLOOKUP(AO187,Centros!$AA$2:$AB$490,2,FALSE)</f>
        <v>330004</v>
      </c>
      <c r="AQ187" s="82" t="str">
        <f>VLOOKUP(AP187,Centros!$U$2:$V$281,2,FALSE)</f>
        <v>RESIDENCIA  CLARET GRANADA</v>
      </c>
      <c r="AR187" s="82" t="str">
        <f>VLOOKUP(A187,Centros!$AC$2:$AE$349,3,FALSE)</f>
        <v>ALGADI</v>
      </c>
      <c r="AS187" s="82">
        <f t="shared" si="17"/>
        <v>330004</v>
      </c>
      <c r="AT187" s="82">
        <f t="shared" si="15"/>
        <v>19218</v>
      </c>
    </row>
    <row r="188" spans="1:46" x14ac:dyDescent="0.3">
      <c r="A188" s="70">
        <v>19228</v>
      </c>
      <c r="B188" s="70">
        <v>305</v>
      </c>
      <c r="C188" s="71" t="s">
        <v>5561</v>
      </c>
      <c r="D188" s="70">
        <v>305</v>
      </c>
      <c r="E188" s="71" t="s">
        <v>35</v>
      </c>
      <c r="F188" s="72">
        <v>45908</v>
      </c>
      <c r="G188" s="72"/>
      <c r="H188" s="71" t="s">
        <v>5562</v>
      </c>
      <c r="I188" s="71" t="s">
        <v>5563</v>
      </c>
      <c r="J188" s="71" t="s">
        <v>36</v>
      </c>
      <c r="K188" s="71" t="s">
        <v>5564</v>
      </c>
      <c r="L188" s="71" t="s">
        <v>267</v>
      </c>
      <c r="M188" s="71" t="s">
        <v>5565</v>
      </c>
      <c r="N188" s="71" t="s">
        <v>268</v>
      </c>
      <c r="O188" s="71" t="s">
        <v>38</v>
      </c>
      <c r="P188" s="70">
        <v>300</v>
      </c>
      <c r="Q188" s="71" t="s">
        <v>85</v>
      </c>
      <c r="R188" s="70">
        <v>100</v>
      </c>
      <c r="S188" s="72">
        <v>36069</v>
      </c>
      <c r="T188" s="71" t="s">
        <v>2833</v>
      </c>
      <c r="U188" s="71" t="s">
        <v>259</v>
      </c>
      <c r="V188" s="72">
        <v>28742</v>
      </c>
      <c r="W188" s="71" t="s">
        <v>98</v>
      </c>
      <c r="X188" s="71" t="s">
        <v>42</v>
      </c>
      <c r="Y188" s="71" t="s">
        <v>36</v>
      </c>
      <c r="Z188" s="70">
        <v>0</v>
      </c>
      <c r="AA188" s="70">
        <v>4</v>
      </c>
      <c r="AB188" s="71" t="s">
        <v>36</v>
      </c>
      <c r="AC188" s="71" t="s">
        <v>2905</v>
      </c>
      <c r="AD188" s="71" t="s">
        <v>44</v>
      </c>
      <c r="AE188" s="71" t="s">
        <v>53</v>
      </c>
      <c r="AF188" s="71" t="s">
        <v>36</v>
      </c>
      <c r="AG188" s="71" t="s">
        <v>46</v>
      </c>
      <c r="AH188" s="73">
        <v>1612.19</v>
      </c>
      <c r="AI188" s="73">
        <v>199.05</v>
      </c>
      <c r="AJ188" s="73">
        <v>580.87</v>
      </c>
      <c r="AK188" s="70"/>
      <c r="AL188" s="73">
        <v>2392.11</v>
      </c>
      <c r="AM188" s="73">
        <v>79.739999999999995</v>
      </c>
      <c r="AN188" s="109">
        <f t="shared" si="14"/>
        <v>9.9674999999999994</v>
      </c>
      <c r="AO188" s="82" t="str">
        <f t="shared" si="16"/>
        <v>1922892</v>
      </c>
      <c r="AP188" s="82">
        <f>VLOOKUP(AO188,Centros!$AA$2:$AB$490,2,FALSE)</f>
        <v>110002</v>
      </c>
      <c r="AQ188" s="82" t="str">
        <f>VLOOKUP(AP188,Centros!$U$2:$V$281,2,FALSE)</f>
        <v>CEIIP JOVELLANOS LM</v>
      </c>
      <c r="AR188" s="82" t="str">
        <f>VLOOKUP(A188,Centros!$AC$2:$AE$349,3,FALSE)</f>
        <v>ALGADI</v>
      </c>
      <c r="AS188" s="82">
        <f t="shared" si="17"/>
        <v>110002</v>
      </c>
      <c r="AT188" s="82">
        <f t="shared" si="15"/>
        <v>19228</v>
      </c>
    </row>
    <row r="189" spans="1:46" x14ac:dyDescent="0.3">
      <c r="A189" s="70">
        <v>19228</v>
      </c>
      <c r="B189" s="70">
        <v>738</v>
      </c>
      <c r="C189" s="71" t="s">
        <v>5566</v>
      </c>
      <c r="D189" s="70">
        <v>738</v>
      </c>
      <c r="E189" s="71" t="s">
        <v>35</v>
      </c>
      <c r="F189" s="72">
        <v>45896</v>
      </c>
      <c r="G189" s="72"/>
      <c r="H189" s="71" t="s">
        <v>5567</v>
      </c>
      <c r="I189" s="71" t="s">
        <v>5568</v>
      </c>
      <c r="J189" s="71" t="s">
        <v>5569</v>
      </c>
      <c r="K189" s="71" t="s">
        <v>5570</v>
      </c>
      <c r="L189" s="71" t="s">
        <v>5571</v>
      </c>
      <c r="M189" s="71" t="s">
        <v>5572</v>
      </c>
      <c r="N189" s="71" t="s">
        <v>72</v>
      </c>
      <c r="O189" s="71" t="s">
        <v>38</v>
      </c>
      <c r="P189" s="70">
        <v>300</v>
      </c>
      <c r="Q189" s="71" t="s">
        <v>57</v>
      </c>
      <c r="R189" s="70">
        <v>43.75</v>
      </c>
      <c r="S189" s="72">
        <v>43102</v>
      </c>
      <c r="T189" s="71" t="s">
        <v>73</v>
      </c>
      <c r="U189" s="71" t="s">
        <v>40</v>
      </c>
      <c r="V189" s="72">
        <v>29329</v>
      </c>
      <c r="W189" s="71" t="s">
        <v>75</v>
      </c>
      <c r="X189" s="71" t="s">
        <v>42</v>
      </c>
      <c r="Y189" s="71" t="s">
        <v>36</v>
      </c>
      <c r="Z189" s="70">
        <v>0</v>
      </c>
      <c r="AA189" s="70">
        <v>10</v>
      </c>
      <c r="AB189" s="71" t="s">
        <v>36</v>
      </c>
      <c r="AC189" s="71" t="s">
        <v>2905</v>
      </c>
      <c r="AD189" s="71" t="s">
        <v>44</v>
      </c>
      <c r="AE189" s="71" t="s">
        <v>83</v>
      </c>
      <c r="AF189" s="71" t="s">
        <v>62</v>
      </c>
      <c r="AG189" s="71" t="s">
        <v>46</v>
      </c>
      <c r="AH189" s="73">
        <v>525.02</v>
      </c>
      <c r="AI189" s="73">
        <v>79.31</v>
      </c>
      <c r="AJ189" s="73">
        <v>213.45</v>
      </c>
      <c r="AK189" s="70"/>
      <c r="AL189" s="73">
        <v>817.78</v>
      </c>
      <c r="AM189" s="73">
        <v>27.26</v>
      </c>
      <c r="AN189" s="109">
        <f t="shared" si="14"/>
        <v>7.7885714285714291</v>
      </c>
      <c r="AO189" s="82" t="str">
        <f t="shared" si="16"/>
        <v>1922824</v>
      </c>
      <c r="AP189" s="82">
        <f>VLOOKUP(AO189,Centros!$AA$2:$AB$490,2,FALSE)</f>
        <v>110057</v>
      </c>
      <c r="AQ189" s="82" t="str">
        <f>VLOOKUP(AP189,Centros!$U$2:$V$281,2,FALSE)</f>
        <v>COLEGIO RAFAELA YBARRA</v>
      </c>
      <c r="AR189" s="82" t="str">
        <f>VLOOKUP(A189,Centros!$AC$2:$AE$349,3,FALSE)</f>
        <v>ALGADI</v>
      </c>
      <c r="AS189" s="82">
        <f t="shared" si="17"/>
        <v>110057</v>
      </c>
      <c r="AT189" s="82">
        <f t="shared" si="15"/>
        <v>19228</v>
      </c>
    </row>
    <row r="190" spans="1:46" x14ac:dyDescent="0.3">
      <c r="A190" s="70">
        <v>19228</v>
      </c>
      <c r="B190" s="70">
        <v>1778</v>
      </c>
      <c r="C190" s="71" t="s">
        <v>5573</v>
      </c>
      <c r="D190" s="70">
        <v>1778</v>
      </c>
      <c r="E190" s="71" t="s">
        <v>35</v>
      </c>
      <c r="F190" s="72">
        <v>45908</v>
      </c>
      <c r="G190" s="72"/>
      <c r="H190" s="71" t="s">
        <v>5574</v>
      </c>
      <c r="I190" s="71" t="s">
        <v>5575</v>
      </c>
      <c r="J190" s="71" t="s">
        <v>36</v>
      </c>
      <c r="K190" s="71" t="s">
        <v>5576</v>
      </c>
      <c r="L190" s="71" t="s">
        <v>5577</v>
      </c>
      <c r="M190" s="71" t="s">
        <v>5578</v>
      </c>
      <c r="N190" s="71" t="s">
        <v>5579</v>
      </c>
      <c r="O190" s="71" t="s">
        <v>38</v>
      </c>
      <c r="P190" s="70">
        <v>300</v>
      </c>
      <c r="Q190" s="71" t="s">
        <v>85</v>
      </c>
      <c r="R190" s="70">
        <v>100</v>
      </c>
      <c r="S190" s="72">
        <v>42982</v>
      </c>
      <c r="T190" s="71" t="s">
        <v>5253</v>
      </c>
      <c r="U190" s="71" t="s">
        <v>126</v>
      </c>
      <c r="V190" s="72">
        <v>28614</v>
      </c>
      <c r="W190" s="71" t="s">
        <v>59</v>
      </c>
      <c r="X190" s="71" t="s">
        <v>42</v>
      </c>
      <c r="Y190" s="71" t="s">
        <v>140</v>
      </c>
      <c r="Z190" s="70">
        <v>2</v>
      </c>
      <c r="AA190" s="70">
        <v>6</v>
      </c>
      <c r="AB190" s="71" t="s">
        <v>36</v>
      </c>
      <c r="AC190" s="71" t="s">
        <v>2905</v>
      </c>
      <c r="AD190" s="71" t="s">
        <v>44</v>
      </c>
      <c r="AE190" s="71" t="s">
        <v>45</v>
      </c>
      <c r="AF190" s="71" t="s">
        <v>126</v>
      </c>
      <c r="AG190" s="71" t="s">
        <v>46</v>
      </c>
      <c r="AH190" s="73">
        <v>1484.84</v>
      </c>
      <c r="AI190" s="73">
        <v>209.81</v>
      </c>
      <c r="AJ190" s="73">
        <v>543.48</v>
      </c>
      <c r="AK190" s="70"/>
      <c r="AL190" s="73">
        <v>2238.13</v>
      </c>
      <c r="AM190" s="73">
        <v>74.599999999999994</v>
      </c>
      <c r="AN190" s="109">
        <f t="shared" si="14"/>
        <v>9.3249999999999993</v>
      </c>
      <c r="AO190" s="82" t="str">
        <f t="shared" si="16"/>
        <v>1922813</v>
      </c>
      <c r="AP190" s="82">
        <f>VLOOKUP(AO190,Centros!$AA$2:$AB$490,2,FALSE)</f>
        <v>110111</v>
      </c>
      <c r="AQ190" s="82" t="str">
        <f>VLOOKUP(AP190,Centros!$U$2:$V$281,2,FALSE)</f>
        <v>COLEGIO SAGRADO CORAZON REPARADORAS</v>
      </c>
      <c r="AR190" s="82" t="str">
        <f>VLOOKUP(A190,Centros!$AC$2:$AE$349,3,FALSE)</f>
        <v>ALGADI</v>
      </c>
      <c r="AS190" s="82">
        <f t="shared" si="17"/>
        <v>110111</v>
      </c>
      <c r="AT190" s="82">
        <f t="shared" si="15"/>
        <v>19228</v>
      </c>
    </row>
    <row r="191" spans="1:46" x14ac:dyDescent="0.3">
      <c r="A191" s="70">
        <v>19209</v>
      </c>
      <c r="B191" s="70">
        <v>21</v>
      </c>
      <c r="C191" s="71" t="s">
        <v>7842</v>
      </c>
      <c r="D191" s="70">
        <v>21</v>
      </c>
      <c r="E191" s="71" t="s">
        <v>1234</v>
      </c>
      <c r="F191" s="72">
        <v>45894</v>
      </c>
      <c r="G191" s="72"/>
      <c r="H191" s="71" t="s">
        <v>7843</v>
      </c>
      <c r="I191" s="71" t="s">
        <v>7844</v>
      </c>
      <c r="J191" s="71" t="s">
        <v>36</v>
      </c>
      <c r="K191" s="71" t="s">
        <v>7845</v>
      </c>
      <c r="L191" s="71" t="s">
        <v>7846</v>
      </c>
      <c r="M191" s="71" t="s">
        <v>7847</v>
      </c>
      <c r="N191" s="71" t="s">
        <v>7848</v>
      </c>
      <c r="O191" s="71" t="s">
        <v>266</v>
      </c>
      <c r="P191" s="70">
        <v>300</v>
      </c>
      <c r="Q191" s="71" t="s">
        <v>78</v>
      </c>
      <c r="R191" s="70">
        <v>64.099999999999994</v>
      </c>
      <c r="S191" s="72">
        <v>43703</v>
      </c>
      <c r="T191" s="71" t="s">
        <v>1235</v>
      </c>
      <c r="U191" s="71" t="s">
        <v>7849</v>
      </c>
      <c r="V191" s="72">
        <v>25031</v>
      </c>
      <c r="W191" s="71" t="s">
        <v>70</v>
      </c>
      <c r="X191" s="71" t="s">
        <v>42</v>
      </c>
      <c r="Y191" s="71" t="s">
        <v>60</v>
      </c>
      <c r="Z191" s="70">
        <v>0</v>
      </c>
      <c r="AA191" s="70">
        <v>10</v>
      </c>
      <c r="AB191" s="71" t="s">
        <v>818</v>
      </c>
      <c r="AC191" s="71" t="s">
        <v>7850</v>
      </c>
      <c r="AD191" s="71" t="s">
        <v>7851</v>
      </c>
      <c r="AE191" s="71" t="s">
        <v>45</v>
      </c>
      <c r="AF191" s="71" t="s">
        <v>36</v>
      </c>
      <c r="AG191" s="71" t="s">
        <v>46</v>
      </c>
      <c r="AH191" s="73">
        <v>766.91</v>
      </c>
      <c r="AI191" s="70"/>
      <c r="AJ191" s="73">
        <v>-379.98</v>
      </c>
      <c r="AK191" s="70"/>
      <c r="AL191" s="73">
        <v>386.93</v>
      </c>
      <c r="AM191" s="73">
        <v>12.48</v>
      </c>
      <c r="AN191" s="109">
        <f t="shared" si="14"/>
        <v>2.4336973478939163</v>
      </c>
      <c r="AO191" s="82" t="str">
        <f t="shared" si="16"/>
        <v>192091</v>
      </c>
      <c r="AP191" s="82">
        <f>VLOOKUP(AO191,Centros!$AA$2:$AB$490,2,FALSE)</f>
        <v>110147</v>
      </c>
      <c r="AQ191" s="82" t="str">
        <f>VLOOKUP(AP191,Centros!$U$2:$V$281,2,FALSE)</f>
        <v>COL. SAGRADA FAMILIA BURGOS</v>
      </c>
      <c r="AR191" s="82" t="str">
        <f>VLOOKUP(A191,Centros!$AC$2:$AE$349,3,FALSE)</f>
        <v>ALGADI</v>
      </c>
      <c r="AS191" s="82">
        <f t="shared" si="17"/>
        <v>110147</v>
      </c>
      <c r="AT191" s="82">
        <f t="shared" si="15"/>
        <v>19209</v>
      </c>
    </row>
    <row r="192" spans="1:46" x14ac:dyDescent="0.3">
      <c r="A192" s="70">
        <v>19246</v>
      </c>
      <c r="B192" s="70">
        <v>49</v>
      </c>
      <c r="C192" s="71" t="s">
        <v>7852</v>
      </c>
      <c r="D192" s="70">
        <v>49</v>
      </c>
      <c r="E192" s="71" t="s">
        <v>113</v>
      </c>
      <c r="F192" s="72">
        <v>45912</v>
      </c>
      <c r="G192" s="72"/>
      <c r="H192" s="71" t="s">
        <v>7853</v>
      </c>
      <c r="I192" s="71" t="s">
        <v>7854</v>
      </c>
      <c r="J192" s="71" t="s">
        <v>7855</v>
      </c>
      <c r="K192" s="71" t="s">
        <v>7856</v>
      </c>
      <c r="L192" s="71" t="s">
        <v>7857</v>
      </c>
      <c r="M192" s="71" t="s">
        <v>7858</v>
      </c>
      <c r="N192" s="71" t="s">
        <v>7859</v>
      </c>
      <c r="O192" s="71" t="s">
        <v>114</v>
      </c>
      <c r="P192" s="70">
        <v>300</v>
      </c>
      <c r="Q192" s="71" t="s">
        <v>78</v>
      </c>
      <c r="R192" s="70">
        <v>75</v>
      </c>
      <c r="S192" s="72">
        <v>40452</v>
      </c>
      <c r="T192" s="71" t="s">
        <v>7764</v>
      </c>
      <c r="U192" s="71" t="s">
        <v>40</v>
      </c>
      <c r="V192" s="72">
        <v>23034</v>
      </c>
      <c r="W192" s="71" t="s">
        <v>107</v>
      </c>
      <c r="X192" s="71" t="s">
        <v>42</v>
      </c>
      <c r="Y192" s="71" t="s">
        <v>87</v>
      </c>
      <c r="Z192" s="70">
        <v>0</v>
      </c>
      <c r="AA192" s="70">
        <v>9</v>
      </c>
      <c r="AB192" s="71" t="s">
        <v>36</v>
      </c>
      <c r="AC192" s="71" t="s">
        <v>2908</v>
      </c>
      <c r="AD192" s="71" t="s">
        <v>44</v>
      </c>
      <c r="AE192" s="71" t="s">
        <v>53</v>
      </c>
      <c r="AF192" s="71" t="s">
        <v>40</v>
      </c>
      <c r="AG192" s="71" t="s">
        <v>46</v>
      </c>
      <c r="AH192" s="73">
        <v>1035.6400000000001</v>
      </c>
      <c r="AI192" s="73">
        <v>152.66</v>
      </c>
      <c r="AJ192" s="73">
        <v>381.1</v>
      </c>
      <c r="AK192" s="70"/>
      <c r="AL192" s="73">
        <v>1569.4</v>
      </c>
      <c r="AM192" s="73">
        <v>52.31</v>
      </c>
      <c r="AN192" s="109">
        <f t="shared" si="14"/>
        <v>8.7183333333333337</v>
      </c>
      <c r="AO192" s="82" t="str">
        <f t="shared" si="16"/>
        <v>192465</v>
      </c>
      <c r="AP192" s="82">
        <f>VLOOKUP(AO192,Centros!$AA$2:$AB$490,2,FALSE)</f>
        <v>110099</v>
      </c>
      <c r="AQ192" s="82" t="str">
        <f>VLOOKUP(AP192,Centros!$U$2:$V$281,2,FALSE)</f>
        <v>COLEGIO CLARET FUENSANTA</v>
      </c>
      <c r="AR192" s="82" t="str">
        <f>VLOOKUP(A192,Centros!$AC$2:$AE$349,3,FALSE)</f>
        <v>ALGADI</v>
      </c>
      <c r="AS192" s="82">
        <f t="shared" si="17"/>
        <v>110099</v>
      </c>
      <c r="AT192" s="82">
        <f t="shared" si="15"/>
        <v>19246</v>
      </c>
    </row>
    <row r="193" spans="1:46" x14ac:dyDescent="0.3">
      <c r="A193" s="70">
        <v>19228</v>
      </c>
      <c r="B193" s="70">
        <v>1104</v>
      </c>
      <c r="C193" s="71" t="s">
        <v>3287</v>
      </c>
      <c r="D193" s="70">
        <v>1104</v>
      </c>
      <c r="E193" s="71" t="s">
        <v>35</v>
      </c>
      <c r="F193" s="72">
        <v>44917</v>
      </c>
      <c r="G193" s="72"/>
      <c r="H193" s="71" t="s">
        <v>3288</v>
      </c>
      <c r="I193" s="71" t="s">
        <v>3289</v>
      </c>
      <c r="J193" s="71" t="s">
        <v>3290</v>
      </c>
      <c r="K193" s="71" t="s">
        <v>3291</v>
      </c>
      <c r="L193" s="71" t="s">
        <v>3292</v>
      </c>
      <c r="M193" s="71" t="s">
        <v>3293</v>
      </c>
      <c r="N193" s="71" t="s">
        <v>163</v>
      </c>
      <c r="O193" s="71" t="s">
        <v>38</v>
      </c>
      <c r="P193" s="70">
        <v>100</v>
      </c>
      <c r="Q193" s="71" t="s">
        <v>2951</v>
      </c>
      <c r="R193" s="70">
        <v>100</v>
      </c>
      <c r="S193" s="72">
        <v>38973</v>
      </c>
      <c r="T193" s="71" t="s">
        <v>270</v>
      </c>
      <c r="U193" s="71" t="s">
        <v>126</v>
      </c>
      <c r="V193" s="72">
        <v>24762</v>
      </c>
      <c r="W193" s="71" t="s">
        <v>271</v>
      </c>
      <c r="X193" s="71" t="s">
        <v>42</v>
      </c>
      <c r="Y193" s="71" t="s">
        <v>36</v>
      </c>
      <c r="Z193" s="70">
        <v>2</v>
      </c>
      <c r="AA193" s="70">
        <v>6</v>
      </c>
      <c r="AB193" s="71" t="s">
        <v>36</v>
      </c>
      <c r="AC193" s="71" t="s">
        <v>2905</v>
      </c>
      <c r="AD193" s="71" t="s">
        <v>44</v>
      </c>
      <c r="AE193" s="71" t="s">
        <v>53</v>
      </c>
      <c r="AF193" s="71" t="s">
        <v>71</v>
      </c>
      <c r="AG193" s="71" t="s">
        <v>46</v>
      </c>
      <c r="AH193" s="73">
        <v>1410.17</v>
      </c>
      <c r="AI193" s="73">
        <v>193.14</v>
      </c>
      <c r="AJ193" s="73">
        <v>514.17999999999995</v>
      </c>
      <c r="AK193" s="70"/>
      <c r="AL193" s="73">
        <v>2117.4899999999998</v>
      </c>
      <c r="AM193" s="73">
        <v>70.58</v>
      </c>
      <c r="AN193" s="109">
        <f t="shared" si="14"/>
        <v>8.8224999999999998</v>
      </c>
      <c r="AO193" s="82" t="str">
        <f t="shared" si="16"/>
        <v>19228100</v>
      </c>
      <c r="AP193" s="82">
        <f>VLOOKUP(AO193,Centros!$AA$2:$AB$490,2,FALSE)</f>
        <v>310001</v>
      </c>
      <c r="AQ193" s="82" t="str">
        <f>VLOOKUP(AP193,Centros!$U$2:$V$281,2,FALSE)</f>
        <v>FUNDACIÓN GIL GAYARRE-VIVIENDAS</v>
      </c>
      <c r="AR193" s="82" t="str">
        <f>VLOOKUP(A193,Centros!$AC$2:$AE$349,3,FALSE)</f>
        <v>ALGADI</v>
      </c>
      <c r="AS193" s="82">
        <f t="shared" si="17"/>
        <v>310001</v>
      </c>
      <c r="AT193" s="82">
        <f t="shared" si="15"/>
        <v>19228</v>
      </c>
    </row>
    <row r="194" spans="1:46" x14ac:dyDescent="0.3">
      <c r="A194" s="70">
        <v>19228</v>
      </c>
      <c r="B194" s="70">
        <v>1777</v>
      </c>
      <c r="C194" s="71" t="s">
        <v>3294</v>
      </c>
      <c r="D194" s="70">
        <v>1777</v>
      </c>
      <c r="E194" s="71" t="s">
        <v>35</v>
      </c>
      <c r="F194" s="72">
        <v>45839</v>
      </c>
      <c r="G194" s="72"/>
      <c r="H194" s="71" t="s">
        <v>3295</v>
      </c>
      <c r="I194" s="71" t="s">
        <v>3296</v>
      </c>
      <c r="J194" s="71" t="s">
        <v>36</v>
      </c>
      <c r="K194" s="71" t="s">
        <v>3297</v>
      </c>
      <c r="L194" s="71" t="s">
        <v>3298</v>
      </c>
      <c r="M194" s="71" t="s">
        <v>3299</v>
      </c>
      <c r="N194" s="71" t="s">
        <v>37</v>
      </c>
      <c r="O194" s="71" t="s">
        <v>38</v>
      </c>
      <c r="P194" s="70">
        <v>100</v>
      </c>
      <c r="Q194" s="71" t="s">
        <v>2951</v>
      </c>
      <c r="R194" s="70">
        <v>100</v>
      </c>
      <c r="S194" s="72">
        <v>45551</v>
      </c>
      <c r="T194" s="71" t="s">
        <v>2831</v>
      </c>
      <c r="U194" s="71" t="s">
        <v>155</v>
      </c>
      <c r="V194" s="72">
        <v>27231</v>
      </c>
      <c r="W194" s="71" t="s">
        <v>91</v>
      </c>
      <c r="X194" s="71" t="s">
        <v>51</v>
      </c>
      <c r="Y194" s="71" t="s">
        <v>43</v>
      </c>
      <c r="Z194" s="70">
        <v>0</v>
      </c>
      <c r="AA194" s="70">
        <v>6</v>
      </c>
      <c r="AB194" s="71" t="s">
        <v>36</v>
      </c>
      <c r="AC194" s="71" t="s">
        <v>2905</v>
      </c>
      <c r="AD194" s="71" t="s">
        <v>44</v>
      </c>
      <c r="AE194" s="71" t="s">
        <v>61</v>
      </c>
      <c r="AF194" s="71" t="s">
        <v>297</v>
      </c>
      <c r="AG194" s="71" t="s">
        <v>46</v>
      </c>
      <c r="AH194" s="73">
        <v>1188.19</v>
      </c>
      <c r="AI194" s="73">
        <v>193.14</v>
      </c>
      <c r="AJ194" s="73">
        <v>442.98</v>
      </c>
      <c r="AK194" s="70"/>
      <c r="AL194" s="73">
        <v>1824.31</v>
      </c>
      <c r="AM194" s="73">
        <v>60.81</v>
      </c>
      <c r="AN194" s="109">
        <f t="shared" si="14"/>
        <v>7.6012500000000003</v>
      </c>
      <c r="AO194" s="82" t="str">
        <f t="shared" si="16"/>
        <v>1922861</v>
      </c>
      <c r="AP194" s="82">
        <f>VLOOKUP(AO194,Centros!$AA$2:$AB$490,2,FALSE)</f>
        <v>110807</v>
      </c>
      <c r="AQ194" s="82" t="str">
        <f>VLOOKUP(AP194,Centros!$U$2:$V$281,2,FALSE)</f>
        <v>COLEGIO NTRA SRA BUEN CONSEJO</v>
      </c>
      <c r="AR194" s="82" t="str">
        <f>VLOOKUP(A194,Centros!$AC$2:$AE$349,3,FALSE)</f>
        <v>ALGADI</v>
      </c>
      <c r="AS194" s="82">
        <f t="shared" si="17"/>
        <v>110807</v>
      </c>
      <c r="AT194" s="82">
        <f t="shared" si="15"/>
        <v>19228</v>
      </c>
    </row>
    <row r="195" spans="1:46" x14ac:dyDescent="0.3">
      <c r="A195" s="70">
        <v>19241</v>
      </c>
      <c r="B195" s="70">
        <v>27</v>
      </c>
      <c r="C195" s="71" t="s">
        <v>7860</v>
      </c>
      <c r="D195" s="70">
        <v>27</v>
      </c>
      <c r="E195" s="71" t="s">
        <v>178</v>
      </c>
      <c r="F195" s="72">
        <v>45910</v>
      </c>
      <c r="G195" s="72"/>
      <c r="H195" s="71" t="s">
        <v>7861</v>
      </c>
      <c r="I195" s="71" t="s">
        <v>7862</v>
      </c>
      <c r="J195" s="71" t="s">
        <v>36</v>
      </c>
      <c r="K195" s="71" t="s">
        <v>7863</v>
      </c>
      <c r="L195" s="71" t="s">
        <v>826</v>
      </c>
      <c r="M195" s="71" t="s">
        <v>7864</v>
      </c>
      <c r="N195" s="71" t="s">
        <v>202</v>
      </c>
      <c r="O195" s="71" t="s">
        <v>176</v>
      </c>
      <c r="P195" s="70">
        <v>300</v>
      </c>
      <c r="Q195" s="71" t="s">
        <v>78</v>
      </c>
      <c r="R195" s="70">
        <v>55</v>
      </c>
      <c r="S195" s="72">
        <v>40066</v>
      </c>
      <c r="T195" s="71" t="s">
        <v>7865</v>
      </c>
      <c r="U195" s="71" t="s">
        <v>82</v>
      </c>
      <c r="V195" s="72">
        <v>22353</v>
      </c>
      <c r="W195" s="71" t="s">
        <v>208</v>
      </c>
      <c r="X195" s="71" t="s">
        <v>42</v>
      </c>
      <c r="Y195" s="71" t="s">
        <v>60</v>
      </c>
      <c r="Z195" s="70">
        <v>0</v>
      </c>
      <c r="AA195" s="70">
        <v>10</v>
      </c>
      <c r="AB195" s="71" t="s">
        <v>36</v>
      </c>
      <c r="AC195" s="71" t="s">
        <v>2911</v>
      </c>
      <c r="AD195" s="71" t="s">
        <v>44</v>
      </c>
      <c r="AE195" s="71" t="s">
        <v>45</v>
      </c>
      <c r="AF195" s="71" t="s">
        <v>7866</v>
      </c>
      <c r="AG195" s="71" t="s">
        <v>46</v>
      </c>
      <c r="AH195" s="73">
        <v>746.11</v>
      </c>
      <c r="AI195" s="73">
        <v>109.19</v>
      </c>
      <c r="AJ195" s="73">
        <v>274.29000000000002</v>
      </c>
      <c r="AK195" s="70"/>
      <c r="AL195" s="73">
        <v>1129.5899999999999</v>
      </c>
      <c r="AM195" s="73">
        <v>37.65</v>
      </c>
      <c r="AN195" s="109">
        <f t="shared" si="14"/>
        <v>8.5568181818181817</v>
      </c>
      <c r="AO195" s="82" t="str">
        <f t="shared" si="16"/>
        <v>192414</v>
      </c>
      <c r="AP195" s="82">
        <f>VLOOKUP(AO195,Centros!$AA$2:$AB$490,2,FALSE)</f>
        <v>110106</v>
      </c>
      <c r="AQ195" s="82" t="str">
        <f>VLOOKUP(AP195,Centros!$U$2:$V$281,2,FALSE)</f>
        <v>COLEGIO SAN JOSE SS.CC. DE SEVILLA</v>
      </c>
      <c r="AR195" s="82" t="str">
        <f>VLOOKUP(A195,Centros!$AC$2:$AE$349,3,FALSE)</f>
        <v>ALGADI</v>
      </c>
      <c r="AS195" s="82">
        <f t="shared" si="17"/>
        <v>110106</v>
      </c>
      <c r="AT195" s="82">
        <f t="shared" si="15"/>
        <v>19241</v>
      </c>
    </row>
    <row r="196" spans="1:46" x14ac:dyDescent="0.3">
      <c r="A196" s="70">
        <v>19203</v>
      </c>
      <c r="B196" s="70">
        <v>7</v>
      </c>
      <c r="C196" s="71" t="s">
        <v>7867</v>
      </c>
      <c r="D196" s="70">
        <v>7</v>
      </c>
      <c r="E196" s="71" t="s">
        <v>1231</v>
      </c>
      <c r="F196" s="72">
        <v>45908</v>
      </c>
      <c r="G196" s="72"/>
      <c r="H196" s="71" t="s">
        <v>7868</v>
      </c>
      <c r="I196" s="71" t="s">
        <v>7869</v>
      </c>
      <c r="J196" s="71" t="s">
        <v>36</v>
      </c>
      <c r="K196" s="71" t="s">
        <v>7870</v>
      </c>
      <c r="L196" s="71" t="s">
        <v>7871</v>
      </c>
      <c r="M196" s="71" t="s">
        <v>7872</v>
      </c>
      <c r="N196" s="71" t="s">
        <v>7873</v>
      </c>
      <c r="O196" s="71" t="s">
        <v>157</v>
      </c>
      <c r="P196" s="70">
        <v>300</v>
      </c>
      <c r="Q196" s="71" t="s">
        <v>78</v>
      </c>
      <c r="R196" s="70">
        <v>50</v>
      </c>
      <c r="S196" s="72">
        <v>44474</v>
      </c>
      <c r="T196" s="71" t="s">
        <v>1232</v>
      </c>
      <c r="U196" s="71" t="s">
        <v>40</v>
      </c>
      <c r="V196" s="72">
        <v>29695</v>
      </c>
      <c r="W196" s="71" t="s">
        <v>70</v>
      </c>
      <c r="X196" s="71" t="s">
        <v>42</v>
      </c>
      <c r="Y196" s="71" t="s">
        <v>7874</v>
      </c>
      <c r="Z196" s="70">
        <v>0</v>
      </c>
      <c r="AA196" s="70">
        <v>10</v>
      </c>
      <c r="AB196" s="71" t="s">
        <v>36</v>
      </c>
      <c r="AC196" s="71" t="s">
        <v>2910</v>
      </c>
      <c r="AD196" s="71" t="s">
        <v>44</v>
      </c>
      <c r="AE196" s="71" t="s">
        <v>45</v>
      </c>
      <c r="AF196" s="71" t="s">
        <v>104</v>
      </c>
      <c r="AG196" s="71" t="s">
        <v>46</v>
      </c>
      <c r="AH196" s="73">
        <v>629.65</v>
      </c>
      <c r="AI196" s="73">
        <v>97.12</v>
      </c>
      <c r="AJ196" s="73">
        <v>245.47</v>
      </c>
      <c r="AK196" s="70"/>
      <c r="AL196" s="73">
        <v>972.24</v>
      </c>
      <c r="AM196" s="73">
        <v>32.409999999999997</v>
      </c>
      <c r="AN196" s="109">
        <f t="shared" si="14"/>
        <v>8.1024999999999991</v>
      </c>
      <c r="AO196" s="82" t="str">
        <f t="shared" si="16"/>
        <v>192031</v>
      </c>
      <c r="AP196" s="82">
        <f>VLOOKUP(AO196,Centros!$AA$2:$AB$490,2,FALSE)</f>
        <v>110050</v>
      </c>
      <c r="AQ196" s="82" t="str">
        <f>VLOOKUP(AP196,Centros!$U$2:$V$281,2,FALSE)</f>
        <v>PADRE DEHON</v>
      </c>
      <c r="AR196" s="82" t="str">
        <f>VLOOKUP(A196,Centros!$AC$2:$AE$349,3,FALSE)</f>
        <v>ALGADI</v>
      </c>
      <c r="AS196" s="82">
        <f t="shared" si="17"/>
        <v>110050</v>
      </c>
      <c r="AT196" s="82">
        <f t="shared" si="15"/>
        <v>19203</v>
      </c>
    </row>
    <row r="197" spans="1:46" x14ac:dyDescent="0.3">
      <c r="A197" s="70">
        <v>20028</v>
      </c>
      <c r="B197" s="70">
        <v>904</v>
      </c>
      <c r="C197" s="71" t="s">
        <v>5581</v>
      </c>
      <c r="D197" s="70">
        <v>904</v>
      </c>
      <c r="E197" s="71" t="s">
        <v>63</v>
      </c>
      <c r="F197" s="72">
        <v>45908</v>
      </c>
      <c r="G197" s="72"/>
      <c r="H197" s="71" t="s">
        <v>5582</v>
      </c>
      <c r="I197" s="71" t="s">
        <v>5583</v>
      </c>
      <c r="J197" s="71" t="s">
        <v>36</v>
      </c>
      <c r="K197" s="71" t="s">
        <v>5584</v>
      </c>
      <c r="L197" s="71" t="s">
        <v>5585</v>
      </c>
      <c r="M197" s="71" t="s">
        <v>5586</v>
      </c>
      <c r="N197" s="71" t="s">
        <v>37</v>
      </c>
      <c r="O197" s="71" t="s">
        <v>205</v>
      </c>
      <c r="P197" s="70">
        <v>300</v>
      </c>
      <c r="Q197" s="71" t="s">
        <v>78</v>
      </c>
      <c r="R197" s="70">
        <v>25</v>
      </c>
      <c r="S197" s="72">
        <v>45551</v>
      </c>
      <c r="T197" s="71" t="s">
        <v>5414</v>
      </c>
      <c r="U197" s="71" t="s">
        <v>79</v>
      </c>
      <c r="V197" s="72">
        <v>37452</v>
      </c>
      <c r="W197" s="71" t="s">
        <v>165</v>
      </c>
      <c r="X197" s="71" t="s">
        <v>42</v>
      </c>
      <c r="Y197" s="71" t="s">
        <v>43</v>
      </c>
      <c r="Z197" s="70">
        <v>0</v>
      </c>
      <c r="AA197" s="70">
        <v>10</v>
      </c>
      <c r="AB197" s="71" t="s">
        <v>36</v>
      </c>
      <c r="AC197" s="71" t="s">
        <v>2905</v>
      </c>
      <c r="AD197" s="71" t="s">
        <v>44</v>
      </c>
      <c r="AE197" s="71" t="s">
        <v>45</v>
      </c>
      <c r="AF197" s="71" t="s">
        <v>5324</v>
      </c>
      <c r="AG197" s="71" t="s">
        <v>46</v>
      </c>
      <c r="AH197" s="73">
        <v>300.01</v>
      </c>
      <c r="AI197" s="73">
        <v>45.32</v>
      </c>
      <c r="AJ197" s="73">
        <v>126.95</v>
      </c>
      <c r="AK197" s="70"/>
      <c r="AL197" s="73">
        <v>472.28</v>
      </c>
      <c r="AM197" s="73">
        <v>15.74</v>
      </c>
      <c r="AN197" s="109">
        <f t="shared" si="14"/>
        <v>7.87</v>
      </c>
      <c r="AO197" s="82" t="str">
        <f t="shared" si="16"/>
        <v>2002843</v>
      </c>
      <c r="AP197" s="82">
        <f>VLOOKUP(AO197,Centros!$AA$2:$AB$490,2,FALSE)</f>
        <v>110207</v>
      </c>
      <c r="AQ197" s="82" t="str">
        <f>VLOOKUP(AP197,Centros!$U$2:$V$281,2,FALSE)</f>
        <v>GREDOS SAN DIEGO -  VALDEBEBAS</v>
      </c>
      <c r="AR197" s="82" t="str">
        <f>VLOOKUP(A197,Centros!$AC$2:$AE$349,3,FALSE)</f>
        <v>SMI</v>
      </c>
      <c r="AS197" s="82">
        <f t="shared" si="17"/>
        <v>110207</v>
      </c>
      <c r="AT197" s="82">
        <f t="shared" si="15"/>
        <v>20028</v>
      </c>
    </row>
    <row r="198" spans="1:46" x14ac:dyDescent="0.3">
      <c r="A198" s="70">
        <v>20028</v>
      </c>
      <c r="B198" s="70">
        <v>875</v>
      </c>
      <c r="C198" s="71" t="s">
        <v>913</v>
      </c>
      <c r="D198" s="70">
        <v>875</v>
      </c>
      <c r="E198" s="71" t="s">
        <v>63</v>
      </c>
      <c r="F198" s="72">
        <v>45413</v>
      </c>
      <c r="G198" s="72"/>
      <c r="H198" s="71" t="s">
        <v>3300</v>
      </c>
      <c r="I198" s="71" t="s">
        <v>914</v>
      </c>
      <c r="J198" s="71" t="s">
        <v>36</v>
      </c>
      <c r="K198" s="71" t="s">
        <v>915</v>
      </c>
      <c r="L198" s="71" t="s">
        <v>916</v>
      </c>
      <c r="M198" s="71" t="s">
        <v>917</v>
      </c>
      <c r="N198" s="71" t="s">
        <v>37</v>
      </c>
      <c r="O198" s="71" t="s">
        <v>38</v>
      </c>
      <c r="P198" s="70">
        <v>510</v>
      </c>
      <c r="Q198" s="71" t="s">
        <v>48</v>
      </c>
      <c r="R198" s="70">
        <v>87.5</v>
      </c>
      <c r="S198" s="72">
        <v>45413</v>
      </c>
      <c r="T198" s="71" t="s">
        <v>2897</v>
      </c>
      <c r="U198" s="71" t="s">
        <v>160</v>
      </c>
      <c r="V198" s="72">
        <v>26835</v>
      </c>
      <c r="W198" s="71" t="s">
        <v>161</v>
      </c>
      <c r="X198" s="71" t="s">
        <v>42</v>
      </c>
      <c r="Y198" s="71" t="s">
        <v>43</v>
      </c>
      <c r="Z198" s="70">
        <v>0</v>
      </c>
      <c r="AA198" s="70">
        <v>8</v>
      </c>
      <c r="AB198" s="71" t="s">
        <v>36</v>
      </c>
      <c r="AC198" s="71" t="s">
        <v>2824</v>
      </c>
      <c r="AD198" s="71" t="s">
        <v>162</v>
      </c>
      <c r="AE198" s="71" t="s">
        <v>45</v>
      </c>
      <c r="AF198" s="71" t="s">
        <v>918</v>
      </c>
      <c r="AG198" s="71" t="s">
        <v>46</v>
      </c>
      <c r="AH198" s="70"/>
      <c r="AI198" s="70"/>
      <c r="AJ198" s="73">
        <v>440.19</v>
      </c>
      <c r="AK198" s="70"/>
      <c r="AL198" s="73">
        <v>440.19</v>
      </c>
      <c r="AM198" s="73">
        <v>14.2</v>
      </c>
      <c r="AN198" s="109">
        <f t="shared" si="14"/>
        <v>2.0285714285714285</v>
      </c>
      <c r="AO198" s="82" t="str">
        <f t="shared" si="16"/>
        <v>2002844</v>
      </c>
      <c r="AP198" s="82">
        <f>VLOOKUP(AO198,Centros!$AA$2:$AB$490,2,FALSE)</f>
        <v>330028</v>
      </c>
      <c r="AQ198" s="82" t="str">
        <f>VLOOKUP(AP198,Centros!$U$2:$V$281,2,FALSE)</f>
        <v>CLARETIANOS COLMENAR ASISTENCIAL</v>
      </c>
      <c r="AR198" s="82" t="str">
        <f>VLOOKUP(A198,Centros!$AC$2:$AE$349,3,FALSE)</f>
        <v>SMI</v>
      </c>
      <c r="AS198" s="82">
        <f t="shared" si="17"/>
        <v>330028</v>
      </c>
      <c r="AT198" s="82">
        <f t="shared" si="15"/>
        <v>20028</v>
      </c>
    </row>
    <row r="199" spans="1:46" x14ac:dyDescent="0.3">
      <c r="A199" s="70">
        <v>19228</v>
      </c>
      <c r="B199" s="70">
        <v>1856</v>
      </c>
      <c r="C199" s="71" t="s">
        <v>7875</v>
      </c>
      <c r="D199" s="70">
        <v>1856</v>
      </c>
      <c r="E199" s="71" t="s">
        <v>35</v>
      </c>
      <c r="F199" s="72">
        <v>45931</v>
      </c>
      <c r="G199" s="72"/>
      <c r="H199" s="71" t="s">
        <v>7876</v>
      </c>
      <c r="I199" s="71" t="s">
        <v>7877</v>
      </c>
      <c r="J199" s="71" t="s">
        <v>36</v>
      </c>
      <c r="K199" s="71" t="s">
        <v>7878</v>
      </c>
      <c r="L199" s="71" t="s">
        <v>7879</v>
      </c>
      <c r="M199" s="71" t="s">
        <v>7880</v>
      </c>
      <c r="N199" s="71" t="s">
        <v>217</v>
      </c>
      <c r="O199" s="71" t="s">
        <v>38</v>
      </c>
      <c r="P199" s="70">
        <v>300</v>
      </c>
      <c r="Q199" s="71" t="s">
        <v>78</v>
      </c>
      <c r="R199" s="70">
        <v>50</v>
      </c>
      <c r="S199" s="72">
        <v>45579</v>
      </c>
      <c r="T199" s="71" t="s">
        <v>890</v>
      </c>
      <c r="U199" s="71" t="s">
        <v>40</v>
      </c>
      <c r="V199" s="72">
        <v>28974</v>
      </c>
      <c r="W199" s="71" t="s">
        <v>891</v>
      </c>
      <c r="X199" s="71" t="s">
        <v>42</v>
      </c>
      <c r="Y199" s="71" t="s">
        <v>140</v>
      </c>
      <c r="Z199" s="70">
        <v>0</v>
      </c>
      <c r="AA199" s="70">
        <v>10</v>
      </c>
      <c r="AB199" s="71" t="s">
        <v>36</v>
      </c>
      <c r="AC199" s="71" t="s">
        <v>2905</v>
      </c>
      <c r="AD199" s="71" t="s">
        <v>44</v>
      </c>
      <c r="AE199" s="71" t="s">
        <v>45</v>
      </c>
      <c r="AF199" s="71" t="s">
        <v>40</v>
      </c>
      <c r="AG199" s="71" t="s">
        <v>46</v>
      </c>
      <c r="AH199" s="73">
        <v>600.02</v>
      </c>
      <c r="AI199" s="73">
        <v>90.64</v>
      </c>
      <c r="AJ199" s="73">
        <v>245.47</v>
      </c>
      <c r="AK199" s="70"/>
      <c r="AL199" s="73">
        <v>936.13</v>
      </c>
      <c r="AM199" s="73">
        <v>31.2</v>
      </c>
      <c r="AN199" s="109">
        <f t="shared" si="14"/>
        <v>7.8</v>
      </c>
      <c r="AO199" s="82" t="str">
        <f t="shared" si="16"/>
        <v>19228113</v>
      </c>
      <c r="AP199" s="82">
        <f>VLOOKUP(AO199,Centros!$AA$2:$AB$490,2,FALSE)</f>
        <v>110504</v>
      </c>
      <c r="AQ199" s="82" t="str">
        <f>VLOOKUP(AP199,Centros!$U$2:$V$281,2,FALSE)</f>
        <v>COLEGIO JESUS MAESTRO</v>
      </c>
      <c r="AR199" s="82" t="str">
        <f>VLOOKUP(A199,Centros!$AC$2:$AE$349,3,FALSE)</f>
        <v>ALGADI</v>
      </c>
      <c r="AS199" s="82">
        <f t="shared" si="17"/>
        <v>110504</v>
      </c>
      <c r="AT199" s="82">
        <f t="shared" si="15"/>
        <v>19228</v>
      </c>
    </row>
    <row r="200" spans="1:46" x14ac:dyDescent="0.3">
      <c r="A200" s="70">
        <v>20028</v>
      </c>
      <c r="B200" s="70">
        <v>950</v>
      </c>
      <c r="C200" s="71" t="s">
        <v>7881</v>
      </c>
      <c r="D200" s="70">
        <v>950</v>
      </c>
      <c r="E200" s="71" t="s">
        <v>63</v>
      </c>
      <c r="F200" s="72">
        <v>45931</v>
      </c>
      <c r="G200" s="72"/>
      <c r="H200" s="71" t="s">
        <v>7882</v>
      </c>
      <c r="I200" s="71" t="s">
        <v>7883</v>
      </c>
      <c r="J200" s="71" t="s">
        <v>36</v>
      </c>
      <c r="K200" s="71" t="s">
        <v>7884</v>
      </c>
      <c r="L200" s="71" t="s">
        <v>7885</v>
      </c>
      <c r="M200" s="71" t="s">
        <v>7886</v>
      </c>
      <c r="N200" s="71" t="s">
        <v>37</v>
      </c>
      <c r="O200" s="71" t="s">
        <v>38</v>
      </c>
      <c r="P200" s="70">
        <v>300</v>
      </c>
      <c r="Q200" s="71" t="s">
        <v>78</v>
      </c>
      <c r="R200" s="70">
        <v>31.25</v>
      </c>
      <c r="S200" s="72">
        <v>45600</v>
      </c>
      <c r="T200" s="71" t="s">
        <v>5268</v>
      </c>
      <c r="U200" s="71" t="s">
        <v>79</v>
      </c>
      <c r="V200" s="72">
        <v>36757</v>
      </c>
      <c r="W200" s="71" t="s">
        <v>80</v>
      </c>
      <c r="X200" s="71" t="s">
        <v>42</v>
      </c>
      <c r="Y200" s="71" t="s">
        <v>52</v>
      </c>
      <c r="Z200" s="70">
        <v>0</v>
      </c>
      <c r="AA200" s="70">
        <v>10</v>
      </c>
      <c r="AB200" s="71" t="s">
        <v>36</v>
      </c>
      <c r="AC200" s="71" t="s">
        <v>2905</v>
      </c>
      <c r="AD200" s="71" t="s">
        <v>44</v>
      </c>
      <c r="AE200" s="71" t="s">
        <v>45</v>
      </c>
      <c r="AF200" s="71" t="s">
        <v>79</v>
      </c>
      <c r="AG200" s="71" t="s">
        <v>46</v>
      </c>
      <c r="AH200" s="73">
        <v>375.01</v>
      </c>
      <c r="AI200" s="73">
        <v>56.65</v>
      </c>
      <c r="AJ200" s="73">
        <v>160.07</v>
      </c>
      <c r="AK200" s="70"/>
      <c r="AL200" s="73">
        <v>591.73</v>
      </c>
      <c r="AM200" s="73">
        <v>19.72</v>
      </c>
      <c r="AN200" s="109">
        <f t="shared" si="14"/>
        <v>7.8879999999999999</v>
      </c>
      <c r="AO200" s="82" t="str">
        <f t="shared" si="16"/>
        <v>200287</v>
      </c>
      <c r="AP200" s="82">
        <f>VLOOKUP(AO200,Centros!$AA$2:$AB$490,2,FALSE)</f>
        <v>110064</v>
      </c>
      <c r="AQ200" s="82" t="str">
        <f>VLOOKUP(AP200,Centros!$U$2:$V$281,2,FALSE)</f>
        <v>COLEGIO SAGRADA FAMILIA</v>
      </c>
      <c r="AR200" s="82" t="str">
        <f>VLOOKUP(A200,Centros!$AC$2:$AE$349,3,FALSE)</f>
        <v>SMI</v>
      </c>
      <c r="AS200" s="82">
        <f t="shared" si="17"/>
        <v>110064</v>
      </c>
      <c r="AT200" s="82">
        <f t="shared" si="15"/>
        <v>20028</v>
      </c>
    </row>
    <row r="201" spans="1:46" x14ac:dyDescent="0.3">
      <c r="A201" s="70">
        <v>19241</v>
      </c>
      <c r="B201" s="70">
        <v>81</v>
      </c>
      <c r="C201" s="71" t="s">
        <v>7887</v>
      </c>
      <c r="D201" s="70">
        <v>81</v>
      </c>
      <c r="E201" s="71" t="s">
        <v>178</v>
      </c>
      <c r="F201" s="72">
        <v>45912</v>
      </c>
      <c r="G201" s="72"/>
      <c r="H201" s="71" t="s">
        <v>7888</v>
      </c>
      <c r="I201" s="71" t="s">
        <v>7889</v>
      </c>
      <c r="J201" s="71" t="s">
        <v>36</v>
      </c>
      <c r="K201" s="71" t="s">
        <v>7890</v>
      </c>
      <c r="L201" s="71" t="s">
        <v>7891</v>
      </c>
      <c r="M201" s="71" t="s">
        <v>7892</v>
      </c>
      <c r="N201" s="71" t="s">
        <v>7893</v>
      </c>
      <c r="O201" s="71" t="s">
        <v>176</v>
      </c>
      <c r="P201" s="70">
        <v>300</v>
      </c>
      <c r="Q201" s="71" t="s">
        <v>57</v>
      </c>
      <c r="R201" s="70">
        <v>37.5</v>
      </c>
      <c r="S201" s="72">
        <v>40802</v>
      </c>
      <c r="T201" s="71" t="s">
        <v>7894</v>
      </c>
      <c r="U201" s="71" t="s">
        <v>7895</v>
      </c>
      <c r="V201" s="72">
        <v>21796</v>
      </c>
      <c r="W201" s="71" t="s">
        <v>210</v>
      </c>
      <c r="X201" s="71" t="s">
        <v>42</v>
      </c>
      <c r="Y201" s="71" t="s">
        <v>36</v>
      </c>
      <c r="Z201" s="70">
        <v>0</v>
      </c>
      <c r="AA201" s="70">
        <v>9</v>
      </c>
      <c r="AB201" s="71" t="s">
        <v>819</v>
      </c>
      <c r="AC201" s="71" t="s">
        <v>2911</v>
      </c>
      <c r="AD201" s="71" t="s">
        <v>44</v>
      </c>
      <c r="AE201" s="71" t="s">
        <v>45</v>
      </c>
      <c r="AF201" s="71" t="s">
        <v>83</v>
      </c>
      <c r="AG201" s="71" t="s">
        <v>46</v>
      </c>
      <c r="AH201" s="73">
        <v>599.66</v>
      </c>
      <c r="AI201" s="70"/>
      <c r="AJ201" s="73">
        <v>204.9</v>
      </c>
      <c r="AK201" s="70"/>
      <c r="AL201" s="73">
        <v>804.56</v>
      </c>
      <c r="AM201" s="73">
        <v>26.82</v>
      </c>
      <c r="AN201" s="109">
        <f t="shared" si="14"/>
        <v>8.94</v>
      </c>
      <c r="AO201" s="82">
        <v>1924110</v>
      </c>
      <c r="AP201" s="82">
        <f>VLOOKUP(AO201,Centros!$AA$2:$AB$490,2,FALSE)</f>
        <v>110052</v>
      </c>
      <c r="AQ201" s="82" t="str">
        <f>VLOOKUP(AP201,Centros!$U$2:$V$281,2,FALSE)</f>
        <v>COLEGIO NUESTRA SEÑORA DE LA MERCED</v>
      </c>
      <c r="AR201" s="82" t="str">
        <f>VLOOKUP(A201,Centros!$AC$2:$AE$349,3,FALSE)</f>
        <v>ALGADI</v>
      </c>
      <c r="AS201" s="82">
        <f t="shared" si="17"/>
        <v>110052</v>
      </c>
      <c r="AT201" s="82">
        <f t="shared" si="15"/>
        <v>19241</v>
      </c>
    </row>
    <row r="202" spans="1:46" x14ac:dyDescent="0.3">
      <c r="A202" s="70">
        <v>19228</v>
      </c>
      <c r="B202" s="70">
        <v>308</v>
      </c>
      <c r="C202" s="71" t="s">
        <v>3301</v>
      </c>
      <c r="D202" s="70">
        <v>308</v>
      </c>
      <c r="E202" s="71" t="s">
        <v>35</v>
      </c>
      <c r="F202" s="72">
        <v>44348</v>
      </c>
      <c r="G202" s="72"/>
      <c r="H202" s="71" t="s">
        <v>3302</v>
      </c>
      <c r="I202" s="71" t="s">
        <v>3303</v>
      </c>
      <c r="J202" s="71" t="s">
        <v>3304</v>
      </c>
      <c r="K202" s="71" t="s">
        <v>3305</v>
      </c>
      <c r="L202" s="71" t="s">
        <v>3306</v>
      </c>
      <c r="M202" s="71" t="s">
        <v>3307</v>
      </c>
      <c r="N202" s="71" t="s">
        <v>141</v>
      </c>
      <c r="O202" s="71" t="s">
        <v>38</v>
      </c>
      <c r="P202" s="70">
        <v>100</v>
      </c>
      <c r="Q202" s="71" t="s">
        <v>2951</v>
      </c>
      <c r="R202" s="70">
        <v>100</v>
      </c>
      <c r="S202" s="72">
        <v>40791</v>
      </c>
      <c r="T202" s="71" t="s">
        <v>3308</v>
      </c>
      <c r="U202" s="71" t="s">
        <v>126</v>
      </c>
      <c r="V202" s="72">
        <v>26847</v>
      </c>
      <c r="W202" s="71" t="s">
        <v>272</v>
      </c>
      <c r="X202" s="71" t="s">
        <v>42</v>
      </c>
      <c r="Y202" s="71" t="s">
        <v>36</v>
      </c>
      <c r="Z202" s="70">
        <v>0</v>
      </c>
      <c r="AA202" s="70">
        <v>6</v>
      </c>
      <c r="AB202" s="71" t="s">
        <v>36</v>
      </c>
      <c r="AC202" s="71" t="s">
        <v>2905</v>
      </c>
      <c r="AD202" s="71" t="s">
        <v>44</v>
      </c>
      <c r="AE202" s="71" t="s">
        <v>61</v>
      </c>
      <c r="AF202" s="71" t="s">
        <v>71</v>
      </c>
      <c r="AG202" s="71" t="s">
        <v>46</v>
      </c>
      <c r="AH202" s="73">
        <v>1619.63</v>
      </c>
      <c r="AI202" s="73">
        <v>201.47</v>
      </c>
      <c r="AJ202" s="73">
        <v>584.03</v>
      </c>
      <c r="AK202" s="70"/>
      <c r="AL202" s="73">
        <v>2405.13</v>
      </c>
      <c r="AM202" s="73">
        <v>80.17</v>
      </c>
      <c r="AN202" s="109">
        <f t="shared" si="14"/>
        <v>10.02125</v>
      </c>
      <c r="AO202" s="82" t="str">
        <f t="shared" si="16"/>
        <v>1922842</v>
      </c>
      <c r="AP202" s="82">
        <f>VLOOKUP(AO202,Centros!$AA$2:$AB$490,2,FALSE)</f>
        <v>350002</v>
      </c>
      <c r="AQ202" s="82" t="str">
        <f>VLOOKUP(AP202,Centros!$U$2:$V$281,2,FALSE)</f>
        <v>SEMINARIO TAGASTE-PP. AGUSTINOS P</v>
      </c>
      <c r="AR202" s="82" t="str">
        <f>VLOOKUP(A202,Centros!$AC$2:$AE$349,3,FALSE)</f>
        <v>ALGADI</v>
      </c>
      <c r="AS202" s="82">
        <f t="shared" si="17"/>
        <v>350002</v>
      </c>
      <c r="AT202" s="82">
        <f t="shared" si="15"/>
        <v>19228</v>
      </c>
    </row>
    <row r="203" spans="1:46" x14ac:dyDescent="0.3">
      <c r="A203" s="70">
        <v>19233</v>
      </c>
      <c r="B203" s="70">
        <v>82</v>
      </c>
      <c r="C203" s="71" t="s">
        <v>7896</v>
      </c>
      <c r="D203" s="70">
        <v>82</v>
      </c>
      <c r="E203" s="71" t="s">
        <v>216</v>
      </c>
      <c r="F203" s="72">
        <v>45904</v>
      </c>
      <c r="G203" s="72"/>
      <c r="H203" s="71" t="s">
        <v>7897</v>
      </c>
      <c r="I203" s="71" t="s">
        <v>7898</v>
      </c>
      <c r="J203" s="71" t="s">
        <v>36</v>
      </c>
      <c r="K203" s="71" t="s">
        <v>7899</v>
      </c>
      <c r="L203" s="71" t="s">
        <v>7900</v>
      </c>
      <c r="M203" s="71" t="s">
        <v>7901</v>
      </c>
      <c r="N203" s="71" t="s">
        <v>36</v>
      </c>
      <c r="O203" s="71" t="s">
        <v>138</v>
      </c>
      <c r="P203" s="70">
        <v>300</v>
      </c>
      <c r="Q203" s="71" t="s">
        <v>57</v>
      </c>
      <c r="R203" s="70">
        <v>56.25</v>
      </c>
      <c r="S203" s="72">
        <v>45541</v>
      </c>
      <c r="T203" s="71" t="s">
        <v>2745</v>
      </c>
      <c r="U203" s="71" t="s">
        <v>7442</v>
      </c>
      <c r="V203" s="72">
        <v>25709</v>
      </c>
      <c r="W203" s="71" t="s">
        <v>139</v>
      </c>
      <c r="X203" s="71" t="s">
        <v>42</v>
      </c>
      <c r="Y203" s="71" t="s">
        <v>52</v>
      </c>
      <c r="Z203" s="70">
        <v>0</v>
      </c>
      <c r="AA203" s="70">
        <v>9</v>
      </c>
      <c r="AB203" s="71" t="s">
        <v>36</v>
      </c>
      <c r="AC203" s="71" t="s">
        <v>2909</v>
      </c>
      <c r="AD203" s="71" t="s">
        <v>44</v>
      </c>
      <c r="AE203" s="71" t="s">
        <v>61</v>
      </c>
      <c r="AF203" s="71" t="s">
        <v>40</v>
      </c>
      <c r="AG203" s="71" t="s">
        <v>46</v>
      </c>
      <c r="AH203" s="73">
        <v>727.51</v>
      </c>
      <c r="AI203" s="73">
        <v>175.28</v>
      </c>
      <c r="AJ203" s="73">
        <v>289.52999999999997</v>
      </c>
      <c r="AK203" s="70"/>
      <c r="AL203" s="73">
        <v>1192.32</v>
      </c>
      <c r="AM203" s="73">
        <v>39.74</v>
      </c>
      <c r="AN203" s="109">
        <f t="shared" si="14"/>
        <v>8.8311111111111114</v>
      </c>
      <c r="AO203" s="82" t="str">
        <f t="shared" si="16"/>
        <v>192332</v>
      </c>
      <c r="AP203" s="82">
        <f>VLOOKUP(AO203,Centros!$AA$2:$AB$490,2,FALSE)</f>
        <v>110090</v>
      </c>
      <c r="AQ203" s="82" t="str">
        <f>VLOOKUP(AP203,Centros!$U$2:$V$281,2,FALSE)</f>
        <v>COLEGIO CORAZON DE MARIA GIJON</v>
      </c>
      <c r="AR203" s="82" t="str">
        <f>VLOOKUP(A203,Centros!$AC$2:$AE$349,3,FALSE)</f>
        <v>ALGADI</v>
      </c>
      <c r="AS203" s="82">
        <f t="shared" si="17"/>
        <v>110090</v>
      </c>
      <c r="AT203" s="82">
        <f t="shared" si="15"/>
        <v>19233</v>
      </c>
    </row>
    <row r="204" spans="1:46" x14ac:dyDescent="0.3">
      <c r="A204" s="70">
        <v>20041</v>
      </c>
      <c r="B204" s="70">
        <v>4</v>
      </c>
      <c r="C204" s="71" t="s">
        <v>7902</v>
      </c>
      <c r="D204" s="70">
        <v>4</v>
      </c>
      <c r="E204" s="71" t="s">
        <v>7517</v>
      </c>
      <c r="F204" s="72">
        <v>45910</v>
      </c>
      <c r="G204" s="72"/>
      <c r="H204" s="71" t="s">
        <v>7903</v>
      </c>
      <c r="I204" s="71" t="s">
        <v>7904</v>
      </c>
      <c r="J204" s="71" t="s">
        <v>36</v>
      </c>
      <c r="K204" s="71" t="s">
        <v>7905</v>
      </c>
      <c r="L204" s="71" t="s">
        <v>101</v>
      </c>
      <c r="M204" s="71" t="s">
        <v>7906</v>
      </c>
      <c r="N204" s="71" t="s">
        <v>179</v>
      </c>
      <c r="O204" s="71" t="s">
        <v>176</v>
      </c>
      <c r="P204" s="70">
        <v>300</v>
      </c>
      <c r="Q204" s="71" t="s">
        <v>57</v>
      </c>
      <c r="R204" s="70">
        <v>31.25</v>
      </c>
      <c r="S204" s="72">
        <v>42622</v>
      </c>
      <c r="T204" s="71" t="s">
        <v>7786</v>
      </c>
      <c r="U204" s="71" t="s">
        <v>6611</v>
      </c>
      <c r="V204" s="72">
        <v>34718</v>
      </c>
      <c r="W204" s="71" t="s">
        <v>139</v>
      </c>
      <c r="X204" s="71" t="s">
        <v>42</v>
      </c>
      <c r="Y204" s="71" t="s">
        <v>60</v>
      </c>
      <c r="Z204" s="70">
        <v>0</v>
      </c>
      <c r="AA204" s="70">
        <v>10</v>
      </c>
      <c r="AB204" s="71" t="s">
        <v>36</v>
      </c>
      <c r="AC204" s="71" t="s">
        <v>2911</v>
      </c>
      <c r="AD204" s="71" t="s">
        <v>44</v>
      </c>
      <c r="AE204" s="71" t="s">
        <v>45</v>
      </c>
      <c r="AF204" s="71" t="s">
        <v>7711</v>
      </c>
      <c r="AG204" s="71" t="s">
        <v>46</v>
      </c>
      <c r="AH204" s="73">
        <v>374.64</v>
      </c>
      <c r="AI204" s="70"/>
      <c r="AJ204" s="73">
        <v>-207.88</v>
      </c>
      <c r="AK204" s="70"/>
      <c r="AL204" s="73">
        <v>166.76</v>
      </c>
      <c r="AM204" s="73">
        <v>5.38</v>
      </c>
      <c r="AN204" s="109">
        <f t="shared" si="14"/>
        <v>2.1520000000000001</v>
      </c>
      <c r="AO204" s="82" t="str">
        <f t="shared" si="16"/>
        <v>200412</v>
      </c>
      <c r="AP204" s="82">
        <f>VLOOKUP(AO204,Centros!$AA$2:$AB$490,2,FALSE)</f>
        <v>110106</v>
      </c>
      <c r="AQ204" s="82" t="str">
        <f>VLOOKUP(AP204,Centros!$U$2:$V$281,2,FALSE)</f>
        <v>COLEGIO SAN JOSE SS.CC. DE SEVILLA</v>
      </c>
      <c r="AR204" s="82" t="str">
        <f>VLOOKUP(A204,Centros!$AC$2:$AE$349,3,FALSE)</f>
        <v>SMI</v>
      </c>
      <c r="AS204" s="82">
        <f t="shared" si="17"/>
        <v>110106</v>
      </c>
      <c r="AT204" s="82">
        <f t="shared" si="15"/>
        <v>20041</v>
      </c>
    </row>
    <row r="205" spans="1:46" x14ac:dyDescent="0.3">
      <c r="A205" s="70">
        <v>20041</v>
      </c>
      <c r="B205" s="70">
        <v>38</v>
      </c>
      <c r="C205" s="71" t="s">
        <v>7907</v>
      </c>
      <c r="D205" s="70">
        <v>38</v>
      </c>
      <c r="E205" s="71" t="s">
        <v>7517</v>
      </c>
      <c r="F205" s="72">
        <v>45911</v>
      </c>
      <c r="G205" s="72"/>
      <c r="H205" s="71" t="s">
        <v>7908</v>
      </c>
      <c r="I205" s="71" t="s">
        <v>7909</v>
      </c>
      <c r="J205" s="71" t="s">
        <v>36</v>
      </c>
      <c r="K205" s="71" t="s">
        <v>7910</v>
      </c>
      <c r="L205" s="71" t="s">
        <v>7911</v>
      </c>
      <c r="M205" s="71" t="s">
        <v>7912</v>
      </c>
      <c r="N205" s="71" t="s">
        <v>7793</v>
      </c>
      <c r="O205" s="71" t="s">
        <v>176</v>
      </c>
      <c r="P205" s="70">
        <v>510</v>
      </c>
      <c r="Q205" s="71" t="s">
        <v>48</v>
      </c>
      <c r="R205" s="70">
        <v>25</v>
      </c>
      <c r="S205" s="72">
        <v>45911</v>
      </c>
      <c r="T205" s="71" t="s">
        <v>7524</v>
      </c>
      <c r="U205" s="71" t="s">
        <v>5261</v>
      </c>
      <c r="V205" s="72">
        <v>38604</v>
      </c>
      <c r="W205" s="71" t="s">
        <v>111</v>
      </c>
      <c r="X205" s="71" t="s">
        <v>42</v>
      </c>
      <c r="Y205" s="71" t="s">
        <v>52</v>
      </c>
      <c r="Z205" s="70">
        <v>0</v>
      </c>
      <c r="AA205" s="70">
        <v>10</v>
      </c>
      <c r="AB205" s="71" t="s">
        <v>36</v>
      </c>
      <c r="AC205" s="71" t="s">
        <v>2911</v>
      </c>
      <c r="AD205" s="71" t="s">
        <v>44</v>
      </c>
      <c r="AE205" s="71" t="s">
        <v>45</v>
      </c>
      <c r="AF205" s="71" t="s">
        <v>5261</v>
      </c>
      <c r="AG205" s="71" t="s">
        <v>46</v>
      </c>
      <c r="AH205" s="73">
        <v>289.37</v>
      </c>
      <c r="AI205" s="73">
        <v>88.42</v>
      </c>
      <c r="AJ205" s="73">
        <v>126.95</v>
      </c>
      <c r="AK205" s="70"/>
      <c r="AL205" s="73">
        <v>504.74</v>
      </c>
      <c r="AM205" s="73">
        <v>16.82</v>
      </c>
      <c r="AN205" s="109">
        <f t="shared" si="14"/>
        <v>8.41</v>
      </c>
      <c r="AO205" s="82" t="str">
        <f t="shared" si="16"/>
        <v>200413</v>
      </c>
      <c r="AP205" s="82">
        <f>VLOOKUP(AO205,Centros!$AA$2:$AB$490,2,FALSE)</f>
        <v>110222</v>
      </c>
      <c r="AQ205" s="82" t="str">
        <f>VLOOKUP(AP205,Centros!$U$2:$V$281,2,FALSE)</f>
        <v>COLEGIO ITALICA</v>
      </c>
      <c r="AR205" s="82" t="str">
        <f>VLOOKUP(A205,Centros!$AC$2:$AE$349,3,FALSE)</f>
        <v>SMI</v>
      </c>
      <c r="AS205" s="82">
        <f t="shared" si="17"/>
        <v>110222</v>
      </c>
      <c r="AT205" s="82">
        <f t="shared" si="15"/>
        <v>20041</v>
      </c>
    </row>
    <row r="206" spans="1:46" x14ac:dyDescent="0.3">
      <c r="A206" s="70">
        <v>19228</v>
      </c>
      <c r="B206" s="70">
        <v>1685</v>
      </c>
      <c r="C206" s="71" t="s">
        <v>3309</v>
      </c>
      <c r="D206" s="70">
        <v>1685</v>
      </c>
      <c r="E206" s="71" t="s">
        <v>35</v>
      </c>
      <c r="F206" s="72">
        <v>45608</v>
      </c>
      <c r="G206" s="72"/>
      <c r="H206" s="71" t="s">
        <v>3310</v>
      </c>
      <c r="I206" s="71" t="s">
        <v>3311</v>
      </c>
      <c r="J206" s="71" t="s">
        <v>36</v>
      </c>
      <c r="K206" s="71" t="s">
        <v>3312</v>
      </c>
      <c r="L206" s="71" t="s">
        <v>3313</v>
      </c>
      <c r="M206" s="71" t="s">
        <v>3314</v>
      </c>
      <c r="N206" s="71" t="s">
        <v>37</v>
      </c>
      <c r="O206" s="71" t="s">
        <v>38</v>
      </c>
      <c r="P206" s="70">
        <v>289</v>
      </c>
      <c r="Q206" s="71" t="s">
        <v>3315</v>
      </c>
      <c r="R206" s="70">
        <v>75</v>
      </c>
      <c r="S206" s="72">
        <v>45530</v>
      </c>
      <c r="T206" s="71" t="s">
        <v>2826</v>
      </c>
      <c r="U206" s="71" t="s">
        <v>40</v>
      </c>
      <c r="V206" s="72">
        <v>28535</v>
      </c>
      <c r="W206" s="71" t="s">
        <v>41</v>
      </c>
      <c r="X206" s="71" t="s">
        <v>42</v>
      </c>
      <c r="Y206" s="71" t="s">
        <v>52</v>
      </c>
      <c r="Z206" s="70">
        <v>0</v>
      </c>
      <c r="AA206" s="70">
        <v>10</v>
      </c>
      <c r="AB206" s="71" t="s">
        <v>36</v>
      </c>
      <c r="AC206" s="71" t="s">
        <v>2905</v>
      </c>
      <c r="AD206" s="71" t="s">
        <v>44</v>
      </c>
      <c r="AE206" s="71" t="s">
        <v>45</v>
      </c>
      <c r="AF206" s="71" t="s">
        <v>40</v>
      </c>
      <c r="AG206" s="71" t="s">
        <v>46</v>
      </c>
      <c r="AH206" s="73">
        <v>900.03</v>
      </c>
      <c r="AI206" s="73">
        <v>135.97</v>
      </c>
      <c r="AJ206" s="73">
        <v>368.23</v>
      </c>
      <c r="AK206" s="70"/>
      <c r="AL206" s="73">
        <v>1404.23</v>
      </c>
      <c r="AM206" s="73">
        <v>46.81</v>
      </c>
      <c r="AN206" s="109">
        <f t="shared" si="14"/>
        <v>7.8016666666666667</v>
      </c>
      <c r="AO206" s="82" t="str">
        <f t="shared" si="16"/>
        <v>1922854</v>
      </c>
      <c r="AP206" s="82">
        <f>VLOOKUP(AO206,Centros!$AA$2:$AB$490,2,FALSE)</f>
        <v>120027</v>
      </c>
      <c r="AQ206" s="82" t="str">
        <f>VLOOKUP(AP206,Centros!$U$2:$V$281,2,FALSE)</f>
        <v>COLEGIO MAYOR CESAR CARLOS</v>
      </c>
      <c r="AR206" s="82" t="str">
        <f>VLOOKUP(A206,Centros!$AC$2:$AE$349,3,FALSE)</f>
        <v>ALGADI</v>
      </c>
      <c r="AS206" s="82">
        <f t="shared" si="17"/>
        <v>120027</v>
      </c>
      <c r="AT206" s="82">
        <f t="shared" si="15"/>
        <v>19228</v>
      </c>
    </row>
    <row r="207" spans="1:46" x14ac:dyDescent="0.3">
      <c r="A207" s="70">
        <v>20028</v>
      </c>
      <c r="B207" s="70">
        <v>110</v>
      </c>
      <c r="C207" s="71" t="s">
        <v>5587</v>
      </c>
      <c r="D207" s="70">
        <v>110</v>
      </c>
      <c r="E207" s="71" t="s">
        <v>63</v>
      </c>
      <c r="F207" s="72">
        <v>45908</v>
      </c>
      <c r="G207" s="72"/>
      <c r="H207" s="71" t="s">
        <v>5588</v>
      </c>
      <c r="I207" s="71" t="s">
        <v>5589</v>
      </c>
      <c r="J207" s="71" t="s">
        <v>36</v>
      </c>
      <c r="K207" s="71" t="s">
        <v>5590</v>
      </c>
      <c r="L207" s="71" t="s">
        <v>5591</v>
      </c>
      <c r="M207" s="71" t="s">
        <v>5592</v>
      </c>
      <c r="N207" s="71" t="s">
        <v>218</v>
      </c>
      <c r="O207" s="71" t="s">
        <v>38</v>
      </c>
      <c r="P207" s="70">
        <v>300</v>
      </c>
      <c r="Q207" s="71" t="s">
        <v>57</v>
      </c>
      <c r="R207" s="70">
        <v>31.25</v>
      </c>
      <c r="S207" s="72">
        <v>45692</v>
      </c>
      <c r="T207" s="71" t="s">
        <v>5407</v>
      </c>
      <c r="U207" s="71" t="s">
        <v>79</v>
      </c>
      <c r="V207" s="72">
        <v>24470</v>
      </c>
      <c r="W207" s="71" t="s">
        <v>210</v>
      </c>
      <c r="X207" s="71" t="s">
        <v>42</v>
      </c>
      <c r="Y207" s="71" t="s">
        <v>36</v>
      </c>
      <c r="Z207" s="70">
        <v>0</v>
      </c>
      <c r="AA207" s="70">
        <v>10</v>
      </c>
      <c r="AB207" s="71" t="s">
        <v>36</v>
      </c>
      <c r="AC207" s="71" t="s">
        <v>2905</v>
      </c>
      <c r="AD207" s="71" t="s">
        <v>44</v>
      </c>
      <c r="AE207" s="71" t="s">
        <v>45</v>
      </c>
      <c r="AF207" s="71" t="s">
        <v>5593</v>
      </c>
      <c r="AG207" s="71" t="s">
        <v>46</v>
      </c>
      <c r="AH207" s="73">
        <v>375.02</v>
      </c>
      <c r="AI207" s="73">
        <v>56.65</v>
      </c>
      <c r="AJ207" s="73">
        <v>160.07</v>
      </c>
      <c r="AK207" s="70"/>
      <c r="AL207" s="73">
        <v>591.74</v>
      </c>
      <c r="AM207" s="73">
        <v>19.72</v>
      </c>
      <c r="AN207" s="109">
        <f t="shared" si="14"/>
        <v>7.8879999999999999</v>
      </c>
      <c r="AO207" s="82" t="str">
        <f t="shared" si="16"/>
        <v>2002810</v>
      </c>
      <c r="AP207" s="82">
        <f>VLOOKUP(AO207,Centros!$AA$2:$AB$490,2,FALSE)</f>
        <v>110061</v>
      </c>
      <c r="AQ207" s="82" t="str">
        <f>VLOOKUP(AP207,Centros!$U$2:$V$281,2,FALSE)</f>
        <v>COL. SAN AGUSTIN - MADRID</v>
      </c>
      <c r="AR207" s="82" t="str">
        <f>VLOOKUP(A207,Centros!$AC$2:$AE$349,3,FALSE)</f>
        <v>SMI</v>
      </c>
      <c r="AS207" s="82">
        <f t="shared" si="17"/>
        <v>110061</v>
      </c>
      <c r="AT207" s="82">
        <f t="shared" si="15"/>
        <v>20028</v>
      </c>
    </row>
    <row r="208" spans="1:46" x14ac:dyDescent="0.3">
      <c r="A208" s="70">
        <v>19218</v>
      </c>
      <c r="B208" s="70">
        <v>17</v>
      </c>
      <c r="C208" s="71" t="s">
        <v>3316</v>
      </c>
      <c r="D208" s="70">
        <v>17</v>
      </c>
      <c r="E208" s="71" t="s">
        <v>1239</v>
      </c>
      <c r="F208" s="72">
        <v>45536</v>
      </c>
      <c r="G208" s="72"/>
      <c r="H208" s="71" t="s">
        <v>3317</v>
      </c>
      <c r="I208" s="71" t="s">
        <v>3318</v>
      </c>
      <c r="J208" s="71" t="s">
        <v>36</v>
      </c>
      <c r="K208" s="71" t="s">
        <v>3319</v>
      </c>
      <c r="L208" s="71" t="s">
        <v>3320</v>
      </c>
      <c r="M208" s="71" t="s">
        <v>3321</v>
      </c>
      <c r="N208" s="71" t="s">
        <v>1240</v>
      </c>
      <c r="O208" s="71" t="s">
        <v>134</v>
      </c>
      <c r="P208" s="70">
        <v>200</v>
      </c>
      <c r="Q208" s="71" t="s">
        <v>2925</v>
      </c>
      <c r="R208" s="70">
        <v>50</v>
      </c>
      <c r="S208" s="72">
        <v>44658</v>
      </c>
      <c r="T208" s="71" t="s">
        <v>2866</v>
      </c>
      <c r="U208" s="71" t="s">
        <v>901</v>
      </c>
      <c r="V208" s="72">
        <v>35948</v>
      </c>
      <c r="W208" s="71" t="s">
        <v>208</v>
      </c>
      <c r="X208" s="71" t="s">
        <v>42</v>
      </c>
      <c r="Y208" s="71" t="s">
        <v>60</v>
      </c>
      <c r="Z208" s="70">
        <v>0</v>
      </c>
      <c r="AA208" s="70">
        <v>10</v>
      </c>
      <c r="AB208" s="71" t="s">
        <v>36</v>
      </c>
      <c r="AC208" s="71" t="s">
        <v>2824</v>
      </c>
      <c r="AD208" s="71" t="s">
        <v>162</v>
      </c>
      <c r="AE208" s="71" t="s">
        <v>45</v>
      </c>
      <c r="AF208" s="71" t="s">
        <v>3322</v>
      </c>
      <c r="AG208" s="71" t="s">
        <v>46</v>
      </c>
      <c r="AH208" s="73">
        <v>632.11</v>
      </c>
      <c r="AI208" s="70"/>
      <c r="AJ208" s="73">
        <v>-361.82</v>
      </c>
      <c r="AK208" s="70"/>
      <c r="AL208" s="73">
        <v>270.29000000000002</v>
      </c>
      <c r="AM208" s="73">
        <v>8.7200000000000006</v>
      </c>
      <c r="AN208" s="109">
        <f t="shared" si="14"/>
        <v>2.1800000000000002</v>
      </c>
      <c r="AO208" s="82" t="str">
        <f t="shared" si="16"/>
        <v>192184</v>
      </c>
      <c r="AP208" s="82">
        <f>VLOOKUP(AO208,Centros!$AA$2:$AB$490,2,FALSE)</f>
        <v>330004</v>
      </c>
      <c r="AQ208" s="82" t="str">
        <f>VLOOKUP(AP208,Centros!$U$2:$V$281,2,FALSE)</f>
        <v>RESIDENCIA  CLARET GRANADA</v>
      </c>
      <c r="AR208" s="82" t="str">
        <f>VLOOKUP(A208,Centros!$AC$2:$AE$349,3,FALSE)</f>
        <v>ALGADI</v>
      </c>
      <c r="AS208" s="82">
        <f t="shared" si="17"/>
        <v>330004</v>
      </c>
      <c r="AT208" s="82">
        <f t="shared" si="15"/>
        <v>19218</v>
      </c>
    </row>
    <row r="209" spans="1:46" x14ac:dyDescent="0.3">
      <c r="A209" s="70">
        <v>19228</v>
      </c>
      <c r="B209" s="70">
        <v>304</v>
      </c>
      <c r="C209" s="71" t="s">
        <v>3323</v>
      </c>
      <c r="D209" s="70">
        <v>304</v>
      </c>
      <c r="E209" s="71" t="s">
        <v>35</v>
      </c>
      <c r="F209" s="72">
        <v>44409</v>
      </c>
      <c r="G209" s="72"/>
      <c r="H209" s="71" t="s">
        <v>3324</v>
      </c>
      <c r="I209" s="71" t="s">
        <v>3325</v>
      </c>
      <c r="J209" s="71" t="s">
        <v>3326</v>
      </c>
      <c r="K209" s="71" t="s">
        <v>3327</v>
      </c>
      <c r="L209" s="71" t="s">
        <v>3328</v>
      </c>
      <c r="M209" s="71" t="s">
        <v>3329</v>
      </c>
      <c r="N209" s="71" t="s">
        <v>186</v>
      </c>
      <c r="O209" s="71" t="s">
        <v>38</v>
      </c>
      <c r="P209" s="70">
        <v>100</v>
      </c>
      <c r="Q209" s="71" t="s">
        <v>2951</v>
      </c>
      <c r="R209" s="70">
        <v>100</v>
      </c>
      <c r="S209" s="72">
        <v>34610</v>
      </c>
      <c r="T209" s="71" t="s">
        <v>73</v>
      </c>
      <c r="U209" s="71" t="s">
        <v>124</v>
      </c>
      <c r="V209" s="72">
        <v>22868</v>
      </c>
      <c r="W209" s="71" t="s">
        <v>75</v>
      </c>
      <c r="X209" s="71" t="s">
        <v>42</v>
      </c>
      <c r="Y209" s="71" t="s">
        <v>36</v>
      </c>
      <c r="Z209" s="70">
        <v>0</v>
      </c>
      <c r="AA209" s="70">
        <v>3</v>
      </c>
      <c r="AB209" s="71" t="s">
        <v>36</v>
      </c>
      <c r="AC209" s="71" t="s">
        <v>2905</v>
      </c>
      <c r="AD209" s="71" t="s">
        <v>44</v>
      </c>
      <c r="AE209" s="71" t="s">
        <v>61</v>
      </c>
      <c r="AF209" s="71" t="s">
        <v>71</v>
      </c>
      <c r="AG209" s="71" t="s">
        <v>46</v>
      </c>
      <c r="AH209" s="73">
        <v>1821.52</v>
      </c>
      <c r="AI209" s="73">
        <v>220.99</v>
      </c>
      <c r="AJ209" s="73">
        <v>655.04</v>
      </c>
      <c r="AK209" s="70"/>
      <c r="AL209" s="73">
        <v>2697.55</v>
      </c>
      <c r="AM209" s="73">
        <v>89.92</v>
      </c>
      <c r="AN209" s="109">
        <f t="shared" si="14"/>
        <v>11.24</v>
      </c>
      <c r="AO209" s="82" t="str">
        <f t="shared" si="16"/>
        <v>1922824</v>
      </c>
      <c r="AP209" s="82">
        <f>VLOOKUP(AO209,Centros!$AA$2:$AB$490,2,FALSE)</f>
        <v>110057</v>
      </c>
      <c r="AQ209" s="82" t="str">
        <f>VLOOKUP(AP209,Centros!$U$2:$V$281,2,FALSE)</f>
        <v>COLEGIO RAFAELA YBARRA</v>
      </c>
      <c r="AR209" s="82" t="str">
        <f>VLOOKUP(A209,Centros!$AC$2:$AE$349,3,FALSE)</f>
        <v>ALGADI</v>
      </c>
      <c r="AS209" s="82">
        <f t="shared" si="17"/>
        <v>110057</v>
      </c>
      <c r="AT209" s="82">
        <f t="shared" si="15"/>
        <v>19228</v>
      </c>
    </row>
    <row r="210" spans="1:46" x14ac:dyDescent="0.3">
      <c r="A210" s="70">
        <v>20028</v>
      </c>
      <c r="B210" s="70">
        <v>201</v>
      </c>
      <c r="C210" s="71" t="s">
        <v>7913</v>
      </c>
      <c r="D210" s="70">
        <v>201</v>
      </c>
      <c r="E210" s="71" t="s">
        <v>63</v>
      </c>
      <c r="F210" s="72">
        <v>45931</v>
      </c>
      <c r="G210" s="72"/>
      <c r="H210" s="71" t="s">
        <v>7914</v>
      </c>
      <c r="I210" s="71" t="s">
        <v>7915</v>
      </c>
      <c r="J210" s="71" t="s">
        <v>7916</v>
      </c>
      <c r="K210" s="71" t="s">
        <v>7917</v>
      </c>
      <c r="L210" s="71" t="s">
        <v>7918</v>
      </c>
      <c r="M210" s="71" t="s">
        <v>7919</v>
      </c>
      <c r="N210" s="71" t="s">
        <v>275</v>
      </c>
      <c r="O210" s="71" t="s">
        <v>38</v>
      </c>
      <c r="P210" s="70">
        <v>300</v>
      </c>
      <c r="Q210" s="71" t="s">
        <v>57</v>
      </c>
      <c r="R210" s="70">
        <v>25</v>
      </c>
      <c r="S210" s="72">
        <v>44470</v>
      </c>
      <c r="T210" s="71" t="s">
        <v>7215</v>
      </c>
      <c r="U210" s="71" t="s">
        <v>79</v>
      </c>
      <c r="V210" s="72">
        <v>23343</v>
      </c>
      <c r="W210" s="71" t="s">
        <v>276</v>
      </c>
      <c r="X210" s="71" t="s">
        <v>42</v>
      </c>
      <c r="Y210" s="71" t="s">
        <v>140</v>
      </c>
      <c r="Z210" s="70">
        <v>0</v>
      </c>
      <c r="AA210" s="70">
        <v>10</v>
      </c>
      <c r="AB210" s="71" t="s">
        <v>36</v>
      </c>
      <c r="AC210" s="71" t="s">
        <v>2905</v>
      </c>
      <c r="AD210" s="71" t="s">
        <v>44</v>
      </c>
      <c r="AE210" s="71" t="s">
        <v>45</v>
      </c>
      <c r="AF210" s="71" t="s">
        <v>210</v>
      </c>
      <c r="AG210" s="71" t="s">
        <v>46</v>
      </c>
      <c r="AH210" s="73">
        <v>345.33</v>
      </c>
      <c r="AI210" s="70"/>
      <c r="AJ210" s="73">
        <v>126.95</v>
      </c>
      <c r="AK210" s="70"/>
      <c r="AL210" s="73">
        <v>472.28</v>
      </c>
      <c r="AM210" s="73">
        <v>15.74</v>
      </c>
      <c r="AN210" s="109">
        <f t="shared" si="14"/>
        <v>7.87</v>
      </c>
      <c r="AO210" s="82" t="str">
        <f t="shared" si="16"/>
        <v xml:space="preserve">2002827 </v>
      </c>
      <c r="AP210" s="82">
        <f>VLOOKUP(AO210,Centros!$AA$2:$AB$490,2,FALSE)</f>
        <v>110805</v>
      </c>
      <c r="AQ210" s="82" t="str">
        <f>VLOOKUP(AP210,Centros!$U$2:$V$281,2,FALSE)</f>
        <v>COLEGIO VEDRUNA VILLAVERDE</v>
      </c>
      <c r="AR210" s="82" t="str">
        <f>VLOOKUP(A210,Centros!$AC$2:$AE$349,3,FALSE)</f>
        <v>SMI</v>
      </c>
      <c r="AS210" s="82">
        <f t="shared" si="17"/>
        <v>110805</v>
      </c>
      <c r="AT210" s="82">
        <f t="shared" si="15"/>
        <v>20028</v>
      </c>
    </row>
    <row r="211" spans="1:46" x14ac:dyDescent="0.3">
      <c r="A211" s="70">
        <v>19246</v>
      </c>
      <c r="B211" s="70">
        <v>132</v>
      </c>
      <c r="C211" s="71" t="s">
        <v>7920</v>
      </c>
      <c r="D211" s="70">
        <v>132</v>
      </c>
      <c r="E211" s="71" t="s">
        <v>113</v>
      </c>
      <c r="F211" s="72">
        <v>45908</v>
      </c>
      <c r="G211" s="72"/>
      <c r="H211" s="71" t="s">
        <v>7921</v>
      </c>
      <c r="I211" s="71" t="s">
        <v>7922</v>
      </c>
      <c r="J211" s="71" t="s">
        <v>36</v>
      </c>
      <c r="K211" s="71" t="s">
        <v>7923</v>
      </c>
      <c r="L211" s="71" t="s">
        <v>7924</v>
      </c>
      <c r="M211" s="71" t="s">
        <v>7925</v>
      </c>
      <c r="N211" s="71" t="s">
        <v>7926</v>
      </c>
      <c r="O211" s="71" t="s">
        <v>114</v>
      </c>
      <c r="P211" s="70">
        <v>410</v>
      </c>
      <c r="Q211" s="71" t="s">
        <v>241</v>
      </c>
      <c r="R211" s="70">
        <v>100</v>
      </c>
      <c r="S211" s="72">
        <v>45908</v>
      </c>
      <c r="T211" s="71" t="s">
        <v>7579</v>
      </c>
      <c r="U211" s="71" t="s">
        <v>40</v>
      </c>
      <c r="V211" s="72">
        <v>32573</v>
      </c>
      <c r="W211" s="71" t="s">
        <v>911</v>
      </c>
      <c r="X211" s="71" t="s">
        <v>42</v>
      </c>
      <c r="Y211" s="71" t="s">
        <v>52</v>
      </c>
      <c r="Z211" s="70">
        <v>0</v>
      </c>
      <c r="AA211" s="70">
        <v>10</v>
      </c>
      <c r="AB211" s="71" t="s">
        <v>36</v>
      </c>
      <c r="AC211" s="71" t="s">
        <v>2908</v>
      </c>
      <c r="AD211" s="71" t="s">
        <v>44</v>
      </c>
      <c r="AE211" s="71" t="s">
        <v>45</v>
      </c>
      <c r="AF211" s="71" t="s">
        <v>40</v>
      </c>
      <c r="AG211" s="71" t="s">
        <v>46</v>
      </c>
      <c r="AH211" s="73">
        <v>1221.31</v>
      </c>
      <c r="AI211" s="73">
        <v>305.33</v>
      </c>
      <c r="AJ211" s="73">
        <v>489.6</v>
      </c>
      <c r="AK211" s="70"/>
      <c r="AL211" s="73">
        <v>2016.24</v>
      </c>
      <c r="AM211" s="73">
        <v>67.209999999999994</v>
      </c>
      <c r="AN211" s="109">
        <f t="shared" si="14"/>
        <v>8.4012499999999992</v>
      </c>
      <c r="AO211" s="82" t="str">
        <f t="shared" si="16"/>
        <v>192469</v>
      </c>
      <c r="AP211" s="82">
        <f>VLOOKUP(AO211,Centros!$AA$2:$AB$490,2,FALSE)</f>
        <v>110503</v>
      </c>
      <c r="AQ211" s="82" t="str">
        <f>VLOOKUP(AP211,Centros!$U$2:$V$281,2,FALSE)</f>
        <v>C.STA TERESA DE JESÚS EL VEDAT</v>
      </c>
      <c r="AR211" s="82" t="str">
        <f>VLOOKUP(A211,Centros!$AC$2:$AE$349,3,FALSE)</f>
        <v>ALGADI</v>
      </c>
      <c r="AS211" s="82">
        <f t="shared" si="17"/>
        <v>110503</v>
      </c>
      <c r="AT211" s="82">
        <f t="shared" si="15"/>
        <v>19246</v>
      </c>
    </row>
    <row r="212" spans="1:46" x14ac:dyDescent="0.3">
      <c r="A212" s="70">
        <v>20028</v>
      </c>
      <c r="B212" s="70">
        <v>916</v>
      </c>
      <c r="C212" s="71" t="s">
        <v>5594</v>
      </c>
      <c r="D212" s="70">
        <v>916</v>
      </c>
      <c r="E212" s="71" t="s">
        <v>63</v>
      </c>
      <c r="F212" s="72">
        <v>45909</v>
      </c>
      <c r="G212" s="72"/>
      <c r="H212" s="71" t="s">
        <v>5595</v>
      </c>
      <c r="I212" s="71" t="s">
        <v>5596</v>
      </c>
      <c r="J212" s="71" t="s">
        <v>36</v>
      </c>
      <c r="K212" s="71" t="s">
        <v>5597</v>
      </c>
      <c r="L212" s="71" t="s">
        <v>5598</v>
      </c>
      <c r="M212" s="71" t="s">
        <v>5599</v>
      </c>
      <c r="N212" s="71" t="s">
        <v>36</v>
      </c>
      <c r="O212" s="71" t="s">
        <v>38</v>
      </c>
      <c r="P212" s="70">
        <v>300</v>
      </c>
      <c r="Q212" s="71" t="s">
        <v>78</v>
      </c>
      <c r="R212" s="70">
        <v>25</v>
      </c>
      <c r="S212" s="72">
        <v>45566</v>
      </c>
      <c r="T212" s="71" t="s">
        <v>5268</v>
      </c>
      <c r="U212" s="71" t="s">
        <v>79</v>
      </c>
      <c r="V212" s="72">
        <v>24780</v>
      </c>
      <c r="W212" s="71" t="s">
        <v>80</v>
      </c>
      <c r="X212" s="71" t="s">
        <v>42</v>
      </c>
      <c r="Y212" s="71" t="s">
        <v>36</v>
      </c>
      <c r="Z212" s="70">
        <v>0</v>
      </c>
      <c r="AA212" s="70">
        <v>10</v>
      </c>
      <c r="AB212" s="71" t="s">
        <v>36</v>
      </c>
      <c r="AC212" s="71" t="s">
        <v>2905</v>
      </c>
      <c r="AD212" s="71" t="s">
        <v>44</v>
      </c>
      <c r="AE212" s="71" t="s">
        <v>45</v>
      </c>
      <c r="AF212" s="71" t="s">
        <v>5415</v>
      </c>
      <c r="AG212" s="71" t="s">
        <v>46</v>
      </c>
      <c r="AH212" s="73">
        <v>300.01</v>
      </c>
      <c r="AI212" s="73">
        <v>45.32</v>
      </c>
      <c r="AJ212" s="73">
        <v>126.95</v>
      </c>
      <c r="AK212" s="70"/>
      <c r="AL212" s="73">
        <v>472.28</v>
      </c>
      <c r="AM212" s="73">
        <v>15.74</v>
      </c>
      <c r="AN212" s="109">
        <f t="shared" si="14"/>
        <v>7.87</v>
      </c>
      <c r="AO212" s="82" t="str">
        <f t="shared" si="16"/>
        <v>200287</v>
      </c>
      <c r="AP212" s="82">
        <f>VLOOKUP(AO212,Centros!$AA$2:$AB$490,2,FALSE)</f>
        <v>110064</v>
      </c>
      <c r="AQ212" s="82" t="str">
        <f>VLOOKUP(AP212,Centros!$U$2:$V$281,2,FALSE)</f>
        <v>COLEGIO SAGRADA FAMILIA</v>
      </c>
      <c r="AR212" s="82" t="str">
        <f>VLOOKUP(A212,Centros!$AC$2:$AE$349,3,FALSE)</f>
        <v>SMI</v>
      </c>
      <c r="AS212" s="82">
        <f t="shared" si="17"/>
        <v>110064</v>
      </c>
      <c r="AT212" s="82">
        <f t="shared" si="15"/>
        <v>20028</v>
      </c>
    </row>
    <row r="213" spans="1:46" x14ac:dyDescent="0.3">
      <c r="A213" s="70">
        <v>19228</v>
      </c>
      <c r="B213" s="70">
        <v>276</v>
      </c>
      <c r="C213" s="71" t="s">
        <v>7927</v>
      </c>
      <c r="D213" s="70">
        <v>276</v>
      </c>
      <c r="E213" s="71" t="s">
        <v>35</v>
      </c>
      <c r="F213" s="72">
        <v>45898</v>
      </c>
      <c r="G213" s="72"/>
      <c r="H213" s="71" t="s">
        <v>7928</v>
      </c>
      <c r="I213" s="71" t="s">
        <v>7929</v>
      </c>
      <c r="J213" s="71" t="s">
        <v>7930</v>
      </c>
      <c r="K213" s="71" t="s">
        <v>7931</v>
      </c>
      <c r="L213" s="71" t="s">
        <v>7932</v>
      </c>
      <c r="M213" s="71" t="s">
        <v>7933</v>
      </c>
      <c r="N213" s="71" t="s">
        <v>278</v>
      </c>
      <c r="O213" s="71" t="s">
        <v>38</v>
      </c>
      <c r="P213" s="70">
        <v>300</v>
      </c>
      <c r="Q213" s="71" t="s">
        <v>78</v>
      </c>
      <c r="R213" s="70">
        <v>50</v>
      </c>
      <c r="S213" s="72">
        <v>40460</v>
      </c>
      <c r="T213" s="71" t="s">
        <v>2839</v>
      </c>
      <c r="U213" s="71" t="s">
        <v>58</v>
      </c>
      <c r="V213" s="72">
        <v>23511</v>
      </c>
      <c r="W213" s="71" t="s">
        <v>159</v>
      </c>
      <c r="X213" s="71" t="s">
        <v>42</v>
      </c>
      <c r="Y213" s="71" t="s">
        <v>36</v>
      </c>
      <c r="Z213" s="70">
        <v>0</v>
      </c>
      <c r="AA213" s="70">
        <v>10</v>
      </c>
      <c r="AB213" s="71" t="s">
        <v>36</v>
      </c>
      <c r="AC213" s="71" t="s">
        <v>2905</v>
      </c>
      <c r="AD213" s="71" t="s">
        <v>44</v>
      </c>
      <c r="AE213" s="71" t="s">
        <v>53</v>
      </c>
      <c r="AF213" s="71" t="s">
        <v>40</v>
      </c>
      <c r="AG213" s="71" t="s">
        <v>46</v>
      </c>
      <c r="AH213" s="73">
        <v>769.87</v>
      </c>
      <c r="AI213" s="73">
        <v>90.64</v>
      </c>
      <c r="AJ213" s="73">
        <v>275.95999999999998</v>
      </c>
      <c r="AK213" s="70"/>
      <c r="AL213" s="73">
        <v>1136.47</v>
      </c>
      <c r="AM213" s="73">
        <v>37.880000000000003</v>
      </c>
      <c r="AN213" s="109">
        <f t="shared" si="14"/>
        <v>9.4700000000000006</v>
      </c>
      <c r="AO213" s="82" t="str">
        <f t="shared" si="16"/>
        <v>1922850</v>
      </c>
      <c r="AP213" s="82">
        <f>VLOOKUP(AO213,Centros!$AA$2:$AB$490,2,FALSE)</f>
        <v>110091</v>
      </c>
      <c r="AQ213" s="82" t="str">
        <f>VLOOKUP(AP213,Centros!$U$2:$V$281,2,FALSE)</f>
        <v>COLEGIO CLARET -MADRID</v>
      </c>
      <c r="AR213" s="82" t="str">
        <f>VLOOKUP(A213,Centros!$AC$2:$AE$349,3,FALSE)</f>
        <v>ALGADI</v>
      </c>
      <c r="AS213" s="82">
        <f t="shared" si="17"/>
        <v>110091</v>
      </c>
      <c r="AT213" s="82">
        <f t="shared" si="15"/>
        <v>19228</v>
      </c>
    </row>
    <row r="214" spans="1:46" x14ac:dyDescent="0.3">
      <c r="A214" s="70">
        <v>19228</v>
      </c>
      <c r="B214" s="70">
        <v>1541</v>
      </c>
      <c r="C214" s="71" t="s">
        <v>3330</v>
      </c>
      <c r="D214" s="70">
        <v>1541</v>
      </c>
      <c r="E214" s="71" t="s">
        <v>35</v>
      </c>
      <c r="F214" s="72">
        <v>45689</v>
      </c>
      <c r="G214" s="72"/>
      <c r="H214" s="71" t="s">
        <v>3331</v>
      </c>
      <c r="I214" s="71" t="s">
        <v>3332</v>
      </c>
      <c r="J214" s="71" t="s">
        <v>36</v>
      </c>
      <c r="K214" s="71" t="s">
        <v>3333</v>
      </c>
      <c r="L214" s="71" t="s">
        <v>3334</v>
      </c>
      <c r="M214" s="71" t="s">
        <v>3335</v>
      </c>
      <c r="N214" s="71" t="s">
        <v>211</v>
      </c>
      <c r="O214" s="71" t="s">
        <v>38</v>
      </c>
      <c r="P214" s="70">
        <v>200</v>
      </c>
      <c r="Q214" s="71" t="s">
        <v>2925</v>
      </c>
      <c r="R214" s="70">
        <v>87.5</v>
      </c>
      <c r="S214" s="72">
        <v>45299</v>
      </c>
      <c r="T214" s="71" t="s">
        <v>2849</v>
      </c>
      <c r="U214" s="71" t="s">
        <v>40</v>
      </c>
      <c r="V214" s="72">
        <v>25978</v>
      </c>
      <c r="W214" s="71" t="s">
        <v>247</v>
      </c>
      <c r="X214" s="71" t="s">
        <v>42</v>
      </c>
      <c r="Y214" s="71" t="s">
        <v>52</v>
      </c>
      <c r="Z214" s="70">
        <v>0</v>
      </c>
      <c r="AA214" s="70">
        <v>10</v>
      </c>
      <c r="AB214" s="71" t="s">
        <v>36</v>
      </c>
      <c r="AC214" s="71" t="s">
        <v>2905</v>
      </c>
      <c r="AD214" s="71" t="s">
        <v>44</v>
      </c>
      <c r="AE214" s="71" t="s">
        <v>53</v>
      </c>
      <c r="AF214" s="71" t="s">
        <v>40</v>
      </c>
      <c r="AG214" s="71" t="s">
        <v>55</v>
      </c>
      <c r="AH214" s="73">
        <v>1137.5</v>
      </c>
      <c r="AI214" s="73">
        <v>189.58</v>
      </c>
      <c r="AJ214" s="73">
        <v>429.59</v>
      </c>
      <c r="AK214" s="70"/>
      <c r="AL214" s="73">
        <v>1756.67</v>
      </c>
      <c r="AM214" s="73">
        <v>58.56</v>
      </c>
      <c r="AN214" s="109">
        <f t="shared" si="14"/>
        <v>8.3657142857142865</v>
      </c>
      <c r="AO214" s="82" t="str">
        <f t="shared" si="16"/>
        <v>1922855</v>
      </c>
      <c r="AP214" s="82">
        <f>VLOOKUP(AO214,Centros!$AA$2:$AB$490,2,FALSE)</f>
        <v>888888</v>
      </c>
      <c r="AQ214" s="82" t="str">
        <f>VLOOKUP(AP214,Centros!$U$2:$V$281,2,FALSE)</f>
        <v>CORRETURNOS/RAPPELS</v>
      </c>
      <c r="AR214" s="82" t="str">
        <f>VLOOKUP(A214,Centros!$AC$2:$AE$349,3,FALSE)</f>
        <v>ALGADI</v>
      </c>
      <c r="AS214" s="82">
        <f t="shared" si="17"/>
        <v>888888</v>
      </c>
      <c r="AT214" s="82">
        <f t="shared" si="15"/>
        <v>19228</v>
      </c>
    </row>
    <row r="215" spans="1:46" x14ac:dyDescent="0.3">
      <c r="A215" s="70">
        <v>19208</v>
      </c>
      <c r="B215" s="70">
        <v>60</v>
      </c>
      <c r="C215" s="71" t="s">
        <v>7934</v>
      </c>
      <c r="D215" s="70">
        <v>60</v>
      </c>
      <c r="E215" s="71" t="s">
        <v>1226</v>
      </c>
      <c r="F215" s="72">
        <v>45908</v>
      </c>
      <c r="G215" s="72"/>
      <c r="H215" s="71" t="s">
        <v>7935</v>
      </c>
      <c r="I215" s="71" t="s">
        <v>7936</v>
      </c>
      <c r="J215" s="71" t="s">
        <v>36</v>
      </c>
      <c r="K215" s="71" t="s">
        <v>7937</v>
      </c>
      <c r="L215" s="71" t="s">
        <v>6755</v>
      </c>
      <c r="M215" s="71" t="s">
        <v>7938</v>
      </c>
      <c r="N215" s="71" t="s">
        <v>1241</v>
      </c>
      <c r="O215" s="71" t="s">
        <v>81</v>
      </c>
      <c r="P215" s="70">
        <v>300</v>
      </c>
      <c r="Q215" s="71" t="s">
        <v>78</v>
      </c>
      <c r="R215" s="70">
        <v>100</v>
      </c>
      <c r="S215" s="72">
        <v>39706</v>
      </c>
      <c r="T215" s="71" t="s">
        <v>1242</v>
      </c>
      <c r="U215" s="71" t="s">
        <v>69</v>
      </c>
      <c r="V215" s="72">
        <v>23933</v>
      </c>
      <c r="W215" s="71" t="s">
        <v>111</v>
      </c>
      <c r="X215" s="71" t="s">
        <v>51</v>
      </c>
      <c r="Y215" s="71" t="s">
        <v>36</v>
      </c>
      <c r="Z215" s="70">
        <v>0</v>
      </c>
      <c r="AA215" s="70">
        <v>6</v>
      </c>
      <c r="AB215" s="71" t="s">
        <v>36</v>
      </c>
      <c r="AC215" s="71" t="s">
        <v>2906</v>
      </c>
      <c r="AD215" s="71" t="s">
        <v>44</v>
      </c>
      <c r="AE215" s="71" t="s">
        <v>45</v>
      </c>
      <c r="AF215" s="71" t="s">
        <v>69</v>
      </c>
      <c r="AG215" s="71" t="s">
        <v>46</v>
      </c>
      <c r="AH215" s="73">
        <v>1819.68</v>
      </c>
      <c r="AI215" s="73">
        <v>269.24</v>
      </c>
      <c r="AJ215" s="73">
        <v>669.92</v>
      </c>
      <c r="AK215" s="70"/>
      <c r="AL215" s="73">
        <v>2758.84</v>
      </c>
      <c r="AM215" s="73">
        <v>91.96</v>
      </c>
      <c r="AN215" s="109">
        <f t="shared" si="14"/>
        <v>11.494999999999999</v>
      </c>
      <c r="AO215" s="82" t="str">
        <f t="shared" si="16"/>
        <v>192083</v>
      </c>
      <c r="AP215" s="82">
        <f>VLOOKUP(AO215,Centros!$AA$2:$AB$490,2,FALSE)</f>
        <v>110025</v>
      </c>
      <c r="AQ215" s="82" t="str">
        <f>VLOOKUP(AP215,Centros!$U$2:$V$281,2,FALSE)</f>
        <v>COLEGIO TERESIANAS GANDUXER</v>
      </c>
      <c r="AR215" s="82" t="str">
        <f>VLOOKUP(A215,Centros!$AC$2:$AE$349,3,FALSE)</f>
        <v>ALGADI</v>
      </c>
      <c r="AS215" s="82">
        <f t="shared" si="17"/>
        <v>110025</v>
      </c>
      <c r="AT215" s="82">
        <f t="shared" si="15"/>
        <v>19208</v>
      </c>
    </row>
    <row r="216" spans="1:46" x14ac:dyDescent="0.3">
      <c r="A216" s="70">
        <v>20003</v>
      </c>
      <c r="B216" s="70">
        <v>2</v>
      </c>
      <c r="C216" s="71" t="s">
        <v>7939</v>
      </c>
      <c r="D216" s="70">
        <v>2</v>
      </c>
      <c r="E216" s="71" t="s">
        <v>7670</v>
      </c>
      <c r="F216" s="72">
        <v>45931</v>
      </c>
      <c r="G216" s="72"/>
      <c r="H216" s="71" t="s">
        <v>7940</v>
      </c>
      <c r="I216" s="71" t="s">
        <v>7941</v>
      </c>
      <c r="J216" s="71" t="s">
        <v>36</v>
      </c>
      <c r="K216" s="71" t="s">
        <v>7942</v>
      </c>
      <c r="L216" s="71" t="s">
        <v>7943</v>
      </c>
      <c r="M216" s="71" t="s">
        <v>7944</v>
      </c>
      <c r="N216" s="71" t="s">
        <v>156</v>
      </c>
      <c r="O216" s="71" t="s">
        <v>157</v>
      </c>
      <c r="P216" s="70">
        <v>300</v>
      </c>
      <c r="Q216" s="71" t="s">
        <v>57</v>
      </c>
      <c r="R216" s="70">
        <v>31.25</v>
      </c>
      <c r="S216" s="72">
        <v>40105</v>
      </c>
      <c r="T216" s="71" t="s">
        <v>7676</v>
      </c>
      <c r="U216" s="71" t="s">
        <v>6611</v>
      </c>
      <c r="V216" s="72">
        <v>28146</v>
      </c>
      <c r="W216" s="71" t="s">
        <v>70</v>
      </c>
      <c r="X216" s="71" t="s">
        <v>42</v>
      </c>
      <c r="Y216" s="71" t="s">
        <v>36</v>
      </c>
      <c r="Z216" s="70">
        <v>0</v>
      </c>
      <c r="AA216" s="70">
        <v>10</v>
      </c>
      <c r="AB216" s="71" t="s">
        <v>36</v>
      </c>
      <c r="AC216" s="71" t="s">
        <v>2910</v>
      </c>
      <c r="AD216" s="71" t="s">
        <v>44</v>
      </c>
      <c r="AE216" s="71" t="s">
        <v>45</v>
      </c>
      <c r="AF216" s="71" t="s">
        <v>99</v>
      </c>
      <c r="AG216" s="71" t="s">
        <v>46</v>
      </c>
      <c r="AH216" s="73">
        <v>454.24</v>
      </c>
      <c r="AI216" s="70"/>
      <c r="AJ216" s="73">
        <v>160.07</v>
      </c>
      <c r="AK216" s="70"/>
      <c r="AL216" s="73">
        <v>614.30999999999995</v>
      </c>
      <c r="AM216" s="73">
        <v>20.48</v>
      </c>
      <c r="AN216" s="109">
        <f t="shared" si="14"/>
        <v>8.1920000000000002</v>
      </c>
      <c r="AO216" s="82" t="str">
        <f t="shared" si="16"/>
        <v>200031</v>
      </c>
      <c r="AP216" s="82">
        <f>VLOOKUP(AO216,Centros!$AA$2:$AB$490,2,FALSE)</f>
        <v>110050</v>
      </c>
      <c r="AQ216" s="82" t="str">
        <f>VLOOKUP(AP216,Centros!$U$2:$V$281,2,FALSE)</f>
        <v>PADRE DEHON</v>
      </c>
      <c r="AR216" s="82" t="str">
        <f>VLOOKUP(A216,Centros!$AC$2:$AE$349,3,FALSE)</f>
        <v>SMI</v>
      </c>
      <c r="AS216" s="82">
        <f t="shared" si="17"/>
        <v>110050</v>
      </c>
      <c r="AT216" s="82">
        <f t="shared" si="15"/>
        <v>20003</v>
      </c>
    </row>
    <row r="217" spans="1:46" x14ac:dyDescent="0.3">
      <c r="A217" s="70">
        <v>19228</v>
      </c>
      <c r="B217" s="70">
        <v>1829</v>
      </c>
      <c r="C217" s="71" t="s">
        <v>1258</v>
      </c>
      <c r="D217" s="70">
        <v>1829</v>
      </c>
      <c r="E217" s="71" t="s">
        <v>35</v>
      </c>
      <c r="F217" s="72">
        <v>45598</v>
      </c>
      <c r="G217" s="72"/>
      <c r="H217" s="71" t="s">
        <v>1278</v>
      </c>
      <c r="I217" s="71" t="s">
        <v>1279</v>
      </c>
      <c r="J217" s="71" t="s">
        <v>36</v>
      </c>
      <c r="K217" s="71" t="s">
        <v>1280</v>
      </c>
      <c r="L217" s="71" t="s">
        <v>1281</v>
      </c>
      <c r="M217" s="71" t="s">
        <v>1282</v>
      </c>
      <c r="N217" s="71" t="s">
        <v>37</v>
      </c>
      <c r="O217" s="71" t="s">
        <v>38</v>
      </c>
      <c r="P217" s="70">
        <v>510</v>
      </c>
      <c r="Q217" s="71" t="s">
        <v>48</v>
      </c>
      <c r="R217" s="70">
        <v>60</v>
      </c>
      <c r="S217" s="72">
        <v>45566</v>
      </c>
      <c r="T217" s="71" t="s">
        <v>2830</v>
      </c>
      <c r="U217" s="71" t="s">
        <v>40</v>
      </c>
      <c r="V217" s="72">
        <v>34487</v>
      </c>
      <c r="W217" s="71" t="s">
        <v>80</v>
      </c>
      <c r="X217" s="71" t="s">
        <v>42</v>
      </c>
      <c r="Y217" s="71" t="s">
        <v>52</v>
      </c>
      <c r="Z217" s="70">
        <v>0</v>
      </c>
      <c r="AA217" s="70">
        <v>10</v>
      </c>
      <c r="AB217" s="71" t="s">
        <v>36</v>
      </c>
      <c r="AC217" s="71" t="s">
        <v>2905</v>
      </c>
      <c r="AD217" s="71" t="s">
        <v>44</v>
      </c>
      <c r="AE217" s="71" t="s">
        <v>45</v>
      </c>
      <c r="AF217" s="71" t="s">
        <v>40</v>
      </c>
      <c r="AG217" s="71" t="s">
        <v>46</v>
      </c>
      <c r="AH217" s="73">
        <v>720.02</v>
      </c>
      <c r="AI217" s="73">
        <v>108.77</v>
      </c>
      <c r="AJ217" s="73">
        <v>293.51</v>
      </c>
      <c r="AK217" s="70"/>
      <c r="AL217" s="73">
        <v>1122.3</v>
      </c>
      <c r="AM217" s="73">
        <v>37.409999999999997</v>
      </c>
      <c r="AN217" s="109">
        <f t="shared" si="14"/>
        <v>7.7937499999999993</v>
      </c>
      <c r="AO217" s="82" t="str">
        <f t="shared" si="16"/>
        <v>192287</v>
      </c>
      <c r="AP217" s="82">
        <f>VLOOKUP(AO217,Centros!$AA$2:$AB$490,2,FALSE)</f>
        <v>120028</v>
      </c>
      <c r="AQ217" s="82" t="str">
        <f>VLOOKUP(AP217,Centros!$U$2:$V$281,2,FALSE)</f>
        <v>C.M.STA.MARIA DEL PINO</v>
      </c>
      <c r="AR217" s="82" t="str">
        <f>VLOOKUP(A217,Centros!$AC$2:$AE$349,3,FALSE)</f>
        <v>ALGADI</v>
      </c>
      <c r="AS217" s="82">
        <f t="shared" si="17"/>
        <v>120028</v>
      </c>
      <c r="AT217" s="82">
        <f t="shared" si="15"/>
        <v>19228</v>
      </c>
    </row>
    <row r="218" spans="1:46" x14ac:dyDescent="0.3">
      <c r="A218" s="70">
        <v>20028</v>
      </c>
      <c r="B218" s="70">
        <v>1031</v>
      </c>
      <c r="C218" s="71" t="s">
        <v>7945</v>
      </c>
      <c r="D218" s="70">
        <v>1031</v>
      </c>
      <c r="E218" s="71" t="s">
        <v>63</v>
      </c>
      <c r="F218" s="72">
        <v>45916</v>
      </c>
      <c r="G218" s="72"/>
      <c r="H218" s="71" t="s">
        <v>7946</v>
      </c>
      <c r="I218" s="71" t="s">
        <v>7947</v>
      </c>
      <c r="J218" s="71" t="s">
        <v>36</v>
      </c>
      <c r="K218" s="71" t="s">
        <v>7948</v>
      </c>
      <c r="L218" s="71" t="s">
        <v>7949</v>
      </c>
      <c r="M218" s="71" t="s">
        <v>7950</v>
      </c>
      <c r="N218" s="71" t="s">
        <v>37</v>
      </c>
      <c r="O218" s="71" t="s">
        <v>38</v>
      </c>
      <c r="P218" s="70">
        <v>300</v>
      </c>
      <c r="Q218" s="71" t="s">
        <v>57</v>
      </c>
      <c r="R218" s="70">
        <v>37.5</v>
      </c>
      <c r="S218" s="72">
        <v>45916</v>
      </c>
      <c r="T218" s="71" t="s">
        <v>7653</v>
      </c>
      <c r="U218" s="71" t="s">
        <v>79</v>
      </c>
      <c r="V218" s="72">
        <v>37476</v>
      </c>
      <c r="W218" s="71" t="s">
        <v>111</v>
      </c>
      <c r="X218" s="71" t="s">
        <v>42</v>
      </c>
      <c r="Y218" s="71" t="s">
        <v>43</v>
      </c>
      <c r="Z218" s="70">
        <v>0</v>
      </c>
      <c r="AA218" s="70">
        <v>10</v>
      </c>
      <c r="AB218" s="71" t="s">
        <v>36</v>
      </c>
      <c r="AC218" s="71" t="s">
        <v>2905</v>
      </c>
      <c r="AD218" s="71" t="s">
        <v>44</v>
      </c>
      <c r="AE218" s="71" t="s">
        <v>45</v>
      </c>
      <c r="AF218" s="71" t="s">
        <v>5324</v>
      </c>
      <c r="AG218" s="71" t="s">
        <v>46</v>
      </c>
      <c r="AH218" s="73">
        <v>450.02</v>
      </c>
      <c r="AI218" s="73">
        <v>67.98</v>
      </c>
      <c r="AJ218" s="73">
        <v>171.83</v>
      </c>
      <c r="AK218" s="70"/>
      <c r="AL218" s="73">
        <v>689.83</v>
      </c>
      <c r="AM218" s="73">
        <v>22.99</v>
      </c>
      <c r="AN218" s="109">
        <f t="shared" si="14"/>
        <v>7.6633333333333331</v>
      </c>
      <c r="AO218" s="82" t="str">
        <f t="shared" si="16"/>
        <v>200283</v>
      </c>
      <c r="AP218" s="82">
        <f>VLOOKUP(AO218,Centros!$AA$2:$AB$490,2,FALSE)</f>
        <v>110082</v>
      </c>
      <c r="AQ218" s="82" t="str">
        <f>VLOOKUP(AP218,Centros!$U$2:$V$281,2,FALSE)</f>
        <v>COL. SAN MIGUEL ARCANGEL</v>
      </c>
      <c r="AR218" s="82" t="str">
        <f>VLOOKUP(A218,Centros!$AC$2:$AE$349,3,FALSE)</f>
        <v>SMI</v>
      </c>
      <c r="AS218" s="82">
        <f t="shared" si="17"/>
        <v>110082</v>
      </c>
      <c r="AT218" s="82">
        <f t="shared" si="15"/>
        <v>20028</v>
      </c>
    </row>
    <row r="219" spans="1:46" x14ac:dyDescent="0.3">
      <c r="A219" s="70">
        <v>20028</v>
      </c>
      <c r="B219" s="70">
        <v>431</v>
      </c>
      <c r="C219" s="71" t="s">
        <v>5600</v>
      </c>
      <c r="D219" s="70">
        <v>431</v>
      </c>
      <c r="E219" s="71" t="s">
        <v>63</v>
      </c>
      <c r="F219" s="72">
        <v>45908</v>
      </c>
      <c r="G219" s="72"/>
      <c r="H219" s="71" t="s">
        <v>5601</v>
      </c>
      <c r="I219" s="71" t="s">
        <v>5602</v>
      </c>
      <c r="J219" s="71" t="s">
        <v>36</v>
      </c>
      <c r="K219" s="71" t="s">
        <v>5603</v>
      </c>
      <c r="L219" s="71" t="s">
        <v>109</v>
      </c>
      <c r="M219" s="71" t="s">
        <v>5604</v>
      </c>
      <c r="N219" s="71" t="s">
        <v>37</v>
      </c>
      <c r="O219" s="71" t="s">
        <v>38</v>
      </c>
      <c r="P219" s="70">
        <v>300</v>
      </c>
      <c r="Q219" s="71" t="s">
        <v>78</v>
      </c>
      <c r="R219" s="70">
        <v>25</v>
      </c>
      <c r="S219" s="72">
        <v>44837</v>
      </c>
      <c r="T219" s="71" t="s">
        <v>5605</v>
      </c>
      <c r="U219" s="71" t="s">
        <v>79</v>
      </c>
      <c r="V219" s="72">
        <v>24816</v>
      </c>
      <c r="W219" s="71" t="s">
        <v>158</v>
      </c>
      <c r="X219" s="71" t="s">
        <v>42</v>
      </c>
      <c r="Y219" s="71" t="s">
        <v>66</v>
      </c>
      <c r="Z219" s="70">
        <v>0</v>
      </c>
      <c r="AA219" s="70">
        <v>10</v>
      </c>
      <c r="AB219" s="71" t="s">
        <v>36</v>
      </c>
      <c r="AC219" s="71" t="s">
        <v>2905</v>
      </c>
      <c r="AD219" s="71" t="s">
        <v>44</v>
      </c>
      <c r="AE219" s="71" t="s">
        <v>45</v>
      </c>
      <c r="AF219" s="71" t="s">
        <v>36</v>
      </c>
      <c r="AG219" s="71" t="s">
        <v>46</v>
      </c>
      <c r="AH219" s="73">
        <v>300.01</v>
      </c>
      <c r="AI219" s="73">
        <v>45.32</v>
      </c>
      <c r="AJ219" s="73">
        <v>126.95</v>
      </c>
      <c r="AK219" s="70"/>
      <c r="AL219" s="73">
        <v>472.28</v>
      </c>
      <c r="AM219" s="73">
        <v>15.74</v>
      </c>
      <c r="AN219" s="109">
        <f t="shared" si="14"/>
        <v>7.87</v>
      </c>
      <c r="AO219" s="82" t="str">
        <f t="shared" si="16"/>
        <v>2002825</v>
      </c>
      <c r="AP219" s="82">
        <f>VLOOKUP(AO219,Centros!$AA$2:$AB$490,2,FALSE)</f>
        <v>110801</v>
      </c>
      <c r="AQ219" s="82" t="str">
        <f>VLOOKUP(AP219,Centros!$U$2:$V$281,2,FALSE)</f>
        <v>COL. VEDRUNA CARABANCHEL</v>
      </c>
      <c r="AR219" s="82" t="str">
        <f>VLOOKUP(A219,Centros!$AC$2:$AE$349,3,FALSE)</f>
        <v>SMI</v>
      </c>
      <c r="AS219" s="82">
        <f t="shared" si="17"/>
        <v>110801</v>
      </c>
      <c r="AT219" s="82">
        <f t="shared" si="15"/>
        <v>20028</v>
      </c>
    </row>
    <row r="220" spans="1:46" x14ac:dyDescent="0.3">
      <c r="A220" s="70">
        <v>19241</v>
      </c>
      <c r="B220" s="70">
        <v>60</v>
      </c>
      <c r="C220" s="71" t="s">
        <v>3336</v>
      </c>
      <c r="D220" s="70">
        <v>60</v>
      </c>
      <c r="E220" s="71" t="s">
        <v>178</v>
      </c>
      <c r="F220" s="72">
        <v>45726</v>
      </c>
      <c r="G220" s="72"/>
      <c r="H220" s="71" t="s">
        <v>3337</v>
      </c>
      <c r="I220" s="71" t="s">
        <v>3338</v>
      </c>
      <c r="J220" s="71" t="s">
        <v>36</v>
      </c>
      <c r="K220" s="71" t="s">
        <v>3339</v>
      </c>
      <c r="L220" s="71" t="s">
        <v>3340</v>
      </c>
      <c r="M220" s="71" t="s">
        <v>3341</v>
      </c>
      <c r="N220" s="71" t="s">
        <v>3342</v>
      </c>
      <c r="O220" s="71" t="s">
        <v>176</v>
      </c>
      <c r="P220" s="70">
        <v>200</v>
      </c>
      <c r="Q220" s="71" t="s">
        <v>2925</v>
      </c>
      <c r="R220" s="70">
        <v>95</v>
      </c>
      <c r="S220" s="72">
        <v>45558</v>
      </c>
      <c r="T220" s="71" t="s">
        <v>3343</v>
      </c>
      <c r="U220" s="71" t="s">
        <v>69</v>
      </c>
      <c r="V220" s="72">
        <v>30205</v>
      </c>
      <c r="W220" s="71" t="s">
        <v>911</v>
      </c>
      <c r="X220" s="71" t="s">
        <v>42</v>
      </c>
      <c r="Y220" s="71" t="s">
        <v>43</v>
      </c>
      <c r="Z220" s="70">
        <v>0</v>
      </c>
      <c r="AA220" s="70">
        <v>6</v>
      </c>
      <c r="AB220" s="71" t="s">
        <v>36</v>
      </c>
      <c r="AC220" s="71" t="s">
        <v>2911</v>
      </c>
      <c r="AD220" s="71" t="s">
        <v>44</v>
      </c>
      <c r="AE220" s="71" t="s">
        <v>45</v>
      </c>
      <c r="AF220" s="71" t="s">
        <v>69</v>
      </c>
      <c r="AG220" s="71" t="s">
        <v>46</v>
      </c>
      <c r="AH220" s="73">
        <v>1174.0999999999999</v>
      </c>
      <c r="AI220" s="73">
        <v>358.75</v>
      </c>
      <c r="AJ220" s="73">
        <v>491.59</v>
      </c>
      <c r="AK220" s="70"/>
      <c r="AL220" s="73">
        <v>2024.44</v>
      </c>
      <c r="AM220" s="73">
        <v>67.48</v>
      </c>
      <c r="AN220" s="109">
        <f t="shared" si="14"/>
        <v>8.8789473684210538</v>
      </c>
      <c r="AO220" s="82" t="str">
        <f t="shared" si="16"/>
        <v>192419</v>
      </c>
      <c r="AP220" s="82">
        <f>VLOOKUP(AO220,Centros!$AA$2:$AB$490,2,FALSE)</f>
        <v>340010</v>
      </c>
      <c r="AQ220" s="82" t="str">
        <f>VLOOKUP(AP220,Centros!$U$2:$V$281,2,FALSE)</f>
        <v>COM SAN AGUSTIN SEVILLA</v>
      </c>
      <c r="AR220" s="82" t="str">
        <f>VLOOKUP(A220,Centros!$AC$2:$AE$349,3,FALSE)</f>
        <v>ALGADI</v>
      </c>
      <c r="AS220" s="82">
        <f t="shared" si="17"/>
        <v>340010</v>
      </c>
      <c r="AT220" s="82">
        <f t="shared" si="15"/>
        <v>19241</v>
      </c>
    </row>
    <row r="221" spans="1:46" x14ac:dyDescent="0.3">
      <c r="A221" s="70">
        <v>19228</v>
      </c>
      <c r="B221" s="70">
        <v>1971</v>
      </c>
      <c r="C221" s="71" t="s">
        <v>3344</v>
      </c>
      <c r="D221" s="70">
        <v>1971</v>
      </c>
      <c r="E221" s="71" t="s">
        <v>35</v>
      </c>
      <c r="F221" s="72">
        <v>45658</v>
      </c>
      <c r="G221" s="72"/>
      <c r="H221" s="71" t="s">
        <v>3345</v>
      </c>
      <c r="I221" s="71" t="s">
        <v>3346</v>
      </c>
      <c r="J221" s="71" t="s">
        <v>36</v>
      </c>
      <c r="K221" s="71" t="s">
        <v>3347</v>
      </c>
      <c r="L221" s="71" t="s">
        <v>84</v>
      </c>
      <c r="M221" s="71" t="s">
        <v>3348</v>
      </c>
      <c r="N221" s="71" t="s">
        <v>37</v>
      </c>
      <c r="O221" s="71" t="s">
        <v>38</v>
      </c>
      <c r="P221" s="70">
        <v>100</v>
      </c>
      <c r="Q221" s="71" t="s">
        <v>2951</v>
      </c>
      <c r="R221" s="70">
        <v>100</v>
      </c>
      <c r="S221" s="72">
        <v>45433</v>
      </c>
      <c r="T221" s="71" t="s">
        <v>1323</v>
      </c>
      <c r="U221" s="71" t="s">
        <v>155</v>
      </c>
      <c r="V221" s="72">
        <v>33443</v>
      </c>
      <c r="W221" s="71" t="s">
        <v>1324</v>
      </c>
      <c r="X221" s="71" t="s">
        <v>42</v>
      </c>
      <c r="Y221" s="71" t="s">
        <v>60</v>
      </c>
      <c r="Z221" s="70">
        <v>0</v>
      </c>
      <c r="AA221" s="70">
        <v>6</v>
      </c>
      <c r="AB221" s="71" t="s">
        <v>36</v>
      </c>
      <c r="AC221" s="71" t="s">
        <v>2905</v>
      </c>
      <c r="AD221" s="71" t="s">
        <v>44</v>
      </c>
      <c r="AE221" s="71" t="s">
        <v>45</v>
      </c>
      <c r="AF221" s="71" t="s">
        <v>1264</v>
      </c>
      <c r="AG221" s="71" t="s">
        <v>55</v>
      </c>
      <c r="AH221" s="73">
        <v>2026.47</v>
      </c>
      <c r="AI221" s="70"/>
      <c r="AJ221" s="73">
        <v>649.9</v>
      </c>
      <c r="AK221" s="70"/>
      <c r="AL221" s="73">
        <v>2676.37</v>
      </c>
      <c r="AM221" s="73">
        <v>89.21</v>
      </c>
      <c r="AN221" s="109">
        <f t="shared" si="14"/>
        <v>11.151249999999999</v>
      </c>
      <c r="AO221" s="82" t="str">
        <f t="shared" si="16"/>
        <v>19228128</v>
      </c>
      <c r="AP221" s="82">
        <f>VLOOKUP(AO221,Centros!$AA$2:$AB$490,2,FALSE)</f>
        <v>777782</v>
      </c>
      <c r="AQ221" s="82" t="str">
        <f>VLOOKUP(AP221,Centros!$U$2:$V$281,2,FALSE)</f>
        <v>COCINA CENTRAL NAVE SAN FERNANDO</v>
      </c>
      <c r="AR221" s="82" t="str">
        <f>VLOOKUP(A221,Centros!$AC$2:$AE$349,3,FALSE)</f>
        <v>ALGADI</v>
      </c>
      <c r="AS221" s="82">
        <f t="shared" si="17"/>
        <v>777782</v>
      </c>
      <c r="AT221" s="82">
        <f t="shared" si="15"/>
        <v>19228</v>
      </c>
    </row>
    <row r="222" spans="1:46" x14ac:dyDescent="0.3">
      <c r="A222" s="70">
        <v>19228</v>
      </c>
      <c r="B222" s="70">
        <v>2226</v>
      </c>
      <c r="C222" s="71" t="s">
        <v>7951</v>
      </c>
      <c r="D222" s="70">
        <v>2226</v>
      </c>
      <c r="E222" s="71" t="s">
        <v>35</v>
      </c>
      <c r="F222" s="72">
        <v>45903</v>
      </c>
      <c r="G222" s="72"/>
      <c r="H222" s="71" t="s">
        <v>7952</v>
      </c>
      <c r="I222" s="71" t="s">
        <v>7953</v>
      </c>
      <c r="J222" s="71" t="s">
        <v>36</v>
      </c>
      <c r="K222" s="71" t="s">
        <v>7954</v>
      </c>
      <c r="L222" s="71" t="s">
        <v>7955</v>
      </c>
      <c r="M222" s="71" t="s">
        <v>7956</v>
      </c>
      <c r="N222" s="71" t="s">
        <v>6096</v>
      </c>
      <c r="O222" s="71" t="s">
        <v>38</v>
      </c>
      <c r="P222" s="70">
        <v>100</v>
      </c>
      <c r="Q222" s="71" t="s">
        <v>2951</v>
      </c>
      <c r="R222" s="70">
        <v>100</v>
      </c>
      <c r="S222" s="72">
        <v>45903</v>
      </c>
      <c r="T222" s="71" t="s">
        <v>2843</v>
      </c>
      <c r="U222" s="71" t="s">
        <v>155</v>
      </c>
      <c r="V222" s="72">
        <v>25835</v>
      </c>
      <c r="W222" s="71" t="s">
        <v>335</v>
      </c>
      <c r="X222" s="71" t="s">
        <v>51</v>
      </c>
      <c r="Y222" s="71" t="s">
        <v>52</v>
      </c>
      <c r="Z222" s="70">
        <v>0</v>
      </c>
      <c r="AA222" s="70">
        <v>6</v>
      </c>
      <c r="AB222" s="71" t="s">
        <v>36</v>
      </c>
      <c r="AC222" s="71" t="s">
        <v>2905</v>
      </c>
      <c r="AD222" s="71" t="s">
        <v>44</v>
      </c>
      <c r="AE222" s="71" t="s">
        <v>45</v>
      </c>
      <c r="AF222" s="71" t="s">
        <v>155</v>
      </c>
      <c r="AG222" s="71" t="s">
        <v>46</v>
      </c>
      <c r="AH222" s="73">
        <v>1300</v>
      </c>
      <c r="AI222" s="73">
        <v>216.67</v>
      </c>
      <c r="AJ222" s="73">
        <v>486.39</v>
      </c>
      <c r="AK222" s="70"/>
      <c r="AL222" s="73">
        <v>2003.06</v>
      </c>
      <c r="AM222" s="73">
        <v>66.77</v>
      </c>
      <c r="AN222" s="109">
        <f t="shared" si="14"/>
        <v>8.3462499999999995</v>
      </c>
      <c r="AO222" s="82" t="str">
        <f t="shared" si="16"/>
        <v>1922860</v>
      </c>
      <c r="AP222" s="82">
        <f>VLOOKUP(AO222,Centros!$AA$2:$AB$490,2,FALSE)</f>
        <v>350001</v>
      </c>
      <c r="AQ222" s="82" t="str">
        <f>VLOOKUP(AP222,Centros!$U$2:$V$281,2,FALSE)</f>
        <v>CLARETIANOS COLMENAR SEMINARIO</v>
      </c>
      <c r="AR222" s="82" t="str">
        <f>VLOOKUP(A222,Centros!$AC$2:$AE$349,3,FALSE)</f>
        <v>ALGADI</v>
      </c>
      <c r="AS222" s="82">
        <f t="shared" si="17"/>
        <v>350001</v>
      </c>
      <c r="AT222" s="82">
        <f t="shared" si="15"/>
        <v>19228</v>
      </c>
    </row>
    <row r="223" spans="1:46" x14ac:dyDescent="0.3">
      <c r="A223" s="70">
        <v>19228</v>
      </c>
      <c r="B223" s="70">
        <v>134</v>
      </c>
      <c r="C223" s="71" t="s">
        <v>3349</v>
      </c>
      <c r="D223" s="70">
        <v>134</v>
      </c>
      <c r="E223" s="71" t="s">
        <v>35</v>
      </c>
      <c r="F223" s="72">
        <v>44348</v>
      </c>
      <c r="G223" s="72"/>
      <c r="H223" s="71" t="s">
        <v>3350</v>
      </c>
      <c r="I223" s="71" t="s">
        <v>3351</v>
      </c>
      <c r="J223" s="71" t="s">
        <v>3352</v>
      </c>
      <c r="K223" s="71" t="s">
        <v>3353</v>
      </c>
      <c r="L223" s="71" t="s">
        <v>3354</v>
      </c>
      <c r="M223" s="71" t="s">
        <v>3355</v>
      </c>
      <c r="N223" s="71" t="s">
        <v>77</v>
      </c>
      <c r="O223" s="71" t="s">
        <v>38</v>
      </c>
      <c r="P223" s="70">
        <v>200</v>
      </c>
      <c r="Q223" s="71" t="s">
        <v>2925</v>
      </c>
      <c r="R223" s="70">
        <v>70</v>
      </c>
      <c r="S223" s="72">
        <v>40330</v>
      </c>
      <c r="T223" s="71" t="s">
        <v>3356</v>
      </c>
      <c r="U223" s="71" t="s">
        <v>126</v>
      </c>
      <c r="V223" s="72">
        <v>22751</v>
      </c>
      <c r="W223" s="71" t="s">
        <v>248</v>
      </c>
      <c r="X223" s="71" t="s">
        <v>42</v>
      </c>
      <c r="Y223" s="71" t="s">
        <v>36</v>
      </c>
      <c r="Z223" s="70">
        <v>0</v>
      </c>
      <c r="AA223" s="70">
        <v>6</v>
      </c>
      <c r="AB223" s="71" t="s">
        <v>36</v>
      </c>
      <c r="AC223" s="71" t="s">
        <v>2905</v>
      </c>
      <c r="AD223" s="71" t="s">
        <v>44</v>
      </c>
      <c r="AE223" s="71" t="s">
        <v>61</v>
      </c>
      <c r="AF223" s="71" t="s">
        <v>280</v>
      </c>
      <c r="AG223" s="71" t="s">
        <v>46</v>
      </c>
      <c r="AH223" s="73">
        <v>1037.19</v>
      </c>
      <c r="AI223" s="73">
        <v>135.19999999999999</v>
      </c>
      <c r="AJ223" s="73">
        <v>375.98</v>
      </c>
      <c r="AK223" s="70"/>
      <c r="AL223" s="73">
        <v>1548.37</v>
      </c>
      <c r="AM223" s="73">
        <v>51.61</v>
      </c>
      <c r="AN223" s="109">
        <f t="shared" si="14"/>
        <v>9.2160714285714285</v>
      </c>
      <c r="AO223" s="82" t="str">
        <f t="shared" si="16"/>
        <v>1922816</v>
      </c>
      <c r="AP223" s="82">
        <f>VLOOKUP(AO223,Centros!$AA$2:$AB$490,2,FALSE)</f>
        <v>510013</v>
      </c>
      <c r="AQ223" s="82" t="str">
        <f>VLOOKUP(AP223,Centros!$U$2:$V$281,2,FALSE)</f>
        <v>C.P. PP. REPARADORES - BALBINA VALVERDE</v>
      </c>
      <c r="AR223" s="82" t="str">
        <f>VLOOKUP(A223,Centros!$AC$2:$AE$349,3,FALSE)</f>
        <v>ALGADI</v>
      </c>
      <c r="AS223" s="82">
        <f t="shared" si="17"/>
        <v>510013</v>
      </c>
      <c r="AT223" s="82">
        <f t="shared" si="15"/>
        <v>19228</v>
      </c>
    </row>
    <row r="224" spans="1:46" x14ac:dyDescent="0.3">
      <c r="A224" s="70">
        <v>19228</v>
      </c>
      <c r="B224" s="70">
        <v>2203</v>
      </c>
      <c r="C224" s="71" t="s">
        <v>7957</v>
      </c>
      <c r="D224" s="70">
        <v>2203</v>
      </c>
      <c r="E224" s="71" t="s">
        <v>35</v>
      </c>
      <c r="F224" s="72">
        <v>45897</v>
      </c>
      <c r="G224" s="72"/>
      <c r="H224" s="71" t="s">
        <v>7958</v>
      </c>
      <c r="I224" s="71" t="s">
        <v>7959</v>
      </c>
      <c r="J224" s="71" t="s">
        <v>36</v>
      </c>
      <c r="K224" s="71" t="s">
        <v>7960</v>
      </c>
      <c r="L224" s="71" t="s">
        <v>7961</v>
      </c>
      <c r="M224" s="71" t="s">
        <v>7962</v>
      </c>
      <c r="N224" s="71" t="s">
        <v>47</v>
      </c>
      <c r="O224" s="71" t="s">
        <v>38</v>
      </c>
      <c r="P224" s="70">
        <v>502</v>
      </c>
      <c r="Q224" s="71" t="s">
        <v>3098</v>
      </c>
      <c r="R224" s="70">
        <v>87.5</v>
      </c>
      <c r="S224" s="72">
        <v>45898</v>
      </c>
      <c r="T224" s="71" t="s">
        <v>3733</v>
      </c>
      <c r="U224" s="71" t="s">
        <v>155</v>
      </c>
      <c r="V224" s="72">
        <v>27518</v>
      </c>
      <c r="W224" s="71" t="s">
        <v>425</v>
      </c>
      <c r="X224" s="71" t="s">
        <v>42</v>
      </c>
      <c r="Y224" s="71" t="s">
        <v>36</v>
      </c>
      <c r="Z224" s="70">
        <v>0</v>
      </c>
      <c r="AA224" s="70">
        <v>6</v>
      </c>
      <c r="AB224" s="71" t="s">
        <v>36</v>
      </c>
      <c r="AC224" s="71" t="s">
        <v>2905</v>
      </c>
      <c r="AD224" s="71" t="s">
        <v>44</v>
      </c>
      <c r="AE224" s="71" t="s">
        <v>61</v>
      </c>
      <c r="AF224" s="71" t="s">
        <v>352</v>
      </c>
      <c r="AG224" s="71" t="s">
        <v>55</v>
      </c>
      <c r="AH224" s="73">
        <v>1036</v>
      </c>
      <c r="AI224" s="73">
        <v>169</v>
      </c>
      <c r="AJ224" s="73">
        <v>445.67</v>
      </c>
      <c r="AK224" s="70"/>
      <c r="AL224" s="73">
        <v>1650.67</v>
      </c>
      <c r="AM224" s="73">
        <v>55.02</v>
      </c>
      <c r="AN224" s="109">
        <f t="shared" si="14"/>
        <v>7.86</v>
      </c>
      <c r="AO224" s="82" t="str">
        <f t="shared" si="16"/>
        <v>1922874</v>
      </c>
      <c r="AP224" s="82">
        <f>VLOOKUP(AO224,Centros!$AA$2:$AB$490,2,FALSE)</f>
        <v>340013</v>
      </c>
      <c r="AQ224" s="82" t="str">
        <f>VLOOKUP(AP224,Centros!$U$2:$V$281,2,FALSE)</f>
        <v>CLARETIANOS BUEN SUCESO</v>
      </c>
      <c r="AR224" s="82" t="str">
        <f>VLOOKUP(A224,Centros!$AC$2:$AE$349,3,FALSE)</f>
        <v>ALGADI</v>
      </c>
      <c r="AS224" s="82">
        <f t="shared" si="17"/>
        <v>340013</v>
      </c>
      <c r="AT224" s="82">
        <f t="shared" si="15"/>
        <v>19228</v>
      </c>
    </row>
    <row r="225" spans="1:46" x14ac:dyDescent="0.3">
      <c r="A225" s="70">
        <v>19228</v>
      </c>
      <c r="B225" s="70">
        <v>48</v>
      </c>
      <c r="C225" s="71" t="s">
        <v>3357</v>
      </c>
      <c r="D225" s="70">
        <v>48</v>
      </c>
      <c r="E225" s="71" t="s">
        <v>35</v>
      </c>
      <c r="F225" s="72">
        <v>45353</v>
      </c>
      <c r="G225" s="72"/>
      <c r="H225" s="71" t="s">
        <v>3358</v>
      </c>
      <c r="I225" s="71" t="s">
        <v>3359</v>
      </c>
      <c r="J225" s="71" t="s">
        <v>3360</v>
      </c>
      <c r="K225" s="71" t="s">
        <v>3360</v>
      </c>
      <c r="L225" s="71" t="s">
        <v>3361</v>
      </c>
      <c r="M225" s="71" t="s">
        <v>3362</v>
      </c>
      <c r="N225" s="71" t="s">
        <v>3363</v>
      </c>
      <c r="O225" s="71" t="s">
        <v>38</v>
      </c>
      <c r="P225" s="70">
        <v>100</v>
      </c>
      <c r="Q225" s="71" t="s">
        <v>2951</v>
      </c>
      <c r="R225" s="70">
        <v>100</v>
      </c>
      <c r="S225" s="72">
        <v>42716</v>
      </c>
      <c r="T225" s="71" t="s">
        <v>2830</v>
      </c>
      <c r="U225" s="71" t="s">
        <v>281</v>
      </c>
      <c r="V225" s="72">
        <v>28710</v>
      </c>
      <c r="W225" s="71" t="s">
        <v>80</v>
      </c>
      <c r="X225" s="71" t="s">
        <v>51</v>
      </c>
      <c r="Y225" s="71" t="s">
        <v>36</v>
      </c>
      <c r="Z225" s="70">
        <v>0</v>
      </c>
      <c r="AA225" s="70">
        <v>3</v>
      </c>
      <c r="AB225" s="71" t="s">
        <v>36</v>
      </c>
      <c r="AC225" s="71" t="s">
        <v>3000</v>
      </c>
      <c r="AD225" s="71" t="s">
        <v>3001</v>
      </c>
      <c r="AE225" s="71" t="s">
        <v>61</v>
      </c>
      <c r="AF225" s="71" t="s">
        <v>119</v>
      </c>
      <c r="AG225" s="71" t="s">
        <v>46</v>
      </c>
      <c r="AH225" s="73">
        <v>2624.45</v>
      </c>
      <c r="AI225" s="73">
        <v>433.04</v>
      </c>
      <c r="AJ225" s="73">
        <v>980.53</v>
      </c>
      <c r="AK225" s="70"/>
      <c r="AL225" s="73">
        <v>4038.02</v>
      </c>
      <c r="AM225" s="73">
        <v>134.6</v>
      </c>
      <c r="AN225" s="109">
        <f t="shared" si="14"/>
        <v>16.824999999999999</v>
      </c>
      <c r="AO225" s="82" t="str">
        <f t="shared" si="16"/>
        <v>192287</v>
      </c>
      <c r="AP225" s="82">
        <f>VLOOKUP(AO225,Centros!$AA$2:$AB$490,2,FALSE)</f>
        <v>120028</v>
      </c>
      <c r="AQ225" s="82" t="str">
        <f>VLOOKUP(AP225,Centros!$U$2:$V$281,2,FALSE)</f>
        <v>C.M.STA.MARIA DEL PINO</v>
      </c>
      <c r="AR225" s="82" t="str">
        <f>VLOOKUP(A225,Centros!$AC$2:$AE$349,3,FALSE)</f>
        <v>ALGADI</v>
      </c>
      <c r="AS225" s="82">
        <f t="shared" si="17"/>
        <v>120028</v>
      </c>
      <c r="AT225" s="82">
        <f t="shared" si="15"/>
        <v>19228</v>
      </c>
    </row>
    <row r="226" spans="1:46" x14ac:dyDescent="0.3">
      <c r="A226" s="70">
        <v>20028</v>
      </c>
      <c r="B226" s="70">
        <v>111</v>
      </c>
      <c r="C226" s="71" t="s">
        <v>5607</v>
      </c>
      <c r="D226" s="70">
        <v>111</v>
      </c>
      <c r="E226" s="71" t="s">
        <v>63</v>
      </c>
      <c r="F226" s="72">
        <v>45908</v>
      </c>
      <c r="G226" s="72"/>
      <c r="H226" s="71" t="s">
        <v>5608</v>
      </c>
      <c r="I226" s="71" t="s">
        <v>5609</v>
      </c>
      <c r="J226" s="71" t="s">
        <v>5610</v>
      </c>
      <c r="K226" s="71" t="s">
        <v>5611</v>
      </c>
      <c r="L226" s="71" t="s">
        <v>5612</v>
      </c>
      <c r="M226" s="71" t="s">
        <v>5613</v>
      </c>
      <c r="N226" s="71" t="s">
        <v>282</v>
      </c>
      <c r="O226" s="71" t="s">
        <v>38</v>
      </c>
      <c r="P226" s="70">
        <v>300</v>
      </c>
      <c r="Q226" s="71" t="s">
        <v>57</v>
      </c>
      <c r="R226" s="70">
        <v>31.25</v>
      </c>
      <c r="S226" s="72">
        <v>38607</v>
      </c>
      <c r="T226" s="71" t="s">
        <v>5407</v>
      </c>
      <c r="U226" s="71" t="s">
        <v>79</v>
      </c>
      <c r="V226" s="72">
        <v>23447</v>
      </c>
      <c r="W226" s="71" t="s">
        <v>210</v>
      </c>
      <c r="X226" s="71" t="s">
        <v>42</v>
      </c>
      <c r="Y226" s="71" t="s">
        <v>36</v>
      </c>
      <c r="Z226" s="70">
        <v>0</v>
      </c>
      <c r="AA226" s="70">
        <v>10</v>
      </c>
      <c r="AB226" s="71" t="s">
        <v>36</v>
      </c>
      <c r="AC226" s="71" t="s">
        <v>2905</v>
      </c>
      <c r="AD226" s="71" t="s">
        <v>44</v>
      </c>
      <c r="AE226" s="71" t="s">
        <v>45</v>
      </c>
      <c r="AF226" s="71" t="s">
        <v>5593</v>
      </c>
      <c r="AG226" s="71" t="s">
        <v>46</v>
      </c>
      <c r="AH226" s="73">
        <v>375.02</v>
      </c>
      <c r="AI226" s="73">
        <v>56.65</v>
      </c>
      <c r="AJ226" s="73">
        <v>160.07</v>
      </c>
      <c r="AK226" s="70"/>
      <c r="AL226" s="73">
        <v>591.74</v>
      </c>
      <c r="AM226" s="73">
        <v>19.72</v>
      </c>
      <c r="AN226" s="109">
        <f t="shared" si="14"/>
        <v>7.8879999999999999</v>
      </c>
      <c r="AO226" s="82" t="str">
        <f t="shared" si="16"/>
        <v>2002810</v>
      </c>
      <c r="AP226" s="82">
        <f>VLOOKUP(AO226,Centros!$AA$2:$AB$490,2,FALSE)</f>
        <v>110061</v>
      </c>
      <c r="AQ226" s="82" t="str">
        <f>VLOOKUP(AP226,Centros!$U$2:$V$281,2,FALSE)</f>
        <v>COL. SAN AGUSTIN - MADRID</v>
      </c>
      <c r="AR226" s="82" t="str">
        <f>VLOOKUP(A226,Centros!$AC$2:$AE$349,3,FALSE)</f>
        <v>SMI</v>
      </c>
      <c r="AS226" s="82">
        <f t="shared" si="17"/>
        <v>110061</v>
      </c>
      <c r="AT226" s="82">
        <f t="shared" si="15"/>
        <v>20028</v>
      </c>
    </row>
    <row r="227" spans="1:46" x14ac:dyDescent="0.3">
      <c r="A227" s="70">
        <v>20028</v>
      </c>
      <c r="B227" s="70">
        <v>376</v>
      </c>
      <c r="C227" s="71" t="s">
        <v>7964</v>
      </c>
      <c r="D227" s="70">
        <v>376</v>
      </c>
      <c r="E227" s="71" t="s">
        <v>63</v>
      </c>
      <c r="F227" s="72">
        <v>45931</v>
      </c>
      <c r="G227" s="72">
        <v>45935</v>
      </c>
      <c r="H227" s="71" t="s">
        <v>7965</v>
      </c>
      <c r="I227" s="71" t="s">
        <v>7966</v>
      </c>
      <c r="J227" s="71" t="s">
        <v>36</v>
      </c>
      <c r="K227" s="71" t="s">
        <v>7967</v>
      </c>
      <c r="L227" s="71" t="s">
        <v>7968</v>
      </c>
      <c r="M227" s="71" t="s">
        <v>7969</v>
      </c>
      <c r="N227" s="71" t="s">
        <v>37</v>
      </c>
      <c r="O227" s="71" t="s">
        <v>38</v>
      </c>
      <c r="P227" s="70">
        <v>300</v>
      </c>
      <c r="Q227" s="71" t="s">
        <v>57</v>
      </c>
      <c r="R227" s="70">
        <v>25</v>
      </c>
      <c r="S227" s="72">
        <v>44715</v>
      </c>
      <c r="T227" s="71" t="s">
        <v>5260</v>
      </c>
      <c r="U227" s="71" t="s">
        <v>79</v>
      </c>
      <c r="V227" s="72">
        <v>37565</v>
      </c>
      <c r="W227" s="71" t="s">
        <v>65</v>
      </c>
      <c r="X227" s="71" t="s">
        <v>51</v>
      </c>
      <c r="Y227" s="71" t="s">
        <v>52</v>
      </c>
      <c r="Z227" s="70">
        <v>0</v>
      </c>
      <c r="AA227" s="70">
        <v>10</v>
      </c>
      <c r="AB227" s="71" t="s">
        <v>36</v>
      </c>
      <c r="AC227" s="71" t="s">
        <v>2905</v>
      </c>
      <c r="AD227" s="71" t="s">
        <v>44</v>
      </c>
      <c r="AE227" s="71" t="s">
        <v>45</v>
      </c>
      <c r="AF227" s="71" t="s">
        <v>79</v>
      </c>
      <c r="AG227" s="71" t="s">
        <v>46</v>
      </c>
      <c r="AH227" s="73">
        <v>90</v>
      </c>
      <c r="AI227" s="73">
        <v>7.55</v>
      </c>
      <c r="AJ227" s="73">
        <v>32.36</v>
      </c>
      <c r="AK227" s="70"/>
      <c r="AL227" s="73">
        <v>129.91</v>
      </c>
      <c r="AM227" s="73">
        <v>25.98</v>
      </c>
      <c r="AN227" s="109">
        <f t="shared" si="14"/>
        <v>12.99</v>
      </c>
      <c r="AO227" s="82" t="str">
        <f t="shared" si="16"/>
        <v>2002821</v>
      </c>
      <c r="AP227" s="82">
        <f>VLOOKUP(AO227,Centros!$AA$2:$AB$490,2,FALSE)</f>
        <v>110120</v>
      </c>
      <c r="AQ227" s="82" t="str">
        <f>VLOOKUP(AP227,Centros!$U$2:$V$281,2,FALSE)</f>
        <v>COLEGIO CRISTO REY  - LAS ROZAS</v>
      </c>
      <c r="AR227" s="82" t="str">
        <f>VLOOKUP(A227,Centros!$AC$2:$AE$349,3,FALSE)</f>
        <v>SMI</v>
      </c>
      <c r="AS227" s="82">
        <f t="shared" si="17"/>
        <v>110120</v>
      </c>
      <c r="AT227" s="82">
        <f t="shared" si="15"/>
        <v>20028</v>
      </c>
    </row>
    <row r="228" spans="1:46" x14ac:dyDescent="0.3">
      <c r="A228" s="70">
        <v>19228</v>
      </c>
      <c r="B228" s="70">
        <v>983</v>
      </c>
      <c r="C228" s="71" t="s">
        <v>5614</v>
      </c>
      <c r="D228" s="70">
        <v>983</v>
      </c>
      <c r="E228" s="71" t="s">
        <v>35</v>
      </c>
      <c r="F228" s="72">
        <v>45894</v>
      </c>
      <c r="G228" s="72"/>
      <c r="H228" s="71" t="s">
        <v>5615</v>
      </c>
      <c r="I228" s="71" t="s">
        <v>5616</v>
      </c>
      <c r="J228" s="71" t="s">
        <v>36</v>
      </c>
      <c r="K228" s="71" t="s">
        <v>5617</v>
      </c>
      <c r="L228" s="71" t="s">
        <v>109</v>
      </c>
      <c r="M228" s="71" t="s">
        <v>5618</v>
      </c>
      <c r="N228" s="71" t="s">
        <v>37</v>
      </c>
      <c r="O228" s="71" t="s">
        <v>38</v>
      </c>
      <c r="P228" s="70">
        <v>300</v>
      </c>
      <c r="Q228" s="71" t="s">
        <v>78</v>
      </c>
      <c r="R228" s="70">
        <v>51.3</v>
      </c>
      <c r="S228" s="72">
        <v>44067</v>
      </c>
      <c r="T228" s="71" t="s">
        <v>2846</v>
      </c>
      <c r="U228" s="71" t="s">
        <v>90</v>
      </c>
      <c r="V228" s="72">
        <v>24396</v>
      </c>
      <c r="W228" s="71" t="s">
        <v>103</v>
      </c>
      <c r="X228" s="71" t="s">
        <v>42</v>
      </c>
      <c r="Y228" s="71" t="s">
        <v>36</v>
      </c>
      <c r="Z228" s="70">
        <v>0</v>
      </c>
      <c r="AA228" s="70">
        <v>10</v>
      </c>
      <c r="AB228" s="71" t="s">
        <v>818</v>
      </c>
      <c r="AC228" s="71" t="s">
        <v>2825</v>
      </c>
      <c r="AD228" s="71" t="s">
        <v>92</v>
      </c>
      <c r="AE228" s="71" t="s">
        <v>45</v>
      </c>
      <c r="AF228" s="71" t="s">
        <v>104</v>
      </c>
      <c r="AG228" s="71" t="s">
        <v>46</v>
      </c>
      <c r="AH228" s="73">
        <v>659.82</v>
      </c>
      <c r="AI228" s="70"/>
      <c r="AJ228" s="73">
        <v>-330.48</v>
      </c>
      <c r="AK228" s="70"/>
      <c r="AL228" s="73">
        <v>329.34</v>
      </c>
      <c r="AM228" s="73">
        <v>10.62</v>
      </c>
      <c r="AN228" s="109">
        <f t="shared" si="14"/>
        <v>2.5877192982456139</v>
      </c>
      <c r="AO228" s="82" t="str">
        <f t="shared" si="16"/>
        <v>1922891</v>
      </c>
      <c r="AP228" s="82">
        <f>VLOOKUP(AO228,Centros!$AA$2:$AB$490,2,FALSE)</f>
        <v>110011</v>
      </c>
      <c r="AQ228" s="82" t="str">
        <f>VLOOKUP(AP228,Centros!$U$2:$V$281,2,FALSE)</f>
        <v>COLEGIO SAMER CALASANZ</v>
      </c>
      <c r="AR228" s="82" t="str">
        <f>VLOOKUP(A228,Centros!$AC$2:$AE$349,3,FALSE)</f>
        <v>ALGADI</v>
      </c>
      <c r="AS228" s="82">
        <f t="shared" si="17"/>
        <v>110011</v>
      </c>
      <c r="AT228" s="82">
        <f t="shared" si="15"/>
        <v>19228</v>
      </c>
    </row>
    <row r="229" spans="1:46" x14ac:dyDescent="0.3">
      <c r="A229" s="70">
        <v>20028</v>
      </c>
      <c r="B229" s="70">
        <v>112</v>
      </c>
      <c r="C229" s="71" t="s">
        <v>5619</v>
      </c>
      <c r="D229" s="70">
        <v>112</v>
      </c>
      <c r="E229" s="71" t="s">
        <v>63</v>
      </c>
      <c r="F229" s="72">
        <v>45908</v>
      </c>
      <c r="G229" s="72"/>
      <c r="H229" s="71" t="s">
        <v>5620</v>
      </c>
      <c r="I229" s="71" t="s">
        <v>5621</v>
      </c>
      <c r="J229" s="71" t="s">
        <v>36</v>
      </c>
      <c r="K229" s="71" t="s">
        <v>5622</v>
      </c>
      <c r="L229" s="71" t="s">
        <v>5623</v>
      </c>
      <c r="M229" s="71" t="s">
        <v>5624</v>
      </c>
      <c r="N229" s="71" t="s">
        <v>283</v>
      </c>
      <c r="O229" s="71" t="s">
        <v>38</v>
      </c>
      <c r="P229" s="70">
        <v>300</v>
      </c>
      <c r="Q229" s="71" t="s">
        <v>57</v>
      </c>
      <c r="R229" s="70">
        <v>31.25</v>
      </c>
      <c r="S229" s="72">
        <v>42642</v>
      </c>
      <c r="T229" s="71" t="s">
        <v>5407</v>
      </c>
      <c r="U229" s="71" t="s">
        <v>79</v>
      </c>
      <c r="V229" s="72">
        <v>28257</v>
      </c>
      <c r="W229" s="71" t="s">
        <v>210</v>
      </c>
      <c r="X229" s="71" t="s">
        <v>42</v>
      </c>
      <c r="Y229" s="71" t="s">
        <v>36</v>
      </c>
      <c r="Z229" s="70">
        <v>0</v>
      </c>
      <c r="AA229" s="70">
        <v>10</v>
      </c>
      <c r="AB229" s="71" t="s">
        <v>36</v>
      </c>
      <c r="AC229" s="71" t="s">
        <v>2905</v>
      </c>
      <c r="AD229" s="71" t="s">
        <v>44</v>
      </c>
      <c r="AE229" s="71" t="s">
        <v>45</v>
      </c>
      <c r="AF229" s="71" t="s">
        <v>5593</v>
      </c>
      <c r="AG229" s="71" t="s">
        <v>55</v>
      </c>
      <c r="AH229" s="73">
        <v>375.02</v>
      </c>
      <c r="AI229" s="73">
        <v>56.65</v>
      </c>
      <c r="AJ229" s="73">
        <v>160.07</v>
      </c>
      <c r="AK229" s="70"/>
      <c r="AL229" s="73">
        <v>591.74</v>
      </c>
      <c r="AM229" s="73">
        <v>19.72</v>
      </c>
      <c r="AN229" s="109">
        <f t="shared" si="14"/>
        <v>7.8879999999999999</v>
      </c>
      <c r="AO229" s="82" t="str">
        <f t="shared" si="16"/>
        <v>2002810</v>
      </c>
      <c r="AP229" s="82">
        <f>VLOOKUP(AO229,Centros!$AA$2:$AB$490,2,FALSE)</f>
        <v>110061</v>
      </c>
      <c r="AQ229" s="82" t="str">
        <f>VLOOKUP(AP229,Centros!$U$2:$V$281,2,FALSE)</f>
        <v>COL. SAN AGUSTIN - MADRID</v>
      </c>
      <c r="AR229" s="82" t="str">
        <f>VLOOKUP(A229,Centros!$AC$2:$AE$349,3,FALSE)</f>
        <v>SMI</v>
      </c>
      <c r="AS229" s="82">
        <f t="shared" si="17"/>
        <v>110061</v>
      </c>
      <c r="AT229" s="82">
        <f t="shared" si="15"/>
        <v>20028</v>
      </c>
    </row>
    <row r="230" spans="1:46" x14ac:dyDescent="0.3">
      <c r="A230" s="70">
        <v>20041</v>
      </c>
      <c r="B230" s="70">
        <v>5</v>
      </c>
      <c r="C230" s="71" t="s">
        <v>7970</v>
      </c>
      <c r="D230" s="70">
        <v>5</v>
      </c>
      <c r="E230" s="71" t="s">
        <v>7517</v>
      </c>
      <c r="F230" s="72">
        <v>45910</v>
      </c>
      <c r="G230" s="72"/>
      <c r="H230" s="71" t="s">
        <v>7971</v>
      </c>
      <c r="I230" s="71" t="s">
        <v>7972</v>
      </c>
      <c r="J230" s="71" t="s">
        <v>36</v>
      </c>
      <c r="K230" s="71" t="s">
        <v>7973</v>
      </c>
      <c r="L230" s="71" t="s">
        <v>101</v>
      </c>
      <c r="M230" s="71" t="s">
        <v>7974</v>
      </c>
      <c r="N230" s="71" t="s">
        <v>179</v>
      </c>
      <c r="O230" s="71" t="s">
        <v>176</v>
      </c>
      <c r="P230" s="70">
        <v>300</v>
      </c>
      <c r="Q230" s="71" t="s">
        <v>78</v>
      </c>
      <c r="R230" s="70">
        <v>25</v>
      </c>
      <c r="S230" s="72">
        <v>44562</v>
      </c>
      <c r="T230" s="71" t="s">
        <v>7786</v>
      </c>
      <c r="U230" s="71" t="s">
        <v>6611</v>
      </c>
      <c r="V230" s="72">
        <v>33308</v>
      </c>
      <c r="W230" s="71" t="s">
        <v>139</v>
      </c>
      <c r="X230" s="71" t="s">
        <v>42</v>
      </c>
      <c r="Y230" s="71" t="s">
        <v>60</v>
      </c>
      <c r="Z230" s="70">
        <v>0</v>
      </c>
      <c r="AA230" s="70">
        <v>10</v>
      </c>
      <c r="AB230" s="71" t="s">
        <v>36</v>
      </c>
      <c r="AC230" s="71" t="s">
        <v>2911</v>
      </c>
      <c r="AD230" s="71" t="s">
        <v>44</v>
      </c>
      <c r="AE230" s="71" t="s">
        <v>45</v>
      </c>
      <c r="AF230" s="71" t="s">
        <v>210</v>
      </c>
      <c r="AG230" s="71" t="s">
        <v>46</v>
      </c>
      <c r="AH230" s="73">
        <v>333.16</v>
      </c>
      <c r="AI230" s="73">
        <v>48.76</v>
      </c>
      <c r="AJ230" s="73">
        <v>126.95</v>
      </c>
      <c r="AK230" s="70"/>
      <c r="AL230" s="73">
        <v>508.87</v>
      </c>
      <c r="AM230" s="73">
        <v>16.96</v>
      </c>
      <c r="AN230" s="109">
        <f t="shared" si="14"/>
        <v>8.48</v>
      </c>
      <c r="AO230" s="82" t="str">
        <f t="shared" si="16"/>
        <v>200412</v>
      </c>
      <c r="AP230" s="82">
        <f>VLOOKUP(AO230,Centros!$AA$2:$AB$490,2,FALSE)</f>
        <v>110106</v>
      </c>
      <c r="AQ230" s="82" t="str">
        <f>VLOOKUP(AP230,Centros!$U$2:$V$281,2,FALSE)</f>
        <v>COLEGIO SAN JOSE SS.CC. DE SEVILLA</v>
      </c>
      <c r="AR230" s="82" t="str">
        <f>VLOOKUP(A230,Centros!$AC$2:$AE$349,3,FALSE)</f>
        <v>SMI</v>
      </c>
      <c r="AS230" s="82">
        <f t="shared" si="17"/>
        <v>110106</v>
      </c>
      <c r="AT230" s="82">
        <f t="shared" si="15"/>
        <v>20041</v>
      </c>
    </row>
    <row r="231" spans="1:46" x14ac:dyDescent="0.3">
      <c r="A231" s="70">
        <v>19228</v>
      </c>
      <c r="B231" s="70">
        <v>129</v>
      </c>
      <c r="C231" s="71" t="s">
        <v>3364</v>
      </c>
      <c r="D231" s="70">
        <v>129</v>
      </c>
      <c r="E231" s="71" t="s">
        <v>35</v>
      </c>
      <c r="F231" s="72">
        <v>44348</v>
      </c>
      <c r="G231" s="72"/>
      <c r="H231" s="71" t="s">
        <v>3365</v>
      </c>
      <c r="I231" s="71" t="s">
        <v>3366</v>
      </c>
      <c r="J231" s="71" t="s">
        <v>3367</v>
      </c>
      <c r="K231" s="71" t="s">
        <v>3368</v>
      </c>
      <c r="L231" s="71" t="s">
        <v>3369</v>
      </c>
      <c r="M231" s="71" t="s">
        <v>3370</v>
      </c>
      <c r="N231" s="71" t="s">
        <v>284</v>
      </c>
      <c r="O231" s="71" t="s">
        <v>38</v>
      </c>
      <c r="P231" s="70">
        <v>100</v>
      </c>
      <c r="Q231" s="71" t="s">
        <v>2951</v>
      </c>
      <c r="R231" s="70">
        <v>100</v>
      </c>
      <c r="S231" s="72">
        <v>37928</v>
      </c>
      <c r="T231" s="71" t="s">
        <v>3371</v>
      </c>
      <c r="U231" s="71" t="s">
        <v>58</v>
      </c>
      <c r="V231" s="72">
        <v>22958</v>
      </c>
      <c r="W231" s="71" t="s">
        <v>285</v>
      </c>
      <c r="X231" s="71" t="s">
        <v>42</v>
      </c>
      <c r="Y231" s="71" t="s">
        <v>36</v>
      </c>
      <c r="Z231" s="70">
        <v>0</v>
      </c>
      <c r="AA231" s="70">
        <v>10</v>
      </c>
      <c r="AB231" s="71" t="s">
        <v>36</v>
      </c>
      <c r="AC231" s="71" t="s">
        <v>2905</v>
      </c>
      <c r="AD231" s="71" t="s">
        <v>44</v>
      </c>
      <c r="AE231" s="71" t="s">
        <v>61</v>
      </c>
      <c r="AF231" s="71" t="s">
        <v>71</v>
      </c>
      <c r="AG231" s="71" t="s">
        <v>46</v>
      </c>
      <c r="AH231" s="73">
        <v>1313.73</v>
      </c>
      <c r="AI231" s="73">
        <v>181.29</v>
      </c>
      <c r="AJ231" s="73">
        <v>479.46</v>
      </c>
      <c r="AK231" s="70"/>
      <c r="AL231" s="73">
        <v>1974.48</v>
      </c>
      <c r="AM231" s="73">
        <v>65.819999999999993</v>
      </c>
      <c r="AN231" s="109">
        <f t="shared" si="14"/>
        <v>8.2274999999999991</v>
      </c>
      <c r="AO231" s="82" t="str">
        <f t="shared" si="16"/>
        <v>1922815</v>
      </c>
      <c r="AP231" s="82">
        <f>VLOOKUP(AO231,Centros!$AA$2:$AB$490,2,FALSE)</f>
        <v>110026</v>
      </c>
      <c r="AQ231" s="82" t="str">
        <f>VLOOKUP(AP231,Centros!$U$2:$V$281,2,FALSE)</f>
        <v>ESCUELA INFANTIL CUNA DE JESUS</v>
      </c>
      <c r="AR231" s="82" t="str">
        <f>VLOOKUP(A231,Centros!$AC$2:$AE$349,3,FALSE)</f>
        <v>ALGADI</v>
      </c>
      <c r="AS231" s="82">
        <f t="shared" si="17"/>
        <v>110026</v>
      </c>
      <c r="AT231" s="82">
        <f t="shared" si="15"/>
        <v>19228</v>
      </c>
    </row>
    <row r="232" spans="1:46" x14ac:dyDescent="0.3">
      <c r="A232" s="70">
        <v>19228</v>
      </c>
      <c r="B232" s="70">
        <v>2195</v>
      </c>
      <c r="C232" s="71" t="s">
        <v>5625</v>
      </c>
      <c r="D232" s="70">
        <v>2195</v>
      </c>
      <c r="E232" s="71" t="s">
        <v>35</v>
      </c>
      <c r="F232" s="72">
        <v>45908</v>
      </c>
      <c r="G232" s="72"/>
      <c r="H232" s="71" t="s">
        <v>5626</v>
      </c>
      <c r="I232" s="71" t="s">
        <v>5627</v>
      </c>
      <c r="J232" s="71" t="s">
        <v>36</v>
      </c>
      <c r="K232" s="71" t="s">
        <v>5628</v>
      </c>
      <c r="L232" s="71" t="s">
        <v>5629</v>
      </c>
      <c r="M232" s="71" t="s">
        <v>5630</v>
      </c>
      <c r="N232" s="71" t="s">
        <v>209</v>
      </c>
      <c r="O232" s="71" t="s">
        <v>38</v>
      </c>
      <c r="P232" s="70">
        <v>510</v>
      </c>
      <c r="Q232" s="71" t="s">
        <v>48</v>
      </c>
      <c r="R232" s="70">
        <v>50</v>
      </c>
      <c r="S232" s="72">
        <v>45908</v>
      </c>
      <c r="T232" s="71" t="s">
        <v>123</v>
      </c>
      <c r="U232" s="71" t="s">
        <v>40</v>
      </c>
      <c r="V232" s="72">
        <v>26927</v>
      </c>
      <c r="W232" s="71" t="s">
        <v>125</v>
      </c>
      <c r="X232" s="71" t="s">
        <v>42</v>
      </c>
      <c r="Y232" s="71" t="s">
        <v>52</v>
      </c>
      <c r="Z232" s="70">
        <v>0</v>
      </c>
      <c r="AA232" s="70">
        <v>10</v>
      </c>
      <c r="AB232" s="71" t="s">
        <v>36</v>
      </c>
      <c r="AC232" s="71" t="s">
        <v>2905</v>
      </c>
      <c r="AD232" s="71" t="s">
        <v>44</v>
      </c>
      <c r="AE232" s="71" t="s">
        <v>45</v>
      </c>
      <c r="AF232" s="71" t="s">
        <v>40</v>
      </c>
      <c r="AG232" s="71" t="s">
        <v>55</v>
      </c>
      <c r="AH232" s="73">
        <v>600.02</v>
      </c>
      <c r="AI232" s="73">
        <v>90.64</v>
      </c>
      <c r="AJ232" s="73">
        <v>245.47</v>
      </c>
      <c r="AK232" s="70"/>
      <c r="AL232" s="73">
        <v>936.13</v>
      </c>
      <c r="AM232" s="73">
        <v>31.2</v>
      </c>
      <c r="AN232" s="109">
        <f t="shared" si="14"/>
        <v>7.8</v>
      </c>
      <c r="AO232" s="82" t="str">
        <f t="shared" si="16"/>
        <v>1922832</v>
      </c>
      <c r="AP232" s="82">
        <f>VLOOKUP(AO232,Centros!$AA$2:$AB$490,2,FALSE)</f>
        <v>110061</v>
      </c>
      <c r="AQ232" s="82" t="str">
        <f>VLOOKUP(AP232,Centros!$U$2:$V$281,2,FALSE)</f>
        <v>COL. SAN AGUSTIN - MADRID</v>
      </c>
      <c r="AR232" s="82" t="str">
        <f>VLOOKUP(A232,Centros!$AC$2:$AE$349,3,FALSE)</f>
        <v>ALGADI</v>
      </c>
      <c r="AS232" s="82">
        <f t="shared" si="17"/>
        <v>110061</v>
      </c>
      <c r="AT232" s="82">
        <f t="shared" si="15"/>
        <v>19228</v>
      </c>
    </row>
    <row r="233" spans="1:46" x14ac:dyDescent="0.3">
      <c r="A233" s="70">
        <v>19228</v>
      </c>
      <c r="B233" s="70">
        <v>2228</v>
      </c>
      <c r="C233" s="71" t="s">
        <v>7975</v>
      </c>
      <c r="D233" s="70">
        <v>2228</v>
      </c>
      <c r="E233" s="71" t="s">
        <v>35</v>
      </c>
      <c r="F233" s="72">
        <v>45908</v>
      </c>
      <c r="G233" s="72"/>
      <c r="H233" s="71" t="s">
        <v>7976</v>
      </c>
      <c r="I233" s="71" t="s">
        <v>7977</v>
      </c>
      <c r="J233" s="71" t="s">
        <v>36</v>
      </c>
      <c r="K233" s="71" t="s">
        <v>7978</v>
      </c>
      <c r="L233" s="71" t="s">
        <v>7979</v>
      </c>
      <c r="M233" s="71" t="s">
        <v>7980</v>
      </c>
      <c r="N233" s="71" t="s">
        <v>196</v>
      </c>
      <c r="O233" s="71" t="s">
        <v>38</v>
      </c>
      <c r="P233" s="70">
        <v>510</v>
      </c>
      <c r="Q233" s="71" t="s">
        <v>48</v>
      </c>
      <c r="R233" s="70">
        <v>50</v>
      </c>
      <c r="S233" s="72">
        <v>45908</v>
      </c>
      <c r="T233" s="71" t="s">
        <v>2831</v>
      </c>
      <c r="U233" s="71" t="s">
        <v>40</v>
      </c>
      <c r="V233" s="72">
        <v>26389</v>
      </c>
      <c r="W233" s="71" t="s">
        <v>91</v>
      </c>
      <c r="X233" s="71" t="s">
        <v>42</v>
      </c>
      <c r="Y233" s="71" t="s">
        <v>52</v>
      </c>
      <c r="Z233" s="70">
        <v>0</v>
      </c>
      <c r="AA233" s="70">
        <v>10</v>
      </c>
      <c r="AB233" s="71" t="s">
        <v>36</v>
      </c>
      <c r="AC233" s="71" t="s">
        <v>2905</v>
      </c>
      <c r="AD233" s="71" t="s">
        <v>44</v>
      </c>
      <c r="AE233" s="71" t="s">
        <v>45</v>
      </c>
      <c r="AF233" s="71" t="s">
        <v>40</v>
      </c>
      <c r="AG233" s="71" t="s">
        <v>46</v>
      </c>
      <c r="AH233" s="73">
        <v>600.01</v>
      </c>
      <c r="AI233" s="73">
        <v>90.64</v>
      </c>
      <c r="AJ233" s="73">
        <v>245.47</v>
      </c>
      <c r="AK233" s="70"/>
      <c r="AL233" s="73">
        <v>936.12</v>
      </c>
      <c r="AM233" s="73">
        <v>31.2</v>
      </c>
      <c r="AN233" s="109">
        <f t="shared" si="14"/>
        <v>7.8</v>
      </c>
      <c r="AO233" s="82" t="str">
        <f t="shared" si="16"/>
        <v>1922861</v>
      </c>
      <c r="AP233" s="82">
        <f>VLOOKUP(AO233,Centros!$AA$2:$AB$490,2,FALSE)</f>
        <v>110807</v>
      </c>
      <c r="AQ233" s="82" t="str">
        <f>VLOOKUP(AP233,Centros!$U$2:$V$281,2,FALSE)</f>
        <v>COLEGIO NTRA SRA BUEN CONSEJO</v>
      </c>
      <c r="AR233" s="82" t="str">
        <f>VLOOKUP(A233,Centros!$AC$2:$AE$349,3,FALSE)</f>
        <v>ALGADI</v>
      </c>
      <c r="AS233" s="82">
        <f t="shared" si="17"/>
        <v>110807</v>
      </c>
      <c r="AT233" s="82">
        <f t="shared" si="15"/>
        <v>19228</v>
      </c>
    </row>
    <row r="234" spans="1:46" x14ac:dyDescent="0.3">
      <c r="A234" s="70">
        <v>19228</v>
      </c>
      <c r="B234" s="70">
        <v>153</v>
      </c>
      <c r="C234" s="71" t="s">
        <v>3372</v>
      </c>
      <c r="D234" s="70">
        <v>153</v>
      </c>
      <c r="E234" s="71" t="s">
        <v>35</v>
      </c>
      <c r="F234" s="72">
        <v>45017</v>
      </c>
      <c r="G234" s="72"/>
      <c r="H234" s="71" t="s">
        <v>3373</v>
      </c>
      <c r="I234" s="71" t="s">
        <v>3374</v>
      </c>
      <c r="J234" s="71" t="s">
        <v>3375</v>
      </c>
      <c r="K234" s="71" t="s">
        <v>3376</v>
      </c>
      <c r="L234" s="71" t="s">
        <v>3377</v>
      </c>
      <c r="M234" s="71" t="s">
        <v>3378</v>
      </c>
      <c r="N234" s="71" t="s">
        <v>233</v>
      </c>
      <c r="O234" s="71" t="s">
        <v>38</v>
      </c>
      <c r="P234" s="70">
        <v>100</v>
      </c>
      <c r="Q234" s="71" t="s">
        <v>2951</v>
      </c>
      <c r="R234" s="70">
        <v>100</v>
      </c>
      <c r="S234" s="72">
        <v>38992</v>
      </c>
      <c r="T234" s="71" t="s">
        <v>286</v>
      </c>
      <c r="U234" s="71" t="s">
        <v>126</v>
      </c>
      <c r="V234" s="72">
        <v>23335</v>
      </c>
      <c r="W234" s="71" t="s">
        <v>62</v>
      </c>
      <c r="X234" s="71" t="s">
        <v>42</v>
      </c>
      <c r="Y234" s="71" t="s">
        <v>36</v>
      </c>
      <c r="Z234" s="70">
        <v>0</v>
      </c>
      <c r="AA234" s="70">
        <v>6</v>
      </c>
      <c r="AB234" s="71" t="s">
        <v>36</v>
      </c>
      <c r="AC234" s="71" t="s">
        <v>2905</v>
      </c>
      <c r="AD234" s="71" t="s">
        <v>44</v>
      </c>
      <c r="AE234" s="71" t="s">
        <v>53</v>
      </c>
      <c r="AF234" s="71" t="s">
        <v>88</v>
      </c>
      <c r="AG234" s="71" t="s">
        <v>46</v>
      </c>
      <c r="AH234" s="73">
        <v>1384.84</v>
      </c>
      <c r="AI234" s="73">
        <v>193.14</v>
      </c>
      <c r="AJ234" s="73">
        <v>506.06</v>
      </c>
      <c r="AK234" s="70"/>
      <c r="AL234" s="73">
        <v>2084.04</v>
      </c>
      <c r="AM234" s="73">
        <v>69.47</v>
      </c>
      <c r="AN234" s="109">
        <f t="shared" si="14"/>
        <v>8.6837499999999999</v>
      </c>
      <c r="AO234" s="82" t="str">
        <f t="shared" si="16"/>
        <v>1922820</v>
      </c>
      <c r="AP234" s="82">
        <f>VLOOKUP(AO234,Centros!$AA$2:$AB$490,2,FALSE)</f>
        <v>110021</v>
      </c>
      <c r="AQ234" s="82" t="str">
        <f>VLOOKUP(AP234,Centros!$U$2:$V$281,2,FALSE)</f>
        <v>COLEGIO FUNDACION CALDEIRO</v>
      </c>
      <c r="AR234" s="82" t="str">
        <f>VLOOKUP(A234,Centros!$AC$2:$AE$349,3,FALSE)</f>
        <v>ALGADI</v>
      </c>
      <c r="AS234" s="82">
        <f t="shared" si="17"/>
        <v>110021</v>
      </c>
      <c r="AT234" s="82">
        <f t="shared" si="15"/>
        <v>19228</v>
      </c>
    </row>
    <row r="235" spans="1:46" x14ac:dyDescent="0.3">
      <c r="A235" s="70">
        <v>19228</v>
      </c>
      <c r="B235" s="70">
        <v>2079</v>
      </c>
      <c r="C235" s="71" t="s">
        <v>7981</v>
      </c>
      <c r="D235" s="70">
        <v>2079</v>
      </c>
      <c r="E235" s="71" t="s">
        <v>35</v>
      </c>
      <c r="F235" s="72">
        <v>45915</v>
      </c>
      <c r="G235" s="72"/>
      <c r="H235" s="71" t="s">
        <v>7982</v>
      </c>
      <c r="I235" s="71" t="s">
        <v>7983</v>
      </c>
      <c r="J235" s="71" t="s">
        <v>36</v>
      </c>
      <c r="K235" s="71" t="s">
        <v>7984</v>
      </c>
      <c r="L235" s="71" t="s">
        <v>7985</v>
      </c>
      <c r="M235" s="71" t="s">
        <v>7986</v>
      </c>
      <c r="N235" s="71" t="s">
        <v>37</v>
      </c>
      <c r="O235" s="71" t="s">
        <v>38</v>
      </c>
      <c r="P235" s="70">
        <v>502</v>
      </c>
      <c r="Q235" s="71" t="s">
        <v>3098</v>
      </c>
      <c r="R235" s="70">
        <v>65</v>
      </c>
      <c r="S235" s="72">
        <v>45915</v>
      </c>
      <c r="T235" s="71" t="s">
        <v>7987</v>
      </c>
      <c r="U235" s="71" t="s">
        <v>155</v>
      </c>
      <c r="V235" s="72">
        <v>29415</v>
      </c>
      <c r="W235" s="71" t="s">
        <v>7988</v>
      </c>
      <c r="X235" s="71" t="s">
        <v>42</v>
      </c>
      <c r="Y235" s="71" t="s">
        <v>52</v>
      </c>
      <c r="Z235" s="70">
        <v>0</v>
      </c>
      <c r="AA235" s="70">
        <v>6</v>
      </c>
      <c r="AB235" s="71" t="s">
        <v>36</v>
      </c>
      <c r="AC235" s="71" t="s">
        <v>2905</v>
      </c>
      <c r="AD235" s="71" t="s">
        <v>44</v>
      </c>
      <c r="AE235" s="71" t="s">
        <v>45</v>
      </c>
      <c r="AF235" s="71" t="s">
        <v>155</v>
      </c>
      <c r="AG235" s="71" t="s">
        <v>55</v>
      </c>
      <c r="AH235" s="73">
        <v>772.32</v>
      </c>
      <c r="AI235" s="73">
        <v>125.54</v>
      </c>
      <c r="AJ235" s="73">
        <v>332.17</v>
      </c>
      <c r="AK235" s="70"/>
      <c r="AL235" s="73">
        <v>1230.03</v>
      </c>
      <c r="AM235" s="73">
        <v>41</v>
      </c>
      <c r="AN235" s="109">
        <f t="shared" si="14"/>
        <v>7.8846153846153841</v>
      </c>
      <c r="AO235" s="82">
        <v>19228109</v>
      </c>
      <c r="AP235" s="82">
        <f>VLOOKUP(AO235,Centros!$AA$2:$AB$490,2,FALSE)</f>
        <v>340086</v>
      </c>
      <c r="AQ235" s="82" t="str">
        <f>VLOOKUP(AP235,Centros!$U$2:$V$281,2,FALSE)</f>
        <v>Misioneros Claretianos</v>
      </c>
      <c r="AR235" s="82" t="str">
        <f>VLOOKUP(A235,Centros!$AC$2:$AE$349,3,FALSE)</f>
        <v>ALGADI</v>
      </c>
      <c r="AS235" s="82">
        <f t="shared" si="17"/>
        <v>340086</v>
      </c>
      <c r="AT235" s="82">
        <f t="shared" si="15"/>
        <v>19228</v>
      </c>
    </row>
    <row r="236" spans="1:46" x14ac:dyDescent="0.3">
      <c r="A236" s="70">
        <v>19228</v>
      </c>
      <c r="B236" s="70">
        <v>633</v>
      </c>
      <c r="C236" s="71" t="s">
        <v>7989</v>
      </c>
      <c r="D236" s="70">
        <v>633</v>
      </c>
      <c r="E236" s="71" t="s">
        <v>35</v>
      </c>
      <c r="F236" s="72">
        <v>45894</v>
      </c>
      <c r="G236" s="72"/>
      <c r="H236" s="71" t="s">
        <v>7990</v>
      </c>
      <c r="I236" s="71" t="s">
        <v>7991</v>
      </c>
      <c r="J236" s="71" t="s">
        <v>36</v>
      </c>
      <c r="K236" s="71" t="s">
        <v>7992</v>
      </c>
      <c r="L236" s="71" t="s">
        <v>84</v>
      </c>
      <c r="M236" s="71" t="s">
        <v>7993</v>
      </c>
      <c r="N236" s="71" t="s">
        <v>36</v>
      </c>
      <c r="O236" s="71" t="s">
        <v>38</v>
      </c>
      <c r="P236" s="70">
        <v>300</v>
      </c>
      <c r="Q236" s="71" t="s">
        <v>57</v>
      </c>
      <c r="R236" s="70">
        <v>50</v>
      </c>
      <c r="S236" s="72">
        <v>38630</v>
      </c>
      <c r="T236" s="71" t="s">
        <v>2840</v>
      </c>
      <c r="U236" s="71" t="s">
        <v>58</v>
      </c>
      <c r="V236" s="72">
        <v>23234</v>
      </c>
      <c r="W236" s="71" t="s">
        <v>71</v>
      </c>
      <c r="X236" s="71" t="s">
        <v>42</v>
      </c>
      <c r="Y236" s="71" t="s">
        <v>36</v>
      </c>
      <c r="Z236" s="70">
        <v>0</v>
      </c>
      <c r="AA236" s="70">
        <v>10</v>
      </c>
      <c r="AB236" s="71" t="s">
        <v>36</v>
      </c>
      <c r="AC236" s="71" t="s">
        <v>2905</v>
      </c>
      <c r="AD236" s="71" t="s">
        <v>44</v>
      </c>
      <c r="AE236" s="71" t="s">
        <v>83</v>
      </c>
      <c r="AF236" s="71" t="s">
        <v>62</v>
      </c>
      <c r="AG236" s="71" t="s">
        <v>46</v>
      </c>
      <c r="AH236" s="73">
        <v>791.87</v>
      </c>
      <c r="AI236" s="73">
        <v>90.64</v>
      </c>
      <c r="AJ236" s="73">
        <v>283.02999999999997</v>
      </c>
      <c r="AK236" s="70"/>
      <c r="AL236" s="73">
        <v>1165.54</v>
      </c>
      <c r="AM236" s="73">
        <v>38.85</v>
      </c>
      <c r="AN236" s="109">
        <f t="shared" ref="AN236:AN292" si="18">AM236/(+(+R236*8)/100)</f>
        <v>9.7125000000000004</v>
      </c>
      <c r="AO236" s="82" t="str">
        <f t="shared" si="16"/>
        <v>1922840</v>
      </c>
      <c r="AP236" s="82">
        <f>VLOOKUP(AO236,Centros!$AA$2:$AB$490,2,FALSE)</f>
        <v>110060</v>
      </c>
      <c r="AQ236" s="82" t="str">
        <f>VLOOKUP(AP236,Centros!$U$2:$V$281,2,FALSE)</f>
        <v>COL. SAN BUENAVENTURA</v>
      </c>
      <c r="AR236" s="82" t="str">
        <f>VLOOKUP(A236,Centros!$AC$2:$AE$349,3,FALSE)</f>
        <v>ALGADI</v>
      </c>
      <c r="AS236" s="82">
        <f t="shared" si="17"/>
        <v>110060</v>
      </c>
      <c r="AT236" s="82">
        <f t="shared" si="15"/>
        <v>19228</v>
      </c>
    </row>
    <row r="237" spans="1:46" x14ac:dyDescent="0.3">
      <c r="A237" s="70">
        <v>19228</v>
      </c>
      <c r="B237" s="70">
        <v>202</v>
      </c>
      <c r="C237" s="71" t="s">
        <v>7994</v>
      </c>
      <c r="D237" s="70">
        <v>202</v>
      </c>
      <c r="E237" s="71" t="s">
        <v>35</v>
      </c>
      <c r="F237" s="72">
        <v>45901</v>
      </c>
      <c r="G237" s="72"/>
      <c r="H237" s="71" t="s">
        <v>7995</v>
      </c>
      <c r="I237" s="71" t="s">
        <v>7996</v>
      </c>
      <c r="J237" s="71" t="s">
        <v>7997</v>
      </c>
      <c r="K237" s="71" t="s">
        <v>7998</v>
      </c>
      <c r="L237" s="71" t="s">
        <v>7999</v>
      </c>
      <c r="M237" s="71" t="s">
        <v>8000</v>
      </c>
      <c r="N237" s="71" t="s">
        <v>283</v>
      </c>
      <c r="O237" s="71" t="s">
        <v>38</v>
      </c>
      <c r="P237" s="70">
        <v>300</v>
      </c>
      <c r="Q237" s="71" t="s">
        <v>85</v>
      </c>
      <c r="R237" s="70">
        <v>100</v>
      </c>
      <c r="S237" s="72">
        <v>40452</v>
      </c>
      <c r="T237" s="71" t="s">
        <v>2836</v>
      </c>
      <c r="U237" s="71" t="s">
        <v>58</v>
      </c>
      <c r="V237" s="72">
        <v>25695</v>
      </c>
      <c r="W237" s="71" t="s">
        <v>131</v>
      </c>
      <c r="X237" s="71" t="s">
        <v>42</v>
      </c>
      <c r="Y237" s="71" t="s">
        <v>36</v>
      </c>
      <c r="Z237" s="70">
        <v>0</v>
      </c>
      <c r="AA237" s="70">
        <v>10</v>
      </c>
      <c r="AB237" s="71" t="s">
        <v>36</v>
      </c>
      <c r="AC237" s="71" t="s">
        <v>2905</v>
      </c>
      <c r="AD237" s="71" t="s">
        <v>44</v>
      </c>
      <c r="AE237" s="71" t="s">
        <v>53</v>
      </c>
      <c r="AF237" s="71" t="s">
        <v>40</v>
      </c>
      <c r="AG237" s="71" t="s">
        <v>46</v>
      </c>
      <c r="AH237" s="73">
        <v>1313.73</v>
      </c>
      <c r="AI237" s="73">
        <v>181.29</v>
      </c>
      <c r="AJ237" s="73">
        <v>479.46</v>
      </c>
      <c r="AK237" s="70"/>
      <c r="AL237" s="73">
        <v>1974.48</v>
      </c>
      <c r="AM237" s="73">
        <v>65.819999999999993</v>
      </c>
      <c r="AN237" s="109">
        <f t="shared" si="18"/>
        <v>8.2274999999999991</v>
      </c>
      <c r="AO237" s="82" t="str">
        <f t="shared" si="16"/>
        <v>1922836</v>
      </c>
      <c r="AP237" s="82">
        <f>VLOOKUP(AO237,Centros!$AA$2:$AB$490,2,FALSE)</f>
        <v>110030</v>
      </c>
      <c r="AQ237" s="82" t="str">
        <f>VLOOKUP(AP237,Centros!$U$2:$V$281,2,FALSE)</f>
        <v>COLEGIO INMACULADA</v>
      </c>
      <c r="AR237" s="82" t="str">
        <f>VLOOKUP(A237,Centros!$AC$2:$AE$349,3,FALSE)</f>
        <v>ALGADI</v>
      </c>
      <c r="AS237" s="82">
        <f t="shared" si="17"/>
        <v>110030</v>
      </c>
      <c r="AT237" s="82">
        <f t="shared" ref="AT237:AT293" si="19">+A237</f>
        <v>19228</v>
      </c>
    </row>
    <row r="238" spans="1:46" x14ac:dyDescent="0.3">
      <c r="A238" s="70">
        <v>19228</v>
      </c>
      <c r="B238" s="70">
        <v>1520</v>
      </c>
      <c r="C238" s="71" t="s">
        <v>3379</v>
      </c>
      <c r="D238" s="70">
        <v>1520</v>
      </c>
      <c r="E238" s="71" t="s">
        <v>35</v>
      </c>
      <c r="F238" s="72">
        <v>45302</v>
      </c>
      <c r="G238" s="72"/>
      <c r="H238" s="71" t="s">
        <v>3380</v>
      </c>
      <c r="I238" s="71" t="s">
        <v>3381</v>
      </c>
      <c r="J238" s="71" t="s">
        <v>36</v>
      </c>
      <c r="K238" s="71" t="s">
        <v>3382</v>
      </c>
      <c r="L238" s="71" t="s">
        <v>3383</v>
      </c>
      <c r="M238" s="71" t="s">
        <v>3384</v>
      </c>
      <c r="N238" s="71" t="s">
        <v>37</v>
      </c>
      <c r="O238" s="71" t="s">
        <v>38</v>
      </c>
      <c r="P238" s="70">
        <v>200</v>
      </c>
      <c r="Q238" s="71" t="s">
        <v>2925</v>
      </c>
      <c r="R238" s="70">
        <v>50</v>
      </c>
      <c r="S238" s="72">
        <v>45302</v>
      </c>
      <c r="T238" s="71" t="s">
        <v>3385</v>
      </c>
      <c r="U238" s="71" t="s">
        <v>40</v>
      </c>
      <c r="V238" s="72">
        <v>21981</v>
      </c>
      <c r="W238" s="71" t="s">
        <v>288</v>
      </c>
      <c r="X238" s="71" t="s">
        <v>51</v>
      </c>
      <c r="Y238" s="71" t="s">
        <v>52</v>
      </c>
      <c r="Z238" s="70">
        <v>0</v>
      </c>
      <c r="AA238" s="70">
        <v>10</v>
      </c>
      <c r="AB238" s="71" t="s">
        <v>36</v>
      </c>
      <c r="AC238" s="71" t="s">
        <v>2905</v>
      </c>
      <c r="AD238" s="71" t="s">
        <v>44</v>
      </c>
      <c r="AE238" s="71" t="s">
        <v>83</v>
      </c>
      <c r="AF238" s="71" t="s">
        <v>40</v>
      </c>
      <c r="AG238" s="71" t="s">
        <v>55</v>
      </c>
      <c r="AH238" s="73">
        <v>600.02</v>
      </c>
      <c r="AI238" s="73">
        <v>90.64</v>
      </c>
      <c r="AJ238" s="73">
        <v>245.47</v>
      </c>
      <c r="AK238" s="70"/>
      <c r="AL238" s="73">
        <v>936.13</v>
      </c>
      <c r="AM238" s="73">
        <v>31.2</v>
      </c>
      <c r="AN238" s="109">
        <f t="shared" si="18"/>
        <v>7.8</v>
      </c>
      <c r="AO238" s="82" t="str">
        <f t="shared" si="16"/>
        <v>1922878</v>
      </c>
      <c r="AP238" s="82">
        <f>VLOOKUP(AO238,Centros!$AA$2:$AB$490,2,FALSE)</f>
        <v>330028</v>
      </c>
      <c r="AQ238" s="82" t="str">
        <f>VLOOKUP(AP238,Centros!$U$2:$V$281,2,FALSE)</f>
        <v>CLARETIANOS COLMENAR ASISTENCIAL</v>
      </c>
      <c r="AR238" s="82" t="str">
        <f>VLOOKUP(A238,Centros!$AC$2:$AE$349,3,FALSE)</f>
        <v>ALGADI</v>
      </c>
      <c r="AS238" s="82">
        <f t="shared" si="17"/>
        <v>330028</v>
      </c>
      <c r="AT238" s="82">
        <f t="shared" si="19"/>
        <v>19228</v>
      </c>
    </row>
    <row r="239" spans="1:46" x14ac:dyDescent="0.3">
      <c r="A239" s="70">
        <v>20028</v>
      </c>
      <c r="B239" s="70">
        <v>20</v>
      </c>
      <c r="C239" s="71" t="s">
        <v>8001</v>
      </c>
      <c r="D239" s="70">
        <v>20</v>
      </c>
      <c r="E239" s="71" t="s">
        <v>63</v>
      </c>
      <c r="F239" s="72">
        <v>45931</v>
      </c>
      <c r="G239" s="72"/>
      <c r="H239" s="71" t="s">
        <v>8002</v>
      </c>
      <c r="I239" s="71" t="s">
        <v>8003</v>
      </c>
      <c r="J239" s="71" t="s">
        <v>8004</v>
      </c>
      <c r="K239" s="71" t="s">
        <v>8005</v>
      </c>
      <c r="L239" s="71" t="s">
        <v>8006</v>
      </c>
      <c r="M239" s="71" t="s">
        <v>8007</v>
      </c>
      <c r="N239" s="71" t="s">
        <v>163</v>
      </c>
      <c r="O239" s="71" t="s">
        <v>38</v>
      </c>
      <c r="P239" s="70">
        <v>300</v>
      </c>
      <c r="Q239" s="71" t="s">
        <v>78</v>
      </c>
      <c r="R239" s="70">
        <v>37.5</v>
      </c>
      <c r="S239" s="72">
        <v>38991</v>
      </c>
      <c r="T239" s="71" t="s">
        <v>7653</v>
      </c>
      <c r="U239" s="71" t="s">
        <v>214</v>
      </c>
      <c r="V239" s="72">
        <v>23092</v>
      </c>
      <c r="W239" s="71" t="s">
        <v>111</v>
      </c>
      <c r="X239" s="71" t="s">
        <v>42</v>
      </c>
      <c r="Y239" s="71" t="s">
        <v>36</v>
      </c>
      <c r="Z239" s="70">
        <v>0</v>
      </c>
      <c r="AA239" s="70">
        <v>10</v>
      </c>
      <c r="AB239" s="71" t="s">
        <v>36</v>
      </c>
      <c r="AC239" s="71" t="s">
        <v>2905</v>
      </c>
      <c r="AD239" s="71" t="s">
        <v>44</v>
      </c>
      <c r="AE239" s="71" t="s">
        <v>45</v>
      </c>
      <c r="AF239" s="71" t="s">
        <v>8008</v>
      </c>
      <c r="AG239" s="71" t="s">
        <v>46</v>
      </c>
      <c r="AH239" s="73">
        <v>633.91</v>
      </c>
      <c r="AI239" s="73">
        <v>67.98</v>
      </c>
      <c r="AJ239" s="73">
        <v>232.81</v>
      </c>
      <c r="AK239" s="70"/>
      <c r="AL239" s="73">
        <v>934.7</v>
      </c>
      <c r="AM239" s="73">
        <v>31.16</v>
      </c>
      <c r="AN239" s="109">
        <f t="shared" si="18"/>
        <v>10.386666666666667</v>
      </c>
      <c r="AO239" s="82" t="str">
        <f t="shared" si="16"/>
        <v>200283</v>
      </c>
      <c r="AP239" s="82">
        <f>VLOOKUP(AO239,Centros!$AA$2:$AB$490,2,FALSE)</f>
        <v>110082</v>
      </c>
      <c r="AQ239" s="82" t="str">
        <f>VLOOKUP(AP239,Centros!$U$2:$V$281,2,FALSE)</f>
        <v>COL. SAN MIGUEL ARCANGEL</v>
      </c>
      <c r="AR239" s="82" t="str">
        <f>VLOOKUP(A239,Centros!$AC$2:$AE$349,3,FALSE)</f>
        <v>SMI</v>
      </c>
      <c r="AS239" s="82">
        <f t="shared" si="17"/>
        <v>110082</v>
      </c>
      <c r="AT239" s="82">
        <f t="shared" si="19"/>
        <v>20028</v>
      </c>
    </row>
    <row r="240" spans="1:46" x14ac:dyDescent="0.3">
      <c r="A240" s="70">
        <v>19209</v>
      </c>
      <c r="B240" s="70">
        <v>122</v>
      </c>
      <c r="C240" s="71" t="s">
        <v>3386</v>
      </c>
      <c r="D240" s="70">
        <v>122</v>
      </c>
      <c r="E240" s="71" t="s">
        <v>1234</v>
      </c>
      <c r="F240" s="72">
        <v>45748</v>
      </c>
      <c r="G240" s="72"/>
      <c r="H240" s="71" t="s">
        <v>3387</v>
      </c>
      <c r="I240" s="71" t="s">
        <v>3388</v>
      </c>
      <c r="J240" s="71" t="s">
        <v>36</v>
      </c>
      <c r="K240" s="71" t="s">
        <v>3389</v>
      </c>
      <c r="L240" s="71" t="s">
        <v>3390</v>
      </c>
      <c r="M240" s="71" t="s">
        <v>3391</v>
      </c>
      <c r="N240" s="71" t="s">
        <v>838</v>
      </c>
      <c r="O240" s="71" t="s">
        <v>266</v>
      </c>
      <c r="P240" s="70">
        <v>200</v>
      </c>
      <c r="Q240" s="71" t="s">
        <v>2925</v>
      </c>
      <c r="R240" s="70">
        <v>50</v>
      </c>
      <c r="S240" s="72">
        <v>45748</v>
      </c>
      <c r="T240" s="71" t="s">
        <v>1245</v>
      </c>
      <c r="U240" s="71" t="s">
        <v>40</v>
      </c>
      <c r="V240" s="72">
        <v>31727</v>
      </c>
      <c r="W240" s="71" t="s">
        <v>234</v>
      </c>
      <c r="X240" s="71" t="s">
        <v>42</v>
      </c>
      <c r="Y240" s="71" t="s">
        <v>52</v>
      </c>
      <c r="Z240" s="70">
        <v>0</v>
      </c>
      <c r="AA240" s="70">
        <v>9</v>
      </c>
      <c r="AB240" s="71" t="s">
        <v>36</v>
      </c>
      <c r="AC240" s="71" t="s">
        <v>2912</v>
      </c>
      <c r="AD240" s="71" t="s">
        <v>44</v>
      </c>
      <c r="AE240" s="71" t="s">
        <v>45</v>
      </c>
      <c r="AF240" s="71" t="s">
        <v>40</v>
      </c>
      <c r="AG240" s="71" t="s">
        <v>46</v>
      </c>
      <c r="AH240" s="73">
        <v>626.91</v>
      </c>
      <c r="AI240" s="73">
        <v>104.49</v>
      </c>
      <c r="AJ240" s="73">
        <v>245.47</v>
      </c>
      <c r="AK240" s="70"/>
      <c r="AL240" s="73">
        <v>976.87</v>
      </c>
      <c r="AM240" s="73">
        <v>32.56</v>
      </c>
      <c r="AN240" s="109">
        <f t="shared" si="18"/>
        <v>8.14</v>
      </c>
      <c r="AO240" s="82" t="str">
        <f t="shared" si="16"/>
        <v>192096</v>
      </c>
      <c r="AP240" s="82">
        <f>VLOOKUP(AO240,Centros!$AA$2:$AB$490,2,FALSE)</f>
        <v>110010</v>
      </c>
      <c r="AQ240" s="82" t="str">
        <f>VLOOKUP(AP240,Centros!$U$2:$V$281,2,FALSE)</f>
        <v>COLEGIO CLARET ARANDA</v>
      </c>
      <c r="AR240" s="82" t="str">
        <f>VLOOKUP(A240,Centros!$AC$2:$AE$349,3,FALSE)</f>
        <v>ALGADI</v>
      </c>
      <c r="AS240" s="82">
        <f t="shared" si="17"/>
        <v>110010</v>
      </c>
      <c r="AT240" s="82">
        <f t="shared" si="19"/>
        <v>19209</v>
      </c>
    </row>
    <row r="241" spans="1:46" x14ac:dyDescent="0.3">
      <c r="A241" s="70">
        <v>19228</v>
      </c>
      <c r="B241" s="70">
        <v>1146</v>
      </c>
      <c r="C241" s="71" t="s">
        <v>3392</v>
      </c>
      <c r="D241" s="70">
        <v>1146</v>
      </c>
      <c r="E241" s="71" t="s">
        <v>35</v>
      </c>
      <c r="F241" s="72">
        <v>44951</v>
      </c>
      <c r="G241" s="72"/>
      <c r="H241" s="71" t="s">
        <v>3393</v>
      </c>
      <c r="I241" s="71" t="s">
        <v>3394</v>
      </c>
      <c r="J241" s="71" t="s">
        <v>36</v>
      </c>
      <c r="K241" s="71" t="s">
        <v>3395</v>
      </c>
      <c r="L241" s="71" t="s">
        <v>109</v>
      </c>
      <c r="M241" s="71" t="s">
        <v>3396</v>
      </c>
      <c r="N241" s="71" t="s">
        <v>37</v>
      </c>
      <c r="O241" s="71" t="s">
        <v>38</v>
      </c>
      <c r="P241" s="70">
        <v>100</v>
      </c>
      <c r="Q241" s="71" t="s">
        <v>2951</v>
      </c>
      <c r="R241" s="70">
        <v>100</v>
      </c>
      <c r="S241" s="72">
        <v>44951</v>
      </c>
      <c r="T241" s="71" t="s">
        <v>2842</v>
      </c>
      <c r="U241" s="71" t="s">
        <v>155</v>
      </c>
      <c r="V241" s="72">
        <v>29342</v>
      </c>
      <c r="W241" s="71" t="s">
        <v>129</v>
      </c>
      <c r="X241" s="71" t="s">
        <v>51</v>
      </c>
      <c r="Y241" s="71" t="s">
        <v>87</v>
      </c>
      <c r="Z241" s="70">
        <v>1</v>
      </c>
      <c r="AA241" s="70">
        <v>6</v>
      </c>
      <c r="AB241" s="71" t="s">
        <v>36</v>
      </c>
      <c r="AC241" s="71" t="s">
        <v>2905</v>
      </c>
      <c r="AD241" s="71" t="s">
        <v>44</v>
      </c>
      <c r="AE241" s="71" t="s">
        <v>61</v>
      </c>
      <c r="AF241" s="71" t="s">
        <v>121</v>
      </c>
      <c r="AG241" s="71" t="s">
        <v>46</v>
      </c>
      <c r="AH241" s="73">
        <v>1542.82</v>
      </c>
      <c r="AI241" s="73">
        <v>193.14</v>
      </c>
      <c r="AJ241" s="73">
        <v>556.73</v>
      </c>
      <c r="AK241" s="70"/>
      <c r="AL241" s="73">
        <v>2292.69</v>
      </c>
      <c r="AM241" s="73">
        <v>76.42</v>
      </c>
      <c r="AN241" s="109">
        <f t="shared" si="18"/>
        <v>9.5525000000000002</v>
      </c>
      <c r="AO241" s="82" t="str">
        <f t="shared" si="16"/>
        <v>1922853</v>
      </c>
      <c r="AP241" s="82">
        <f>VLOOKUP(AO241,Centros!$AA$2:$AB$490,2,FALSE)</f>
        <v>120009</v>
      </c>
      <c r="AQ241" s="82" t="str">
        <f>VLOOKUP(AP241,Centros!$U$2:$V$281,2,FALSE)</f>
        <v>COLEGIO MAYOR ALCALA</v>
      </c>
      <c r="AR241" s="82" t="str">
        <f>VLOOKUP(A241,Centros!$AC$2:$AE$349,3,FALSE)</f>
        <v>ALGADI</v>
      </c>
      <c r="AS241" s="82">
        <f t="shared" si="17"/>
        <v>120009</v>
      </c>
      <c r="AT241" s="82">
        <f t="shared" si="19"/>
        <v>19228</v>
      </c>
    </row>
    <row r="242" spans="1:46" x14ac:dyDescent="0.3">
      <c r="A242" s="70">
        <v>20028</v>
      </c>
      <c r="B242" s="70">
        <v>380</v>
      </c>
      <c r="C242" s="71" t="s">
        <v>5631</v>
      </c>
      <c r="D242" s="70">
        <v>380</v>
      </c>
      <c r="E242" s="71" t="s">
        <v>63</v>
      </c>
      <c r="F242" s="72">
        <v>45908</v>
      </c>
      <c r="G242" s="72"/>
      <c r="H242" s="71" t="s">
        <v>5632</v>
      </c>
      <c r="I242" s="71" t="s">
        <v>5633</v>
      </c>
      <c r="J242" s="71" t="s">
        <v>36</v>
      </c>
      <c r="K242" s="71" t="s">
        <v>5634</v>
      </c>
      <c r="L242" s="71" t="s">
        <v>101</v>
      </c>
      <c r="M242" s="71" t="s">
        <v>5635</v>
      </c>
      <c r="N242" s="71" t="s">
        <v>37</v>
      </c>
      <c r="O242" s="71" t="s">
        <v>38</v>
      </c>
      <c r="P242" s="70">
        <v>300</v>
      </c>
      <c r="Q242" s="71" t="s">
        <v>57</v>
      </c>
      <c r="R242" s="70">
        <v>34.369999999999997</v>
      </c>
      <c r="S242" s="72">
        <v>37165</v>
      </c>
      <c r="T242" s="71" t="s">
        <v>5636</v>
      </c>
      <c r="U242" s="71" t="s">
        <v>214</v>
      </c>
      <c r="V242" s="72">
        <v>22941</v>
      </c>
      <c r="W242" s="71" t="s">
        <v>120</v>
      </c>
      <c r="X242" s="71" t="s">
        <v>42</v>
      </c>
      <c r="Y242" s="71" t="s">
        <v>36</v>
      </c>
      <c r="Z242" s="70">
        <v>0</v>
      </c>
      <c r="AA242" s="70">
        <v>10</v>
      </c>
      <c r="AB242" s="71" t="s">
        <v>36</v>
      </c>
      <c r="AC242" s="71" t="s">
        <v>2905</v>
      </c>
      <c r="AD242" s="71" t="s">
        <v>44</v>
      </c>
      <c r="AE242" s="71" t="s">
        <v>45</v>
      </c>
      <c r="AF242" s="71" t="s">
        <v>36</v>
      </c>
      <c r="AG242" s="71" t="s">
        <v>46</v>
      </c>
      <c r="AH242" s="73">
        <v>599.86</v>
      </c>
      <c r="AI242" s="73">
        <v>62.31</v>
      </c>
      <c r="AJ242" s="73">
        <v>219.63</v>
      </c>
      <c r="AK242" s="70"/>
      <c r="AL242" s="73">
        <v>881.8</v>
      </c>
      <c r="AM242" s="73">
        <v>29.39</v>
      </c>
      <c r="AN242" s="109">
        <f t="shared" si="18"/>
        <v>10.68882746581321</v>
      </c>
      <c r="AO242" s="82" t="str">
        <f t="shared" si="16"/>
        <v>2002829</v>
      </c>
      <c r="AP242" s="82">
        <f>VLOOKUP(AO242,Centros!$AA$2:$AB$490,2,FALSE)</f>
        <v>110009</v>
      </c>
      <c r="AQ242" s="82" t="str">
        <f>VLOOKUP(AP242,Centros!$U$2:$V$281,2,FALSE)</f>
        <v>COLEGIO CENIT</v>
      </c>
      <c r="AR242" s="82" t="str">
        <f>VLOOKUP(A242,Centros!$AC$2:$AE$349,3,FALSE)</f>
        <v>SMI</v>
      </c>
      <c r="AS242" s="82">
        <f t="shared" si="17"/>
        <v>110009</v>
      </c>
      <c r="AT242" s="82">
        <f t="shared" si="19"/>
        <v>20028</v>
      </c>
    </row>
    <row r="243" spans="1:46" x14ac:dyDescent="0.3">
      <c r="A243" s="70">
        <v>20028</v>
      </c>
      <c r="B243" s="70">
        <v>996</v>
      </c>
      <c r="C243" s="71" t="s">
        <v>8009</v>
      </c>
      <c r="D243" s="70">
        <v>996</v>
      </c>
      <c r="E243" s="71" t="s">
        <v>63</v>
      </c>
      <c r="F243" s="72">
        <v>45931</v>
      </c>
      <c r="G243" s="72"/>
      <c r="H243" s="71" t="s">
        <v>8010</v>
      </c>
      <c r="I243" s="71" t="s">
        <v>8011</v>
      </c>
      <c r="J243" s="71" t="s">
        <v>36</v>
      </c>
      <c r="K243" s="71" t="s">
        <v>8012</v>
      </c>
      <c r="L243" s="71" t="s">
        <v>8013</v>
      </c>
      <c r="M243" s="71" t="s">
        <v>8014</v>
      </c>
      <c r="N243" s="71" t="s">
        <v>37</v>
      </c>
      <c r="O243" s="71" t="s">
        <v>38</v>
      </c>
      <c r="P243" s="70">
        <v>300</v>
      </c>
      <c r="Q243" s="71" t="s">
        <v>78</v>
      </c>
      <c r="R243" s="70">
        <v>31.25</v>
      </c>
      <c r="S243" s="72">
        <v>45685</v>
      </c>
      <c r="T243" s="71" t="s">
        <v>5268</v>
      </c>
      <c r="U243" s="71" t="s">
        <v>79</v>
      </c>
      <c r="V243" s="72">
        <v>35172</v>
      </c>
      <c r="W243" s="71" t="s">
        <v>80</v>
      </c>
      <c r="X243" s="71" t="s">
        <v>42</v>
      </c>
      <c r="Y243" s="71" t="s">
        <v>43</v>
      </c>
      <c r="Z243" s="70">
        <v>0</v>
      </c>
      <c r="AA243" s="70">
        <v>10</v>
      </c>
      <c r="AB243" s="71" t="s">
        <v>36</v>
      </c>
      <c r="AC243" s="71" t="s">
        <v>2905</v>
      </c>
      <c r="AD243" s="71" t="s">
        <v>44</v>
      </c>
      <c r="AE243" s="71" t="s">
        <v>45</v>
      </c>
      <c r="AF243" s="71" t="s">
        <v>5324</v>
      </c>
      <c r="AG243" s="71" t="s">
        <v>46</v>
      </c>
      <c r="AH243" s="73">
        <v>375.01</v>
      </c>
      <c r="AI243" s="73">
        <v>56.65</v>
      </c>
      <c r="AJ243" s="73">
        <v>160.07</v>
      </c>
      <c r="AK243" s="70"/>
      <c r="AL243" s="73">
        <v>591.73</v>
      </c>
      <c r="AM243" s="73">
        <v>19.72</v>
      </c>
      <c r="AN243" s="109">
        <f t="shared" si="18"/>
        <v>7.8879999999999999</v>
      </c>
      <c r="AO243" s="82" t="str">
        <f t="shared" si="16"/>
        <v>200287</v>
      </c>
      <c r="AP243" s="82">
        <f>VLOOKUP(AO243,Centros!$AA$2:$AB$490,2,FALSE)</f>
        <v>110064</v>
      </c>
      <c r="AQ243" s="82" t="str">
        <f>VLOOKUP(AP243,Centros!$U$2:$V$281,2,FALSE)</f>
        <v>COLEGIO SAGRADA FAMILIA</v>
      </c>
      <c r="AR243" s="82" t="str">
        <f>VLOOKUP(A243,Centros!$AC$2:$AE$349,3,FALSE)</f>
        <v>SMI</v>
      </c>
      <c r="AS243" s="82">
        <f t="shared" si="17"/>
        <v>110064</v>
      </c>
      <c r="AT243" s="82">
        <f t="shared" si="19"/>
        <v>20028</v>
      </c>
    </row>
    <row r="244" spans="1:46" x14ac:dyDescent="0.3">
      <c r="A244" s="70">
        <v>20028</v>
      </c>
      <c r="B244" s="70">
        <v>855</v>
      </c>
      <c r="C244" s="71" t="s">
        <v>8015</v>
      </c>
      <c r="D244" s="70">
        <v>855</v>
      </c>
      <c r="E244" s="71" t="s">
        <v>63</v>
      </c>
      <c r="F244" s="72">
        <v>45908</v>
      </c>
      <c r="G244" s="72"/>
      <c r="H244" s="71" t="s">
        <v>8016</v>
      </c>
      <c r="I244" s="71" t="s">
        <v>8017</v>
      </c>
      <c r="J244" s="71" t="s">
        <v>36</v>
      </c>
      <c r="K244" s="71" t="s">
        <v>8018</v>
      </c>
      <c r="L244" s="71" t="s">
        <v>8019</v>
      </c>
      <c r="M244" s="71" t="s">
        <v>8020</v>
      </c>
      <c r="N244" s="71" t="s">
        <v>37</v>
      </c>
      <c r="O244" s="71" t="s">
        <v>38</v>
      </c>
      <c r="P244" s="70">
        <v>300</v>
      </c>
      <c r="Q244" s="71" t="s">
        <v>57</v>
      </c>
      <c r="R244" s="70">
        <v>37.5</v>
      </c>
      <c r="S244" s="72">
        <v>45544</v>
      </c>
      <c r="T244" s="71" t="s">
        <v>7653</v>
      </c>
      <c r="U244" s="71" t="s">
        <v>79</v>
      </c>
      <c r="V244" s="72">
        <v>36358</v>
      </c>
      <c r="W244" s="71" t="s">
        <v>111</v>
      </c>
      <c r="X244" s="71" t="s">
        <v>42</v>
      </c>
      <c r="Y244" s="71" t="s">
        <v>52</v>
      </c>
      <c r="Z244" s="70">
        <v>0</v>
      </c>
      <c r="AA244" s="70">
        <v>10</v>
      </c>
      <c r="AB244" s="71" t="s">
        <v>36</v>
      </c>
      <c r="AC244" s="71" t="s">
        <v>2905</v>
      </c>
      <c r="AD244" s="71" t="s">
        <v>44</v>
      </c>
      <c r="AE244" s="71" t="s">
        <v>45</v>
      </c>
      <c r="AF244" s="71" t="s">
        <v>79</v>
      </c>
      <c r="AG244" s="71" t="s">
        <v>46</v>
      </c>
      <c r="AH244" s="73">
        <v>450.02</v>
      </c>
      <c r="AI244" s="73">
        <v>67.98</v>
      </c>
      <c r="AJ244" s="73">
        <v>190.41</v>
      </c>
      <c r="AK244" s="70"/>
      <c r="AL244" s="73">
        <v>708.41</v>
      </c>
      <c r="AM244" s="73">
        <v>23.61</v>
      </c>
      <c r="AN244" s="109">
        <f t="shared" si="18"/>
        <v>7.87</v>
      </c>
      <c r="AO244" s="82" t="str">
        <f t="shared" si="16"/>
        <v>200283</v>
      </c>
      <c r="AP244" s="82">
        <f>VLOOKUP(AO244,Centros!$AA$2:$AB$490,2,FALSE)</f>
        <v>110082</v>
      </c>
      <c r="AQ244" s="82" t="str">
        <f>VLOOKUP(AP244,Centros!$U$2:$V$281,2,FALSE)</f>
        <v>COL. SAN MIGUEL ARCANGEL</v>
      </c>
      <c r="AR244" s="82" t="str">
        <f>VLOOKUP(A244,Centros!$AC$2:$AE$349,3,FALSE)</f>
        <v>SMI</v>
      </c>
      <c r="AS244" s="82">
        <f t="shared" si="17"/>
        <v>110082</v>
      </c>
      <c r="AT244" s="82">
        <f t="shared" si="19"/>
        <v>20028</v>
      </c>
    </row>
    <row r="245" spans="1:46" x14ac:dyDescent="0.3">
      <c r="A245" s="70">
        <v>19228</v>
      </c>
      <c r="B245" s="70">
        <v>1832</v>
      </c>
      <c r="C245" s="71" t="s">
        <v>8021</v>
      </c>
      <c r="D245" s="70">
        <v>1832</v>
      </c>
      <c r="E245" s="71" t="s">
        <v>35</v>
      </c>
      <c r="F245" s="72">
        <v>45908</v>
      </c>
      <c r="G245" s="72"/>
      <c r="H245" s="71" t="s">
        <v>8022</v>
      </c>
      <c r="I245" s="71" t="s">
        <v>8023</v>
      </c>
      <c r="J245" s="71" t="s">
        <v>36</v>
      </c>
      <c r="K245" s="71" t="s">
        <v>8024</v>
      </c>
      <c r="L245" s="71" t="s">
        <v>8025</v>
      </c>
      <c r="M245" s="71" t="s">
        <v>8026</v>
      </c>
      <c r="N245" s="71" t="s">
        <v>37</v>
      </c>
      <c r="O245" s="71" t="s">
        <v>38</v>
      </c>
      <c r="P245" s="70">
        <v>300</v>
      </c>
      <c r="Q245" s="71" t="s">
        <v>78</v>
      </c>
      <c r="R245" s="70">
        <v>37.5</v>
      </c>
      <c r="S245" s="72">
        <v>45566</v>
      </c>
      <c r="T245" s="71" t="s">
        <v>2836</v>
      </c>
      <c r="U245" s="71" t="s">
        <v>40</v>
      </c>
      <c r="V245" s="72">
        <v>33434</v>
      </c>
      <c r="W245" s="71" t="s">
        <v>131</v>
      </c>
      <c r="X245" s="71" t="s">
        <v>42</v>
      </c>
      <c r="Y245" s="71" t="s">
        <v>52</v>
      </c>
      <c r="Z245" s="70">
        <v>0</v>
      </c>
      <c r="AA245" s="70">
        <v>10</v>
      </c>
      <c r="AB245" s="71" t="s">
        <v>36</v>
      </c>
      <c r="AC245" s="71" t="s">
        <v>2905</v>
      </c>
      <c r="AD245" s="71" t="s">
        <v>44</v>
      </c>
      <c r="AE245" s="71" t="s">
        <v>45</v>
      </c>
      <c r="AF245" s="71" t="s">
        <v>40</v>
      </c>
      <c r="AG245" s="71" t="s">
        <v>55</v>
      </c>
      <c r="AH245" s="73">
        <v>450.02</v>
      </c>
      <c r="AI245" s="73">
        <v>67.98</v>
      </c>
      <c r="AJ245" s="73">
        <v>184.1</v>
      </c>
      <c r="AK245" s="70"/>
      <c r="AL245" s="73">
        <v>702.1</v>
      </c>
      <c r="AM245" s="73">
        <v>23.4</v>
      </c>
      <c r="AN245" s="109">
        <f t="shared" si="18"/>
        <v>7.8</v>
      </c>
      <c r="AO245" s="82" t="str">
        <f t="shared" si="16"/>
        <v>1922836</v>
      </c>
      <c r="AP245" s="82">
        <f>VLOOKUP(AO245,Centros!$AA$2:$AB$490,2,FALSE)</f>
        <v>110030</v>
      </c>
      <c r="AQ245" s="82" t="str">
        <f>VLOOKUP(AP245,Centros!$U$2:$V$281,2,FALSE)</f>
        <v>COLEGIO INMACULADA</v>
      </c>
      <c r="AR245" s="82" t="str">
        <f>VLOOKUP(A245,Centros!$AC$2:$AE$349,3,FALSE)</f>
        <v>ALGADI</v>
      </c>
      <c r="AS245" s="82">
        <f t="shared" si="17"/>
        <v>110030</v>
      </c>
      <c r="AT245" s="82">
        <f t="shared" si="19"/>
        <v>19228</v>
      </c>
    </row>
    <row r="246" spans="1:46" x14ac:dyDescent="0.3">
      <c r="A246" s="70">
        <v>20028</v>
      </c>
      <c r="B246" s="70">
        <v>66</v>
      </c>
      <c r="C246" s="71" t="s">
        <v>5637</v>
      </c>
      <c r="D246" s="70">
        <v>66</v>
      </c>
      <c r="E246" s="71" t="s">
        <v>63</v>
      </c>
      <c r="F246" s="72">
        <v>45908</v>
      </c>
      <c r="G246" s="72"/>
      <c r="H246" s="71" t="s">
        <v>5638</v>
      </c>
      <c r="I246" s="71" t="s">
        <v>5639</v>
      </c>
      <c r="J246" s="71" t="s">
        <v>36</v>
      </c>
      <c r="K246" s="71" t="s">
        <v>5640</v>
      </c>
      <c r="L246" s="71" t="s">
        <v>5641</v>
      </c>
      <c r="M246" s="71" t="s">
        <v>5642</v>
      </c>
      <c r="N246" s="71" t="s">
        <v>47</v>
      </c>
      <c r="O246" s="71" t="s">
        <v>38</v>
      </c>
      <c r="P246" s="70">
        <v>300</v>
      </c>
      <c r="Q246" s="71" t="s">
        <v>57</v>
      </c>
      <c r="R246" s="70">
        <v>31.25</v>
      </c>
      <c r="S246" s="72">
        <v>39727</v>
      </c>
      <c r="T246" s="71" t="s">
        <v>5643</v>
      </c>
      <c r="U246" s="71" t="s">
        <v>79</v>
      </c>
      <c r="V246" s="72">
        <v>22537</v>
      </c>
      <c r="W246" s="71" t="s">
        <v>292</v>
      </c>
      <c r="X246" s="71" t="s">
        <v>42</v>
      </c>
      <c r="Y246" s="71" t="s">
        <v>36</v>
      </c>
      <c r="Z246" s="70">
        <v>0</v>
      </c>
      <c r="AA246" s="70">
        <v>10</v>
      </c>
      <c r="AB246" s="71" t="s">
        <v>36</v>
      </c>
      <c r="AC246" s="71" t="s">
        <v>2905</v>
      </c>
      <c r="AD246" s="71" t="s">
        <v>44</v>
      </c>
      <c r="AE246" s="71" t="s">
        <v>45</v>
      </c>
      <c r="AF246" s="71" t="s">
        <v>5644</v>
      </c>
      <c r="AG246" s="71" t="s">
        <v>46</v>
      </c>
      <c r="AH246" s="73">
        <v>397.64</v>
      </c>
      <c r="AI246" s="73">
        <v>59.2</v>
      </c>
      <c r="AJ246" s="73">
        <v>160.07</v>
      </c>
      <c r="AK246" s="70"/>
      <c r="AL246" s="73">
        <v>616.91</v>
      </c>
      <c r="AM246" s="73">
        <v>20.56</v>
      </c>
      <c r="AN246" s="109">
        <f t="shared" si="18"/>
        <v>8.2240000000000002</v>
      </c>
      <c r="AO246" s="82" t="str">
        <f t="shared" si="16"/>
        <v>2002811</v>
      </c>
      <c r="AP246" s="82">
        <f>VLOOKUP(AO246,Centros!$AA$2:$AB$490,2,FALSE)</f>
        <v>110061</v>
      </c>
      <c r="AQ246" s="82" t="str">
        <f>VLOOKUP(AP246,Centros!$U$2:$V$281,2,FALSE)</f>
        <v>COL. SAN AGUSTIN - MADRID</v>
      </c>
      <c r="AR246" s="82" t="str">
        <f>VLOOKUP(A246,Centros!$AC$2:$AE$349,3,FALSE)</f>
        <v>SMI</v>
      </c>
      <c r="AS246" s="82">
        <f t="shared" si="17"/>
        <v>110061</v>
      </c>
      <c r="AT246" s="82">
        <f t="shared" si="19"/>
        <v>20028</v>
      </c>
    </row>
    <row r="247" spans="1:46" x14ac:dyDescent="0.3">
      <c r="A247" s="70">
        <v>20028</v>
      </c>
      <c r="B247" s="70">
        <v>184</v>
      </c>
      <c r="C247" s="71" t="s">
        <v>8027</v>
      </c>
      <c r="D247" s="70">
        <v>184</v>
      </c>
      <c r="E247" s="71" t="s">
        <v>63</v>
      </c>
      <c r="F247" s="72">
        <v>45931</v>
      </c>
      <c r="G247" s="72"/>
      <c r="H247" s="71" t="s">
        <v>8028</v>
      </c>
      <c r="I247" s="71" t="s">
        <v>8029</v>
      </c>
      <c r="J247" s="71" t="s">
        <v>36</v>
      </c>
      <c r="K247" s="71" t="s">
        <v>8030</v>
      </c>
      <c r="L247" s="71" t="s">
        <v>8031</v>
      </c>
      <c r="M247" s="71" t="s">
        <v>8032</v>
      </c>
      <c r="N247" s="71" t="s">
        <v>206</v>
      </c>
      <c r="O247" s="71" t="s">
        <v>38</v>
      </c>
      <c r="P247" s="70">
        <v>300</v>
      </c>
      <c r="Q247" s="71" t="s">
        <v>57</v>
      </c>
      <c r="R247" s="70">
        <v>31.25</v>
      </c>
      <c r="S247" s="72">
        <v>42919</v>
      </c>
      <c r="T247" s="71" t="s">
        <v>5702</v>
      </c>
      <c r="U247" s="71" t="s">
        <v>79</v>
      </c>
      <c r="V247" s="72">
        <v>27115</v>
      </c>
      <c r="W247" s="71" t="s">
        <v>62</v>
      </c>
      <c r="X247" s="71" t="s">
        <v>42</v>
      </c>
      <c r="Y247" s="71" t="s">
        <v>36</v>
      </c>
      <c r="Z247" s="70">
        <v>3</v>
      </c>
      <c r="AA247" s="70">
        <v>10</v>
      </c>
      <c r="AB247" s="71" t="s">
        <v>36</v>
      </c>
      <c r="AC247" s="71" t="s">
        <v>2905</v>
      </c>
      <c r="AD247" s="71" t="s">
        <v>44</v>
      </c>
      <c r="AE247" s="71" t="s">
        <v>45</v>
      </c>
      <c r="AF247" s="71" t="s">
        <v>7711</v>
      </c>
      <c r="AG247" s="71" t="s">
        <v>55</v>
      </c>
      <c r="AH247" s="73">
        <v>375.01</v>
      </c>
      <c r="AI247" s="73">
        <v>56.65</v>
      </c>
      <c r="AJ247" s="73">
        <v>160.07</v>
      </c>
      <c r="AK247" s="70"/>
      <c r="AL247" s="73">
        <v>591.73</v>
      </c>
      <c r="AM247" s="73">
        <v>19.72</v>
      </c>
      <c r="AN247" s="109">
        <f t="shared" si="18"/>
        <v>7.8879999999999999</v>
      </c>
      <c r="AO247" s="82" t="str">
        <f t="shared" ref="AO247:AO307" si="20">CONCATENATE(A247,W247)</f>
        <v>2002820</v>
      </c>
      <c r="AP247" s="82">
        <f>VLOOKUP(AO247,Centros!$AA$2:$AB$490,2,FALSE)</f>
        <v>110601</v>
      </c>
      <c r="AQ247" s="82" t="str">
        <f>VLOOKUP(AP247,Centros!$U$2:$V$281,2,FALSE)</f>
        <v>C.NTRA. SRA.DE LA MERCED CALLE ZAIDA</v>
      </c>
      <c r="AR247" s="82" t="str">
        <f>VLOOKUP(A247,Centros!$AC$2:$AE$349,3,FALSE)</f>
        <v>SMI</v>
      </c>
      <c r="AS247" s="82">
        <f t="shared" ref="AS247:AS307" si="21">+AP247</f>
        <v>110601</v>
      </c>
      <c r="AT247" s="82">
        <f t="shared" si="19"/>
        <v>20028</v>
      </c>
    </row>
    <row r="248" spans="1:46" x14ac:dyDescent="0.3">
      <c r="A248" s="70">
        <v>19209</v>
      </c>
      <c r="B248" s="70">
        <v>128</v>
      </c>
      <c r="C248" s="71" t="s">
        <v>8033</v>
      </c>
      <c r="D248" s="70">
        <v>128</v>
      </c>
      <c r="E248" s="71" t="s">
        <v>1234</v>
      </c>
      <c r="F248" s="72">
        <v>45908</v>
      </c>
      <c r="G248" s="72"/>
      <c r="H248" s="71" t="s">
        <v>8034</v>
      </c>
      <c r="I248" s="71" t="s">
        <v>8035</v>
      </c>
      <c r="J248" s="71" t="s">
        <v>36</v>
      </c>
      <c r="K248" s="71" t="s">
        <v>8036</v>
      </c>
      <c r="L248" s="71" t="s">
        <v>8037</v>
      </c>
      <c r="M248" s="71" t="s">
        <v>8038</v>
      </c>
      <c r="N248" s="71" t="s">
        <v>8039</v>
      </c>
      <c r="O248" s="71" t="s">
        <v>266</v>
      </c>
      <c r="P248" s="70">
        <v>300</v>
      </c>
      <c r="Q248" s="71" t="s">
        <v>57</v>
      </c>
      <c r="R248" s="70">
        <v>57.5</v>
      </c>
      <c r="S248" s="72">
        <v>45908</v>
      </c>
      <c r="T248" s="71" t="s">
        <v>1235</v>
      </c>
      <c r="U248" s="71" t="s">
        <v>40</v>
      </c>
      <c r="V248" s="72">
        <v>29544</v>
      </c>
      <c r="W248" s="71" t="s">
        <v>70</v>
      </c>
      <c r="X248" s="71" t="s">
        <v>42</v>
      </c>
      <c r="Y248" s="71" t="s">
        <v>43</v>
      </c>
      <c r="Z248" s="70">
        <v>0</v>
      </c>
      <c r="AA248" s="70">
        <v>9</v>
      </c>
      <c r="AB248" s="71" t="s">
        <v>36</v>
      </c>
      <c r="AC248" s="71" t="s">
        <v>2912</v>
      </c>
      <c r="AD248" s="71" t="s">
        <v>44</v>
      </c>
      <c r="AE248" s="71" t="s">
        <v>45</v>
      </c>
      <c r="AF248" s="71" t="s">
        <v>257</v>
      </c>
      <c r="AG248" s="71" t="s">
        <v>46</v>
      </c>
      <c r="AH248" s="73">
        <v>720.94</v>
      </c>
      <c r="AI248" s="73">
        <v>120.16</v>
      </c>
      <c r="AJ248" s="73">
        <v>282.83</v>
      </c>
      <c r="AK248" s="70"/>
      <c r="AL248" s="73">
        <v>1123.93</v>
      </c>
      <c r="AM248" s="73">
        <v>37.46</v>
      </c>
      <c r="AN248" s="109">
        <f t="shared" si="18"/>
        <v>8.1434782608695659</v>
      </c>
      <c r="AO248" s="82" t="str">
        <f t="shared" si="20"/>
        <v>192091</v>
      </c>
      <c r="AP248" s="82">
        <f>VLOOKUP(AO248,Centros!$AA$2:$AB$490,2,FALSE)</f>
        <v>110147</v>
      </c>
      <c r="AQ248" s="82" t="str">
        <f>VLOOKUP(AP248,Centros!$U$2:$V$281,2,FALSE)</f>
        <v>COL. SAGRADA FAMILIA BURGOS</v>
      </c>
      <c r="AR248" s="82" t="str">
        <f>VLOOKUP(A248,Centros!$AC$2:$AE$349,3,FALSE)</f>
        <v>ALGADI</v>
      </c>
      <c r="AS248" s="82">
        <f t="shared" si="21"/>
        <v>110147</v>
      </c>
      <c r="AT248" s="82">
        <f t="shared" si="19"/>
        <v>19209</v>
      </c>
    </row>
    <row r="249" spans="1:46" x14ac:dyDescent="0.3">
      <c r="A249" s="70">
        <v>19228</v>
      </c>
      <c r="B249" s="70">
        <v>1382</v>
      </c>
      <c r="C249" s="71" t="s">
        <v>3397</v>
      </c>
      <c r="D249" s="70">
        <v>1382</v>
      </c>
      <c r="E249" s="71" t="s">
        <v>35</v>
      </c>
      <c r="F249" s="72">
        <v>45433</v>
      </c>
      <c r="G249" s="72"/>
      <c r="H249" s="71" t="s">
        <v>3398</v>
      </c>
      <c r="I249" s="71" t="s">
        <v>3399</v>
      </c>
      <c r="J249" s="71" t="s">
        <v>36</v>
      </c>
      <c r="K249" s="71" t="s">
        <v>3400</v>
      </c>
      <c r="L249" s="71" t="s">
        <v>3401</v>
      </c>
      <c r="M249" s="71" t="s">
        <v>3402</v>
      </c>
      <c r="N249" s="71" t="s">
        <v>37</v>
      </c>
      <c r="O249" s="71" t="s">
        <v>38</v>
      </c>
      <c r="P249" s="70">
        <v>100</v>
      </c>
      <c r="Q249" s="71" t="s">
        <v>2951</v>
      </c>
      <c r="R249" s="70">
        <v>100</v>
      </c>
      <c r="S249" s="72">
        <v>45231</v>
      </c>
      <c r="T249" s="71" t="s">
        <v>2840</v>
      </c>
      <c r="U249" s="71" t="s">
        <v>40</v>
      </c>
      <c r="V249" s="72">
        <v>29745</v>
      </c>
      <c r="W249" s="71" t="s">
        <v>71</v>
      </c>
      <c r="X249" s="71" t="s">
        <v>42</v>
      </c>
      <c r="Y249" s="71" t="s">
        <v>60</v>
      </c>
      <c r="Z249" s="70">
        <v>0</v>
      </c>
      <c r="AA249" s="70">
        <v>10</v>
      </c>
      <c r="AB249" s="71" t="s">
        <v>36</v>
      </c>
      <c r="AC249" s="71" t="s">
        <v>2905</v>
      </c>
      <c r="AD249" s="71" t="s">
        <v>44</v>
      </c>
      <c r="AE249" s="71" t="s">
        <v>53</v>
      </c>
      <c r="AF249" s="71" t="s">
        <v>40</v>
      </c>
      <c r="AG249" s="71" t="s">
        <v>46</v>
      </c>
      <c r="AH249" s="73">
        <v>1200.04</v>
      </c>
      <c r="AI249" s="73">
        <v>181.29</v>
      </c>
      <c r="AJ249" s="73">
        <v>442.98</v>
      </c>
      <c r="AK249" s="70"/>
      <c r="AL249" s="73">
        <v>1824.31</v>
      </c>
      <c r="AM249" s="73">
        <v>60.81</v>
      </c>
      <c r="AN249" s="109">
        <f t="shared" si="18"/>
        <v>7.6012500000000003</v>
      </c>
      <c r="AO249" s="82" t="str">
        <f t="shared" si="20"/>
        <v>1922840</v>
      </c>
      <c r="AP249" s="82">
        <f>VLOOKUP(AO249,Centros!$AA$2:$AB$490,2,FALSE)</f>
        <v>110060</v>
      </c>
      <c r="AQ249" s="82" t="str">
        <f>VLOOKUP(AP249,Centros!$U$2:$V$281,2,FALSE)</f>
        <v>COL. SAN BUENAVENTURA</v>
      </c>
      <c r="AR249" s="82" t="str">
        <f>VLOOKUP(A249,Centros!$AC$2:$AE$349,3,FALSE)</f>
        <v>ALGADI</v>
      </c>
      <c r="AS249" s="82">
        <f t="shared" si="21"/>
        <v>110060</v>
      </c>
      <c r="AT249" s="82">
        <f t="shared" si="19"/>
        <v>19228</v>
      </c>
    </row>
    <row r="250" spans="1:46" x14ac:dyDescent="0.3">
      <c r="A250" s="70">
        <v>19228</v>
      </c>
      <c r="B250" s="70">
        <v>1589</v>
      </c>
      <c r="C250" s="71" t="s">
        <v>8040</v>
      </c>
      <c r="D250" s="70">
        <v>1589</v>
      </c>
      <c r="E250" s="71" t="s">
        <v>35</v>
      </c>
      <c r="F250" s="72">
        <v>45902</v>
      </c>
      <c r="G250" s="72"/>
      <c r="H250" s="71" t="s">
        <v>8041</v>
      </c>
      <c r="I250" s="71" t="s">
        <v>8042</v>
      </c>
      <c r="J250" s="71" t="s">
        <v>36</v>
      </c>
      <c r="K250" s="71" t="s">
        <v>8043</v>
      </c>
      <c r="L250" s="71" t="s">
        <v>8044</v>
      </c>
      <c r="M250" s="71" t="s">
        <v>8045</v>
      </c>
      <c r="N250" s="71" t="s">
        <v>37</v>
      </c>
      <c r="O250" s="71" t="s">
        <v>38</v>
      </c>
      <c r="P250" s="70">
        <v>300</v>
      </c>
      <c r="Q250" s="71" t="s">
        <v>78</v>
      </c>
      <c r="R250" s="70">
        <v>87.5</v>
      </c>
      <c r="S250" s="72">
        <v>45352</v>
      </c>
      <c r="T250" s="71" t="s">
        <v>8046</v>
      </c>
      <c r="U250" s="71" t="s">
        <v>40</v>
      </c>
      <c r="V250" s="72">
        <v>32552</v>
      </c>
      <c r="W250" s="71" t="s">
        <v>357</v>
      </c>
      <c r="X250" s="71" t="s">
        <v>42</v>
      </c>
      <c r="Y250" s="71" t="s">
        <v>52</v>
      </c>
      <c r="Z250" s="70">
        <v>0</v>
      </c>
      <c r="AA250" s="70">
        <v>10</v>
      </c>
      <c r="AB250" s="71" t="s">
        <v>36</v>
      </c>
      <c r="AC250" s="71" t="s">
        <v>2905</v>
      </c>
      <c r="AD250" s="71" t="s">
        <v>44</v>
      </c>
      <c r="AE250" s="71" t="s">
        <v>45</v>
      </c>
      <c r="AF250" s="71" t="s">
        <v>40</v>
      </c>
      <c r="AG250" s="71" t="s">
        <v>55</v>
      </c>
      <c r="AH250" s="73">
        <v>1050.03</v>
      </c>
      <c r="AI250" s="73">
        <v>158.63</v>
      </c>
      <c r="AJ250" s="73">
        <v>429.59</v>
      </c>
      <c r="AK250" s="70"/>
      <c r="AL250" s="73">
        <v>1638.25</v>
      </c>
      <c r="AM250" s="73">
        <v>54.61</v>
      </c>
      <c r="AN250" s="109">
        <f t="shared" si="18"/>
        <v>7.8014285714285716</v>
      </c>
      <c r="AO250" s="82" t="str">
        <f t="shared" si="20"/>
        <v>1922893</v>
      </c>
      <c r="AP250" s="82">
        <f>VLOOKUP(AO250,Centros!$AA$2:$AB$490,2,FALSE)</f>
        <v>120029</v>
      </c>
      <c r="AQ250" s="82" t="str">
        <f>VLOOKUP(AP250,Centros!$U$2:$V$281,2,FALSE)</f>
        <v>BELIVE RESIDENCIA SAGRADO CORAZON</v>
      </c>
      <c r="AR250" s="82" t="str">
        <f>VLOOKUP(A250,Centros!$AC$2:$AE$349,3,FALSE)</f>
        <v>ALGADI</v>
      </c>
      <c r="AS250" s="82">
        <f t="shared" si="21"/>
        <v>120029</v>
      </c>
      <c r="AT250" s="82">
        <f t="shared" si="19"/>
        <v>19228</v>
      </c>
    </row>
    <row r="251" spans="1:46" x14ac:dyDescent="0.3">
      <c r="A251" s="70">
        <v>19228</v>
      </c>
      <c r="B251" s="70">
        <v>1915</v>
      </c>
      <c r="C251" s="71" t="s">
        <v>3403</v>
      </c>
      <c r="D251" s="70">
        <v>1915</v>
      </c>
      <c r="E251" s="71" t="s">
        <v>35</v>
      </c>
      <c r="F251" s="72">
        <v>45618</v>
      </c>
      <c r="G251" s="72"/>
      <c r="H251" s="71" t="s">
        <v>3404</v>
      </c>
      <c r="I251" s="71" t="s">
        <v>3405</v>
      </c>
      <c r="J251" s="71" t="s">
        <v>36</v>
      </c>
      <c r="K251" s="71" t="s">
        <v>3406</v>
      </c>
      <c r="L251" s="71" t="s">
        <v>3407</v>
      </c>
      <c r="M251" s="71" t="s">
        <v>3408</v>
      </c>
      <c r="N251" s="71" t="s">
        <v>218</v>
      </c>
      <c r="O251" s="71" t="s">
        <v>38</v>
      </c>
      <c r="P251" s="70">
        <v>100</v>
      </c>
      <c r="Q251" s="71" t="s">
        <v>2951</v>
      </c>
      <c r="R251" s="70">
        <v>100</v>
      </c>
      <c r="S251" s="72">
        <v>45618</v>
      </c>
      <c r="T251" s="71" t="s">
        <v>1323</v>
      </c>
      <c r="U251" s="71" t="s">
        <v>155</v>
      </c>
      <c r="V251" s="72">
        <v>33779</v>
      </c>
      <c r="W251" s="71" t="s">
        <v>1324</v>
      </c>
      <c r="X251" s="71" t="s">
        <v>51</v>
      </c>
      <c r="Y251" s="71" t="s">
        <v>43</v>
      </c>
      <c r="Z251" s="70">
        <v>0</v>
      </c>
      <c r="AA251" s="70">
        <v>6</v>
      </c>
      <c r="AB251" s="71" t="s">
        <v>36</v>
      </c>
      <c r="AC251" s="71" t="s">
        <v>2905</v>
      </c>
      <c r="AD251" s="71" t="s">
        <v>44</v>
      </c>
      <c r="AE251" s="71" t="s">
        <v>45</v>
      </c>
      <c r="AF251" s="71" t="s">
        <v>297</v>
      </c>
      <c r="AG251" s="71" t="s">
        <v>55</v>
      </c>
      <c r="AH251" s="73">
        <v>2083.33</v>
      </c>
      <c r="AI251" s="70"/>
      <c r="AJ251" s="73">
        <v>668.13</v>
      </c>
      <c r="AK251" s="70"/>
      <c r="AL251" s="73">
        <v>2751.46</v>
      </c>
      <c r="AM251" s="73">
        <v>91.72</v>
      </c>
      <c r="AN251" s="109">
        <f t="shared" si="18"/>
        <v>11.465</v>
      </c>
      <c r="AO251" s="82" t="str">
        <f t="shared" si="20"/>
        <v>19228128</v>
      </c>
      <c r="AP251" s="82">
        <f>VLOOKUP(AO251,Centros!$AA$2:$AB$490,2,FALSE)</f>
        <v>777782</v>
      </c>
      <c r="AQ251" s="82" t="str">
        <f>VLOOKUP(AP251,Centros!$U$2:$V$281,2,FALSE)</f>
        <v>COCINA CENTRAL NAVE SAN FERNANDO</v>
      </c>
      <c r="AR251" s="82" t="str">
        <f>VLOOKUP(A251,Centros!$AC$2:$AE$349,3,FALSE)</f>
        <v>ALGADI</v>
      </c>
      <c r="AS251" s="82">
        <f t="shared" si="21"/>
        <v>777782</v>
      </c>
      <c r="AT251" s="82">
        <f t="shared" si="19"/>
        <v>19228</v>
      </c>
    </row>
    <row r="252" spans="1:46" x14ac:dyDescent="0.3">
      <c r="A252" s="70">
        <v>19228</v>
      </c>
      <c r="B252" s="70">
        <v>1744</v>
      </c>
      <c r="C252" s="71" t="s">
        <v>5645</v>
      </c>
      <c r="D252" s="70">
        <v>1744</v>
      </c>
      <c r="E252" s="71" t="s">
        <v>35</v>
      </c>
      <c r="F252" s="72">
        <v>45904</v>
      </c>
      <c r="G252" s="72"/>
      <c r="H252" s="71" t="s">
        <v>5646</v>
      </c>
      <c r="I252" s="71" t="s">
        <v>5647</v>
      </c>
      <c r="J252" s="71" t="s">
        <v>36</v>
      </c>
      <c r="K252" s="71" t="s">
        <v>5648</v>
      </c>
      <c r="L252" s="71" t="s">
        <v>5649</v>
      </c>
      <c r="M252" s="71" t="s">
        <v>5650</v>
      </c>
      <c r="N252" s="71" t="s">
        <v>5651</v>
      </c>
      <c r="O252" s="71" t="s">
        <v>38</v>
      </c>
      <c r="P252" s="70">
        <v>300</v>
      </c>
      <c r="Q252" s="71" t="s">
        <v>78</v>
      </c>
      <c r="R252" s="70">
        <v>75</v>
      </c>
      <c r="S252" s="72">
        <v>43349</v>
      </c>
      <c r="T252" s="71" t="s">
        <v>5652</v>
      </c>
      <c r="U252" s="71" t="s">
        <v>40</v>
      </c>
      <c r="V252" s="72">
        <v>22115</v>
      </c>
      <c r="W252" s="71" t="s">
        <v>897</v>
      </c>
      <c r="X252" s="71" t="s">
        <v>42</v>
      </c>
      <c r="Y252" s="71" t="s">
        <v>5653</v>
      </c>
      <c r="Z252" s="70">
        <v>0</v>
      </c>
      <c r="AA252" s="70">
        <v>10</v>
      </c>
      <c r="AB252" s="71" t="s">
        <v>36</v>
      </c>
      <c r="AC252" s="71" t="s">
        <v>2905</v>
      </c>
      <c r="AD252" s="71" t="s">
        <v>44</v>
      </c>
      <c r="AE252" s="71" t="s">
        <v>45</v>
      </c>
      <c r="AF252" s="71" t="s">
        <v>40</v>
      </c>
      <c r="AG252" s="71" t="s">
        <v>46</v>
      </c>
      <c r="AH252" s="73">
        <v>951.5</v>
      </c>
      <c r="AI252" s="73">
        <v>135.97</v>
      </c>
      <c r="AJ252" s="73">
        <v>368.23</v>
      </c>
      <c r="AK252" s="70"/>
      <c r="AL252" s="73">
        <v>1455.7</v>
      </c>
      <c r="AM252" s="73">
        <v>48.52</v>
      </c>
      <c r="AN252" s="109">
        <f t="shared" si="18"/>
        <v>8.0866666666666678</v>
      </c>
      <c r="AO252" s="82" t="str">
        <f t="shared" si="20"/>
        <v>19228120</v>
      </c>
      <c r="AP252" s="82">
        <f>VLOOKUP(AO252,Centros!$AA$2:$AB$490,2,FALSE)</f>
        <v>110302</v>
      </c>
      <c r="AQ252" s="82" t="str">
        <f>VLOOKUP(AP252,Centros!$U$2:$V$281,2,FALSE)</f>
        <v>FUND. ED. MARY WARD (IRL. MADRID)</v>
      </c>
      <c r="AR252" s="82" t="str">
        <f>VLOOKUP(A252,Centros!$AC$2:$AE$349,3,FALSE)</f>
        <v>ALGADI</v>
      </c>
      <c r="AS252" s="82">
        <f t="shared" si="21"/>
        <v>110302</v>
      </c>
      <c r="AT252" s="82">
        <f t="shared" si="19"/>
        <v>19228</v>
      </c>
    </row>
    <row r="253" spans="1:46" x14ac:dyDescent="0.3">
      <c r="A253" s="70">
        <v>19246</v>
      </c>
      <c r="B253" s="70">
        <v>131</v>
      </c>
      <c r="C253" s="71" t="s">
        <v>8047</v>
      </c>
      <c r="D253" s="70">
        <v>131</v>
      </c>
      <c r="E253" s="71" t="s">
        <v>113</v>
      </c>
      <c r="F253" s="72">
        <v>45901</v>
      </c>
      <c r="G253" s="72"/>
      <c r="H253" s="71" t="s">
        <v>8048</v>
      </c>
      <c r="I253" s="71" t="s">
        <v>8049</v>
      </c>
      <c r="J253" s="71" t="s">
        <v>36</v>
      </c>
      <c r="K253" s="71" t="s">
        <v>8050</v>
      </c>
      <c r="L253" s="71" t="s">
        <v>8051</v>
      </c>
      <c r="M253" s="71" t="s">
        <v>8052</v>
      </c>
      <c r="N253" s="71" t="s">
        <v>237</v>
      </c>
      <c r="O253" s="71" t="s">
        <v>114</v>
      </c>
      <c r="P253" s="70">
        <v>510</v>
      </c>
      <c r="Q253" s="71" t="s">
        <v>48</v>
      </c>
      <c r="R253" s="70">
        <v>92.5</v>
      </c>
      <c r="S253" s="72">
        <v>45901</v>
      </c>
      <c r="T253" s="71" t="s">
        <v>2886</v>
      </c>
      <c r="U253" s="71" t="s">
        <v>155</v>
      </c>
      <c r="V253" s="72">
        <v>32806</v>
      </c>
      <c r="W253" s="71" t="s">
        <v>115</v>
      </c>
      <c r="X253" s="71" t="s">
        <v>51</v>
      </c>
      <c r="Y253" s="71" t="s">
        <v>52</v>
      </c>
      <c r="Z253" s="70">
        <v>0</v>
      </c>
      <c r="AA253" s="70">
        <v>8</v>
      </c>
      <c r="AB253" s="71" t="s">
        <v>36</v>
      </c>
      <c r="AC253" s="71" t="s">
        <v>2908</v>
      </c>
      <c r="AD253" s="71" t="s">
        <v>44</v>
      </c>
      <c r="AE253" s="71" t="s">
        <v>45</v>
      </c>
      <c r="AF253" s="71" t="s">
        <v>69</v>
      </c>
      <c r="AG253" s="71" t="s">
        <v>46</v>
      </c>
      <c r="AH253" s="73">
        <v>1247.1300000000001</v>
      </c>
      <c r="AI253" s="73">
        <v>311.77999999999997</v>
      </c>
      <c r="AJ253" s="73">
        <v>499.93</v>
      </c>
      <c r="AK253" s="70"/>
      <c r="AL253" s="73">
        <v>2058.84</v>
      </c>
      <c r="AM253" s="73">
        <v>68.63</v>
      </c>
      <c r="AN253" s="109">
        <f t="shared" si="18"/>
        <v>9.2743243243243239</v>
      </c>
      <c r="AO253" s="82" t="str">
        <f t="shared" si="20"/>
        <v>192468</v>
      </c>
      <c r="AP253" s="82">
        <f>VLOOKUP(AO253,Centros!$AA$2:$AB$490,2,FALSE)</f>
        <v>110018</v>
      </c>
      <c r="AQ253" s="82" t="str">
        <f>VLOOKUP(AP253,Centros!$U$2:$V$281,2,FALSE)</f>
        <v>COLEGIO Mª INMACULADA DE CARCAIXENT</v>
      </c>
      <c r="AR253" s="82" t="str">
        <f>VLOOKUP(A253,Centros!$AC$2:$AE$349,3,FALSE)</f>
        <v>ALGADI</v>
      </c>
      <c r="AS253" s="82">
        <f t="shared" si="21"/>
        <v>110018</v>
      </c>
      <c r="AT253" s="82">
        <f t="shared" si="19"/>
        <v>19246</v>
      </c>
    </row>
    <row r="254" spans="1:46" x14ac:dyDescent="0.3">
      <c r="A254" s="70">
        <v>19228</v>
      </c>
      <c r="B254" s="70">
        <v>5</v>
      </c>
      <c r="C254" s="71" t="s">
        <v>5654</v>
      </c>
      <c r="D254" s="70">
        <v>5</v>
      </c>
      <c r="E254" s="71" t="s">
        <v>35</v>
      </c>
      <c r="F254" s="72">
        <v>45894</v>
      </c>
      <c r="G254" s="72"/>
      <c r="H254" s="71" t="s">
        <v>5655</v>
      </c>
      <c r="I254" s="71" t="s">
        <v>5656</v>
      </c>
      <c r="J254" s="71" t="s">
        <v>36</v>
      </c>
      <c r="K254" s="71" t="s">
        <v>5657</v>
      </c>
      <c r="L254" s="71" t="s">
        <v>5658</v>
      </c>
      <c r="M254" s="71" t="s">
        <v>5659</v>
      </c>
      <c r="N254" s="71" t="s">
        <v>163</v>
      </c>
      <c r="O254" s="71" t="s">
        <v>38</v>
      </c>
      <c r="P254" s="70">
        <v>300</v>
      </c>
      <c r="Q254" s="71" t="s">
        <v>85</v>
      </c>
      <c r="R254" s="70">
        <v>100</v>
      </c>
      <c r="S254" s="72">
        <v>39706</v>
      </c>
      <c r="T254" s="71" t="s">
        <v>197</v>
      </c>
      <c r="U254" s="71" t="s">
        <v>90</v>
      </c>
      <c r="V254" s="72">
        <v>30042</v>
      </c>
      <c r="W254" s="71" t="s">
        <v>139</v>
      </c>
      <c r="X254" s="71" t="s">
        <v>42</v>
      </c>
      <c r="Y254" s="71" t="s">
        <v>60</v>
      </c>
      <c r="Z254" s="70">
        <v>0</v>
      </c>
      <c r="AA254" s="70">
        <v>10</v>
      </c>
      <c r="AB254" s="71" t="s">
        <v>36</v>
      </c>
      <c r="AC254" s="71" t="s">
        <v>2825</v>
      </c>
      <c r="AD254" s="71" t="s">
        <v>92</v>
      </c>
      <c r="AE254" s="71" t="s">
        <v>83</v>
      </c>
      <c r="AF254" s="71" t="s">
        <v>90</v>
      </c>
      <c r="AG254" s="71" t="s">
        <v>46</v>
      </c>
      <c r="AH254" s="73">
        <v>1524.88</v>
      </c>
      <c r="AI254" s="73">
        <v>231.63</v>
      </c>
      <c r="AJ254" s="73">
        <v>563.32000000000005</v>
      </c>
      <c r="AK254" s="70"/>
      <c r="AL254" s="73">
        <v>2319.83</v>
      </c>
      <c r="AM254" s="73">
        <v>74.83</v>
      </c>
      <c r="AN254" s="109">
        <f t="shared" si="18"/>
        <v>9.3537499999999998</v>
      </c>
      <c r="AO254" s="82" t="str">
        <f t="shared" si="20"/>
        <v>192282</v>
      </c>
      <c r="AP254" s="82">
        <f>VLOOKUP(AO254,Centros!$AA$2:$AB$490,2,FALSE)</f>
        <v>110004</v>
      </c>
      <c r="AQ254" s="82" t="str">
        <f>VLOOKUP(AP254,Centros!$U$2:$V$281,2,FALSE)</f>
        <v>COLEGIO AMOR MISERICORDIOSO</v>
      </c>
      <c r="AR254" s="82" t="str">
        <f>VLOOKUP(A254,Centros!$AC$2:$AE$349,3,FALSE)</f>
        <v>ALGADI</v>
      </c>
      <c r="AS254" s="82">
        <f t="shared" si="21"/>
        <v>110004</v>
      </c>
      <c r="AT254" s="82">
        <f t="shared" si="19"/>
        <v>19228</v>
      </c>
    </row>
    <row r="255" spans="1:46" x14ac:dyDescent="0.3">
      <c r="A255" s="70">
        <v>20028</v>
      </c>
      <c r="B255" s="70">
        <v>914</v>
      </c>
      <c r="C255" s="71" t="s">
        <v>5660</v>
      </c>
      <c r="D255" s="70">
        <v>914</v>
      </c>
      <c r="E255" s="71" t="s">
        <v>63</v>
      </c>
      <c r="F255" s="72">
        <v>45908</v>
      </c>
      <c r="G255" s="72"/>
      <c r="H255" s="71" t="s">
        <v>5661</v>
      </c>
      <c r="I255" s="71" t="s">
        <v>5662</v>
      </c>
      <c r="J255" s="71" t="s">
        <v>36</v>
      </c>
      <c r="K255" s="71" t="s">
        <v>5663</v>
      </c>
      <c r="L255" s="71" t="s">
        <v>5664</v>
      </c>
      <c r="M255" s="71" t="s">
        <v>5665</v>
      </c>
      <c r="N255" s="71" t="s">
        <v>37</v>
      </c>
      <c r="O255" s="71" t="s">
        <v>38</v>
      </c>
      <c r="P255" s="70">
        <v>300</v>
      </c>
      <c r="Q255" s="71" t="s">
        <v>57</v>
      </c>
      <c r="R255" s="70">
        <v>31.25</v>
      </c>
      <c r="S255" s="72">
        <v>45558</v>
      </c>
      <c r="T255" s="71" t="s">
        <v>5407</v>
      </c>
      <c r="U255" s="71" t="s">
        <v>79</v>
      </c>
      <c r="V255" s="72">
        <v>32947</v>
      </c>
      <c r="W255" s="71" t="s">
        <v>210</v>
      </c>
      <c r="X255" s="71" t="s">
        <v>42</v>
      </c>
      <c r="Y255" s="71" t="s">
        <v>43</v>
      </c>
      <c r="Z255" s="70">
        <v>0</v>
      </c>
      <c r="AA255" s="70">
        <v>10</v>
      </c>
      <c r="AB255" s="71" t="s">
        <v>36</v>
      </c>
      <c r="AC255" s="71" t="s">
        <v>2905</v>
      </c>
      <c r="AD255" s="71" t="s">
        <v>44</v>
      </c>
      <c r="AE255" s="71" t="s">
        <v>45</v>
      </c>
      <c r="AF255" s="71" t="s">
        <v>5666</v>
      </c>
      <c r="AG255" s="71" t="s">
        <v>55</v>
      </c>
      <c r="AH255" s="73">
        <v>375.02</v>
      </c>
      <c r="AI255" s="73">
        <v>56.65</v>
      </c>
      <c r="AJ255" s="73">
        <v>160.07</v>
      </c>
      <c r="AK255" s="70"/>
      <c r="AL255" s="73">
        <v>591.74</v>
      </c>
      <c r="AM255" s="73">
        <v>19.72</v>
      </c>
      <c r="AN255" s="109">
        <f t="shared" si="18"/>
        <v>7.8879999999999999</v>
      </c>
      <c r="AO255" s="82" t="str">
        <f t="shared" si="20"/>
        <v>2002810</v>
      </c>
      <c r="AP255" s="82">
        <f>VLOOKUP(AO255,Centros!$AA$2:$AB$490,2,FALSE)</f>
        <v>110061</v>
      </c>
      <c r="AQ255" s="82" t="str">
        <f>VLOOKUP(AP255,Centros!$U$2:$V$281,2,FALSE)</f>
        <v>COL. SAN AGUSTIN - MADRID</v>
      </c>
      <c r="AR255" s="82" t="str">
        <f>VLOOKUP(A255,Centros!$AC$2:$AE$349,3,FALSE)</f>
        <v>SMI</v>
      </c>
      <c r="AS255" s="82">
        <f t="shared" si="21"/>
        <v>110061</v>
      </c>
      <c r="AT255" s="82">
        <f t="shared" si="19"/>
        <v>20028</v>
      </c>
    </row>
    <row r="256" spans="1:46" x14ac:dyDescent="0.3">
      <c r="A256" s="70">
        <v>19228</v>
      </c>
      <c r="B256" s="70">
        <v>1436</v>
      </c>
      <c r="C256" s="71" t="s">
        <v>8053</v>
      </c>
      <c r="D256" s="70">
        <v>1436</v>
      </c>
      <c r="E256" s="71" t="s">
        <v>35</v>
      </c>
      <c r="F256" s="72">
        <v>45916</v>
      </c>
      <c r="G256" s="72"/>
      <c r="H256" s="71" t="s">
        <v>8054</v>
      </c>
      <c r="I256" s="71" t="s">
        <v>8055</v>
      </c>
      <c r="J256" s="71" t="s">
        <v>36</v>
      </c>
      <c r="K256" s="71" t="s">
        <v>8056</v>
      </c>
      <c r="L256" s="71" t="s">
        <v>8057</v>
      </c>
      <c r="M256" s="71" t="s">
        <v>8058</v>
      </c>
      <c r="N256" s="71" t="s">
        <v>37</v>
      </c>
      <c r="O256" s="71" t="s">
        <v>38</v>
      </c>
      <c r="P256" s="70">
        <v>502</v>
      </c>
      <c r="Q256" s="71" t="s">
        <v>3098</v>
      </c>
      <c r="R256" s="70">
        <v>50</v>
      </c>
      <c r="S256" s="72">
        <v>45916</v>
      </c>
      <c r="T256" s="71" t="s">
        <v>3308</v>
      </c>
      <c r="U256" s="71" t="s">
        <v>40</v>
      </c>
      <c r="V256" s="72">
        <v>28709</v>
      </c>
      <c r="W256" s="71" t="s">
        <v>272</v>
      </c>
      <c r="X256" s="71" t="s">
        <v>42</v>
      </c>
      <c r="Y256" s="71" t="s">
        <v>60</v>
      </c>
      <c r="Z256" s="70">
        <v>0</v>
      </c>
      <c r="AA256" s="70">
        <v>10</v>
      </c>
      <c r="AB256" s="71" t="s">
        <v>36</v>
      </c>
      <c r="AC256" s="71" t="s">
        <v>2905</v>
      </c>
      <c r="AD256" s="71" t="s">
        <v>44</v>
      </c>
      <c r="AE256" s="71" t="s">
        <v>45</v>
      </c>
      <c r="AF256" s="71" t="s">
        <v>40</v>
      </c>
      <c r="AG256" s="71" t="s">
        <v>55</v>
      </c>
      <c r="AH256" s="73">
        <v>600.02</v>
      </c>
      <c r="AI256" s="73">
        <v>90.64</v>
      </c>
      <c r="AJ256" s="73">
        <v>254.65</v>
      </c>
      <c r="AK256" s="70"/>
      <c r="AL256" s="73">
        <v>945.31</v>
      </c>
      <c r="AM256" s="73">
        <v>31.51</v>
      </c>
      <c r="AN256" s="109">
        <f t="shared" si="18"/>
        <v>7.8775000000000004</v>
      </c>
      <c r="AO256" s="82" t="str">
        <f t="shared" si="20"/>
        <v>1922842</v>
      </c>
      <c r="AP256" s="82">
        <f>VLOOKUP(AO256,Centros!$AA$2:$AB$490,2,FALSE)</f>
        <v>350002</v>
      </c>
      <c r="AQ256" s="82" t="str">
        <f>VLOOKUP(AP256,Centros!$U$2:$V$281,2,FALSE)</f>
        <v>SEMINARIO TAGASTE-PP. AGUSTINOS P</v>
      </c>
      <c r="AR256" s="82" t="str">
        <f>VLOOKUP(A256,Centros!$AC$2:$AE$349,3,FALSE)</f>
        <v>ALGADI</v>
      </c>
      <c r="AS256" s="82">
        <f t="shared" si="21"/>
        <v>350002</v>
      </c>
      <c r="AT256" s="82">
        <f t="shared" si="19"/>
        <v>19228</v>
      </c>
    </row>
    <row r="257" spans="1:46" x14ac:dyDescent="0.3">
      <c r="A257" s="70">
        <v>19228</v>
      </c>
      <c r="B257" s="70">
        <v>1780</v>
      </c>
      <c r="C257" s="71" t="s">
        <v>8059</v>
      </c>
      <c r="D257" s="70">
        <v>1780</v>
      </c>
      <c r="E257" s="71" t="s">
        <v>35</v>
      </c>
      <c r="F257" s="72">
        <v>45931</v>
      </c>
      <c r="G257" s="72"/>
      <c r="H257" s="71" t="s">
        <v>8060</v>
      </c>
      <c r="I257" s="71" t="s">
        <v>8061</v>
      </c>
      <c r="J257" s="71" t="s">
        <v>36</v>
      </c>
      <c r="K257" s="71" t="s">
        <v>8062</v>
      </c>
      <c r="L257" s="71" t="s">
        <v>8063</v>
      </c>
      <c r="M257" s="71" t="s">
        <v>8064</v>
      </c>
      <c r="N257" s="71" t="s">
        <v>72</v>
      </c>
      <c r="O257" s="71" t="s">
        <v>38</v>
      </c>
      <c r="P257" s="70">
        <v>300</v>
      </c>
      <c r="Q257" s="71" t="s">
        <v>78</v>
      </c>
      <c r="R257" s="70">
        <v>62.5</v>
      </c>
      <c r="S257" s="72">
        <v>45588</v>
      </c>
      <c r="T257" s="71" t="s">
        <v>49</v>
      </c>
      <c r="U257" s="71" t="s">
        <v>40</v>
      </c>
      <c r="V257" s="72">
        <v>29743</v>
      </c>
      <c r="W257" s="71" t="s">
        <v>50</v>
      </c>
      <c r="X257" s="71" t="s">
        <v>42</v>
      </c>
      <c r="Y257" s="71" t="s">
        <v>52</v>
      </c>
      <c r="Z257" s="70">
        <v>0</v>
      </c>
      <c r="AA257" s="70">
        <v>10</v>
      </c>
      <c r="AB257" s="71" t="s">
        <v>36</v>
      </c>
      <c r="AC257" s="71" t="s">
        <v>2905</v>
      </c>
      <c r="AD257" s="71" t="s">
        <v>44</v>
      </c>
      <c r="AE257" s="71" t="s">
        <v>53</v>
      </c>
      <c r="AF257" s="71" t="s">
        <v>40</v>
      </c>
      <c r="AG257" s="71" t="s">
        <v>55</v>
      </c>
      <c r="AH257" s="73">
        <v>750.03</v>
      </c>
      <c r="AI257" s="73">
        <v>113.3</v>
      </c>
      <c r="AJ257" s="73">
        <v>306.83</v>
      </c>
      <c r="AK257" s="70"/>
      <c r="AL257" s="73">
        <v>1170.1600000000001</v>
      </c>
      <c r="AM257" s="73">
        <v>39.01</v>
      </c>
      <c r="AN257" s="109">
        <f t="shared" si="18"/>
        <v>7.8019999999999996</v>
      </c>
      <c r="AO257" s="82" t="str">
        <f t="shared" si="20"/>
        <v>1922812</v>
      </c>
      <c r="AP257" s="82">
        <f>VLOOKUP(AO257,Centros!$AA$2:$AB$490,2,FALSE)</f>
        <v>110064</v>
      </c>
      <c r="AQ257" s="82" t="str">
        <f>VLOOKUP(AP257,Centros!$U$2:$V$281,2,FALSE)</f>
        <v>COLEGIO SAGRADA FAMILIA</v>
      </c>
      <c r="AR257" s="82" t="str">
        <f>VLOOKUP(A257,Centros!$AC$2:$AE$349,3,FALSE)</f>
        <v>ALGADI</v>
      </c>
      <c r="AS257" s="82">
        <f t="shared" si="21"/>
        <v>110064</v>
      </c>
      <c r="AT257" s="82">
        <f t="shared" si="19"/>
        <v>19228</v>
      </c>
    </row>
    <row r="258" spans="1:46" x14ac:dyDescent="0.3">
      <c r="A258" s="70">
        <v>19228</v>
      </c>
      <c r="B258" s="70">
        <v>1727</v>
      </c>
      <c r="C258" s="71" t="s">
        <v>5667</v>
      </c>
      <c r="D258" s="70">
        <v>1727</v>
      </c>
      <c r="E258" s="71" t="s">
        <v>35</v>
      </c>
      <c r="F258" s="72">
        <v>45905</v>
      </c>
      <c r="G258" s="72"/>
      <c r="H258" s="71" t="s">
        <v>5668</v>
      </c>
      <c r="I258" s="71" t="s">
        <v>5669</v>
      </c>
      <c r="J258" s="71" t="s">
        <v>36</v>
      </c>
      <c r="K258" s="71" t="s">
        <v>5670</v>
      </c>
      <c r="L258" s="71" t="s">
        <v>5671</v>
      </c>
      <c r="M258" s="71" t="s">
        <v>5672</v>
      </c>
      <c r="N258" s="71" t="s">
        <v>5673</v>
      </c>
      <c r="O258" s="71" t="s">
        <v>205</v>
      </c>
      <c r="P258" s="70">
        <v>300</v>
      </c>
      <c r="Q258" s="71" t="s">
        <v>78</v>
      </c>
      <c r="R258" s="70">
        <v>65.62</v>
      </c>
      <c r="S258" s="72">
        <v>40819</v>
      </c>
      <c r="T258" s="71" t="s">
        <v>5674</v>
      </c>
      <c r="U258" s="71" t="s">
        <v>58</v>
      </c>
      <c r="V258" s="72">
        <v>27058</v>
      </c>
      <c r="W258" s="71" t="s">
        <v>895</v>
      </c>
      <c r="X258" s="71" t="s">
        <v>42</v>
      </c>
      <c r="Y258" s="71" t="s">
        <v>5675</v>
      </c>
      <c r="Z258" s="70">
        <v>3</v>
      </c>
      <c r="AA258" s="70">
        <v>10</v>
      </c>
      <c r="AB258" s="71" t="s">
        <v>36</v>
      </c>
      <c r="AC258" s="71" t="s">
        <v>2905</v>
      </c>
      <c r="AD258" s="71" t="s">
        <v>44</v>
      </c>
      <c r="AE258" s="71" t="s">
        <v>45</v>
      </c>
      <c r="AF258" s="71" t="s">
        <v>58</v>
      </c>
      <c r="AG258" s="71" t="s">
        <v>46</v>
      </c>
      <c r="AH258" s="73">
        <v>939.77</v>
      </c>
      <c r="AI258" s="73">
        <v>118.96</v>
      </c>
      <c r="AJ258" s="73">
        <v>339.53</v>
      </c>
      <c r="AK258" s="70"/>
      <c r="AL258" s="73">
        <v>1398.26</v>
      </c>
      <c r="AM258" s="73">
        <v>46.61</v>
      </c>
      <c r="AN258" s="109">
        <f t="shared" si="18"/>
        <v>8.8787717159402622</v>
      </c>
      <c r="AO258" s="82" t="str">
        <f t="shared" si="20"/>
        <v>19228116</v>
      </c>
      <c r="AP258" s="82">
        <f>VLOOKUP(AO258,Centros!$AA$2:$AB$490,2,FALSE)</f>
        <v>110805</v>
      </c>
      <c r="AQ258" s="82" t="str">
        <f>VLOOKUP(AP258,Centros!$U$2:$V$281,2,FALSE)</f>
        <v>COLEGIO VEDRUNA VILLAVERDE</v>
      </c>
      <c r="AR258" s="82" t="str">
        <f>VLOOKUP(A258,Centros!$AC$2:$AE$349,3,FALSE)</f>
        <v>ALGADI</v>
      </c>
      <c r="AS258" s="82">
        <f t="shared" si="21"/>
        <v>110805</v>
      </c>
      <c r="AT258" s="82">
        <f t="shared" si="19"/>
        <v>19228</v>
      </c>
    </row>
    <row r="259" spans="1:46" x14ac:dyDescent="0.3">
      <c r="A259" s="70">
        <v>19228</v>
      </c>
      <c r="B259" s="70">
        <v>891</v>
      </c>
      <c r="C259" s="71" t="s">
        <v>8065</v>
      </c>
      <c r="D259" s="70">
        <v>891</v>
      </c>
      <c r="E259" s="71" t="s">
        <v>35</v>
      </c>
      <c r="F259" s="72">
        <v>45901</v>
      </c>
      <c r="G259" s="72"/>
      <c r="H259" s="71" t="s">
        <v>8066</v>
      </c>
      <c r="I259" s="71" t="s">
        <v>8067</v>
      </c>
      <c r="J259" s="71" t="s">
        <v>8068</v>
      </c>
      <c r="K259" s="71" t="s">
        <v>8068</v>
      </c>
      <c r="L259" s="71" t="s">
        <v>8069</v>
      </c>
      <c r="M259" s="71" t="s">
        <v>8070</v>
      </c>
      <c r="N259" s="71" t="s">
        <v>72</v>
      </c>
      <c r="O259" s="71" t="s">
        <v>38</v>
      </c>
      <c r="P259" s="70">
        <v>300</v>
      </c>
      <c r="Q259" s="71" t="s">
        <v>57</v>
      </c>
      <c r="R259" s="70">
        <v>50</v>
      </c>
      <c r="S259" s="72"/>
      <c r="T259" s="71" t="s">
        <v>2831</v>
      </c>
      <c r="U259" s="71" t="s">
        <v>40</v>
      </c>
      <c r="V259" s="72">
        <v>29265</v>
      </c>
      <c r="W259" s="71" t="s">
        <v>91</v>
      </c>
      <c r="X259" s="71" t="s">
        <v>42</v>
      </c>
      <c r="Y259" s="71" t="s">
        <v>66</v>
      </c>
      <c r="Z259" s="70">
        <v>0</v>
      </c>
      <c r="AA259" s="70">
        <v>10</v>
      </c>
      <c r="AB259" s="71" t="s">
        <v>36</v>
      </c>
      <c r="AC259" s="71" t="s">
        <v>2905</v>
      </c>
      <c r="AD259" s="71" t="s">
        <v>44</v>
      </c>
      <c r="AE259" s="71" t="s">
        <v>53</v>
      </c>
      <c r="AF259" s="71" t="s">
        <v>40</v>
      </c>
      <c r="AG259" s="71" t="s">
        <v>46</v>
      </c>
      <c r="AH259" s="73">
        <v>651.49</v>
      </c>
      <c r="AI259" s="73">
        <v>90.64</v>
      </c>
      <c r="AJ259" s="73">
        <v>245.47</v>
      </c>
      <c r="AK259" s="70"/>
      <c r="AL259" s="73">
        <v>987.6</v>
      </c>
      <c r="AM259" s="73">
        <v>32.92</v>
      </c>
      <c r="AN259" s="109">
        <f t="shared" si="18"/>
        <v>8.23</v>
      </c>
      <c r="AO259" s="82" t="str">
        <f t="shared" si="20"/>
        <v>1922861</v>
      </c>
      <c r="AP259" s="82">
        <f>VLOOKUP(AO259,Centros!$AA$2:$AB$490,2,FALSE)</f>
        <v>110807</v>
      </c>
      <c r="AQ259" s="82" t="str">
        <f>VLOOKUP(AP259,Centros!$U$2:$V$281,2,FALSE)</f>
        <v>COLEGIO NTRA SRA BUEN CONSEJO</v>
      </c>
      <c r="AR259" s="82" t="str">
        <f>VLOOKUP(A259,Centros!$AC$2:$AE$349,3,FALSE)</f>
        <v>ALGADI</v>
      </c>
      <c r="AS259" s="82">
        <f t="shared" si="21"/>
        <v>110807</v>
      </c>
      <c r="AT259" s="82">
        <f t="shared" si="19"/>
        <v>19228</v>
      </c>
    </row>
    <row r="260" spans="1:46" x14ac:dyDescent="0.3">
      <c r="A260" s="70">
        <v>20028</v>
      </c>
      <c r="B260" s="70">
        <v>1029</v>
      </c>
      <c r="C260" s="71" t="s">
        <v>8071</v>
      </c>
      <c r="D260" s="70">
        <v>1029</v>
      </c>
      <c r="E260" s="71" t="s">
        <v>63</v>
      </c>
      <c r="F260" s="72">
        <v>45908</v>
      </c>
      <c r="G260" s="72"/>
      <c r="H260" s="71" t="s">
        <v>8072</v>
      </c>
      <c r="I260" s="71" t="s">
        <v>8073</v>
      </c>
      <c r="J260" s="71" t="s">
        <v>36</v>
      </c>
      <c r="K260" s="71" t="s">
        <v>8074</v>
      </c>
      <c r="L260" s="71" t="s">
        <v>8075</v>
      </c>
      <c r="M260" s="71" t="s">
        <v>8076</v>
      </c>
      <c r="N260" s="71" t="s">
        <v>37</v>
      </c>
      <c r="O260" s="71" t="s">
        <v>38</v>
      </c>
      <c r="P260" s="70">
        <v>300</v>
      </c>
      <c r="Q260" s="71" t="s">
        <v>57</v>
      </c>
      <c r="R260" s="70">
        <v>25</v>
      </c>
      <c r="S260" s="72">
        <v>45908</v>
      </c>
      <c r="T260" s="71" t="s">
        <v>5923</v>
      </c>
      <c r="U260" s="71" t="s">
        <v>79</v>
      </c>
      <c r="V260" s="72">
        <v>35784</v>
      </c>
      <c r="W260" s="71" t="s">
        <v>125</v>
      </c>
      <c r="X260" s="71" t="s">
        <v>42</v>
      </c>
      <c r="Y260" s="71" t="s">
        <v>52</v>
      </c>
      <c r="Z260" s="70">
        <v>0</v>
      </c>
      <c r="AA260" s="70">
        <v>10</v>
      </c>
      <c r="AB260" s="71" t="s">
        <v>36</v>
      </c>
      <c r="AC260" s="71" t="s">
        <v>2905</v>
      </c>
      <c r="AD260" s="71" t="s">
        <v>44</v>
      </c>
      <c r="AE260" s="71" t="s">
        <v>45</v>
      </c>
      <c r="AF260" s="71" t="s">
        <v>79</v>
      </c>
      <c r="AG260" s="71" t="s">
        <v>46</v>
      </c>
      <c r="AH260" s="73">
        <v>300.01</v>
      </c>
      <c r="AI260" s="73">
        <v>45.32</v>
      </c>
      <c r="AJ260" s="73">
        <v>126.95</v>
      </c>
      <c r="AK260" s="70"/>
      <c r="AL260" s="73">
        <v>472.28</v>
      </c>
      <c r="AM260" s="73">
        <v>15.74</v>
      </c>
      <c r="AN260" s="109">
        <f t="shared" si="18"/>
        <v>7.87</v>
      </c>
      <c r="AO260" s="82" t="str">
        <f t="shared" si="20"/>
        <v>2002832</v>
      </c>
      <c r="AP260" s="82">
        <f>VLOOKUP(AO260,Centros!$AA$2:$AB$490,2,FALSE)</f>
        <v>110201</v>
      </c>
      <c r="AQ260" s="82" t="str">
        <f>VLOOKUP(AP260,Centros!$U$2:$V$281,2,FALSE)</f>
        <v>GREDOS SAN DIEGO - VALLECAS</v>
      </c>
      <c r="AR260" s="82" t="str">
        <f>VLOOKUP(A260,Centros!$AC$2:$AE$349,3,FALSE)</f>
        <v>SMI</v>
      </c>
      <c r="AS260" s="82">
        <f t="shared" si="21"/>
        <v>110201</v>
      </c>
      <c r="AT260" s="82">
        <f t="shared" si="19"/>
        <v>20028</v>
      </c>
    </row>
    <row r="261" spans="1:46" x14ac:dyDescent="0.3">
      <c r="A261" s="70">
        <v>19208</v>
      </c>
      <c r="B261" s="70">
        <v>74</v>
      </c>
      <c r="C261" s="71" t="s">
        <v>3409</v>
      </c>
      <c r="D261" s="70">
        <v>74</v>
      </c>
      <c r="E261" s="71" t="s">
        <v>1226</v>
      </c>
      <c r="F261" s="72">
        <v>45627</v>
      </c>
      <c r="G261" s="72"/>
      <c r="H261" s="71" t="s">
        <v>3410</v>
      </c>
      <c r="I261" s="71" t="s">
        <v>3411</v>
      </c>
      <c r="J261" s="71" t="s">
        <v>36</v>
      </c>
      <c r="K261" s="71" t="s">
        <v>3412</v>
      </c>
      <c r="L261" s="71" t="s">
        <v>3413</v>
      </c>
      <c r="M261" s="71" t="s">
        <v>3414</v>
      </c>
      <c r="N261" s="71" t="s">
        <v>1243</v>
      </c>
      <c r="O261" s="71" t="s">
        <v>81</v>
      </c>
      <c r="P261" s="70">
        <v>200</v>
      </c>
      <c r="Q261" s="71" t="s">
        <v>2925</v>
      </c>
      <c r="R261" s="70">
        <v>62.5</v>
      </c>
      <c r="S261" s="72">
        <v>45369</v>
      </c>
      <c r="T261" s="71" t="s">
        <v>1242</v>
      </c>
      <c r="U261" s="71" t="s">
        <v>2729</v>
      </c>
      <c r="V261" s="72">
        <v>27209</v>
      </c>
      <c r="W261" s="71" t="s">
        <v>111</v>
      </c>
      <c r="X261" s="71" t="s">
        <v>42</v>
      </c>
      <c r="Y261" s="71" t="s">
        <v>52</v>
      </c>
      <c r="Z261" s="70">
        <v>0</v>
      </c>
      <c r="AA261" s="70">
        <v>10</v>
      </c>
      <c r="AB261" s="71" t="s">
        <v>36</v>
      </c>
      <c r="AC261" s="71" t="s">
        <v>2906</v>
      </c>
      <c r="AD261" s="71" t="s">
        <v>44</v>
      </c>
      <c r="AE261" s="71" t="s">
        <v>45</v>
      </c>
      <c r="AF261" s="71" t="s">
        <v>40</v>
      </c>
      <c r="AG261" s="71" t="s">
        <v>46</v>
      </c>
      <c r="AH261" s="73">
        <v>999.14</v>
      </c>
      <c r="AI261" s="73">
        <v>158.75</v>
      </c>
      <c r="AJ261" s="73">
        <v>371.34</v>
      </c>
      <c r="AK261" s="70"/>
      <c r="AL261" s="73">
        <v>1529.23</v>
      </c>
      <c r="AM261" s="73">
        <v>49.33</v>
      </c>
      <c r="AN261" s="109">
        <f t="shared" si="18"/>
        <v>9.8659999999999997</v>
      </c>
      <c r="AO261" s="82" t="str">
        <f t="shared" si="20"/>
        <v>192083</v>
      </c>
      <c r="AP261" s="82">
        <f>VLOOKUP(AO261,Centros!$AA$2:$AB$490,2,FALSE)</f>
        <v>110025</v>
      </c>
      <c r="AQ261" s="82" t="str">
        <f>VLOOKUP(AP261,Centros!$U$2:$V$281,2,FALSE)</f>
        <v>COLEGIO TERESIANAS GANDUXER</v>
      </c>
      <c r="AR261" s="82" t="str">
        <f>VLOOKUP(A261,Centros!$AC$2:$AE$349,3,FALSE)</f>
        <v>ALGADI</v>
      </c>
      <c r="AS261" s="82">
        <f t="shared" si="21"/>
        <v>110025</v>
      </c>
      <c r="AT261" s="82">
        <f t="shared" si="19"/>
        <v>19208</v>
      </c>
    </row>
    <row r="262" spans="1:46" x14ac:dyDescent="0.3">
      <c r="A262" s="70">
        <v>19228</v>
      </c>
      <c r="B262" s="70">
        <v>277</v>
      </c>
      <c r="C262" s="71" t="s">
        <v>8077</v>
      </c>
      <c r="D262" s="70">
        <v>277</v>
      </c>
      <c r="E262" s="71" t="s">
        <v>35</v>
      </c>
      <c r="F262" s="72">
        <v>45908</v>
      </c>
      <c r="G262" s="72"/>
      <c r="H262" s="71" t="s">
        <v>8078</v>
      </c>
      <c r="I262" s="71" t="s">
        <v>8079</v>
      </c>
      <c r="J262" s="71" t="s">
        <v>36</v>
      </c>
      <c r="K262" s="71" t="s">
        <v>8080</v>
      </c>
      <c r="L262" s="71" t="s">
        <v>8081</v>
      </c>
      <c r="M262" s="71" t="s">
        <v>8082</v>
      </c>
      <c r="N262" s="71" t="s">
        <v>295</v>
      </c>
      <c r="O262" s="71" t="s">
        <v>38</v>
      </c>
      <c r="P262" s="70">
        <v>300</v>
      </c>
      <c r="Q262" s="71" t="s">
        <v>57</v>
      </c>
      <c r="R262" s="70">
        <v>50</v>
      </c>
      <c r="S262" s="72">
        <v>41148</v>
      </c>
      <c r="T262" s="71" t="s">
        <v>2839</v>
      </c>
      <c r="U262" s="71" t="s">
        <v>58</v>
      </c>
      <c r="V262" s="72">
        <v>28116</v>
      </c>
      <c r="W262" s="71" t="s">
        <v>159</v>
      </c>
      <c r="X262" s="71" t="s">
        <v>42</v>
      </c>
      <c r="Y262" s="71" t="s">
        <v>52</v>
      </c>
      <c r="Z262" s="70">
        <v>0</v>
      </c>
      <c r="AA262" s="70">
        <v>10</v>
      </c>
      <c r="AB262" s="71" t="s">
        <v>36</v>
      </c>
      <c r="AC262" s="71" t="s">
        <v>2905</v>
      </c>
      <c r="AD262" s="71" t="s">
        <v>44</v>
      </c>
      <c r="AE262" s="71" t="s">
        <v>53</v>
      </c>
      <c r="AF262" s="71" t="s">
        <v>40</v>
      </c>
      <c r="AG262" s="71" t="s">
        <v>46</v>
      </c>
      <c r="AH262" s="73">
        <v>769.87</v>
      </c>
      <c r="AI262" s="73">
        <v>90.64</v>
      </c>
      <c r="AJ262" s="73">
        <v>275.95999999999998</v>
      </c>
      <c r="AK262" s="70"/>
      <c r="AL262" s="73">
        <v>1136.47</v>
      </c>
      <c r="AM262" s="73">
        <v>37.880000000000003</v>
      </c>
      <c r="AN262" s="109">
        <f t="shared" si="18"/>
        <v>9.4700000000000006</v>
      </c>
      <c r="AO262" s="82" t="str">
        <f t="shared" si="20"/>
        <v>1922850</v>
      </c>
      <c r="AP262" s="82">
        <f>VLOOKUP(AO262,Centros!$AA$2:$AB$490,2,FALSE)</f>
        <v>110091</v>
      </c>
      <c r="AQ262" s="82" t="str">
        <f>VLOOKUP(AP262,Centros!$U$2:$V$281,2,FALSE)</f>
        <v>COLEGIO CLARET -MADRID</v>
      </c>
      <c r="AR262" s="82" t="str">
        <f>VLOOKUP(A262,Centros!$AC$2:$AE$349,3,FALSE)</f>
        <v>ALGADI</v>
      </c>
      <c r="AS262" s="82">
        <f t="shared" si="21"/>
        <v>110091</v>
      </c>
      <c r="AT262" s="82">
        <f t="shared" si="19"/>
        <v>19228</v>
      </c>
    </row>
    <row r="263" spans="1:46" x14ac:dyDescent="0.3">
      <c r="A263" s="70">
        <v>19228</v>
      </c>
      <c r="B263" s="70">
        <v>1949</v>
      </c>
      <c r="C263" s="71" t="s">
        <v>3415</v>
      </c>
      <c r="D263" s="70">
        <v>1949</v>
      </c>
      <c r="E263" s="71" t="s">
        <v>35</v>
      </c>
      <c r="F263" s="72">
        <v>45658</v>
      </c>
      <c r="G263" s="72"/>
      <c r="H263" s="71" t="s">
        <v>3416</v>
      </c>
      <c r="I263" s="71" t="s">
        <v>3417</v>
      </c>
      <c r="J263" s="71" t="s">
        <v>36</v>
      </c>
      <c r="K263" s="71" t="s">
        <v>3418</v>
      </c>
      <c r="L263" s="71" t="s">
        <v>109</v>
      </c>
      <c r="M263" s="71" t="s">
        <v>3419</v>
      </c>
      <c r="N263" s="71" t="s">
        <v>37</v>
      </c>
      <c r="O263" s="71" t="s">
        <v>38</v>
      </c>
      <c r="P263" s="70">
        <v>100</v>
      </c>
      <c r="Q263" s="71" t="s">
        <v>2951</v>
      </c>
      <c r="R263" s="70">
        <v>100</v>
      </c>
      <c r="S263" s="72">
        <v>45173</v>
      </c>
      <c r="T263" s="71" t="s">
        <v>3420</v>
      </c>
      <c r="U263" s="71" t="s">
        <v>297</v>
      </c>
      <c r="V263" s="72">
        <v>24639</v>
      </c>
      <c r="W263" s="71" t="s">
        <v>2755</v>
      </c>
      <c r="X263" s="71" t="s">
        <v>42</v>
      </c>
      <c r="Y263" s="71" t="s">
        <v>60</v>
      </c>
      <c r="Z263" s="70">
        <v>0</v>
      </c>
      <c r="AA263" s="70">
        <v>6</v>
      </c>
      <c r="AB263" s="71" t="s">
        <v>36</v>
      </c>
      <c r="AC263" s="71" t="s">
        <v>3421</v>
      </c>
      <c r="AD263" s="71" t="s">
        <v>3422</v>
      </c>
      <c r="AE263" s="71" t="s">
        <v>45</v>
      </c>
      <c r="AF263" s="71" t="s">
        <v>1264</v>
      </c>
      <c r="AG263" s="71" t="s">
        <v>46</v>
      </c>
      <c r="AH263" s="73">
        <v>1493.47</v>
      </c>
      <c r="AI263" s="73">
        <v>193.4</v>
      </c>
      <c r="AJ263" s="73">
        <v>540.97</v>
      </c>
      <c r="AK263" s="70"/>
      <c r="AL263" s="73">
        <v>2227.84</v>
      </c>
      <c r="AM263" s="73">
        <v>74.260000000000005</v>
      </c>
      <c r="AN263" s="109">
        <f t="shared" si="18"/>
        <v>9.2825000000000006</v>
      </c>
      <c r="AO263" s="82" t="str">
        <f t="shared" si="20"/>
        <v>19228130</v>
      </c>
      <c r="AP263" s="82">
        <f>VLOOKUP(AO263,Centros!$AA$2:$AB$490,2,FALSE)</f>
        <v>340016</v>
      </c>
      <c r="AQ263" s="82" t="str">
        <f>VLOOKUP(AP263,Centros!$U$2:$V$281,2,FALSE)</f>
        <v>URDANETA</v>
      </c>
      <c r="AR263" s="82" t="str">
        <f>VLOOKUP(A263,Centros!$AC$2:$AE$349,3,FALSE)</f>
        <v>ALGADI</v>
      </c>
      <c r="AS263" s="82">
        <f t="shared" si="21"/>
        <v>340016</v>
      </c>
      <c r="AT263" s="82">
        <f t="shared" si="19"/>
        <v>19228</v>
      </c>
    </row>
    <row r="264" spans="1:46" x14ac:dyDescent="0.3">
      <c r="A264" s="70">
        <v>20028</v>
      </c>
      <c r="B264" s="70">
        <v>645</v>
      </c>
      <c r="C264" s="71" t="s">
        <v>5677</v>
      </c>
      <c r="D264" s="70">
        <v>645</v>
      </c>
      <c r="E264" s="71" t="s">
        <v>63</v>
      </c>
      <c r="F264" s="72">
        <v>45909</v>
      </c>
      <c r="G264" s="72"/>
      <c r="H264" s="71" t="s">
        <v>5678</v>
      </c>
      <c r="I264" s="71" t="s">
        <v>5679</v>
      </c>
      <c r="J264" s="71" t="s">
        <v>36</v>
      </c>
      <c r="K264" s="71" t="s">
        <v>5680</v>
      </c>
      <c r="L264" s="71" t="s">
        <v>5681</v>
      </c>
      <c r="M264" s="71" t="s">
        <v>5682</v>
      </c>
      <c r="N264" s="71" t="s">
        <v>37</v>
      </c>
      <c r="O264" s="71" t="s">
        <v>38</v>
      </c>
      <c r="P264" s="70">
        <v>300</v>
      </c>
      <c r="Q264" s="71" t="s">
        <v>78</v>
      </c>
      <c r="R264" s="70">
        <v>25</v>
      </c>
      <c r="S264" s="72">
        <v>45188</v>
      </c>
      <c r="T264" s="71" t="s">
        <v>5683</v>
      </c>
      <c r="U264" s="71" t="s">
        <v>79</v>
      </c>
      <c r="V264" s="72">
        <v>35261</v>
      </c>
      <c r="W264" s="71" t="s">
        <v>296</v>
      </c>
      <c r="X264" s="71" t="s">
        <v>51</v>
      </c>
      <c r="Y264" s="71" t="s">
        <v>36</v>
      </c>
      <c r="Z264" s="70">
        <v>0</v>
      </c>
      <c r="AA264" s="70">
        <v>10</v>
      </c>
      <c r="AB264" s="71" t="s">
        <v>36</v>
      </c>
      <c r="AC264" s="71" t="s">
        <v>2905</v>
      </c>
      <c r="AD264" s="71" t="s">
        <v>44</v>
      </c>
      <c r="AE264" s="71" t="s">
        <v>45</v>
      </c>
      <c r="AF264" s="71" t="s">
        <v>5415</v>
      </c>
      <c r="AG264" s="71" t="s">
        <v>46</v>
      </c>
      <c r="AH264" s="73">
        <v>300.01</v>
      </c>
      <c r="AI264" s="73">
        <v>45.32</v>
      </c>
      <c r="AJ264" s="73">
        <v>126.95</v>
      </c>
      <c r="AK264" s="70"/>
      <c r="AL264" s="73">
        <v>472.28</v>
      </c>
      <c r="AM264" s="73">
        <v>15.74</v>
      </c>
      <c r="AN264" s="109">
        <f t="shared" si="18"/>
        <v>7.87</v>
      </c>
      <c r="AO264" s="82" t="str">
        <f t="shared" si="20"/>
        <v>2002831</v>
      </c>
      <c r="AP264" s="82">
        <f>VLOOKUP(AO264,Centros!$AA$2:$AB$490,2,FALSE)</f>
        <v>110807</v>
      </c>
      <c r="AQ264" s="82" t="str">
        <f>VLOOKUP(AP264,Centros!$U$2:$V$281,2,FALSE)</f>
        <v>COLEGIO NTRA SRA BUEN CONSEJO</v>
      </c>
      <c r="AR264" s="82" t="str">
        <f>VLOOKUP(A264,Centros!$AC$2:$AE$349,3,FALSE)</f>
        <v>SMI</v>
      </c>
      <c r="AS264" s="82">
        <f t="shared" si="21"/>
        <v>110807</v>
      </c>
      <c r="AT264" s="82">
        <f t="shared" si="19"/>
        <v>20028</v>
      </c>
    </row>
    <row r="265" spans="1:46" x14ac:dyDescent="0.3">
      <c r="A265" s="70">
        <v>19228</v>
      </c>
      <c r="B265" s="70">
        <v>1722</v>
      </c>
      <c r="C265" s="71" t="s">
        <v>5684</v>
      </c>
      <c r="D265" s="70">
        <v>1722</v>
      </c>
      <c r="E265" s="71" t="s">
        <v>35</v>
      </c>
      <c r="F265" s="72">
        <v>45901</v>
      </c>
      <c r="G265" s="72"/>
      <c r="H265" s="71" t="s">
        <v>5685</v>
      </c>
      <c r="I265" s="71" t="s">
        <v>5686</v>
      </c>
      <c r="J265" s="71" t="s">
        <v>36</v>
      </c>
      <c r="K265" s="71" t="s">
        <v>5687</v>
      </c>
      <c r="L265" s="71" t="s">
        <v>5688</v>
      </c>
      <c r="M265" s="71" t="s">
        <v>5689</v>
      </c>
      <c r="N265" s="71" t="s">
        <v>5690</v>
      </c>
      <c r="O265" s="71" t="s">
        <v>38</v>
      </c>
      <c r="P265" s="70">
        <v>300</v>
      </c>
      <c r="Q265" s="71" t="s">
        <v>78</v>
      </c>
      <c r="R265" s="70">
        <v>100</v>
      </c>
      <c r="S265" s="72">
        <v>44809</v>
      </c>
      <c r="T265" s="71" t="s">
        <v>5479</v>
      </c>
      <c r="U265" s="71" t="s">
        <v>281</v>
      </c>
      <c r="V265" s="72">
        <v>25057</v>
      </c>
      <c r="W265" s="71" t="s">
        <v>892</v>
      </c>
      <c r="X265" s="71" t="s">
        <v>51</v>
      </c>
      <c r="Y265" s="71" t="s">
        <v>36</v>
      </c>
      <c r="Z265" s="70">
        <v>2</v>
      </c>
      <c r="AA265" s="70">
        <v>6</v>
      </c>
      <c r="AB265" s="71" t="s">
        <v>36</v>
      </c>
      <c r="AC265" s="71" t="s">
        <v>2905</v>
      </c>
      <c r="AD265" s="71" t="s">
        <v>44</v>
      </c>
      <c r="AE265" s="71" t="s">
        <v>45</v>
      </c>
      <c r="AF265" s="71" t="s">
        <v>281</v>
      </c>
      <c r="AG265" s="71" t="s">
        <v>46</v>
      </c>
      <c r="AH265" s="73">
        <v>1600</v>
      </c>
      <c r="AI265" s="73">
        <v>199.05</v>
      </c>
      <c r="AJ265" s="73">
        <v>576.95000000000005</v>
      </c>
      <c r="AK265" s="70"/>
      <c r="AL265" s="73">
        <v>2376</v>
      </c>
      <c r="AM265" s="73">
        <v>79.2</v>
      </c>
      <c r="AN265" s="109">
        <f t="shared" si="18"/>
        <v>9.9</v>
      </c>
      <c r="AO265" s="82" t="str">
        <f t="shared" si="20"/>
        <v>19228114</v>
      </c>
      <c r="AP265" s="82">
        <f>VLOOKUP(AO265,Centros!$AA$2:$AB$490,2,FALSE)</f>
        <v>110305</v>
      </c>
      <c r="AQ265" s="82" t="str">
        <f>VLOOKUP(AP265,Centros!$U$2:$V$281,2,FALSE)</f>
        <v>FUNDACION COLEGIO BERRIZ</v>
      </c>
      <c r="AR265" s="82" t="str">
        <f>VLOOKUP(A265,Centros!$AC$2:$AE$349,3,FALSE)</f>
        <v>ALGADI</v>
      </c>
      <c r="AS265" s="82">
        <f t="shared" si="21"/>
        <v>110305</v>
      </c>
      <c r="AT265" s="82">
        <f t="shared" si="19"/>
        <v>19228</v>
      </c>
    </row>
    <row r="266" spans="1:46" x14ac:dyDescent="0.3">
      <c r="A266" s="70">
        <v>19241</v>
      </c>
      <c r="B266" s="70">
        <v>47</v>
      </c>
      <c r="C266" s="71" t="s">
        <v>8083</v>
      </c>
      <c r="D266" s="70">
        <v>47</v>
      </c>
      <c r="E266" s="71" t="s">
        <v>178</v>
      </c>
      <c r="F266" s="72">
        <v>45931</v>
      </c>
      <c r="G266" s="72"/>
      <c r="H266" s="71" t="s">
        <v>8084</v>
      </c>
      <c r="I266" s="71" t="s">
        <v>8085</v>
      </c>
      <c r="J266" s="71" t="s">
        <v>36</v>
      </c>
      <c r="K266" s="71" t="s">
        <v>8086</v>
      </c>
      <c r="L266" s="71" t="s">
        <v>8087</v>
      </c>
      <c r="M266" s="71" t="s">
        <v>8088</v>
      </c>
      <c r="N266" s="71" t="s">
        <v>8089</v>
      </c>
      <c r="O266" s="71" t="s">
        <v>176</v>
      </c>
      <c r="P266" s="70">
        <v>300</v>
      </c>
      <c r="Q266" s="71" t="s">
        <v>78</v>
      </c>
      <c r="R266" s="70">
        <v>50</v>
      </c>
      <c r="S266" s="72">
        <v>43739</v>
      </c>
      <c r="T266" s="71" t="s">
        <v>2883</v>
      </c>
      <c r="U266" s="71" t="s">
        <v>82</v>
      </c>
      <c r="V266" s="72">
        <v>31724</v>
      </c>
      <c r="W266" s="71" t="s">
        <v>107</v>
      </c>
      <c r="X266" s="71" t="s">
        <v>42</v>
      </c>
      <c r="Y266" s="71" t="s">
        <v>52</v>
      </c>
      <c r="Z266" s="70">
        <v>0</v>
      </c>
      <c r="AA266" s="70">
        <v>10</v>
      </c>
      <c r="AB266" s="71" t="s">
        <v>36</v>
      </c>
      <c r="AC266" s="71" t="s">
        <v>2911</v>
      </c>
      <c r="AD266" s="71" t="s">
        <v>44</v>
      </c>
      <c r="AE266" s="71" t="s">
        <v>45</v>
      </c>
      <c r="AF266" s="71" t="s">
        <v>82</v>
      </c>
      <c r="AG266" s="71" t="s">
        <v>46</v>
      </c>
      <c r="AH266" s="73">
        <v>595.55999999999995</v>
      </c>
      <c r="AI266" s="73">
        <v>181.98</v>
      </c>
      <c r="AJ266" s="73">
        <v>249.36</v>
      </c>
      <c r="AK266" s="70"/>
      <c r="AL266" s="73">
        <v>1026.9000000000001</v>
      </c>
      <c r="AM266" s="73">
        <v>34.229999999999997</v>
      </c>
      <c r="AN266" s="109">
        <f t="shared" si="18"/>
        <v>8.5574999999999992</v>
      </c>
      <c r="AO266" s="82" t="str">
        <f t="shared" si="20"/>
        <v>192415</v>
      </c>
      <c r="AP266" s="82">
        <f>VLOOKUP(AO266,Centros!$AA$2:$AB$490,2,FALSE)</f>
        <v>110034</v>
      </c>
      <c r="AQ266" s="82" t="str">
        <f>VLOOKUP(AP266,Centros!$U$2:$V$281,2,FALSE)</f>
        <v>COLEGIO  CLARET SEVILLA</v>
      </c>
      <c r="AR266" s="82" t="str">
        <f>VLOOKUP(A266,Centros!$AC$2:$AE$349,3,FALSE)</f>
        <v>ALGADI</v>
      </c>
      <c r="AS266" s="82">
        <f t="shared" si="21"/>
        <v>110034</v>
      </c>
      <c r="AT266" s="82">
        <f t="shared" si="19"/>
        <v>19241</v>
      </c>
    </row>
    <row r="267" spans="1:46" x14ac:dyDescent="0.3">
      <c r="A267" s="70">
        <v>19228</v>
      </c>
      <c r="B267" s="70">
        <v>1800</v>
      </c>
      <c r="C267" s="71" t="s">
        <v>8090</v>
      </c>
      <c r="D267" s="70">
        <v>1800</v>
      </c>
      <c r="E267" s="71" t="s">
        <v>35</v>
      </c>
      <c r="F267" s="72">
        <v>45917</v>
      </c>
      <c r="G267" s="72"/>
      <c r="H267" s="71" t="s">
        <v>8091</v>
      </c>
      <c r="I267" s="71" t="s">
        <v>8092</v>
      </c>
      <c r="J267" s="71" t="s">
        <v>36</v>
      </c>
      <c r="K267" s="71" t="s">
        <v>8093</v>
      </c>
      <c r="L267" s="71" t="s">
        <v>8094</v>
      </c>
      <c r="M267" s="71" t="s">
        <v>8095</v>
      </c>
      <c r="N267" s="71" t="s">
        <v>37</v>
      </c>
      <c r="O267" s="71" t="s">
        <v>38</v>
      </c>
      <c r="P267" s="70">
        <v>502</v>
      </c>
      <c r="Q267" s="71" t="s">
        <v>3098</v>
      </c>
      <c r="R267" s="70">
        <v>87.5</v>
      </c>
      <c r="S267" s="72">
        <v>45917</v>
      </c>
      <c r="T267" s="71" t="s">
        <v>2844</v>
      </c>
      <c r="U267" s="71" t="s">
        <v>40</v>
      </c>
      <c r="V267" s="72">
        <v>32131</v>
      </c>
      <c r="W267" s="71" t="s">
        <v>96</v>
      </c>
      <c r="X267" s="71" t="s">
        <v>42</v>
      </c>
      <c r="Y267" s="71" t="s">
        <v>43</v>
      </c>
      <c r="Z267" s="70">
        <v>0</v>
      </c>
      <c r="AA267" s="70">
        <v>10</v>
      </c>
      <c r="AB267" s="71" t="s">
        <v>36</v>
      </c>
      <c r="AC267" s="71" t="s">
        <v>2905</v>
      </c>
      <c r="AD267" s="71" t="s">
        <v>44</v>
      </c>
      <c r="AE267" s="71" t="s">
        <v>45</v>
      </c>
      <c r="AF267" s="71" t="s">
        <v>40</v>
      </c>
      <c r="AG267" s="71" t="s">
        <v>46</v>
      </c>
      <c r="AH267" s="73">
        <v>1050.03</v>
      </c>
      <c r="AI267" s="73">
        <v>158.63</v>
      </c>
      <c r="AJ267" s="73">
        <v>445.67</v>
      </c>
      <c r="AK267" s="70"/>
      <c r="AL267" s="73">
        <v>1654.33</v>
      </c>
      <c r="AM267" s="73">
        <v>55.14</v>
      </c>
      <c r="AN267" s="109">
        <f t="shared" si="18"/>
        <v>7.8771428571428572</v>
      </c>
      <c r="AO267" s="82" t="str">
        <f t="shared" si="20"/>
        <v>1922876</v>
      </c>
      <c r="AP267" s="82">
        <f>VLOOKUP(AO267,Centros!$AA$2:$AB$490,2,FALSE)</f>
        <v>400001</v>
      </c>
      <c r="AQ267" s="82" t="str">
        <f>VLOOKUP(AP267,Centros!$U$2:$V$281,2,FALSE)</f>
        <v>CASA DE EJERCICIOS SAN JOSE</v>
      </c>
      <c r="AR267" s="82" t="str">
        <f>VLOOKUP(A267,Centros!$AC$2:$AE$349,3,FALSE)</f>
        <v>ALGADI</v>
      </c>
      <c r="AS267" s="82">
        <f t="shared" si="21"/>
        <v>400001</v>
      </c>
      <c r="AT267" s="82">
        <f t="shared" si="19"/>
        <v>19228</v>
      </c>
    </row>
    <row r="268" spans="1:46" x14ac:dyDescent="0.3">
      <c r="A268" s="70">
        <v>19228</v>
      </c>
      <c r="B268" s="70">
        <v>221</v>
      </c>
      <c r="C268" s="71" t="s">
        <v>8096</v>
      </c>
      <c r="D268" s="70">
        <v>221</v>
      </c>
      <c r="E268" s="71" t="s">
        <v>35</v>
      </c>
      <c r="F268" s="72">
        <v>45904</v>
      </c>
      <c r="G268" s="72"/>
      <c r="H268" s="71" t="s">
        <v>8097</v>
      </c>
      <c r="I268" s="71" t="s">
        <v>8098</v>
      </c>
      <c r="J268" s="71" t="s">
        <v>8099</v>
      </c>
      <c r="K268" s="71" t="s">
        <v>8100</v>
      </c>
      <c r="L268" s="71" t="s">
        <v>8101</v>
      </c>
      <c r="M268" s="71" t="s">
        <v>8102</v>
      </c>
      <c r="N268" s="71" t="s">
        <v>264</v>
      </c>
      <c r="O268" s="71" t="s">
        <v>38</v>
      </c>
      <c r="P268" s="70">
        <v>300</v>
      </c>
      <c r="Q268" s="71" t="s">
        <v>78</v>
      </c>
      <c r="R268" s="70">
        <v>100</v>
      </c>
      <c r="S268" s="72">
        <v>41548</v>
      </c>
      <c r="T268" s="71" t="s">
        <v>2829</v>
      </c>
      <c r="U268" s="71" t="s">
        <v>126</v>
      </c>
      <c r="V268" s="72">
        <v>26695</v>
      </c>
      <c r="W268" s="71" t="s">
        <v>234</v>
      </c>
      <c r="X268" s="71" t="s">
        <v>42</v>
      </c>
      <c r="Y268" s="71" t="s">
        <v>36</v>
      </c>
      <c r="Z268" s="70">
        <v>2</v>
      </c>
      <c r="AA268" s="70">
        <v>6</v>
      </c>
      <c r="AB268" s="71" t="s">
        <v>36</v>
      </c>
      <c r="AC268" s="71" t="s">
        <v>2905</v>
      </c>
      <c r="AD268" s="71" t="s">
        <v>44</v>
      </c>
      <c r="AE268" s="71" t="s">
        <v>61</v>
      </c>
      <c r="AF268" s="71" t="s">
        <v>297</v>
      </c>
      <c r="AG268" s="71" t="s">
        <v>46</v>
      </c>
      <c r="AH268" s="73">
        <v>1727.97</v>
      </c>
      <c r="AI268" s="70"/>
      <c r="AJ268" s="73">
        <v>-766.55</v>
      </c>
      <c r="AK268" s="70"/>
      <c r="AL268" s="73">
        <v>961.42</v>
      </c>
      <c r="AM268" s="73">
        <v>31.01</v>
      </c>
      <c r="AN268" s="109">
        <f t="shared" si="18"/>
        <v>3.8762500000000002</v>
      </c>
      <c r="AO268" s="82" t="str">
        <f t="shared" si="20"/>
        <v>192286</v>
      </c>
      <c r="AP268" s="82">
        <f>VLOOKUP(AO268,Centros!$AA$2:$AB$490,2,FALSE)</f>
        <v>110065</v>
      </c>
      <c r="AQ268" s="82" t="str">
        <f>VLOOKUP(AP268,Centros!$U$2:$V$281,2,FALSE)</f>
        <v>COLEGIO SANTA RITA</v>
      </c>
      <c r="AR268" s="82" t="str">
        <f>VLOOKUP(A268,Centros!$AC$2:$AE$349,3,FALSE)</f>
        <v>ALGADI</v>
      </c>
      <c r="AS268" s="82">
        <f t="shared" si="21"/>
        <v>110065</v>
      </c>
      <c r="AT268" s="82">
        <f t="shared" si="19"/>
        <v>19228</v>
      </c>
    </row>
    <row r="269" spans="1:46" x14ac:dyDescent="0.3">
      <c r="A269" s="70">
        <v>19228</v>
      </c>
      <c r="B269" s="70">
        <v>903</v>
      </c>
      <c r="C269" s="71" t="s">
        <v>5691</v>
      </c>
      <c r="D269" s="70">
        <v>903</v>
      </c>
      <c r="E269" s="71" t="s">
        <v>35</v>
      </c>
      <c r="F269" s="72">
        <v>45894</v>
      </c>
      <c r="G269" s="72"/>
      <c r="H269" s="71" t="s">
        <v>5692</v>
      </c>
      <c r="I269" s="71" t="s">
        <v>5693</v>
      </c>
      <c r="J269" s="71" t="s">
        <v>36</v>
      </c>
      <c r="K269" s="71" t="s">
        <v>5694</v>
      </c>
      <c r="L269" s="71" t="s">
        <v>101</v>
      </c>
      <c r="M269" s="71" t="s">
        <v>5695</v>
      </c>
      <c r="N269" s="71" t="s">
        <v>37</v>
      </c>
      <c r="O269" s="71" t="s">
        <v>38</v>
      </c>
      <c r="P269" s="70">
        <v>300</v>
      </c>
      <c r="Q269" s="71" t="s">
        <v>57</v>
      </c>
      <c r="R269" s="70">
        <v>86.25</v>
      </c>
      <c r="S269" s="72">
        <v>44705</v>
      </c>
      <c r="T269" s="71" t="s">
        <v>2842</v>
      </c>
      <c r="U269" s="71" t="s">
        <v>40</v>
      </c>
      <c r="V269" s="72">
        <v>24526</v>
      </c>
      <c r="W269" s="71" t="s">
        <v>129</v>
      </c>
      <c r="X269" s="71" t="s">
        <v>42</v>
      </c>
      <c r="Y269" s="71" t="s">
        <v>66</v>
      </c>
      <c r="Z269" s="70">
        <v>1</v>
      </c>
      <c r="AA269" s="70">
        <v>10</v>
      </c>
      <c r="AB269" s="71" t="s">
        <v>36</v>
      </c>
      <c r="AC269" s="71" t="s">
        <v>2905</v>
      </c>
      <c r="AD269" s="71" t="s">
        <v>44</v>
      </c>
      <c r="AE269" s="71" t="s">
        <v>53</v>
      </c>
      <c r="AF269" s="71" t="s">
        <v>54</v>
      </c>
      <c r="AG269" s="71" t="s">
        <v>46</v>
      </c>
      <c r="AH269" s="73">
        <v>1035.04</v>
      </c>
      <c r="AI269" s="73">
        <v>156.36000000000001</v>
      </c>
      <c r="AJ269" s="73">
        <v>424.25</v>
      </c>
      <c r="AK269" s="70"/>
      <c r="AL269" s="73">
        <v>1615.65</v>
      </c>
      <c r="AM269" s="73">
        <v>53.86</v>
      </c>
      <c r="AN269" s="109">
        <f t="shared" si="18"/>
        <v>7.8057971014492749</v>
      </c>
      <c r="AO269" s="82" t="str">
        <f t="shared" si="20"/>
        <v>1922853</v>
      </c>
      <c r="AP269" s="82">
        <f>VLOOKUP(AO269,Centros!$AA$2:$AB$490,2,FALSE)</f>
        <v>120009</v>
      </c>
      <c r="AQ269" s="82" t="str">
        <f>VLOOKUP(AP269,Centros!$U$2:$V$281,2,FALSE)</f>
        <v>COLEGIO MAYOR ALCALA</v>
      </c>
      <c r="AR269" s="82" t="str">
        <f>VLOOKUP(A269,Centros!$AC$2:$AE$349,3,FALSE)</f>
        <v>ALGADI</v>
      </c>
      <c r="AS269" s="82">
        <f t="shared" si="21"/>
        <v>120009</v>
      </c>
      <c r="AT269" s="82">
        <f t="shared" si="19"/>
        <v>19228</v>
      </c>
    </row>
    <row r="270" spans="1:46" x14ac:dyDescent="0.3">
      <c r="A270" s="70">
        <v>19228</v>
      </c>
      <c r="B270" s="70">
        <v>215</v>
      </c>
      <c r="C270" s="71" t="s">
        <v>8103</v>
      </c>
      <c r="D270" s="70">
        <v>215</v>
      </c>
      <c r="E270" s="71" t="s">
        <v>35</v>
      </c>
      <c r="F270" s="72">
        <v>45931</v>
      </c>
      <c r="G270" s="72"/>
      <c r="H270" s="71" t="s">
        <v>8104</v>
      </c>
      <c r="I270" s="71" t="s">
        <v>8105</v>
      </c>
      <c r="J270" s="71" t="s">
        <v>36</v>
      </c>
      <c r="K270" s="71" t="s">
        <v>8106</v>
      </c>
      <c r="L270" s="71" t="s">
        <v>8107</v>
      </c>
      <c r="M270" s="71" t="s">
        <v>8108</v>
      </c>
      <c r="N270" s="71" t="s">
        <v>278</v>
      </c>
      <c r="O270" s="71" t="s">
        <v>38</v>
      </c>
      <c r="P270" s="70">
        <v>300</v>
      </c>
      <c r="Q270" s="71" t="s">
        <v>78</v>
      </c>
      <c r="R270" s="70">
        <v>100</v>
      </c>
      <c r="S270" s="72">
        <v>43788</v>
      </c>
      <c r="T270" s="71" t="s">
        <v>2832</v>
      </c>
      <c r="U270" s="71" t="s">
        <v>155</v>
      </c>
      <c r="V270" s="72">
        <v>29542</v>
      </c>
      <c r="W270" s="71" t="s">
        <v>115</v>
      </c>
      <c r="X270" s="71" t="s">
        <v>42</v>
      </c>
      <c r="Y270" s="71" t="s">
        <v>36</v>
      </c>
      <c r="Z270" s="70">
        <v>0</v>
      </c>
      <c r="AA270" s="70">
        <v>6</v>
      </c>
      <c r="AB270" s="71" t="s">
        <v>36</v>
      </c>
      <c r="AC270" s="71" t="s">
        <v>2905</v>
      </c>
      <c r="AD270" s="71" t="s">
        <v>44</v>
      </c>
      <c r="AE270" s="71" t="s">
        <v>61</v>
      </c>
      <c r="AF270" s="71" t="s">
        <v>121</v>
      </c>
      <c r="AG270" s="71" t="s">
        <v>55</v>
      </c>
      <c r="AH270" s="73">
        <v>1203.83</v>
      </c>
      <c r="AI270" s="73">
        <v>193.14</v>
      </c>
      <c r="AJ270" s="73">
        <v>456.27</v>
      </c>
      <c r="AK270" s="70"/>
      <c r="AL270" s="73">
        <v>1853.24</v>
      </c>
      <c r="AM270" s="73">
        <v>61.77</v>
      </c>
      <c r="AN270" s="109">
        <f t="shared" si="18"/>
        <v>7.7212500000000004</v>
      </c>
      <c r="AO270" s="82" t="str">
        <f t="shared" si="20"/>
        <v>192288</v>
      </c>
      <c r="AP270" s="82">
        <f>VLOOKUP(AO270,Centros!$AA$2:$AB$490,2,FALSE)</f>
        <v>110085</v>
      </c>
      <c r="AQ270" s="82" t="str">
        <f>VLOOKUP(AP270,Centros!$U$2:$V$281,2,FALSE)</f>
        <v>COLEGIO VIRGEN DE MIRASIERRA</v>
      </c>
      <c r="AR270" s="82" t="str">
        <f>VLOOKUP(A270,Centros!$AC$2:$AE$349,3,FALSE)</f>
        <v>ALGADI</v>
      </c>
      <c r="AS270" s="82">
        <f t="shared" si="21"/>
        <v>110085</v>
      </c>
      <c r="AT270" s="82">
        <f t="shared" si="19"/>
        <v>19228</v>
      </c>
    </row>
    <row r="271" spans="1:46" x14ac:dyDescent="0.3">
      <c r="A271" s="70">
        <v>20028</v>
      </c>
      <c r="B271" s="70">
        <v>845</v>
      </c>
      <c r="C271" s="71" t="s">
        <v>5696</v>
      </c>
      <c r="D271" s="70">
        <v>845</v>
      </c>
      <c r="E271" s="71" t="s">
        <v>63</v>
      </c>
      <c r="F271" s="72">
        <v>45908</v>
      </c>
      <c r="G271" s="72"/>
      <c r="H271" s="71" t="s">
        <v>5697</v>
      </c>
      <c r="I271" s="71" t="s">
        <v>5698</v>
      </c>
      <c r="J271" s="71" t="s">
        <v>36</v>
      </c>
      <c r="K271" s="71" t="s">
        <v>5699</v>
      </c>
      <c r="L271" s="71" t="s">
        <v>5700</v>
      </c>
      <c r="M271" s="71" t="s">
        <v>5701</v>
      </c>
      <c r="N271" s="71" t="s">
        <v>37</v>
      </c>
      <c r="O271" s="71" t="s">
        <v>38</v>
      </c>
      <c r="P271" s="70">
        <v>300</v>
      </c>
      <c r="Q271" s="71" t="s">
        <v>78</v>
      </c>
      <c r="R271" s="70">
        <v>31.25</v>
      </c>
      <c r="S271" s="72">
        <v>45342</v>
      </c>
      <c r="T271" s="71" t="s">
        <v>5702</v>
      </c>
      <c r="U271" s="71" t="s">
        <v>79</v>
      </c>
      <c r="V271" s="72">
        <v>30014</v>
      </c>
      <c r="W271" s="71" t="s">
        <v>62</v>
      </c>
      <c r="X271" s="71" t="s">
        <v>42</v>
      </c>
      <c r="Y271" s="71" t="s">
        <v>43</v>
      </c>
      <c r="Z271" s="70">
        <v>0</v>
      </c>
      <c r="AA271" s="70">
        <v>10</v>
      </c>
      <c r="AB271" s="71" t="s">
        <v>36</v>
      </c>
      <c r="AC271" s="71" t="s">
        <v>2905</v>
      </c>
      <c r="AD271" s="71" t="s">
        <v>44</v>
      </c>
      <c r="AE271" s="71" t="s">
        <v>45</v>
      </c>
      <c r="AF271" s="71" t="s">
        <v>5324</v>
      </c>
      <c r="AG271" s="71" t="s">
        <v>55</v>
      </c>
      <c r="AH271" s="73">
        <v>375.02</v>
      </c>
      <c r="AI271" s="73">
        <v>56.65</v>
      </c>
      <c r="AJ271" s="73">
        <v>160.07</v>
      </c>
      <c r="AK271" s="70"/>
      <c r="AL271" s="73">
        <v>591.74</v>
      </c>
      <c r="AM271" s="73">
        <v>19.72</v>
      </c>
      <c r="AN271" s="109">
        <f t="shared" si="18"/>
        <v>7.8879999999999999</v>
      </c>
      <c r="AO271" s="82" t="str">
        <f t="shared" si="20"/>
        <v>2002820</v>
      </c>
      <c r="AP271" s="82">
        <f>VLOOKUP(AO271,Centros!$AA$2:$AB$490,2,FALSE)</f>
        <v>110601</v>
      </c>
      <c r="AQ271" s="82" t="str">
        <f>VLOOKUP(AP271,Centros!$U$2:$V$281,2,FALSE)</f>
        <v>C.NTRA. SRA.DE LA MERCED CALLE ZAIDA</v>
      </c>
      <c r="AR271" s="82" t="str">
        <f>VLOOKUP(A271,Centros!$AC$2:$AE$349,3,FALSE)</f>
        <v>SMI</v>
      </c>
      <c r="AS271" s="82">
        <f t="shared" si="21"/>
        <v>110601</v>
      </c>
      <c r="AT271" s="82">
        <f t="shared" si="19"/>
        <v>20028</v>
      </c>
    </row>
    <row r="272" spans="1:46" x14ac:dyDescent="0.3">
      <c r="A272" s="70">
        <v>19228</v>
      </c>
      <c r="B272" s="70">
        <v>262</v>
      </c>
      <c r="C272" s="71" t="s">
        <v>3423</v>
      </c>
      <c r="D272" s="70">
        <v>262</v>
      </c>
      <c r="E272" s="71" t="s">
        <v>35</v>
      </c>
      <c r="F272" s="72">
        <v>44348</v>
      </c>
      <c r="G272" s="72"/>
      <c r="H272" s="71" t="s">
        <v>3424</v>
      </c>
      <c r="I272" s="71" t="s">
        <v>3425</v>
      </c>
      <c r="J272" s="71" t="s">
        <v>3426</v>
      </c>
      <c r="K272" s="71" t="s">
        <v>3427</v>
      </c>
      <c r="L272" s="71" t="s">
        <v>3428</v>
      </c>
      <c r="M272" s="71" t="s">
        <v>3429</v>
      </c>
      <c r="N272" s="71" t="s">
        <v>152</v>
      </c>
      <c r="O272" s="71" t="s">
        <v>38</v>
      </c>
      <c r="P272" s="70">
        <v>200</v>
      </c>
      <c r="Q272" s="71" t="s">
        <v>2925</v>
      </c>
      <c r="R272" s="70">
        <v>87.5</v>
      </c>
      <c r="S272" s="72">
        <v>40455</v>
      </c>
      <c r="T272" s="71" t="s">
        <v>3308</v>
      </c>
      <c r="U272" s="71" t="s">
        <v>58</v>
      </c>
      <c r="V272" s="72">
        <v>23321</v>
      </c>
      <c r="W272" s="71" t="s">
        <v>272</v>
      </c>
      <c r="X272" s="71" t="s">
        <v>42</v>
      </c>
      <c r="Y272" s="71" t="s">
        <v>36</v>
      </c>
      <c r="Z272" s="70">
        <v>0</v>
      </c>
      <c r="AA272" s="70">
        <v>10</v>
      </c>
      <c r="AB272" s="71" t="s">
        <v>36</v>
      </c>
      <c r="AC272" s="71" t="s">
        <v>2905</v>
      </c>
      <c r="AD272" s="71" t="s">
        <v>44</v>
      </c>
      <c r="AE272" s="71" t="s">
        <v>61</v>
      </c>
      <c r="AF272" s="71" t="s">
        <v>235</v>
      </c>
      <c r="AG272" s="71" t="s">
        <v>46</v>
      </c>
      <c r="AH272" s="73">
        <v>1177.77</v>
      </c>
      <c r="AI272" s="73">
        <v>158.63</v>
      </c>
      <c r="AJ272" s="73">
        <v>429.59</v>
      </c>
      <c r="AK272" s="70"/>
      <c r="AL272" s="73">
        <v>1765.99</v>
      </c>
      <c r="AM272" s="73">
        <v>58.87</v>
      </c>
      <c r="AN272" s="109">
        <f t="shared" si="18"/>
        <v>8.41</v>
      </c>
      <c r="AO272" s="82" t="str">
        <f t="shared" si="20"/>
        <v>1922842</v>
      </c>
      <c r="AP272" s="82">
        <f>VLOOKUP(AO272,Centros!$AA$2:$AB$490,2,FALSE)</f>
        <v>350002</v>
      </c>
      <c r="AQ272" s="82" t="str">
        <f>VLOOKUP(AP272,Centros!$U$2:$V$281,2,FALSE)</f>
        <v>SEMINARIO TAGASTE-PP. AGUSTINOS P</v>
      </c>
      <c r="AR272" s="82" t="str">
        <f>VLOOKUP(A272,Centros!$AC$2:$AE$349,3,FALSE)</f>
        <v>ALGADI</v>
      </c>
      <c r="AS272" s="82">
        <f t="shared" si="21"/>
        <v>350002</v>
      </c>
      <c r="AT272" s="82">
        <f t="shared" si="19"/>
        <v>19228</v>
      </c>
    </row>
    <row r="273" spans="1:46" x14ac:dyDescent="0.3">
      <c r="A273" s="70">
        <v>19033</v>
      </c>
      <c r="B273" s="70">
        <v>1</v>
      </c>
      <c r="C273" s="71" t="s">
        <v>3430</v>
      </c>
      <c r="D273" s="70">
        <v>1</v>
      </c>
      <c r="E273" s="71" t="s">
        <v>3431</v>
      </c>
      <c r="F273" s="72">
        <v>32783</v>
      </c>
      <c r="G273" s="72"/>
      <c r="H273" s="71" t="s">
        <v>3432</v>
      </c>
      <c r="I273" s="71" t="s">
        <v>3433</v>
      </c>
      <c r="J273" s="71" t="s">
        <v>3434</v>
      </c>
      <c r="K273" s="71" t="s">
        <v>3435</v>
      </c>
      <c r="L273" s="71" t="s">
        <v>3436</v>
      </c>
      <c r="M273" s="71" t="s">
        <v>3437</v>
      </c>
      <c r="N273" s="71" t="s">
        <v>3438</v>
      </c>
      <c r="O273" s="71" t="s">
        <v>138</v>
      </c>
      <c r="P273" s="70">
        <v>100</v>
      </c>
      <c r="Q273" s="71" t="s">
        <v>2951</v>
      </c>
      <c r="R273" s="70">
        <v>100</v>
      </c>
      <c r="S273" s="72">
        <v>32783</v>
      </c>
      <c r="T273" s="71" t="s">
        <v>3439</v>
      </c>
      <c r="U273" s="71" t="s">
        <v>3440</v>
      </c>
      <c r="V273" s="72">
        <v>23368</v>
      </c>
      <c r="W273" s="71" t="s">
        <v>139</v>
      </c>
      <c r="X273" s="71" t="s">
        <v>42</v>
      </c>
      <c r="Y273" s="71" t="s">
        <v>36</v>
      </c>
      <c r="Z273" s="70">
        <v>2</v>
      </c>
      <c r="AA273" s="70">
        <v>6</v>
      </c>
      <c r="AB273" s="71" t="s">
        <v>36</v>
      </c>
      <c r="AC273" s="71" t="s">
        <v>2909</v>
      </c>
      <c r="AD273" s="71" t="s">
        <v>44</v>
      </c>
      <c r="AE273" s="71" t="s">
        <v>45</v>
      </c>
      <c r="AF273" s="71" t="s">
        <v>71</v>
      </c>
      <c r="AG273" s="71" t="s">
        <v>46</v>
      </c>
      <c r="AH273" s="73">
        <v>1999.78</v>
      </c>
      <c r="AI273" s="73">
        <v>386.43</v>
      </c>
      <c r="AJ273" s="73">
        <v>765.26</v>
      </c>
      <c r="AK273" s="70"/>
      <c r="AL273" s="73">
        <v>3151.47</v>
      </c>
      <c r="AM273" s="73">
        <v>105.05</v>
      </c>
      <c r="AN273" s="109">
        <f t="shared" si="18"/>
        <v>13.13125</v>
      </c>
      <c r="AO273" s="82" t="str">
        <f t="shared" si="20"/>
        <v>190332</v>
      </c>
      <c r="AP273" s="82">
        <f>VLOOKUP(AO273,Centros!$AA$2:$AB$490,2,FALSE)</f>
        <v>110501</v>
      </c>
      <c r="AQ273" s="82" t="str">
        <f>VLOOKUP(AP273,Centros!$U$2:$V$281,2,FALSE)</f>
        <v>COL. STA. TERESA DE JESUS-OVIEDO</v>
      </c>
      <c r="AR273" s="82" t="str">
        <f>VLOOKUP(A273,Centros!$AC$2:$AE$349,3,FALSE)</f>
        <v>ALGADI</v>
      </c>
      <c r="AS273" s="82">
        <f t="shared" si="21"/>
        <v>110501</v>
      </c>
      <c r="AT273" s="82">
        <f t="shared" si="19"/>
        <v>19033</v>
      </c>
    </row>
    <row r="274" spans="1:46" x14ac:dyDescent="0.3">
      <c r="A274" s="70">
        <v>20028</v>
      </c>
      <c r="B274" s="70">
        <v>895</v>
      </c>
      <c r="C274" s="71" t="s">
        <v>5703</v>
      </c>
      <c r="D274" s="70">
        <v>895</v>
      </c>
      <c r="E274" s="71" t="s">
        <v>63</v>
      </c>
      <c r="F274" s="72">
        <v>45908</v>
      </c>
      <c r="G274" s="72"/>
      <c r="H274" s="71" t="s">
        <v>5704</v>
      </c>
      <c r="I274" s="71" t="s">
        <v>5705</v>
      </c>
      <c r="J274" s="71" t="s">
        <v>36</v>
      </c>
      <c r="K274" s="71" t="s">
        <v>5706</v>
      </c>
      <c r="L274" s="71" t="s">
        <v>5707</v>
      </c>
      <c r="M274" s="71" t="s">
        <v>5708</v>
      </c>
      <c r="N274" s="71" t="s">
        <v>37</v>
      </c>
      <c r="O274" s="71" t="s">
        <v>38</v>
      </c>
      <c r="P274" s="70">
        <v>300</v>
      </c>
      <c r="Q274" s="71" t="s">
        <v>78</v>
      </c>
      <c r="R274" s="70">
        <v>25</v>
      </c>
      <c r="S274" s="72">
        <v>45545</v>
      </c>
      <c r="T274" s="71" t="s">
        <v>5414</v>
      </c>
      <c r="U274" s="71" t="s">
        <v>79</v>
      </c>
      <c r="V274" s="72">
        <v>33306</v>
      </c>
      <c r="W274" s="71" t="s">
        <v>165</v>
      </c>
      <c r="X274" s="71" t="s">
        <v>51</v>
      </c>
      <c r="Y274" s="71" t="s">
        <v>43</v>
      </c>
      <c r="Z274" s="70">
        <v>0</v>
      </c>
      <c r="AA274" s="70">
        <v>10</v>
      </c>
      <c r="AB274" s="71" t="s">
        <v>36</v>
      </c>
      <c r="AC274" s="71" t="s">
        <v>2905</v>
      </c>
      <c r="AD274" s="71" t="s">
        <v>44</v>
      </c>
      <c r="AE274" s="71" t="s">
        <v>45</v>
      </c>
      <c r="AF274" s="71" t="s">
        <v>5324</v>
      </c>
      <c r="AG274" s="71" t="s">
        <v>46</v>
      </c>
      <c r="AH274" s="73">
        <v>300.01</v>
      </c>
      <c r="AI274" s="73">
        <v>45.32</v>
      </c>
      <c r="AJ274" s="73">
        <v>126.95</v>
      </c>
      <c r="AK274" s="70"/>
      <c r="AL274" s="73">
        <v>472.28</v>
      </c>
      <c r="AM274" s="73">
        <v>15.74</v>
      </c>
      <c r="AN274" s="109">
        <f t="shared" si="18"/>
        <v>7.87</v>
      </c>
      <c r="AO274" s="82" t="str">
        <f t="shared" si="20"/>
        <v>2002843</v>
      </c>
      <c r="AP274" s="82">
        <f>VLOOKUP(AO274,Centros!$AA$2:$AB$490,2,FALSE)</f>
        <v>110207</v>
      </c>
      <c r="AQ274" s="82" t="str">
        <f>VLOOKUP(AP274,Centros!$U$2:$V$281,2,FALSE)</f>
        <v>GREDOS SAN DIEGO -  VALDEBEBAS</v>
      </c>
      <c r="AR274" s="82" t="str">
        <f>VLOOKUP(A274,Centros!$AC$2:$AE$349,3,FALSE)</f>
        <v>SMI</v>
      </c>
      <c r="AS274" s="82">
        <f t="shared" si="21"/>
        <v>110207</v>
      </c>
      <c r="AT274" s="82">
        <f t="shared" si="19"/>
        <v>20028</v>
      </c>
    </row>
    <row r="275" spans="1:46" x14ac:dyDescent="0.3">
      <c r="A275" s="70">
        <v>19228</v>
      </c>
      <c r="B275" s="70">
        <v>832</v>
      </c>
      <c r="C275" s="71" t="s">
        <v>3441</v>
      </c>
      <c r="D275" s="70">
        <v>832</v>
      </c>
      <c r="E275" s="71" t="s">
        <v>35</v>
      </c>
      <c r="F275" s="72">
        <v>45170</v>
      </c>
      <c r="G275" s="72"/>
      <c r="H275" s="71" t="s">
        <v>3442</v>
      </c>
      <c r="I275" s="71" t="s">
        <v>3443</v>
      </c>
      <c r="J275" s="71" t="s">
        <v>36</v>
      </c>
      <c r="K275" s="71" t="s">
        <v>3444</v>
      </c>
      <c r="L275" s="71" t="s">
        <v>3445</v>
      </c>
      <c r="M275" s="71" t="s">
        <v>3446</v>
      </c>
      <c r="N275" s="71" t="s">
        <v>163</v>
      </c>
      <c r="O275" s="71" t="s">
        <v>38</v>
      </c>
      <c r="P275" s="70">
        <v>100</v>
      </c>
      <c r="Q275" s="71" t="s">
        <v>2951</v>
      </c>
      <c r="R275" s="70">
        <v>100</v>
      </c>
      <c r="S275" s="72">
        <v>42676</v>
      </c>
      <c r="T275" s="71" t="s">
        <v>3447</v>
      </c>
      <c r="U275" s="71" t="s">
        <v>155</v>
      </c>
      <c r="V275" s="72">
        <v>24044</v>
      </c>
      <c r="W275" s="71" t="s">
        <v>299</v>
      </c>
      <c r="X275" s="71" t="s">
        <v>42</v>
      </c>
      <c r="Y275" s="71" t="s">
        <v>66</v>
      </c>
      <c r="Z275" s="70">
        <v>0</v>
      </c>
      <c r="AA275" s="70">
        <v>6</v>
      </c>
      <c r="AB275" s="71" t="s">
        <v>36</v>
      </c>
      <c r="AC275" s="71" t="s">
        <v>2905</v>
      </c>
      <c r="AD275" s="71" t="s">
        <v>44</v>
      </c>
      <c r="AE275" s="71" t="s">
        <v>61</v>
      </c>
      <c r="AF275" s="71" t="s">
        <v>297</v>
      </c>
      <c r="AG275" s="71" t="s">
        <v>46</v>
      </c>
      <c r="AH275" s="73">
        <v>1309.53</v>
      </c>
      <c r="AI275" s="73">
        <v>193.14</v>
      </c>
      <c r="AJ275" s="73">
        <v>481.92</v>
      </c>
      <c r="AK275" s="70"/>
      <c r="AL275" s="73">
        <v>1984.59</v>
      </c>
      <c r="AM275" s="73">
        <v>66.150000000000006</v>
      </c>
      <c r="AN275" s="109">
        <f t="shared" si="18"/>
        <v>8.2687500000000007</v>
      </c>
      <c r="AO275" s="82" t="str">
        <f t="shared" si="20"/>
        <v>1922882</v>
      </c>
      <c r="AP275" s="82">
        <f>VLOOKUP(AO275,Centros!$AA$2:$AB$490,2,FALSE)</f>
        <v>340085</v>
      </c>
      <c r="AQ275" s="82" t="str">
        <f>VLOOKUP(AP275,Centros!$U$2:$V$281,2,FALSE)</f>
        <v>CASA MISIONERAS CLARETIANAS</v>
      </c>
      <c r="AR275" s="82" t="str">
        <f>VLOOKUP(A275,Centros!$AC$2:$AE$349,3,FALSE)</f>
        <v>ALGADI</v>
      </c>
      <c r="AS275" s="82">
        <f t="shared" si="21"/>
        <v>340085</v>
      </c>
      <c r="AT275" s="82">
        <f t="shared" si="19"/>
        <v>19228</v>
      </c>
    </row>
    <row r="276" spans="1:46" x14ac:dyDescent="0.3">
      <c r="A276" s="70">
        <v>19228</v>
      </c>
      <c r="B276" s="70">
        <v>1730</v>
      </c>
      <c r="C276" s="71" t="s">
        <v>5709</v>
      </c>
      <c r="D276" s="70">
        <v>1730</v>
      </c>
      <c r="E276" s="71" t="s">
        <v>35</v>
      </c>
      <c r="F276" s="72">
        <v>45901</v>
      </c>
      <c r="G276" s="72"/>
      <c r="H276" s="71" t="s">
        <v>5710</v>
      </c>
      <c r="I276" s="71" t="s">
        <v>5711</v>
      </c>
      <c r="J276" s="71" t="s">
        <v>36</v>
      </c>
      <c r="K276" s="71" t="s">
        <v>5712</v>
      </c>
      <c r="L276" s="71" t="s">
        <v>5713</v>
      </c>
      <c r="M276" s="71" t="s">
        <v>5714</v>
      </c>
      <c r="N276" s="71" t="s">
        <v>300</v>
      </c>
      <c r="O276" s="71" t="s">
        <v>38</v>
      </c>
      <c r="P276" s="70">
        <v>300</v>
      </c>
      <c r="Q276" s="71" t="s">
        <v>78</v>
      </c>
      <c r="R276" s="70">
        <v>50</v>
      </c>
      <c r="S276" s="72">
        <v>43739</v>
      </c>
      <c r="T276" s="71" t="s">
        <v>890</v>
      </c>
      <c r="U276" s="71" t="s">
        <v>40</v>
      </c>
      <c r="V276" s="72">
        <v>24359</v>
      </c>
      <c r="W276" s="71" t="s">
        <v>891</v>
      </c>
      <c r="X276" s="71" t="s">
        <v>42</v>
      </c>
      <c r="Y276" s="71" t="s">
        <v>36</v>
      </c>
      <c r="Z276" s="70">
        <v>0</v>
      </c>
      <c r="AA276" s="70">
        <v>10</v>
      </c>
      <c r="AB276" s="71" t="s">
        <v>36</v>
      </c>
      <c r="AC276" s="71" t="s">
        <v>2905</v>
      </c>
      <c r="AD276" s="71" t="s">
        <v>44</v>
      </c>
      <c r="AE276" s="71" t="s">
        <v>45</v>
      </c>
      <c r="AF276" s="71" t="s">
        <v>40</v>
      </c>
      <c r="AG276" s="71" t="s">
        <v>46</v>
      </c>
      <c r="AH276" s="73">
        <v>651.49</v>
      </c>
      <c r="AI276" s="73">
        <v>90.64</v>
      </c>
      <c r="AJ276" s="73">
        <v>245.47</v>
      </c>
      <c r="AK276" s="70"/>
      <c r="AL276" s="73">
        <v>987.6</v>
      </c>
      <c r="AM276" s="73">
        <v>32.92</v>
      </c>
      <c r="AN276" s="109">
        <f t="shared" si="18"/>
        <v>8.23</v>
      </c>
      <c r="AO276" s="82" t="str">
        <f t="shared" si="20"/>
        <v>19228113</v>
      </c>
      <c r="AP276" s="82">
        <f>VLOOKUP(AO276,Centros!$AA$2:$AB$490,2,FALSE)</f>
        <v>110504</v>
      </c>
      <c r="AQ276" s="82" t="str">
        <f>VLOOKUP(AP276,Centros!$U$2:$V$281,2,FALSE)</f>
        <v>COLEGIO JESUS MAESTRO</v>
      </c>
      <c r="AR276" s="82" t="str">
        <f>VLOOKUP(A276,Centros!$AC$2:$AE$349,3,FALSE)</f>
        <v>ALGADI</v>
      </c>
      <c r="AS276" s="82">
        <f t="shared" si="21"/>
        <v>110504</v>
      </c>
      <c r="AT276" s="82">
        <f t="shared" si="19"/>
        <v>19228</v>
      </c>
    </row>
    <row r="277" spans="1:46" x14ac:dyDescent="0.3">
      <c r="A277" s="70">
        <v>19228</v>
      </c>
      <c r="B277" s="70">
        <v>687</v>
      </c>
      <c r="C277" s="71" t="s">
        <v>3448</v>
      </c>
      <c r="D277" s="70">
        <v>687</v>
      </c>
      <c r="E277" s="71" t="s">
        <v>35</v>
      </c>
      <c r="F277" s="72">
        <v>44589</v>
      </c>
      <c r="G277" s="72"/>
      <c r="H277" s="71" t="s">
        <v>3449</v>
      </c>
      <c r="I277" s="71" t="s">
        <v>3450</v>
      </c>
      <c r="J277" s="71" t="s">
        <v>36</v>
      </c>
      <c r="K277" s="71" t="s">
        <v>3451</v>
      </c>
      <c r="L277" s="71" t="s">
        <v>109</v>
      </c>
      <c r="M277" s="71" t="s">
        <v>3452</v>
      </c>
      <c r="N277" s="71" t="s">
        <v>37</v>
      </c>
      <c r="O277" s="71" t="s">
        <v>38</v>
      </c>
      <c r="P277" s="70">
        <v>200</v>
      </c>
      <c r="Q277" s="71" t="s">
        <v>2925</v>
      </c>
      <c r="R277" s="70">
        <v>27.5</v>
      </c>
      <c r="S277" s="72">
        <v>44589</v>
      </c>
      <c r="T277" s="71" t="s">
        <v>3453</v>
      </c>
      <c r="U277" s="71" t="s">
        <v>155</v>
      </c>
      <c r="V277" s="72">
        <v>22571</v>
      </c>
      <c r="W277" s="71" t="s">
        <v>302</v>
      </c>
      <c r="X277" s="71" t="s">
        <v>42</v>
      </c>
      <c r="Y277" s="71" t="s">
        <v>87</v>
      </c>
      <c r="Z277" s="70">
        <v>0</v>
      </c>
      <c r="AA277" s="70">
        <v>6</v>
      </c>
      <c r="AB277" s="71" t="s">
        <v>36</v>
      </c>
      <c r="AC277" s="71" t="s">
        <v>2905</v>
      </c>
      <c r="AD277" s="71" t="s">
        <v>44</v>
      </c>
      <c r="AE277" s="71" t="s">
        <v>61</v>
      </c>
      <c r="AF277" s="71" t="s">
        <v>303</v>
      </c>
      <c r="AG277" s="71" t="s">
        <v>46</v>
      </c>
      <c r="AH277" s="73">
        <v>326.76</v>
      </c>
      <c r="AI277" s="73">
        <v>53.11</v>
      </c>
      <c r="AJ277" s="73">
        <v>136.08000000000001</v>
      </c>
      <c r="AK277" s="70"/>
      <c r="AL277" s="73">
        <v>515.95000000000005</v>
      </c>
      <c r="AM277" s="73">
        <v>17.2</v>
      </c>
      <c r="AN277" s="109">
        <f t="shared" si="18"/>
        <v>7.8181818181818175</v>
      </c>
      <c r="AO277" s="82" t="str">
        <f t="shared" si="20"/>
        <v>1922859</v>
      </c>
      <c r="AP277" s="82">
        <f>VLOOKUP(AO277,Centros!$AA$2:$AB$490,2,FALSE)</f>
        <v>340011</v>
      </c>
      <c r="AQ277" s="82" t="str">
        <f>VLOOKUP(AP277,Centros!$U$2:$V$281,2,FALSE)</f>
        <v>CLARETIANOS CORAZON DE MARIA</v>
      </c>
      <c r="AR277" s="82" t="str">
        <f>VLOOKUP(A277,Centros!$AC$2:$AE$349,3,FALSE)</f>
        <v>ALGADI</v>
      </c>
      <c r="AS277" s="82">
        <f t="shared" si="21"/>
        <v>340011</v>
      </c>
      <c r="AT277" s="82">
        <f t="shared" si="19"/>
        <v>19228</v>
      </c>
    </row>
    <row r="278" spans="1:46" x14ac:dyDescent="0.3">
      <c r="A278" s="70">
        <v>19228</v>
      </c>
      <c r="B278" s="70">
        <v>643</v>
      </c>
      <c r="C278" s="71" t="s">
        <v>304</v>
      </c>
      <c r="D278" s="70">
        <v>643</v>
      </c>
      <c r="E278" s="71" t="s">
        <v>35</v>
      </c>
      <c r="F278" s="72">
        <v>45890</v>
      </c>
      <c r="G278" s="72"/>
      <c r="H278" s="71" t="s">
        <v>305</v>
      </c>
      <c r="I278" s="71" t="s">
        <v>306</v>
      </c>
      <c r="J278" s="71" t="s">
        <v>36</v>
      </c>
      <c r="K278" s="71" t="s">
        <v>307</v>
      </c>
      <c r="L278" s="71" t="s">
        <v>308</v>
      </c>
      <c r="M278" s="71" t="s">
        <v>309</v>
      </c>
      <c r="N278" s="71" t="s">
        <v>193</v>
      </c>
      <c r="O278" s="71" t="s">
        <v>38</v>
      </c>
      <c r="P278" s="70">
        <v>300</v>
      </c>
      <c r="Q278" s="71" t="s">
        <v>78</v>
      </c>
      <c r="R278" s="70">
        <v>51.28</v>
      </c>
      <c r="S278" s="72">
        <v>41884</v>
      </c>
      <c r="T278" s="71" t="s">
        <v>2837</v>
      </c>
      <c r="U278" s="71" t="s">
        <v>90</v>
      </c>
      <c r="V278" s="72">
        <v>23692</v>
      </c>
      <c r="W278" s="71" t="s">
        <v>142</v>
      </c>
      <c r="X278" s="71" t="s">
        <v>42</v>
      </c>
      <c r="Y278" s="71" t="s">
        <v>66</v>
      </c>
      <c r="Z278" s="70">
        <v>0</v>
      </c>
      <c r="AA278" s="70">
        <v>10</v>
      </c>
      <c r="AB278" s="71" t="s">
        <v>818</v>
      </c>
      <c r="AC278" s="71" t="s">
        <v>2825</v>
      </c>
      <c r="AD278" s="71" t="s">
        <v>92</v>
      </c>
      <c r="AE278" s="71" t="s">
        <v>83</v>
      </c>
      <c r="AF278" s="71" t="s">
        <v>104</v>
      </c>
      <c r="AG278" s="71" t="s">
        <v>46</v>
      </c>
      <c r="AH278" s="73">
        <v>738.17</v>
      </c>
      <c r="AI278" s="73">
        <v>112.13</v>
      </c>
      <c r="AJ278" s="73">
        <v>290.55</v>
      </c>
      <c r="AK278" s="70"/>
      <c r="AL278" s="73">
        <v>1140.8499999999999</v>
      </c>
      <c r="AM278" s="73">
        <v>36.799999999999997</v>
      </c>
      <c r="AN278" s="109">
        <f t="shared" si="18"/>
        <v>8.9703588143525721</v>
      </c>
      <c r="AO278" s="82" t="str">
        <f t="shared" si="20"/>
        <v>1922837</v>
      </c>
      <c r="AP278" s="82">
        <f>VLOOKUP(AO278,Centros!$AA$2:$AB$490,2,FALSE)</f>
        <v>110084</v>
      </c>
      <c r="AQ278" s="82" t="str">
        <f>VLOOKUP(AP278,Centros!$U$2:$V$281,2,FALSE)</f>
        <v>COL. SAN AGUSTIN -LOS NEGRALES</v>
      </c>
      <c r="AR278" s="82" t="str">
        <f>VLOOKUP(A278,Centros!$AC$2:$AE$349,3,FALSE)</f>
        <v>ALGADI</v>
      </c>
      <c r="AS278" s="82">
        <f t="shared" si="21"/>
        <v>110084</v>
      </c>
      <c r="AT278" s="82">
        <f t="shared" si="19"/>
        <v>19228</v>
      </c>
    </row>
    <row r="279" spans="1:46" x14ac:dyDescent="0.3">
      <c r="A279" s="70">
        <v>19228</v>
      </c>
      <c r="B279" s="70">
        <v>358</v>
      </c>
      <c r="C279" s="71" t="s">
        <v>3454</v>
      </c>
      <c r="D279" s="70">
        <v>358</v>
      </c>
      <c r="E279" s="71" t="s">
        <v>35</v>
      </c>
      <c r="F279" s="72">
        <v>45717</v>
      </c>
      <c r="G279" s="72"/>
      <c r="H279" s="71" t="s">
        <v>3455</v>
      </c>
      <c r="I279" s="71" t="s">
        <v>3456</v>
      </c>
      <c r="J279" s="71" t="s">
        <v>36</v>
      </c>
      <c r="K279" s="71" t="s">
        <v>3457</v>
      </c>
      <c r="L279" s="71" t="s">
        <v>3458</v>
      </c>
      <c r="M279" s="71" t="s">
        <v>3459</v>
      </c>
      <c r="N279" s="71" t="s">
        <v>196</v>
      </c>
      <c r="O279" s="71" t="s">
        <v>38</v>
      </c>
      <c r="P279" s="70">
        <v>100</v>
      </c>
      <c r="Q279" s="71" t="s">
        <v>2951</v>
      </c>
      <c r="R279" s="70">
        <v>100</v>
      </c>
      <c r="S279" s="72">
        <v>43591</v>
      </c>
      <c r="T279" s="71" t="s">
        <v>2830</v>
      </c>
      <c r="U279" s="71" t="s">
        <v>281</v>
      </c>
      <c r="V279" s="72">
        <v>27406</v>
      </c>
      <c r="W279" s="71" t="s">
        <v>80</v>
      </c>
      <c r="X279" s="71" t="s">
        <v>51</v>
      </c>
      <c r="Y279" s="71" t="s">
        <v>36</v>
      </c>
      <c r="Z279" s="70">
        <v>0</v>
      </c>
      <c r="AA279" s="70">
        <v>3</v>
      </c>
      <c r="AB279" s="71" t="s">
        <v>36</v>
      </c>
      <c r="AC279" s="71" t="s">
        <v>2905</v>
      </c>
      <c r="AD279" s="71" t="s">
        <v>44</v>
      </c>
      <c r="AE279" s="71" t="s">
        <v>61</v>
      </c>
      <c r="AF279" s="71" t="s">
        <v>71</v>
      </c>
      <c r="AG279" s="71" t="s">
        <v>46</v>
      </c>
      <c r="AH279" s="73">
        <v>1640.04</v>
      </c>
      <c r="AI279" s="73">
        <v>273.33999999999997</v>
      </c>
      <c r="AJ279" s="73">
        <v>613.63</v>
      </c>
      <c r="AK279" s="70"/>
      <c r="AL279" s="73">
        <v>2527.0100000000002</v>
      </c>
      <c r="AM279" s="73">
        <v>84.23</v>
      </c>
      <c r="AN279" s="109">
        <f t="shared" si="18"/>
        <v>10.52875</v>
      </c>
      <c r="AO279" s="82" t="str">
        <f t="shared" si="20"/>
        <v>192287</v>
      </c>
      <c r="AP279" s="82">
        <f>VLOOKUP(AO279,Centros!$AA$2:$AB$490,2,FALSE)</f>
        <v>120028</v>
      </c>
      <c r="AQ279" s="82" t="str">
        <f>VLOOKUP(AP279,Centros!$U$2:$V$281,2,FALSE)</f>
        <v>C.M.STA.MARIA DEL PINO</v>
      </c>
      <c r="AR279" s="82" t="str">
        <f>VLOOKUP(A279,Centros!$AC$2:$AE$349,3,FALSE)</f>
        <v>ALGADI</v>
      </c>
      <c r="AS279" s="82">
        <f t="shared" si="21"/>
        <v>120028</v>
      </c>
      <c r="AT279" s="82">
        <f t="shared" si="19"/>
        <v>19228</v>
      </c>
    </row>
    <row r="280" spans="1:46" x14ac:dyDescent="0.3">
      <c r="A280" s="70">
        <v>19228</v>
      </c>
      <c r="B280" s="70">
        <v>8</v>
      </c>
      <c r="C280" s="71" t="s">
        <v>5715</v>
      </c>
      <c r="D280" s="70">
        <v>8</v>
      </c>
      <c r="E280" s="71" t="s">
        <v>35</v>
      </c>
      <c r="F280" s="72">
        <v>45894</v>
      </c>
      <c r="G280" s="72"/>
      <c r="H280" s="71" t="s">
        <v>5716</v>
      </c>
      <c r="I280" s="71" t="s">
        <v>5717</v>
      </c>
      <c r="J280" s="71" t="s">
        <v>36</v>
      </c>
      <c r="K280" s="71" t="s">
        <v>5718</v>
      </c>
      <c r="L280" s="71" t="s">
        <v>5719</v>
      </c>
      <c r="M280" s="71" t="s">
        <v>5720</v>
      </c>
      <c r="N280" s="71" t="s">
        <v>310</v>
      </c>
      <c r="O280" s="71" t="s">
        <v>38</v>
      </c>
      <c r="P280" s="70">
        <v>300</v>
      </c>
      <c r="Q280" s="71" t="s">
        <v>57</v>
      </c>
      <c r="R280" s="70">
        <v>82.5</v>
      </c>
      <c r="S280" s="72">
        <v>42278</v>
      </c>
      <c r="T280" s="71" t="s">
        <v>110</v>
      </c>
      <c r="U280" s="71" t="s">
        <v>106</v>
      </c>
      <c r="V280" s="72">
        <v>32151</v>
      </c>
      <c r="W280" s="71" t="s">
        <v>111</v>
      </c>
      <c r="X280" s="71" t="s">
        <v>42</v>
      </c>
      <c r="Y280" s="71" t="s">
        <v>36</v>
      </c>
      <c r="Z280" s="70">
        <v>0</v>
      </c>
      <c r="AA280" s="70">
        <v>10</v>
      </c>
      <c r="AB280" s="71" t="s">
        <v>36</v>
      </c>
      <c r="AC280" s="71" t="s">
        <v>2905</v>
      </c>
      <c r="AD280" s="71" t="s">
        <v>44</v>
      </c>
      <c r="AE280" s="71" t="s">
        <v>53</v>
      </c>
      <c r="AF280" s="71" t="s">
        <v>71</v>
      </c>
      <c r="AG280" s="71" t="s">
        <v>46</v>
      </c>
      <c r="AH280" s="73">
        <v>1056.1500000000001</v>
      </c>
      <c r="AI280" s="73">
        <v>149.56</v>
      </c>
      <c r="AJ280" s="73">
        <v>405.58</v>
      </c>
      <c r="AK280" s="70"/>
      <c r="AL280" s="73">
        <v>1611.29</v>
      </c>
      <c r="AM280" s="73">
        <v>53.71</v>
      </c>
      <c r="AN280" s="109">
        <f t="shared" si="18"/>
        <v>8.1378787878787886</v>
      </c>
      <c r="AO280" s="82" t="str">
        <f t="shared" si="20"/>
        <v>192283</v>
      </c>
      <c r="AP280" s="82">
        <f>VLOOKUP(AO280,Centros!$AA$2:$AB$490,2,FALSE)</f>
        <v>120008</v>
      </c>
      <c r="AQ280" s="82" t="str">
        <f>VLOOKUP(AP280,Centros!$U$2:$V$281,2,FALSE)</f>
        <v>COLEGIO MAYOR JAIME DEL AMO</v>
      </c>
      <c r="AR280" s="82" t="str">
        <f>VLOOKUP(A280,Centros!$AC$2:$AE$349,3,FALSE)</f>
        <v>ALGADI</v>
      </c>
      <c r="AS280" s="82">
        <f t="shared" si="21"/>
        <v>120008</v>
      </c>
      <c r="AT280" s="82">
        <f t="shared" si="19"/>
        <v>19228</v>
      </c>
    </row>
    <row r="281" spans="1:46" x14ac:dyDescent="0.3">
      <c r="A281" s="70">
        <v>19208</v>
      </c>
      <c r="B281" s="70">
        <v>22</v>
      </c>
      <c r="C281" s="71" t="s">
        <v>5721</v>
      </c>
      <c r="D281" s="70">
        <v>22</v>
      </c>
      <c r="E281" s="71" t="s">
        <v>1226</v>
      </c>
      <c r="F281" s="72">
        <v>45894</v>
      </c>
      <c r="G281" s="72"/>
      <c r="H281" s="71" t="s">
        <v>5722</v>
      </c>
      <c r="I281" s="71" t="s">
        <v>5723</v>
      </c>
      <c r="J281" s="71" t="s">
        <v>36</v>
      </c>
      <c r="K281" s="71" t="s">
        <v>5724</v>
      </c>
      <c r="L281" s="71" t="s">
        <v>5725</v>
      </c>
      <c r="M281" s="71" t="s">
        <v>5726</v>
      </c>
      <c r="N281" s="71" t="s">
        <v>5727</v>
      </c>
      <c r="O281" s="71" t="s">
        <v>81</v>
      </c>
      <c r="P281" s="70">
        <v>300</v>
      </c>
      <c r="Q281" s="71" t="s">
        <v>78</v>
      </c>
      <c r="R281" s="70">
        <v>81.25</v>
      </c>
      <c r="S281" s="72">
        <v>44432</v>
      </c>
      <c r="T281" s="71" t="s">
        <v>1228</v>
      </c>
      <c r="U281" s="71" t="s">
        <v>257</v>
      </c>
      <c r="V281" s="72">
        <v>25037</v>
      </c>
      <c r="W281" s="71" t="s">
        <v>70</v>
      </c>
      <c r="X281" s="71" t="s">
        <v>42</v>
      </c>
      <c r="Y281" s="71" t="s">
        <v>5728</v>
      </c>
      <c r="Z281" s="70">
        <v>0</v>
      </c>
      <c r="AA281" s="70">
        <v>10</v>
      </c>
      <c r="AB281" s="71" t="s">
        <v>36</v>
      </c>
      <c r="AC281" s="71" t="s">
        <v>2906</v>
      </c>
      <c r="AD281" s="71" t="s">
        <v>44</v>
      </c>
      <c r="AE281" s="71" t="s">
        <v>45</v>
      </c>
      <c r="AF281" s="71" t="s">
        <v>257</v>
      </c>
      <c r="AG281" s="71" t="s">
        <v>46</v>
      </c>
      <c r="AH281" s="73">
        <v>1279.5</v>
      </c>
      <c r="AI281" s="73">
        <v>206.37</v>
      </c>
      <c r="AJ281" s="73">
        <v>476.53</v>
      </c>
      <c r="AK281" s="70"/>
      <c r="AL281" s="73">
        <v>1962.4</v>
      </c>
      <c r="AM281" s="73">
        <v>63.3</v>
      </c>
      <c r="AN281" s="109">
        <f t="shared" si="18"/>
        <v>9.7384615384615376</v>
      </c>
      <c r="AO281" s="82" t="str">
        <f t="shared" si="20"/>
        <v>192081</v>
      </c>
      <c r="AP281" s="82">
        <f>VLOOKUP(AO281,Centros!$AA$2:$AB$490,2,FALSE)</f>
        <v>110067</v>
      </c>
      <c r="AQ281" s="82" t="str">
        <f>VLOOKUP(AP281,Centros!$U$2:$V$281,2,FALSE)</f>
        <v>COL-LEGI PADRE DAMIAN VALLVIDRERA</v>
      </c>
      <c r="AR281" s="82" t="str">
        <f>VLOOKUP(A281,Centros!$AC$2:$AE$349,3,FALSE)</f>
        <v>ALGADI</v>
      </c>
      <c r="AS281" s="82">
        <f t="shared" si="21"/>
        <v>110067</v>
      </c>
      <c r="AT281" s="82">
        <f t="shared" si="19"/>
        <v>19208</v>
      </c>
    </row>
    <row r="282" spans="1:46" x14ac:dyDescent="0.3">
      <c r="A282" s="70">
        <v>19228</v>
      </c>
      <c r="B282" s="70">
        <v>675</v>
      </c>
      <c r="C282" s="71" t="s">
        <v>8109</v>
      </c>
      <c r="D282" s="70">
        <v>675</v>
      </c>
      <c r="E282" s="71" t="s">
        <v>35</v>
      </c>
      <c r="F282" s="72">
        <v>45915</v>
      </c>
      <c r="G282" s="72"/>
      <c r="H282" s="71" t="s">
        <v>8110</v>
      </c>
      <c r="I282" s="71" t="s">
        <v>8111</v>
      </c>
      <c r="J282" s="71" t="s">
        <v>36</v>
      </c>
      <c r="K282" s="71" t="s">
        <v>8112</v>
      </c>
      <c r="L282" s="71" t="s">
        <v>8113</v>
      </c>
      <c r="M282" s="71" t="s">
        <v>8114</v>
      </c>
      <c r="N282" s="71" t="s">
        <v>36</v>
      </c>
      <c r="O282" s="71" t="s">
        <v>38</v>
      </c>
      <c r="P282" s="70">
        <v>510</v>
      </c>
      <c r="Q282" s="71" t="s">
        <v>48</v>
      </c>
      <c r="R282" s="70">
        <v>75</v>
      </c>
      <c r="S282" s="72">
        <v>45915</v>
      </c>
      <c r="T282" s="71" t="s">
        <v>2831</v>
      </c>
      <c r="U282" s="71" t="s">
        <v>40</v>
      </c>
      <c r="V282" s="72">
        <v>28797</v>
      </c>
      <c r="W282" s="71" t="s">
        <v>91</v>
      </c>
      <c r="X282" s="71" t="s">
        <v>42</v>
      </c>
      <c r="Y282" s="71" t="s">
        <v>36</v>
      </c>
      <c r="Z282" s="70">
        <v>0</v>
      </c>
      <c r="AA282" s="70">
        <v>10</v>
      </c>
      <c r="AB282" s="71" t="s">
        <v>36</v>
      </c>
      <c r="AC282" s="71" t="s">
        <v>2905</v>
      </c>
      <c r="AD282" s="71" t="s">
        <v>44</v>
      </c>
      <c r="AE282" s="71" t="s">
        <v>83</v>
      </c>
      <c r="AF282" s="71" t="s">
        <v>257</v>
      </c>
      <c r="AG282" s="71" t="s">
        <v>55</v>
      </c>
      <c r="AH282" s="73">
        <v>900.02</v>
      </c>
      <c r="AI282" s="73">
        <v>135.97</v>
      </c>
      <c r="AJ282" s="73">
        <v>368.23</v>
      </c>
      <c r="AK282" s="70"/>
      <c r="AL282" s="73">
        <v>1404.22</v>
      </c>
      <c r="AM282" s="73">
        <v>46.81</v>
      </c>
      <c r="AN282" s="109">
        <f t="shared" si="18"/>
        <v>7.8016666666666667</v>
      </c>
      <c r="AO282" s="82" t="str">
        <f t="shared" si="20"/>
        <v>1922861</v>
      </c>
      <c r="AP282" s="82">
        <f>VLOOKUP(AO282,Centros!$AA$2:$AB$490,2,FALSE)</f>
        <v>110807</v>
      </c>
      <c r="AQ282" s="82" t="str">
        <f>VLOOKUP(AP282,Centros!$U$2:$V$281,2,FALSE)</f>
        <v>COLEGIO NTRA SRA BUEN CONSEJO</v>
      </c>
      <c r="AR282" s="82" t="str">
        <f>VLOOKUP(A282,Centros!$AC$2:$AE$349,3,FALSE)</f>
        <v>ALGADI</v>
      </c>
      <c r="AS282" s="82">
        <f t="shared" si="21"/>
        <v>110807</v>
      </c>
      <c r="AT282" s="82">
        <f t="shared" si="19"/>
        <v>19228</v>
      </c>
    </row>
    <row r="283" spans="1:46" x14ac:dyDescent="0.3">
      <c r="A283" s="70">
        <v>19228</v>
      </c>
      <c r="B283" s="70">
        <v>807</v>
      </c>
      <c r="C283" s="71" t="s">
        <v>5729</v>
      </c>
      <c r="D283" s="70">
        <v>807</v>
      </c>
      <c r="E283" s="71" t="s">
        <v>35</v>
      </c>
      <c r="F283" s="72">
        <v>45908</v>
      </c>
      <c r="G283" s="72"/>
      <c r="H283" s="71" t="s">
        <v>5730</v>
      </c>
      <c r="I283" s="71" t="s">
        <v>5731</v>
      </c>
      <c r="J283" s="71" t="s">
        <v>36</v>
      </c>
      <c r="K283" s="71" t="s">
        <v>5732</v>
      </c>
      <c r="L283" s="71" t="s">
        <v>101</v>
      </c>
      <c r="M283" s="71" t="s">
        <v>5733</v>
      </c>
      <c r="N283" s="71" t="s">
        <v>37</v>
      </c>
      <c r="O283" s="71" t="s">
        <v>38</v>
      </c>
      <c r="P283" s="70">
        <v>300</v>
      </c>
      <c r="Q283" s="71" t="s">
        <v>78</v>
      </c>
      <c r="R283" s="70">
        <v>50</v>
      </c>
      <c r="S283" s="72">
        <v>44837</v>
      </c>
      <c r="T283" s="71" t="s">
        <v>123</v>
      </c>
      <c r="U283" s="71" t="s">
        <v>40</v>
      </c>
      <c r="V283" s="72">
        <v>25961</v>
      </c>
      <c r="W283" s="71" t="s">
        <v>125</v>
      </c>
      <c r="X283" s="71" t="s">
        <v>42</v>
      </c>
      <c r="Y283" s="71" t="s">
        <v>52</v>
      </c>
      <c r="Z283" s="70">
        <v>0</v>
      </c>
      <c r="AA283" s="70">
        <v>10</v>
      </c>
      <c r="AB283" s="71" t="s">
        <v>36</v>
      </c>
      <c r="AC283" s="71" t="s">
        <v>2905</v>
      </c>
      <c r="AD283" s="71" t="s">
        <v>44</v>
      </c>
      <c r="AE283" s="71" t="s">
        <v>53</v>
      </c>
      <c r="AF283" s="71" t="s">
        <v>5734</v>
      </c>
      <c r="AG283" s="71" t="s">
        <v>46</v>
      </c>
      <c r="AH283" s="73">
        <v>600.02</v>
      </c>
      <c r="AI283" s="73">
        <v>90.64</v>
      </c>
      <c r="AJ283" s="73">
        <v>245.47</v>
      </c>
      <c r="AK283" s="70"/>
      <c r="AL283" s="73">
        <v>936.13</v>
      </c>
      <c r="AM283" s="73">
        <v>31.2</v>
      </c>
      <c r="AN283" s="109">
        <f t="shared" si="18"/>
        <v>7.8</v>
      </c>
      <c r="AO283" s="82" t="str">
        <f t="shared" si="20"/>
        <v>1922832</v>
      </c>
      <c r="AP283" s="82">
        <f>VLOOKUP(AO283,Centros!$AA$2:$AB$490,2,FALSE)</f>
        <v>110061</v>
      </c>
      <c r="AQ283" s="82" t="str">
        <f>VLOOKUP(AP283,Centros!$U$2:$V$281,2,FALSE)</f>
        <v>COL. SAN AGUSTIN - MADRID</v>
      </c>
      <c r="AR283" s="82" t="str">
        <f>VLOOKUP(A283,Centros!$AC$2:$AE$349,3,FALSE)</f>
        <v>ALGADI</v>
      </c>
      <c r="AS283" s="82">
        <f t="shared" si="21"/>
        <v>110061</v>
      </c>
      <c r="AT283" s="82">
        <f t="shared" si="19"/>
        <v>19228</v>
      </c>
    </row>
    <row r="284" spans="1:46" x14ac:dyDescent="0.3">
      <c r="A284" s="70">
        <v>20028</v>
      </c>
      <c r="B284" s="70">
        <v>1074</v>
      </c>
      <c r="C284" s="71" t="s">
        <v>8115</v>
      </c>
      <c r="D284" s="70">
        <v>1074</v>
      </c>
      <c r="E284" s="71" t="s">
        <v>63</v>
      </c>
      <c r="F284" s="72">
        <v>45911</v>
      </c>
      <c r="G284" s="72"/>
      <c r="H284" s="71" t="s">
        <v>8116</v>
      </c>
      <c r="I284" s="71" t="s">
        <v>8117</v>
      </c>
      <c r="J284" s="71" t="s">
        <v>36</v>
      </c>
      <c r="K284" s="71" t="s">
        <v>8118</v>
      </c>
      <c r="L284" s="71" t="s">
        <v>8119</v>
      </c>
      <c r="M284" s="71" t="s">
        <v>8120</v>
      </c>
      <c r="N284" s="71" t="s">
        <v>339</v>
      </c>
      <c r="O284" s="71" t="s">
        <v>38</v>
      </c>
      <c r="P284" s="70">
        <v>502</v>
      </c>
      <c r="Q284" s="71" t="s">
        <v>3098</v>
      </c>
      <c r="R284" s="70">
        <v>87.5</v>
      </c>
      <c r="S284" s="72">
        <v>45911</v>
      </c>
      <c r="T284" s="71" t="s">
        <v>2897</v>
      </c>
      <c r="U284" s="71" t="s">
        <v>160</v>
      </c>
      <c r="V284" s="72">
        <v>34717</v>
      </c>
      <c r="W284" s="71" t="s">
        <v>161</v>
      </c>
      <c r="X284" s="71" t="s">
        <v>51</v>
      </c>
      <c r="Y284" s="71" t="s">
        <v>36</v>
      </c>
      <c r="Z284" s="70">
        <v>0</v>
      </c>
      <c r="AA284" s="70">
        <v>8</v>
      </c>
      <c r="AB284" s="71" t="s">
        <v>36</v>
      </c>
      <c r="AC284" s="71" t="s">
        <v>2824</v>
      </c>
      <c r="AD284" s="71" t="s">
        <v>162</v>
      </c>
      <c r="AE284" s="71" t="s">
        <v>45</v>
      </c>
      <c r="AF284" s="71" t="s">
        <v>918</v>
      </c>
      <c r="AG284" s="71" t="s">
        <v>46</v>
      </c>
      <c r="AH284" s="73">
        <v>1036</v>
      </c>
      <c r="AI284" s="73">
        <v>169.22</v>
      </c>
      <c r="AJ284" s="73">
        <v>492.99</v>
      </c>
      <c r="AK284" s="70"/>
      <c r="AL284" s="73">
        <v>1698.21</v>
      </c>
      <c r="AM284" s="73">
        <v>56.61</v>
      </c>
      <c r="AN284" s="109">
        <f t="shared" si="18"/>
        <v>8.0871428571428563</v>
      </c>
      <c r="AO284" s="82" t="str">
        <f t="shared" si="20"/>
        <v>2002844</v>
      </c>
      <c r="AP284" s="82">
        <f>VLOOKUP(AO284,Centros!$AA$2:$AB$490,2,FALSE)</f>
        <v>330028</v>
      </c>
      <c r="AQ284" s="82" t="str">
        <f>VLOOKUP(AP284,Centros!$U$2:$V$281,2,FALSE)</f>
        <v>CLARETIANOS COLMENAR ASISTENCIAL</v>
      </c>
      <c r="AR284" s="82" t="str">
        <f>VLOOKUP(A284,Centros!$AC$2:$AE$349,3,FALSE)</f>
        <v>SMI</v>
      </c>
      <c r="AS284" s="82">
        <f t="shared" si="21"/>
        <v>330028</v>
      </c>
      <c r="AT284" s="82">
        <f t="shared" si="19"/>
        <v>20028</v>
      </c>
    </row>
    <row r="285" spans="1:46" x14ac:dyDescent="0.3">
      <c r="A285" s="70">
        <v>20041</v>
      </c>
      <c r="B285" s="70">
        <v>39</v>
      </c>
      <c r="C285" s="71" t="s">
        <v>8121</v>
      </c>
      <c r="D285" s="70">
        <v>39</v>
      </c>
      <c r="E285" s="71" t="s">
        <v>7517</v>
      </c>
      <c r="F285" s="72">
        <v>45915</v>
      </c>
      <c r="G285" s="72"/>
      <c r="H285" s="71" t="s">
        <v>8122</v>
      </c>
      <c r="I285" s="71" t="s">
        <v>8123</v>
      </c>
      <c r="J285" s="71" t="s">
        <v>36</v>
      </c>
      <c r="K285" s="71" t="s">
        <v>8124</v>
      </c>
      <c r="L285" s="71" t="s">
        <v>8125</v>
      </c>
      <c r="M285" s="71" t="s">
        <v>8126</v>
      </c>
      <c r="N285" s="71" t="s">
        <v>202</v>
      </c>
      <c r="O285" s="71" t="s">
        <v>176</v>
      </c>
      <c r="P285" s="70">
        <v>300</v>
      </c>
      <c r="Q285" s="71" t="s">
        <v>57</v>
      </c>
      <c r="R285" s="70">
        <v>25</v>
      </c>
      <c r="S285" s="72">
        <v>45915</v>
      </c>
      <c r="T285" s="71" t="s">
        <v>7786</v>
      </c>
      <c r="U285" s="71" t="s">
        <v>5261</v>
      </c>
      <c r="V285" s="72">
        <v>35800</v>
      </c>
      <c r="W285" s="71" t="s">
        <v>139</v>
      </c>
      <c r="X285" s="71" t="s">
        <v>51</v>
      </c>
      <c r="Y285" s="71" t="s">
        <v>52</v>
      </c>
      <c r="Z285" s="70">
        <v>0</v>
      </c>
      <c r="AA285" s="70">
        <v>10</v>
      </c>
      <c r="AB285" s="71" t="s">
        <v>36</v>
      </c>
      <c r="AC285" s="71" t="s">
        <v>2911</v>
      </c>
      <c r="AD285" s="71" t="s">
        <v>44</v>
      </c>
      <c r="AE285" s="71" t="s">
        <v>45</v>
      </c>
      <c r="AF285" s="71" t="s">
        <v>5261</v>
      </c>
      <c r="AG285" s="71" t="s">
        <v>46</v>
      </c>
      <c r="AH285" s="73">
        <v>289.37</v>
      </c>
      <c r="AI285" s="73">
        <v>88.42</v>
      </c>
      <c r="AJ285" s="73">
        <v>126.95</v>
      </c>
      <c r="AK285" s="70"/>
      <c r="AL285" s="73">
        <v>504.74</v>
      </c>
      <c r="AM285" s="73">
        <v>16.82</v>
      </c>
      <c r="AN285" s="109">
        <f t="shared" si="18"/>
        <v>8.41</v>
      </c>
      <c r="AO285" s="82" t="str">
        <f t="shared" si="20"/>
        <v>200412</v>
      </c>
      <c r="AP285" s="82">
        <f>VLOOKUP(AO285,Centros!$AA$2:$AB$490,2,FALSE)</f>
        <v>110106</v>
      </c>
      <c r="AQ285" s="82" t="str">
        <f>VLOOKUP(AP285,Centros!$U$2:$V$281,2,FALSE)</f>
        <v>COLEGIO SAN JOSE SS.CC. DE SEVILLA</v>
      </c>
      <c r="AR285" s="82" t="str">
        <f>VLOOKUP(A285,Centros!$AC$2:$AE$349,3,FALSE)</f>
        <v>SMI</v>
      </c>
      <c r="AS285" s="82">
        <f t="shared" si="21"/>
        <v>110106</v>
      </c>
      <c r="AT285" s="82">
        <f t="shared" si="19"/>
        <v>20041</v>
      </c>
    </row>
    <row r="286" spans="1:46" x14ac:dyDescent="0.3">
      <c r="A286" s="70">
        <v>19228</v>
      </c>
      <c r="B286" s="70">
        <v>1542</v>
      </c>
      <c r="C286" s="71" t="s">
        <v>5735</v>
      </c>
      <c r="D286" s="70">
        <v>1542</v>
      </c>
      <c r="E286" s="71" t="s">
        <v>35</v>
      </c>
      <c r="F286" s="72">
        <v>45894</v>
      </c>
      <c r="G286" s="72"/>
      <c r="H286" s="71" t="s">
        <v>5736</v>
      </c>
      <c r="I286" s="71" t="s">
        <v>5737</v>
      </c>
      <c r="J286" s="71" t="s">
        <v>36</v>
      </c>
      <c r="K286" s="71" t="s">
        <v>5738</v>
      </c>
      <c r="L286" s="71" t="s">
        <v>5739</v>
      </c>
      <c r="M286" s="71" t="s">
        <v>5740</v>
      </c>
      <c r="N286" s="71" t="s">
        <v>37</v>
      </c>
      <c r="O286" s="71" t="s">
        <v>38</v>
      </c>
      <c r="P286" s="70">
        <v>300</v>
      </c>
      <c r="Q286" s="71" t="s">
        <v>78</v>
      </c>
      <c r="R286" s="70">
        <v>50</v>
      </c>
      <c r="S286" s="72">
        <v>45299</v>
      </c>
      <c r="T286" s="71" t="s">
        <v>2832</v>
      </c>
      <c r="U286" s="71" t="s">
        <v>40</v>
      </c>
      <c r="V286" s="72">
        <v>26041</v>
      </c>
      <c r="W286" s="71" t="s">
        <v>115</v>
      </c>
      <c r="X286" s="71" t="s">
        <v>42</v>
      </c>
      <c r="Y286" s="71" t="s">
        <v>52</v>
      </c>
      <c r="Z286" s="70">
        <v>0</v>
      </c>
      <c r="AA286" s="70">
        <v>10</v>
      </c>
      <c r="AB286" s="71" t="s">
        <v>36</v>
      </c>
      <c r="AC286" s="71" t="s">
        <v>2905</v>
      </c>
      <c r="AD286" s="71" t="s">
        <v>44</v>
      </c>
      <c r="AE286" s="71" t="s">
        <v>45</v>
      </c>
      <c r="AF286" s="71" t="s">
        <v>40</v>
      </c>
      <c r="AG286" s="71" t="s">
        <v>46</v>
      </c>
      <c r="AH286" s="73">
        <v>600.02</v>
      </c>
      <c r="AI286" s="73">
        <v>90.64</v>
      </c>
      <c r="AJ286" s="73">
        <v>245.47</v>
      </c>
      <c r="AK286" s="70"/>
      <c r="AL286" s="73">
        <v>936.13</v>
      </c>
      <c r="AM286" s="73">
        <v>31.2</v>
      </c>
      <c r="AN286" s="109">
        <f t="shared" si="18"/>
        <v>7.8</v>
      </c>
      <c r="AO286" s="82" t="str">
        <f t="shared" si="20"/>
        <v>192288</v>
      </c>
      <c r="AP286" s="82">
        <f>VLOOKUP(AO286,Centros!$AA$2:$AB$490,2,FALSE)</f>
        <v>110085</v>
      </c>
      <c r="AQ286" s="82" t="str">
        <f>VLOOKUP(AP286,Centros!$U$2:$V$281,2,FALSE)</f>
        <v>COLEGIO VIRGEN DE MIRASIERRA</v>
      </c>
      <c r="AR286" s="82" t="str">
        <f>VLOOKUP(A286,Centros!$AC$2:$AE$349,3,FALSE)</f>
        <v>ALGADI</v>
      </c>
      <c r="AS286" s="82">
        <f t="shared" si="21"/>
        <v>110085</v>
      </c>
      <c r="AT286" s="82">
        <f t="shared" si="19"/>
        <v>19228</v>
      </c>
    </row>
    <row r="287" spans="1:46" x14ac:dyDescent="0.3">
      <c r="A287" s="70">
        <v>19225</v>
      </c>
      <c r="B287" s="70">
        <v>8</v>
      </c>
      <c r="C287" s="71" t="s">
        <v>3460</v>
      </c>
      <c r="D287" s="70">
        <v>8</v>
      </c>
      <c r="E287" s="71" t="s">
        <v>1247</v>
      </c>
      <c r="F287" s="72">
        <v>45748</v>
      </c>
      <c r="G287" s="72"/>
      <c r="H287" s="71" t="s">
        <v>3461</v>
      </c>
      <c r="I287" s="71" t="s">
        <v>3462</v>
      </c>
      <c r="J287" s="71" t="s">
        <v>36</v>
      </c>
      <c r="K287" s="71" t="s">
        <v>3463</v>
      </c>
      <c r="L287" s="71" t="s">
        <v>109</v>
      </c>
      <c r="M287" s="71" t="s">
        <v>3464</v>
      </c>
      <c r="N287" s="71" t="s">
        <v>3465</v>
      </c>
      <c r="O287" s="71" t="s">
        <v>1248</v>
      </c>
      <c r="P287" s="70">
        <v>200</v>
      </c>
      <c r="Q287" s="71" t="s">
        <v>2925</v>
      </c>
      <c r="R287" s="70">
        <v>37.5</v>
      </c>
      <c r="S287" s="72">
        <v>41153</v>
      </c>
      <c r="T287" s="71" t="s">
        <v>3217</v>
      </c>
      <c r="U287" s="71" t="s">
        <v>90</v>
      </c>
      <c r="V287" s="72">
        <v>26434</v>
      </c>
      <c r="W287" s="71" t="s">
        <v>139</v>
      </c>
      <c r="X287" s="71" t="s">
        <v>42</v>
      </c>
      <c r="Y287" s="71" t="s">
        <v>52</v>
      </c>
      <c r="Z287" s="70">
        <v>0</v>
      </c>
      <c r="AA287" s="70">
        <v>10</v>
      </c>
      <c r="AB287" s="71" t="s">
        <v>36</v>
      </c>
      <c r="AC287" s="71" t="s">
        <v>3218</v>
      </c>
      <c r="AD287" s="71" t="s">
        <v>3219</v>
      </c>
      <c r="AE287" s="71" t="s">
        <v>45</v>
      </c>
      <c r="AF287" s="71" t="s">
        <v>242</v>
      </c>
      <c r="AG287" s="71" t="s">
        <v>55</v>
      </c>
      <c r="AH287" s="73">
        <v>500.44</v>
      </c>
      <c r="AI287" s="73">
        <v>75.069999999999993</v>
      </c>
      <c r="AJ287" s="73">
        <v>184.56</v>
      </c>
      <c r="AK287" s="70"/>
      <c r="AL287" s="73">
        <v>760.07</v>
      </c>
      <c r="AM287" s="73">
        <v>24.52</v>
      </c>
      <c r="AN287" s="109">
        <f t="shared" si="18"/>
        <v>8.1733333333333338</v>
      </c>
      <c r="AO287" s="82">
        <v>192252</v>
      </c>
      <c r="AP287" s="82">
        <f>VLOOKUP(AO287,Centros!$AA$2:$AB$490,2,FALSE)</f>
        <v>110225</v>
      </c>
      <c r="AQ287" s="82" t="str">
        <f>VLOOKUP(AP287,Centros!$U$2:$V$281,2,FALSE)</f>
        <v>COLEGIO INMA TREMP L</v>
      </c>
      <c r="AR287" s="82" t="str">
        <f>VLOOKUP(A287,Centros!$AC$2:$AE$349,3,FALSE)</f>
        <v>ALGADI</v>
      </c>
      <c r="AS287" s="82">
        <f t="shared" si="21"/>
        <v>110225</v>
      </c>
      <c r="AT287" s="82">
        <f t="shared" si="19"/>
        <v>19225</v>
      </c>
    </row>
    <row r="288" spans="1:46" x14ac:dyDescent="0.3">
      <c r="A288" s="70">
        <v>20028</v>
      </c>
      <c r="B288" s="70">
        <v>247</v>
      </c>
      <c r="C288" s="71" t="s">
        <v>5741</v>
      </c>
      <c r="D288" s="70">
        <v>247</v>
      </c>
      <c r="E288" s="71" t="s">
        <v>63</v>
      </c>
      <c r="F288" s="72">
        <v>45908</v>
      </c>
      <c r="G288" s="72"/>
      <c r="H288" s="71" t="s">
        <v>5742</v>
      </c>
      <c r="I288" s="71" t="s">
        <v>5743</v>
      </c>
      <c r="J288" s="71" t="s">
        <v>5744</v>
      </c>
      <c r="K288" s="71" t="s">
        <v>5744</v>
      </c>
      <c r="L288" s="71" t="s">
        <v>5745</v>
      </c>
      <c r="M288" s="71" t="s">
        <v>5746</v>
      </c>
      <c r="N288" s="71" t="s">
        <v>196</v>
      </c>
      <c r="O288" s="71" t="s">
        <v>38</v>
      </c>
      <c r="P288" s="70">
        <v>300</v>
      </c>
      <c r="Q288" s="71" t="s">
        <v>78</v>
      </c>
      <c r="R288" s="70">
        <v>25</v>
      </c>
      <c r="S288" s="72">
        <v>44470</v>
      </c>
      <c r="T288" s="71" t="s">
        <v>5605</v>
      </c>
      <c r="U288" s="71" t="s">
        <v>79</v>
      </c>
      <c r="V288" s="72">
        <v>29124</v>
      </c>
      <c r="W288" s="71" t="s">
        <v>158</v>
      </c>
      <c r="X288" s="71" t="s">
        <v>42</v>
      </c>
      <c r="Y288" s="71" t="s">
        <v>290</v>
      </c>
      <c r="Z288" s="70">
        <v>0</v>
      </c>
      <c r="AA288" s="70">
        <v>10</v>
      </c>
      <c r="AB288" s="71" t="s">
        <v>36</v>
      </c>
      <c r="AC288" s="71" t="s">
        <v>2905</v>
      </c>
      <c r="AD288" s="71" t="s">
        <v>44</v>
      </c>
      <c r="AE288" s="71" t="s">
        <v>45</v>
      </c>
      <c r="AF288" s="71" t="s">
        <v>210</v>
      </c>
      <c r="AG288" s="71" t="s">
        <v>55</v>
      </c>
      <c r="AH288" s="73">
        <v>300.01</v>
      </c>
      <c r="AI288" s="73">
        <v>45.32</v>
      </c>
      <c r="AJ288" s="73">
        <v>126.95</v>
      </c>
      <c r="AK288" s="70"/>
      <c r="AL288" s="73">
        <v>472.28</v>
      </c>
      <c r="AM288" s="73">
        <v>15.74</v>
      </c>
      <c r="AN288" s="109">
        <f t="shared" si="18"/>
        <v>7.87</v>
      </c>
      <c r="AO288" s="82" t="str">
        <f t="shared" si="20"/>
        <v>2002825</v>
      </c>
      <c r="AP288" s="82">
        <f>VLOOKUP(AO288,Centros!$AA$2:$AB$490,2,FALSE)</f>
        <v>110801</v>
      </c>
      <c r="AQ288" s="82" t="str">
        <f>VLOOKUP(AP288,Centros!$U$2:$V$281,2,FALSE)</f>
        <v>COL. VEDRUNA CARABANCHEL</v>
      </c>
      <c r="AR288" s="82" t="str">
        <f>VLOOKUP(A288,Centros!$AC$2:$AE$349,3,FALSE)</f>
        <v>SMI</v>
      </c>
      <c r="AS288" s="82">
        <f t="shared" si="21"/>
        <v>110801</v>
      </c>
      <c r="AT288" s="82">
        <f t="shared" si="19"/>
        <v>20028</v>
      </c>
    </row>
    <row r="289" spans="1:46" x14ac:dyDescent="0.3">
      <c r="A289" s="70">
        <v>19228</v>
      </c>
      <c r="B289" s="70">
        <v>1816</v>
      </c>
      <c r="C289" s="71" t="s">
        <v>8127</v>
      </c>
      <c r="D289" s="70">
        <v>1816</v>
      </c>
      <c r="E289" s="71" t="s">
        <v>35</v>
      </c>
      <c r="F289" s="72">
        <v>45931</v>
      </c>
      <c r="G289" s="72"/>
      <c r="H289" s="71" t="s">
        <v>8128</v>
      </c>
      <c r="I289" s="71" t="s">
        <v>8129</v>
      </c>
      <c r="J289" s="71" t="s">
        <v>36</v>
      </c>
      <c r="K289" s="71" t="s">
        <v>8130</v>
      </c>
      <c r="L289" s="71" t="s">
        <v>8131</v>
      </c>
      <c r="M289" s="71" t="s">
        <v>8132</v>
      </c>
      <c r="N289" s="71" t="s">
        <v>218</v>
      </c>
      <c r="O289" s="71" t="s">
        <v>38</v>
      </c>
      <c r="P289" s="70">
        <v>300</v>
      </c>
      <c r="Q289" s="71" t="s">
        <v>78</v>
      </c>
      <c r="R289" s="70">
        <v>50</v>
      </c>
      <c r="S289" s="72">
        <v>42297</v>
      </c>
      <c r="T289" s="71" t="s">
        <v>890</v>
      </c>
      <c r="U289" s="71" t="s">
        <v>58</v>
      </c>
      <c r="V289" s="72">
        <v>25423</v>
      </c>
      <c r="W289" s="71" t="s">
        <v>891</v>
      </c>
      <c r="X289" s="71" t="s">
        <v>42</v>
      </c>
      <c r="Y289" s="71" t="s">
        <v>36</v>
      </c>
      <c r="Z289" s="70">
        <v>0</v>
      </c>
      <c r="AA289" s="70">
        <v>10</v>
      </c>
      <c r="AB289" s="71" t="s">
        <v>36</v>
      </c>
      <c r="AC289" s="71" t="s">
        <v>2905</v>
      </c>
      <c r="AD289" s="71" t="s">
        <v>44</v>
      </c>
      <c r="AE289" s="71" t="s">
        <v>45</v>
      </c>
      <c r="AF289" s="71" t="s">
        <v>58</v>
      </c>
      <c r="AG289" s="71" t="s">
        <v>46</v>
      </c>
      <c r="AH289" s="73">
        <v>769.87</v>
      </c>
      <c r="AI289" s="73">
        <v>90.64</v>
      </c>
      <c r="AJ289" s="73">
        <v>275.95999999999998</v>
      </c>
      <c r="AK289" s="70"/>
      <c r="AL289" s="73">
        <v>1136.47</v>
      </c>
      <c r="AM289" s="73">
        <v>37.880000000000003</v>
      </c>
      <c r="AN289" s="109">
        <f t="shared" si="18"/>
        <v>9.4700000000000006</v>
      </c>
      <c r="AO289" s="82" t="str">
        <f t="shared" si="20"/>
        <v>19228113</v>
      </c>
      <c r="AP289" s="82">
        <f>VLOOKUP(AO289,Centros!$AA$2:$AB$490,2,FALSE)</f>
        <v>110504</v>
      </c>
      <c r="AQ289" s="82" t="str">
        <f>VLOOKUP(AP289,Centros!$U$2:$V$281,2,FALSE)</f>
        <v>COLEGIO JESUS MAESTRO</v>
      </c>
      <c r="AR289" s="82" t="str">
        <f>VLOOKUP(A289,Centros!$AC$2:$AE$349,3,FALSE)</f>
        <v>ALGADI</v>
      </c>
      <c r="AS289" s="82">
        <f t="shared" si="21"/>
        <v>110504</v>
      </c>
      <c r="AT289" s="82">
        <f t="shared" si="19"/>
        <v>19228</v>
      </c>
    </row>
    <row r="290" spans="1:46" x14ac:dyDescent="0.3">
      <c r="A290" s="70">
        <v>19228</v>
      </c>
      <c r="B290" s="70">
        <v>132</v>
      </c>
      <c r="C290" s="71" t="s">
        <v>3466</v>
      </c>
      <c r="D290" s="70">
        <v>132</v>
      </c>
      <c r="E290" s="71" t="s">
        <v>35</v>
      </c>
      <c r="F290" s="72">
        <v>45597</v>
      </c>
      <c r="G290" s="72"/>
      <c r="H290" s="71" t="s">
        <v>3467</v>
      </c>
      <c r="I290" s="71" t="s">
        <v>3468</v>
      </c>
      <c r="J290" s="71" t="s">
        <v>3469</v>
      </c>
      <c r="K290" s="71" t="s">
        <v>3470</v>
      </c>
      <c r="L290" s="71" t="s">
        <v>3471</v>
      </c>
      <c r="M290" s="71" t="s">
        <v>3472</v>
      </c>
      <c r="N290" s="71" t="s">
        <v>244</v>
      </c>
      <c r="O290" s="71" t="s">
        <v>38</v>
      </c>
      <c r="P290" s="70">
        <v>100</v>
      </c>
      <c r="Q290" s="71" t="s">
        <v>2951</v>
      </c>
      <c r="R290" s="70">
        <v>100</v>
      </c>
      <c r="S290" s="72">
        <v>28795</v>
      </c>
      <c r="T290" s="71" t="s">
        <v>3371</v>
      </c>
      <c r="U290" s="71" t="s">
        <v>297</v>
      </c>
      <c r="V290" s="72">
        <v>22845</v>
      </c>
      <c r="W290" s="71" t="s">
        <v>285</v>
      </c>
      <c r="X290" s="71" t="s">
        <v>42</v>
      </c>
      <c r="Y290" s="71" t="s">
        <v>36</v>
      </c>
      <c r="Z290" s="70">
        <v>0</v>
      </c>
      <c r="AA290" s="70">
        <v>6</v>
      </c>
      <c r="AB290" s="71" t="s">
        <v>36</v>
      </c>
      <c r="AC290" s="71" t="s">
        <v>2823</v>
      </c>
      <c r="AD290" s="71" t="s">
        <v>67</v>
      </c>
      <c r="AE290" s="71" t="s">
        <v>61</v>
      </c>
      <c r="AF290" s="71" t="s">
        <v>352</v>
      </c>
      <c r="AG290" s="71" t="s">
        <v>46</v>
      </c>
      <c r="AH290" s="73">
        <v>1902.4</v>
      </c>
      <c r="AI290" s="70"/>
      <c r="AJ290" s="73">
        <v>-1410.3</v>
      </c>
      <c r="AK290" s="70"/>
      <c r="AL290" s="73">
        <v>492.1</v>
      </c>
      <c r="AM290" s="73">
        <v>16.399999999999999</v>
      </c>
      <c r="AN290" s="109">
        <f t="shared" si="18"/>
        <v>2.0499999999999998</v>
      </c>
      <c r="AO290" s="82" t="str">
        <f t="shared" si="20"/>
        <v>1922815</v>
      </c>
      <c r="AP290" s="82">
        <f>VLOOKUP(AO290,Centros!$AA$2:$AB$490,2,FALSE)</f>
        <v>110026</v>
      </c>
      <c r="AQ290" s="82" t="str">
        <f>VLOOKUP(AP290,Centros!$U$2:$V$281,2,FALSE)</f>
        <v>ESCUELA INFANTIL CUNA DE JESUS</v>
      </c>
      <c r="AR290" s="82" t="str">
        <f>VLOOKUP(A290,Centros!$AC$2:$AE$349,3,FALSE)</f>
        <v>ALGADI</v>
      </c>
      <c r="AS290" s="82">
        <f t="shared" si="21"/>
        <v>110026</v>
      </c>
      <c r="AT290" s="82">
        <f t="shared" si="19"/>
        <v>19228</v>
      </c>
    </row>
    <row r="291" spans="1:46" x14ac:dyDescent="0.3">
      <c r="A291" s="70">
        <v>20028</v>
      </c>
      <c r="B291" s="70">
        <v>833</v>
      </c>
      <c r="C291" s="71" t="s">
        <v>5747</v>
      </c>
      <c r="D291" s="70">
        <v>833</v>
      </c>
      <c r="E291" s="71" t="s">
        <v>63</v>
      </c>
      <c r="F291" s="72">
        <v>45909</v>
      </c>
      <c r="G291" s="72"/>
      <c r="H291" s="71" t="s">
        <v>5748</v>
      </c>
      <c r="I291" s="71" t="s">
        <v>5749</v>
      </c>
      <c r="J291" s="71" t="s">
        <v>36</v>
      </c>
      <c r="K291" s="71" t="s">
        <v>5750</v>
      </c>
      <c r="L291" s="71" t="s">
        <v>5751</v>
      </c>
      <c r="M291" s="71" t="s">
        <v>5752</v>
      </c>
      <c r="N291" s="71" t="s">
        <v>311</v>
      </c>
      <c r="O291" s="71" t="s">
        <v>38</v>
      </c>
      <c r="P291" s="70">
        <v>300</v>
      </c>
      <c r="Q291" s="71" t="s">
        <v>78</v>
      </c>
      <c r="R291" s="70">
        <v>25</v>
      </c>
      <c r="S291" s="72">
        <v>45327</v>
      </c>
      <c r="T291" s="71" t="s">
        <v>5268</v>
      </c>
      <c r="U291" s="71" t="s">
        <v>79</v>
      </c>
      <c r="V291" s="72">
        <v>33563</v>
      </c>
      <c r="W291" s="71" t="s">
        <v>80</v>
      </c>
      <c r="X291" s="71" t="s">
        <v>51</v>
      </c>
      <c r="Y291" s="71" t="s">
        <v>43</v>
      </c>
      <c r="Z291" s="70">
        <v>0</v>
      </c>
      <c r="AA291" s="70">
        <v>10</v>
      </c>
      <c r="AB291" s="71" t="s">
        <v>36</v>
      </c>
      <c r="AC291" s="71" t="s">
        <v>2905</v>
      </c>
      <c r="AD291" s="71" t="s">
        <v>44</v>
      </c>
      <c r="AE291" s="71" t="s">
        <v>45</v>
      </c>
      <c r="AF291" s="71" t="s">
        <v>5324</v>
      </c>
      <c r="AG291" s="71" t="s">
        <v>46</v>
      </c>
      <c r="AH291" s="73">
        <v>300.01</v>
      </c>
      <c r="AI291" s="73">
        <v>45.32</v>
      </c>
      <c r="AJ291" s="73">
        <v>126.95</v>
      </c>
      <c r="AK291" s="70"/>
      <c r="AL291" s="73">
        <v>472.28</v>
      </c>
      <c r="AM291" s="73">
        <v>15.74</v>
      </c>
      <c r="AN291" s="109">
        <f t="shared" si="18"/>
        <v>7.87</v>
      </c>
      <c r="AO291" s="82" t="str">
        <f t="shared" si="20"/>
        <v>200287</v>
      </c>
      <c r="AP291" s="82">
        <f>VLOOKUP(AO291,Centros!$AA$2:$AB$490,2,FALSE)</f>
        <v>110064</v>
      </c>
      <c r="AQ291" s="82" t="str">
        <f>VLOOKUP(AP291,Centros!$U$2:$V$281,2,FALSE)</f>
        <v>COLEGIO SAGRADA FAMILIA</v>
      </c>
      <c r="AR291" s="82" t="str">
        <f>VLOOKUP(A291,Centros!$AC$2:$AE$349,3,FALSE)</f>
        <v>SMI</v>
      </c>
      <c r="AS291" s="82">
        <f t="shared" si="21"/>
        <v>110064</v>
      </c>
      <c r="AT291" s="82">
        <f t="shared" si="19"/>
        <v>20028</v>
      </c>
    </row>
    <row r="292" spans="1:46" x14ac:dyDescent="0.3">
      <c r="A292" s="70">
        <v>19228</v>
      </c>
      <c r="B292" s="70">
        <v>567</v>
      </c>
      <c r="C292" s="71" t="s">
        <v>5753</v>
      </c>
      <c r="D292" s="70">
        <v>567</v>
      </c>
      <c r="E292" s="71" t="s">
        <v>35</v>
      </c>
      <c r="F292" s="72">
        <v>45908</v>
      </c>
      <c r="G292" s="72"/>
      <c r="H292" s="71" t="s">
        <v>5754</v>
      </c>
      <c r="I292" s="71" t="s">
        <v>5755</v>
      </c>
      <c r="J292" s="71" t="s">
        <v>36</v>
      </c>
      <c r="K292" s="71" t="s">
        <v>5756</v>
      </c>
      <c r="L292" s="71" t="s">
        <v>5757</v>
      </c>
      <c r="M292" s="71" t="s">
        <v>5758</v>
      </c>
      <c r="N292" s="71" t="s">
        <v>252</v>
      </c>
      <c r="O292" s="71" t="s">
        <v>38</v>
      </c>
      <c r="P292" s="70">
        <v>300</v>
      </c>
      <c r="Q292" s="71" t="s">
        <v>85</v>
      </c>
      <c r="R292" s="70">
        <v>100</v>
      </c>
      <c r="S292" s="72">
        <v>43578</v>
      </c>
      <c r="T292" s="71" t="s">
        <v>5759</v>
      </c>
      <c r="U292" s="71" t="s">
        <v>281</v>
      </c>
      <c r="V292" s="72">
        <v>27003</v>
      </c>
      <c r="W292" s="71" t="s">
        <v>312</v>
      </c>
      <c r="X292" s="71" t="s">
        <v>51</v>
      </c>
      <c r="Y292" s="71" t="s">
        <v>5760</v>
      </c>
      <c r="Z292" s="70">
        <v>0</v>
      </c>
      <c r="AA292" s="70">
        <v>6</v>
      </c>
      <c r="AB292" s="71" t="s">
        <v>36</v>
      </c>
      <c r="AC292" s="71" t="s">
        <v>2905</v>
      </c>
      <c r="AD292" s="71" t="s">
        <v>44</v>
      </c>
      <c r="AE292" s="71" t="s">
        <v>61</v>
      </c>
      <c r="AF292" s="71" t="s">
        <v>121</v>
      </c>
      <c r="AG292" s="71" t="s">
        <v>46</v>
      </c>
      <c r="AH292" s="73">
        <v>1944.38</v>
      </c>
      <c r="AI292" s="73">
        <v>199.05</v>
      </c>
      <c r="AJ292" s="73">
        <v>687.4</v>
      </c>
      <c r="AK292" s="70"/>
      <c r="AL292" s="73">
        <v>2830.83</v>
      </c>
      <c r="AM292" s="73">
        <v>94.36</v>
      </c>
      <c r="AN292" s="109">
        <f t="shared" si="18"/>
        <v>11.795</v>
      </c>
      <c r="AO292" s="82" t="str">
        <f t="shared" si="20"/>
        <v>1922851</v>
      </c>
      <c r="AP292" s="82">
        <f>VLOOKUP(AO292,Centros!$AA$2:$AB$490,2,FALSE)</f>
        <v>110120</v>
      </c>
      <c r="AQ292" s="82" t="str">
        <f>VLOOKUP(AP292,Centros!$U$2:$V$281,2,FALSE)</f>
        <v>COLEGIO CRISTO REY  - LAS ROZAS</v>
      </c>
      <c r="AR292" s="82" t="str">
        <f>VLOOKUP(A292,Centros!$AC$2:$AE$349,3,FALSE)</f>
        <v>ALGADI</v>
      </c>
      <c r="AS292" s="82">
        <f t="shared" si="21"/>
        <v>110120</v>
      </c>
      <c r="AT292" s="82">
        <f t="shared" si="19"/>
        <v>19228</v>
      </c>
    </row>
    <row r="293" spans="1:46" x14ac:dyDescent="0.3">
      <c r="A293" s="70">
        <v>19045</v>
      </c>
      <c r="B293" s="70">
        <v>6</v>
      </c>
      <c r="C293" s="71" t="s">
        <v>5761</v>
      </c>
      <c r="D293" s="70">
        <v>6</v>
      </c>
      <c r="E293" s="71" t="s">
        <v>1224</v>
      </c>
      <c r="F293" s="72">
        <v>45901</v>
      </c>
      <c r="G293" s="72"/>
      <c r="H293" s="71" t="s">
        <v>5762</v>
      </c>
      <c r="I293" s="71" t="s">
        <v>5763</v>
      </c>
      <c r="J293" s="71" t="s">
        <v>36</v>
      </c>
      <c r="K293" s="71" t="s">
        <v>5764</v>
      </c>
      <c r="L293" s="71" t="s">
        <v>5765</v>
      </c>
      <c r="M293" s="71" t="s">
        <v>5766</v>
      </c>
      <c r="N293" s="71" t="s">
        <v>5767</v>
      </c>
      <c r="O293" s="71" t="s">
        <v>205</v>
      </c>
      <c r="P293" s="70">
        <v>300</v>
      </c>
      <c r="Q293" s="71" t="s">
        <v>78</v>
      </c>
      <c r="R293" s="70">
        <v>100</v>
      </c>
      <c r="S293" s="72">
        <v>40087</v>
      </c>
      <c r="T293" s="71" t="s">
        <v>1225</v>
      </c>
      <c r="U293" s="71" t="s">
        <v>5768</v>
      </c>
      <c r="V293" s="72">
        <v>22286</v>
      </c>
      <c r="W293" s="71" t="s">
        <v>70</v>
      </c>
      <c r="X293" s="71" t="s">
        <v>42</v>
      </c>
      <c r="Y293" s="71" t="s">
        <v>36</v>
      </c>
      <c r="Z293" s="70">
        <v>1</v>
      </c>
      <c r="AA293" s="70">
        <v>3</v>
      </c>
      <c r="AB293" s="71" t="s">
        <v>36</v>
      </c>
      <c r="AC293" s="71" t="s">
        <v>2913</v>
      </c>
      <c r="AD293" s="71" t="s">
        <v>44</v>
      </c>
      <c r="AE293" s="71" t="s">
        <v>45</v>
      </c>
      <c r="AF293" s="71" t="s">
        <v>71</v>
      </c>
      <c r="AG293" s="71" t="s">
        <v>46</v>
      </c>
      <c r="AH293" s="73">
        <v>1446.32</v>
      </c>
      <c r="AI293" s="73">
        <v>227.34</v>
      </c>
      <c r="AJ293" s="73">
        <v>536.74</v>
      </c>
      <c r="AK293" s="70"/>
      <c r="AL293" s="73">
        <v>2210.4</v>
      </c>
      <c r="AM293" s="73">
        <v>73.680000000000007</v>
      </c>
      <c r="AN293" s="109">
        <f t="shared" ref="AN293:AN347" si="22">AM293/(+(+R293*8)/100)</f>
        <v>9.2100000000000009</v>
      </c>
      <c r="AO293" s="82" t="str">
        <f t="shared" si="20"/>
        <v>190451</v>
      </c>
      <c r="AP293" s="82">
        <f>VLOOKUP(AO293,Centros!$AA$2:$AB$490,2,FALSE)</f>
        <v>110803</v>
      </c>
      <c r="AQ293" s="82" t="str">
        <f>VLOOKUP(AP293,Centros!$U$2:$V$281,2,FALSE)</f>
        <v>C.VIRGEN DEL CARMEN</v>
      </c>
      <c r="AR293" s="82" t="str">
        <f>VLOOKUP(A293,Centros!$AC$2:$AE$349,3,FALSE)</f>
        <v>ALGADI</v>
      </c>
      <c r="AS293" s="82">
        <f t="shared" si="21"/>
        <v>110803</v>
      </c>
      <c r="AT293" s="82">
        <f t="shared" si="19"/>
        <v>19045</v>
      </c>
    </row>
    <row r="294" spans="1:46" x14ac:dyDescent="0.3">
      <c r="A294" s="70">
        <v>20028</v>
      </c>
      <c r="B294" s="70">
        <v>796</v>
      </c>
      <c r="C294" s="71" t="s">
        <v>5769</v>
      </c>
      <c r="D294" s="70">
        <v>796</v>
      </c>
      <c r="E294" s="71" t="s">
        <v>63</v>
      </c>
      <c r="F294" s="72">
        <v>45876</v>
      </c>
      <c r="G294" s="72"/>
      <c r="H294" s="71" t="s">
        <v>5770</v>
      </c>
      <c r="I294" s="71" t="s">
        <v>5771</v>
      </c>
      <c r="J294" s="71" t="s">
        <v>36</v>
      </c>
      <c r="K294" s="71" t="s">
        <v>5772</v>
      </c>
      <c r="L294" s="71" t="s">
        <v>5773</v>
      </c>
      <c r="M294" s="71" t="s">
        <v>5774</v>
      </c>
      <c r="N294" s="71" t="s">
        <v>209</v>
      </c>
      <c r="O294" s="71" t="s">
        <v>38</v>
      </c>
      <c r="P294" s="70">
        <v>100</v>
      </c>
      <c r="Q294" s="71" t="s">
        <v>2951</v>
      </c>
      <c r="R294" s="70">
        <v>100</v>
      </c>
      <c r="S294" s="72">
        <v>40088</v>
      </c>
      <c r="T294" s="71" t="s">
        <v>2897</v>
      </c>
      <c r="U294" s="71" t="s">
        <v>160</v>
      </c>
      <c r="V294" s="72">
        <v>23166</v>
      </c>
      <c r="W294" s="71" t="s">
        <v>161</v>
      </c>
      <c r="X294" s="71" t="s">
        <v>42</v>
      </c>
      <c r="Y294" s="71" t="s">
        <v>66</v>
      </c>
      <c r="Z294" s="70">
        <v>0</v>
      </c>
      <c r="AA294" s="70">
        <v>8</v>
      </c>
      <c r="AB294" s="71" t="s">
        <v>36</v>
      </c>
      <c r="AC294" s="71" t="s">
        <v>2824</v>
      </c>
      <c r="AD294" s="71" t="s">
        <v>162</v>
      </c>
      <c r="AE294" s="71" t="s">
        <v>45</v>
      </c>
      <c r="AF294" s="71" t="s">
        <v>3061</v>
      </c>
      <c r="AG294" s="71" t="s">
        <v>46</v>
      </c>
      <c r="AH294" s="73">
        <v>1365.93</v>
      </c>
      <c r="AI294" s="73">
        <v>211.57</v>
      </c>
      <c r="AJ294" s="73">
        <v>523.26</v>
      </c>
      <c r="AK294" s="70"/>
      <c r="AL294" s="73">
        <v>2100.7600000000002</v>
      </c>
      <c r="AM294" s="73">
        <v>70.03</v>
      </c>
      <c r="AN294" s="109">
        <f t="shared" si="22"/>
        <v>8.7537500000000001</v>
      </c>
      <c r="AO294" s="82" t="str">
        <f t="shared" si="20"/>
        <v>2002844</v>
      </c>
      <c r="AP294" s="82">
        <f>VLOOKUP(AO294,Centros!$AA$2:$AB$490,2,FALSE)</f>
        <v>330028</v>
      </c>
      <c r="AQ294" s="82" t="str">
        <f>VLOOKUP(AP294,Centros!$U$2:$V$281,2,FALSE)</f>
        <v>CLARETIANOS COLMENAR ASISTENCIAL</v>
      </c>
      <c r="AR294" s="82" t="str">
        <f>VLOOKUP(A294,Centros!$AC$2:$AE$349,3,FALSE)</f>
        <v>SMI</v>
      </c>
      <c r="AS294" s="82">
        <f t="shared" si="21"/>
        <v>330028</v>
      </c>
      <c r="AT294" s="82">
        <f t="shared" ref="AT294:AT348" si="23">+A294</f>
        <v>20028</v>
      </c>
    </row>
    <row r="295" spans="1:46" x14ac:dyDescent="0.3">
      <c r="A295" s="70">
        <v>19228</v>
      </c>
      <c r="B295" s="70">
        <v>317</v>
      </c>
      <c r="C295" s="71" t="s">
        <v>8134</v>
      </c>
      <c r="D295" s="70">
        <v>317</v>
      </c>
      <c r="E295" s="71" t="s">
        <v>35</v>
      </c>
      <c r="F295" s="72">
        <v>45901</v>
      </c>
      <c r="G295" s="72"/>
      <c r="H295" s="71" t="s">
        <v>8135</v>
      </c>
      <c r="I295" s="71" t="s">
        <v>8136</v>
      </c>
      <c r="J295" s="71" t="s">
        <v>8137</v>
      </c>
      <c r="K295" s="71" t="s">
        <v>8138</v>
      </c>
      <c r="L295" s="71" t="s">
        <v>8139</v>
      </c>
      <c r="M295" s="71" t="s">
        <v>8140</v>
      </c>
      <c r="N295" s="71" t="s">
        <v>196</v>
      </c>
      <c r="O295" s="71" t="s">
        <v>38</v>
      </c>
      <c r="P295" s="70">
        <v>300</v>
      </c>
      <c r="Q295" s="71" t="s">
        <v>85</v>
      </c>
      <c r="R295" s="70">
        <v>100</v>
      </c>
      <c r="S295" s="72">
        <v>39546</v>
      </c>
      <c r="T295" s="71" t="s">
        <v>2841</v>
      </c>
      <c r="U295" s="71" t="s">
        <v>90</v>
      </c>
      <c r="V295" s="72">
        <v>21639</v>
      </c>
      <c r="W295" s="71" t="s">
        <v>165</v>
      </c>
      <c r="X295" s="71" t="s">
        <v>42</v>
      </c>
      <c r="Y295" s="71" t="s">
        <v>36</v>
      </c>
      <c r="Z295" s="70">
        <v>0</v>
      </c>
      <c r="AA295" s="70">
        <v>10</v>
      </c>
      <c r="AB295" s="71" t="s">
        <v>818</v>
      </c>
      <c r="AC295" s="71" t="s">
        <v>2825</v>
      </c>
      <c r="AD295" s="71" t="s">
        <v>92</v>
      </c>
      <c r="AE295" s="71" t="s">
        <v>53</v>
      </c>
      <c r="AF295" s="71" t="s">
        <v>313</v>
      </c>
      <c r="AG295" s="71" t="s">
        <v>46</v>
      </c>
      <c r="AH295" s="73">
        <v>1649.8</v>
      </c>
      <c r="AI295" s="73">
        <v>231.63</v>
      </c>
      <c r="AJ295" s="73">
        <v>642.89</v>
      </c>
      <c r="AK295" s="70"/>
      <c r="AL295" s="73">
        <v>2524.3200000000002</v>
      </c>
      <c r="AM295" s="73">
        <v>81.430000000000007</v>
      </c>
      <c r="AN295" s="109">
        <f t="shared" si="22"/>
        <v>10.178750000000001</v>
      </c>
      <c r="AO295" s="82" t="str">
        <f t="shared" si="20"/>
        <v>1922843</v>
      </c>
      <c r="AP295" s="82">
        <f>VLOOKUP(AO295,Centros!$AA$2:$AB$490,2,FALSE)</f>
        <v>110070</v>
      </c>
      <c r="AQ295" s="82" t="str">
        <f>VLOOKUP(AP295,Centros!$U$2:$V$281,2,FALSE)</f>
        <v>COL. SAG. CORAZON JESUS-VALDERRIBA</v>
      </c>
      <c r="AR295" s="82" t="str">
        <f>VLOOKUP(A295,Centros!$AC$2:$AE$349,3,FALSE)</f>
        <v>ALGADI</v>
      </c>
      <c r="AS295" s="82">
        <f t="shared" si="21"/>
        <v>110070</v>
      </c>
      <c r="AT295" s="82">
        <f t="shared" si="23"/>
        <v>19228</v>
      </c>
    </row>
    <row r="296" spans="1:46" x14ac:dyDescent="0.3">
      <c r="A296" s="70">
        <v>19228</v>
      </c>
      <c r="B296" s="70">
        <v>974</v>
      </c>
      <c r="C296" s="71" t="s">
        <v>5775</v>
      </c>
      <c r="D296" s="70">
        <v>974</v>
      </c>
      <c r="E296" s="71" t="s">
        <v>35</v>
      </c>
      <c r="F296" s="72">
        <v>45894</v>
      </c>
      <c r="G296" s="72"/>
      <c r="H296" s="71" t="s">
        <v>5776</v>
      </c>
      <c r="I296" s="71" t="s">
        <v>5777</v>
      </c>
      <c r="J296" s="71" t="s">
        <v>36</v>
      </c>
      <c r="K296" s="71" t="s">
        <v>5778</v>
      </c>
      <c r="L296" s="71" t="s">
        <v>5779</v>
      </c>
      <c r="M296" s="71" t="s">
        <v>5780</v>
      </c>
      <c r="N296" s="71" t="s">
        <v>77</v>
      </c>
      <c r="O296" s="71" t="s">
        <v>38</v>
      </c>
      <c r="P296" s="70">
        <v>300</v>
      </c>
      <c r="Q296" s="71" t="s">
        <v>57</v>
      </c>
      <c r="R296" s="70">
        <v>64.099999999999994</v>
      </c>
      <c r="S296" s="72">
        <v>37137</v>
      </c>
      <c r="T296" s="71" t="s">
        <v>5781</v>
      </c>
      <c r="U296" s="71" t="s">
        <v>90</v>
      </c>
      <c r="V296" s="72">
        <v>28646</v>
      </c>
      <c r="W296" s="71" t="s">
        <v>314</v>
      </c>
      <c r="X296" s="71" t="s">
        <v>42</v>
      </c>
      <c r="Y296" s="71" t="s">
        <v>36</v>
      </c>
      <c r="Z296" s="70">
        <v>0</v>
      </c>
      <c r="AA296" s="70">
        <v>10</v>
      </c>
      <c r="AB296" s="71" t="s">
        <v>818</v>
      </c>
      <c r="AC296" s="71" t="s">
        <v>2825</v>
      </c>
      <c r="AD296" s="71" t="s">
        <v>92</v>
      </c>
      <c r="AE296" s="71" t="s">
        <v>45</v>
      </c>
      <c r="AF296" s="71" t="s">
        <v>36</v>
      </c>
      <c r="AG296" s="71" t="s">
        <v>46</v>
      </c>
      <c r="AH296" s="73">
        <v>1059.57</v>
      </c>
      <c r="AI296" s="73">
        <v>160.94999999999999</v>
      </c>
      <c r="AJ296" s="73">
        <v>417.05</v>
      </c>
      <c r="AK296" s="70"/>
      <c r="AL296" s="73">
        <v>1637.57</v>
      </c>
      <c r="AM296" s="73">
        <v>52.82</v>
      </c>
      <c r="AN296" s="109">
        <f t="shared" si="22"/>
        <v>10.3003120124805</v>
      </c>
      <c r="AO296" s="82" t="str">
        <f t="shared" si="20"/>
        <v>1922890</v>
      </c>
      <c r="AP296" s="82">
        <f>VLOOKUP(AO296,Centros!$AA$2:$AB$490,2,FALSE)</f>
        <v>110036</v>
      </c>
      <c r="AQ296" s="82" t="str">
        <f>VLOOKUP(AP296,Centros!$U$2:$V$281,2,FALSE)</f>
        <v>MARIA REINA</v>
      </c>
      <c r="AR296" s="82" t="str">
        <f>VLOOKUP(A296,Centros!$AC$2:$AE$349,3,FALSE)</f>
        <v>ALGADI</v>
      </c>
      <c r="AS296" s="82">
        <f t="shared" si="21"/>
        <v>110036</v>
      </c>
      <c r="AT296" s="82">
        <f t="shared" si="23"/>
        <v>19228</v>
      </c>
    </row>
    <row r="297" spans="1:46" x14ac:dyDescent="0.3">
      <c r="A297" s="70">
        <v>20028</v>
      </c>
      <c r="B297" s="70">
        <v>316</v>
      </c>
      <c r="C297" s="71" t="s">
        <v>5783</v>
      </c>
      <c r="D297" s="70">
        <v>316</v>
      </c>
      <c r="E297" s="71" t="s">
        <v>63</v>
      </c>
      <c r="F297" s="72">
        <v>45909</v>
      </c>
      <c r="G297" s="72"/>
      <c r="H297" s="71" t="s">
        <v>5784</v>
      </c>
      <c r="I297" s="71" t="s">
        <v>5785</v>
      </c>
      <c r="J297" s="71" t="s">
        <v>36</v>
      </c>
      <c r="K297" s="71" t="s">
        <v>5786</v>
      </c>
      <c r="L297" s="71" t="s">
        <v>109</v>
      </c>
      <c r="M297" s="71" t="s">
        <v>5787</v>
      </c>
      <c r="N297" s="71" t="s">
        <v>64</v>
      </c>
      <c r="O297" s="71" t="s">
        <v>38</v>
      </c>
      <c r="P297" s="70">
        <v>300</v>
      </c>
      <c r="Q297" s="71" t="s">
        <v>57</v>
      </c>
      <c r="R297" s="70">
        <v>31.25</v>
      </c>
      <c r="S297" s="72">
        <v>44587</v>
      </c>
      <c r="T297" s="71" t="s">
        <v>5268</v>
      </c>
      <c r="U297" s="71" t="s">
        <v>79</v>
      </c>
      <c r="V297" s="72">
        <v>21860</v>
      </c>
      <c r="W297" s="71" t="s">
        <v>80</v>
      </c>
      <c r="X297" s="71" t="s">
        <v>42</v>
      </c>
      <c r="Y297" s="71" t="s">
        <v>66</v>
      </c>
      <c r="Z297" s="70">
        <v>0</v>
      </c>
      <c r="AA297" s="70">
        <v>10</v>
      </c>
      <c r="AB297" s="71" t="s">
        <v>36</v>
      </c>
      <c r="AC297" s="71" t="s">
        <v>2905</v>
      </c>
      <c r="AD297" s="71" t="s">
        <v>44</v>
      </c>
      <c r="AE297" s="71" t="s">
        <v>45</v>
      </c>
      <c r="AF297" s="71" t="s">
        <v>5788</v>
      </c>
      <c r="AG297" s="71" t="s">
        <v>46</v>
      </c>
      <c r="AH297" s="73">
        <v>375.02</v>
      </c>
      <c r="AI297" s="73">
        <v>56.65</v>
      </c>
      <c r="AJ297" s="73">
        <v>160.07</v>
      </c>
      <c r="AK297" s="70"/>
      <c r="AL297" s="73">
        <v>591.74</v>
      </c>
      <c r="AM297" s="73">
        <v>19.72</v>
      </c>
      <c r="AN297" s="109">
        <f t="shared" si="22"/>
        <v>7.8879999999999999</v>
      </c>
      <c r="AO297" s="82" t="str">
        <f t="shared" si="20"/>
        <v>200287</v>
      </c>
      <c r="AP297" s="82">
        <f>VLOOKUP(AO297,Centros!$AA$2:$AB$490,2,FALSE)</f>
        <v>110064</v>
      </c>
      <c r="AQ297" s="82" t="str">
        <f>VLOOKUP(AP297,Centros!$U$2:$V$281,2,FALSE)</f>
        <v>COLEGIO SAGRADA FAMILIA</v>
      </c>
      <c r="AR297" s="82" t="str">
        <f>VLOOKUP(A297,Centros!$AC$2:$AE$349,3,FALSE)</f>
        <v>SMI</v>
      </c>
      <c r="AS297" s="82">
        <f t="shared" si="21"/>
        <v>110064</v>
      </c>
      <c r="AT297" s="82">
        <f t="shared" si="23"/>
        <v>20028</v>
      </c>
    </row>
    <row r="298" spans="1:46" x14ac:dyDescent="0.3">
      <c r="A298" s="70">
        <v>19233</v>
      </c>
      <c r="B298" s="70">
        <v>84</v>
      </c>
      <c r="C298" s="71" t="s">
        <v>8141</v>
      </c>
      <c r="D298" s="70">
        <v>84</v>
      </c>
      <c r="E298" s="71" t="s">
        <v>216</v>
      </c>
      <c r="F298" s="72">
        <v>45909</v>
      </c>
      <c r="G298" s="72"/>
      <c r="H298" s="71" t="s">
        <v>8142</v>
      </c>
      <c r="I298" s="71" t="s">
        <v>8143</v>
      </c>
      <c r="J298" s="71" t="s">
        <v>36</v>
      </c>
      <c r="K298" s="71" t="s">
        <v>8144</v>
      </c>
      <c r="L298" s="71" t="s">
        <v>8145</v>
      </c>
      <c r="M298" s="71" t="s">
        <v>8146</v>
      </c>
      <c r="N298" s="71" t="s">
        <v>408</v>
      </c>
      <c r="O298" s="71" t="s">
        <v>138</v>
      </c>
      <c r="P298" s="70">
        <v>300</v>
      </c>
      <c r="Q298" s="71" t="s">
        <v>57</v>
      </c>
      <c r="R298" s="70">
        <v>50</v>
      </c>
      <c r="S298" s="72">
        <v>45909</v>
      </c>
      <c r="T298" s="71" t="s">
        <v>2879</v>
      </c>
      <c r="U298" s="71" t="s">
        <v>7442</v>
      </c>
      <c r="V298" s="72">
        <v>27476</v>
      </c>
      <c r="W298" s="71" t="s">
        <v>234</v>
      </c>
      <c r="X298" s="71" t="s">
        <v>42</v>
      </c>
      <c r="Y298" s="71" t="s">
        <v>52</v>
      </c>
      <c r="Z298" s="70">
        <v>0</v>
      </c>
      <c r="AA298" s="70">
        <v>9</v>
      </c>
      <c r="AB298" s="71" t="s">
        <v>36</v>
      </c>
      <c r="AC298" s="71" t="s">
        <v>2909</v>
      </c>
      <c r="AD298" s="71" t="s">
        <v>44</v>
      </c>
      <c r="AE298" s="71" t="s">
        <v>45</v>
      </c>
      <c r="AF298" s="71" t="s">
        <v>257</v>
      </c>
      <c r="AG298" s="71" t="s">
        <v>46</v>
      </c>
      <c r="AH298" s="73">
        <v>646.66999999999996</v>
      </c>
      <c r="AI298" s="73">
        <v>155.80000000000001</v>
      </c>
      <c r="AJ298" s="73">
        <v>257.35000000000002</v>
      </c>
      <c r="AK298" s="70"/>
      <c r="AL298" s="73">
        <v>1059.82</v>
      </c>
      <c r="AM298" s="73">
        <v>35.33</v>
      </c>
      <c r="AN298" s="109">
        <f t="shared" si="22"/>
        <v>8.8324999999999996</v>
      </c>
      <c r="AO298" s="82" t="str">
        <f t="shared" si="20"/>
        <v>192336</v>
      </c>
      <c r="AP298" s="82">
        <f>VLOOKUP(AO298,Centros!$AA$2:$AB$490,2,FALSE)</f>
        <v>110501</v>
      </c>
      <c r="AQ298" s="82" t="str">
        <f>VLOOKUP(AP298,Centros!$U$2:$V$281,2,FALSE)</f>
        <v>COL. STA. TERESA DE JESUS-OVIEDO</v>
      </c>
      <c r="AR298" s="82" t="str">
        <f>VLOOKUP(A298,Centros!$AC$2:$AE$349,3,FALSE)</f>
        <v>ALGADI</v>
      </c>
      <c r="AS298" s="82">
        <f t="shared" si="21"/>
        <v>110501</v>
      </c>
      <c r="AT298" s="82">
        <f t="shared" si="23"/>
        <v>19233</v>
      </c>
    </row>
    <row r="299" spans="1:46" x14ac:dyDescent="0.3">
      <c r="A299" s="70">
        <v>20028</v>
      </c>
      <c r="B299" s="70">
        <v>415</v>
      </c>
      <c r="C299" s="71" t="s">
        <v>5789</v>
      </c>
      <c r="D299" s="70">
        <v>415</v>
      </c>
      <c r="E299" s="71" t="s">
        <v>63</v>
      </c>
      <c r="F299" s="72">
        <v>45908</v>
      </c>
      <c r="G299" s="72"/>
      <c r="H299" s="71" t="s">
        <v>5790</v>
      </c>
      <c r="I299" s="71" t="s">
        <v>5791</v>
      </c>
      <c r="J299" s="71" t="s">
        <v>36</v>
      </c>
      <c r="K299" s="71" t="s">
        <v>5792</v>
      </c>
      <c r="L299" s="71" t="s">
        <v>101</v>
      </c>
      <c r="M299" s="71" t="s">
        <v>5793</v>
      </c>
      <c r="N299" s="71" t="s">
        <v>37</v>
      </c>
      <c r="O299" s="71" t="s">
        <v>38</v>
      </c>
      <c r="P299" s="70">
        <v>300</v>
      </c>
      <c r="Q299" s="71" t="s">
        <v>78</v>
      </c>
      <c r="R299" s="70">
        <v>25</v>
      </c>
      <c r="S299" s="72">
        <v>44860</v>
      </c>
      <c r="T299" s="71" t="s">
        <v>5260</v>
      </c>
      <c r="U299" s="71" t="s">
        <v>79</v>
      </c>
      <c r="V299" s="72">
        <v>23952</v>
      </c>
      <c r="W299" s="71" t="s">
        <v>65</v>
      </c>
      <c r="X299" s="71" t="s">
        <v>42</v>
      </c>
      <c r="Y299" s="71" t="s">
        <v>36</v>
      </c>
      <c r="Z299" s="70">
        <v>0</v>
      </c>
      <c r="AA299" s="70">
        <v>10</v>
      </c>
      <c r="AB299" s="71" t="s">
        <v>36</v>
      </c>
      <c r="AC299" s="71" t="s">
        <v>2905</v>
      </c>
      <c r="AD299" s="71" t="s">
        <v>44</v>
      </c>
      <c r="AE299" s="71" t="s">
        <v>45</v>
      </c>
      <c r="AF299" s="71" t="s">
        <v>5324</v>
      </c>
      <c r="AG299" s="71" t="s">
        <v>46</v>
      </c>
      <c r="AH299" s="73">
        <v>300.01</v>
      </c>
      <c r="AI299" s="73">
        <v>45.32</v>
      </c>
      <c r="AJ299" s="73">
        <v>126.95</v>
      </c>
      <c r="AK299" s="70"/>
      <c r="AL299" s="73">
        <v>472.28</v>
      </c>
      <c r="AM299" s="73">
        <v>15.74</v>
      </c>
      <c r="AN299" s="109">
        <f t="shared" si="22"/>
        <v>7.87</v>
      </c>
      <c r="AO299" s="82" t="str">
        <f t="shared" si="20"/>
        <v>2002821</v>
      </c>
      <c r="AP299" s="82">
        <f>VLOOKUP(AO299,Centros!$AA$2:$AB$490,2,FALSE)</f>
        <v>110120</v>
      </c>
      <c r="AQ299" s="82" t="str">
        <f>VLOOKUP(AP299,Centros!$U$2:$V$281,2,FALSE)</f>
        <v>COLEGIO CRISTO REY  - LAS ROZAS</v>
      </c>
      <c r="AR299" s="82" t="str">
        <f>VLOOKUP(A299,Centros!$AC$2:$AE$349,3,FALSE)</f>
        <v>SMI</v>
      </c>
      <c r="AS299" s="82">
        <f t="shared" si="21"/>
        <v>110120</v>
      </c>
      <c r="AT299" s="82">
        <f t="shared" si="23"/>
        <v>20028</v>
      </c>
    </row>
    <row r="300" spans="1:46" x14ac:dyDescent="0.3">
      <c r="A300" s="70">
        <v>19228</v>
      </c>
      <c r="B300" s="70">
        <v>2162</v>
      </c>
      <c r="C300" s="71" t="s">
        <v>3473</v>
      </c>
      <c r="D300" s="70">
        <v>2162</v>
      </c>
      <c r="E300" s="71" t="s">
        <v>35</v>
      </c>
      <c r="F300" s="72">
        <v>45839</v>
      </c>
      <c r="G300" s="72"/>
      <c r="H300" s="71" t="s">
        <v>3474</v>
      </c>
      <c r="I300" s="71" t="s">
        <v>3475</v>
      </c>
      <c r="J300" s="71" t="s">
        <v>36</v>
      </c>
      <c r="K300" s="71" t="s">
        <v>5794</v>
      </c>
      <c r="L300" s="71" t="s">
        <v>3476</v>
      </c>
      <c r="M300" s="71" t="s">
        <v>5795</v>
      </c>
      <c r="N300" s="71" t="s">
        <v>94</v>
      </c>
      <c r="O300" s="71" t="s">
        <v>38</v>
      </c>
      <c r="P300" s="70">
        <v>200</v>
      </c>
      <c r="Q300" s="71" t="s">
        <v>2925</v>
      </c>
      <c r="R300" s="70">
        <v>63.16</v>
      </c>
      <c r="S300" s="72">
        <v>43354</v>
      </c>
      <c r="T300" s="71" t="s">
        <v>3130</v>
      </c>
      <c r="U300" s="71" t="s">
        <v>137</v>
      </c>
      <c r="V300" s="72">
        <v>21811</v>
      </c>
      <c r="W300" s="71" t="s">
        <v>3131</v>
      </c>
      <c r="X300" s="71" t="s">
        <v>42</v>
      </c>
      <c r="Y300" s="71" t="s">
        <v>52</v>
      </c>
      <c r="Z300" s="70">
        <v>0</v>
      </c>
      <c r="AA300" s="70">
        <v>8</v>
      </c>
      <c r="AB300" s="71" t="s">
        <v>36</v>
      </c>
      <c r="AC300" s="71" t="s">
        <v>2823</v>
      </c>
      <c r="AD300" s="71" t="s">
        <v>67</v>
      </c>
      <c r="AE300" s="71" t="s">
        <v>45</v>
      </c>
      <c r="AF300" s="71" t="s">
        <v>361</v>
      </c>
      <c r="AG300" s="71" t="s">
        <v>46</v>
      </c>
      <c r="AH300" s="73">
        <v>817.14</v>
      </c>
      <c r="AI300" s="73">
        <v>135.69999999999999</v>
      </c>
      <c r="AJ300" s="73">
        <v>305.58</v>
      </c>
      <c r="AK300" s="70"/>
      <c r="AL300" s="73">
        <v>1258.42</v>
      </c>
      <c r="AM300" s="73">
        <v>41.95</v>
      </c>
      <c r="AN300" s="109">
        <f t="shared" si="22"/>
        <v>8.3023274224192534</v>
      </c>
      <c r="AO300" s="82">
        <v>19228133</v>
      </c>
      <c r="AP300" s="82">
        <f>VLOOKUP(AO300,Centros!$AA$2:$AB$490,2,FALSE)</f>
        <v>340017</v>
      </c>
      <c r="AQ300" s="82" t="str">
        <f>VLOOKUP(AP300,Centros!$U$2:$V$281,2,FALSE)</f>
        <v>ESCOLANIA ESCORIAL</v>
      </c>
      <c r="AR300" s="82" t="str">
        <f>VLOOKUP(A300,Centros!$AC$2:$AE$349,3,FALSE)</f>
        <v>ALGADI</v>
      </c>
      <c r="AS300" s="82">
        <f t="shared" si="21"/>
        <v>340017</v>
      </c>
      <c r="AT300" s="82">
        <f t="shared" si="23"/>
        <v>19228</v>
      </c>
    </row>
    <row r="301" spans="1:46" x14ac:dyDescent="0.3">
      <c r="A301" s="70">
        <v>20003</v>
      </c>
      <c r="B301" s="70">
        <v>26</v>
      </c>
      <c r="C301" s="71" t="s">
        <v>8147</v>
      </c>
      <c r="D301" s="70">
        <v>26</v>
      </c>
      <c r="E301" s="71" t="s">
        <v>7670</v>
      </c>
      <c r="F301" s="72">
        <v>45908</v>
      </c>
      <c r="G301" s="72"/>
      <c r="H301" s="71" t="s">
        <v>8148</v>
      </c>
      <c r="I301" s="71" t="s">
        <v>8149</v>
      </c>
      <c r="J301" s="71" t="s">
        <v>36</v>
      </c>
      <c r="K301" s="71" t="s">
        <v>8150</v>
      </c>
      <c r="L301" s="71" t="s">
        <v>8151</v>
      </c>
      <c r="M301" s="71" t="s">
        <v>8152</v>
      </c>
      <c r="N301" s="71" t="s">
        <v>340</v>
      </c>
      <c r="O301" s="71" t="s">
        <v>38</v>
      </c>
      <c r="P301" s="70">
        <v>300</v>
      </c>
      <c r="Q301" s="71" t="s">
        <v>57</v>
      </c>
      <c r="R301" s="70">
        <v>25</v>
      </c>
      <c r="S301" s="72">
        <v>45908</v>
      </c>
      <c r="T301" s="71" t="s">
        <v>7676</v>
      </c>
      <c r="U301" s="71" t="s">
        <v>5261</v>
      </c>
      <c r="V301" s="72">
        <v>36714</v>
      </c>
      <c r="W301" s="71" t="s">
        <v>70</v>
      </c>
      <c r="X301" s="71" t="s">
        <v>51</v>
      </c>
      <c r="Y301" s="71" t="s">
        <v>52</v>
      </c>
      <c r="Z301" s="70">
        <v>0</v>
      </c>
      <c r="AA301" s="70">
        <v>10</v>
      </c>
      <c r="AB301" s="71" t="s">
        <v>36</v>
      </c>
      <c r="AC301" s="71" t="s">
        <v>2910</v>
      </c>
      <c r="AD301" s="71" t="s">
        <v>44</v>
      </c>
      <c r="AE301" s="71" t="s">
        <v>45</v>
      </c>
      <c r="AF301" s="71" t="s">
        <v>5261</v>
      </c>
      <c r="AG301" s="71" t="s">
        <v>46</v>
      </c>
      <c r="AH301" s="73">
        <v>363.39</v>
      </c>
      <c r="AI301" s="70"/>
      <c r="AJ301" s="73">
        <v>126.95</v>
      </c>
      <c r="AK301" s="70"/>
      <c r="AL301" s="73">
        <v>490.34</v>
      </c>
      <c r="AM301" s="73">
        <v>16.34</v>
      </c>
      <c r="AN301" s="109">
        <f t="shared" si="22"/>
        <v>8.17</v>
      </c>
      <c r="AO301" s="82" t="str">
        <f t="shared" si="20"/>
        <v>200031</v>
      </c>
      <c r="AP301" s="82">
        <f>VLOOKUP(AO301,Centros!$AA$2:$AB$490,2,FALSE)</f>
        <v>110050</v>
      </c>
      <c r="AQ301" s="82" t="str">
        <f>VLOOKUP(AP301,Centros!$U$2:$V$281,2,FALSE)</f>
        <v>PADRE DEHON</v>
      </c>
      <c r="AR301" s="82" t="str">
        <f>VLOOKUP(A301,Centros!$AC$2:$AE$349,3,FALSE)</f>
        <v>SMI</v>
      </c>
      <c r="AS301" s="82">
        <f t="shared" si="21"/>
        <v>110050</v>
      </c>
      <c r="AT301" s="82">
        <f t="shared" si="23"/>
        <v>20003</v>
      </c>
    </row>
    <row r="302" spans="1:46" x14ac:dyDescent="0.3">
      <c r="A302" s="70">
        <v>19228</v>
      </c>
      <c r="B302" s="70">
        <v>1718</v>
      </c>
      <c r="C302" s="71" t="s">
        <v>316</v>
      </c>
      <c r="D302" s="70">
        <v>1718</v>
      </c>
      <c r="E302" s="71" t="s">
        <v>35</v>
      </c>
      <c r="F302" s="72">
        <v>45896</v>
      </c>
      <c r="G302" s="72"/>
      <c r="H302" s="71" t="s">
        <v>317</v>
      </c>
      <c r="I302" s="71" t="s">
        <v>318</v>
      </c>
      <c r="J302" s="71" t="s">
        <v>319</v>
      </c>
      <c r="K302" s="71" t="s">
        <v>319</v>
      </c>
      <c r="L302" s="71" t="s">
        <v>320</v>
      </c>
      <c r="M302" s="71" t="s">
        <v>321</v>
      </c>
      <c r="N302" s="71" t="s">
        <v>322</v>
      </c>
      <c r="O302" s="71" t="s">
        <v>38</v>
      </c>
      <c r="P302" s="70">
        <v>300</v>
      </c>
      <c r="Q302" s="71" t="s">
        <v>78</v>
      </c>
      <c r="R302" s="70">
        <v>100</v>
      </c>
      <c r="S302" s="72">
        <v>43348</v>
      </c>
      <c r="T302" s="71" t="s">
        <v>2837</v>
      </c>
      <c r="U302" s="71" t="s">
        <v>40</v>
      </c>
      <c r="V302" s="72">
        <v>27900</v>
      </c>
      <c r="W302" s="71" t="s">
        <v>142</v>
      </c>
      <c r="X302" s="71" t="s">
        <v>42</v>
      </c>
      <c r="Y302" s="71" t="s">
        <v>323</v>
      </c>
      <c r="Z302" s="70">
        <v>3</v>
      </c>
      <c r="AA302" s="70">
        <v>10</v>
      </c>
      <c r="AB302" s="71" t="s">
        <v>36</v>
      </c>
      <c r="AC302" s="71" t="s">
        <v>2905</v>
      </c>
      <c r="AD302" s="71" t="s">
        <v>44</v>
      </c>
      <c r="AE302" s="71" t="s">
        <v>45</v>
      </c>
      <c r="AF302" s="71" t="s">
        <v>40</v>
      </c>
      <c r="AG302" s="71" t="s">
        <v>46</v>
      </c>
      <c r="AH302" s="73">
        <v>1251.51</v>
      </c>
      <c r="AI302" s="73">
        <v>181.29</v>
      </c>
      <c r="AJ302" s="73">
        <v>459.5</v>
      </c>
      <c r="AK302" s="70"/>
      <c r="AL302" s="73">
        <v>1892.3</v>
      </c>
      <c r="AM302" s="73">
        <v>63.08</v>
      </c>
      <c r="AN302" s="109">
        <f t="shared" si="22"/>
        <v>7.8849999999999998</v>
      </c>
      <c r="AO302" s="82" t="str">
        <f t="shared" si="20"/>
        <v>1922837</v>
      </c>
      <c r="AP302" s="82">
        <f>VLOOKUP(AO302,Centros!$AA$2:$AB$490,2,FALSE)</f>
        <v>110084</v>
      </c>
      <c r="AQ302" s="82" t="str">
        <f>VLOOKUP(AP302,Centros!$U$2:$V$281,2,FALSE)</f>
        <v>COL. SAN AGUSTIN -LOS NEGRALES</v>
      </c>
      <c r="AR302" s="82" t="str">
        <f>VLOOKUP(A302,Centros!$AC$2:$AE$349,3,FALSE)</f>
        <v>ALGADI</v>
      </c>
      <c r="AS302" s="82">
        <f t="shared" si="21"/>
        <v>110084</v>
      </c>
      <c r="AT302" s="82">
        <f t="shared" si="23"/>
        <v>19228</v>
      </c>
    </row>
    <row r="303" spans="1:46" x14ac:dyDescent="0.3">
      <c r="A303" s="70">
        <v>19228</v>
      </c>
      <c r="B303" s="70">
        <v>55</v>
      </c>
      <c r="C303" s="71" t="s">
        <v>3477</v>
      </c>
      <c r="D303" s="70">
        <v>55</v>
      </c>
      <c r="E303" s="71" t="s">
        <v>35</v>
      </c>
      <c r="F303" s="72">
        <v>45717</v>
      </c>
      <c r="G303" s="72"/>
      <c r="H303" s="71" t="s">
        <v>3478</v>
      </c>
      <c r="I303" s="71" t="s">
        <v>3479</v>
      </c>
      <c r="J303" s="71" t="s">
        <v>3480</v>
      </c>
      <c r="K303" s="71" t="s">
        <v>3480</v>
      </c>
      <c r="L303" s="71" t="s">
        <v>3481</v>
      </c>
      <c r="M303" s="71" t="s">
        <v>3482</v>
      </c>
      <c r="N303" s="71" t="s">
        <v>3483</v>
      </c>
      <c r="O303" s="71" t="s">
        <v>38</v>
      </c>
      <c r="P303" s="70">
        <v>100</v>
      </c>
      <c r="Q303" s="71" t="s">
        <v>2951</v>
      </c>
      <c r="R303" s="70">
        <v>100</v>
      </c>
      <c r="S303" s="72">
        <v>37634</v>
      </c>
      <c r="T303" s="71" t="s">
        <v>2830</v>
      </c>
      <c r="U303" s="71" t="s">
        <v>108</v>
      </c>
      <c r="V303" s="72">
        <v>23887</v>
      </c>
      <c r="W303" s="71" t="s">
        <v>80</v>
      </c>
      <c r="X303" s="71" t="s">
        <v>42</v>
      </c>
      <c r="Y303" s="71" t="s">
        <v>36</v>
      </c>
      <c r="Z303" s="70">
        <v>0</v>
      </c>
      <c r="AA303" s="70">
        <v>6</v>
      </c>
      <c r="AB303" s="71" t="s">
        <v>36</v>
      </c>
      <c r="AC303" s="71" t="s">
        <v>3000</v>
      </c>
      <c r="AD303" s="71" t="s">
        <v>3001</v>
      </c>
      <c r="AE303" s="71" t="s">
        <v>53</v>
      </c>
      <c r="AF303" s="71" t="s">
        <v>119</v>
      </c>
      <c r="AG303" s="71" t="s">
        <v>46</v>
      </c>
      <c r="AH303" s="73">
        <v>1780.96</v>
      </c>
      <c r="AI303" s="73">
        <v>288.18</v>
      </c>
      <c r="AJ303" s="73">
        <v>663.56</v>
      </c>
      <c r="AK303" s="70"/>
      <c r="AL303" s="73">
        <v>2732.7</v>
      </c>
      <c r="AM303" s="73">
        <v>91.09</v>
      </c>
      <c r="AN303" s="109">
        <f t="shared" si="22"/>
        <v>11.38625</v>
      </c>
      <c r="AO303" s="82" t="str">
        <f t="shared" si="20"/>
        <v>192287</v>
      </c>
      <c r="AP303" s="82">
        <f>VLOOKUP(AO303,Centros!$AA$2:$AB$490,2,FALSE)</f>
        <v>120028</v>
      </c>
      <c r="AQ303" s="82" t="str">
        <f>VLOOKUP(AP303,Centros!$U$2:$V$281,2,FALSE)</f>
        <v>C.M.STA.MARIA DEL PINO</v>
      </c>
      <c r="AR303" s="82" t="str">
        <f>VLOOKUP(A303,Centros!$AC$2:$AE$349,3,FALSE)</f>
        <v>ALGADI</v>
      </c>
      <c r="AS303" s="82">
        <f t="shared" si="21"/>
        <v>120028</v>
      </c>
      <c r="AT303" s="82">
        <f t="shared" si="23"/>
        <v>19228</v>
      </c>
    </row>
    <row r="304" spans="1:46" x14ac:dyDescent="0.3">
      <c r="A304" s="70">
        <v>19228</v>
      </c>
      <c r="B304" s="70">
        <v>99</v>
      </c>
      <c r="C304" s="71" t="s">
        <v>5796</v>
      </c>
      <c r="D304" s="70">
        <v>99</v>
      </c>
      <c r="E304" s="71" t="s">
        <v>35</v>
      </c>
      <c r="F304" s="72">
        <v>45908</v>
      </c>
      <c r="G304" s="72"/>
      <c r="H304" s="71" t="s">
        <v>5797</v>
      </c>
      <c r="I304" s="71" t="s">
        <v>5798</v>
      </c>
      <c r="J304" s="71" t="s">
        <v>5799</v>
      </c>
      <c r="K304" s="71" t="s">
        <v>5800</v>
      </c>
      <c r="L304" s="71" t="s">
        <v>5801</v>
      </c>
      <c r="M304" s="71" t="s">
        <v>5802</v>
      </c>
      <c r="N304" s="71" t="s">
        <v>186</v>
      </c>
      <c r="O304" s="71" t="s">
        <v>38</v>
      </c>
      <c r="P304" s="70">
        <v>300</v>
      </c>
      <c r="Q304" s="71" t="s">
        <v>78</v>
      </c>
      <c r="R304" s="70">
        <v>87.5</v>
      </c>
      <c r="S304" s="72">
        <v>40107</v>
      </c>
      <c r="T304" s="71" t="s">
        <v>2832</v>
      </c>
      <c r="U304" s="71" t="s">
        <v>58</v>
      </c>
      <c r="V304" s="72">
        <v>22465</v>
      </c>
      <c r="W304" s="71" t="s">
        <v>115</v>
      </c>
      <c r="X304" s="71" t="s">
        <v>42</v>
      </c>
      <c r="Y304" s="71" t="s">
        <v>43</v>
      </c>
      <c r="Z304" s="70">
        <v>0</v>
      </c>
      <c r="AA304" s="70">
        <v>10</v>
      </c>
      <c r="AB304" s="71" t="s">
        <v>36</v>
      </c>
      <c r="AC304" s="71" t="s">
        <v>2905</v>
      </c>
      <c r="AD304" s="71" t="s">
        <v>44</v>
      </c>
      <c r="AE304" s="71" t="s">
        <v>53</v>
      </c>
      <c r="AF304" s="71" t="s">
        <v>5803</v>
      </c>
      <c r="AG304" s="71" t="s">
        <v>46</v>
      </c>
      <c r="AH304" s="73">
        <v>1177.77</v>
      </c>
      <c r="AI304" s="73">
        <v>158.63</v>
      </c>
      <c r="AJ304" s="73">
        <v>429.59</v>
      </c>
      <c r="AK304" s="70"/>
      <c r="AL304" s="73">
        <v>1765.99</v>
      </c>
      <c r="AM304" s="73">
        <v>58.87</v>
      </c>
      <c r="AN304" s="109">
        <f t="shared" si="22"/>
        <v>8.41</v>
      </c>
      <c r="AO304" s="82" t="str">
        <f t="shared" si="20"/>
        <v>192288</v>
      </c>
      <c r="AP304" s="82">
        <f>VLOOKUP(AO304,Centros!$AA$2:$AB$490,2,FALSE)</f>
        <v>110085</v>
      </c>
      <c r="AQ304" s="82" t="str">
        <f>VLOOKUP(AP304,Centros!$U$2:$V$281,2,FALSE)</f>
        <v>COLEGIO VIRGEN DE MIRASIERRA</v>
      </c>
      <c r="AR304" s="82" t="str">
        <f>VLOOKUP(A304,Centros!$AC$2:$AE$349,3,FALSE)</f>
        <v>ALGADI</v>
      </c>
      <c r="AS304" s="82">
        <f t="shared" si="21"/>
        <v>110085</v>
      </c>
      <c r="AT304" s="82">
        <f t="shared" si="23"/>
        <v>19228</v>
      </c>
    </row>
    <row r="305" spans="1:46" x14ac:dyDescent="0.3">
      <c r="A305" s="70">
        <v>20028</v>
      </c>
      <c r="B305" s="70">
        <v>5</v>
      </c>
      <c r="C305" s="71" t="s">
        <v>5804</v>
      </c>
      <c r="D305" s="70">
        <v>5</v>
      </c>
      <c r="E305" s="71" t="s">
        <v>63</v>
      </c>
      <c r="F305" s="72">
        <v>45908</v>
      </c>
      <c r="G305" s="72"/>
      <c r="H305" s="71" t="s">
        <v>5805</v>
      </c>
      <c r="I305" s="71" t="s">
        <v>5806</v>
      </c>
      <c r="J305" s="71" t="s">
        <v>36</v>
      </c>
      <c r="K305" s="71" t="s">
        <v>5807</v>
      </c>
      <c r="L305" s="71" t="s">
        <v>5808</v>
      </c>
      <c r="M305" s="71" t="s">
        <v>5809</v>
      </c>
      <c r="N305" s="71" t="s">
        <v>5810</v>
      </c>
      <c r="O305" s="71" t="s">
        <v>38</v>
      </c>
      <c r="P305" s="70">
        <v>300</v>
      </c>
      <c r="Q305" s="71" t="s">
        <v>57</v>
      </c>
      <c r="R305" s="70">
        <v>30.37</v>
      </c>
      <c r="S305" s="72">
        <v>43739</v>
      </c>
      <c r="T305" s="71" t="s">
        <v>5349</v>
      </c>
      <c r="U305" s="71" t="s">
        <v>79</v>
      </c>
      <c r="V305" s="72">
        <v>26736</v>
      </c>
      <c r="W305" s="71" t="s">
        <v>139</v>
      </c>
      <c r="X305" s="71" t="s">
        <v>42</v>
      </c>
      <c r="Y305" s="71" t="s">
        <v>36</v>
      </c>
      <c r="Z305" s="70">
        <v>0</v>
      </c>
      <c r="AA305" s="70">
        <v>10</v>
      </c>
      <c r="AB305" s="71" t="s">
        <v>36</v>
      </c>
      <c r="AC305" s="71" t="s">
        <v>2905</v>
      </c>
      <c r="AD305" s="71" t="s">
        <v>44</v>
      </c>
      <c r="AE305" s="71" t="s">
        <v>45</v>
      </c>
      <c r="AF305" s="71" t="s">
        <v>5370</v>
      </c>
      <c r="AG305" s="71" t="s">
        <v>46</v>
      </c>
      <c r="AH305" s="73">
        <v>364.45</v>
      </c>
      <c r="AI305" s="73">
        <v>55.06</v>
      </c>
      <c r="AJ305" s="73">
        <v>154.56</v>
      </c>
      <c r="AK305" s="70"/>
      <c r="AL305" s="73">
        <v>574.07000000000005</v>
      </c>
      <c r="AM305" s="73">
        <v>19.14</v>
      </c>
      <c r="AN305" s="109">
        <f t="shared" si="22"/>
        <v>7.8778399736582152</v>
      </c>
      <c r="AO305" s="82" t="str">
        <f t="shared" si="20"/>
        <v>200282</v>
      </c>
      <c r="AP305" s="82">
        <f>VLOOKUP(AO305,Centros!$AA$2:$AB$490,2,FALSE)</f>
        <v>110111</v>
      </c>
      <c r="AQ305" s="82" t="str">
        <f>VLOOKUP(AP305,Centros!$U$2:$V$281,2,FALSE)</f>
        <v>COLEGIO SAGRADO CORAZON REPARADORAS</v>
      </c>
      <c r="AR305" s="82" t="str">
        <f>VLOOKUP(A305,Centros!$AC$2:$AE$349,3,FALSE)</f>
        <v>SMI</v>
      </c>
      <c r="AS305" s="82">
        <f t="shared" si="21"/>
        <v>110111</v>
      </c>
      <c r="AT305" s="82">
        <f t="shared" si="23"/>
        <v>20028</v>
      </c>
    </row>
    <row r="306" spans="1:46" x14ac:dyDescent="0.3">
      <c r="A306" s="70">
        <v>19228</v>
      </c>
      <c r="B306" s="70">
        <v>45</v>
      </c>
      <c r="C306" s="71" t="s">
        <v>5811</v>
      </c>
      <c r="D306" s="70">
        <v>45</v>
      </c>
      <c r="E306" s="71" t="s">
        <v>35</v>
      </c>
      <c r="F306" s="72">
        <v>45904</v>
      </c>
      <c r="G306" s="72"/>
      <c r="H306" s="71" t="s">
        <v>5812</v>
      </c>
      <c r="I306" s="71" t="s">
        <v>5813</v>
      </c>
      <c r="J306" s="71" t="s">
        <v>36</v>
      </c>
      <c r="K306" s="71" t="s">
        <v>5814</v>
      </c>
      <c r="L306" s="71" t="s">
        <v>5815</v>
      </c>
      <c r="M306" s="71" t="s">
        <v>5816</v>
      </c>
      <c r="N306" s="71" t="s">
        <v>196</v>
      </c>
      <c r="O306" s="71" t="s">
        <v>38</v>
      </c>
      <c r="P306" s="70">
        <v>300</v>
      </c>
      <c r="Q306" s="71" t="s">
        <v>78</v>
      </c>
      <c r="R306" s="70">
        <v>75</v>
      </c>
      <c r="S306" s="72">
        <v>40819</v>
      </c>
      <c r="T306" s="71" t="s">
        <v>2829</v>
      </c>
      <c r="U306" s="71" t="s">
        <v>58</v>
      </c>
      <c r="V306" s="72">
        <v>24568</v>
      </c>
      <c r="W306" s="71" t="s">
        <v>234</v>
      </c>
      <c r="X306" s="71" t="s">
        <v>42</v>
      </c>
      <c r="Y306" s="71" t="s">
        <v>43</v>
      </c>
      <c r="Z306" s="70">
        <v>0</v>
      </c>
      <c r="AA306" s="70">
        <v>10</v>
      </c>
      <c r="AB306" s="71" t="s">
        <v>36</v>
      </c>
      <c r="AC306" s="71" t="s">
        <v>2905</v>
      </c>
      <c r="AD306" s="71" t="s">
        <v>44</v>
      </c>
      <c r="AE306" s="71" t="s">
        <v>53</v>
      </c>
      <c r="AF306" s="71" t="s">
        <v>40</v>
      </c>
      <c r="AG306" s="71" t="s">
        <v>46</v>
      </c>
      <c r="AH306" s="73">
        <v>1191.8</v>
      </c>
      <c r="AI306" s="73">
        <v>135.97</v>
      </c>
      <c r="AJ306" s="73">
        <v>425.82</v>
      </c>
      <c r="AK306" s="70"/>
      <c r="AL306" s="73">
        <v>1753.59</v>
      </c>
      <c r="AM306" s="73">
        <v>58.45</v>
      </c>
      <c r="AN306" s="109">
        <f t="shared" si="22"/>
        <v>9.7416666666666671</v>
      </c>
      <c r="AO306" s="82" t="str">
        <f t="shared" si="20"/>
        <v>192286</v>
      </c>
      <c r="AP306" s="82">
        <f>VLOOKUP(AO306,Centros!$AA$2:$AB$490,2,FALSE)</f>
        <v>110065</v>
      </c>
      <c r="AQ306" s="82" t="str">
        <f>VLOOKUP(AP306,Centros!$U$2:$V$281,2,FALSE)</f>
        <v>COLEGIO SANTA RITA</v>
      </c>
      <c r="AR306" s="82" t="str">
        <f>VLOOKUP(A306,Centros!$AC$2:$AE$349,3,FALSE)</f>
        <v>ALGADI</v>
      </c>
      <c r="AS306" s="82">
        <f t="shared" si="21"/>
        <v>110065</v>
      </c>
      <c r="AT306" s="82">
        <f t="shared" si="23"/>
        <v>19228</v>
      </c>
    </row>
    <row r="307" spans="1:46" x14ac:dyDescent="0.3">
      <c r="A307" s="70">
        <v>19241</v>
      </c>
      <c r="B307" s="70">
        <v>61</v>
      </c>
      <c r="C307" s="71" t="s">
        <v>8153</v>
      </c>
      <c r="D307" s="70">
        <v>61</v>
      </c>
      <c r="E307" s="71" t="s">
        <v>178</v>
      </c>
      <c r="F307" s="72">
        <v>45931</v>
      </c>
      <c r="G307" s="72"/>
      <c r="H307" s="71" t="s">
        <v>8154</v>
      </c>
      <c r="I307" s="71" t="s">
        <v>8155</v>
      </c>
      <c r="J307" s="71" t="s">
        <v>36</v>
      </c>
      <c r="K307" s="71" t="s">
        <v>8156</v>
      </c>
      <c r="L307" s="71" t="s">
        <v>8157</v>
      </c>
      <c r="M307" s="71" t="s">
        <v>8158</v>
      </c>
      <c r="N307" s="71" t="s">
        <v>8159</v>
      </c>
      <c r="O307" s="71" t="s">
        <v>176</v>
      </c>
      <c r="P307" s="70">
        <v>300</v>
      </c>
      <c r="Q307" s="71" t="s">
        <v>78</v>
      </c>
      <c r="R307" s="70">
        <v>41.25</v>
      </c>
      <c r="S307" s="72">
        <v>43381</v>
      </c>
      <c r="T307" s="71" t="s">
        <v>7553</v>
      </c>
      <c r="U307" s="71" t="s">
        <v>82</v>
      </c>
      <c r="V307" s="72">
        <v>30913</v>
      </c>
      <c r="W307" s="71" t="s">
        <v>115</v>
      </c>
      <c r="X307" s="71" t="s">
        <v>42</v>
      </c>
      <c r="Y307" s="71" t="s">
        <v>5653</v>
      </c>
      <c r="Z307" s="70">
        <v>0</v>
      </c>
      <c r="AA307" s="70">
        <v>10</v>
      </c>
      <c r="AB307" s="71" t="s">
        <v>36</v>
      </c>
      <c r="AC307" s="71" t="s">
        <v>2911</v>
      </c>
      <c r="AD307" s="71" t="s">
        <v>44</v>
      </c>
      <c r="AE307" s="71" t="s">
        <v>45</v>
      </c>
      <c r="AF307" s="71" t="s">
        <v>40</v>
      </c>
      <c r="AG307" s="71" t="s">
        <v>46</v>
      </c>
      <c r="AH307" s="73">
        <v>648.48</v>
      </c>
      <c r="AI307" s="70"/>
      <c r="AJ307" s="73">
        <v>207.97</v>
      </c>
      <c r="AK307" s="70"/>
      <c r="AL307" s="73">
        <v>856.45</v>
      </c>
      <c r="AM307" s="73">
        <v>28.55</v>
      </c>
      <c r="AN307" s="109">
        <f t="shared" si="22"/>
        <v>8.6515151515151523</v>
      </c>
      <c r="AO307" s="82" t="str">
        <f t="shared" si="20"/>
        <v>192418</v>
      </c>
      <c r="AP307" s="82">
        <f>VLOOKUP(AO307,Centros!$AA$2:$AB$490,2,FALSE)</f>
        <v>110303</v>
      </c>
      <c r="AQ307" s="82" t="str">
        <f>VLOOKUP(AP307,Centros!$U$2:$V$281,2,FALSE)</f>
        <v>COLEGIO IRLANDESAS BAMI</v>
      </c>
      <c r="AR307" s="82" t="str">
        <f>VLOOKUP(A307,Centros!$AC$2:$AE$349,3,FALSE)</f>
        <v>ALGADI</v>
      </c>
      <c r="AS307" s="82">
        <f t="shared" si="21"/>
        <v>110303</v>
      </c>
      <c r="AT307" s="82">
        <f t="shared" si="23"/>
        <v>19241</v>
      </c>
    </row>
    <row r="308" spans="1:46" x14ac:dyDescent="0.3">
      <c r="A308" s="70">
        <v>20028</v>
      </c>
      <c r="B308" s="70">
        <v>117</v>
      </c>
      <c r="C308" s="71" t="s">
        <v>5817</v>
      </c>
      <c r="D308" s="70">
        <v>117</v>
      </c>
      <c r="E308" s="71" t="s">
        <v>63</v>
      </c>
      <c r="F308" s="72">
        <v>45908</v>
      </c>
      <c r="G308" s="72"/>
      <c r="H308" s="71" t="s">
        <v>5818</v>
      </c>
      <c r="I308" s="71" t="s">
        <v>5819</v>
      </c>
      <c r="J308" s="71" t="s">
        <v>5820</v>
      </c>
      <c r="K308" s="71" t="s">
        <v>5821</v>
      </c>
      <c r="L308" s="71" t="s">
        <v>5822</v>
      </c>
      <c r="M308" s="71" t="s">
        <v>5823</v>
      </c>
      <c r="N308" s="71" t="s">
        <v>174</v>
      </c>
      <c r="O308" s="71" t="s">
        <v>38</v>
      </c>
      <c r="P308" s="70">
        <v>300</v>
      </c>
      <c r="Q308" s="71" t="s">
        <v>57</v>
      </c>
      <c r="R308" s="70">
        <v>31.25</v>
      </c>
      <c r="S308" s="72">
        <v>39356</v>
      </c>
      <c r="T308" s="71" t="s">
        <v>5407</v>
      </c>
      <c r="U308" s="71" t="s">
        <v>214</v>
      </c>
      <c r="V308" s="72">
        <v>25584</v>
      </c>
      <c r="W308" s="71" t="s">
        <v>210</v>
      </c>
      <c r="X308" s="71" t="s">
        <v>42</v>
      </c>
      <c r="Y308" s="71" t="s">
        <v>36</v>
      </c>
      <c r="Z308" s="70">
        <v>0</v>
      </c>
      <c r="AA308" s="70">
        <v>10</v>
      </c>
      <c r="AB308" s="71" t="s">
        <v>36</v>
      </c>
      <c r="AC308" s="71" t="s">
        <v>2905</v>
      </c>
      <c r="AD308" s="71" t="s">
        <v>44</v>
      </c>
      <c r="AE308" s="71" t="s">
        <v>45</v>
      </c>
      <c r="AF308" s="71" t="s">
        <v>325</v>
      </c>
      <c r="AG308" s="71" t="s">
        <v>46</v>
      </c>
      <c r="AH308" s="73">
        <v>565.91999999999996</v>
      </c>
      <c r="AI308" s="73">
        <v>56.65</v>
      </c>
      <c r="AJ308" s="73">
        <v>206.52</v>
      </c>
      <c r="AK308" s="70"/>
      <c r="AL308" s="73">
        <v>829.09</v>
      </c>
      <c r="AM308" s="73">
        <v>27.64</v>
      </c>
      <c r="AN308" s="109">
        <f t="shared" si="22"/>
        <v>11.056000000000001</v>
      </c>
      <c r="AO308" s="82" t="str">
        <f t="shared" ref="AO308:AO368" si="24">CONCATENATE(A308,W308)</f>
        <v>2002810</v>
      </c>
      <c r="AP308" s="82">
        <f>VLOOKUP(AO308,Centros!$AA$2:$AB$490,2,FALSE)</f>
        <v>110061</v>
      </c>
      <c r="AQ308" s="82" t="str">
        <f>VLOOKUP(AP308,Centros!$U$2:$V$281,2,FALSE)</f>
        <v>COL. SAN AGUSTIN - MADRID</v>
      </c>
      <c r="AR308" s="82" t="str">
        <f>VLOOKUP(A308,Centros!$AC$2:$AE$349,3,FALSE)</f>
        <v>SMI</v>
      </c>
      <c r="AS308" s="82">
        <f t="shared" ref="AS308:AS368" si="25">+AP308</f>
        <v>110061</v>
      </c>
      <c r="AT308" s="82">
        <f t="shared" si="23"/>
        <v>20028</v>
      </c>
    </row>
    <row r="309" spans="1:46" x14ac:dyDescent="0.3">
      <c r="A309" s="70">
        <v>19228</v>
      </c>
      <c r="B309" s="70">
        <v>2218</v>
      </c>
      <c r="C309" s="71" t="s">
        <v>8160</v>
      </c>
      <c r="D309" s="70">
        <v>2218</v>
      </c>
      <c r="E309" s="71" t="s">
        <v>35</v>
      </c>
      <c r="F309" s="72">
        <v>45901</v>
      </c>
      <c r="G309" s="72"/>
      <c r="H309" s="71" t="s">
        <v>8161</v>
      </c>
      <c r="I309" s="71" t="s">
        <v>8162</v>
      </c>
      <c r="J309" s="71" t="s">
        <v>8163</v>
      </c>
      <c r="K309" s="71" t="s">
        <v>8164</v>
      </c>
      <c r="L309" s="71" t="s">
        <v>8165</v>
      </c>
      <c r="M309" s="71" t="s">
        <v>8166</v>
      </c>
      <c r="N309" s="71" t="s">
        <v>277</v>
      </c>
      <c r="O309" s="71" t="s">
        <v>38</v>
      </c>
      <c r="P309" s="70">
        <v>300</v>
      </c>
      <c r="Q309" s="71" t="s">
        <v>57</v>
      </c>
      <c r="R309" s="70">
        <v>50</v>
      </c>
      <c r="S309" s="72">
        <v>45901</v>
      </c>
      <c r="T309" s="71" t="s">
        <v>2849</v>
      </c>
      <c r="U309" s="71" t="s">
        <v>40</v>
      </c>
      <c r="V309" s="72">
        <v>37665</v>
      </c>
      <c r="W309" s="71" t="s">
        <v>247</v>
      </c>
      <c r="X309" s="71" t="s">
        <v>42</v>
      </c>
      <c r="Y309" s="71" t="s">
        <v>52</v>
      </c>
      <c r="Z309" s="70">
        <v>0</v>
      </c>
      <c r="AA309" s="70">
        <v>10</v>
      </c>
      <c r="AB309" s="71" t="s">
        <v>36</v>
      </c>
      <c r="AC309" s="71" t="s">
        <v>2905</v>
      </c>
      <c r="AD309" s="71" t="s">
        <v>44</v>
      </c>
      <c r="AE309" s="71" t="s">
        <v>45</v>
      </c>
      <c r="AF309" s="71" t="s">
        <v>40</v>
      </c>
      <c r="AG309" s="71" t="s">
        <v>46</v>
      </c>
      <c r="AH309" s="73">
        <v>650</v>
      </c>
      <c r="AI309" s="73">
        <v>108.33</v>
      </c>
      <c r="AJ309" s="73">
        <v>243.21</v>
      </c>
      <c r="AK309" s="70"/>
      <c r="AL309" s="73">
        <v>1001.54</v>
      </c>
      <c r="AM309" s="73">
        <v>33.380000000000003</v>
      </c>
      <c r="AN309" s="109">
        <f t="shared" si="22"/>
        <v>8.3450000000000006</v>
      </c>
      <c r="AO309" s="82" t="str">
        <f t="shared" si="24"/>
        <v>1922855</v>
      </c>
      <c r="AP309" s="82">
        <f>VLOOKUP(AO309,Centros!$AA$2:$AB$490,2,FALSE)</f>
        <v>888888</v>
      </c>
      <c r="AQ309" s="82" t="str">
        <f>VLOOKUP(AP309,Centros!$U$2:$V$281,2,FALSE)</f>
        <v>CORRETURNOS/RAPPELS</v>
      </c>
      <c r="AR309" s="82" t="str">
        <f>VLOOKUP(A309,Centros!$AC$2:$AE$349,3,FALSE)</f>
        <v>ALGADI</v>
      </c>
      <c r="AS309" s="82">
        <f t="shared" si="25"/>
        <v>888888</v>
      </c>
      <c r="AT309" s="82">
        <f t="shared" si="23"/>
        <v>19228</v>
      </c>
    </row>
    <row r="310" spans="1:46" x14ac:dyDescent="0.3">
      <c r="A310" s="70">
        <v>19228</v>
      </c>
      <c r="B310" s="70">
        <v>1876</v>
      </c>
      <c r="C310" s="71" t="s">
        <v>8167</v>
      </c>
      <c r="D310" s="70">
        <v>1876</v>
      </c>
      <c r="E310" s="71" t="s">
        <v>35</v>
      </c>
      <c r="F310" s="72">
        <v>45901</v>
      </c>
      <c r="G310" s="72"/>
      <c r="H310" s="71" t="s">
        <v>8168</v>
      </c>
      <c r="I310" s="71" t="s">
        <v>8169</v>
      </c>
      <c r="J310" s="71" t="s">
        <v>36</v>
      </c>
      <c r="K310" s="71" t="s">
        <v>8170</v>
      </c>
      <c r="L310" s="71" t="s">
        <v>8171</v>
      </c>
      <c r="M310" s="71" t="s">
        <v>8172</v>
      </c>
      <c r="N310" s="71" t="s">
        <v>1128</v>
      </c>
      <c r="O310" s="71" t="s">
        <v>38</v>
      </c>
      <c r="P310" s="70">
        <v>300</v>
      </c>
      <c r="Q310" s="71" t="s">
        <v>78</v>
      </c>
      <c r="R310" s="70">
        <v>100</v>
      </c>
      <c r="S310" s="72">
        <v>45600</v>
      </c>
      <c r="T310" s="71" t="s">
        <v>2849</v>
      </c>
      <c r="U310" s="71" t="s">
        <v>370</v>
      </c>
      <c r="V310" s="72">
        <v>33706</v>
      </c>
      <c r="W310" s="71" t="s">
        <v>247</v>
      </c>
      <c r="X310" s="71" t="s">
        <v>51</v>
      </c>
      <c r="Y310" s="71" t="s">
        <v>52</v>
      </c>
      <c r="Z310" s="70">
        <v>0</v>
      </c>
      <c r="AA310" s="70">
        <v>8</v>
      </c>
      <c r="AB310" s="71" t="s">
        <v>36</v>
      </c>
      <c r="AC310" s="71" t="s">
        <v>2905</v>
      </c>
      <c r="AD310" s="71" t="s">
        <v>44</v>
      </c>
      <c r="AE310" s="71" t="s">
        <v>45</v>
      </c>
      <c r="AF310" s="71" t="s">
        <v>370</v>
      </c>
      <c r="AG310" s="71" t="s">
        <v>46</v>
      </c>
      <c r="AH310" s="73">
        <v>1200</v>
      </c>
      <c r="AI310" s="73">
        <v>200</v>
      </c>
      <c r="AJ310" s="73">
        <v>456.27</v>
      </c>
      <c r="AK310" s="70"/>
      <c r="AL310" s="73">
        <v>1856.27</v>
      </c>
      <c r="AM310" s="73">
        <v>61.88</v>
      </c>
      <c r="AN310" s="109">
        <f t="shared" si="22"/>
        <v>7.7350000000000003</v>
      </c>
      <c r="AO310" s="82" t="str">
        <f t="shared" si="24"/>
        <v>1922855</v>
      </c>
      <c r="AP310" s="82">
        <f>VLOOKUP(AO310,Centros!$AA$2:$AB$490,2,FALSE)</f>
        <v>888888</v>
      </c>
      <c r="AQ310" s="82" t="str">
        <f>VLOOKUP(AP310,Centros!$U$2:$V$281,2,FALSE)</f>
        <v>CORRETURNOS/RAPPELS</v>
      </c>
      <c r="AR310" s="82" t="str">
        <f>VLOOKUP(A310,Centros!$AC$2:$AE$349,3,FALSE)</f>
        <v>ALGADI</v>
      </c>
      <c r="AS310" s="82">
        <f t="shared" si="25"/>
        <v>888888</v>
      </c>
      <c r="AT310" s="82">
        <f t="shared" si="23"/>
        <v>19228</v>
      </c>
    </row>
    <row r="311" spans="1:46" x14ac:dyDescent="0.3">
      <c r="A311" s="70">
        <v>19228</v>
      </c>
      <c r="B311" s="70">
        <v>144</v>
      </c>
      <c r="C311" s="71" t="s">
        <v>8173</v>
      </c>
      <c r="D311" s="70">
        <v>144</v>
      </c>
      <c r="E311" s="71" t="s">
        <v>35</v>
      </c>
      <c r="F311" s="72">
        <v>45908</v>
      </c>
      <c r="G311" s="72"/>
      <c r="H311" s="71" t="s">
        <v>8174</v>
      </c>
      <c r="I311" s="71" t="s">
        <v>8175</v>
      </c>
      <c r="J311" s="71" t="s">
        <v>36</v>
      </c>
      <c r="K311" s="71" t="s">
        <v>8176</v>
      </c>
      <c r="L311" s="71" t="s">
        <v>8177</v>
      </c>
      <c r="M311" s="71" t="s">
        <v>8178</v>
      </c>
      <c r="N311" s="71" t="s">
        <v>244</v>
      </c>
      <c r="O311" s="71" t="s">
        <v>38</v>
      </c>
      <c r="P311" s="70">
        <v>300</v>
      </c>
      <c r="Q311" s="71" t="s">
        <v>57</v>
      </c>
      <c r="R311" s="70">
        <v>62.5</v>
      </c>
      <c r="S311" s="72">
        <v>41898</v>
      </c>
      <c r="T311" s="71" t="s">
        <v>220</v>
      </c>
      <c r="U311" s="71" t="s">
        <v>58</v>
      </c>
      <c r="V311" s="72">
        <v>26118</v>
      </c>
      <c r="W311" s="71" t="s">
        <v>221</v>
      </c>
      <c r="X311" s="71" t="s">
        <v>42</v>
      </c>
      <c r="Y311" s="71" t="s">
        <v>36</v>
      </c>
      <c r="Z311" s="70">
        <v>0</v>
      </c>
      <c r="AA311" s="70">
        <v>10</v>
      </c>
      <c r="AB311" s="71" t="s">
        <v>36</v>
      </c>
      <c r="AC311" s="71" t="s">
        <v>2905</v>
      </c>
      <c r="AD311" s="71" t="s">
        <v>44</v>
      </c>
      <c r="AE311" s="71" t="s">
        <v>53</v>
      </c>
      <c r="AF311" s="71" t="s">
        <v>7115</v>
      </c>
      <c r="AG311" s="71" t="s">
        <v>46</v>
      </c>
      <c r="AH311" s="73">
        <v>905.83</v>
      </c>
      <c r="AI311" s="73">
        <v>113.3</v>
      </c>
      <c r="AJ311" s="73">
        <v>326.82</v>
      </c>
      <c r="AK311" s="70"/>
      <c r="AL311" s="73">
        <v>1345.95</v>
      </c>
      <c r="AM311" s="73">
        <v>44.87</v>
      </c>
      <c r="AN311" s="109">
        <f t="shared" si="22"/>
        <v>8.9740000000000002</v>
      </c>
      <c r="AO311" s="82" t="str">
        <f t="shared" si="24"/>
        <v>1922819</v>
      </c>
      <c r="AP311" s="82">
        <f>VLOOKUP(AO311,Centros!$AA$2:$AB$490,2,FALSE)</f>
        <v>110020</v>
      </c>
      <c r="AQ311" s="82" t="str">
        <f>VLOOKUP(AP311,Centros!$U$2:$V$281,2,FALSE)</f>
        <v>COLEGIO FRAY LUIS DE LEON</v>
      </c>
      <c r="AR311" s="82" t="str">
        <f>VLOOKUP(A311,Centros!$AC$2:$AE$349,3,FALSE)</f>
        <v>ALGADI</v>
      </c>
      <c r="AS311" s="82">
        <f t="shared" si="25"/>
        <v>110020</v>
      </c>
      <c r="AT311" s="82">
        <f t="shared" si="23"/>
        <v>19228</v>
      </c>
    </row>
    <row r="312" spans="1:46" x14ac:dyDescent="0.3">
      <c r="A312" s="70">
        <v>19228</v>
      </c>
      <c r="B312" s="70">
        <v>1992</v>
      </c>
      <c r="C312" s="71" t="s">
        <v>8179</v>
      </c>
      <c r="D312" s="70">
        <v>1992</v>
      </c>
      <c r="E312" s="71" t="s">
        <v>35</v>
      </c>
      <c r="F312" s="72">
        <v>45904</v>
      </c>
      <c r="G312" s="72"/>
      <c r="H312" s="71" t="s">
        <v>8180</v>
      </c>
      <c r="I312" s="71" t="s">
        <v>8181</v>
      </c>
      <c r="J312" s="71" t="s">
        <v>36</v>
      </c>
      <c r="K312" s="71" t="s">
        <v>8182</v>
      </c>
      <c r="L312" s="71" t="s">
        <v>8183</v>
      </c>
      <c r="M312" s="71" t="s">
        <v>8184</v>
      </c>
      <c r="N312" s="71" t="s">
        <v>261</v>
      </c>
      <c r="O312" s="71" t="s">
        <v>38</v>
      </c>
      <c r="P312" s="70">
        <v>300</v>
      </c>
      <c r="Q312" s="71" t="s">
        <v>85</v>
      </c>
      <c r="R312" s="70">
        <v>100</v>
      </c>
      <c r="S312" s="72">
        <v>45684</v>
      </c>
      <c r="T312" s="71" t="s">
        <v>7613</v>
      </c>
      <c r="U312" s="71" t="s">
        <v>200</v>
      </c>
      <c r="V312" s="72">
        <v>29880</v>
      </c>
      <c r="W312" s="71" t="s">
        <v>164</v>
      </c>
      <c r="X312" s="71" t="s">
        <v>42</v>
      </c>
      <c r="Y312" s="71" t="s">
        <v>36</v>
      </c>
      <c r="Z312" s="70">
        <v>0</v>
      </c>
      <c r="AA312" s="70">
        <v>4</v>
      </c>
      <c r="AB312" s="71" t="s">
        <v>823</v>
      </c>
      <c r="AC312" s="71" t="s">
        <v>2905</v>
      </c>
      <c r="AD312" s="71" t="s">
        <v>44</v>
      </c>
      <c r="AE312" s="71" t="s">
        <v>53</v>
      </c>
      <c r="AF312" s="71" t="s">
        <v>133</v>
      </c>
      <c r="AG312" s="71" t="s">
        <v>46</v>
      </c>
      <c r="AH312" s="73">
        <v>1250</v>
      </c>
      <c r="AI312" s="73">
        <v>208.33</v>
      </c>
      <c r="AJ312" s="73">
        <v>467.7</v>
      </c>
      <c r="AK312" s="70"/>
      <c r="AL312" s="73">
        <v>1926.03</v>
      </c>
      <c r="AM312" s="73">
        <v>64.2</v>
      </c>
      <c r="AN312" s="109">
        <f t="shared" si="22"/>
        <v>8.0250000000000004</v>
      </c>
      <c r="AO312" s="82" t="str">
        <f t="shared" si="24"/>
        <v>1922826</v>
      </c>
      <c r="AP312" s="82">
        <f>VLOOKUP(AO312,Centros!$AA$2:$AB$490,2,FALSE)</f>
        <v>110183</v>
      </c>
      <c r="AQ312" s="82" t="str">
        <f>VLOOKUP(AP312,Centros!$U$2:$V$281,2,FALSE)</f>
        <v>REAL COLEGIO ALFONSO XII</v>
      </c>
      <c r="AR312" s="82" t="str">
        <f>VLOOKUP(A312,Centros!$AC$2:$AE$349,3,FALSE)</f>
        <v>ALGADI</v>
      </c>
      <c r="AS312" s="82">
        <f t="shared" si="25"/>
        <v>110183</v>
      </c>
      <c r="AT312" s="82">
        <f t="shared" si="23"/>
        <v>19228</v>
      </c>
    </row>
    <row r="313" spans="1:46" x14ac:dyDescent="0.3">
      <c r="A313" s="70">
        <v>19228</v>
      </c>
      <c r="B313" s="70">
        <v>2034</v>
      </c>
      <c r="C313" s="71" t="s">
        <v>3484</v>
      </c>
      <c r="D313" s="70">
        <v>2034</v>
      </c>
      <c r="E313" s="71" t="s">
        <v>35</v>
      </c>
      <c r="F313" s="72">
        <v>45756</v>
      </c>
      <c r="G313" s="72"/>
      <c r="H313" s="71" t="s">
        <v>3485</v>
      </c>
      <c r="I313" s="71" t="s">
        <v>3486</v>
      </c>
      <c r="J313" s="71" t="s">
        <v>36</v>
      </c>
      <c r="K313" s="71" t="s">
        <v>3487</v>
      </c>
      <c r="L313" s="71" t="s">
        <v>3488</v>
      </c>
      <c r="M313" s="71" t="s">
        <v>3489</v>
      </c>
      <c r="N313" s="71" t="s">
        <v>37</v>
      </c>
      <c r="O313" s="71" t="s">
        <v>38</v>
      </c>
      <c r="P313" s="70">
        <v>100</v>
      </c>
      <c r="Q313" s="71" t="s">
        <v>2951</v>
      </c>
      <c r="R313" s="70">
        <v>100</v>
      </c>
      <c r="S313" s="72">
        <v>45713</v>
      </c>
      <c r="T313" s="71" t="s">
        <v>1323</v>
      </c>
      <c r="U313" s="71" t="s">
        <v>5824</v>
      </c>
      <c r="V313" s="72">
        <v>34323</v>
      </c>
      <c r="W313" s="71" t="s">
        <v>1324</v>
      </c>
      <c r="X313" s="71" t="s">
        <v>51</v>
      </c>
      <c r="Y313" s="71" t="s">
        <v>52</v>
      </c>
      <c r="Z313" s="70">
        <v>0</v>
      </c>
      <c r="AA313" s="70">
        <v>6</v>
      </c>
      <c r="AB313" s="71" t="s">
        <v>36</v>
      </c>
      <c r="AC313" s="71" t="s">
        <v>2905</v>
      </c>
      <c r="AD313" s="71" t="s">
        <v>44</v>
      </c>
      <c r="AE313" s="71" t="s">
        <v>45</v>
      </c>
      <c r="AF313" s="71" t="s">
        <v>5824</v>
      </c>
      <c r="AG313" s="71" t="s">
        <v>46</v>
      </c>
      <c r="AH313" s="73">
        <v>2250</v>
      </c>
      <c r="AI313" s="70"/>
      <c r="AJ313" s="73">
        <v>721.58</v>
      </c>
      <c r="AK313" s="70"/>
      <c r="AL313" s="73">
        <v>2971.58</v>
      </c>
      <c r="AM313" s="73">
        <v>99.05</v>
      </c>
      <c r="AN313" s="109">
        <f t="shared" si="22"/>
        <v>12.38125</v>
      </c>
      <c r="AO313" s="82" t="str">
        <f t="shared" si="24"/>
        <v>19228128</v>
      </c>
      <c r="AP313" s="82">
        <f>VLOOKUP(AO313,Centros!$AA$2:$AB$490,2,FALSE)</f>
        <v>777782</v>
      </c>
      <c r="AQ313" s="82" t="str">
        <f>VLOOKUP(AP313,Centros!$U$2:$V$281,2,FALSE)</f>
        <v>COCINA CENTRAL NAVE SAN FERNANDO</v>
      </c>
      <c r="AR313" s="82" t="str">
        <f>VLOOKUP(A313,Centros!$AC$2:$AE$349,3,FALSE)</f>
        <v>ALGADI</v>
      </c>
      <c r="AS313" s="82">
        <f t="shared" si="25"/>
        <v>777782</v>
      </c>
      <c r="AT313" s="82">
        <f t="shared" si="23"/>
        <v>19228</v>
      </c>
    </row>
    <row r="314" spans="1:46" x14ac:dyDescent="0.3">
      <c r="A314" s="70">
        <v>19228</v>
      </c>
      <c r="B314" s="70">
        <v>2106</v>
      </c>
      <c r="C314" s="71" t="s">
        <v>2915</v>
      </c>
      <c r="D314" s="70">
        <v>2106</v>
      </c>
      <c r="E314" s="71" t="s">
        <v>35</v>
      </c>
      <c r="F314" s="72">
        <v>45871</v>
      </c>
      <c r="G314" s="72"/>
      <c r="H314" s="71" t="s">
        <v>2916</v>
      </c>
      <c r="I314" s="71" t="s">
        <v>2917</v>
      </c>
      <c r="J314" s="71" t="s">
        <v>36</v>
      </c>
      <c r="K314" s="71" t="s">
        <v>2918</v>
      </c>
      <c r="L314" s="71" t="s">
        <v>2919</v>
      </c>
      <c r="M314" s="71" t="s">
        <v>2920</v>
      </c>
      <c r="N314" s="71" t="s">
        <v>311</v>
      </c>
      <c r="O314" s="71" t="s">
        <v>38</v>
      </c>
      <c r="P314" s="70">
        <v>300</v>
      </c>
      <c r="Q314" s="71" t="s">
        <v>57</v>
      </c>
      <c r="R314" s="70">
        <v>7.5</v>
      </c>
      <c r="S314" s="72">
        <v>45783</v>
      </c>
      <c r="T314" s="71" t="s">
        <v>1323</v>
      </c>
      <c r="U314" s="71" t="s">
        <v>155</v>
      </c>
      <c r="V314" s="72">
        <v>38085</v>
      </c>
      <c r="W314" s="71" t="s">
        <v>1324</v>
      </c>
      <c r="X314" s="71" t="s">
        <v>51</v>
      </c>
      <c r="Y314" s="71" t="s">
        <v>43</v>
      </c>
      <c r="Z314" s="70">
        <v>0</v>
      </c>
      <c r="AA314" s="70">
        <v>6</v>
      </c>
      <c r="AB314" s="71" t="s">
        <v>36</v>
      </c>
      <c r="AC314" s="71" t="s">
        <v>2905</v>
      </c>
      <c r="AD314" s="71" t="s">
        <v>44</v>
      </c>
      <c r="AE314" s="71" t="s">
        <v>45</v>
      </c>
      <c r="AF314" s="71" t="s">
        <v>297</v>
      </c>
      <c r="AG314" s="71" t="s">
        <v>46</v>
      </c>
      <c r="AH314" s="73">
        <v>130.75</v>
      </c>
      <c r="AI314" s="70"/>
      <c r="AJ314" s="73">
        <v>41.94</v>
      </c>
      <c r="AK314" s="70"/>
      <c r="AL314" s="73">
        <v>172.69</v>
      </c>
      <c r="AM314" s="73">
        <v>5.76</v>
      </c>
      <c r="AN314" s="109">
        <f t="shared" si="22"/>
        <v>9.6</v>
      </c>
      <c r="AO314" s="82" t="str">
        <f t="shared" si="24"/>
        <v>19228128</v>
      </c>
      <c r="AP314" s="82">
        <f>VLOOKUP(AO314,Centros!$AA$2:$AB$490,2,FALSE)</f>
        <v>777782</v>
      </c>
      <c r="AQ314" s="82" t="str">
        <f>VLOOKUP(AP314,Centros!$U$2:$V$281,2,FALSE)</f>
        <v>COCINA CENTRAL NAVE SAN FERNANDO</v>
      </c>
      <c r="AR314" s="82" t="str">
        <f>VLOOKUP(A314,Centros!$AC$2:$AE$349,3,FALSE)</f>
        <v>ALGADI</v>
      </c>
      <c r="AS314" s="82">
        <f t="shared" si="25"/>
        <v>777782</v>
      </c>
      <c r="AT314" s="82">
        <f t="shared" si="23"/>
        <v>19228</v>
      </c>
    </row>
    <row r="315" spans="1:46" x14ac:dyDescent="0.3">
      <c r="A315" s="70">
        <v>19228</v>
      </c>
      <c r="B315" s="70">
        <v>278</v>
      </c>
      <c r="C315" s="71" t="s">
        <v>8185</v>
      </c>
      <c r="D315" s="70">
        <v>278</v>
      </c>
      <c r="E315" s="71" t="s">
        <v>35</v>
      </c>
      <c r="F315" s="72">
        <v>45904</v>
      </c>
      <c r="G315" s="72"/>
      <c r="H315" s="71" t="s">
        <v>8186</v>
      </c>
      <c r="I315" s="71" t="s">
        <v>8187</v>
      </c>
      <c r="J315" s="71" t="s">
        <v>8188</v>
      </c>
      <c r="K315" s="71" t="s">
        <v>8188</v>
      </c>
      <c r="L315" s="71" t="s">
        <v>8189</v>
      </c>
      <c r="M315" s="71" t="s">
        <v>8190</v>
      </c>
      <c r="N315" s="71" t="s">
        <v>326</v>
      </c>
      <c r="O315" s="71" t="s">
        <v>38</v>
      </c>
      <c r="P315" s="70">
        <v>300</v>
      </c>
      <c r="Q315" s="71" t="s">
        <v>78</v>
      </c>
      <c r="R315" s="70">
        <v>50</v>
      </c>
      <c r="S315" s="72">
        <v>38596</v>
      </c>
      <c r="T315" s="71" t="s">
        <v>2836</v>
      </c>
      <c r="U315" s="71" t="s">
        <v>58</v>
      </c>
      <c r="V315" s="72">
        <v>22470</v>
      </c>
      <c r="W315" s="71" t="s">
        <v>131</v>
      </c>
      <c r="X315" s="71" t="s">
        <v>42</v>
      </c>
      <c r="Y315" s="71" t="s">
        <v>36</v>
      </c>
      <c r="Z315" s="70">
        <v>0</v>
      </c>
      <c r="AA315" s="70">
        <v>10</v>
      </c>
      <c r="AB315" s="71" t="s">
        <v>36</v>
      </c>
      <c r="AC315" s="71" t="s">
        <v>2905</v>
      </c>
      <c r="AD315" s="71" t="s">
        <v>44</v>
      </c>
      <c r="AE315" s="71" t="s">
        <v>53</v>
      </c>
      <c r="AF315" s="71" t="s">
        <v>40</v>
      </c>
      <c r="AG315" s="71" t="s">
        <v>46</v>
      </c>
      <c r="AH315" s="73">
        <v>769.87</v>
      </c>
      <c r="AI315" s="73">
        <v>90.64</v>
      </c>
      <c r="AJ315" s="73">
        <v>275.95999999999998</v>
      </c>
      <c r="AK315" s="70"/>
      <c r="AL315" s="73">
        <v>1136.47</v>
      </c>
      <c r="AM315" s="73">
        <v>37.880000000000003</v>
      </c>
      <c r="AN315" s="109">
        <f t="shared" si="22"/>
        <v>9.4700000000000006</v>
      </c>
      <c r="AO315" s="82" t="str">
        <f t="shared" si="24"/>
        <v>1922836</v>
      </c>
      <c r="AP315" s="82">
        <f>VLOOKUP(AO315,Centros!$AA$2:$AB$490,2,FALSE)</f>
        <v>110030</v>
      </c>
      <c r="AQ315" s="82" t="str">
        <f>VLOOKUP(AP315,Centros!$U$2:$V$281,2,FALSE)</f>
        <v>COLEGIO INMACULADA</v>
      </c>
      <c r="AR315" s="82" t="str">
        <f>VLOOKUP(A315,Centros!$AC$2:$AE$349,3,FALSE)</f>
        <v>ALGADI</v>
      </c>
      <c r="AS315" s="82">
        <f t="shared" si="25"/>
        <v>110030</v>
      </c>
      <c r="AT315" s="82">
        <f t="shared" si="23"/>
        <v>19228</v>
      </c>
    </row>
    <row r="316" spans="1:46" x14ac:dyDescent="0.3">
      <c r="A316" s="70">
        <v>19228</v>
      </c>
      <c r="B316" s="70">
        <v>1740</v>
      </c>
      <c r="C316" s="71" t="s">
        <v>5825</v>
      </c>
      <c r="D316" s="70">
        <v>1740</v>
      </c>
      <c r="E316" s="71" t="s">
        <v>35</v>
      </c>
      <c r="F316" s="72">
        <v>45904</v>
      </c>
      <c r="G316" s="72"/>
      <c r="H316" s="71" t="s">
        <v>5826</v>
      </c>
      <c r="I316" s="71" t="s">
        <v>5827</v>
      </c>
      <c r="J316" s="71" t="s">
        <v>5828</v>
      </c>
      <c r="K316" s="71" t="s">
        <v>5829</v>
      </c>
      <c r="L316" s="71" t="s">
        <v>5830</v>
      </c>
      <c r="M316" s="71" t="s">
        <v>5831</v>
      </c>
      <c r="N316" s="71" t="s">
        <v>5832</v>
      </c>
      <c r="O316" s="71" t="s">
        <v>38</v>
      </c>
      <c r="P316" s="70">
        <v>300</v>
      </c>
      <c r="Q316" s="71" t="s">
        <v>78</v>
      </c>
      <c r="R316" s="70">
        <v>100</v>
      </c>
      <c r="S316" s="72">
        <v>34078</v>
      </c>
      <c r="T316" s="71" t="s">
        <v>5270</v>
      </c>
      <c r="U316" s="71" t="s">
        <v>254</v>
      </c>
      <c r="V316" s="72">
        <v>25203</v>
      </c>
      <c r="W316" s="71" t="s">
        <v>896</v>
      </c>
      <c r="X316" s="71" t="s">
        <v>42</v>
      </c>
      <c r="Y316" s="71" t="s">
        <v>36</v>
      </c>
      <c r="Z316" s="70">
        <v>1</v>
      </c>
      <c r="AA316" s="70">
        <v>10</v>
      </c>
      <c r="AB316" s="71" t="s">
        <v>36</v>
      </c>
      <c r="AC316" s="71" t="s">
        <v>2905</v>
      </c>
      <c r="AD316" s="71" t="s">
        <v>44</v>
      </c>
      <c r="AE316" s="71" t="s">
        <v>45</v>
      </c>
      <c r="AF316" s="71" t="s">
        <v>254</v>
      </c>
      <c r="AG316" s="71" t="s">
        <v>46</v>
      </c>
      <c r="AH316" s="73">
        <v>1406.6</v>
      </c>
      <c r="AI316" s="73">
        <v>196.77</v>
      </c>
      <c r="AJ316" s="73">
        <v>514.21</v>
      </c>
      <c r="AK316" s="70"/>
      <c r="AL316" s="73">
        <v>2117.58</v>
      </c>
      <c r="AM316" s="73">
        <v>70.59</v>
      </c>
      <c r="AN316" s="109">
        <f t="shared" si="22"/>
        <v>8.8237500000000004</v>
      </c>
      <c r="AO316" s="82" t="str">
        <f t="shared" si="24"/>
        <v>19228119</v>
      </c>
      <c r="AP316" s="82">
        <f>VLOOKUP(AO316,Centros!$AA$2:$AB$490,2,FALSE)</f>
        <v>110301</v>
      </c>
      <c r="AQ316" s="82" t="str">
        <f>VLOOKUP(AP316,Centros!$U$2:$V$281,2,FALSE)</f>
        <v>FUND. ED. MARY WARD (IRL. SOTO)</v>
      </c>
      <c r="AR316" s="82" t="str">
        <f>VLOOKUP(A316,Centros!$AC$2:$AE$349,3,FALSE)</f>
        <v>ALGADI</v>
      </c>
      <c r="AS316" s="82">
        <f t="shared" si="25"/>
        <v>110301</v>
      </c>
      <c r="AT316" s="82">
        <f t="shared" si="23"/>
        <v>19228</v>
      </c>
    </row>
    <row r="317" spans="1:46" x14ac:dyDescent="0.3">
      <c r="A317" s="70">
        <v>20033</v>
      </c>
      <c r="B317" s="70">
        <v>11</v>
      </c>
      <c r="C317" s="71" t="s">
        <v>8191</v>
      </c>
      <c r="D317" s="70">
        <v>11</v>
      </c>
      <c r="E317" s="71" t="s">
        <v>7444</v>
      </c>
      <c r="F317" s="72">
        <v>45909</v>
      </c>
      <c r="G317" s="72"/>
      <c r="H317" s="71" t="s">
        <v>8192</v>
      </c>
      <c r="I317" s="71" t="s">
        <v>8193</v>
      </c>
      <c r="J317" s="71" t="s">
        <v>36</v>
      </c>
      <c r="K317" s="71" t="s">
        <v>8194</v>
      </c>
      <c r="L317" s="71" t="s">
        <v>8195</v>
      </c>
      <c r="M317" s="71" t="s">
        <v>8196</v>
      </c>
      <c r="N317" s="71" t="s">
        <v>7450</v>
      </c>
      <c r="O317" s="71" t="s">
        <v>138</v>
      </c>
      <c r="P317" s="70">
        <v>389</v>
      </c>
      <c r="Q317" s="71" t="s">
        <v>5340</v>
      </c>
      <c r="R317" s="70">
        <v>25</v>
      </c>
      <c r="S317" s="72">
        <v>45586</v>
      </c>
      <c r="T317" s="71" t="s">
        <v>7451</v>
      </c>
      <c r="U317" s="71" t="s">
        <v>8197</v>
      </c>
      <c r="V317" s="72">
        <v>36656</v>
      </c>
      <c r="W317" s="71" t="s">
        <v>70</v>
      </c>
      <c r="X317" s="71" t="s">
        <v>42</v>
      </c>
      <c r="Y317" s="71" t="s">
        <v>52</v>
      </c>
      <c r="Z317" s="70">
        <v>0</v>
      </c>
      <c r="AA317" s="70">
        <v>9</v>
      </c>
      <c r="AB317" s="71" t="s">
        <v>36</v>
      </c>
      <c r="AC317" s="71" t="s">
        <v>2909</v>
      </c>
      <c r="AD317" s="71" t="s">
        <v>44</v>
      </c>
      <c r="AE317" s="71" t="s">
        <v>45</v>
      </c>
      <c r="AF317" s="71" t="s">
        <v>8197</v>
      </c>
      <c r="AG317" s="71" t="s">
        <v>46</v>
      </c>
      <c r="AH317" s="73">
        <v>401.23</v>
      </c>
      <c r="AI317" s="70"/>
      <c r="AJ317" s="73">
        <v>133.09</v>
      </c>
      <c r="AK317" s="70"/>
      <c r="AL317" s="73">
        <v>534.32000000000005</v>
      </c>
      <c r="AM317" s="73">
        <v>17.809999999999999</v>
      </c>
      <c r="AN317" s="109">
        <f t="shared" si="22"/>
        <v>8.9049999999999994</v>
      </c>
      <c r="AO317" s="82" t="str">
        <f t="shared" si="24"/>
        <v>200331</v>
      </c>
      <c r="AP317" s="82">
        <f>VLOOKUP(AO317,Centros!$AA$2:$AB$490,2,FALSE)</f>
        <v>110221</v>
      </c>
      <c r="AQ317" s="82" t="str">
        <f>VLOOKUP(AP317,Centros!$U$2:$V$281,2,FALSE)</f>
        <v>COLEGIO INMACULADA DE OVIEDO</v>
      </c>
      <c r="AR317" s="82" t="str">
        <f>VLOOKUP(A317,Centros!$AC$2:$AE$349,3,FALSE)</f>
        <v>SMI</v>
      </c>
      <c r="AS317" s="82">
        <f t="shared" si="25"/>
        <v>110221</v>
      </c>
      <c r="AT317" s="82">
        <f t="shared" si="23"/>
        <v>20033</v>
      </c>
    </row>
    <row r="318" spans="1:46" x14ac:dyDescent="0.3">
      <c r="A318" s="70">
        <v>19228</v>
      </c>
      <c r="B318" s="70">
        <v>778</v>
      </c>
      <c r="C318" s="71" t="s">
        <v>3490</v>
      </c>
      <c r="D318" s="70">
        <v>778</v>
      </c>
      <c r="E318" s="71" t="s">
        <v>35</v>
      </c>
      <c r="F318" s="72">
        <v>44562</v>
      </c>
      <c r="G318" s="72"/>
      <c r="H318" s="71" t="s">
        <v>3491</v>
      </c>
      <c r="I318" s="71" t="s">
        <v>3492</v>
      </c>
      <c r="J318" s="71" t="s">
        <v>36</v>
      </c>
      <c r="K318" s="71" t="s">
        <v>3493</v>
      </c>
      <c r="L318" s="71" t="s">
        <v>3494</v>
      </c>
      <c r="M318" s="71" t="s">
        <v>3495</v>
      </c>
      <c r="N318" s="71" t="s">
        <v>94</v>
      </c>
      <c r="O318" s="71" t="s">
        <v>38</v>
      </c>
      <c r="P318" s="70">
        <v>100</v>
      </c>
      <c r="Q318" s="71" t="s">
        <v>2951</v>
      </c>
      <c r="R318" s="70">
        <v>100</v>
      </c>
      <c r="S318" s="72">
        <v>33890</v>
      </c>
      <c r="T318" s="71" t="s">
        <v>2844</v>
      </c>
      <c r="U318" s="71" t="s">
        <v>95</v>
      </c>
      <c r="V318" s="72">
        <v>23215</v>
      </c>
      <c r="W318" s="71" t="s">
        <v>96</v>
      </c>
      <c r="X318" s="71" t="s">
        <v>42</v>
      </c>
      <c r="Y318" s="71" t="s">
        <v>60</v>
      </c>
      <c r="Z318" s="70">
        <v>0</v>
      </c>
      <c r="AA318" s="70">
        <v>10</v>
      </c>
      <c r="AB318" s="71" t="s">
        <v>36</v>
      </c>
      <c r="AC318" s="71" t="s">
        <v>2972</v>
      </c>
      <c r="AD318" s="71" t="s">
        <v>97</v>
      </c>
      <c r="AE318" s="71" t="s">
        <v>45</v>
      </c>
      <c r="AF318" s="71" t="s">
        <v>71</v>
      </c>
      <c r="AG318" s="71" t="s">
        <v>46</v>
      </c>
      <c r="AH318" s="73">
        <v>1831.46</v>
      </c>
      <c r="AI318" s="73">
        <v>267.08999999999997</v>
      </c>
      <c r="AJ318" s="73">
        <v>673.01</v>
      </c>
      <c r="AK318" s="70"/>
      <c r="AL318" s="73">
        <v>2771.56</v>
      </c>
      <c r="AM318" s="73">
        <v>92.39</v>
      </c>
      <c r="AN318" s="109">
        <f t="shared" si="22"/>
        <v>11.54875</v>
      </c>
      <c r="AO318" s="82" t="str">
        <f t="shared" si="24"/>
        <v>1922876</v>
      </c>
      <c r="AP318" s="82">
        <f>VLOOKUP(AO318,Centros!$AA$2:$AB$490,2,FALSE)</f>
        <v>400001</v>
      </c>
      <c r="AQ318" s="82" t="str">
        <f>VLOOKUP(AP318,Centros!$U$2:$V$281,2,FALSE)</f>
        <v>CASA DE EJERCICIOS SAN JOSE</v>
      </c>
      <c r="AR318" s="82" t="str">
        <f>VLOOKUP(A318,Centros!$AC$2:$AE$349,3,FALSE)</f>
        <v>ALGADI</v>
      </c>
      <c r="AS318" s="82">
        <f t="shared" si="25"/>
        <v>400001</v>
      </c>
      <c r="AT318" s="82">
        <f t="shared" si="23"/>
        <v>19228</v>
      </c>
    </row>
    <row r="319" spans="1:46" x14ac:dyDescent="0.3">
      <c r="A319" s="70">
        <v>19208</v>
      </c>
      <c r="B319" s="70">
        <v>93</v>
      </c>
      <c r="C319" s="71" t="s">
        <v>8198</v>
      </c>
      <c r="D319" s="70">
        <v>93</v>
      </c>
      <c r="E319" s="71" t="s">
        <v>1226</v>
      </c>
      <c r="F319" s="72">
        <v>45908</v>
      </c>
      <c r="G319" s="72"/>
      <c r="H319" s="71" t="s">
        <v>8199</v>
      </c>
      <c r="I319" s="71" t="s">
        <v>8200</v>
      </c>
      <c r="J319" s="71" t="s">
        <v>36</v>
      </c>
      <c r="K319" s="71" t="s">
        <v>8201</v>
      </c>
      <c r="L319" s="71" t="s">
        <v>8202</v>
      </c>
      <c r="M319" s="71" t="s">
        <v>8203</v>
      </c>
      <c r="N319" s="71" t="s">
        <v>1241</v>
      </c>
      <c r="O319" s="71" t="s">
        <v>81</v>
      </c>
      <c r="P319" s="70">
        <v>300</v>
      </c>
      <c r="Q319" s="71" t="s">
        <v>57</v>
      </c>
      <c r="R319" s="70">
        <v>50</v>
      </c>
      <c r="S319" s="72">
        <v>45908</v>
      </c>
      <c r="T319" s="71" t="s">
        <v>1242</v>
      </c>
      <c r="U319" s="71" t="s">
        <v>82</v>
      </c>
      <c r="V319" s="72">
        <v>29199</v>
      </c>
      <c r="W319" s="71" t="s">
        <v>111</v>
      </c>
      <c r="X319" s="71" t="s">
        <v>51</v>
      </c>
      <c r="Y319" s="71" t="s">
        <v>52</v>
      </c>
      <c r="Z319" s="70">
        <v>0</v>
      </c>
      <c r="AA319" s="70">
        <v>10</v>
      </c>
      <c r="AB319" s="71" t="s">
        <v>36</v>
      </c>
      <c r="AC319" s="71" t="s">
        <v>2906</v>
      </c>
      <c r="AD319" s="71" t="s">
        <v>44</v>
      </c>
      <c r="AE319" s="71" t="s">
        <v>45</v>
      </c>
      <c r="AF319" s="71" t="s">
        <v>40</v>
      </c>
      <c r="AG319" s="71" t="s">
        <v>55</v>
      </c>
      <c r="AH319" s="73">
        <v>747.93</v>
      </c>
      <c r="AI319" s="73">
        <v>124.61</v>
      </c>
      <c r="AJ319" s="73">
        <v>279.83999999999997</v>
      </c>
      <c r="AK319" s="70"/>
      <c r="AL319" s="73">
        <v>1152.3800000000001</v>
      </c>
      <c r="AM319" s="73">
        <v>37.17</v>
      </c>
      <c r="AN319" s="109">
        <f t="shared" si="22"/>
        <v>9.2925000000000004</v>
      </c>
      <c r="AO319" s="82" t="str">
        <f t="shared" si="24"/>
        <v>192083</v>
      </c>
      <c r="AP319" s="82">
        <f>VLOOKUP(AO319,Centros!$AA$2:$AB$490,2,FALSE)</f>
        <v>110025</v>
      </c>
      <c r="AQ319" s="82" t="str">
        <f>VLOOKUP(AP319,Centros!$U$2:$V$281,2,FALSE)</f>
        <v>COLEGIO TERESIANAS GANDUXER</v>
      </c>
      <c r="AR319" s="82" t="str">
        <f>VLOOKUP(A319,Centros!$AC$2:$AE$349,3,FALSE)</f>
        <v>ALGADI</v>
      </c>
      <c r="AS319" s="82">
        <f t="shared" si="25"/>
        <v>110025</v>
      </c>
      <c r="AT319" s="82">
        <f t="shared" si="23"/>
        <v>19208</v>
      </c>
    </row>
    <row r="320" spans="1:46" x14ac:dyDescent="0.3">
      <c r="A320" s="70">
        <v>19247</v>
      </c>
      <c r="B320" s="70">
        <v>15</v>
      </c>
      <c r="C320" s="71" t="s">
        <v>8204</v>
      </c>
      <c r="D320" s="70">
        <v>15</v>
      </c>
      <c r="E320" s="71" t="s">
        <v>2746</v>
      </c>
      <c r="F320" s="72">
        <v>45916</v>
      </c>
      <c r="G320" s="72"/>
      <c r="H320" s="71" t="s">
        <v>8205</v>
      </c>
      <c r="I320" s="71" t="s">
        <v>8206</v>
      </c>
      <c r="J320" s="71" t="s">
        <v>36</v>
      </c>
      <c r="K320" s="71" t="s">
        <v>8207</v>
      </c>
      <c r="L320" s="71" t="s">
        <v>8208</v>
      </c>
      <c r="M320" s="71" t="s">
        <v>8209</v>
      </c>
      <c r="N320" s="71" t="s">
        <v>2750</v>
      </c>
      <c r="O320" s="71" t="s">
        <v>1537</v>
      </c>
      <c r="P320" s="70">
        <v>402</v>
      </c>
      <c r="Q320" s="71" t="s">
        <v>3091</v>
      </c>
      <c r="R320" s="70">
        <v>100</v>
      </c>
      <c r="S320" s="72">
        <v>45916</v>
      </c>
      <c r="T320" s="71"/>
      <c r="U320" s="71" t="s">
        <v>6992</v>
      </c>
      <c r="V320" s="72">
        <v>25588</v>
      </c>
      <c r="W320" s="71" t="s">
        <v>70</v>
      </c>
      <c r="X320" s="71" t="s">
        <v>42</v>
      </c>
      <c r="Y320" s="71" t="s">
        <v>52</v>
      </c>
      <c r="Z320" s="70">
        <v>0</v>
      </c>
      <c r="AA320" s="70">
        <v>10</v>
      </c>
      <c r="AB320" s="71" t="s">
        <v>36</v>
      </c>
      <c r="AC320" s="71" t="s">
        <v>2922</v>
      </c>
      <c r="AD320" s="71" t="s">
        <v>44</v>
      </c>
      <c r="AE320" s="71"/>
      <c r="AF320" s="71" t="s">
        <v>6992</v>
      </c>
      <c r="AG320" s="71" t="s">
        <v>46</v>
      </c>
      <c r="AH320" s="70"/>
      <c r="AI320" s="70"/>
      <c r="AJ320" s="70"/>
      <c r="AK320" s="70"/>
      <c r="AL320" s="70"/>
      <c r="AM320" s="70"/>
      <c r="AN320" s="109">
        <f t="shared" si="22"/>
        <v>0</v>
      </c>
      <c r="AO320" s="82" t="str">
        <f>CONCATENATE(A320,W320)</f>
        <v>192471</v>
      </c>
      <c r="AP320" s="82">
        <f>VLOOKUP(AO320,Centros!$AA$2:$AB$490,2,FALSE)</f>
        <v>350005</v>
      </c>
      <c r="AQ320" s="82" t="str">
        <f>VLOOKUP(AP320,Centros!$U$2:$V$281,2,FALSE)</f>
        <v xml:space="preserve">CONVENTO DE LOS AGUSTINOS FILIPINOS </v>
      </c>
      <c r="AR320" s="82" t="str">
        <f>VLOOKUP(A320,Centros!$AC$2:$AE$349,3,FALSE)</f>
        <v>ALGADI</v>
      </c>
      <c r="AS320" s="82">
        <f t="shared" si="25"/>
        <v>350005</v>
      </c>
      <c r="AT320" s="82">
        <f t="shared" si="23"/>
        <v>19247</v>
      </c>
    </row>
    <row r="321" spans="1:46" x14ac:dyDescent="0.3">
      <c r="A321" s="70">
        <v>19228</v>
      </c>
      <c r="B321" s="70">
        <v>283</v>
      </c>
      <c r="C321" s="71" t="s">
        <v>8210</v>
      </c>
      <c r="D321" s="70">
        <v>283</v>
      </c>
      <c r="E321" s="71" t="s">
        <v>35</v>
      </c>
      <c r="F321" s="72">
        <v>45898</v>
      </c>
      <c r="G321" s="72"/>
      <c r="H321" s="71" t="s">
        <v>8211</v>
      </c>
      <c r="I321" s="71" t="s">
        <v>8212</v>
      </c>
      <c r="J321" s="71" t="s">
        <v>36</v>
      </c>
      <c r="K321" s="71" t="s">
        <v>8213</v>
      </c>
      <c r="L321" s="71" t="s">
        <v>8214</v>
      </c>
      <c r="M321" s="71" t="s">
        <v>8215</v>
      </c>
      <c r="N321" s="71" t="s">
        <v>174</v>
      </c>
      <c r="O321" s="71" t="s">
        <v>38</v>
      </c>
      <c r="P321" s="70">
        <v>300</v>
      </c>
      <c r="Q321" s="71" t="s">
        <v>78</v>
      </c>
      <c r="R321" s="70">
        <v>50</v>
      </c>
      <c r="S321" s="72">
        <v>43529</v>
      </c>
      <c r="T321" s="71" t="s">
        <v>2839</v>
      </c>
      <c r="U321" s="71" t="s">
        <v>40</v>
      </c>
      <c r="V321" s="72">
        <v>23737</v>
      </c>
      <c r="W321" s="71" t="s">
        <v>159</v>
      </c>
      <c r="X321" s="71" t="s">
        <v>42</v>
      </c>
      <c r="Y321" s="71" t="s">
        <v>36</v>
      </c>
      <c r="Z321" s="70">
        <v>0</v>
      </c>
      <c r="AA321" s="70">
        <v>10</v>
      </c>
      <c r="AB321" s="71" t="s">
        <v>36</v>
      </c>
      <c r="AC321" s="71" t="s">
        <v>2905</v>
      </c>
      <c r="AD321" s="71" t="s">
        <v>44</v>
      </c>
      <c r="AE321" s="71" t="s">
        <v>53</v>
      </c>
      <c r="AF321" s="71" t="s">
        <v>54</v>
      </c>
      <c r="AG321" s="71" t="s">
        <v>46</v>
      </c>
      <c r="AH321" s="73">
        <v>521.48</v>
      </c>
      <c r="AI321" s="70"/>
      <c r="AJ321" s="73">
        <v>-292.62</v>
      </c>
      <c r="AK321" s="70"/>
      <c r="AL321" s="73">
        <v>228.86</v>
      </c>
      <c r="AM321" s="73">
        <v>7.38</v>
      </c>
      <c r="AN321" s="109">
        <f t="shared" si="22"/>
        <v>1.845</v>
      </c>
      <c r="AO321" s="82" t="str">
        <f t="shared" si="24"/>
        <v>1922850</v>
      </c>
      <c r="AP321" s="82">
        <f>VLOOKUP(AO321,Centros!$AA$2:$AB$490,2,FALSE)</f>
        <v>110091</v>
      </c>
      <c r="AQ321" s="82" t="str">
        <f>VLOOKUP(AP321,Centros!$U$2:$V$281,2,FALSE)</f>
        <v>COLEGIO CLARET -MADRID</v>
      </c>
      <c r="AR321" s="82" t="str">
        <f>VLOOKUP(A321,Centros!$AC$2:$AE$349,3,FALSE)</f>
        <v>ALGADI</v>
      </c>
      <c r="AS321" s="82">
        <f t="shared" si="25"/>
        <v>110091</v>
      </c>
      <c r="AT321" s="82">
        <f t="shared" si="23"/>
        <v>19228</v>
      </c>
    </row>
    <row r="322" spans="1:46" x14ac:dyDescent="0.3">
      <c r="A322" s="70">
        <v>19228</v>
      </c>
      <c r="B322" s="70">
        <v>2244</v>
      </c>
      <c r="C322" s="71" t="s">
        <v>8216</v>
      </c>
      <c r="D322" s="70">
        <v>2244</v>
      </c>
      <c r="E322" s="71" t="s">
        <v>35</v>
      </c>
      <c r="F322" s="72">
        <v>45915</v>
      </c>
      <c r="G322" s="72"/>
      <c r="H322" s="71" t="s">
        <v>8217</v>
      </c>
      <c r="I322" s="71" t="s">
        <v>8218</v>
      </c>
      <c r="J322" s="71" t="s">
        <v>36</v>
      </c>
      <c r="K322" s="71" t="s">
        <v>8219</v>
      </c>
      <c r="L322" s="71" t="s">
        <v>8220</v>
      </c>
      <c r="M322" s="71" t="s">
        <v>8221</v>
      </c>
      <c r="N322" s="71" t="s">
        <v>206</v>
      </c>
      <c r="O322" s="71" t="s">
        <v>38</v>
      </c>
      <c r="P322" s="70">
        <v>300</v>
      </c>
      <c r="Q322" s="71" t="s">
        <v>57</v>
      </c>
      <c r="R322" s="70">
        <v>25</v>
      </c>
      <c r="S322" s="72">
        <v>45915</v>
      </c>
      <c r="T322" s="71" t="s">
        <v>5652</v>
      </c>
      <c r="U322" s="71" t="s">
        <v>79</v>
      </c>
      <c r="V322" s="72">
        <v>36841</v>
      </c>
      <c r="W322" s="71" t="s">
        <v>897</v>
      </c>
      <c r="X322" s="71" t="s">
        <v>42</v>
      </c>
      <c r="Y322" s="71" t="s">
        <v>36</v>
      </c>
      <c r="Z322" s="70">
        <v>0</v>
      </c>
      <c r="AA322" s="70">
        <v>10</v>
      </c>
      <c r="AB322" s="71" t="s">
        <v>36</v>
      </c>
      <c r="AC322" s="71" t="s">
        <v>2905</v>
      </c>
      <c r="AD322" s="71" t="s">
        <v>44</v>
      </c>
      <c r="AE322" s="71" t="s">
        <v>45</v>
      </c>
      <c r="AF322" s="71" t="s">
        <v>5415</v>
      </c>
      <c r="AG322" s="71" t="s">
        <v>46</v>
      </c>
      <c r="AH322" s="73">
        <v>300.01</v>
      </c>
      <c r="AI322" s="73">
        <v>45.32</v>
      </c>
      <c r="AJ322" s="73">
        <v>122.74</v>
      </c>
      <c r="AK322" s="70"/>
      <c r="AL322" s="73">
        <v>468.07</v>
      </c>
      <c r="AM322" s="73">
        <v>15.6</v>
      </c>
      <c r="AN322" s="109">
        <f t="shared" si="22"/>
        <v>7.8</v>
      </c>
      <c r="AO322" s="82" t="str">
        <f t="shared" si="24"/>
        <v>19228120</v>
      </c>
      <c r="AP322" s="82">
        <f>VLOOKUP(AO322,Centros!$AA$2:$AB$490,2,FALSE)</f>
        <v>110302</v>
      </c>
      <c r="AQ322" s="82" t="str">
        <f>VLOOKUP(AP322,Centros!$U$2:$V$281,2,FALSE)</f>
        <v>FUND. ED. MARY WARD (IRL. MADRID)</v>
      </c>
      <c r="AR322" s="82" t="str">
        <f>VLOOKUP(A322,Centros!$AC$2:$AE$349,3,FALSE)</f>
        <v>ALGADI</v>
      </c>
      <c r="AS322" s="82">
        <f t="shared" si="25"/>
        <v>110302</v>
      </c>
      <c r="AT322" s="82">
        <f t="shared" si="23"/>
        <v>19228</v>
      </c>
    </row>
    <row r="323" spans="1:46" x14ac:dyDescent="0.3">
      <c r="A323" s="70">
        <v>19228</v>
      </c>
      <c r="B323" s="70">
        <v>2078</v>
      </c>
      <c r="C323" s="71" t="s">
        <v>2873</v>
      </c>
      <c r="D323" s="70">
        <v>2078</v>
      </c>
      <c r="E323" s="71" t="s">
        <v>35</v>
      </c>
      <c r="F323" s="72">
        <v>45752</v>
      </c>
      <c r="G323" s="72"/>
      <c r="H323" s="71" t="s">
        <v>2874</v>
      </c>
      <c r="I323" s="71" t="s">
        <v>2875</v>
      </c>
      <c r="J323" s="71" t="s">
        <v>36</v>
      </c>
      <c r="K323" s="71" t="s">
        <v>2876</v>
      </c>
      <c r="L323" s="71" t="s">
        <v>2877</v>
      </c>
      <c r="M323" s="71" t="s">
        <v>2878</v>
      </c>
      <c r="N323" s="71" t="s">
        <v>37</v>
      </c>
      <c r="O323" s="71" t="s">
        <v>38</v>
      </c>
      <c r="P323" s="70">
        <v>410</v>
      </c>
      <c r="Q323" s="71" t="s">
        <v>241</v>
      </c>
      <c r="R323" s="70">
        <v>100</v>
      </c>
      <c r="S323" s="72">
        <v>45752</v>
      </c>
      <c r="T323" s="71" t="s">
        <v>2844</v>
      </c>
      <c r="U323" s="71" t="s">
        <v>287</v>
      </c>
      <c r="V323" s="72">
        <v>25662</v>
      </c>
      <c r="W323" s="71" t="s">
        <v>96</v>
      </c>
      <c r="X323" s="71" t="s">
        <v>42</v>
      </c>
      <c r="Y323" s="71" t="s">
        <v>52</v>
      </c>
      <c r="Z323" s="70">
        <v>0</v>
      </c>
      <c r="AA323" s="70">
        <v>10</v>
      </c>
      <c r="AB323" s="71" t="s">
        <v>36</v>
      </c>
      <c r="AC323" s="71" t="s">
        <v>2905</v>
      </c>
      <c r="AD323" s="71" t="s">
        <v>44</v>
      </c>
      <c r="AE323" s="71" t="s">
        <v>45</v>
      </c>
      <c r="AF323" s="71" t="s">
        <v>287</v>
      </c>
      <c r="AG323" s="71" t="s">
        <v>46</v>
      </c>
      <c r="AH323" s="73">
        <v>1300</v>
      </c>
      <c r="AI323" s="73">
        <v>216.67</v>
      </c>
      <c r="AJ323" s="73">
        <v>486.39</v>
      </c>
      <c r="AK323" s="70"/>
      <c r="AL323" s="73">
        <v>2003.06</v>
      </c>
      <c r="AM323" s="73">
        <v>66.77</v>
      </c>
      <c r="AN323" s="109">
        <f t="shared" si="22"/>
        <v>8.3462499999999995</v>
      </c>
      <c r="AO323" s="82" t="str">
        <f t="shared" si="24"/>
        <v>1922876</v>
      </c>
      <c r="AP323" s="82">
        <f>VLOOKUP(AO323,Centros!$AA$2:$AB$490,2,FALSE)</f>
        <v>400001</v>
      </c>
      <c r="AQ323" s="82" t="str">
        <f>VLOOKUP(AP323,Centros!$U$2:$V$281,2,FALSE)</f>
        <v>CASA DE EJERCICIOS SAN JOSE</v>
      </c>
      <c r="AR323" s="82" t="str">
        <f>VLOOKUP(A323,Centros!$AC$2:$AE$349,3,FALSE)</f>
        <v>ALGADI</v>
      </c>
      <c r="AS323" s="82">
        <f t="shared" si="25"/>
        <v>400001</v>
      </c>
      <c r="AT323" s="82">
        <f t="shared" si="23"/>
        <v>19228</v>
      </c>
    </row>
    <row r="324" spans="1:46" s="48" customFormat="1" x14ac:dyDescent="0.3">
      <c r="A324" s="70">
        <v>19228</v>
      </c>
      <c r="B324" s="70">
        <v>623</v>
      </c>
      <c r="C324" s="71" t="s">
        <v>8223</v>
      </c>
      <c r="D324" s="70">
        <v>623</v>
      </c>
      <c r="E324" s="71" t="s">
        <v>35</v>
      </c>
      <c r="F324" s="72">
        <v>45901</v>
      </c>
      <c r="G324" s="72"/>
      <c r="H324" s="71" t="s">
        <v>8224</v>
      </c>
      <c r="I324" s="71" t="s">
        <v>8225</v>
      </c>
      <c r="J324" s="71" t="s">
        <v>36</v>
      </c>
      <c r="K324" s="71" t="s">
        <v>8226</v>
      </c>
      <c r="L324" s="71" t="s">
        <v>8227</v>
      </c>
      <c r="M324" s="71" t="s">
        <v>8228</v>
      </c>
      <c r="N324" s="71" t="s">
        <v>219</v>
      </c>
      <c r="O324" s="71" t="s">
        <v>38</v>
      </c>
      <c r="P324" s="70">
        <v>300</v>
      </c>
      <c r="Q324" s="71" t="s">
        <v>57</v>
      </c>
      <c r="R324" s="70">
        <v>51.28</v>
      </c>
      <c r="S324" s="72">
        <v>43335</v>
      </c>
      <c r="T324" s="71" t="s">
        <v>2841</v>
      </c>
      <c r="U324" s="71" t="s">
        <v>90</v>
      </c>
      <c r="V324" s="72">
        <v>24440</v>
      </c>
      <c r="W324" s="71" t="s">
        <v>165</v>
      </c>
      <c r="X324" s="71" t="s">
        <v>42</v>
      </c>
      <c r="Y324" s="71" t="s">
        <v>36</v>
      </c>
      <c r="Z324" s="70">
        <v>0</v>
      </c>
      <c r="AA324" s="70">
        <v>10</v>
      </c>
      <c r="AB324" s="71" t="s">
        <v>818</v>
      </c>
      <c r="AC324" s="71" t="s">
        <v>2825</v>
      </c>
      <c r="AD324" s="71" t="s">
        <v>92</v>
      </c>
      <c r="AE324" s="71" t="s">
        <v>83</v>
      </c>
      <c r="AF324" s="71" t="s">
        <v>104</v>
      </c>
      <c r="AG324" s="71" t="s">
        <v>46</v>
      </c>
      <c r="AH324" s="73">
        <v>716.28</v>
      </c>
      <c r="AI324" s="73">
        <v>108.8</v>
      </c>
      <c r="AJ324" s="73">
        <v>281.94</v>
      </c>
      <c r="AK324" s="70"/>
      <c r="AL324" s="73">
        <v>1107.02</v>
      </c>
      <c r="AM324" s="73">
        <v>35.71</v>
      </c>
      <c r="AN324" s="109">
        <f t="shared" si="22"/>
        <v>8.7046606864274576</v>
      </c>
      <c r="AO324" s="82" t="str">
        <f t="shared" si="24"/>
        <v>1922843</v>
      </c>
      <c r="AP324" s="82">
        <f>VLOOKUP(AO324,Centros!$AA$2:$AB$490,2,FALSE)</f>
        <v>110070</v>
      </c>
      <c r="AQ324" s="82" t="str">
        <f>VLOOKUP(AP324,Centros!$U$2:$V$281,2,FALSE)</f>
        <v>COL. SAG. CORAZON JESUS-VALDERRIBA</v>
      </c>
      <c r="AR324" s="82" t="str">
        <f>VLOOKUP(A324,Centros!$AC$2:$AE$349,3,FALSE)</f>
        <v>ALGADI</v>
      </c>
      <c r="AS324" s="82">
        <f t="shared" si="25"/>
        <v>110070</v>
      </c>
      <c r="AT324" s="82">
        <f t="shared" si="23"/>
        <v>19228</v>
      </c>
    </row>
    <row r="325" spans="1:46" x14ac:dyDescent="0.3">
      <c r="A325" s="70">
        <v>20028</v>
      </c>
      <c r="B325" s="70">
        <v>63</v>
      </c>
      <c r="C325" s="71" t="s">
        <v>8223</v>
      </c>
      <c r="D325" s="70">
        <v>63</v>
      </c>
      <c r="E325" s="71" t="s">
        <v>63</v>
      </c>
      <c r="F325" s="72">
        <v>45908</v>
      </c>
      <c r="G325" s="72"/>
      <c r="H325" s="71" t="s">
        <v>8224</v>
      </c>
      <c r="I325" s="71" t="s">
        <v>8225</v>
      </c>
      <c r="J325" s="71" t="s">
        <v>36</v>
      </c>
      <c r="K325" s="71" t="s">
        <v>8226</v>
      </c>
      <c r="L325" s="71" t="s">
        <v>8227</v>
      </c>
      <c r="M325" s="71" t="s">
        <v>8228</v>
      </c>
      <c r="N325" s="71" t="s">
        <v>219</v>
      </c>
      <c r="O325" s="71" t="s">
        <v>38</v>
      </c>
      <c r="P325" s="70">
        <v>300</v>
      </c>
      <c r="Q325" s="71" t="s">
        <v>57</v>
      </c>
      <c r="R325" s="70">
        <v>31.25</v>
      </c>
      <c r="S325" s="72">
        <v>43363</v>
      </c>
      <c r="T325" s="71" t="s">
        <v>5500</v>
      </c>
      <c r="U325" s="71" t="s">
        <v>79</v>
      </c>
      <c r="V325" s="72">
        <v>24440</v>
      </c>
      <c r="W325" s="71" t="s">
        <v>248</v>
      </c>
      <c r="X325" s="71" t="s">
        <v>42</v>
      </c>
      <c r="Y325" s="71" t="s">
        <v>36</v>
      </c>
      <c r="Z325" s="70">
        <v>0</v>
      </c>
      <c r="AA325" s="70">
        <v>10</v>
      </c>
      <c r="AB325" s="71" t="s">
        <v>36</v>
      </c>
      <c r="AC325" s="71" t="s">
        <v>2905</v>
      </c>
      <c r="AD325" s="71" t="s">
        <v>44</v>
      </c>
      <c r="AE325" s="71" t="s">
        <v>45</v>
      </c>
      <c r="AF325" s="71" t="s">
        <v>5593</v>
      </c>
      <c r="AG325" s="71" t="s">
        <v>46</v>
      </c>
      <c r="AH325" s="73">
        <v>375.02</v>
      </c>
      <c r="AI325" s="73">
        <v>56.65</v>
      </c>
      <c r="AJ325" s="73">
        <v>160.07</v>
      </c>
      <c r="AK325" s="70"/>
      <c r="AL325" s="73">
        <v>591.74</v>
      </c>
      <c r="AM325" s="73">
        <v>19.72</v>
      </c>
      <c r="AN325" s="109">
        <f t="shared" si="22"/>
        <v>7.8879999999999999</v>
      </c>
      <c r="AO325" s="82" t="str">
        <f t="shared" si="24"/>
        <v>2002816</v>
      </c>
      <c r="AP325" s="82">
        <f>VLOOKUP(AO325,Centros!$AA$2:$AB$490,2,FALSE)</f>
        <v>110070</v>
      </c>
      <c r="AQ325" s="82" t="str">
        <f>VLOOKUP(AP325,Centros!$U$2:$V$281,2,FALSE)</f>
        <v>COL. SAG. CORAZON JESUS-VALDERRIBA</v>
      </c>
      <c r="AR325" s="82" t="str">
        <f>VLOOKUP(A325,Centros!$AC$2:$AE$349,3,FALSE)</f>
        <v>SMI</v>
      </c>
      <c r="AS325" s="82">
        <f t="shared" si="25"/>
        <v>110070</v>
      </c>
      <c r="AT325" s="82">
        <f t="shared" si="23"/>
        <v>20028</v>
      </c>
    </row>
    <row r="326" spans="1:46" x14ac:dyDescent="0.3">
      <c r="A326" s="70">
        <v>19228</v>
      </c>
      <c r="B326" s="70">
        <v>272</v>
      </c>
      <c r="C326" s="71" t="s">
        <v>8229</v>
      </c>
      <c r="D326" s="70">
        <v>272</v>
      </c>
      <c r="E326" s="71" t="s">
        <v>35</v>
      </c>
      <c r="F326" s="72">
        <v>45908</v>
      </c>
      <c r="G326" s="72"/>
      <c r="H326" s="71" t="s">
        <v>8230</v>
      </c>
      <c r="I326" s="71" t="s">
        <v>8231</v>
      </c>
      <c r="J326" s="71" t="s">
        <v>8232</v>
      </c>
      <c r="K326" s="71" t="s">
        <v>8233</v>
      </c>
      <c r="L326" s="71" t="s">
        <v>8234</v>
      </c>
      <c r="M326" s="71" t="s">
        <v>8235</v>
      </c>
      <c r="N326" s="71" t="s">
        <v>5690</v>
      </c>
      <c r="O326" s="71" t="s">
        <v>38</v>
      </c>
      <c r="P326" s="70">
        <v>300</v>
      </c>
      <c r="Q326" s="71" t="s">
        <v>85</v>
      </c>
      <c r="R326" s="70">
        <v>100</v>
      </c>
      <c r="S326" s="72">
        <v>39692</v>
      </c>
      <c r="T326" s="71" t="s">
        <v>2839</v>
      </c>
      <c r="U326" s="71" t="s">
        <v>126</v>
      </c>
      <c r="V326" s="72">
        <v>22278</v>
      </c>
      <c r="W326" s="71" t="s">
        <v>159</v>
      </c>
      <c r="X326" s="71" t="s">
        <v>42</v>
      </c>
      <c r="Y326" s="71" t="s">
        <v>36</v>
      </c>
      <c r="Z326" s="70">
        <v>0</v>
      </c>
      <c r="AA326" s="70">
        <v>6</v>
      </c>
      <c r="AB326" s="71" t="s">
        <v>36</v>
      </c>
      <c r="AC326" s="71" t="s">
        <v>2905</v>
      </c>
      <c r="AD326" s="71" t="s">
        <v>44</v>
      </c>
      <c r="AE326" s="71" t="s">
        <v>61</v>
      </c>
      <c r="AF326" s="71" t="s">
        <v>36</v>
      </c>
      <c r="AG326" s="71" t="s">
        <v>46</v>
      </c>
      <c r="AH326" s="73">
        <v>1556.04</v>
      </c>
      <c r="AI326" s="73">
        <v>193.14</v>
      </c>
      <c r="AJ326" s="73">
        <v>560.96</v>
      </c>
      <c r="AK326" s="70"/>
      <c r="AL326" s="73">
        <v>2310.14</v>
      </c>
      <c r="AM326" s="73">
        <v>77</v>
      </c>
      <c r="AN326" s="109">
        <f t="shared" si="22"/>
        <v>9.625</v>
      </c>
      <c r="AO326" s="82" t="str">
        <f t="shared" si="24"/>
        <v>1922850</v>
      </c>
      <c r="AP326" s="82">
        <f>VLOOKUP(AO326,Centros!$AA$2:$AB$490,2,FALSE)</f>
        <v>110091</v>
      </c>
      <c r="AQ326" s="82" t="str">
        <f>VLOOKUP(AP326,Centros!$U$2:$V$281,2,FALSE)</f>
        <v>COLEGIO CLARET -MADRID</v>
      </c>
      <c r="AR326" s="82" t="str">
        <f>VLOOKUP(A326,Centros!$AC$2:$AE$349,3,FALSE)</f>
        <v>ALGADI</v>
      </c>
      <c r="AS326" s="82">
        <f t="shared" si="25"/>
        <v>110091</v>
      </c>
      <c r="AT326" s="82">
        <f t="shared" si="23"/>
        <v>19228</v>
      </c>
    </row>
    <row r="327" spans="1:46" x14ac:dyDescent="0.3">
      <c r="A327" s="70">
        <v>19228</v>
      </c>
      <c r="B327" s="70">
        <v>1335</v>
      </c>
      <c r="C327" s="71" t="s">
        <v>8236</v>
      </c>
      <c r="D327" s="70">
        <v>1335</v>
      </c>
      <c r="E327" s="71" t="s">
        <v>35</v>
      </c>
      <c r="F327" s="72">
        <v>45904</v>
      </c>
      <c r="G327" s="72"/>
      <c r="H327" s="71" t="s">
        <v>8237</v>
      </c>
      <c r="I327" s="71" t="s">
        <v>8238</v>
      </c>
      <c r="J327" s="71" t="s">
        <v>36</v>
      </c>
      <c r="K327" s="71" t="s">
        <v>8239</v>
      </c>
      <c r="L327" s="71" t="s">
        <v>8240</v>
      </c>
      <c r="M327" s="71" t="s">
        <v>8241</v>
      </c>
      <c r="N327" s="71" t="s">
        <v>8242</v>
      </c>
      <c r="O327" s="71" t="s">
        <v>38</v>
      </c>
      <c r="P327" s="70">
        <v>300</v>
      </c>
      <c r="Q327" s="71" t="s">
        <v>78</v>
      </c>
      <c r="R327" s="70">
        <v>100</v>
      </c>
      <c r="S327" s="72">
        <v>33878</v>
      </c>
      <c r="T327" s="71" t="s">
        <v>7405</v>
      </c>
      <c r="U327" s="71" t="s">
        <v>126</v>
      </c>
      <c r="V327" s="72">
        <v>23590</v>
      </c>
      <c r="W327" s="71" t="s">
        <v>127</v>
      </c>
      <c r="X327" s="71" t="s">
        <v>42</v>
      </c>
      <c r="Y327" s="71" t="s">
        <v>52</v>
      </c>
      <c r="Z327" s="70">
        <v>0</v>
      </c>
      <c r="AA327" s="70">
        <v>6</v>
      </c>
      <c r="AB327" s="71" t="s">
        <v>36</v>
      </c>
      <c r="AC327" s="71" t="s">
        <v>2905</v>
      </c>
      <c r="AD327" s="71" t="s">
        <v>44</v>
      </c>
      <c r="AE327" s="71" t="s">
        <v>45</v>
      </c>
      <c r="AF327" s="71" t="s">
        <v>36</v>
      </c>
      <c r="AG327" s="71" t="s">
        <v>46</v>
      </c>
      <c r="AH327" s="73">
        <v>1813.9</v>
      </c>
      <c r="AI327" s="73">
        <v>206.89</v>
      </c>
      <c r="AJ327" s="73">
        <v>648.07000000000005</v>
      </c>
      <c r="AK327" s="70"/>
      <c r="AL327" s="73">
        <v>2668.86</v>
      </c>
      <c r="AM327" s="73">
        <v>88.96</v>
      </c>
      <c r="AN327" s="109">
        <f t="shared" si="22"/>
        <v>11.12</v>
      </c>
      <c r="AO327" s="82" t="str">
        <f t="shared" si="24"/>
        <v>19228107</v>
      </c>
      <c r="AP327" s="82">
        <f>VLOOKUP(AO327,Centros!$AA$2:$AB$490,2,FALSE)</f>
        <v>110216</v>
      </c>
      <c r="AQ327" s="82" t="str">
        <f>VLOOKUP(AP327,Centros!$U$2:$V$281,2,FALSE)</f>
        <v>COL. MATER INMACULATA</v>
      </c>
      <c r="AR327" s="82" t="str">
        <f>VLOOKUP(A327,Centros!$AC$2:$AE$349,3,FALSE)</f>
        <v>ALGADI</v>
      </c>
      <c r="AS327" s="82">
        <f t="shared" si="25"/>
        <v>110216</v>
      </c>
      <c r="AT327" s="82">
        <f t="shared" si="23"/>
        <v>19228</v>
      </c>
    </row>
    <row r="328" spans="1:46" x14ac:dyDescent="0.3">
      <c r="A328" s="70">
        <v>19209</v>
      </c>
      <c r="B328" s="70">
        <v>119</v>
      </c>
      <c r="C328" s="71" t="s">
        <v>8243</v>
      </c>
      <c r="D328" s="70">
        <v>119</v>
      </c>
      <c r="E328" s="71" t="s">
        <v>1234</v>
      </c>
      <c r="F328" s="72">
        <v>45894</v>
      </c>
      <c r="G328" s="72"/>
      <c r="H328" s="71" t="s">
        <v>8244</v>
      </c>
      <c r="I328" s="71" t="s">
        <v>8245</v>
      </c>
      <c r="J328" s="71" t="s">
        <v>36</v>
      </c>
      <c r="K328" s="71" t="s">
        <v>8246</v>
      </c>
      <c r="L328" s="71" t="s">
        <v>109</v>
      </c>
      <c r="M328" s="71" t="s">
        <v>8247</v>
      </c>
      <c r="N328" s="71" t="s">
        <v>7848</v>
      </c>
      <c r="O328" s="71" t="s">
        <v>266</v>
      </c>
      <c r="P328" s="70">
        <v>300</v>
      </c>
      <c r="Q328" s="71" t="s">
        <v>78</v>
      </c>
      <c r="R328" s="70">
        <v>50</v>
      </c>
      <c r="S328" s="72">
        <v>45642</v>
      </c>
      <c r="T328" s="71" t="s">
        <v>1235</v>
      </c>
      <c r="U328" s="71" t="s">
        <v>40</v>
      </c>
      <c r="V328" s="72">
        <v>34178</v>
      </c>
      <c r="W328" s="71" t="s">
        <v>70</v>
      </c>
      <c r="X328" s="71" t="s">
        <v>42</v>
      </c>
      <c r="Y328" s="71" t="s">
        <v>43</v>
      </c>
      <c r="Z328" s="70">
        <v>0</v>
      </c>
      <c r="AA328" s="70">
        <v>9</v>
      </c>
      <c r="AB328" s="71" t="s">
        <v>36</v>
      </c>
      <c r="AC328" s="71" t="s">
        <v>2912</v>
      </c>
      <c r="AD328" s="71" t="s">
        <v>44</v>
      </c>
      <c r="AE328" s="71" t="s">
        <v>45</v>
      </c>
      <c r="AF328" s="71" t="s">
        <v>40</v>
      </c>
      <c r="AG328" s="71" t="s">
        <v>55</v>
      </c>
      <c r="AH328" s="73">
        <v>626.91</v>
      </c>
      <c r="AI328" s="73">
        <v>104.49</v>
      </c>
      <c r="AJ328" s="73">
        <v>245.47</v>
      </c>
      <c r="AK328" s="70"/>
      <c r="AL328" s="73">
        <v>976.87</v>
      </c>
      <c r="AM328" s="73">
        <v>32.56</v>
      </c>
      <c r="AN328" s="109">
        <f t="shared" si="22"/>
        <v>8.14</v>
      </c>
      <c r="AO328" s="82" t="str">
        <f t="shared" si="24"/>
        <v>192091</v>
      </c>
      <c r="AP328" s="82">
        <f>VLOOKUP(AO328,Centros!$AA$2:$AB$490,2,FALSE)</f>
        <v>110147</v>
      </c>
      <c r="AQ328" s="82" t="str">
        <f>VLOOKUP(AP328,Centros!$U$2:$V$281,2,FALSE)</f>
        <v>COL. SAGRADA FAMILIA BURGOS</v>
      </c>
      <c r="AR328" s="82" t="str">
        <f>VLOOKUP(A328,Centros!$AC$2:$AE$349,3,FALSE)</f>
        <v>ALGADI</v>
      </c>
      <c r="AS328" s="82">
        <f t="shared" si="25"/>
        <v>110147</v>
      </c>
      <c r="AT328" s="82">
        <f t="shared" si="23"/>
        <v>19209</v>
      </c>
    </row>
    <row r="329" spans="1:46" x14ac:dyDescent="0.3">
      <c r="A329" s="70">
        <v>20028</v>
      </c>
      <c r="B329" s="70">
        <v>968</v>
      </c>
      <c r="C329" s="71" t="s">
        <v>8248</v>
      </c>
      <c r="D329" s="70">
        <v>968</v>
      </c>
      <c r="E329" s="71" t="s">
        <v>63</v>
      </c>
      <c r="F329" s="72">
        <v>45931</v>
      </c>
      <c r="G329" s="72"/>
      <c r="H329" s="71" t="s">
        <v>8249</v>
      </c>
      <c r="I329" s="71" t="s">
        <v>8250</v>
      </c>
      <c r="J329" s="71" t="s">
        <v>36</v>
      </c>
      <c r="K329" s="71" t="s">
        <v>8251</v>
      </c>
      <c r="L329" s="71" t="s">
        <v>101</v>
      </c>
      <c r="M329" s="71" t="s">
        <v>8252</v>
      </c>
      <c r="N329" s="71" t="s">
        <v>37</v>
      </c>
      <c r="O329" s="71" t="s">
        <v>38</v>
      </c>
      <c r="P329" s="70">
        <v>300</v>
      </c>
      <c r="Q329" s="71" t="s">
        <v>78</v>
      </c>
      <c r="R329" s="70">
        <v>25</v>
      </c>
      <c r="S329" s="72">
        <v>45628</v>
      </c>
      <c r="T329" s="71" t="s">
        <v>5702</v>
      </c>
      <c r="U329" s="71" t="s">
        <v>79</v>
      </c>
      <c r="V329" s="72">
        <v>28664</v>
      </c>
      <c r="W329" s="71" t="s">
        <v>62</v>
      </c>
      <c r="X329" s="71" t="s">
        <v>42</v>
      </c>
      <c r="Y329" s="71" t="s">
        <v>52</v>
      </c>
      <c r="Z329" s="70">
        <v>0</v>
      </c>
      <c r="AA329" s="70">
        <v>10</v>
      </c>
      <c r="AB329" s="71" t="s">
        <v>36</v>
      </c>
      <c r="AC329" s="71" t="s">
        <v>2905</v>
      </c>
      <c r="AD329" s="71" t="s">
        <v>44</v>
      </c>
      <c r="AE329" s="71" t="s">
        <v>45</v>
      </c>
      <c r="AF329" s="71" t="s">
        <v>79</v>
      </c>
      <c r="AG329" s="71" t="s">
        <v>55</v>
      </c>
      <c r="AH329" s="73">
        <v>300.01</v>
      </c>
      <c r="AI329" s="73">
        <v>45.32</v>
      </c>
      <c r="AJ329" s="73">
        <v>126.95</v>
      </c>
      <c r="AK329" s="70"/>
      <c r="AL329" s="73">
        <v>472.28</v>
      </c>
      <c r="AM329" s="73">
        <v>15.74</v>
      </c>
      <c r="AN329" s="109">
        <f t="shared" si="22"/>
        <v>7.87</v>
      </c>
      <c r="AO329" s="82" t="str">
        <f t="shared" si="24"/>
        <v>2002820</v>
      </c>
      <c r="AP329" s="82">
        <f>VLOOKUP(AO329,Centros!$AA$2:$AB$490,2,FALSE)</f>
        <v>110601</v>
      </c>
      <c r="AQ329" s="82" t="str">
        <f>VLOOKUP(AP329,Centros!$U$2:$V$281,2,FALSE)</f>
        <v>C.NTRA. SRA.DE LA MERCED CALLE ZAIDA</v>
      </c>
      <c r="AR329" s="82" t="str">
        <f>VLOOKUP(A329,Centros!$AC$2:$AE$349,3,FALSE)</f>
        <v>SMI</v>
      </c>
      <c r="AS329" s="82">
        <f t="shared" si="25"/>
        <v>110601</v>
      </c>
      <c r="AT329" s="82">
        <f t="shared" si="23"/>
        <v>20028</v>
      </c>
    </row>
    <row r="330" spans="1:46" x14ac:dyDescent="0.3">
      <c r="A330" s="70">
        <v>19228</v>
      </c>
      <c r="B330" s="70">
        <v>458</v>
      </c>
      <c r="C330" s="71" t="s">
        <v>8253</v>
      </c>
      <c r="D330" s="70">
        <v>458</v>
      </c>
      <c r="E330" s="71" t="s">
        <v>35</v>
      </c>
      <c r="F330" s="72">
        <v>45894</v>
      </c>
      <c r="G330" s="72"/>
      <c r="H330" s="71" t="s">
        <v>8254</v>
      </c>
      <c r="I330" s="71" t="s">
        <v>8255</v>
      </c>
      <c r="J330" s="71" t="s">
        <v>36</v>
      </c>
      <c r="K330" s="71" t="s">
        <v>8256</v>
      </c>
      <c r="L330" s="71" t="s">
        <v>8257</v>
      </c>
      <c r="M330" s="71" t="s">
        <v>8258</v>
      </c>
      <c r="N330" s="71" t="s">
        <v>284</v>
      </c>
      <c r="O330" s="71" t="s">
        <v>38</v>
      </c>
      <c r="P330" s="70">
        <v>300</v>
      </c>
      <c r="Q330" s="71" t="s">
        <v>78</v>
      </c>
      <c r="R330" s="70">
        <v>75</v>
      </c>
      <c r="S330" s="72">
        <v>43010</v>
      </c>
      <c r="T330" s="71" t="s">
        <v>2835</v>
      </c>
      <c r="U330" s="71" t="s">
        <v>40</v>
      </c>
      <c r="V330" s="72">
        <v>31248</v>
      </c>
      <c r="W330" s="71" t="s">
        <v>161</v>
      </c>
      <c r="X330" s="71" t="s">
        <v>42</v>
      </c>
      <c r="Y330" s="71" t="s">
        <v>36</v>
      </c>
      <c r="Z330" s="70">
        <v>0</v>
      </c>
      <c r="AA330" s="70">
        <v>10</v>
      </c>
      <c r="AB330" s="71" t="s">
        <v>36</v>
      </c>
      <c r="AC330" s="71" t="s">
        <v>2905</v>
      </c>
      <c r="AD330" s="71" t="s">
        <v>44</v>
      </c>
      <c r="AE330" s="71" t="s">
        <v>53</v>
      </c>
      <c r="AF330" s="71" t="s">
        <v>40</v>
      </c>
      <c r="AG330" s="71" t="s">
        <v>46</v>
      </c>
      <c r="AH330" s="73">
        <v>900.03</v>
      </c>
      <c r="AI330" s="73">
        <v>135.97</v>
      </c>
      <c r="AJ330" s="73">
        <v>368.23</v>
      </c>
      <c r="AK330" s="70"/>
      <c r="AL330" s="73">
        <v>1404.23</v>
      </c>
      <c r="AM330" s="73">
        <v>46.81</v>
      </c>
      <c r="AN330" s="109">
        <f t="shared" si="22"/>
        <v>7.8016666666666667</v>
      </c>
      <c r="AO330" s="82" t="str">
        <f t="shared" si="24"/>
        <v>1922844</v>
      </c>
      <c r="AP330" s="82">
        <f>VLOOKUP(AO330,Centros!$AA$2:$AB$490,2,FALSE)</f>
        <v>110066</v>
      </c>
      <c r="AQ330" s="82" t="str">
        <f>VLOOKUP(AP330,Centros!$U$2:$V$281,2,FALSE)</f>
        <v>COL. SAG. CORAZONES MARTIN HEROS</v>
      </c>
      <c r="AR330" s="82" t="str">
        <f>VLOOKUP(A330,Centros!$AC$2:$AE$349,3,FALSE)</f>
        <v>ALGADI</v>
      </c>
      <c r="AS330" s="82">
        <f t="shared" si="25"/>
        <v>110066</v>
      </c>
      <c r="AT330" s="82">
        <f t="shared" si="23"/>
        <v>19228</v>
      </c>
    </row>
    <row r="331" spans="1:46" x14ac:dyDescent="0.3">
      <c r="A331" s="70">
        <v>20003</v>
      </c>
      <c r="B331" s="70">
        <v>25</v>
      </c>
      <c r="C331" s="71" t="s">
        <v>8259</v>
      </c>
      <c r="D331" s="70">
        <v>25</v>
      </c>
      <c r="E331" s="71" t="s">
        <v>7670</v>
      </c>
      <c r="F331" s="72">
        <v>45908</v>
      </c>
      <c r="G331" s="72"/>
      <c r="H331" s="71" t="s">
        <v>8260</v>
      </c>
      <c r="I331" s="71" t="s">
        <v>8261</v>
      </c>
      <c r="J331" s="71" t="s">
        <v>36</v>
      </c>
      <c r="K331" s="71" t="s">
        <v>8262</v>
      </c>
      <c r="L331" s="71" t="s">
        <v>8263</v>
      </c>
      <c r="M331" s="71" t="s">
        <v>8264</v>
      </c>
      <c r="N331" s="71" t="s">
        <v>8265</v>
      </c>
      <c r="O331" s="71" t="s">
        <v>157</v>
      </c>
      <c r="P331" s="70">
        <v>300</v>
      </c>
      <c r="Q331" s="71" t="s">
        <v>57</v>
      </c>
      <c r="R331" s="70">
        <v>31.25</v>
      </c>
      <c r="S331" s="72">
        <v>45796</v>
      </c>
      <c r="T331" s="71" t="s">
        <v>7676</v>
      </c>
      <c r="U331" s="71" t="s">
        <v>5261</v>
      </c>
      <c r="V331" s="72">
        <v>34088</v>
      </c>
      <c r="W331" s="71" t="s">
        <v>70</v>
      </c>
      <c r="X331" s="71" t="s">
        <v>51</v>
      </c>
      <c r="Y331" s="71" t="s">
        <v>43</v>
      </c>
      <c r="Z331" s="70">
        <v>0</v>
      </c>
      <c r="AA331" s="70">
        <v>10</v>
      </c>
      <c r="AB331" s="71" t="s">
        <v>36</v>
      </c>
      <c r="AC331" s="71" t="s">
        <v>2910</v>
      </c>
      <c r="AD331" s="71" t="s">
        <v>44</v>
      </c>
      <c r="AE331" s="71" t="s">
        <v>45</v>
      </c>
      <c r="AF331" s="71" t="s">
        <v>5415</v>
      </c>
      <c r="AG331" s="71" t="s">
        <v>46</v>
      </c>
      <c r="AH331" s="73">
        <v>454.24</v>
      </c>
      <c r="AI331" s="70"/>
      <c r="AJ331" s="73">
        <v>160.07</v>
      </c>
      <c r="AK331" s="70"/>
      <c r="AL331" s="73">
        <v>614.30999999999995</v>
      </c>
      <c r="AM331" s="73">
        <v>20.48</v>
      </c>
      <c r="AN331" s="109">
        <f t="shared" si="22"/>
        <v>8.1920000000000002</v>
      </c>
      <c r="AO331" s="82" t="str">
        <f t="shared" si="24"/>
        <v>200031</v>
      </c>
      <c r="AP331" s="82">
        <f>VLOOKUP(AO331,Centros!$AA$2:$AB$490,2,FALSE)</f>
        <v>110050</v>
      </c>
      <c r="AQ331" s="82" t="str">
        <f>VLOOKUP(AP331,Centros!$U$2:$V$281,2,FALSE)</f>
        <v>PADRE DEHON</v>
      </c>
      <c r="AR331" s="82" t="str">
        <f>VLOOKUP(A331,Centros!$AC$2:$AE$349,3,FALSE)</f>
        <v>SMI</v>
      </c>
      <c r="AS331" s="82">
        <f t="shared" si="25"/>
        <v>110050</v>
      </c>
      <c r="AT331" s="82">
        <f t="shared" si="23"/>
        <v>20003</v>
      </c>
    </row>
    <row r="332" spans="1:46" x14ac:dyDescent="0.3">
      <c r="A332" s="70">
        <v>19228</v>
      </c>
      <c r="B332" s="70">
        <v>1025</v>
      </c>
      <c r="C332" s="71" t="s">
        <v>3496</v>
      </c>
      <c r="D332" s="70">
        <v>1025</v>
      </c>
      <c r="E332" s="71" t="s">
        <v>35</v>
      </c>
      <c r="F332" s="72">
        <v>45244</v>
      </c>
      <c r="G332" s="72"/>
      <c r="H332" s="71" t="s">
        <v>3497</v>
      </c>
      <c r="I332" s="71" t="s">
        <v>3498</v>
      </c>
      <c r="J332" s="71" t="s">
        <v>36</v>
      </c>
      <c r="K332" s="71" t="s">
        <v>3499</v>
      </c>
      <c r="L332" s="71" t="s">
        <v>3500</v>
      </c>
      <c r="M332" s="71" t="s">
        <v>3501</v>
      </c>
      <c r="N332" s="71" t="s">
        <v>219</v>
      </c>
      <c r="O332" s="71" t="s">
        <v>38</v>
      </c>
      <c r="P332" s="70">
        <v>200</v>
      </c>
      <c r="Q332" s="71" t="s">
        <v>2925</v>
      </c>
      <c r="R332" s="70">
        <v>56.41</v>
      </c>
      <c r="S332" s="72">
        <v>44038</v>
      </c>
      <c r="T332" s="71" t="s">
        <v>2848</v>
      </c>
      <c r="U332" s="71" t="s">
        <v>90</v>
      </c>
      <c r="V332" s="72">
        <v>27605</v>
      </c>
      <c r="W332" s="71" t="s">
        <v>231</v>
      </c>
      <c r="X332" s="71" t="s">
        <v>42</v>
      </c>
      <c r="Y332" s="71" t="s">
        <v>66</v>
      </c>
      <c r="Z332" s="70">
        <v>0</v>
      </c>
      <c r="AA332" s="70">
        <v>10</v>
      </c>
      <c r="AB332" s="71" t="s">
        <v>818</v>
      </c>
      <c r="AC332" s="71" t="s">
        <v>2825</v>
      </c>
      <c r="AD332" s="71" t="s">
        <v>92</v>
      </c>
      <c r="AE332" s="71" t="s">
        <v>83</v>
      </c>
      <c r="AF332" s="71" t="s">
        <v>3502</v>
      </c>
      <c r="AG332" s="71" t="s">
        <v>55</v>
      </c>
      <c r="AH332" s="73">
        <v>763.84</v>
      </c>
      <c r="AI332" s="73">
        <v>116.03</v>
      </c>
      <c r="AJ332" s="73">
        <v>300.66000000000003</v>
      </c>
      <c r="AK332" s="70"/>
      <c r="AL332" s="73">
        <v>1180.53</v>
      </c>
      <c r="AM332" s="73">
        <v>38.08</v>
      </c>
      <c r="AN332" s="109">
        <f t="shared" si="22"/>
        <v>8.4382201737280624</v>
      </c>
      <c r="AO332" s="82" t="str">
        <f t="shared" si="24"/>
        <v>1922895</v>
      </c>
      <c r="AP332" s="82">
        <f>VLOOKUP(AO332,Centros!$AA$2:$AB$490,2,FALSE)</f>
        <v>110164</v>
      </c>
      <c r="AQ332" s="82" t="str">
        <f>VLOOKUP(AP332,Centros!$U$2:$V$281,2,FALSE)</f>
        <v>COLEGIO CRISTO REY - MADRID</v>
      </c>
      <c r="AR332" s="82" t="str">
        <f>VLOOKUP(A332,Centros!$AC$2:$AE$349,3,FALSE)</f>
        <v>ALGADI</v>
      </c>
      <c r="AS332" s="82">
        <f t="shared" si="25"/>
        <v>110164</v>
      </c>
      <c r="AT332" s="82">
        <f t="shared" si="23"/>
        <v>19228</v>
      </c>
    </row>
    <row r="333" spans="1:46" x14ac:dyDescent="0.3">
      <c r="A333" s="70">
        <v>19028</v>
      </c>
      <c r="B333" s="70">
        <v>127</v>
      </c>
      <c r="C333" s="71" t="s">
        <v>3503</v>
      </c>
      <c r="D333" s="70">
        <v>127</v>
      </c>
      <c r="E333" s="71" t="s">
        <v>1229</v>
      </c>
      <c r="F333" s="72">
        <v>45176</v>
      </c>
      <c r="G333" s="72"/>
      <c r="H333" s="71" t="s">
        <v>3504</v>
      </c>
      <c r="I333" s="71" t="s">
        <v>3505</v>
      </c>
      <c r="J333" s="71" t="s">
        <v>36</v>
      </c>
      <c r="K333" s="71" t="s">
        <v>3506</v>
      </c>
      <c r="L333" s="71" t="s">
        <v>109</v>
      </c>
      <c r="M333" s="71" t="s">
        <v>3507</v>
      </c>
      <c r="N333" s="71" t="s">
        <v>37</v>
      </c>
      <c r="O333" s="71" t="s">
        <v>38</v>
      </c>
      <c r="P333" s="70">
        <v>100</v>
      </c>
      <c r="Q333" s="71" t="s">
        <v>2951</v>
      </c>
      <c r="R333" s="70">
        <v>100</v>
      </c>
      <c r="S333" s="72">
        <v>45176</v>
      </c>
      <c r="T333" s="71" t="s">
        <v>3508</v>
      </c>
      <c r="U333" s="71" t="s">
        <v>329</v>
      </c>
      <c r="V333" s="72">
        <v>24970</v>
      </c>
      <c r="W333" s="71" t="s">
        <v>62</v>
      </c>
      <c r="X333" s="71" t="s">
        <v>51</v>
      </c>
      <c r="Y333" s="71" t="s">
        <v>36</v>
      </c>
      <c r="Z333" s="70">
        <v>0</v>
      </c>
      <c r="AA333" s="70">
        <v>7</v>
      </c>
      <c r="AB333" s="71" t="s">
        <v>3509</v>
      </c>
      <c r="AC333" s="71" t="s">
        <v>2907</v>
      </c>
      <c r="AD333" s="71" t="s">
        <v>44</v>
      </c>
      <c r="AE333" s="71" t="s">
        <v>45</v>
      </c>
      <c r="AF333" s="71" t="s">
        <v>329</v>
      </c>
      <c r="AG333" s="71" t="s">
        <v>46</v>
      </c>
      <c r="AH333" s="73">
        <v>1550</v>
      </c>
      <c r="AI333" s="73">
        <v>258.33</v>
      </c>
      <c r="AJ333" s="73">
        <v>673.98</v>
      </c>
      <c r="AK333" s="70"/>
      <c r="AL333" s="73">
        <v>2482.31</v>
      </c>
      <c r="AM333" s="73">
        <v>82.74</v>
      </c>
      <c r="AN333" s="109">
        <f t="shared" si="22"/>
        <v>10.342499999999999</v>
      </c>
      <c r="AO333" s="82" t="str">
        <f t="shared" si="24"/>
        <v>1902820</v>
      </c>
      <c r="AP333" s="82">
        <f>VLOOKUP(AO333,Centros!$AA$2:$AB$490,2,FALSE)</f>
        <v>999999</v>
      </c>
      <c r="AQ333" s="82" t="str">
        <f>VLOOKUP(AP333,Centros!$U$2:$V$281,2,FALSE)</f>
        <v>ALMACEN ALCORCON</v>
      </c>
      <c r="AR333" s="82" t="str">
        <f>VLOOKUP(A333,Centros!$AC$2:$AE$349,3,FALSE)</f>
        <v>ALGADI</v>
      </c>
      <c r="AS333" s="82">
        <f t="shared" si="25"/>
        <v>999999</v>
      </c>
      <c r="AT333" s="82">
        <f t="shared" si="23"/>
        <v>19028</v>
      </c>
    </row>
    <row r="334" spans="1:46" x14ac:dyDescent="0.3">
      <c r="A334" s="70">
        <v>19228</v>
      </c>
      <c r="B334" s="70">
        <v>1178</v>
      </c>
      <c r="C334" s="71" t="s">
        <v>5834</v>
      </c>
      <c r="D334" s="70">
        <v>1178</v>
      </c>
      <c r="E334" s="71" t="s">
        <v>35</v>
      </c>
      <c r="F334" s="72">
        <v>45904</v>
      </c>
      <c r="G334" s="72"/>
      <c r="H334" s="71" t="s">
        <v>5835</v>
      </c>
      <c r="I334" s="71" t="s">
        <v>5836</v>
      </c>
      <c r="J334" s="71" t="s">
        <v>36</v>
      </c>
      <c r="K334" s="71" t="s">
        <v>5837</v>
      </c>
      <c r="L334" s="71" t="s">
        <v>5838</v>
      </c>
      <c r="M334" s="71" t="s">
        <v>5839</v>
      </c>
      <c r="N334" s="71" t="s">
        <v>37</v>
      </c>
      <c r="O334" s="71" t="s">
        <v>38</v>
      </c>
      <c r="P334" s="70">
        <v>300</v>
      </c>
      <c r="Q334" s="71" t="s">
        <v>78</v>
      </c>
      <c r="R334" s="70">
        <v>50</v>
      </c>
      <c r="S334" s="72">
        <v>44960</v>
      </c>
      <c r="T334" s="71" t="s">
        <v>123</v>
      </c>
      <c r="U334" s="71" t="s">
        <v>40</v>
      </c>
      <c r="V334" s="72">
        <v>27395</v>
      </c>
      <c r="W334" s="71" t="s">
        <v>125</v>
      </c>
      <c r="X334" s="71" t="s">
        <v>42</v>
      </c>
      <c r="Y334" s="71" t="s">
        <v>36</v>
      </c>
      <c r="Z334" s="70">
        <v>0</v>
      </c>
      <c r="AA334" s="70">
        <v>10</v>
      </c>
      <c r="AB334" s="71" t="s">
        <v>36</v>
      </c>
      <c r="AC334" s="71" t="s">
        <v>2905</v>
      </c>
      <c r="AD334" s="71" t="s">
        <v>44</v>
      </c>
      <c r="AE334" s="71" t="s">
        <v>83</v>
      </c>
      <c r="AF334" s="71" t="s">
        <v>232</v>
      </c>
      <c r="AG334" s="71" t="s">
        <v>55</v>
      </c>
      <c r="AH334" s="73">
        <v>600.02</v>
      </c>
      <c r="AI334" s="73">
        <v>90.64</v>
      </c>
      <c r="AJ334" s="73">
        <v>245.47</v>
      </c>
      <c r="AK334" s="70"/>
      <c r="AL334" s="73">
        <v>936.13</v>
      </c>
      <c r="AM334" s="73">
        <v>31.2</v>
      </c>
      <c r="AN334" s="109">
        <f t="shared" si="22"/>
        <v>7.8</v>
      </c>
      <c r="AO334" s="82" t="str">
        <f t="shared" si="24"/>
        <v>1922832</v>
      </c>
      <c r="AP334" s="82">
        <f>VLOOKUP(AO334,Centros!$AA$2:$AB$490,2,FALSE)</f>
        <v>110061</v>
      </c>
      <c r="AQ334" s="82" t="str">
        <f>VLOOKUP(AP334,Centros!$U$2:$V$281,2,FALSE)</f>
        <v>COL. SAN AGUSTIN - MADRID</v>
      </c>
      <c r="AR334" s="82" t="str">
        <f>VLOOKUP(A334,Centros!$AC$2:$AE$349,3,FALSE)</f>
        <v>ALGADI</v>
      </c>
      <c r="AS334" s="82">
        <f t="shared" si="25"/>
        <v>110061</v>
      </c>
      <c r="AT334" s="82">
        <f t="shared" si="23"/>
        <v>19228</v>
      </c>
    </row>
    <row r="335" spans="1:46" x14ac:dyDescent="0.3">
      <c r="A335" s="70">
        <v>19218</v>
      </c>
      <c r="B335" s="70">
        <v>16</v>
      </c>
      <c r="C335" s="71" t="s">
        <v>3510</v>
      </c>
      <c r="D335" s="70">
        <v>16</v>
      </c>
      <c r="E335" s="71" t="s">
        <v>1239</v>
      </c>
      <c r="F335" s="72">
        <v>45536</v>
      </c>
      <c r="G335" s="72"/>
      <c r="H335" s="71" t="s">
        <v>3511</v>
      </c>
      <c r="I335" s="71" t="s">
        <v>3512</v>
      </c>
      <c r="J335" s="71" t="s">
        <v>36</v>
      </c>
      <c r="K335" s="71" t="s">
        <v>3513</v>
      </c>
      <c r="L335" s="71" t="s">
        <v>3514</v>
      </c>
      <c r="M335" s="71" t="s">
        <v>3515</v>
      </c>
      <c r="N335" s="71" t="s">
        <v>1240</v>
      </c>
      <c r="O335" s="71" t="s">
        <v>134</v>
      </c>
      <c r="P335" s="70">
        <v>200</v>
      </c>
      <c r="Q335" s="71" t="s">
        <v>2925</v>
      </c>
      <c r="R335" s="70">
        <v>75</v>
      </c>
      <c r="S335" s="72">
        <v>44285</v>
      </c>
      <c r="T335" s="71" t="s">
        <v>2866</v>
      </c>
      <c r="U335" s="71" t="s">
        <v>920</v>
      </c>
      <c r="V335" s="72">
        <v>29526</v>
      </c>
      <c r="W335" s="71" t="s">
        <v>208</v>
      </c>
      <c r="X335" s="71" t="s">
        <v>42</v>
      </c>
      <c r="Y335" s="71" t="s">
        <v>60</v>
      </c>
      <c r="Z335" s="70">
        <v>0</v>
      </c>
      <c r="AA335" s="70">
        <v>10</v>
      </c>
      <c r="AB335" s="71" t="s">
        <v>818</v>
      </c>
      <c r="AC335" s="71" t="s">
        <v>2824</v>
      </c>
      <c r="AD335" s="71" t="s">
        <v>162</v>
      </c>
      <c r="AE335" s="71" t="s">
        <v>45</v>
      </c>
      <c r="AF335" s="71" t="s">
        <v>242</v>
      </c>
      <c r="AG335" s="71" t="s">
        <v>46</v>
      </c>
      <c r="AH335" s="73">
        <v>901.8</v>
      </c>
      <c r="AI335" s="73">
        <v>134.19999999999999</v>
      </c>
      <c r="AJ335" s="73">
        <v>392.33</v>
      </c>
      <c r="AK335" s="70"/>
      <c r="AL335" s="73">
        <v>1428.33</v>
      </c>
      <c r="AM335" s="73">
        <v>47.61</v>
      </c>
      <c r="AN335" s="109">
        <f t="shared" si="22"/>
        <v>7.9349999999999996</v>
      </c>
      <c r="AO335" s="82" t="str">
        <f t="shared" si="24"/>
        <v>192184</v>
      </c>
      <c r="AP335" s="82">
        <f>VLOOKUP(AO335,Centros!$AA$2:$AB$490,2,FALSE)</f>
        <v>330004</v>
      </c>
      <c r="AQ335" s="82" t="str">
        <f>VLOOKUP(AP335,Centros!$U$2:$V$281,2,FALSE)</f>
        <v>RESIDENCIA  CLARET GRANADA</v>
      </c>
      <c r="AR335" s="82" t="str">
        <f>VLOOKUP(A335,Centros!$AC$2:$AE$349,3,FALSE)</f>
        <v>ALGADI</v>
      </c>
      <c r="AS335" s="82">
        <f t="shared" si="25"/>
        <v>330004</v>
      </c>
      <c r="AT335" s="82">
        <f t="shared" si="23"/>
        <v>19218</v>
      </c>
    </row>
    <row r="336" spans="1:46" x14ac:dyDescent="0.3">
      <c r="A336" s="70">
        <v>19225</v>
      </c>
      <c r="B336" s="70">
        <v>14</v>
      </c>
      <c r="C336" s="71" t="s">
        <v>8266</v>
      </c>
      <c r="D336" s="70">
        <v>14</v>
      </c>
      <c r="E336" s="71" t="s">
        <v>1247</v>
      </c>
      <c r="F336" s="72">
        <v>45909</v>
      </c>
      <c r="G336" s="72"/>
      <c r="H336" s="71" t="s">
        <v>8267</v>
      </c>
      <c r="I336" s="71" t="s">
        <v>8268</v>
      </c>
      <c r="J336" s="71" t="s">
        <v>36</v>
      </c>
      <c r="K336" s="71" t="s">
        <v>8269</v>
      </c>
      <c r="L336" s="71" t="s">
        <v>8270</v>
      </c>
      <c r="M336" s="71" t="s">
        <v>8271</v>
      </c>
      <c r="N336" s="71" t="s">
        <v>2001</v>
      </c>
      <c r="O336" s="71" t="s">
        <v>1248</v>
      </c>
      <c r="P336" s="70">
        <v>300</v>
      </c>
      <c r="Q336" s="71" t="s">
        <v>57</v>
      </c>
      <c r="R336" s="70">
        <v>37.5</v>
      </c>
      <c r="S336" s="72">
        <v>45909</v>
      </c>
      <c r="T336" s="71" t="s">
        <v>3217</v>
      </c>
      <c r="U336" s="71" t="s">
        <v>90</v>
      </c>
      <c r="V336" s="72">
        <v>26917</v>
      </c>
      <c r="W336" s="71" t="s">
        <v>139</v>
      </c>
      <c r="X336" s="71" t="s">
        <v>42</v>
      </c>
      <c r="Y336" s="71" t="s">
        <v>43</v>
      </c>
      <c r="Z336" s="70">
        <v>0</v>
      </c>
      <c r="AA336" s="70">
        <v>10</v>
      </c>
      <c r="AB336" s="71" t="s">
        <v>36</v>
      </c>
      <c r="AC336" s="71" t="s">
        <v>3218</v>
      </c>
      <c r="AD336" s="71" t="s">
        <v>3219</v>
      </c>
      <c r="AE336" s="71" t="s">
        <v>45</v>
      </c>
      <c r="AF336" s="71" t="s">
        <v>8272</v>
      </c>
      <c r="AG336" s="71" t="s">
        <v>55</v>
      </c>
      <c r="AH336" s="73">
        <v>554.58000000000004</v>
      </c>
      <c r="AI336" s="70"/>
      <c r="AJ336" s="73">
        <v>184.1</v>
      </c>
      <c r="AK336" s="70"/>
      <c r="AL336" s="73">
        <v>738.68</v>
      </c>
      <c r="AM336" s="73">
        <v>23.83</v>
      </c>
      <c r="AN336" s="109">
        <f t="shared" si="22"/>
        <v>7.9433333333333325</v>
      </c>
      <c r="AO336" s="82">
        <v>192252</v>
      </c>
      <c r="AP336" s="82">
        <f>VLOOKUP(AO336,Centros!$AA$2:$AB$490,2,FALSE)</f>
        <v>110225</v>
      </c>
      <c r="AQ336" s="82" t="str">
        <f>VLOOKUP(AP336,Centros!$U$2:$V$281,2,FALSE)</f>
        <v>COLEGIO INMA TREMP L</v>
      </c>
      <c r="AR336" s="82" t="str">
        <f>VLOOKUP(A336,Centros!$AC$2:$AE$349,3,FALSE)</f>
        <v>ALGADI</v>
      </c>
      <c r="AS336" s="82">
        <f t="shared" si="25"/>
        <v>110225</v>
      </c>
      <c r="AT336" s="82">
        <f t="shared" si="23"/>
        <v>19225</v>
      </c>
    </row>
    <row r="337" spans="1:46" x14ac:dyDescent="0.3">
      <c r="A337" s="70">
        <v>19228</v>
      </c>
      <c r="B337" s="70">
        <v>1241</v>
      </c>
      <c r="C337" s="71" t="s">
        <v>5841</v>
      </c>
      <c r="D337" s="70">
        <v>1241</v>
      </c>
      <c r="E337" s="71" t="s">
        <v>35</v>
      </c>
      <c r="F337" s="72">
        <v>45894</v>
      </c>
      <c r="G337" s="72"/>
      <c r="H337" s="71" t="s">
        <v>5842</v>
      </c>
      <c r="I337" s="71" t="s">
        <v>5843</v>
      </c>
      <c r="J337" s="71" t="s">
        <v>36</v>
      </c>
      <c r="K337" s="71" t="s">
        <v>5844</v>
      </c>
      <c r="L337" s="71" t="s">
        <v>5845</v>
      </c>
      <c r="M337" s="71" t="s">
        <v>5846</v>
      </c>
      <c r="N337" s="71" t="s">
        <v>37</v>
      </c>
      <c r="O337" s="71" t="s">
        <v>38</v>
      </c>
      <c r="P337" s="70">
        <v>300</v>
      </c>
      <c r="Q337" s="71" t="s">
        <v>57</v>
      </c>
      <c r="R337" s="70">
        <v>56.25</v>
      </c>
      <c r="S337" s="72"/>
      <c r="T337" s="71" t="s">
        <v>2831</v>
      </c>
      <c r="U337" s="71" t="s">
        <v>40</v>
      </c>
      <c r="V337" s="72">
        <v>34384</v>
      </c>
      <c r="W337" s="71" t="s">
        <v>91</v>
      </c>
      <c r="X337" s="71" t="s">
        <v>42</v>
      </c>
      <c r="Y337" s="71" t="s">
        <v>60</v>
      </c>
      <c r="Z337" s="70">
        <v>0</v>
      </c>
      <c r="AA337" s="70">
        <v>10</v>
      </c>
      <c r="AB337" s="71" t="s">
        <v>36</v>
      </c>
      <c r="AC337" s="71" t="s">
        <v>2905</v>
      </c>
      <c r="AD337" s="71" t="s">
        <v>44</v>
      </c>
      <c r="AE337" s="71" t="s">
        <v>45</v>
      </c>
      <c r="AF337" s="71" t="s">
        <v>5847</v>
      </c>
      <c r="AG337" s="71" t="s">
        <v>55</v>
      </c>
      <c r="AH337" s="73">
        <v>725.74</v>
      </c>
      <c r="AI337" s="73">
        <v>101.97</v>
      </c>
      <c r="AJ337" s="73">
        <v>277.5</v>
      </c>
      <c r="AK337" s="70"/>
      <c r="AL337" s="73">
        <v>1105.21</v>
      </c>
      <c r="AM337" s="73">
        <v>36.840000000000003</v>
      </c>
      <c r="AN337" s="109">
        <f t="shared" si="22"/>
        <v>8.1866666666666674</v>
      </c>
      <c r="AO337" s="82" t="str">
        <f t="shared" si="24"/>
        <v>1922861</v>
      </c>
      <c r="AP337" s="82">
        <f>VLOOKUP(AO337,Centros!$AA$2:$AB$490,2,FALSE)</f>
        <v>110807</v>
      </c>
      <c r="AQ337" s="82" t="str">
        <f>VLOOKUP(AP337,Centros!$U$2:$V$281,2,FALSE)</f>
        <v>COLEGIO NTRA SRA BUEN CONSEJO</v>
      </c>
      <c r="AR337" s="82" t="str">
        <f>VLOOKUP(A337,Centros!$AC$2:$AE$349,3,FALSE)</f>
        <v>ALGADI</v>
      </c>
      <c r="AS337" s="82">
        <f t="shared" si="25"/>
        <v>110807</v>
      </c>
      <c r="AT337" s="82">
        <f t="shared" si="23"/>
        <v>19228</v>
      </c>
    </row>
    <row r="338" spans="1:46" x14ac:dyDescent="0.3">
      <c r="A338" s="70">
        <v>19225</v>
      </c>
      <c r="B338" s="70">
        <v>13</v>
      </c>
      <c r="C338" s="71" t="s">
        <v>8273</v>
      </c>
      <c r="D338" s="70">
        <v>13</v>
      </c>
      <c r="E338" s="71" t="s">
        <v>1247</v>
      </c>
      <c r="F338" s="72">
        <v>45901</v>
      </c>
      <c r="G338" s="72"/>
      <c r="H338" s="71" t="s">
        <v>8274</v>
      </c>
      <c r="I338" s="71" t="s">
        <v>8275</v>
      </c>
      <c r="J338" s="71" t="s">
        <v>36</v>
      </c>
      <c r="K338" s="71" t="s">
        <v>8276</v>
      </c>
      <c r="L338" s="71" t="s">
        <v>8277</v>
      </c>
      <c r="M338" s="71" t="s">
        <v>8278</v>
      </c>
      <c r="N338" s="71" t="s">
        <v>8279</v>
      </c>
      <c r="O338" s="71" t="s">
        <v>1248</v>
      </c>
      <c r="P338" s="70">
        <v>300</v>
      </c>
      <c r="Q338" s="71" t="s">
        <v>57</v>
      </c>
      <c r="R338" s="70">
        <v>37.5</v>
      </c>
      <c r="S338" s="72">
        <v>45901</v>
      </c>
      <c r="T338" s="71" t="s">
        <v>3217</v>
      </c>
      <c r="U338" s="71" t="s">
        <v>90</v>
      </c>
      <c r="V338" s="72">
        <v>26069</v>
      </c>
      <c r="W338" s="71" t="s">
        <v>139</v>
      </c>
      <c r="X338" s="71" t="s">
        <v>42</v>
      </c>
      <c r="Y338" s="71" t="s">
        <v>43</v>
      </c>
      <c r="Z338" s="70">
        <v>0</v>
      </c>
      <c r="AA338" s="70">
        <v>10</v>
      </c>
      <c r="AB338" s="71" t="s">
        <v>36</v>
      </c>
      <c r="AC338" s="71" t="s">
        <v>3218</v>
      </c>
      <c r="AD338" s="71" t="s">
        <v>3219</v>
      </c>
      <c r="AE338" s="71" t="s">
        <v>45</v>
      </c>
      <c r="AF338" s="71" t="s">
        <v>83</v>
      </c>
      <c r="AG338" s="71" t="s">
        <v>55</v>
      </c>
      <c r="AH338" s="73">
        <v>441.96</v>
      </c>
      <c r="AI338" s="73">
        <v>112.61</v>
      </c>
      <c r="AJ338" s="73">
        <v>184.1</v>
      </c>
      <c r="AK338" s="70"/>
      <c r="AL338" s="73">
        <v>738.67</v>
      </c>
      <c r="AM338" s="73">
        <v>23.83</v>
      </c>
      <c r="AN338" s="109">
        <f t="shared" si="22"/>
        <v>7.9433333333333325</v>
      </c>
      <c r="AO338" s="82">
        <v>192252</v>
      </c>
      <c r="AP338" s="82">
        <f>VLOOKUP(AO338,Centros!$AA$2:$AB$490,2,FALSE)</f>
        <v>110225</v>
      </c>
      <c r="AQ338" s="82" t="str">
        <f>VLOOKUP(AP338,Centros!$U$2:$V$281,2,FALSE)</f>
        <v>COLEGIO INMA TREMP L</v>
      </c>
      <c r="AR338" s="82" t="str">
        <f>VLOOKUP(A338,Centros!$AC$2:$AE$349,3,FALSE)</f>
        <v>ALGADI</v>
      </c>
      <c r="AS338" s="82">
        <f t="shared" si="25"/>
        <v>110225</v>
      </c>
      <c r="AT338" s="82">
        <f t="shared" si="23"/>
        <v>19225</v>
      </c>
    </row>
    <row r="339" spans="1:46" x14ac:dyDescent="0.3">
      <c r="A339" s="70">
        <v>19233</v>
      </c>
      <c r="B339" s="70">
        <v>87</v>
      </c>
      <c r="C339" s="71" t="s">
        <v>1261</v>
      </c>
      <c r="D339" s="70">
        <v>87</v>
      </c>
      <c r="E339" s="71" t="s">
        <v>216</v>
      </c>
      <c r="F339" s="72">
        <v>45914</v>
      </c>
      <c r="G339" s="72"/>
      <c r="H339" s="71" t="s">
        <v>1291</v>
      </c>
      <c r="I339" s="71" t="s">
        <v>1292</v>
      </c>
      <c r="J339" s="71" t="s">
        <v>36</v>
      </c>
      <c r="K339" s="71" t="s">
        <v>1293</v>
      </c>
      <c r="L339" s="71" t="s">
        <v>1294</v>
      </c>
      <c r="M339" s="71" t="s">
        <v>1295</v>
      </c>
      <c r="N339" s="71" t="s">
        <v>243</v>
      </c>
      <c r="O339" s="71" t="s">
        <v>138</v>
      </c>
      <c r="P339" s="70">
        <v>402</v>
      </c>
      <c r="Q339" s="71" t="s">
        <v>3091</v>
      </c>
      <c r="R339" s="70">
        <v>100</v>
      </c>
      <c r="S339" s="72">
        <v>45914</v>
      </c>
      <c r="T339" s="71" t="s">
        <v>3033</v>
      </c>
      <c r="U339" s="71" t="s">
        <v>69</v>
      </c>
      <c r="V339" s="72">
        <v>36395</v>
      </c>
      <c r="W339" s="71" t="s">
        <v>107</v>
      </c>
      <c r="X339" s="71" t="s">
        <v>51</v>
      </c>
      <c r="Y339" s="71" t="s">
        <v>43</v>
      </c>
      <c r="Z339" s="70">
        <v>0</v>
      </c>
      <c r="AA339" s="70">
        <v>6</v>
      </c>
      <c r="AB339" s="71" t="s">
        <v>36</v>
      </c>
      <c r="AC339" s="71" t="s">
        <v>2909</v>
      </c>
      <c r="AD339" s="71" t="s">
        <v>44</v>
      </c>
      <c r="AE339" s="71" t="s">
        <v>45</v>
      </c>
      <c r="AF339" s="71" t="s">
        <v>69</v>
      </c>
      <c r="AG339" s="71" t="s">
        <v>46</v>
      </c>
      <c r="AH339" s="73">
        <v>1374.14</v>
      </c>
      <c r="AI339" s="73">
        <v>325.07</v>
      </c>
      <c r="AJ339" s="73">
        <v>565.32000000000005</v>
      </c>
      <c r="AK339" s="70"/>
      <c r="AL339" s="73">
        <v>2264.5300000000002</v>
      </c>
      <c r="AM339" s="73">
        <v>75.48</v>
      </c>
      <c r="AN339" s="109">
        <f t="shared" si="22"/>
        <v>9.4350000000000005</v>
      </c>
      <c r="AO339" s="82" t="str">
        <f t="shared" si="24"/>
        <v>192335</v>
      </c>
      <c r="AP339" s="82">
        <f>VLOOKUP(AO339,Centros!$AA$2:$AB$490,2,FALSE)</f>
        <v>330002</v>
      </c>
      <c r="AQ339" s="82" t="str">
        <f>VLOOKUP(AP339,Centros!$U$2:$V$281,2,FALSE)</f>
        <v>RESIDENCIA COSTAMAR</v>
      </c>
      <c r="AR339" s="82" t="str">
        <f>VLOOKUP(A339,Centros!$AC$2:$AE$349,3,FALSE)</f>
        <v>ALGADI</v>
      </c>
      <c r="AS339" s="82">
        <f t="shared" si="25"/>
        <v>330002</v>
      </c>
      <c r="AT339" s="82">
        <f t="shared" si="23"/>
        <v>19233</v>
      </c>
    </row>
    <row r="340" spans="1:46" x14ac:dyDescent="0.3">
      <c r="A340" s="70">
        <v>20028</v>
      </c>
      <c r="B340" s="70">
        <v>1076</v>
      </c>
      <c r="C340" s="71" t="s">
        <v>8280</v>
      </c>
      <c r="D340" s="70">
        <v>1076</v>
      </c>
      <c r="E340" s="71" t="s">
        <v>63</v>
      </c>
      <c r="F340" s="72">
        <v>45908</v>
      </c>
      <c r="G340" s="72"/>
      <c r="H340" s="71" t="s">
        <v>8281</v>
      </c>
      <c r="I340" s="71" t="s">
        <v>8282</v>
      </c>
      <c r="J340" s="71" t="s">
        <v>36</v>
      </c>
      <c r="K340" s="71" t="s">
        <v>8283</v>
      </c>
      <c r="L340" s="71" t="s">
        <v>8284</v>
      </c>
      <c r="M340" s="71" t="s">
        <v>8285</v>
      </c>
      <c r="N340" s="71" t="s">
        <v>274</v>
      </c>
      <c r="O340" s="71" t="s">
        <v>38</v>
      </c>
      <c r="P340" s="70">
        <v>300</v>
      </c>
      <c r="Q340" s="71" t="s">
        <v>57</v>
      </c>
      <c r="R340" s="70">
        <v>25</v>
      </c>
      <c r="S340" s="72">
        <v>45908</v>
      </c>
      <c r="T340" s="71" t="s">
        <v>7542</v>
      </c>
      <c r="U340" s="71" t="s">
        <v>79</v>
      </c>
      <c r="V340" s="72">
        <v>37554</v>
      </c>
      <c r="W340" s="71" t="s">
        <v>923</v>
      </c>
      <c r="X340" s="71" t="s">
        <v>42</v>
      </c>
      <c r="Y340" s="71" t="s">
        <v>52</v>
      </c>
      <c r="Z340" s="70">
        <v>0</v>
      </c>
      <c r="AA340" s="70">
        <v>10</v>
      </c>
      <c r="AB340" s="71" t="s">
        <v>36</v>
      </c>
      <c r="AC340" s="71" t="s">
        <v>2905</v>
      </c>
      <c r="AD340" s="71" t="s">
        <v>44</v>
      </c>
      <c r="AE340" s="71" t="s">
        <v>45</v>
      </c>
      <c r="AF340" s="71" t="s">
        <v>79</v>
      </c>
      <c r="AG340" s="71" t="s">
        <v>46</v>
      </c>
      <c r="AH340" s="73">
        <v>300.01</v>
      </c>
      <c r="AI340" s="73">
        <v>45.32</v>
      </c>
      <c r="AJ340" s="73">
        <v>126.95</v>
      </c>
      <c r="AK340" s="70"/>
      <c r="AL340" s="73">
        <v>472.28</v>
      </c>
      <c r="AM340" s="73">
        <v>15.74</v>
      </c>
      <c r="AN340" s="109">
        <f t="shared" si="22"/>
        <v>7.87</v>
      </c>
      <c r="AO340" s="82" t="str">
        <f t="shared" si="24"/>
        <v>2002849</v>
      </c>
      <c r="AP340" s="82">
        <f>VLOOKUP(AO340,Centros!$AA$2:$AB$490,2,FALSE)</f>
        <v>110208</v>
      </c>
      <c r="AQ340" s="82" t="str">
        <f>VLOOKUP(AP340,Centros!$U$2:$V$281,2,FALSE)</f>
        <v>GSD LAS ARTES</v>
      </c>
      <c r="AR340" s="82" t="str">
        <f>VLOOKUP(A340,Centros!$AC$2:$AE$349,3,FALSE)</f>
        <v>SMI</v>
      </c>
      <c r="AS340" s="82">
        <f t="shared" si="25"/>
        <v>110208</v>
      </c>
      <c r="AT340" s="82">
        <f t="shared" si="23"/>
        <v>20028</v>
      </c>
    </row>
    <row r="341" spans="1:46" x14ac:dyDescent="0.3">
      <c r="A341" s="70">
        <v>20046</v>
      </c>
      <c r="B341" s="70">
        <v>17</v>
      </c>
      <c r="C341" s="71" t="s">
        <v>8286</v>
      </c>
      <c r="D341" s="70">
        <v>17</v>
      </c>
      <c r="E341" s="71" t="s">
        <v>7697</v>
      </c>
      <c r="F341" s="72">
        <v>45931</v>
      </c>
      <c r="G341" s="72"/>
      <c r="H341" s="71" t="s">
        <v>8287</v>
      </c>
      <c r="I341" s="71" t="s">
        <v>8288</v>
      </c>
      <c r="J341" s="71" t="s">
        <v>36</v>
      </c>
      <c r="K341" s="71" t="s">
        <v>8289</v>
      </c>
      <c r="L341" s="71" t="s">
        <v>8290</v>
      </c>
      <c r="M341" s="71" t="s">
        <v>8291</v>
      </c>
      <c r="N341" s="71" t="s">
        <v>332</v>
      </c>
      <c r="O341" s="71" t="s">
        <v>114</v>
      </c>
      <c r="P341" s="70">
        <v>300</v>
      </c>
      <c r="Q341" s="71" t="s">
        <v>78</v>
      </c>
      <c r="R341" s="70">
        <v>33.53</v>
      </c>
      <c r="S341" s="72">
        <v>44837</v>
      </c>
      <c r="T341" s="71" t="s">
        <v>2886</v>
      </c>
      <c r="U341" s="71" t="s">
        <v>6611</v>
      </c>
      <c r="V341" s="72">
        <v>36331</v>
      </c>
      <c r="W341" s="71" t="s">
        <v>139</v>
      </c>
      <c r="X341" s="71" t="s">
        <v>42</v>
      </c>
      <c r="Y341" s="71" t="s">
        <v>66</v>
      </c>
      <c r="Z341" s="70">
        <v>0</v>
      </c>
      <c r="AA341" s="70">
        <v>10</v>
      </c>
      <c r="AB341" s="71" t="s">
        <v>36</v>
      </c>
      <c r="AC341" s="71" t="s">
        <v>116</v>
      </c>
      <c r="AD341" s="71" t="s">
        <v>117</v>
      </c>
      <c r="AE341" s="71" t="s">
        <v>45</v>
      </c>
      <c r="AF341" s="71" t="s">
        <v>7698</v>
      </c>
      <c r="AG341" s="71" t="s">
        <v>46</v>
      </c>
      <c r="AH341" s="73">
        <v>463.16</v>
      </c>
      <c r="AI341" s="70"/>
      <c r="AJ341" s="73">
        <v>162.83000000000001</v>
      </c>
      <c r="AK341" s="70"/>
      <c r="AL341" s="73">
        <v>625.99</v>
      </c>
      <c r="AM341" s="73">
        <v>20.87</v>
      </c>
      <c r="AN341" s="109">
        <f t="shared" si="22"/>
        <v>7.7803459588428279</v>
      </c>
      <c r="AO341" s="82" t="str">
        <f t="shared" si="24"/>
        <v>200462</v>
      </c>
      <c r="AP341" s="82">
        <f>VLOOKUP(AO341,Centros!$AA$2:$AB$490,2,FALSE)</f>
        <v>110018</v>
      </c>
      <c r="AQ341" s="82" t="str">
        <f>VLOOKUP(AP341,Centros!$U$2:$V$281,2,FALSE)</f>
        <v>COLEGIO Mª INMACULADA DE CARCAIXENT</v>
      </c>
      <c r="AR341" s="82" t="str">
        <f>VLOOKUP(A341,Centros!$AC$2:$AE$349,3,FALSE)</f>
        <v>SMI</v>
      </c>
      <c r="AS341" s="82">
        <f t="shared" si="25"/>
        <v>110018</v>
      </c>
      <c r="AT341" s="82">
        <f t="shared" si="23"/>
        <v>20046</v>
      </c>
    </row>
    <row r="342" spans="1:46" x14ac:dyDescent="0.3">
      <c r="A342" s="70">
        <v>19228</v>
      </c>
      <c r="B342" s="70">
        <v>285</v>
      </c>
      <c r="C342" s="71" t="s">
        <v>8292</v>
      </c>
      <c r="D342" s="70">
        <v>285</v>
      </c>
      <c r="E342" s="71" t="s">
        <v>35</v>
      </c>
      <c r="F342" s="72">
        <v>45904</v>
      </c>
      <c r="G342" s="72"/>
      <c r="H342" s="71" t="s">
        <v>8293</v>
      </c>
      <c r="I342" s="71" t="s">
        <v>8294</v>
      </c>
      <c r="J342" s="71" t="s">
        <v>8295</v>
      </c>
      <c r="K342" s="71" t="s">
        <v>8295</v>
      </c>
      <c r="L342" s="71" t="s">
        <v>8296</v>
      </c>
      <c r="M342" s="71" t="s">
        <v>8297</v>
      </c>
      <c r="N342" s="71" t="s">
        <v>333</v>
      </c>
      <c r="O342" s="71" t="s">
        <v>38</v>
      </c>
      <c r="P342" s="70">
        <v>300</v>
      </c>
      <c r="Q342" s="71" t="s">
        <v>78</v>
      </c>
      <c r="R342" s="70">
        <v>50</v>
      </c>
      <c r="S342" s="72">
        <v>40422</v>
      </c>
      <c r="T342" s="71" t="s">
        <v>2829</v>
      </c>
      <c r="U342" s="71" t="s">
        <v>58</v>
      </c>
      <c r="V342" s="72">
        <v>26407</v>
      </c>
      <c r="W342" s="71" t="s">
        <v>234</v>
      </c>
      <c r="X342" s="71" t="s">
        <v>42</v>
      </c>
      <c r="Y342" s="71" t="s">
        <v>36</v>
      </c>
      <c r="Z342" s="70">
        <v>0</v>
      </c>
      <c r="AA342" s="70">
        <v>10</v>
      </c>
      <c r="AB342" s="71" t="s">
        <v>36</v>
      </c>
      <c r="AC342" s="71" t="s">
        <v>2905</v>
      </c>
      <c r="AD342" s="71" t="s">
        <v>44</v>
      </c>
      <c r="AE342" s="71" t="s">
        <v>53</v>
      </c>
      <c r="AF342" s="71" t="s">
        <v>40</v>
      </c>
      <c r="AG342" s="71" t="s">
        <v>46</v>
      </c>
      <c r="AH342" s="73">
        <v>769.87</v>
      </c>
      <c r="AI342" s="73">
        <v>90.64</v>
      </c>
      <c r="AJ342" s="73">
        <v>275.95999999999998</v>
      </c>
      <c r="AK342" s="70"/>
      <c r="AL342" s="73">
        <v>1136.47</v>
      </c>
      <c r="AM342" s="73">
        <v>37.880000000000003</v>
      </c>
      <c r="AN342" s="109">
        <f t="shared" si="22"/>
        <v>9.4700000000000006</v>
      </c>
      <c r="AO342" s="82" t="str">
        <f t="shared" si="24"/>
        <v>192286</v>
      </c>
      <c r="AP342" s="82">
        <f>VLOOKUP(AO342,Centros!$AA$2:$AB$490,2,FALSE)</f>
        <v>110065</v>
      </c>
      <c r="AQ342" s="82" t="str">
        <f>VLOOKUP(AP342,Centros!$U$2:$V$281,2,FALSE)</f>
        <v>COLEGIO SANTA RITA</v>
      </c>
      <c r="AR342" s="82" t="str">
        <f>VLOOKUP(A342,Centros!$AC$2:$AE$349,3,FALSE)</f>
        <v>ALGADI</v>
      </c>
      <c r="AS342" s="82">
        <f t="shared" si="25"/>
        <v>110065</v>
      </c>
      <c r="AT342" s="82">
        <f t="shared" si="23"/>
        <v>19228</v>
      </c>
    </row>
    <row r="343" spans="1:46" x14ac:dyDescent="0.3">
      <c r="A343" s="70">
        <v>19228</v>
      </c>
      <c r="B343" s="70">
        <v>692</v>
      </c>
      <c r="C343" s="71" t="s">
        <v>5848</v>
      </c>
      <c r="D343" s="70">
        <v>692</v>
      </c>
      <c r="E343" s="71" t="s">
        <v>35</v>
      </c>
      <c r="F343" s="72">
        <v>45901</v>
      </c>
      <c r="G343" s="72"/>
      <c r="H343" s="71" t="s">
        <v>5849</v>
      </c>
      <c r="I343" s="71" t="s">
        <v>5850</v>
      </c>
      <c r="J343" s="71" t="s">
        <v>36</v>
      </c>
      <c r="K343" s="71" t="s">
        <v>5851</v>
      </c>
      <c r="L343" s="71" t="s">
        <v>5852</v>
      </c>
      <c r="M343" s="71" t="s">
        <v>5853</v>
      </c>
      <c r="N343" s="71" t="s">
        <v>334</v>
      </c>
      <c r="O343" s="71" t="s">
        <v>38</v>
      </c>
      <c r="P343" s="70">
        <v>300</v>
      </c>
      <c r="Q343" s="71" t="s">
        <v>57</v>
      </c>
      <c r="R343" s="70">
        <v>57.69</v>
      </c>
      <c r="S343" s="72">
        <v>44441</v>
      </c>
      <c r="T343" s="71" t="s">
        <v>2831</v>
      </c>
      <c r="U343" s="71" t="s">
        <v>90</v>
      </c>
      <c r="V343" s="72">
        <v>31146</v>
      </c>
      <c r="W343" s="71" t="s">
        <v>91</v>
      </c>
      <c r="X343" s="71" t="s">
        <v>42</v>
      </c>
      <c r="Y343" s="71" t="s">
        <v>60</v>
      </c>
      <c r="Z343" s="70">
        <v>0</v>
      </c>
      <c r="AA343" s="70">
        <v>10</v>
      </c>
      <c r="AB343" s="71" t="s">
        <v>818</v>
      </c>
      <c r="AC343" s="71" t="s">
        <v>2825</v>
      </c>
      <c r="AD343" s="71" t="s">
        <v>92</v>
      </c>
      <c r="AE343" s="71" t="s">
        <v>45</v>
      </c>
      <c r="AF343" s="71" t="s">
        <v>6297</v>
      </c>
      <c r="AG343" s="71" t="s">
        <v>55</v>
      </c>
      <c r="AH343" s="73">
        <v>781.18</v>
      </c>
      <c r="AI343" s="73">
        <v>118.66</v>
      </c>
      <c r="AJ343" s="73">
        <v>307.48</v>
      </c>
      <c r="AK343" s="70"/>
      <c r="AL343" s="73">
        <v>1207.32</v>
      </c>
      <c r="AM343" s="73">
        <v>38.950000000000003</v>
      </c>
      <c r="AN343" s="109">
        <f t="shared" si="22"/>
        <v>8.4395042468365418</v>
      </c>
      <c r="AO343" s="82" t="str">
        <f t="shared" si="24"/>
        <v>1922861</v>
      </c>
      <c r="AP343" s="82">
        <f>VLOOKUP(AO343,Centros!$AA$2:$AB$490,2,FALSE)</f>
        <v>110807</v>
      </c>
      <c r="AQ343" s="82" t="str">
        <f>VLOOKUP(AP343,Centros!$U$2:$V$281,2,FALSE)</f>
        <v>COLEGIO NTRA SRA BUEN CONSEJO</v>
      </c>
      <c r="AR343" s="82" t="str">
        <f>VLOOKUP(A343,Centros!$AC$2:$AE$349,3,FALSE)</f>
        <v>ALGADI</v>
      </c>
      <c r="AS343" s="82">
        <f t="shared" si="25"/>
        <v>110807</v>
      </c>
      <c r="AT343" s="82">
        <f t="shared" si="23"/>
        <v>19228</v>
      </c>
    </row>
    <row r="344" spans="1:46" x14ac:dyDescent="0.3">
      <c r="A344" s="70">
        <v>19228</v>
      </c>
      <c r="B344" s="70">
        <v>185</v>
      </c>
      <c r="C344" s="71" t="s">
        <v>8298</v>
      </c>
      <c r="D344" s="70">
        <v>185</v>
      </c>
      <c r="E344" s="71" t="s">
        <v>35</v>
      </c>
      <c r="F344" s="72">
        <v>45931</v>
      </c>
      <c r="G344" s="72"/>
      <c r="H344" s="71" t="s">
        <v>8299</v>
      </c>
      <c r="I344" s="71" t="s">
        <v>8300</v>
      </c>
      <c r="J344" s="71" t="s">
        <v>8301</v>
      </c>
      <c r="K344" s="71" t="s">
        <v>8302</v>
      </c>
      <c r="L344" s="71" t="s">
        <v>8303</v>
      </c>
      <c r="M344" s="71" t="s">
        <v>8304</v>
      </c>
      <c r="N344" s="71" t="s">
        <v>37</v>
      </c>
      <c r="O344" s="71" t="s">
        <v>38</v>
      </c>
      <c r="P344" s="70">
        <v>300</v>
      </c>
      <c r="Q344" s="71" t="s">
        <v>57</v>
      </c>
      <c r="R344" s="70">
        <v>51.28</v>
      </c>
      <c r="S344" s="72">
        <v>39517</v>
      </c>
      <c r="T344" s="71" t="s">
        <v>8305</v>
      </c>
      <c r="U344" s="71" t="s">
        <v>90</v>
      </c>
      <c r="V344" s="72">
        <v>26585</v>
      </c>
      <c r="W344" s="71" t="s">
        <v>158</v>
      </c>
      <c r="X344" s="71" t="s">
        <v>42</v>
      </c>
      <c r="Y344" s="71" t="s">
        <v>36</v>
      </c>
      <c r="Z344" s="70">
        <v>0</v>
      </c>
      <c r="AA344" s="70">
        <v>10</v>
      </c>
      <c r="AB344" s="71" t="s">
        <v>818</v>
      </c>
      <c r="AC344" s="71" t="s">
        <v>2825</v>
      </c>
      <c r="AD344" s="71" t="s">
        <v>92</v>
      </c>
      <c r="AE344" s="71" t="s">
        <v>61</v>
      </c>
      <c r="AF344" s="71" t="s">
        <v>104</v>
      </c>
      <c r="AG344" s="71" t="s">
        <v>46</v>
      </c>
      <c r="AH344" s="73">
        <v>827.65</v>
      </c>
      <c r="AI344" s="73">
        <v>118.78</v>
      </c>
      <c r="AJ344" s="73">
        <v>323.39999999999998</v>
      </c>
      <c r="AK344" s="70"/>
      <c r="AL344" s="73">
        <v>1269.83</v>
      </c>
      <c r="AM344" s="73">
        <v>40.96</v>
      </c>
      <c r="AN344" s="109">
        <f t="shared" si="22"/>
        <v>9.9843993759750393</v>
      </c>
      <c r="AO344" s="82" t="str">
        <f t="shared" si="24"/>
        <v>1922825</v>
      </c>
      <c r="AP344" s="82">
        <f>VLOOKUP(AO344,Centros!$AA$2:$AB$490,2,FALSE)</f>
        <v>110056</v>
      </c>
      <c r="AQ344" s="82" t="str">
        <f>VLOOKUP(AP344,Centros!$U$2:$V$281,2,FALSE)</f>
        <v>COLEGIO RAIMUNDO LULIO</v>
      </c>
      <c r="AR344" s="82" t="str">
        <f>VLOOKUP(A344,Centros!$AC$2:$AE$349,3,FALSE)</f>
        <v>ALGADI</v>
      </c>
      <c r="AS344" s="82">
        <f t="shared" si="25"/>
        <v>110056</v>
      </c>
      <c r="AT344" s="82">
        <f t="shared" si="23"/>
        <v>19228</v>
      </c>
    </row>
    <row r="345" spans="1:46" x14ac:dyDescent="0.3">
      <c r="A345" s="70">
        <v>19228</v>
      </c>
      <c r="B345" s="70">
        <v>1831</v>
      </c>
      <c r="C345" s="71" t="s">
        <v>8306</v>
      </c>
      <c r="D345" s="70">
        <v>1831</v>
      </c>
      <c r="E345" s="71" t="s">
        <v>35</v>
      </c>
      <c r="F345" s="72">
        <v>45894</v>
      </c>
      <c r="G345" s="72"/>
      <c r="H345" s="71" t="s">
        <v>8307</v>
      </c>
      <c r="I345" s="71" t="s">
        <v>8308</v>
      </c>
      <c r="J345" s="71" t="s">
        <v>36</v>
      </c>
      <c r="K345" s="71" t="s">
        <v>8309</v>
      </c>
      <c r="L345" s="71" t="s">
        <v>8310</v>
      </c>
      <c r="M345" s="71" t="s">
        <v>8311</v>
      </c>
      <c r="N345" s="71" t="s">
        <v>37</v>
      </c>
      <c r="O345" s="71" t="s">
        <v>38</v>
      </c>
      <c r="P345" s="70">
        <v>300</v>
      </c>
      <c r="Q345" s="71" t="s">
        <v>78</v>
      </c>
      <c r="R345" s="70">
        <v>25</v>
      </c>
      <c r="S345" s="72">
        <v>45566</v>
      </c>
      <c r="T345" s="71" t="s">
        <v>7405</v>
      </c>
      <c r="U345" s="71" t="s">
        <v>79</v>
      </c>
      <c r="V345" s="72">
        <v>33762</v>
      </c>
      <c r="W345" s="71" t="s">
        <v>127</v>
      </c>
      <c r="X345" s="71" t="s">
        <v>42</v>
      </c>
      <c r="Y345" s="71" t="s">
        <v>52</v>
      </c>
      <c r="Z345" s="70">
        <v>0</v>
      </c>
      <c r="AA345" s="70">
        <v>10</v>
      </c>
      <c r="AB345" s="71" t="s">
        <v>36</v>
      </c>
      <c r="AC345" s="71" t="s">
        <v>2905</v>
      </c>
      <c r="AD345" s="71" t="s">
        <v>44</v>
      </c>
      <c r="AE345" s="71" t="s">
        <v>45</v>
      </c>
      <c r="AF345" s="71" t="s">
        <v>79</v>
      </c>
      <c r="AG345" s="71" t="s">
        <v>46</v>
      </c>
      <c r="AH345" s="73">
        <v>300.01</v>
      </c>
      <c r="AI345" s="73">
        <v>45.32</v>
      </c>
      <c r="AJ345" s="73">
        <v>122.74</v>
      </c>
      <c r="AK345" s="70"/>
      <c r="AL345" s="73">
        <v>468.07</v>
      </c>
      <c r="AM345" s="73">
        <v>15.6</v>
      </c>
      <c r="AN345" s="109">
        <f t="shared" si="22"/>
        <v>7.8</v>
      </c>
      <c r="AO345" s="82" t="str">
        <f t="shared" si="24"/>
        <v>19228107</v>
      </c>
      <c r="AP345" s="82">
        <f>VLOOKUP(AO345,Centros!$AA$2:$AB$490,2,FALSE)</f>
        <v>110216</v>
      </c>
      <c r="AQ345" s="82" t="str">
        <f>VLOOKUP(AP345,Centros!$U$2:$V$281,2,FALSE)</f>
        <v>COL. MATER INMACULATA</v>
      </c>
      <c r="AR345" s="82" t="str">
        <f>VLOOKUP(A345,Centros!$AC$2:$AE$349,3,FALSE)</f>
        <v>ALGADI</v>
      </c>
      <c r="AS345" s="82">
        <f t="shared" si="25"/>
        <v>110216</v>
      </c>
      <c r="AT345" s="82">
        <f t="shared" si="23"/>
        <v>19228</v>
      </c>
    </row>
    <row r="346" spans="1:46" x14ac:dyDescent="0.3">
      <c r="A346" s="70">
        <v>19228</v>
      </c>
      <c r="B346" s="70">
        <v>656</v>
      </c>
      <c r="C346" s="71" t="s">
        <v>3516</v>
      </c>
      <c r="D346" s="70">
        <v>656</v>
      </c>
      <c r="E346" s="71" t="s">
        <v>35</v>
      </c>
      <c r="F346" s="72">
        <v>44580</v>
      </c>
      <c r="G346" s="72"/>
      <c r="H346" s="71" t="s">
        <v>3517</v>
      </c>
      <c r="I346" s="71" t="s">
        <v>3518</v>
      </c>
      <c r="J346" s="71" t="s">
        <v>36</v>
      </c>
      <c r="K346" s="71" t="s">
        <v>3519</v>
      </c>
      <c r="L346" s="71" t="s">
        <v>3520</v>
      </c>
      <c r="M346" s="71" t="s">
        <v>3521</v>
      </c>
      <c r="N346" s="71" t="s">
        <v>3522</v>
      </c>
      <c r="O346" s="71" t="s">
        <v>38</v>
      </c>
      <c r="P346" s="70">
        <v>200</v>
      </c>
      <c r="Q346" s="71" t="s">
        <v>2925</v>
      </c>
      <c r="R346" s="70">
        <v>50</v>
      </c>
      <c r="S346" s="72">
        <v>38991</v>
      </c>
      <c r="T346" s="71" t="s">
        <v>2843</v>
      </c>
      <c r="U346" s="71" t="s">
        <v>58</v>
      </c>
      <c r="V346" s="72">
        <v>29427</v>
      </c>
      <c r="W346" s="71" t="s">
        <v>335</v>
      </c>
      <c r="X346" s="71" t="s">
        <v>42</v>
      </c>
      <c r="Y346" s="71" t="s">
        <v>66</v>
      </c>
      <c r="Z346" s="70">
        <v>0</v>
      </c>
      <c r="AA346" s="70">
        <v>10</v>
      </c>
      <c r="AB346" s="71" t="s">
        <v>36</v>
      </c>
      <c r="AC346" s="71" t="s">
        <v>2905</v>
      </c>
      <c r="AD346" s="71" t="s">
        <v>44</v>
      </c>
      <c r="AE346" s="71" t="s">
        <v>61</v>
      </c>
      <c r="AF346" s="71" t="s">
        <v>104</v>
      </c>
      <c r="AG346" s="71" t="s">
        <v>46</v>
      </c>
      <c r="AH346" s="73">
        <v>769.87</v>
      </c>
      <c r="AI346" s="73">
        <v>90.64</v>
      </c>
      <c r="AJ346" s="73">
        <v>275.95999999999998</v>
      </c>
      <c r="AK346" s="70"/>
      <c r="AL346" s="73">
        <v>1136.47</v>
      </c>
      <c r="AM346" s="73">
        <v>37.880000000000003</v>
      </c>
      <c r="AN346" s="109">
        <f t="shared" si="22"/>
        <v>9.4700000000000006</v>
      </c>
      <c r="AO346" s="82" t="str">
        <f t="shared" si="24"/>
        <v>1922860</v>
      </c>
      <c r="AP346" s="82">
        <f>VLOOKUP(AO346,Centros!$AA$2:$AB$490,2,FALSE)</f>
        <v>350001</v>
      </c>
      <c r="AQ346" s="82" t="str">
        <f>VLOOKUP(AP346,Centros!$U$2:$V$281,2,FALSE)</f>
        <v>CLARETIANOS COLMENAR SEMINARIO</v>
      </c>
      <c r="AR346" s="82" t="str">
        <f>VLOOKUP(A346,Centros!$AC$2:$AE$349,3,FALSE)</f>
        <v>ALGADI</v>
      </c>
      <c r="AS346" s="82">
        <f t="shared" si="25"/>
        <v>350001</v>
      </c>
      <c r="AT346" s="82">
        <f t="shared" si="23"/>
        <v>19228</v>
      </c>
    </row>
    <row r="347" spans="1:46" x14ac:dyDescent="0.3">
      <c r="A347" s="70">
        <v>19228</v>
      </c>
      <c r="B347" s="70">
        <v>1717</v>
      </c>
      <c r="C347" s="71" t="s">
        <v>8312</v>
      </c>
      <c r="D347" s="70">
        <v>1717</v>
      </c>
      <c r="E347" s="71" t="s">
        <v>35</v>
      </c>
      <c r="F347" s="72">
        <v>45897</v>
      </c>
      <c r="G347" s="72"/>
      <c r="H347" s="71" t="s">
        <v>8313</v>
      </c>
      <c r="I347" s="71" t="s">
        <v>8314</v>
      </c>
      <c r="J347" s="71" t="s">
        <v>36</v>
      </c>
      <c r="K347" s="71" t="s">
        <v>8315</v>
      </c>
      <c r="L347" s="71" t="s">
        <v>8316</v>
      </c>
      <c r="M347" s="71" t="s">
        <v>8317</v>
      </c>
      <c r="N347" s="71" t="s">
        <v>37</v>
      </c>
      <c r="O347" s="71" t="s">
        <v>38</v>
      </c>
      <c r="P347" s="70">
        <v>300</v>
      </c>
      <c r="Q347" s="71" t="s">
        <v>57</v>
      </c>
      <c r="R347" s="70">
        <v>50</v>
      </c>
      <c r="S347" s="72">
        <v>45897</v>
      </c>
      <c r="T347" s="71" t="s">
        <v>49</v>
      </c>
      <c r="U347" s="71" t="s">
        <v>40</v>
      </c>
      <c r="V347" s="72">
        <v>27207</v>
      </c>
      <c r="W347" s="71" t="s">
        <v>50</v>
      </c>
      <c r="X347" s="71" t="s">
        <v>42</v>
      </c>
      <c r="Y347" s="71" t="s">
        <v>66</v>
      </c>
      <c r="Z347" s="70">
        <v>0</v>
      </c>
      <c r="AA347" s="70">
        <v>10</v>
      </c>
      <c r="AB347" s="71" t="s">
        <v>36</v>
      </c>
      <c r="AC347" s="71" t="s">
        <v>2905</v>
      </c>
      <c r="AD347" s="71" t="s">
        <v>44</v>
      </c>
      <c r="AE347" s="71" t="s">
        <v>45</v>
      </c>
      <c r="AF347" s="71" t="s">
        <v>40</v>
      </c>
      <c r="AG347" s="71" t="s">
        <v>46</v>
      </c>
      <c r="AH347" s="73">
        <v>600.02</v>
      </c>
      <c r="AI347" s="73">
        <v>90.64</v>
      </c>
      <c r="AJ347" s="73">
        <v>245.47</v>
      </c>
      <c r="AK347" s="70"/>
      <c r="AL347" s="73">
        <v>936.13</v>
      </c>
      <c r="AM347" s="73">
        <v>31.2</v>
      </c>
      <c r="AN347" s="109">
        <f t="shared" si="22"/>
        <v>7.8</v>
      </c>
      <c r="AO347" s="82" t="str">
        <f t="shared" si="24"/>
        <v>1922812</v>
      </c>
      <c r="AP347" s="82">
        <f>VLOOKUP(AO347,Centros!$AA$2:$AB$490,2,FALSE)</f>
        <v>110064</v>
      </c>
      <c r="AQ347" s="82" t="str">
        <f>VLOOKUP(AP347,Centros!$U$2:$V$281,2,FALSE)</f>
        <v>COLEGIO SAGRADA FAMILIA</v>
      </c>
      <c r="AR347" s="82" t="str">
        <f>VLOOKUP(A347,Centros!$AC$2:$AE$349,3,FALSE)</f>
        <v>ALGADI</v>
      </c>
      <c r="AS347" s="82">
        <f t="shared" si="25"/>
        <v>110064</v>
      </c>
      <c r="AT347" s="82">
        <f t="shared" si="23"/>
        <v>19228</v>
      </c>
    </row>
    <row r="348" spans="1:46" x14ac:dyDescent="0.3">
      <c r="A348" s="70">
        <v>19228</v>
      </c>
      <c r="B348" s="70">
        <v>1</v>
      </c>
      <c r="C348" s="71" t="s">
        <v>3523</v>
      </c>
      <c r="D348" s="70">
        <v>1</v>
      </c>
      <c r="E348" s="71" t="s">
        <v>35</v>
      </c>
      <c r="F348" s="72">
        <v>44441</v>
      </c>
      <c r="G348" s="72"/>
      <c r="H348" s="71" t="s">
        <v>3524</v>
      </c>
      <c r="I348" s="71" t="s">
        <v>3525</v>
      </c>
      <c r="J348" s="71" t="s">
        <v>3526</v>
      </c>
      <c r="K348" s="71" t="s">
        <v>3527</v>
      </c>
      <c r="L348" s="71" t="s">
        <v>3528</v>
      </c>
      <c r="M348" s="71" t="s">
        <v>3529</v>
      </c>
      <c r="N348" s="71" t="s">
        <v>174</v>
      </c>
      <c r="O348" s="71" t="s">
        <v>38</v>
      </c>
      <c r="P348" s="70">
        <v>200</v>
      </c>
      <c r="Q348" s="71" t="s">
        <v>2925</v>
      </c>
      <c r="R348" s="70">
        <v>75</v>
      </c>
      <c r="S348" s="72">
        <v>38412</v>
      </c>
      <c r="T348" s="71" t="s">
        <v>173</v>
      </c>
      <c r="U348" s="71" t="s">
        <v>126</v>
      </c>
      <c r="V348" s="72">
        <v>26252</v>
      </c>
      <c r="W348" s="71" t="s">
        <v>70</v>
      </c>
      <c r="X348" s="71" t="s">
        <v>42</v>
      </c>
      <c r="Y348" s="71" t="s">
        <v>60</v>
      </c>
      <c r="Z348" s="70">
        <v>0</v>
      </c>
      <c r="AA348" s="70">
        <v>6</v>
      </c>
      <c r="AB348" s="71" t="s">
        <v>36</v>
      </c>
      <c r="AC348" s="71" t="s">
        <v>2905</v>
      </c>
      <c r="AD348" s="71" t="s">
        <v>44</v>
      </c>
      <c r="AE348" s="71" t="s">
        <v>61</v>
      </c>
      <c r="AF348" s="71" t="s">
        <v>352</v>
      </c>
      <c r="AG348" s="71" t="s">
        <v>46</v>
      </c>
      <c r="AH348" s="73">
        <v>994.46</v>
      </c>
      <c r="AI348" s="73">
        <v>144.85</v>
      </c>
      <c r="AJ348" s="73">
        <v>368.23</v>
      </c>
      <c r="AK348" s="70"/>
      <c r="AL348" s="73">
        <v>1507.54</v>
      </c>
      <c r="AM348" s="73">
        <v>50.25</v>
      </c>
      <c r="AN348" s="109">
        <f t="shared" ref="AN348:AN404" si="26">AM348/(+(+R348*8)/100)</f>
        <v>8.375</v>
      </c>
      <c r="AO348" s="82" t="str">
        <f t="shared" si="24"/>
        <v>192281</v>
      </c>
      <c r="AP348" s="82">
        <f>VLOOKUP(AO348,Centros!$AA$2:$AB$490,2,FALSE)</f>
        <v>110001</v>
      </c>
      <c r="AQ348" s="82" t="str">
        <f>VLOOKUP(AP348,Centros!$U$2:$V$281,2,FALSE)</f>
        <v>COLEGIO AGUSTINIANO</v>
      </c>
      <c r="AR348" s="82" t="str">
        <f>VLOOKUP(A348,Centros!$AC$2:$AE$349,3,FALSE)</f>
        <v>ALGADI</v>
      </c>
      <c r="AS348" s="82">
        <f t="shared" si="25"/>
        <v>110001</v>
      </c>
      <c r="AT348" s="82">
        <f t="shared" si="23"/>
        <v>19228</v>
      </c>
    </row>
    <row r="349" spans="1:46" x14ac:dyDescent="0.3">
      <c r="A349" s="70">
        <v>20028</v>
      </c>
      <c r="B349" s="70">
        <v>1069</v>
      </c>
      <c r="C349" s="71" t="s">
        <v>8318</v>
      </c>
      <c r="D349" s="70">
        <v>1069</v>
      </c>
      <c r="E349" s="71" t="s">
        <v>63</v>
      </c>
      <c r="F349" s="72">
        <v>45908</v>
      </c>
      <c r="G349" s="72"/>
      <c r="H349" s="71" t="s">
        <v>8319</v>
      </c>
      <c r="I349" s="71" t="s">
        <v>8320</v>
      </c>
      <c r="J349" s="71" t="s">
        <v>36</v>
      </c>
      <c r="K349" s="71" t="s">
        <v>8321</v>
      </c>
      <c r="L349" s="71" t="s">
        <v>8322</v>
      </c>
      <c r="M349" s="71" t="s">
        <v>8323</v>
      </c>
      <c r="N349" s="71" t="s">
        <v>152</v>
      </c>
      <c r="O349" s="71" t="s">
        <v>38</v>
      </c>
      <c r="P349" s="70">
        <v>300</v>
      </c>
      <c r="Q349" s="71" t="s">
        <v>78</v>
      </c>
      <c r="R349" s="70">
        <v>37.5</v>
      </c>
      <c r="S349" s="72">
        <v>45908</v>
      </c>
      <c r="T349" s="71" t="s">
        <v>5580</v>
      </c>
      <c r="U349" s="71" t="s">
        <v>79</v>
      </c>
      <c r="V349" s="72">
        <v>28433</v>
      </c>
      <c r="W349" s="71" t="s">
        <v>227</v>
      </c>
      <c r="X349" s="71" t="s">
        <v>42</v>
      </c>
      <c r="Y349" s="71" t="s">
        <v>52</v>
      </c>
      <c r="Z349" s="70">
        <v>0</v>
      </c>
      <c r="AA349" s="70">
        <v>10</v>
      </c>
      <c r="AB349" s="71" t="s">
        <v>36</v>
      </c>
      <c r="AC349" s="71" t="s">
        <v>2905</v>
      </c>
      <c r="AD349" s="71" t="s">
        <v>44</v>
      </c>
      <c r="AE349" s="71" t="s">
        <v>45</v>
      </c>
      <c r="AF349" s="71" t="s">
        <v>7698</v>
      </c>
      <c r="AG349" s="71" t="s">
        <v>46</v>
      </c>
      <c r="AH349" s="73">
        <v>450.02</v>
      </c>
      <c r="AI349" s="73">
        <v>67.98</v>
      </c>
      <c r="AJ349" s="73">
        <v>190.41</v>
      </c>
      <c r="AK349" s="70"/>
      <c r="AL349" s="73">
        <v>708.41</v>
      </c>
      <c r="AM349" s="73">
        <v>23.61</v>
      </c>
      <c r="AN349" s="109">
        <f t="shared" si="26"/>
        <v>7.87</v>
      </c>
      <c r="AO349" s="82" t="str">
        <f t="shared" si="24"/>
        <v>2002834</v>
      </c>
      <c r="AP349" s="82">
        <f>VLOOKUP(AO349,Centros!$AA$2:$AB$490,2,FALSE)</f>
        <v>110204</v>
      </c>
      <c r="AQ349" s="82" t="str">
        <f>VLOOKUP(AP349,Centros!$U$2:$V$281,2,FALSE)</f>
        <v>GREDOS SAN DIEGO - LAS ROZAS</v>
      </c>
      <c r="AR349" s="82" t="str">
        <f>VLOOKUP(A349,Centros!$AC$2:$AE$349,3,FALSE)</f>
        <v>SMI</v>
      </c>
      <c r="AS349" s="82">
        <f t="shared" si="25"/>
        <v>110204</v>
      </c>
      <c r="AT349" s="82">
        <f t="shared" ref="AT349:AT405" si="27">+A349</f>
        <v>20028</v>
      </c>
    </row>
    <row r="350" spans="1:46" x14ac:dyDescent="0.3">
      <c r="A350" s="70">
        <v>20028</v>
      </c>
      <c r="B350" s="70">
        <v>669</v>
      </c>
      <c r="C350" s="71" t="s">
        <v>5854</v>
      </c>
      <c r="D350" s="70">
        <v>669</v>
      </c>
      <c r="E350" s="71" t="s">
        <v>63</v>
      </c>
      <c r="F350" s="72">
        <v>45908</v>
      </c>
      <c r="G350" s="72"/>
      <c r="H350" s="71" t="s">
        <v>5855</v>
      </c>
      <c r="I350" s="71" t="s">
        <v>5856</v>
      </c>
      <c r="J350" s="71" t="s">
        <v>36</v>
      </c>
      <c r="K350" s="71" t="s">
        <v>5857</v>
      </c>
      <c r="L350" s="71" t="s">
        <v>5858</v>
      </c>
      <c r="M350" s="71" t="s">
        <v>5859</v>
      </c>
      <c r="N350" s="71" t="s">
        <v>37</v>
      </c>
      <c r="O350" s="71" t="s">
        <v>38</v>
      </c>
      <c r="P350" s="70">
        <v>300</v>
      </c>
      <c r="Q350" s="71" t="s">
        <v>57</v>
      </c>
      <c r="R350" s="70">
        <v>31.25</v>
      </c>
      <c r="S350" s="72">
        <v>45177</v>
      </c>
      <c r="T350" s="71" t="s">
        <v>5268</v>
      </c>
      <c r="U350" s="71" t="s">
        <v>79</v>
      </c>
      <c r="V350" s="72">
        <v>36094</v>
      </c>
      <c r="W350" s="71" t="s">
        <v>80</v>
      </c>
      <c r="X350" s="71" t="s">
        <v>42</v>
      </c>
      <c r="Y350" s="71" t="s">
        <v>36</v>
      </c>
      <c r="Z350" s="70">
        <v>0</v>
      </c>
      <c r="AA350" s="70">
        <v>10</v>
      </c>
      <c r="AB350" s="71" t="s">
        <v>36</v>
      </c>
      <c r="AC350" s="71" t="s">
        <v>2905</v>
      </c>
      <c r="AD350" s="71" t="s">
        <v>44</v>
      </c>
      <c r="AE350" s="71" t="s">
        <v>45</v>
      </c>
      <c r="AF350" s="71" t="s">
        <v>5415</v>
      </c>
      <c r="AG350" s="71" t="s">
        <v>46</v>
      </c>
      <c r="AH350" s="73">
        <v>375.02</v>
      </c>
      <c r="AI350" s="73">
        <v>56.65</v>
      </c>
      <c r="AJ350" s="73">
        <v>160.07</v>
      </c>
      <c r="AK350" s="70"/>
      <c r="AL350" s="73">
        <v>591.74</v>
      </c>
      <c r="AM350" s="73">
        <v>19.72</v>
      </c>
      <c r="AN350" s="109">
        <f t="shared" si="26"/>
        <v>7.8879999999999999</v>
      </c>
      <c r="AO350" s="82" t="str">
        <f t="shared" si="24"/>
        <v>200287</v>
      </c>
      <c r="AP350" s="82">
        <f>VLOOKUP(AO350,Centros!$AA$2:$AB$490,2,FALSE)</f>
        <v>110064</v>
      </c>
      <c r="AQ350" s="82" t="str">
        <f>VLOOKUP(AP350,Centros!$U$2:$V$281,2,FALSE)</f>
        <v>COLEGIO SAGRADA FAMILIA</v>
      </c>
      <c r="AR350" s="82" t="str">
        <f>VLOOKUP(A350,Centros!$AC$2:$AE$349,3,FALSE)</f>
        <v>SMI</v>
      </c>
      <c r="AS350" s="82">
        <f t="shared" si="25"/>
        <v>110064</v>
      </c>
      <c r="AT350" s="82">
        <f t="shared" si="27"/>
        <v>20028</v>
      </c>
    </row>
    <row r="351" spans="1:46" x14ac:dyDescent="0.3">
      <c r="A351" s="70">
        <v>20028</v>
      </c>
      <c r="B351" s="70">
        <v>282</v>
      </c>
      <c r="C351" s="71" t="s">
        <v>8324</v>
      </c>
      <c r="D351" s="70">
        <v>282</v>
      </c>
      <c r="E351" s="71" t="s">
        <v>63</v>
      </c>
      <c r="F351" s="72">
        <v>45908</v>
      </c>
      <c r="G351" s="72"/>
      <c r="H351" s="71" t="s">
        <v>8325</v>
      </c>
      <c r="I351" s="71" t="s">
        <v>8326</v>
      </c>
      <c r="J351" s="71" t="s">
        <v>36</v>
      </c>
      <c r="K351" s="71" t="s">
        <v>8327</v>
      </c>
      <c r="L351" s="71" t="s">
        <v>8328</v>
      </c>
      <c r="M351" s="71" t="s">
        <v>8329</v>
      </c>
      <c r="N351" s="71" t="s">
        <v>56</v>
      </c>
      <c r="O351" s="71" t="s">
        <v>38</v>
      </c>
      <c r="P351" s="70">
        <v>300</v>
      </c>
      <c r="Q351" s="71" t="s">
        <v>57</v>
      </c>
      <c r="R351" s="70">
        <v>25</v>
      </c>
      <c r="S351" s="72">
        <v>44837</v>
      </c>
      <c r="T351" s="71" t="s">
        <v>5349</v>
      </c>
      <c r="U351" s="71" t="s">
        <v>79</v>
      </c>
      <c r="V351" s="72">
        <v>23642</v>
      </c>
      <c r="W351" s="71" t="s">
        <v>139</v>
      </c>
      <c r="X351" s="71" t="s">
        <v>42</v>
      </c>
      <c r="Y351" s="71" t="s">
        <v>66</v>
      </c>
      <c r="Z351" s="70">
        <v>0</v>
      </c>
      <c r="AA351" s="70">
        <v>10</v>
      </c>
      <c r="AB351" s="71" t="s">
        <v>36</v>
      </c>
      <c r="AC351" s="71" t="s">
        <v>2905</v>
      </c>
      <c r="AD351" s="71" t="s">
        <v>44</v>
      </c>
      <c r="AE351" s="71" t="s">
        <v>45</v>
      </c>
      <c r="AF351" s="71" t="s">
        <v>5472</v>
      </c>
      <c r="AG351" s="71" t="s">
        <v>46</v>
      </c>
      <c r="AH351" s="73">
        <v>300.01</v>
      </c>
      <c r="AI351" s="73">
        <v>45.32</v>
      </c>
      <c r="AJ351" s="73">
        <v>126.95</v>
      </c>
      <c r="AK351" s="70"/>
      <c r="AL351" s="73">
        <v>472.28</v>
      </c>
      <c r="AM351" s="73">
        <v>15.74</v>
      </c>
      <c r="AN351" s="109">
        <f t="shared" si="26"/>
        <v>7.87</v>
      </c>
      <c r="AO351" s="82" t="str">
        <f t="shared" si="24"/>
        <v>200282</v>
      </c>
      <c r="AP351" s="82">
        <f>VLOOKUP(AO351,Centros!$AA$2:$AB$490,2,FALSE)</f>
        <v>110111</v>
      </c>
      <c r="AQ351" s="82" t="str">
        <f>VLOOKUP(AP351,Centros!$U$2:$V$281,2,FALSE)</f>
        <v>COLEGIO SAGRADO CORAZON REPARADORAS</v>
      </c>
      <c r="AR351" s="82" t="str">
        <f>VLOOKUP(A351,Centros!$AC$2:$AE$349,3,FALSE)</f>
        <v>SMI</v>
      </c>
      <c r="AS351" s="82">
        <f t="shared" si="25"/>
        <v>110111</v>
      </c>
      <c r="AT351" s="82">
        <f t="shared" si="27"/>
        <v>20028</v>
      </c>
    </row>
    <row r="352" spans="1:46" x14ac:dyDescent="0.3">
      <c r="A352" s="70">
        <v>19218</v>
      </c>
      <c r="B352" s="70">
        <v>28</v>
      </c>
      <c r="C352" s="71" t="s">
        <v>5860</v>
      </c>
      <c r="D352" s="70">
        <v>28</v>
      </c>
      <c r="E352" s="71" t="s">
        <v>1239</v>
      </c>
      <c r="F352" s="72">
        <v>45873</v>
      </c>
      <c r="G352" s="72"/>
      <c r="H352" s="71" t="s">
        <v>5861</v>
      </c>
      <c r="I352" s="71" t="s">
        <v>5862</v>
      </c>
      <c r="J352" s="71" t="s">
        <v>36</v>
      </c>
      <c r="K352" s="71" t="s">
        <v>5863</v>
      </c>
      <c r="L352" s="71" t="s">
        <v>5864</v>
      </c>
      <c r="M352" s="71" t="s">
        <v>8330</v>
      </c>
      <c r="N352" s="71" t="s">
        <v>1266</v>
      </c>
      <c r="O352" s="71" t="s">
        <v>134</v>
      </c>
      <c r="P352" s="70">
        <v>502</v>
      </c>
      <c r="Q352" s="71" t="s">
        <v>3098</v>
      </c>
      <c r="R352" s="70">
        <v>78.94</v>
      </c>
      <c r="S352" s="72">
        <v>45873</v>
      </c>
      <c r="T352" s="71" t="s">
        <v>2866</v>
      </c>
      <c r="U352" s="71" t="s">
        <v>920</v>
      </c>
      <c r="V352" s="72">
        <v>29724</v>
      </c>
      <c r="W352" s="71" t="s">
        <v>208</v>
      </c>
      <c r="X352" s="71" t="s">
        <v>42</v>
      </c>
      <c r="Y352" s="71" t="s">
        <v>52</v>
      </c>
      <c r="Z352" s="70">
        <v>0</v>
      </c>
      <c r="AA352" s="70">
        <v>10</v>
      </c>
      <c r="AB352" s="71" t="s">
        <v>818</v>
      </c>
      <c r="AC352" s="71" t="s">
        <v>2824</v>
      </c>
      <c r="AD352" s="71" t="s">
        <v>162</v>
      </c>
      <c r="AE352" s="71" t="s">
        <v>45</v>
      </c>
      <c r="AF352" s="71" t="s">
        <v>920</v>
      </c>
      <c r="AG352" s="71" t="s">
        <v>46</v>
      </c>
      <c r="AH352" s="73">
        <v>830.3</v>
      </c>
      <c r="AI352" s="73">
        <v>138.38</v>
      </c>
      <c r="AJ352" s="73">
        <v>406.11</v>
      </c>
      <c r="AK352" s="70"/>
      <c r="AL352" s="73">
        <v>1374.79</v>
      </c>
      <c r="AM352" s="73">
        <v>45.83</v>
      </c>
      <c r="AN352" s="109">
        <f t="shared" si="26"/>
        <v>7.2570939954395746</v>
      </c>
      <c r="AO352" s="82" t="str">
        <f t="shared" si="24"/>
        <v>192184</v>
      </c>
      <c r="AP352" s="82">
        <f>VLOOKUP(AO352,Centros!$AA$2:$AB$490,2,FALSE)</f>
        <v>330004</v>
      </c>
      <c r="AQ352" s="82" t="str">
        <f>VLOOKUP(AP352,Centros!$U$2:$V$281,2,FALSE)</f>
        <v>RESIDENCIA  CLARET GRANADA</v>
      </c>
      <c r="AR352" s="82" t="str">
        <f>VLOOKUP(A352,Centros!$AC$2:$AE$349,3,FALSE)</f>
        <v>ALGADI</v>
      </c>
      <c r="AS352" s="82">
        <f t="shared" si="25"/>
        <v>330004</v>
      </c>
      <c r="AT352" s="82">
        <f t="shared" si="27"/>
        <v>19218</v>
      </c>
    </row>
    <row r="353" spans="1:46" x14ac:dyDescent="0.3">
      <c r="A353" s="70">
        <v>20028</v>
      </c>
      <c r="B353" s="70">
        <v>119</v>
      </c>
      <c r="C353" s="71" t="s">
        <v>5865</v>
      </c>
      <c r="D353" s="70">
        <v>119</v>
      </c>
      <c r="E353" s="71" t="s">
        <v>63</v>
      </c>
      <c r="F353" s="72">
        <v>45909</v>
      </c>
      <c r="G353" s="72"/>
      <c r="H353" s="71" t="s">
        <v>5866</v>
      </c>
      <c r="I353" s="71" t="s">
        <v>5867</v>
      </c>
      <c r="J353" s="71" t="s">
        <v>36</v>
      </c>
      <c r="K353" s="71" t="s">
        <v>5868</v>
      </c>
      <c r="L353" s="71" t="s">
        <v>5869</v>
      </c>
      <c r="M353" s="71" t="s">
        <v>5870</v>
      </c>
      <c r="N353" s="71" t="s">
        <v>310</v>
      </c>
      <c r="O353" s="71" t="s">
        <v>38</v>
      </c>
      <c r="P353" s="70">
        <v>300</v>
      </c>
      <c r="Q353" s="71" t="s">
        <v>57</v>
      </c>
      <c r="R353" s="70">
        <v>25</v>
      </c>
      <c r="S353" s="72">
        <v>43740</v>
      </c>
      <c r="T353" s="71" t="s">
        <v>5683</v>
      </c>
      <c r="U353" s="71" t="s">
        <v>79</v>
      </c>
      <c r="V353" s="72">
        <v>35468</v>
      </c>
      <c r="W353" s="71" t="s">
        <v>296</v>
      </c>
      <c r="X353" s="71" t="s">
        <v>42</v>
      </c>
      <c r="Y353" s="71" t="s">
        <v>36</v>
      </c>
      <c r="Z353" s="70">
        <v>0</v>
      </c>
      <c r="AA353" s="70">
        <v>10</v>
      </c>
      <c r="AB353" s="71" t="s">
        <v>36</v>
      </c>
      <c r="AC353" s="71" t="s">
        <v>2905</v>
      </c>
      <c r="AD353" s="71" t="s">
        <v>44</v>
      </c>
      <c r="AE353" s="71" t="s">
        <v>45</v>
      </c>
      <c r="AF353" s="71" t="s">
        <v>5261</v>
      </c>
      <c r="AG353" s="71" t="s">
        <v>46</v>
      </c>
      <c r="AH353" s="73">
        <v>300.01</v>
      </c>
      <c r="AI353" s="73">
        <v>45.32</v>
      </c>
      <c r="AJ353" s="73">
        <v>126.95</v>
      </c>
      <c r="AK353" s="70"/>
      <c r="AL353" s="73">
        <v>472.28</v>
      </c>
      <c r="AM353" s="73">
        <v>15.74</v>
      </c>
      <c r="AN353" s="109">
        <f t="shared" si="26"/>
        <v>7.87</v>
      </c>
      <c r="AO353" s="82" t="str">
        <f t="shared" si="24"/>
        <v>2002831</v>
      </c>
      <c r="AP353" s="82">
        <f>VLOOKUP(AO353,Centros!$AA$2:$AB$490,2,FALSE)</f>
        <v>110807</v>
      </c>
      <c r="AQ353" s="82" t="str">
        <f>VLOOKUP(AP353,Centros!$U$2:$V$281,2,FALSE)</f>
        <v>COLEGIO NTRA SRA BUEN CONSEJO</v>
      </c>
      <c r="AR353" s="82" t="str">
        <f>VLOOKUP(A353,Centros!$AC$2:$AE$349,3,FALSE)</f>
        <v>SMI</v>
      </c>
      <c r="AS353" s="82">
        <f t="shared" si="25"/>
        <v>110807</v>
      </c>
      <c r="AT353" s="82">
        <f t="shared" si="27"/>
        <v>20028</v>
      </c>
    </row>
    <row r="354" spans="1:46" x14ac:dyDescent="0.3">
      <c r="A354" s="70">
        <v>19233</v>
      </c>
      <c r="B354" s="70">
        <v>154</v>
      </c>
      <c r="C354" s="71" t="s">
        <v>8331</v>
      </c>
      <c r="D354" s="70">
        <v>154</v>
      </c>
      <c r="E354" s="71" t="s">
        <v>216</v>
      </c>
      <c r="F354" s="72">
        <v>45909</v>
      </c>
      <c r="G354" s="72"/>
      <c r="H354" s="71" t="s">
        <v>8332</v>
      </c>
      <c r="I354" s="71" t="s">
        <v>8333</v>
      </c>
      <c r="J354" s="71" t="s">
        <v>36</v>
      </c>
      <c r="K354" s="71" t="s">
        <v>8334</v>
      </c>
      <c r="L354" s="71" t="s">
        <v>8335</v>
      </c>
      <c r="M354" s="71" t="s">
        <v>8336</v>
      </c>
      <c r="N354" s="71" t="s">
        <v>8337</v>
      </c>
      <c r="O354" s="71" t="s">
        <v>138</v>
      </c>
      <c r="P354" s="70">
        <v>300</v>
      </c>
      <c r="Q354" s="71" t="s">
        <v>57</v>
      </c>
      <c r="R354" s="70">
        <v>37.5</v>
      </c>
      <c r="S354" s="72">
        <v>45909</v>
      </c>
      <c r="T354" s="71" t="s">
        <v>8338</v>
      </c>
      <c r="U354" s="71" t="s">
        <v>7442</v>
      </c>
      <c r="V354" s="72">
        <v>36956</v>
      </c>
      <c r="W354" s="71" t="s">
        <v>208</v>
      </c>
      <c r="X354" s="71" t="s">
        <v>51</v>
      </c>
      <c r="Y354" s="71" t="s">
        <v>43</v>
      </c>
      <c r="Z354" s="70">
        <v>0</v>
      </c>
      <c r="AA354" s="70">
        <v>9</v>
      </c>
      <c r="AB354" s="71" t="s">
        <v>36</v>
      </c>
      <c r="AC354" s="71" t="s">
        <v>2909</v>
      </c>
      <c r="AD354" s="71" t="s">
        <v>44</v>
      </c>
      <c r="AE354" s="71" t="s">
        <v>45</v>
      </c>
      <c r="AF354" s="71" t="s">
        <v>8339</v>
      </c>
      <c r="AG354" s="71" t="s">
        <v>46</v>
      </c>
      <c r="AH354" s="73">
        <v>485.01</v>
      </c>
      <c r="AI354" s="73">
        <v>116.85</v>
      </c>
      <c r="AJ354" s="73">
        <v>193</v>
      </c>
      <c r="AK354" s="70"/>
      <c r="AL354" s="73">
        <v>794.86</v>
      </c>
      <c r="AM354" s="73">
        <v>26.5</v>
      </c>
      <c r="AN354" s="109">
        <f t="shared" si="26"/>
        <v>8.8333333333333339</v>
      </c>
      <c r="AO354" s="82" t="str">
        <f t="shared" si="24"/>
        <v>192334</v>
      </c>
      <c r="AP354" s="82">
        <f>VLOOKUP(AO354,Centros!$AA$2:$AB$490,2,FALSE)</f>
        <v>110221</v>
      </c>
      <c r="AQ354" s="82" t="str">
        <f>VLOOKUP(AP354,Centros!$U$2:$V$281,2,FALSE)</f>
        <v>COLEGIO INMACULADA DE OVIEDO</v>
      </c>
      <c r="AR354" s="82" t="str">
        <f>VLOOKUP(A354,Centros!$AC$2:$AE$349,3,FALSE)</f>
        <v>ALGADI</v>
      </c>
      <c r="AS354" s="82">
        <f t="shared" si="25"/>
        <v>110221</v>
      </c>
      <c r="AT354" s="82">
        <f t="shared" si="27"/>
        <v>19233</v>
      </c>
    </row>
    <row r="355" spans="1:46" x14ac:dyDescent="0.3">
      <c r="A355" s="70">
        <v>19228</v>
      </c>
      <c r="B355" s="70">
        <v>1746</v>
      </c>
      <c r="C355" s="71" t="s">
        <v>5871</v>
      </c>
      <c r="D355" s="70">
        <v>1746</v>
      </c>
      <c r="E355" s="71" t="s">
        <v>35</v>
      </c>
      <c r="F355" s="72">
        <v>45908</v>
      </c>
      <c r="G355" s="72"/>
      <c r="H355" s="71" t="s">
        <v>5872</v>
      </c>
      <c r="I355" s="71" t="s">
        <v>5873</v>
      </c>
      <c r="J355" s="71" t="s">
        <v>36</v>
      </c>
      <c r="K355" s="71" t="s">
        <v>5874</v>
      </c>
      <c r="L355" s="71" t="s">
        <v>5875</v>
      </c>
      <c r="M355" s="71" t="s">
        <v>5876</v>
      </c>
      <c r="N355" s="71" t="s">
        <v>218</v>
      </c>
      <c r="O355" s="71" t="s">
        <v>38</v>
      </c>
      <c r="P355" s="70">
        <v>300</v>
      </c>
      <c r="Q355" s="71" t="s">
        <v>78</v>
      </c>
      <c r="R355" s="70">
        <v>100</v>
      </c>
      <c r="S355" s="72">
        <v>33847</v>
      </c>
      <c r="T355" s="71" t="s">
        <v>5270</v>
      </c>
      <c r="U355" s="71" t="s">
        <v>254</v>
      </c>
      <c r="V355" s="72">
        <v>24509</v>
      </c>
      <c r="W355" s="71" t="s">
        <v>896</v>
      </c>
      <c r="X355" s="71" t="s">
        <v>42</v>
      </c>
      <c r="Y355" s="71" t="s">
        <v>36</v>
      </c>
      <c r="Z355" s="70">
        <v>1</v>
      </c>
      <c r="AA355" s="70">
        <v>10</v>
      </c>
      <c r="AB355" s="71" t="s">
        <v>36</v>
      </c>
      <c r="AC355" s="71" t="s">
        <v>2905</v>
      </c>
      <c r="AD355" s="71" t="s">
        <v>44</v>
      </c>
      <c r="AE355" s="71" t="s">
        <v>45</v>
      </c>
      <c r="AF355" s="71" t="s">
        <v>254</v>
      </c>
      <c r="AG355" s="71" t="s">
        <v>46</v>
      </c>
      <c r="AH355" s="73">
        <v>1425.62</v>
      </c>
      <c r="AI355" s="73">
        <v>199.94</v>
      </c>
      <c r="AJ355" s="73">
        <v>521.30999999999995</v>
      </c>
      <c r="AK355" s="70"/>
      <c r="AL355" s="73">
        <v>2146.87</v>
      </c>
      <c r="AM355" s="73">
        <v>71.56</v>
      </c>
      <c r="AN355" s="109">
        <f t="shared" si="26"/>
        <v>8.9450000000000003</v>
      </c>
      <c r="AO355" s="82" t="str">
        <f t="shared" si="24"/>
        <v>19228119</v>
      </c>
      <c r="AP355" s="82">
        <f>VLOOKUP(AO355,Centros!$AA$2:$AB$490,2,FALSE)</f>
        <v>110301</v>
      </c>
      <c r="AQ355" s="82" t="str">
        <f>VLOOKUP(AP355,Centros!$U$2:$V$281,2,FALSE)</f>
        <v>FUND. ED. MARY WARD (IRL. SOTO)</v>
      </c>
      <c r="AR355" s="82" t="str">
        <f>VLOOKUP(A355,Centros!$AC$2:$AE$349,3,FALSE)</f>
        <v>ALGADI</v>
      </c>
      <c r="AS355" s="82">
        <f t="shared" si="25"/>
        <v>110301</v>
      </c>
      <c r="AT355" s="82">
        <f t="shared" si="27"/>
        <v>19228</v>
      </c>
    </row>
    <row r="356" spans="1:46" x14ac:dyDescent="0.3">
      <c r="A356" s="70">
        <v>19228</v>
      </c>
      <c r="B356" s="70">
        <v>1045</v>
      </c>
      <c r="C356" s="71" t="s">
        <v>5877</v>
      </c>
      <c r="D356" s="70">
        <v>1045</v>
      </c>
      <c r="E356" s="71" t="s">
        <v>35</v>
      </c>
      <c r="F356" s="72">
        <v>45902</v>
      </c>
      <c r="G356" s="72"/>
      <c r="H356" s="71" t="s">
        <v>5878</v>
      </c>
      <c r="I356" s="71" t="s">
        <v>5879</v>
      </c>
      <c r="J356" s="71" t="s">
        <v>36</v>
      </c>
      <c r="K356" s="71" t="s">
        <v>5880</v>
      </c>
      <c r="L356" s="71" t="s">
        <v>109</v>
      </c>
      <c r="M356" s="71" t="s">
        <v>5881</v>
      </c>
      <c r="N356" s="71" t="s">
        <v>37</v>
      </c>
      <c r="O356" s="71" t="s">
        <v>38</v>
      </c>
      <c r="P356" s="70">
        <v>300</v>
      </c>
      <c r="Q356" s="71" t="s">
        <v>78</v>
      </c>
      <c r="R356" s="70">
        <v>50</v>
      </c>
      <c r="S356" s="72">
        <v>44837</v>
      </c>
      <c r="T356" s="71" t="s">
        <v>173</v>
      </c>
      <c r="U356" s="71" t="s">
        <v>40</v>
      </c>
      <c r="V356" s="72">
        <v>25059</v>
      </c>
      <c r="W356" s="71" t="s">
        <v>70</v>
      </c>
      <c r="X356" s="71" t="s">
        <v>42</v>
      </c>
      <c r="Y356" s="71" t="s">
        <v>36</v>
      </c>
      <c r="Z356" s="70">
        <v>0</v>
      </c>
      <c r="AA356" s="70">
        <v>10</v>
      </c>
      <c r="AB356" s="71" t="s">
        <v>36</v>
      </c>
      <c r="AC356" s="71" t="s">
        <v>2905</v>
      </c>
      <c r="AD356" s="71" t="s">
        <v>44</v>
      </c>
      <c r="AE356" s="71" t="s">
        <v>83</v>
      </c>
      <c r="AF356" s="71" t="s">
        <v>5882</v>
      </c>
      <c r="AG356" s="71" t="s">
        <v>55</v>
      </c>
      <c r="AH356" s="73">
        <v>600.02</v>
      </c>
      <c r="AI356" s="73">
        <v>90.64</v>
      </c>
      <c r="AJ356" s="73">
        <v>245.47</v>
      </c>
      <c r="AK356" s="70"/>
      <c r="AL356" s="73">
        <v>936.13</v>
      </c>
      <c r="AM356" s="73">
        <v>31.2</v>
      </c>
      <c r="AN356" s="109">
        <f t="shared" si="26"/>
        <v>7.8</v>
      </c>
      <c r="AO356" s="82" t="str">
        <f t="shared" si="24"/>
        <v>192281</v>
      </c>
      <c r="AP356" s="82">
        <f>VLOOKUP(AO356,Centros!$AA$2:$AB$490,2,FALSE)</f>
        <v>110001</v>
      </c>
      <c r="AQ356" s="82" t="str">
        <f>VLOOKUP(AP356,Centros!$U$2:$V$281,2,FALSE)</f>
        <v>COLEGIO AGUSTINIANO</v>
      </c>
      <c r="AR356" s="82" t="str">
        <f>VLOOKUP(A356,Centros!$AC$2:$AE$349,3,FALSE)</f>
        <v>ALGADI</v>
      </c>
      <c r="AS356" s="82">
        <f t="shared" si="25"/>
        <v>110001</v>
      </c>
      <c r="AT356" s="82">
        <f t="shared" si="27"/>
        <v>19228</v>
      </c>
    </row>
    <row r="357" spans="1:46" x14ac:dyDescent="0.3">
      <c r="A357" s="70">
        <v>19228</v>
      </c>
      <c r="B357" s="70">
        <v>240</v>
      </c>
      <c r="C357" s="71" t="s">
        <v>3530</v>
      </c>
      <c r="D357" s="70">
        <v>240</v>
      </c>
      <c r="E357" s="71" t="s">
        <v>35</v>
      </c>
      <c r="F357" s="72">
        <v>44348</v>
      </c>
      <c r="G357" s="72"/>
      <c r="H357" s="71" t="s">
        <v>3531</v>
      </c>
      <c r="I357" s="71" t="s">
        <v>3532</v>
      </c>
      <c r="J357" s="71" t="s">
        <v>3533</v>
      </c>
      <c r="K357" s="71" t="s">
        <v>3534</v>
      </c>
      <c r="L357" s="71" t="s">
        <v>3535</v>
      </c>
      <c r="M357" s="71" t="s">
        <v>3536</v>
      </c>
      <c r="N357" s="71" t="s">
        <v>3537</v>
      </c>
      <c r="O357" s="71" t="s">
        <v>38</v>
      </c>
      <c r="P357" s="70">
        <v>100</v>
      </c>
      <c r="Q357" s="71" t="s">
        <v>2951</v>
      </c>
      <c r="R357" s="70">
        <v>100</v>
      </c>
      <c r="S357" s="72">
        <v>43280</v>
      </c>
      <c r="T357" s="71" t="s">
        <v>336</v>
      </c>
      <c r="U357" s="71" t="s">
        <v>155</v>
      </c>
      <c r="V357" s="72">
        <v>22859</v>
      </c>
      <c r="W357" s="71" t="s">
        <v>337</v>
      </c>
      <c r="X357" s="71" t="s">
        <v>51</v>
      </c>
      <c r="Y357" s="71" t="s">
        <v>36</v>
      </c>
      <c r="Z357" s="70">
        <v>0</v>
      </c>
      <c r="AA357" s="70">
        <v>6</v>
      </c>
      <c r="AB357" s="71" t="s">
        <v>36</v>
      </c>
      <c r="AC357" s="71" t="s">
        <v>2905</v>
      </c>
      <c r="AD357" s="71" t="s">
        <v>44</v>
      </c>
      <c r="AE357" s="71" t="s">
        <v>61</v>
      </c>
      <c r="AF357" s="71" t="s">
        <v>71</v>
      </c>
      <c r="AG357" s="71" t="s">
        <v>46</v>
      </c>
      <c r="AH357" s="73">
        <v>1327.53</v>
      </c>
      <c r="AI357" s="73">
        <v>221.26</v>
      </c>
      <c r="AJ357" s="73">
        <v>496.69</v>
      </c>
      <c r="AK357" s="70"/>
      <c r="AL357" s="73">
        <v>2045.48</v>
      </c>
      <c r="AM357" s="73">
        <v>68.180000000000007</v>
      </c>
      <c r="AN357" s="109">
        <f t="shared" si="26"/>
        <v>8.5225000000000009</v>
      </c>
      <c r="AO357" s="82" t="str">
        <f t="shared" si="24"/>
        <v xml:space="preserve">19228104 </v>
      </c>
      <c r="AP357" s="82">
        <f>VLOOKUP(AO357,Centros!$AA$2:$AB$490,2,FALSE)</f>
        <v>340034</v>
      </c>
      <c r="AQ357" s="82" t="str">
        <f>VLOOKUP(AP357,Centros!$U$2:$V$281,2,FALSE)</f>
        <v>COMUNIDAD C. SAN AGUSTIN P. DAMIAN</v>
      </c>
      <c r="AR357" s="82" t="str">
        <f>VLOOKUP(A357,Centros!$AC$2:$AE$349,3,FALSE)</f>
        <v>ALGADI</v>
      </c>
      <c r="AS357" s="82">
        <f t="shared" si="25"/>
        <v>340034</v>
      </c>
      <c r="AT357" s="82">
        <f t="shared" si="27"/>
        <v>19228</v>
      </c>
    </row>
    <row r="358" spans="1:46" x14ac:dyDescent="0.3">
      <c r="A358" s="70">
        <v>19228</v>
      </c>
      <c r="B358" s="70">
        <v>749</v>
      </c>
      <c r="C358" s="71" t="s">
        <v>3538</v>
      </c>
      <c r="D358" s="70">
        <v>749</v>
      </c>
      <c r="E358" s="71" t="s">
        <v>35</v>
      </c>
      <c r="F358" s="72">
        <v>44565</v>
      </c>
      <c r="G358" s="72"/>
      <c r="H358" s="71" t="s">
        <v>3539</v>
      </c>
      <c r="I358" s="71" t="s">
        <v>3540</v>
      </c>
      <c r="J358" s="71" t="s">
        <v>36</v>
      </c>
      <c r="K358" s="71" t="s">
        <v>3541</v>
      </c>
      <c r="L358" s="71" t="s">
        <v>3542</v>
      </c>
      <c r="M358" s="71" t="s">
        <v>3543</v>
      </c>
      <c r="N358" s="71" t="s">
        <v>77</v>
      </c>
      <c r="O358" s="71" t="s">
        <v>38</v>
      </c>
      <c r="P358" s="70">
        <v>200</v>
      </c>
      <c r="Q358" s="71" t="s">
        <v>2925</v>
      </c>
      <c r="R358" s="70">
        <v>79.489999999999995</v>
      </c>
      <c r="S358" s="72">
        <v>36893</v>
      </c>
      <c r="T358" s="71" t="s">
        <v>286</v>
      </c>
      <c r="U358" s="71" t="s">
        <v>223</v>
      </c>
      <c r="V358" s="72">
        <v>23556</v>
      </c>
      <c r="W358" s="71" t="s">
        <v>62</v>
      </c>
      <c r="X358" s="71" t="s">
        <v>42</v>
      </c>
      <c r="Y358" s="71" t="s">
        <v>60</v>
      </c>
      <c r="Z358" s="70">
        <v>0</v>
      </c>
      <c r="AA358" s="70">
        <v>4</v>
      </c>
      <c r="AB358" s="71" t="s">
        <v>818</v>
      </c>
      <c r="AC358" s="71" t="s">
        <v>2825</v>
      </c>
      <c r="AD358" s="71" t="s">
        <v>92</v>
      </c>
      <c r="AE358" s="71" t="s">
        <v>83</v>
      </c>
      <c r="AF358" s="71" t="s">
        <v>3544</v>
      </c>
      <c r="AG358" s="71" t="s">
        <v>46</v>
      </c>
      <c r="AH358" s="73">
        <v>1358.37</v>
      </c>
      <c r="AI358" s="73">
        <v>201.74</v>
      </c>
      <c r="AJ358" s="73">
        <v>533.09</v>
      </c>
      <c r="AK358" s="70"/>
      <c r="AL358" s="73">
        <v>2093.1999999999998</v>
      </c>
      <c r="AM358" s="73">
        <v>67.52</v>
      </c>
      <c r="AN358" s="109">
        <f t="shared" si="26"/>
        <v>10.6176877594666</v>
      </c>
      <c r="AO358" s="82" t="str">
        <f t="shared" si="24"/>
        <v>1922820</v>
      </c>
      <c r="AP358" s="82">
        <f>VLOOKUP(AO358,Centros!$AA$2:$AB$490,2,FALSE)</f>
        <v>110021</v>
      </c>
      <c r="AQ358" s="82" t="str">
        <f>VLOOKUP(AP358,Centros!$U$2:$V$281,2,FALSE)</f>
        <v>COLEGIO FUNDACION CALDEIRO</v>
      </c>
      <c r="AR358" s="82" t="str">
        <f>VLOOKUP(A358,Centros!$AC$2:$AE$349,3,FALSE)</f>
        <v>ALGADI</v>
      </c>
      <c r="AS358" s="82">
        <f t="shared" si="25"/>
        <v>110021</v>
      </c>
      <c r="AT358" s="82">
        <f t="shared" si="27"/>
        <v>19228</v>
      </c>
    </row>
    <row r="359" spans="1:46" x14ac:dyDescent="0.3">
      <c r="A359" s="70">
        <v>19228</v>
      </c>
      <c r="B359" s="70">
        <v>24</v>
      </c>
      <c r="C359" s="71" t="s">
        <v>3545</v>
      </c>
      <c r="D359" s="70">
        <v>24</v>
      </c>
      <c r="E359" s="71" t="s">
        <v>35</v>
      </c>
      <c r="F359" s="72">
        <v>45384</v>
      </c>
      <c r="G359" s="72"/>
      <c r="H359" s="71" t="s">
        <v>3546</v>
      </c>
      <c r="I359" s="71" t="s">
        <v>3547</v>
      </c>
      <c r="J359" s="71" t="s">
        <v>36</v>
      </c>
      <c r="K359" s="71" t="s">
        <v>3548</v>
      </c>
      <c r="L359" s="71" t="s">
        <v>3549</v>
      </c>
      <c r="M359" s="71" t="s">
        <v>3550</v>
      </c>
      <c r="N359" s="71" t="s">
        <v>338</v>
      </c>
      <c r="O359" s="71" t="s">
        <v>38</v>
      </c>
      <c r="P359" s="70">
        <v>189</v>
      </c>
      <c r="Q359" s="71" t="s">
        <v>3252</v>
      </c>
      <c r="R359" s="70">
        <v>100</v>
      </c>
      <c r="S359" s="72">
        <v>44011</v>
      </c>
      <c r="T359" s="71" t="s">
        <v>2828</v>
      </c>
      <c r="U359" s="71" t="s">
        <v>155</v>
      </c>
      <c r="V359" s="72">
        <v>29700</v>
      </c>
      <c r="W359" s="71" t="s">
        <v>107</v>
      </c>
      <c r="X359" s="71" t="s">
        <v>42</v>
      </c>
      <c r="Y359" s="71" t="s">
        <v>36</v>
      </c>
      <c r="Z359" s="70">
        <v>0</v>
      </c>
      <c r="AA359" s="70">
        <v>8</v>
      </c>
      <c r="AB359" s="71" t="s">
        <v>36</v>
      </c>
      <c r="AC359" s="71" t="s">
        <v>2905</v>
      </c>
      <c r="AD359" s="71" t="s">
        <v>44</v>
      </c>
      <c r="AE359" s="71" t="s">
        <v>61</v>
      </c>
      <c r="AF359" s="71" t="s">
        <v>71</v>
      </c>
      <c r="AG359" s="71" t="s">
        <v>46</v>
      </c>
      <c r="AH359" s="73">
        <v>1268.19</v>
      </c>
      <c r="AI359" s="73">
        <v>206.47</v>
      </c>
      <c r="AJ359" s="73">
        <v>472.93</v>
      </c>
      <c r="AK359" s="70"/>
      <c r="AL359" s="73">
        <v>1947.59</v>
      </c>
      <c r="AM359" s="73">
        <v>64.92</v>
      </c>
      <c r="AN359" s="109">
        <f t="shared" si="26"/>
        <v>8.1150000000000002</v>
      </c>
      <c r="AO359" s="82" t="str">
        <f t="shared" si="24"/>
        <v>192285</v>
      </c>
      <c r="AP359" s="82">
        <f>VLOOKUP(AO359,Centros!$AA$2:$AB$490,2,FALSE)</f>
        <v>120001</v>
      </c>
      <c r="AQ359" s="82" t="str">
        <f>VLOOKUP(AP359,Centros!$U$2:$V$281,2,FALSE)</f>
        <v>COLEGIO MAYOR SAN AGUSTIN</v>
      </c>
      <c r="AR359" s="82" t="str">
        <f>VLOOKUP(A359,Centros!$AC$2:$AE$349,3,FALSE)</f>
        <v>ALGADI</v>
      </c>
      <c r="AS359" s="82">
        <f t="shared" si="25"/>
        <v>120001</v>
      </c>
      <c r="AT359" s="82">
        <f t="shared" si="27"/>
        <v>19228</v>
      </c>
    </row>
    <row r="360" spans="1:46" x14ac:dyDescent="0.3">
      <c r="A360" s="70">
        <v>20028</v>
      </c>
      <c r="B360" s="70">
        <v>361</v>
      </c>
      <c r="C360" s="71" t="s">
        <v>8340</v>
      </c>
      <c r="D360" s="70">
        <v>361</v>
      </c>
      <c r="E360" s="71" t="s">
        <v>63</v>
      </c>
      <c r="F360" s="72">
        <v>45931</v>
      </c>
      <c r="G360" s="72"/>
      <c r="H360" s="71" t="s">
        <v>8341</v>
      </c>
      <c r="I360" s="71" t="s">
        <v>8342</v>
      </c>
      <c r="J360" s="71" t="s">
        <v>36</v>
      </c>
      <c r="K360" s="71" t="s">
        <v>8343</v>
      </c>
      <c r="L360" s="71" t="s">
        <v>8344</v>
      </c>
      <c r="M360" s="71" t="s">
        <v>8345</v>
      </c>
      <c r="N360" s="71" t="s">
        <v>209</v>
      </c>
      <c r="O360" s="71" t="s">
        <v>38</v>
      </c>
      <c r="P360" s="70">
        <v>300</v>
      </c>
      <c r="Q360" s="71" t="s">
        <v>78</v>
      </c>
      <c r="R360" s="70">
        <v>25</v>
      </c>
      <c r="S360" s="72">
        <v>44837</v>
      </c>
      <c r="T360" s="71" t="s">
        <v>2840</v>
      </c>
      <c r="U360" s="71" t="s">
        <v>79</v>
      </c>
      <c r="V360" s="72">
        <v>36415</v>
      </c>
      <c r="W360" s="71" t="s">
        <v>59</v>
      </c>
      <c r="X360" s="71" t="s">
        <v>42</v>
      </c>
      <c r="Y360" s="71" t="s">
        <v>66</v>
      </c>
      <c r="Z360" s="70">
        <v>0</v>
      </c>
      <c r="AA360" s="70">
        <v>10</v>
      </c>
      <c r="AB360" s="71" t="s">
        <v>36</v>
      </c>
      <c r="AC360" s="71" t="s">
        <v>2905</v>
      </c>
      <c r="AD360" s="71" t="s">
        <v>44</v>
      </c>
      <c r="AE360" s="71" t="s">
        <v>45</v>
      </c>
      <c r="AF360" s="71" t="s">
        <v>79</v>
      </c>
      <c r="AG360" s="71" t="s">
        <v>46</v>
      </c>
      <c r="AH360" s="73">
        <v>300.01</v>
      </c>
      <c r="AI360" s="73">
        <v>45.32</v>
      </c>
      <c r="AJ360" s="73">
        <v>126.95</v>
      </c>
      <c r="AK360" s="70"/>
      <c r="AL360" s="73">
        <v>472.28</v>
      </c>
      <c r="AM360" s="73">
        <v>15.74</v>
      </c>
      <c r="AN360" s="109">
        <f t="shared" si="26"/>
        <v>7.87</v>
      </c>
      <c r="AO360" s="82" t="str">
        <f t="shared" si="24"/>
        <v>2002813</v>
      </c>
      <c r="AP360" s="82">
        <f>VLOOKUP(AO360,Centros!$AA$2:$AB$490,2,FALSE)</f>
        <v>110060</v>
      </c>
      <c r="AQ360" s="82" t="str">
        <f>VLOOKUP(AP360,Centros!$U$2:$V$281,2,FALSE)</f>
        <v>COL. SAN BUENAVENTURA</v>
      </c>
      <c r="AR360" s="82" t="str">
        <f>VLOOKUP(A360,Centros!$AC$2:$AE$349,3,FALSE)</f>
        <v>SMI</v>
      </c>
      <c r="AS360" s="82">
        <f t="shared" si="25"/>
        <v>110060</v>
      </c>
      <c r="AT360" s="82">
        <f t="shared" si="27"/>
        <v>20028</v>
      </c>
    </row>
    <row r="361" spans="1:46" x14ac:dyDescent="0.3">
      <c r="A361" s="70">
        <v>19228</v>
      </c>
      <c r="B361" s="70">
        <v>676</v>
      </c>
      <c r="C361" s="71" t="s">
        <v>3551</v>
      </c>
      <c r="D361" s="70">
        <v>676</v>
      </c>
      <c r="E361" s="71" t="s">
        <v>35</v>
      </c>
      <c r="F361" s="72">
        <v>44582</v>
      </c>
      <c r="G361" s="72"/>
      <c r="H361" s="71" t="s">
        <v>3552</v>
      </c>
      <c r="I361" s="71" t="s">
        <v>3553</v>
      </c>
      <c r="J361" s="71" t="s">
        <v>3554</v>
      </c>
      <c r="K361" s="71" t="s">
        <v>36</v>
      </c>
      <c r="L361" s="71" t="s">
        <v>3555</v>
      </c>
      <c r="M361" s="71" t="s">
        <v>3556</v>
      </c>
      <c r="N361" s="71" t="s">
        <v>339</v>
      </c>
      <c r="O361" s="71" t="s">
        <v>38</v>
      </c>
      <c r="P361" s="70">
        <v>200</v>
      </c>
      <c r="Q361" s="71" t="s">
        <v>2925</v>
      </c>
      <c r="R361" s="70">
        <v>20</v>
      </c>
      <c r="S361" s="72">
        <v>44582</v>
      </c>
      <c r="T361" s="71" t="s">
        <v>2843</v>
      </c>
      <c r="U361" s="71" t="s">
        <v>40</v>
      </c>
      <c r="V361" s="72">
        <v>23480</v>
      </c>
      <c r="W361" s="71" t="s">
        <v>335</v>
      </c>
      <c r="X361" s="71" t="s">
        <v>42</v>
      </c>
      <c r="Y361" s="71" t="s">
        <v>60</v>
      </c>
      <c r="Z361" s="70">
        <v>0</v>
      </c>
      <c r="AA361" s="70">
        <v>10</v>
      </c>
      <c r="AB361" s="71" t="s">
        <v>36</v>
      </c>
      <c r="AC361" s="71" t="s">
        <v>2905</v>
      </c>
      <c r="AD361" s="71" t="s">
        <v>44</v>
      </c>
      <c r="AE361" s="71" t="s">
        <v>83</v>
      </c>
      <c r="AF361" s="71" t="s">
        <v>36</v>
      </c>
      <c r="AG361" s="71" t="s">
        <v>46</v>
      </c>
      <c r="AH361" s="73">
        <v>309.64</v>
      </c>
      <c r="AI361" s="73">
        <v>36.26</v>
      </c>
      <c r="AJ361" s="73">
        <v>110.93</v>
      </c>
      <c r="AK361" s="70"/>
      <c r="AL361" s="73">
        <v>456.83</v>
      </c>
      <c r="AM361" s="73">
        <v>15.23</v>
      </c>
      <c r="AN361" s="109">
        <f t="shared" si="26"/>
        <v>9.5187499999999989</v>
      </c>
      <c r="AO361" s="82" t="str">
        <f t="shared" si="24"/>
        <v>1922860</v>
      </c>
      <c r="AP361" s="82">
        <f>VLOOKUP(AO361,Centros!$AA$2:$AB$490,2,FALSE)</f>
        <v>350001</v>
      </c>
      <c r="AQ361" s="82" t="str">
        <f>VLOOKUP(AP361,Centros!$U$2:$V$281,2,FALSE)</f>
        <v>CLARETIANOS COLMENAR SEMINARIO</v>
      </c>
      <c r="AR361" s="82" t="str">
        <f>VLOOKUP(A361,Centros!$AC$2:$AE$349,3,FALSE)</f>
        <v>ALGADI</v>
      </c>
      <c r="AS361" s="82">
        <f t="shared" si="25"/>
        <v>350001</v>
      </c>
      <c r="AT361" s="82">
        <f t="shared" si="27"/>
        <v>19228</v>
      </c>
    </row>
    <row r="362" spans="1:46" x14ac:dyDescent="0.3">
      <c r="A362" s="70">
        <v>19228</v>
      </c>
      <c r="B362" s="70">
        <v>1265</v>
      </c>
      <c r="C362" s="71" t="s">
        <v>8346</v>
      </c>
      <c r="D362" s="70">
        <v>1265</v>
      </c>
      <c r="E362" s="71" t="s">
        <v>35</v>
      </c>
      <c r="F362" s="72">
        <v>45908</v>
      </c>
      <c r="G362" s="72"/>
      <c r="H362" s="71" t="s">
        <v>8347</v>
      </c>
      <c r="I362" s="71" t="s">
        <v>8348</v>
      </c>
      <c r="J362" s="71" t="s">
        <v>36</v>
      </c>
      <c r="K362" s="71" t="s">
        <v>8349</v>
      </c>
      <c r="L362" s="71" t="s">
        <v>8350</v>
      </c>
      <c r="M362" s="71" t="s">
        <v>8351</v>
      </c>
      <c r="N362" s="71" t="s">
        <v>36</v>
      </c>
      <c r="O362" s="71" t="s">
        <v>38</v>
      </c>
      <c r="P362" s="70">
        <v>389</v>
      </c>
      <c r="Q362" s="71" t="s">
        <v>167</v>
      </c>
      <c r="R362" s="70">
        <v>90</v>
      </c>
      <c r="S362" s="72">
        <v>45040</v>
      </c>
      <c r="T362" s="71" t="s">
        <v>2828</v>
      </c>
      <c r="U362" s="71" t="s">
        <v>155</v>
      </c>
      <c r="V362" s="72">
        <v>26708</v>
      </c>
      <c r="W362" s="71" t="s">
        <v>107</v>
      </c>
      <c r="X362" s="71" t="s">
        <v>42</v>
      </c>
      <c r="Y362" s="71" t="s">
        <v>52</v>
      </c>
      <c r="Z362" s="70">
        <v>0</v>
      </c>
      <c r="AA362" s="70">
        <v>6</v>
      </c>
      <c r="AB362" s="71" t="s">
        <v>36</v>
      </c>
      <c r="AC362" s="71" t="s">
        <v>2905</v>
      </c>
      <c r="AD362" s="71" t="s">
        <v>44</v>
      </c>
      <c r="AE362" s="71" t="s">
        <v>45</v>
      </c>
      <c r="AF362" s="71" t="s">
        <v>210</v>
      </c>
      <c r="AG362" s="71" t="s">
        <v>46</v>
      </c>
      <c r="AH362" s="73">
        <v>1069.3699999999999</v>
      </c>
      <c r="AI362" s="73">
        <v>173.83</v>
      </c>
      <c r="AJ362" s="73">
        <v>442.92</v>
      </c>
      <c r="AK362" s="70"/>
      <c r="AL362" s="73">
        <v>1686.12</v>
      </c>
      <c r="AM362" s="73">
        <v>56.2</v>
      </c>
      <c r="AN362" s="109">
        <f t="shared" si="26"/>
        <v>7.8055555555555554</v>
      </c>
      <c r="AO362" s="82" t="str">
        <f t="shared" si="24"/>
        <v>192285</v>
      </c>
      <c r="AP362" s="82">
        <f>VLOOKUP(AO362,Centros!$AA$2:$AB$490,2,FALSE)</f>
        <v>120001</v>
      </c>
      <c r="AQ362" s="82" t="str">
        <f>VLOOKUP(AP362,Centros!$U$2:$V$281,2,FALSE)</f>
        <v>COLEGIO MAYOR SAN AGUSTIN</v>
      </c>
      <c r="AR362" s="82" t="str">
        <f>VLOOKUP(A362,Centros!$AC$2:$AE$349,3,FALSE)</f>
        <v>ALGADI</v>
      </c>
      <c r="AS362" s="82">
        <f t="shared" si="25"/>
        <v>120001</v>
      </c>
      <c r="AT362" s="82">
        <f t="shared" si="27"/>
        <v>19228</v>
      </c>
    </row>
    <row r="363" spans="1:46" x14ac:dyDescent="0.3">
      <c r="A363" s="70">
        <v>20028</v>
      </c>
      <c r="B363" s="70">
        <v>71</v>
      </c>
      <c r="C363" s="71" t="s">
        <v>8352</v>
      </c>
      <c r="D363" s="70">
        <v>71</v>
      </c>
      <c r="E363" s="71" t="s">
        <v>63</v>
      </c>
      <c r="F363" s="72">
        <v>45908</v>
      </c>
      <c r="G363" s="72"/>
      <c r="H363" s="71" t="s">
        <v>8353</v>
      </c>
      <c r="I363" s="71" t="s">
        <v>8354</v>
      </c>
      <c r="J363" s="71" t="s">
        <v>8355</v>
      </c>
      <c r="K363" s="71" t="s">
        <v>8356</v>
      </c>
      <c r="L363" s="71" t="s">
        <v>8357</v>
      </c>
      <c r="M363" s="71" t="s">
        <v>8358</v>
      </c>
      <c r="N363" s="71" t="s">
        <v>340</v>
      </c>
      <c r="O363" s="71" t="s">
        <v>38</v>
      </c>
      <c r="P363" s="70">
        <v>300</v>
      </c>
      <c r="Q363" s="71" t="s">
        <v>78</v>
      </c>
      <c r="R363" s="70">
        <v>31.25</v>
      </c>
      <c r="S363" s="72">
        <v>38971</v>
      </c>
      <c r="T363" s="71" t="s">
        <v>8359</v>
      </c>
      <c r="U363" s="71" t="s">
        <v>214</v>
      </c>
      <c r="V363" s="72">
        <v>23552</v>
      </c>
      <c r="W363" s="71" t="s">
        <v>341</v>
      </c>
      <c r="X363" s="71" t="s">
        <v>42</v>
      </c>
      <c r="Y363" s="71" t="s">
        <v>36</v>
      </c>
      <c r="Z363" s="70">
        <v>0</v>
      </c>
      <c r="AA363" s="70">
        <v>10</v>
      </c>
      <c r="AB363" s="71" t="s">
        <v>36</v>
      </c>
      <c r="AC363" s="71" t="s">
        <v>2905</v>
      </c>
      <c r="AD363" s="71" t="s">
        <v>44</v>
      </c>
      <c r="AE363" s="71" t="s">
        <v>45</v>
      </c>
      <c r="AF363" s="71" t="s">
        <v>6611</v>
      </c>
      <c r="AG363" s="71" t="s">
        <v>46</v>
      </c>
      <c r="AH363" s="73">
        <v>565.91999999999996</v>
      </c>
      <c r="AI363" s="73">
        <v>56.65</v>
      </c>
      <c r="AJ363" s="73">
        <v>206.52</v>
      </c>
      <c r="AK363" s="70"/>
      <c r="AL363" s="73">
        <v>829.09</v>
      </c>
      <c r="AM363" s="73">
        <v>27.64</v>
      </c>
      <c r="AN363" s="109">
        <f t="shared" si="26"/>
        <v>11.056000000000001</v>
      </c>
      <c r="AO363" s="82" t="str">
        <f t="shared" si="24"/>
        <v>2002817</v>
      </c>
      <c r="AP363" s="82">
        <f>VLOOKUP(AO363,Centros!$AA$2:$AB$490,2,FALSE)</f>
        <v>110020</v>
      </c>
      <c r="AQ363" s="82" t="str">
        <f>VLOOKUP(AP363,Centros!$U$2:$V$281,2,FALSE)</f>
        <v>COLEGIO FRAY LUIS DE LEON</v>
      </c>
      <c r="AR363" s="82" t="str">
        <f>VLOOKUP(A363,Centros!$AC$2:$AE$349,3,FALSE)</f>
        <v>SMI</v>
      </c>
      <c r="AS363" s="82">
        <f t="shared" si="25"/>
        <v>110020</v>
      </c>
      <c r="AT363" s="82">
        <f t="shared" si="27"/>
        <v>20028</v>
      </c>
    </row>
    <row r="364" spans="1:46" x14ac:dyDescent="0.3">
      <c r="A364" s="70">
        <v>19228</v>
      </c>
      <c r="B364" s="70">
        <v>2000</v>
      </c>
      <c r="C364" s="71" t="s">
        <v>8360</v>
      </c>
      <c r="D364" s="70">
        <v>2000</v>
      </c>
      <c r="E364" s="71" t="s">
        <v>35</v>
      </c>
      <c r="F364" s="72">
        <v>45931</v>
      </c>
      <c r="G364" s="72"/>
      <c r="H364" s="71" t="s">
        <v>8361</v>
      </c>
      <c r="I364" s="71" t="s">
        <v>8362</v>
      </c>
      <c r="J364" s="71" t="s">
        <v>36</v>
      </c>
      <c r="K364" s="71" t="s">
        <v>8363</v>
      </c>
      <c r="L364" s="71" t="s">
        <v>8364</v>
      </c>
      <c r="M364" s="71" t="s">
        <v>8365</v>
      </c>
      <c r="N364" s="71" t="s">
        <v>37</v>
      </c>
      <c r="O364" s="71" t="s">
        <v>38</v>
      </c>
      <c r="P364" s="70">
        <v>300</v>
      </c>
      <c r="Q364" s="71" t="s">
        <v>57</v>
      </c>
      <c r="R364" s="70">
        <v>37.5</v>
      </c>
      <c r="S364" s="72">
        <v>45748</v>
      </c>
      <c r="T364" s="71" t="s">
        <v>2836</v>
      </c>
      <c r="U364" s="71" t="s">
        <v>40</v>
      </c>
      <c r="V364" s="72">
        <v>26063</v>
      </c>
      <c r="W364" s="71" t="s">
        <v>131</v>
      </c>
      <c r="X364" s="71" t="s">
        <v>42</v>
      </c>
      <c r="Y364" s="71" t="s">
        <v>43</v>
      </c>
      <c r="Z364" s="70">
        <v>0</v>
      </c>
      <c r="AA364" s="70">
        <v>10</v>
      </c>
      <c r="AB364" s="71" t="s">
        <v>36</v>
      </c>
      <c r="AC364" s="71" t="s">
        <v>2905</v>
      </c>
      <c r="AD364" s="71" t="s">
        <v>44</v>
      </c>
      <c r="AE364" s="71" t="s">
        <v>53</v>
      </c>
      <c r="AF364" s="71" t="s">
        <v>40</v>
      </c>
      <c r="AG364" s="71" t="s">
        <v>46</v>
      </c>
      <c r="AH364" s="73">
        <v>450.02</v>
      </c>
      <c r="AI364" s="73">
        <v>67.98</v>
      </c>
      <c r="AJ364" s="73">
        <v>184.1</v>
      </c>
      <c r="AK364" s="70"/>
      <c r="AL364" s="73">
        <v>702.1</v>
      </c>
      <c r="AM364" s="73">
        <v>23.4</v>
      </c>
      <c r="AN364" s="109">
        <f t="shared" si="26"/>
        <v>7.8</v>
      </c>
      <c r="AO364" s="82" t="str">
        <f t="shared" si="24"/>
        <v>1922836</v>
      </c>
      <c r="AP364" s="82">
        <f>VLOOKUP(AO364,Centros!$AA$2:$AB$490,2,FALSE)</f>
        <v>110030</v>
      </c>
      <c r="AQ364" s="82" t="str">
        <f>VLOOKUP(AP364,Centros!$U$2:$V$281,2,FALSE)</f>
        <v>COLEGIO INMACULADA</v>
      </c>
      <c r="AR364" s="82" t="str">
        <f>VLOOKUP(A364,Centros!$AC$2:$AE$349,3,FALSE)</f>
        <v>ALGADI</v>
      </c>
      <c r="AS364" s="82">
        <f t="shared" si="25"/>
        <v>110030</v>
      </c>
      <c r="AT364" s="82">
        <f t="shared" si="27"/>
        <v>19228</v>
      </c>
    </row>
    <row r="365" spans="1:46" x14ac:dyDescent="0.3">
      <c r="A365" s="70">
        <v>20028</v>
      </c>
      <c r="B365" s="70">
        <v>1071</v>
      </c>
      <c r="C365" s="71" t="s">
        <v>8366</v>
      </c>
      <c r="D365" s="70">
        <v>1071</v>
      </c>
      <c r="E365" s="71" t="s">
        <v>63</v>
      </c>
      <c r="F365" s="72">
        <v>45908</v>
      </c>
      <c r="G365" s="72"/>
      <c r="H365" s="71" t="s">
        <v>8367</v>
      </c>
      <c r="I365" s="71" t="s">
        <v>8368</v>
      </c>
      <c r="J365" s="71" t="s">
        <v>36</v>
      </c>
      <c r="K365" s="71" t="s">
        <v>8369</v>
      </c>
      <c r="L365" s="71" t="s">
        <v>8370</v>
      </c>
      <c r="M365" s="71" t="s">
        <v>8371</v>
      </c>
      <c r="N365" s="71" t="s">
        <v>37</v>
      </c>
      <c r="O365" s="71" t="s">
        <v>38</v>
      </c>
      <c r="P365" s="70">
        <v>300</v>
      </c>
      <c r="Q365" s="71" t="s">
        <v>78</v>
      </c>
      <c r="R365" s="70">
        <v>31.25</v>
      </c>
      <c r="S365" s="72">
        <v>45908</v>
      </c>
      <c r="T365" s="71" t="s">
        <v>2848</v>
      </c>
      <c r="U365" s="71" t="s">
        <v>79</v>
      </c>
      <c r="V365" s="72">
        <v>37236</v>
      </c>
      <c r="W365" s="71" t="s">
        <v>119</v>
      </c>
      <c r="X365" s="71" t="s">
        <v>42</v>
      </c>
      <c r="Y365" s="71" t="s">
        <v>52</v>
      </c>
      <c r="Z365" s="70">
        <v>0</v>
      </c>
      <c r="AA365" s="70">
        <v>10</v>
      </c>
      <c r="AB365" s="71" t="s">
        <v>36</v>
      </c>
      <c r="AC365" s="71" t="s">
        <v>2905</v>
      </c>
      <c r="AD365" s="71" t="s">
        <v>44</v>
      </c>
      <c r="AE365" s="71" t="s">
        <v>45</v>
      </c>
      <c r="AF365" s="71" t="s">
        <v>7698</v>
      </c>
      <c r="AG365" s="71" t="s">
        <v>46</v>
      </c>
      <c r="AH365" s="73">
        <v>375.01</v>
      </c>
      <c r="AI365" s="73">
        <v>56.65</v>
      </c>
      <c r="AJ365" s="73">
        <v>160.07</v>
      </c>
      <c r="AK365" s="70"/>
      <c r="AL365" s="73">
        <v>591.73</v>
      </c>
      <c r="AM365" s="73">
        <v>19.72</v>
      </c>
      <c r="AN365" s="109">
        <f t="shared" si="26"/>
        <v>7.8879999999999999</v>
      </c>
      <c r="AO365" s="82" t="str">
        <f t="shared" si="24"/>
        <v>2002839</v>
      </c>
      <c r="AP365" s="82">
        <f>VLOOKUP(AO365,Centros!$AA$2:$AB$490,2,FALSE)</f>
        <v>110164</v>
      </c>
      <c r="AQ365" s="82" t="str">
        <f>VLOOKUP(AP365,Centros!$U$2:$V$281,2,FALSE)</f>
        <v>COLEGIO CRISTO REY - MADRID</v>
      </c>
      <c r="AR365" s="82" t="str">
        <f>VLOOKUP(A365,Centros!$AC$2:$AE$349,3,FALSE)</f>
        <v>SMI</v>
      </c>
      <c r="AS365" s="82">
        <f t="shared" si="25"/>
        <v>110164</v>
      </c>
      <c r="AT365" s="82">
        <f t="shared" si="27"/>
        <v>20028</v>
      </c>
    </row>
    <row r="366" spans="1:46" x14ac:dyDescent="0.3">
      <c r="A366" s="70">
        <v>19203</v>
      </c>
      <c r="B366" s="70">
        <v>49</v>
      </c>
      <c r="C366" s="71" t="s">
        <v>3557</v>
      </c>
      <c r="D366" s="70">
        <v>49</v>
      </c>
      <c r="E366" s="71" t="s">
        <v>1231</v>
      </c>
      <c r="F366" s="72">
        <v>45566</v>
      </c>
      <c r="G366" s="72"/>
      <c r="H366" s="71" t="s">
        <v>3558</v>
      </c>
      <c r="I366" s="71" t="s">
        <v>3559</v>
      </c>
      <c r="J366" s="71" t="s">
        <v>36</v>
      </c>
      <c r="K366" s="71" t="s">
        <v>3560</v>
      </c>
      <c r="L366" s="71" t="s">
        <v>3561</v>
      </c>
      <c r="M366" s="71" t="s">
        <v>3562</v>
      </c>
      <c r="N366" s="71" t="s">
        <v>3563</v>
      </c>
      <c r="O366" s="71" t="s">
        <v>157</v>
      </c>
      <c r="P366" s="70">
        <v>200</v>
      </c>
      <c r="Q366" s="71" t="s">
        <v>2925</v>
      </c>
      <c r="R366" s="70">
        <v>37.5</v>
      </c>
      <c r="S366" s="72">
        <v>45342</v>
      </c>
      <c r="T366" s="71" t="s">
        <v>3145</v>
      </c>
      <c r="U366" s="71" t="s">
        <v>40</v>
      </c>
      <c r="V366" s="72">
        <v>36466</v>
      </c>
      <c r="W366" s="71" t="s">
        <v>139</v>
      </c>
      <c r="X366" s="71" t="s">
        <v>51</v>
      </c>
      <c r="Y366" s="71" t="s">
        <v>52</v>
      </c>
      <c r="Z366" s="70">
        <v>0</v>
      </c>
      <c r="AA366" s="70">
        <v>10</v>
      </c>
      <c r="AB366" s="71" t="s">
        <v>36</v>
      </c>
      <c r="AC366" s="71" t="s">
        <v>2910</v>
      </c>
      <c r="AD366" s="71" t="s">
        <v>44</v>
      </c>
      <c r="AE366" s="71" t="s">
        <v>45</v>
      </c>
      <c r="AF366" s="71" t="s">
        <v>40</v>
      </c>
      <c r="AG366" s="71" t="s">
        <v>46</v>
      </c>
      <c r="AH366" s="73">
        <v>588.79</v>
      </c>
      <c r="AI366" s="70"/>
      <c r="AJ366" s="73">
        <v>188.81</v>
      </c>
      <c r="AK366" s="70"/>
      <c r="AL366" s="73">
        <v>777.6</v>
      </c>
      <c r="AM366" s="73">
        <v>25.92</v>
      </c>
      <c r="AN366" s="109">
        <f t="shared" si="26"/>
        <v>8.64</v>
      </c>
      <c r="AO366" s="82" t="str">
        <f t="shared" si="24"/>
        <v>192032</v>
      </c>
      <c r="AP366" s="82">
        <f>VLOOKUP(AO366,Centros!$AA$2:$AB$490,2,FALSE)</f>
        <v>160006</v>
      </c>
      <c r="AQ366" s="82" t="str">
        <f>VLOOKUP(AP366,Centros!$U$2:$V$281,2,FALSE)</f>
        <v>ASOC. DOBLE AMOR</v>
      </c>
      <c r="AR366" s="82" t="str">
        <f>VLOOKUP(A366,Centros!$AC$2:$AE$349,3,FALSE)</f>
        <v>ALGADI</v>
      </c>
      <c r="AS366" s="82">
        <f t="shared" si="25"/>
        <v>160006</v>
      </c>
      <c r="AT366" s="82">
        <f t="shared" si="27"/>
        <v>19203</v>
      </c>
    </row>
    <row r="367" spans="1:46" x14ac:dyDescent="0.3">
      <c r="A367" s="70">
        <v>19228</v>
      </c>
      <c r="B367" s="70">
        <v>21</v>
      </c>
      <c r="C367" s="71" t="s">
        <v>3564</v>
      </c>
      <c r="D367" s="70">
        <v>21</v>
      </c>
      <c r="E367" s="71" t="s">
        <v>35</v>
      </c>
      <c r="F367" s="72">
        <v>45807</v>
      </c>
      <c r="G367" s="72"/>
      <c r="H367" s="71" t="s">
        <v>3565</v>
      </c>
      <c r="I367" s="71" t="s">
        <v>3566</v>
      </c>
      <c r="J367" s="71" t="s">
        <v>3567</v>
      </c>
      <c r="K367" s="71" t="s">
        <v>3568</v>
      </c>
      <c r="L367" s="71" t="s">
        <v>3569</v>
      </c>
      <c r="M367" s="71" t="s">
        <v>3570</v>
      </c>
      <c r="N367" s="71" t="s">
        <v>244</v>
      </c>
      <c r="O367" s="71" t="s">
        <v>38</v>
      </c>
      <c r="P367" s="70">
        <v>200</v>
      </c>
      <c r="Q367" s="71" t="s">
        <v>2925</v>
      </c>
      <c r="R367" s="70">
        <v>81.25</v>
      </c>
      <c r="S367" s="72">
        <v>39539</v>
      </c>
      <c r="T367" s="71" t="s">
        <v>2827</v>
      </c>
      <c r="U367" s="71" t="s">
        <v>126</v>
      </c>
      <c r="V367" s="72">
        <v>23798</v>
      </c>
      <c r="W367" s="71" t="s">
        <v>208</v>
      </c>
      <c r="X367" s="71" t="s">
        <v>42</v>
      </c>
      <c r="Y367" s="71" t="s">
        <v>36</v>
      </c>
      <c r="Z367" s="70">
        <v>0</v>
      </c>
      <c r="AA367" s="70">
        <v>6</v>
      </c>
      <c r="AB367" s="71" t="s">
        <v>36</v>
      </c>
      <c r="AC367" s="71" t="s">
        <v>2905</v>
      </c>
      <c r="AD367" s="71" t="s">
        <v>44</v>
      </c>
      <c r="AE367" s="71" t="s">
        <v>53</v>
      </c>
      <c r="AF367" s="71" t="s">
        <v>303</v>
      </c>
      <c r="AG367" s="71" t="s">
        <v>46</v>
      </c>
      <c r="AH367" s="73">
        <v>1167.56</v>
      </c>
      <c r="AI367" s="73">
        <v>156.93</v>
      </c>
      <c r="AJ367" s="73">
        <v>424.77</v>
      </c>
      <c r="AK367" s="70"/>
      <c r="AL367" s="73">
        <v>1749.26</v>
      </c>
      <c r="AM367" s="73">
        <v>58.31</v>
      </c>
      <c r="AN367" s="109">
        <f t="shared" si="26"/>
        <v>8.9707692307692319</v>
      </c>
      <c r="AO367" s="82" t="str">
        <f t="shared" si="24"/>
        <v>192284</v>
      </c>
      <c r="AP367" s="82">
        <f>VLOOKUP(AO367,Centros!$AA$2:$AB$490,2,FALSE)</f>
        <v>110082</v>
      </c>
      <c r="AQ367" s="82" t="str">
        <f>VLOOKUP(AP367,Centros!$U$2:$V$281,2,FALSE)</f>
        <v>COL. SAN MIGUEL ARCANGEL</v>
      </c>
      <c r="AR367" s="82" t="str">
        <f>VLOOKUP(A367,Centros!$AC$2:$AE$349,3,FALSE)</f>
        <v>ALGADI</v>
      </c>
      <c r="AS367" s="82">
        <f t="shared" si="25"/>
        <v>110082</v>
      </c>
      <c r="AT367" s="82">
        <f t="shared" si="27"/>
        <v>19228</v>
      </c>
    </row>
    <row r="368" spans="1:46" x14ac:dyDescent="0.3">
      <c r="A368" s="70">
        <v>19228</v>
      </c>
      <c r="B368" s="70">
        <v>1939</v>
      </c>
      <c r="C368" s="71" t="s">
        <v>3571</v>
      </c>
      <c r="D368" s="70">
        <v>1939</v>
      </c>
      <c r="E368" s="71" t="s">
        <v>35</v>
      </c>
      <c r="F368" s="72">
        <v>45632</v>
      </c>
      <c r="G368" s="72"/>
      <c r="H368" s="71" t="s">
        <v>3572</v>
      </c>
      <c r="I368" s="71" t="s">
        <v>3573</v>
      </c>
      <c r="J368" s="71" t="s">
        <v>36</v>
      </c>
      <c r="K368" s="71" t="s">
        <v>3574</v>
      </c>
      <c r="L368" s="71" t="s">
        <v>3575</v>
      </c>
      <c r="M368" s="71" t="s">
        <v>3576</v>
      </c>
      <c r="N368" s="71" t="s">
        <v>37</v>
      </c>
      <c r="O368" s="71" t="s">
        <v>38</v>
      </c>
      <c r="P368" s="70">
        <v>200</v>
      </c>
      <c r="Q368" s="71" t="s">
        <v>2925</v>
      </c>
      <c r="R368" s="70">
        <v>30</v>
      </c>
      <c r="S368" s="72">
        <v>45632</v>
      </c>
      <c r="T368" s="71" t="s">
        <v>286</v>
      </c>
      <c r="U368" s="71" t="s">
        <v>155</v>
      </c>
      <c r="V368" s="72">
        <v>25449</v>
      </c>
      <c r="W368" s="71" t="s">
        <v>62</v>
      </c>
      <c r="X368" s="71" t="s">
        <v>42</v>
      </c>
      <c r="Y368" s="71" t="s">
        <v>52</v>
      </c>
      <c r="Z368" s="70">
        <v>0</v>
      </c>
      <c r="AA368" s="70">
        <v>6</v>
      </c>
      <c r="AB368" s="71" t="s">
        <v>36</v>
      </c>
      <c r="AC368" s="71" t="s">
        <v>2905</v>
      </c>
      <c r="AD368" s="71" t="s">
        <v>44</v>
      </c>
      <c r="AE368" s="71" t="s">
        <v>45</v>
      </c>
      <c r="AF368" s="71" t="s">
        <v>155</v>
      </c>
      <c r="AG368" s="71" t="s">
        <v>46</v>
      </c>
      <c r="AH368" s="73">
        <v>582.85</v>
      </c>
      <c r="AI368" s="73">
        <v>97.14</v>
      </c>
      <c r="AJ368" s="73">
        <v>218.08</v>
      </c>
      <c r="AK368" s="70"/>
      <c r="AL368" s="73">
        <v>898.07</v>
      </c>
      <c r="AM368" s="73">
        <v>29.94</v>
      </c>
      <c r="AN368" s="109">
        <f t="shared" si="26"/>
        <v>12.475000000000001</v>
      </c>
      <c r="AO368" s="82" t="str">
        <f t="shared" si="24"/>
        <v>1922820</v>
      </c>
      <c r="AP368" s="82">
        <f>VLOOKUP(AO368,Centros!$AA$2:$AB$490,2,FALSE)</f>
        <v>110021</v>
      </c>
      <c r="AQ368" s="82" t="str">
        <f>VLOOKUP(AP368,Centros!$U$2:$V$281,2,FALSE)</f>
        <v>COLEGIO FUNDACION CALDEIRO</v>
      </c>
      <c r="AR368" s="82" t="str">
        <f>VLOOKUP(A368,Centros!$AC$2:$AE$349,3,FALSE)</f>
        <v>ALGADI</v>
      </c>
      <c r="AS368" s="82">
        <f t="shared" si="25"/>
        <v>110021</v>
      </c>
      <c r="AT368" s="82">
        <f t="shared" si="27"/>
        <v>19228</v>
      </c>
    </row>
    <row r="369" spans="1:46" x14ac:dyDescent="0.3">
      <c r="A369" s="70">
        <v>20028</v>
      </c>
      <c r="B369" s="70">
        <v>1073</v>
      </c>
      <c r="C369" s="71" t="s">
        <v>8373</v>
      </c>
      <c r="D369" s="70">
        <v>1073</v>
      </c>
      <c r="E369" s="71" t="s">
        <v>63</v>
      </c>
      <c r="F369" s="72">
        <v>45909</v>
      </c>
      <c r="G369" s="72"/>
      <c r="H369" s="71" t="s">
        <v>8374</v>
      </c>
      <c r="I369" s="71" t="s">
        <v>8375</v>
      </c>
      <c r="J369" s="71" t="s">
        <v>36</v>
      </c>
      <c r="K369" s="71" t="s">
        <v>8376</v>
      </c>
      <c r="L369" s="71" t="s">
        <v>8377</v>
      </c>
      <c r="M369" s="71" t="s">
        <v>8378</v>
      </c>
      <c r="N369" s="71" t="s">
        <v>274</v>
      </c>
      <c r="O369" s="71" t="s">
        <v>38</v>
      </c>
      <c r="P369" s="70">
        <v>300</v>
      </c>
      <c r="Q369" s="71" t="s">
        <v>78</v>
      </c>
      <c r="R369" s="70">
        <v>25</v>
      </c>
      <c r="S369" s="72">
        <v>45909</v>
      </c>
      <c r="T369" s="71" t="s">
        <v>7542</v>
      </c>
      <c r="U369" s="71" t="s">
        <v>79</v>
      </c>
      <c r="V369" s="72">
        <v>25871</v>
      </c>
      <c r="W369" s="71" t="s">
        <v>923</v>
      </c>
      <c r="X369" s="71" t="s">
        <v>42</v>
      </c>
      <c r="Y369" s="71" t="s">
        <v>52</v>
      </c>
      <c r="Z369" s="70">
        <v>0</v>
      </c>
      <c r="AA369" s="70">
        <v>10</v>
      </c>
      <c r="AB369" s="71" t="s">
        <v>36</v>
      </c>
      <c r="AC369" s="71" t="s">
        <v>2905</v>
      </c>
      <c r="AD369" s="71" t="s">
        <v>44</v>
      </c>
      <c r="AE369" s="71" t="s">
        <v>45</v>
      </c>
      <c r="AF369" s="71" t="s">
        <v>7698</v>
      </c>
      <c r="AG369" s="71" t="s">
        <v>46</v>
      </c>
      <c r="AH369" s="73">
        <v>300.01</v>
      </c>
      <c r="AI369" s="73">
        <v>45.32</v>
      </c>
      <c r="AJ369" s="73">
        <v>126.95</v>
      </c>
      <c r="AK369" s="70"/>
      <c r="AL369" s="73">
        <v>472.28</v>
      </c>
      <c r="AM369" s="73">
        <v>15.74</v>
      </c>
      <c r="AN369" s="109">
        <f t="shared" si="26"/>
        <v>7.87</v>
      </c>
      <c r="AO369" s="82" t="str">
        <f t="shared" ref="AO369:AO428" si="28">CONCATENATE(A369,W369)</f>
        <v>2002849</v>
      </c>
      <c r="AP369" s="82">
        <f>VLOOKUP(AO369,Centros!$AA$2:$AB$490,2,FALSE)</f>
        <v>110208</v>
      </c>
      <c r="AQ369" s="82" t="str">
        <f>VLOOKUP(AP369,Centros!$U$2:$V$281,2,FALSE)</f>
        <v>GSD LAS ARTES</v>
      </c>
      <c r="AR369" s="82" t="str">
        <f>VLOOKUP(A369,Centros!$AC$2:$AE$349,3,FALSE)</f>
        <v>SMI</v>
      </c>
      <c r="AS369" s="82">
        <f t="shared" ref="AS369:AS428" si="29">+AP369</f>
        <v>110208</v>
      </c>
      <c r="AT369" s="82">
        <f t="shared" si="27"/>
        <v>20028</v>
      </c>
    </row>
    <row r="370" spans="1:46" x14ac:dyDescent="0.3">
      <c r="A370" s="70">
        <v>19228</v>
      </c>
      <c r="B370" s="70">
        <v>100</v>
      </c>
      <c r="C370" s="71" t="s">
        <v>5884</v>
      </c>
      <c r="D370" s="70">
        <v>100</v>
      </c>
      <c r="E370" s="71" t="s">
        <v>35</v>
      </c>
      <c r="F370" s="72">
        <v>45908</v>
      </c>
      <c r="G370" s="72"/>
      <c r="H370" s="71" t="s">
        <v>5885</v>
      </c>
      <c r="I370" s="71" t="s">
        <v>5886</v>
      </c>
      <c r="J370" s="71" t="s">
        <v>5887</v>
      </c>
      <c r="K370" s="71" t="s">
        <v>5888</v>
      </c>
      <c r="L370" s="71" t="s">
        <v>5889</v>
      </c>
      <c r="M370" s="71" t="s">
        <v>5890</v>
      </c>
      <c r="N370" s="71" t="s">
        <v>132</v>
      </c>
      <c r="O370" s="71" t="s">
        <v>38</v>
      </c>
      <c r="P370" s="70">
        <v>300</v>
      </c>
      <c r="Q370" s="71" t="s">
        <v>78</v>
      </c>
      <c r="R370" s="70">
        <v>50</v>
      </c>
      <c r="S370" s="72">
        <v>36535</v>
      </c>
      <c r="T370" s="71" t="s">
        <v>2832</v>
      </c>
      <c r="U370" s="71" t="s">
        <v>342</v>
      </c>
      <c r="V370" s="72">
        <v>23363</v>
      </c>
      <c r="W370" s="71" t="s">
        <v>115</v>
      </c>
      <c r="X370" s="71" t="s">
        <v>42</v>
      </c>
      <c r="Y370" s="71" t="s">
        <v>36</v>
      </c>
      <c r="Z370" s="70">
        <v>0</v>
      </c>
      <c r="AA370" s="70">
        <v>6</v>
      </c>
      <c r="AB370" s="71" t="s">
        <v>36</v>
      </c>
      <c r="AC370" s="71" t="s">
        <v>2905</v>
      </c>
      <c r="AD370" s="71" t="s">
        <v>44</v>
      </c>
      <c r="AE370" s="71" t="s">
        <v>53</v>
      </c>
      <c r="AF370" s="71" t="s">
        <v>36</v>
      </c>
      <c r="AG370" s="71" t="s">
        <v>46</v>
      </c>
      <c r="AH370" s="73">
        <v>823.17</v>
      </c>
      <c r="AI370" s="73">
        <v>99.53</v>
      </c>
      <c r="AJ370" s="73">
        <v>295.92</v>
      </c>
      <c r="AK370" s="70"/>
      <c r="AL370" s="73">
        <v>1218.6199999999999</v>
      </c>
      <c r="AM370" s="73">
        <v>40.619999999999997</v>
      </c>
      <c r="AN370" s="109">
        <f t="shared" si="26"/>
        <v>10.154999999999999</v>
      </c>
      <c r="AO370" s="82" t="str">
        <f t="shared" si="28"/>
        <v>192288</v>
      </c>
      <c r="AP370" s="82">
        <f>VLOOKUP(AO370,Centros!$AA$2:$AB$490,2,FALSE)</f>
        <v>110085</v>
      </c>
      <c r="AQ370" s="82" t="str">
        <f>VLOOKUP(AP370,Centros!$U$2:$V$281,2,FALSE)</f>
        <v>COLEGIO VIRGEN DE MIRASIERRA</v>
      </c>
      <c r="AR370" s="82" t="str">
        <f>VLOOKUP(A370,Centros!$AC$2:$AE$349,3,FALSE)</f>
        <v>ALGADI</v>
      </c>
      <c r="AS370" s="82">
        <f t="shared" si="29"/>
        <v>110085</v>
      </c>
      <c r="AT370" s="82">
        <f t="shared" si="27"/>
        <v>19228</v>
      </c>
    </row>
    <row r="371" spans="1:46" x14ac:dyDescent="0.3">
      <c r="A371" s="70">
        <v>20033</v>
      </c>
      <c r="B371" s="70">
        <v>4</v>
      </c>
      <c r="C371" s="71" t="s">
        <v>8379</v>
      </c>
      <c r="D371" s="70">
        <v>4</v>
      </c>
      <c r="E371" s="71" t="s">
        <v>7444</v>
      </c>
      <c r="F371" s="72">
        <v>45909</v>
      </c>
      <c r="G371" s="72"/>
      <c r="H371" s="71" t="s">
        <v>8380</v>
      </c>
      <c r="I371" s="71" t="s">
        <v>8381</v>
      </c>
      <c r="J371" s="71" t="s">
        <v>36</v>
      </c>
      <c r="K371" s="71" t="s">
        <v>8382</v>
      </c>
      <c r="L371" s="71" t="s">
        <v>8383</v>
      </c>
      <c r="M371" s="71" t="s">
        <v>8384</v>
      </c>
      <c r="N371" s="71" t="s">
        <v>7450</v>
      </c>
      <c r="O371" s="71" t="s">
        <v>138</v>
      </c>
      <c r="P371" s="70">
        <v>300</v>
      </c>
      <c r="Q371" s="71" t="s">
        <v>78</v>
      </c>
      <c r="R371" s="70">
        <v>37.5</v>
      </c>
      <c r="S371" s="72">
        <v>45184</v>
      </c>
      <c r="T371" s="71" t="s">
        <v>7451</v>
      </c>
      <c r="U371" s="71" t="s">
        <v>7452</v>
      </c>
      <c r="V371" s="72">
        <v>37510</v>
      </c>
      <c r="W371" s="71" t="s">
        <v>70</v>
      </c>
      <c r="X371" s="71" t="s">
        <v>42</v>
      </c>
      <c r="Y371" s="71" t="s">
        <v>52</v>
      </c>
      <c r="Z371" s="70">
        <v>0</v>
      </c>
      <c r="AA371" s="70">
        <v>9</v>
      </c>
      <c r="AB371" s="71" t="s">
        <v>36</v>
      </c>
      <c r="AC371" s="71" t="s">
        <v>2909</v>
      </c>
      <c r="AD371" s="71" t="s">
        <v>44</v>
      </c>
      <c r="AE371" s="71" t="s">
        <v>45</v>
      </c>
      <c r="AF371" s="71" t="s">
        <v>36</v>
      </c>
      <c r="AG371" s="71" t="s">
        <v>46</v>
      </c>
      <c r="AH371" s="73">
        <v>601.86</v>
      </c>
      <c r="AI371" s="70"/>
      <c r="AJ371" s="73">
        <v>199.63</v>
      </c>
      <c r="AK371" s="70"/>
      <c r="AL371" s="73">
        <v>801.49</v>
      </c>
      <c r="AM371" s="73">
        <v>26.72</v>
      </c>
      <c r="AN371" s="109">
        <f t="shared" si="26"/>
        <v>8.9066666666666663</v>
      </c>
      <c r="AO371" s="82" t="str">
        <f t="shared" si="28"/>
        <v>200331</v>
      </c>
      <c r="AP371" s="82">
        <f>VLOOKUP(AO371,Centros!$AA$2:$AB$490,2,FALSE)</f>
        <v>110221</v>
      </c>
      <c r="AQ371" s="82" t="str">
        <f>VLOOKUP(AP371,Centros!$U$2:$V$281,2,FALSE)</f>
        <v>COLEGIO INMACULADA DE OVIEDO</v>
      </c>
      <c r="AR371" s="82" t="str">
        <f>VLOOKUP(A371,Centros!$AC$2:$AE$349,3,FALSE)</f>
        <v>SMI</v>
      </c>
      <c r="AS371" s="82">
        <f t="shared" si="29"/>
        <v>110221</v>
      </c>
      <c r="AT371" s="82">
        <f t="shared" si="27"/>
        <v>20033</v>
      </c>
    </row>
    <row r="372" spans="1:46" x14ac:dyDescent="0.3">
      <c r="A372" s="70">
        <v>19247</v>
      </c>
      <c r="B372" s="70">
        <v>1</v>
      </c>
      <c r="C372" s="71" t="s">
        <v>3577</v>
      </c>
      <c r="D372" s="70">
        <v>1</v>
      </c>
      <c r="E372" s="71" t="s">
        <v>2746</v>
      </c>
      <c r="F372" s="72">
        <v>45627</v>
      </c>
      <c r="G372" s="72"/>
      <c r="H372" s="71" t="s">
        <v>3578</v>
      </c>
      <c r="I372" s="71" t="s">
        <v>3579</v>
      </c>
      <c r="J372" s="71" t="s">
        <v>36</v>
      </c>
      <c r="K372" s="71" t="s">
        <v>3580</v>
      </c>
      <c r="L372" s="71" t="s">
        <v>3581</v>
      </c>
      <c r="M372" s="71" t="s">
        <v>3582</v>
      </c>
      <c r="N372" s="71" t="s">
        <v>3583</v>
      </c>
      <c r="O372" s="71" t="s">
        <v>1537</v>
      </c>
      <c r="P372" s="70">
        <v>100</v>
      </c>
      <c r="Q372" s="71" t="s">
        <v>2951</v>
      </c>
      <c r="R372" s="70">
        <v>100</v>
      </c>
      <c r="S372" s="72">
        <v>37915</v>
      </c>
      <c r="T372" s="71" t="s">
        <v>2747</v>
      </c>
      <c r="U372" s="71" t="s">
        <v>2748</v>
      </c>
      <c r="V372" s="72">
        <v>27961</v>
      </c>
      <c r="W372" s="71" t="s">
        <v>70</v>
      </c>
      <c r="X372" s="71" t="s">
        <v>42</v>
      </c>
      <c r="Y372" s="71" t="s">
        <v>60</v>
      </c>
      <c r="Z372" s="70">
        <v>0</v>
      </c>
      <c r="AA372" s="70">
        <v>6</v>
      </c>
      <c r="AB372" s="71" t="s">
        <v>36</v>
      </c>
      <c r="AC372" s="71" t="s">
        <v>3584</v>
      </c>
      <c r="AD372" s="71" t="s">
        <v>3585</v>
      </c>
      <c r="AE372" s="71" t="s">
        <v>45</v>
      </c>
      <c r="AF372" s="71" t="s">
        <v>2748</v>
      </c>
      <c r="AG372" s="71" t="s">
        <v>46</v>
      </c>
      <c r="AH372" s="73">
        <v>1242.72</v>
      </c>
      <c r="AI372" s="73">
        <v>199.45</v>
      </c>
      <c r="AJ372" s="73">
        <v>462.5</v>
      </c>
      <c r="AK372" s="70"/>
      <c r="AL372" s="73">
        <v>1904.67</v>
      </c>
      <c r="AM372" s="73">
        <v>63.49</v>
      </c>
      <c r="AN372" s="109">
        <f t="shared" si="26"/>
        <v>7.9362500000000002</v>
      </c>
      <c r="AO372" s="82" t="str">
        <f t="shared" si="28"/>
        <v>192471</v>
      </c>
      <c r="AP372" s="82">
        <f>VLOOKUP(AO372,Centros!$AA$2:$AB$490,2,FALSE)</f>
        <v>350005</v>
      </c>
      <c r="AQ372" s="82" t="str">
        <f>VLOOKUP(AP372,Centros!$U$2:$V$281,2,FALSE)</f>
        <v xml:space="preserve">CONVENTO DE LOS AGUSTINOS FILIPINOS </v>
      </c>
      <c r="AR372" s="82" t="str">
        <f>VLOOKUP(A372,Centros!$AC$2:$AE$349,3,FALSE)</f>
        <v>ALGADI</v>
      </c>
      <c r="AS372" s="82">
        <f t="shared" si="29"/>
        <v>350005</v>
      </c>
      <c r="AT372" s="82">
        <f t="shared" si="27"/>
        <v>19247</v>
      </c>
    </row>
    <row r="373" spans="1:46" x14ac:dyDescent="0.3">
      <c r="A373" s="70">
        <v>20028</v>
      </c>
      <c r="B373" s="70">
        <v>134</v>
      </c>
      <c r="C373" s="71" t="s">
        <v>5891</v>
      </c>
      <c r="D373" s="70">
        <v>134</v>
      </c>
      <c r="E373" s="71" t="s">
        <v>63</v>
      </c>
      <c r="F373" s="72">
        <v>45908</v>
      </c>
      <c r="G373" s="72"/>
      <c r="H373" s="71" t="s">
        <v>5892</v>
      </c>
      <c r="I373" s="71" t="s">
        <v>5893</v>
      </c>
      <c r="J373" s="71" t="s">
        <v>5894</v>
      </c>
      <c r="K373" s="71" t="s">
        <v>5895</v>
      </c>
      <c r="L373" s="71" t="s">
        <v>5896</v>
      </c>
      <c r="M373" s="71" t="s">
        <v>5897</v>
      </c>
      <c r="N373" s="71" t="s">
        <v>5898</v>
      </c>
      <c r="O373" s="71" t="s">
        <v>38</v>
      </c>
      <c r="P373" s="70">
        <v>300</v>
      </c>
      <c r="Q373" s="71" t="s">
        <v>57</v>
      </c>
      <c r="R373" s="70">
        <v>37.5</v>
      </c>
      <c r="S373" s="72">
        <v>42625</v>
      </c>
      <c r="T373" s="71" t="s">
        <v>5643</v>
      </c>
      <c r="U373" s="71" t="s">
        <v>5899</v>
      </c>
      <c r="V373" s="72">
        <v>23474</v>
      </c>
      <c r="W373" s="71" t="s">
        <v>292</v>
      </c>
      <c r="X373" s="71" t="s">
        <v>42</v>
      </c>
      <c r="Y373" s="71" t="s">
        <v>36</v>
      </c>
      <c r="Z373" s="70">
        <v>0</v>
      </c>
      <c r="AA373" s="70">
        <v>10</v>
      </c>
      <c r="AB373" s="71" t="s">
        <v>36</v>
      </c>
      <c r="AC373" s="71" t="s">
        <v>5900</v>
      </c>
      <c r="AD373" s="71" t="s">
        <v>5901</v>
      </c>
      <c r="AE373" s="71" t="s">
        <v>45</v>
      </c>
      <c r="AF373" s="71" t="s">
        <v>5902</v>
      </c>
      <c r="AG373" s="71" t="s">
        <v>46</v>
      </c>
      <c r="AH373" s="73">
        <v>457.67</v>
      </c>
      <c r="AI373" s="73">
        <v>62.34</v>
      </c>
      <c r="AJ373" s="73">
        <v>190.41</v>
      </c>
      <c r="AK373" s="70"/>
      <c r="AL373" s="73">
        <v>710.42</v>
      </c>
      <c r="AM373" s="73">
        <v>22.92</v>
      </c>
      <c r="AN373" s="109">
        <f t="shared" si="26"/>
        <v>7.6400000000000006</v>
      </c>
      <c r="AO373" s="82" t="str">
        <f t="shared" si="28"/>
        <v>2002811</v>
      </c>
      <c r="AP373" s="82">
        <f>VLOOKUP(AO373,Centros!$AA$2:$AB$490,2,FALSE)</f>
        <v>110061</v>
      </c>
      <c r="AQ373" s="82" t="str">
        <f>VLOOKUP(AP373,Centros!$U$2:$V$281,2,FALSE)</f>
        <v>COL. SAN AGUSTIN - MADRID</v>
      </c>
      <c r="AR373" s="82" t="str">
        <f>VLOOKUP(A373,Centros!$AC$2:$AE$349,3,FALSE)</f>
        <v>SMI</v>
      </c>
      <c r="AS373" s="82">
        <f t="shared" si="29"/>
        <v>110061</v>
      </c>
      <c r="AT373" s="82">
        <f t="shared" si="27"/>
        <v>20028</v>
      </c>
    </row>
    <row r="374" spans="1:46" x14ac:dyDescent="0.3">
      <c r="A374" s="70">
        <v>19228</v>
      </c>
      <c r="B374" s="70">
        <v>669</v>
      </c>
      <c r="C374" s="71" t="s">
        <v>8385</v>
      </c>
      <c r="D374" s="70">
        <v>669</v>
      </c>
      <c r="E374" s="71" t="s">
        <v>35</v>
      </c>
      <c r="F374" s="72">
        <v>45894</v>
      </c>
      <c r="G374" s="72"/>
      <c r="H374" s="71" t="s">
        <v>8386</v>
      </c>
      <c r="I374" s="71" t="s">
        <v>8387</v>
      </c>
      <c r="J374" s="71" t="s">
        <v>36</v>
      </c>
      <c r="K374" s="71" t="s">
        <v>8388</v>
      </c>
      <c r="L374" s="71" t="s">
        <v>8389</v>
      </c>
      <c r="M374" s="71" t="s">
        <v>8390</v>
      </c>
      <c r="N374" s="71" t="s">
        <v>311</v>
      </c>
      <c r="O374" s="71" t="s">
        <v>38</v>
      </c>
      <c r="P374" s="70">
        <v>300</v>
      </c>
      <c r="Q374" s="71" t="s">
        <v>57</v>
      </c>
      <c r="R374" s="70">
        <v>76.92</v>
      </c>
      <c r="S374" s="72">
        <v>36893</v>
      </c>
      <c r="T374" s="71" t="s">
        <v>2827</v>
      </c>
      <c r="U374" s="71" t="s">
        <v>90</v>
      </c>
      <c r="V374" s="72">
        <v>23633</v>
      </c>
      <c r="W374" s="71" t="s">
        <v>208</v>
      </c>
      <c r="X374" s="71" t="s">
        <v>42</v>
      </c>
      <c r="Y374" s="71" t="s">
        <v>60</v>
      </c>
      <c r="Z374" s="70">
        <v>0</v>
      </c>
      <c r="AA374" s="70">
        <v>10</v>
      </c>
      <c r="AB374" s="71" t="s">
        <v>818</v>
      </c>
      <c r="AC374" s="71" t="s">
        <v>2825</v>
      </c>
      <c r="AD374" s="71" t="s">
        <v>92</v>
      </c>
      <c r="AE374" s="71" t="s">
        <v>83</v>
      </c>
      <c r="AF374" s="71" t="s">
        <v>204</v>
      </c>
      <c r="AG374" s="71" t="s">
        <v>46</v>
      </c>
      <c r="AH374" s="73">
        <v>1271.47</v>
      </c>
      <c r="AI374" s="73">
        <v>193.14</v>
      </c>
      <c r="AJ374" s="73">
        <v>500.46</v>
      </c>
      <c r="AK374" s="70"/>
      <c r="AL374" s="73">
        <v>1965.07</v>
      </c>
      <c r="AM374" s="73">
        <v>63.39</v>
      </c>
      <c r="AN374" s="109">
        <f t="shared" si="26"/>
        <v>10.30128705148206</v>
      </c>
      <c r="AO374" s="82" t="str">
        <f t="shared" si="28"/>
        <v>192284</v>
      </c>
      <c r="AP374" s="82">
        <f>VLOOKUP(AO374,Centros!$AA$2:$AB$490,2,FALSE)</f>
        <v>110082</v>
      </c>
      <c r="AQ374" s="82" t="str">
        <f>VLOOKUP(AP374,Centros!$U$2:$V$281,2,FALSE)</f>
        <v>COL. SAN MIGUEL ARCANGEL</v>
      </c>
      <c r="AR374" s="82" t="str">
        <f>VLOOKUP(A374,Centros!$AC$2:$AE$349,3,FALSE)</f>
        <v>ALGADI</v>
      </c>
      <c r="AS374" s="82">
        <f t="shared" si="29"/>
        <v>110082</v>
      </c>
      <c r="AT374" s="82">
        <f t="shared" si="27"/>
        <v>19228</v>
      </c>
    </row>
    <row r="375" spans="1:46" x14ac:dyDescent="0.3">
      <c r="A375" s="70">
        <v>20033</v>
      </c>
      <c r="B375" s="70">
        <v>7</v>
      </c>
      <c r="C375" s="71" t="s">
        <v>8391</v>
      </c>
      <c r="D375" s="70">
        <v>7</v>
      </c>
      <c r="E375" s="71" t="s">
        <v>7444</v>
      </c>
      <c r="F375" s="72">
        <v>45909</v>
      </c>
      <c r="G375" s="72"/>
      <c r="H375" s="71" t="s">
        <v>8392</v>
      </c>
      <c r="I375" s="71" t="s">
        <v>8393</v>
      </c>
      <c r="J375" s="71" t="s">
        <v>36</v>
      </c>
      <c r="K375" s="71" t="s">
        <v>8394</v>
      </c>
      <c r="L375" s="71" t="s">
        <v>8383</v>
      </c>
      <c r="M375" s="71" t="s">
        <v>8395</v>
      </c>
      <c r="N375" s="71" t="s">
        <v>7450</v>
      </c>
      <c r="O375" s="71" t="s">
        <v>138</v>
      </c>
      <c r="P375" s="70">
        <v>300</v>
      </c>
      <c r="Q375" s="71" t="s">
        <v>78</v>
      </c>
      <c r="R375" s="70">
        <v>52.5</v>
      </c>
      <c r="S375" s="72">
        <v>45292</v>
      </c>
      <c r="T375" s="71" t="s">
        <v>7451</v>
      </c>
      <c r="U375" s="71" t="s">
        <v>7452</v>
      </c>
      <c r="V375" s="72">
        <v>26967</v>
      </c>
      <c r="W375" s="71" t="s">
        <v>70</v>
      </c>
      <c r="X375" s="71" t="s">
        <v>42</v>
      </c>
      <c r="Y375" s="71" t="s">
        <v>60</v>
      </c>
      <c r="Z375" s="70">
        <v>0</v>
      </c>
      <c r="AA375" s="70">
        <v>9</v>
      </c>
      <c r="AB375" s="71" t="s">
        <v>36</v>
      </c>
      <c r="AC375" s="71" t="s">
        <v>2909</v>
      </c>
      <c r="AD375" s="71" t="s">
        <v>44</v>
      </c>
      <c r="AE375" s="71" t="s">
        <v>45</v>
      </c>
      <c r="AF375" s="71" t="s">
        <v>36</v>
      </c>
      <c r="AG375" s="71" t="s">
        <v>46</v>
      </c>
      <c r="AH375" s="73">
        <v>838.9</v>
      </c>
      <c r="AI375" s="70"/>
      <c r="AJ375" s="73">
        <v>278.26</v>
      </c>
      <c r="AK375" s="70"/>
      <c r="AL375" s="73">
        <v>1117.1600000000001</v>
      </c>
      <c r="AM375" s="73">
        <v>37.24</v>
      </c>
      <c r="AN375" s="109">
        <f t="shared" si="26"/>
        <v>8.8666666666666671</v>
      </c>
      <c r="AO375" s="82" t="str">
        <f t="shared" si="28"/>
        <v>200331</v>
      </c>
      <c r="AP375" s="82">
        <f>VLOOKUP(AO375,Centros!$AA$2:$AB$490,2,FALSE)</f>
        <v>110221</v>
      </c>
      <c r="AQ375" s="82" t="str">
        <f>VLOOKUP(AP375,Centros!$U$2:$V$281,2,FALSE)</f>
        <v>COLEGIO INMACULADA DE OVIEDO</v>
      </c>
      <c r="AR375" s="82" t="str">
        <f>VLOOKUP(A375,Centros!$AC$2:$AE$349,3,FALSE)</f>
        <v>SMI</v>
      </c>
      <c r="AS375" s="82">
        <f t="shared" si="29"/>
        <v>110221</v>
      </c>
      <c r="AT375" s="82">
        <f t="shared" si="27"/>
        <v>20033</v>
      </c>
    </row>
    <row r="376" spans="1:46" x14ac:dyDescent="0.3">
      <c r="A376" s="70">
        <v>19241</v>
      </c>
      <c r="B376" s="70">
        <v>57</v>
      </c>
      <c r="C376" s="71" t="s">
        <v>8396</v>
      </c>
      <c r="D376" s="70">
        <v>57</v>
      </c>
      <c r="E376" s="71" t="s">
        <v>178</v>
      </c>
      <c r="F376" s="72">
        <v>45908</v>
      </c>
      <c r="G376" s="72"/>
      <c r="H376" s="71" t="s">
        <v>8397</v>
      </c>
      <c r="I376" s="71" t="s">
        <v>8398</v>
      </c>
      <c r="J376" s="71" t="s">
        <v>8399</v>
      </c>
      <c r="K376" s="71" t="s">
        <v>8399</v>
      </c>
      <c r="L376" s="71" t="s">
        <v>8400</v>
      </c>
      <c r="M376" s="71" t="s">
        <v>8401</v>
      </c>
      <c r="N376" s="71" t="s">
        <v>8402</v>
      </c>
      <c r="O376" s="71" t="s">
        <v>176</v>
      </c>
      <c r="P376" s="70">
        <v>300</v>
      </c>
      <c r="Q376" s="71" t="s">
        <v>78</v>
      </c>
      <c r="R376" s="70">
        <v>100</v>
      </c>
      <c r="S376" s="72">
        <v>39372</v>
      </c>
      <c r="T376" s="71" t="s">
        <v>7553</v>
      </c>
      <c r="U376" s="71" t="s">
        <v>82</v>
      </c>
      <c r="V376" s="72">
        <v>32125</v>
      </c>
      <c r="W376" s="71" t="s">
        <v>115</v>
      </c>
      <c r="X376" s="71" t="s">
        <v>42</v>
      </c>
      <c r="Y376" s="71" t="s">
        <v>36</v>
      </c>
      <c r="Z376" s="70">
        <v>0</v>
      </c>
      <c r="AA376" s="70">
        <v>10</v>
      </c>
      <c r="AB376" s="71" t="s">
        <v>36</v>
      </c>
      <c r="AC376" s="71" t="s">
        <v>2911</v>
      </c>
      <c r="AD376" s="71" t="s">
        <v>44</v>
      </c>
      <c r="AE376" s="71" t="s">
        <v>45</v>
      </c>
      <c r="AF376" s="71" t="s">
        <v>36</v>
      </c>
      <c r="AG376" s="71" t="s">
        <v>46</v>
      </c>
      <c r="AH376" s="73">
        <v>1196.33</v>
      </c>
      <c r="AI376" s="73">
        <v>365.55</v>
      </c>
      <c r="AJ376" s="73">
        <v>500.88</v>
      </c>
      <c r="AK376" s="70"/>
      <c r="AL376" s="73">
        <v>2062.7600000000002</v>
      </c>
      <c r="AM376" s="73">
        <v>68.760000000000005</v>
      </c>
      <c r="AN376" s="109">
        <f t="shared" si="26"/>
        <v>8.5950000000000006</v>
      </c>
      <c r="AO376" s="82" t="str">
        <f t="shared" si="28"/>
        <v>192418</v>
      </c>
      <c r="AP376" s="82">
        <f>VLOOKUP(AO376,Centros!$AA$2:$AB$490,2,FALSE)</f>
        <v>110303</v>
      </c>
      <c r="AQ376" s="82" t="str">
        <f>VLOOKUP(AP376,Centros!$U$2:$V$281,2,FALSE)</f>
        <v>COLEGIO IRLANDESAS BAMI</v>
      </c>
      <c r="AR376" s="82" t="str">
        <f>VLOOKUP(A376,Centros!$AC$2:$AE$349,3,FALSE)</f>
        <v>ALGADI</v>
      </c>
      <c r="AS376" s="82">
        <f t="shared" si="29"/>
        <v>110303</v>
      </c>
      <c r="AT376" s="82">
        <f t="shared" si="27"/>
        <v>19241</v>
      </c>
    </row>
    <row r="377" spans="1:46" x14ac:dyDescent="0.3">
      <c r="A377" s="70">
        <v>19228</v>
      </c>
      <c r="B377" s="70">
        <v>154</v>
      </c>
      <c r="C377" s="71" t="s">
        <v>8404</v>
      </c>
      <c r="D377" s="70">
        <v>154</v>
      </c>
      <c r="E377" s="71" t="s">
        <v>35</v>
      </c>
      <c r="F377" s="72">
        <v>45904</v>
      </c>
      <c r="G377" s="72"/>
      <c r="H377" s="71" t="s">
        <v>8405</v>
      </c>
      <c r="I377" s="71" t="s">
        <v>8406</v>
      </c>
      <c r="J377" s="71" t="s">
        <v>8407</v>
      </c>
      <c r="K377" s="71" t="s">
        <v>8408</v>
      </c>
      <c r="L377" s="71" t="s">
        <v>8409</v>
      </c>
      <c r="M377" s="71" t="s">
        <v>8410</v>
      </c>
      <c r="N377" s="71" t="s">
        <v>77</v>
      </c>
      <c r="O377" s="71" t="s">
        <v>38</v>
      </c>
      <c r="P377" s="70">
        <v>300</v>
      </c>
      <c r="Q377" s="71" t="s">
        <v>78</v>
      </c>
      <c r="R377" s="70">
        <v>50</v>
      </c>
      <c r="S377" s="72">
        <v>38992</v>
      </c>
      <c r="T377" s="71" t="s">
        <v>286</v>
      </c>
      <c r="U377" s="71" t="s">
        <v>58</v>
      </c>
      <c r="V377" s="72">
        <v>24230</v>
      </c>
      <c r="W377" s="71" t="s">
        <v>62</v>
      </c>
      <c r="X377" s="71" t="s">
        <v>42</v>
      </c>
      <c r="Y377" s="71" t="s">
        <v>36</v>
      </c>
      <c r="Z377" s="70">
        <v>0</v>
      </c>
      <c r="AA377" s="70">
        <v>10</v>
      </c>
      <c r="AB377" s="71" t="s">
        <v>36</v>
      </c>
      <c r="AC377" s="71" t="s">
        <v>2905</v>
      </c>
      <c r="AD377" s="71" t="s">
        <v>44</v>
      </c>
      <c r="AE377" s="71" t="s">
        <v>53</v>
      </c>
      <c r="AF377" s="71" t="s">
        <v>40</v>
      </c>
      <c r="AG377" s="71" t="s">
        <v>46</v>
      </c>
      <c r="AH377" s="73">
        <v>769.87</v>
      </c>
      <c r="AI377" s="73">
        <v>90.64</v>
      </c>
      <c r="AJ377" s="73">
        <v>275.95999999999998</v>
      </c>
      <c r="AK377" s="70"/>
      <c r="AL377" s="73">
        <v>1136.47</v>
      </c>
      <c r="AM377" s="73">
        <v>37.880000000000003</v>
      </c>
      <c r="AN377" s="109">
        <f t="shared" si="26"/>
        <v>9.4700000000000006</v>
      </c>
      <c r="AO377" s="82" t="str">
        <f t="shared" si="28"/>
        <v>1922820</v>
      </c>
      <c r="AP377" s="82">
        <f>VLOOKUP(AO377,Centros!$AA$2:$AB$490,2,FALSE)</f>
        <v>110021</v>
      </c>
      <c r="AQ377" s="82" t="str">
        <f>VLOOKUP(AP377,Centros!$U$2:$V$281,2,FALSE)</f>
        <v>COLEGIO FUNDACION CALDEIRO</v>
      </c>
      <c r="AR377" s="82" t="str">
        <f>VLOOKUP(A377,Centros!$AC$2:$AE$349,3,FALSE)</f>
        <v>ALGADI</v>
      </c>
      <c r="AS377" s="82">
        <f t="shared" si="29"/>
        <v>110021</v>
      </c>
      <c r="AT377" s="82">
        <f t="shared" si="27"/>
        <v>19228</v>
      </c>
    </row>
    <row r="378" spans="1:46" x14ac:dyDescent="0.3">
      <c r="A378" s="70">
        <v>19028</v>
      </c>
      <c r="B378" s="70">
        <v>533</v>
      </c>
      <c r="C378" s="71" t="s">
        <v>3586</v>
      </c>
      <c r="D378" s="70">
        <v>533</v>
      </c>
      <c r="E378" s="71" t="s">
        <v>1229</v>
      </c>
      <c r="F378" s="72">
        <v>45597</v>
      </c>
      <c r="G378" s="72"/>
      <c r="H378" s="71" t="s">
        <v>3587</v>
      </c>
      <c r="I378" s="71" t="s">
        <v>3588</v>
      </c>
      <c r="J378" s="71" t="s">
        <v>36</v>
      </c>
      <c r="K378" s="71" t="s">
        <v>3589</v>
      </c>
      <c r="L378" s="71" t="s">
        <v>3590</v>
      </c>
      <c r="M378" s="71" t="s">
        <v>3591</v>
      </c>
      <c r="N378" s="71" t="s">
        <v>37</v>
      </c>
      <c r="O378" s="71" t="s">
        <v>38</v>
      </c>
      <c r="P378" s="70">
        <v>100</v>
      </c>
      <c r="Q378" s="71" t="s">
        <v>2951</v>
      </c>
      <c r="R378" s="70">
        <v>100</v>
      </c>
      <c r="S378" s="72">
        <v>45428</v>
      </c>
      <c r="T378" s="71" t="s">
        <v>3592</v>
      </c>
      <c r="U378" s="71" t="s">
        <v>102</v>
      </c>
      <c r="V378" s="72">
        <v>33161</v>
      </c>
      <c r="W378" s="71" t="s">
        <v>291</v>
      </c>
      <c r="X378" s="71" t="s">
        <v>42</v>
      </c>
      <c r="Y378" s="71" t="s">
        <v>52</v>
      </c>
      <c r="Z378" s="70">
        <v>0</v>
      </c>
      <c r="AA378" s="70">
        <v>10</v>
      </c>
      <c r="AB378" s="71" t="s">
        <v>36</v>
      </c>
      <c r="AC378" s="71" t="s">
        <v>2907</v>
      </c>
      <c r="AD378" s="71" t="s">
        <v>44</v>
      </c>
      <c r="AE378" s="71" t="s">
        <v>45</v>
      </c>
      <c r="AF378" s="71" t="s">
        <v>40</v>
      </c>
      <c r="AG378" s="71" t="s">
        <v>55</v>
      </c>
      <c r="AH378" s="73">
        <v>1200.04</v>
      </c>
      <c r="AI378" s="73">
        <v>181.29</v>
      </c>
      <c r="AJ378" s="73">
        <v>442.98</v>
      </c>
      <c r="AK378" s="70"/>
      <c r="AL378" s="73">
        <v>1824.31</v>
      </c>
      <c r="AM378" s="73">
        <v>60.81</v>
      </c>
      <c r="AN378" s="109">
        <f t="shared" si="26"/>
        <v>7.6012500000000003</v>
      </c>
      <c r="AO378" s="82" t="str">
        <f t="shared" si="28"/>
        <v>1902818</v>
      </c>
      <c r="AP378" s="82">
        <f>VLOOKUP(AO378,Centros!$AA$2:$AB$490,2,FALSE)</f>
        <v>160002</v>
      </c>
      <c r="AQ378" s="82" t="str">
        <f>VLOOKUP(AP378,Centros!$U$2:$V$281,2,FALSE)</f>
        <v>FUNDACION PRODIS</v>
      </c>
      <c r="AR378" s="82" t="str">
        <f>VLOOKUP(A378,Centros!$AC$2:$AE$349,3,FALSE)</f>
        <v>ALGADI</v>
      </c>
      <c r="AS378" s="82">
        <f t="shared" si="29"/>
        <v>160002</v>
      </c>
      <c r="AT378" s="82">
        <f t="shared" si="27"/>
        <v>19028</v>
      </c>
    </row>
    <row r="379" spans="1:46" x14ac:dyDescent="0.3">
      <c r="A379" s="70">
        <v>19228</v>
      </c>
      <c r="B379" s="70">
        <v>680</v>
      </c>
      <c r="C379" s="71" t="s">
        <v>8411</v>
      </c>
      <c r="D379" s="70">
        <v>680</v>
      </c>
      <c r="E379" s="71" t="s">
        <v>35</v>
      </c>
      <c r="F379" s="72">
        <v>45894</v>
      </c>
      <c r="G379" s="72"/>
      <c r="H379" s="71" t="s">
        <v>8412</v>
      </c>
      <c r="I379" s="71" t="s">
        <v>8413</v>
      </c>
      <c r="J379" s="71" t="s">
        <v>8414</v>
      </c>
      <c r="K379" s="71" t="s">
        <v>8415</v>
      </c>
      <c r="L379" s="71" t="s">
        <v>8416</v>
      </c>
      <c r="M379" s="71" t="s">
        <v>8417</v>
      </c>
      <c r="N379" s="71" t="s">
        <v>8418</v>
      </c>
      <c r="O379" s="71" t="s">
        <v>8419</v>
      </c>
      <c r="P379" s="70">
        <v>300</v>
      </c>
      <c r="Q379" s="71" t="s">
        <v>78</v>
      </c>
      <c r="R379" s="70">
        <v>38.46</v>
      </c>
      <c r="S379" s="72">
        <v>44081</v>
      </c>
      <c r="T379" s="71" t="s">
        <v>220</v>
      </c>
      <c r="U379" s="71" t="s">
        <v>90</v>
      </c>
      <c r="V379" s="72">
        <v>23517</v>
      </c>
      <c r="W379" s="71" t="s">
        <v>221</v>
      </c>
      <c r="X379" s="71" t="s">
        <v>42</v>
      </c>
      <c r="Y379" s="71" t="s">
        <v>60</v>
      </c>
      <c r="Z379" s="70">
        <v>0</v>
      </c>
      <c r="AA379" s="70">
        <v>10</v>
      </c>
      <c r="AB379" s="71" t="s">
        <v>818</v>
      </c>
      <c r="AC379" s="71" t="s">
        <v>2825</v>
      </c>
      <c r="AD379" s="71" t="s">
        <v>92</v>
      </c>
      <c r="AE379" s="71" t="s">
        <v>83</v>
      </c>
      <c r="AF379" s="71" t="s">
        <v>285</v>
      </c>
      <c r="AG379" s="71" t="s">
        <v>46</v>
      </c>
      <c r="AH379" s="73">
        <v>520.79</v>
      </c>
      <c r="AI379" s="73">
        <v>79.11</v>
      </c>
      <c r="AJ379" s="73">
        <v>204.99</v>
      </c>
      <c r="AK379" s="70"/>
      <c r="AL379" s="73">
        <v>804.89</v>
      </c>
      <c r="AM379" s="73">
        <v>25.96</v>
      </c>
      <c r="AN379" s="109">
        <f t="shared" si="26"/>
        <v>8.43733749349974</v>
      </c>
      <c r="AO379" s="82" t="str">
        <f t="shared" si="28"/>
        <v>1922819</v>
      </c>
      <c r="AP379" s="82">
        <f>VLOOKUP(AO379,Centros!$AA$2:$AB$490,2,FALSE)</f>
        <v>110020</v>
      </c>
      <c r="AQ379" s="82" t="str">
        <f>VLOOKUP(AP379,Centros!$U$2:$V$281,2,FALSE)</f>
        <v>COLEGIO FRAY LUIS DE LEON</v>
      </c>
      <c r="AR379" s="82" t="str">
        <f>VLOOKUP(A379,Centros!$AC$2:$AE$349,3,FALSE)</f>
        <v>ALGADI</v>
      </c>
      <c r="AS379" s="82">
        <f t="shared" si="29"/>
        <v>110020</v>
      </c>
      <c r="AT379" s="82">
        <f t="shared" si="27"/>
        <v>19228</v>
      </c>
    </row>
    <row r="380" spans="1:46" x14ac:dyDescent="0.3">
      <c r="A380" s="70">
        <v>20028</v>
      </c>
      <c r="B380" s="70">
        <v>120</v>
      </c>
      <c r="C380" s="71" t="s">
        <v>8411</v>
      </c>
      <c r="D380" s="70">
        <v>120</v>
      </c>
      <c r="E380" s="71" t="s">
        <v>63</v>
      </c>
      <c r="F380" s="72">
        <v>45908</v>
      </c>
      <c r="G380" s="72"/>
      <c r="H380" s="71" t="s">
        <v>8412</v>
      </c>
      <c r="I380" s="71" t="s">
        <v>8413</v>
      </c>
      <c r="J380" s="71" t="s">
        <v>8414</v>
      </c>
      <c r="K380" s="71" t="s">
        <v>8415</v>
      </c>
      <c r="L380" s="71" t="s">
        <v>8416</v>
      </c>
      <c r="M380" s="71" t="s">
        <v>8417</v>
      </c>
      <c r="N380" s="71" t="s">
        <v>8418</v>
      </c>
      <c r="O380" s="71" t="s">
        <v>8419</v>
      </c>
      <c r="P380" s="70">
        <v>300</v>
      </c>
      <c r="Q380" s="71" t="s">
        <v>78</v>
      </c>
      <c r="R380" s="70">
        <v>34.369999999999997</v>
      </c>
      <c r="S380" s="72">
        <v>43410</v>
      </c>
      <c r="T380" s="71" t="s">
        <v>8359</v>
      </c>
      <c r="U380" s="71" t="s">
        <v>79</v>
      </c>
      <c r="V380" s="72">
        <v>23517</v>
      </c>
      <c r="W380" s="71" t="s">
        <v>341</v>
      </c>
      <c r="X380" s="71" t="s">
        <v>42</v>
      </c>
      <c r="Y380" s="71" t="s">
        <v>60</v>
      </c>
      <c r="Z380" s="70">
        <v>0</v>
      </c>
      <c r="AA380" s="70">
        <v>10</v>
      </c>
      <c r="AB380" s="71" t="s">
        <v>36</v>
      </c>
      <c r="AC380" s="71" t="s">
        <v>2905</v>
      </c>
      <c r="AD380" s="71" t="s">
        <v>44</v>
      </c>
      <c r="AE380" s="71" t="s">
        <v>45</v>
      </c>
      <c r="AF380" s="71" t="s">
        <v>8420</v>
      </c>
      <c r="AG380" s="71" t="s">
        <v>46</v>
      </c>
      <c r="AH380" s="73">
        <v>412.45</v>
      </c>
      <c r="AI380" s="73">
        <v>62.31</v>
      </c>
      <c r="AJ380" s="73">
        <v>160.07</v>
      </c>
      <c r="AK380" s="70"/>
      <c r="AL380" s="73">
        <v>634.83000000000004</v>
      </c>
      <c r="AM380" s="73">
        <v>21.16</v>
      </c>
      <c r="AN380" s="109">
        <f t="shared" si="26"/>
        <v>7.6956648239743979</v>
      </c>
      <c r="AO380" s="82" t="str">
        <f t="shared" si="28"/>
        <v>2002817</v>
      </c>
      <c r="AP380" s="82">
        <f>VLOOKUP(AO380,Centros!$AA$2:$AB$490,2,FALSE)</f>
        <v>110020</v>
      </c>
      <c r="AQ380" s="82" t="str">
        <f>VLOOKUP(AP380,Centros!$U$2:$V$281,2,FALSE)</f>
        <v>COLEGIO FRAY LUIS DE LEON</v>
      </c>
      <c r="AR380" s="82" t="str">
        <f>VLOOKUP(A380,Centros!$AC$2:$AE$349,3,FALSE)</f>
        <v>SMI</v>
      </c>
      <c r="AS380" s="82">
        <f t="shared" si="29"/>
        <v>110020</v>
      </c>
      <c r="AT380" s="82">
        <f t="shared" si="27"/>
        <v>20028</v>
      </c>
    </row>
    <row r="381" spans="1:46" x14ac:dyDescent="0.3">
      <c r="A381" s="70">
        <v>19228</v>
      </c>
      <c r="B381" s="70">
        <v>85</v>
      </c>
      <c r="C381" s="71" t="s">
        <v>3593</v>
      </c>
      <c r="D381" s="70">
        <v>85</v>
      </c>
      <c r="E381" s="71" t="s">
        <v>35</v>
      </c>
      <c r="F381" s="72">
        <v>44927</v>
      </c>
      <c r="G381" s="72"/>
      <c r="H381" s="71" t="s">
        <v>3594</v>
      </c>
      <c r="I381" s="71" t="s">
        <v>3595</v>
      </c>
      <c r="J381" s="71" t="s">
        <v>3596</v>
      </c>
      <c r="K381" s="71" t="s">
        <v>3597</v>
      </c>
      <c r="L381" s="71" t="s">
        <v>3598</v>
      </c>
      <c r="M381" s="71" t="s">
        <v>3599</v>
      </c>
      <c r="N381" s="71" t="s">
        <v>274</v>
      </c>
      <c r="O381" s="71" t="s">
        <v>38</v>
      </c>
      <c r="P381" s="70">
        <v>100</v>
      </c>
      <c r="Q381" s="71" t="s">
        <v>2951</v>
      </c>
      <c r="R381" s="70">
        <v>100</v>
      </c>
      <c r="S381" s="72">
        <v>39630</v>
      </c>
      <c r="T381" s="71" t="s">
        <v>49</v>
      </c>
      <c r="U381" s="71" t="s">
        <v>175</v>
      </c>
      <c r="V381" s="72">
        <v>31376</v>
      </c>
      <c r="W381" s="71" t="s">
        <v>50</v>
      </c>
      <c r="X381" s="71" t="s">
        <v>51</v>
      </c>
      <c r="Y381" s="71" t="s">
        <v>36</v>
      </c>
      <c r="Z381" s="70">
        <v>0</v>
      </c>
      <c r="AA381" s="70">
        <v>1</v>
      </c>
      <c r="AB381" s="71" t="s">
        <v>36</v>
      </c>
      <c r="AC381" s="71" t="s">
        <v>2905</v>
      </c>
      <c r="AD381" s="71" t="s">
        <v>44</v>
      </c>
      <c r="AE381" s="71" t="s">
        <v>61</v>
      </c>
      <c r="AF381" s="71" t="s">
        <v>71</v>
      </c>
      <c r="AG381" s="71" t="s">
        <v>46</v>
      </c>
      <c r="AH381" s="73">
        <v>2399.87</v>
      </c>
      <c r="AI381" s="73">
        <v>298.23</v>
      </c>
      <c r="AJ381" s="73">
        <v>865.29</v>
      </c>
      <c r="AK381" s="70"/>
      <c r="AL381" s="73">
        <v>3563.39</v>
      </c>
      <c r="AM381" s="73">
        <v>118.78</v>
      </c>
      <c r="AN381" s="109">
        <f t="shared" si="26"/>
        <v>14.8475</v>
      </c>
      <c r="AO381" s="82" t="str">
        <f t="shared" si="28"/>
        <v>1922812</v>
      </c>
      <c r="AP381" s="82">
        <f>VLOOKUP(AO381,Centros!$AA$2:$AB$490,2,FALSE)</f>
        <v>110064</v>
      </c>
      <c r="AQ381" s="82" t="str">
        <f>VLOOKUP(AP381,Centros!$U$2:$V$281,2,FALSE)</f>
        <v>COLEGIO SAGRADA FAMILIA</v>
      </c>
      <c r="AR381" s="82" t="str">
        <f>VLOOKUP(A381,Centros!$AC$2:$AE$349,3,FALSE)</f>
        <v>ALGADI</v>
      </c>
      <c r="AS381" s="82">
        <f t="shared" si="29"/>
        <v>110064</v>
      </c>
      <c r="AT381" s="82">
        <f t="shared" si="27"/>
        <v>19228</v>
      </c>
    </row>
    <row r="382" spans="1:46" x14ac:dyDescent="0.3">
      <c r="A382" s="70">
        <v>19228</v>
      </c>
      <c r="B382" s="70">
        <v>169</v>
      </c>
      <c r="C382" s="71" t="s">
        <v>3600</v>
      </c>
      <c r="D382" s="70">
        <v>169</v>
      </c>
      <c r="E382" s="71" t="s">
        <v>35</v>
      </c>
      <c r="F382" s="72">
        <v>44348</v>
      </c>
      <c r="G382" s="72"/>
      <c r="H382" s="71" t="s">
        <v>3601</v>
      </c>
      <c r="I382" s="71" t="s">
        <v>3602</v>
      </c>
      <c r="J382" s="71" t="s">
        <v>3603</v>
      </c>
      <c r="K382" s="71" t="s">
        <v>3604</v>
      </c>
      <c r="L382" s="71" t="s">
        <v>3605</v>
      </c>
      <c r="M382" s="71" t="s">
        <v>3606</v>
      </c>
      <c r="N382" s="71" t="s">
        <v>154</v>
      </c>
      <c r="O382" s="71" t="s">
        <v>38</v>
      </c>
      <c r="P382" s="70">
        <v>200</v>
      </c>
      <c r="Q382" s="71" t="s">
        <v>2925</v>
      </c>
      <c r="R382" s="70">
        <v>75</v>
      </c>
      <c r="S382" s="72">
        <v>42688</v>
      </c>
      <c r="T382" s="71" t="s">
        <v>3607</v>
      </c>
      <c r="U382" s="71" t="s">
        <v>155</v>
      </c>
      <c r="V382" s="72">
        <v>23094</v>
      </c>
      <c r="W382" s="71" t="s">
        <v>227</v>
      </c>
      <c r="X382" s="71" t="s">
        <v>42</v>
      </c>
      <c r="Y382" s="71" t="s">
        <v>36</v>
      </c>
      <c r="Z382" s="70">
        <v>0</v>
      </c>
      <c r="AA382" s="70">
        <v>6</v>
      </c>
      <c r="AB382" s="71" t="s">
        <v>36</v>
      </c>
      <c r="AC382" s="71" t="s">
        <v>2905</v>
      </c>
      <c r="AD382" s="71" t="s">
        <v>44</v>
      </c>
      <c r="AE382" s="71" t="s">
        <v>61</v>
      </c>
      <c r="AF382" s="71" t="s">
        <v>204</v>
      </c>
      <c r="AG382" s="71" t="s">
        <v>46</v>
      </c>
      <c r="AH382" s="73">
        <v>1015.26</v>
      </c>
      <c r="AI382" s="73">
        <v>144.85</v>
      </c>
      <c r="AJ382" s="73">
        <v>372.05</v>
      </c>
      <c r="AK382" s="70"/>
      <c r="AL382" s="73">
        <v>1532.16</v>
      </c>
      <c r="AM382" s="73">
        <v>51.07</v>
      </c>
      <c r="AN382" s="109">
        <f t="shared" si="26"/>
        <v>8.5116666666666667</v>
      </c>
      <c r="AO382" s="82" t="str">
        <f t="shared" si="28"/>
        <v>1922834</v>
      </c>
      <c r="AP382" s="82">
        <f>VLOOKUP(AO382,Centros!$AA$2:$AB$490,2,FALSE)</f>
        <v>510009</v>
      </c>
      <c r="AQ382" s="82" t="str">
        <f>VLOOKUP(AP382,Centros!$U$2:$V$281,2,FALSE)</f>
        <v>HH. TERCIARIAS CAPUCHINAS - EL OLIVO</v>
      </c>
      <c r="AR382" s="82" t="str">
        <f>VLOOKUP(A382,Centros!$AC$2:$AE$349,3,FALSE)</f>
        <v>ALGADI</v>
      </c>
      <c r="AS382" s="82">
        <f t="shared" si="29"/>
        <v>510009</v>
      </c>
      <c r="AT382" s="82">
        <f t="shared" si="27"/>
        <v>19228</v>
      </c>
    </row>
    <row r="383" spans="1:46" x14ac:dyDescent="0.3">
      <c r="A383" s="70">
        <v>19228</v>
      </c>
      <c r="B383" s="70">
        <v>12</v>
      </c>
      <c r="C383" s="71" t="s">
        <v>5903</v>
      </c>
      <c r="D383" s="70">
        <v>12</v>
      </c>
      <c r="E383" s="71" t="s">
        <v>35</v>
      </c>
      <c r="F383" s="72">
        <v>45894</v>
      </c>
      <c r="G383" s="72"/>
      <c r="H383" s="71" t="s">
        <v>5904</v>
      </c>
      <c r="I383" s="71" t="s">
        <v>5905</v>
      </c>
      <c r="J383" s="71" t="s">
        <v>5906</v>
      </c>
      <c r="K383" s="71" t="s">
        <v>5907</v>
      </c>
      <c r="L383" s="71" t="s">
        <v>5908</v>
      </c>
      <c r="M383" s="71" t="s">
        <v>5909</v>
      </c>
      <c r="N383" s="71" t="s">
        <v>284</v>
      </c>
      <c r="O383" s="71" t="s">
        <v>38</v>
      </c>
      <c r="P383" s="70">
        <v>300</v>
      </c>
      <c r="Q383" s="71" t="s">
        <v>85</v>
      </c>
      <c r="R383" s="70">
        <v>100</v>
      </c>
      <c r="S383" s="72">
        <v>40189</v>
      </c>
      <c r="T383" s="71" t="s">
        <v>110</v>
      </c>
      <c r="U383" s="71" t="s">
        <v>58</v>
      </c>
      <c r="V383" s="72">
        <v>21706</v>
      </c>
      <c r="W383" s="71" t="s">
        <v>111</v>
      </c>
      <c r="X383" s="71" t="s">
        <v>42</v>
      </c>
      <c r="Y383" s="71" t="s">
        <v>36</v>
      </c>
      <c r="Z383" s="70">
        <v>0</v>
      </c>
      <c r="AA383" s="70">
        <v>10</v>
      </c>
      <c r="AB383" s="71" t="s">
        <v>36</v>
      </c>
      <c r="AC383" s="71" t="s">
        <v>2905</v>
      </c>
      <c r="AD383" s="71" t="s">
        <v>44</v>
      </c>
      <c r="AE383" s="71" t="s">
        <v>53</v>
      </c>
      <c r="AF383" s="71" t="s">
        <v>5910</v>
      </c>
      <c r="AG383" s="71" t="s">
        <v>46</v>
      </c>
      <c r="AH383" s="73">
        <v>1313.73</v>
      </c>
      <c r="AI383" s="73">
        <v>181.29</v>
      </c>
      <c r="AJ383" s="73">
        <v>479.46</v>
      </c>
      <c r="AK383" s="70"/>
      <c r="AL383" s="73">
        <v>1974.48</v>
      </c>
      <c r="AM383" s="73">
        <v>65.819999999999993</v>
      </c>
      <c r="AN383" s="109">
        <f t="shared" si="26"/>
        <v>8.2274999999999991</v>
      </c>
      <c r="AO383" s="82" t="str">
        <f t="shared" si="28"/>
        <v>192283</v>
      </c>
      <c r="AP383" s="82">
        <f>VLOOKUP(AO383,Centros!$AA$2:$AB$490,2,FALSE)</f>
        <v>120008</v>
      </c>
      <c r="AQ383" s="82" t="str">
        <f>VLOOKUP(AP383,Centros!$U$2:$V$281,2,FALSE)</f>
        <v>COLEGIO MAYOR JAIME DEL AMO</v>
      </c>
      <c r="AR383" s="82" t="str">
        <f>VLOOKUP(A383,Centros!$AC$2:$AE$349,3,FALSE)</f>
        <v>ALGADI</v>
      </c>
      <c r="AS383" s="82">
        <f t="shared" si="29"/>
        <v>120008</v>
      </c>
      <c r="AT383" s="82">
        <f t="shared" si="27"/>
        <v>19228</v>
      </c>
    </row>
    <row r="384" spans="1:46" x14ac:dyDescent="0.3">
      <c r="A384" s="70">
        <v>19233</v>
      </c>
      <c r="B384" s="70">
        <v>79</v>
      </c>
      <c r="C384" s="71" t="s">
        <v>8421</v>
      </c>
      <c r="D384" s="70">
        <v>79</v>
      </c>
      <c r="E384" s="71" t="s">
        <v>216</v>
      </c>
      <c r="F384" s="72">
        <v>45909</v>
      </c>
      <c r="G384" s="72"/>
      <c r="H384" s="71" t="s">
        <v>8422</v>
      </c>
      <c r="I384" s="71" t="s">
        <v>8423</v>
      </c>
      <c r="J384" s="71" t="s">
        <v>36</v>
      </c>
      <c r="K384" s="71" t="s">
        <v>8424</v>
      </c>
      <c r="L384" s="71" t="s">
        <v>8425</v>
      </c>
      <c r="M384" s="71" t="s">
        <v>8426</v>
      </c>
      <c r="N384" s="71" t="s">
        <v>8427</v>
      </c>
      <c r="O384" s="71" t="s">
        <v>138</v>
      </c>
      <c r="P384" s="70">
        <v>300</v>
      </c>
      <c r="Q384" s="71" t="s">
        <v>85</v>
      </c>
      <c r="R384" s="70">
        <v>62.5</v>
      </c>
      <c r="S384" s="72">
        <v>43042</v>
      </c>
      <c r="T384" s="71" t="s">
        <v>2879</v>
      </c>
      <c r="U384" s="71" t="s">
        <v>7442</v>
      </c>
      <c r="V384" s="72">
        <v>29507</v>
      </c>
      <c r="W384" s="71" t="s">
        <v>234</v>
      </c>
      <c r="X384" s="71" t="s">
        <v>42</v>
      </c>
      <c r="Y384" s="71" t="s">
        <v>36</v>
      </c>
      <c r="Z384" s="70">
        <v>1</v>
      </c>
      <c r="AA384" s="70">
        <v>9</v>
      </c>
      <c r="AB384" s="71" t="s">
        <v>36</v>
      </c>
      <c r="AC384" s="71" t="s">
        <v>2909</v>
      </c>
      <c r="AD384" s="71" t="s">
        <v>44</v>
      </c>
      <c r="AE384" s="71" t="s">
        <v>53</v>
      </c>
      <c r="AF384" s="71" t="s">
        <v>40</v>
      </c>
      <c r="AG384" s="71" t="s">
        <v>46</v>
      </c>
      <c r="AH384" s="73">
        <v>762.37</v>
      </c>
      <c r="AI384" s="70"/>
      <c r="AJ384" s="73">
        <v>-436.38</v>
      </c>
      <c r="AK384" s="70"/>
      <c r="AL384" s="73">
        <v>325.99</v>
      </c>
      <c r="AM384" s="73">
        <v>10.52</v>
      </c>
      <c r="AN384" s="109">
        <f t="shared" si="26"/>
        <v>2.1040000000000001</v>
      </c>
      <c r="AO384" s="82" t="str">
        <f t="shared" si="28"/>
        <v>192336</v>
      </c>
      <c r="AP384" s="82">
        <f>VLOOKUP(AO384,Centros!$AA$2:$AB$490,2,FALSE)</f>
        <v>110501</v>
      </c>
      <c r="AQ384" s="82" t="str">
        <f>VLOOKUP(AP384,Centros!$U$2:$V$281,2,FALSE)</f>
        <v>COL. STA. TERESA DE JESUS-OVIEDO</v>
      </c>
      <c r="AR384" s="82" t="str">
        <f>VLOOKUP(A384,Centros!$AC$2:$AE$349,3,FALSE)</f>
        <v>ALGADI</v>
      </c>
      <c r="AS384" s="82">
        <f t="shared" si="29"/>
        <v>110501</v>
      </c>
      <c r="AT384" s="82">
        <f t="shared" si="27"/>
        <v>19233</v>
      </c>
    </row>
    <row r="385" spans="1:46" x14ac:dyDescent="0.3">
      <c r="A385" s="70">
        <v>19228</v>
      </c>
      <c r="B385" s="70">
        <v>325</v>
      </c>
      <c r="C385" s="71" t="s">
        <v>3608</v>
      </c>
      <c r="D385" s="70">
        <v>325</v>
      </c>
      <c r="E385" s="71" t="s">
        <v>35</v>
      </c>
      <c r="F385" s="72">
        <v>44348</v>
      </c>
      <c r="G385" s="72"/>
      <c r="H385" s="71" t="s">
        <v>3609</v>
      </c>
      <c r="I385" s="71" t="s">
        <v>3610</v>
      </c>
      <c r="J385" s="71" t="s">
        <v>3611</v>
      </c>
      <c r="K385" s="71" t="s">
        <v>3611</v>
      </c>
      <c r="L385" s="71" t="s">
        <v>3612</v>
      </c>
      <c r="M385" s="71" t="s">
        <v>3613</v>
      </c>
      <c r="N385" s="71" t="s">
        <v>344</v>
      </c>
      <c r="O385" s="71" t="s">
        <v>38</v>
      </c>
      <c r="P385" s="70">
        <v>100</v>
      </c>
      <c r="Q385" s="71" t="s">
        <v>2951</v>
      </c>
      <c r="R385" s="70">
        <v>100</v>
      </c>
      <c r="S385" s="72">
        <v>41548</v>
      </c>
      <c r="T385" s="71" t="s">
        <v>2842</v>
      </c>
      <c r="U385" s="71" t="s">
        <v>126</v>
      </c>
      <c r="V385" s="72">
        <v>28601</v>
      </c>
      <c r="W385" s="71" t="s">
        <v>129</v>
      </c>
      <c r="X385" s="71" t="s">
        <v>51</v>
      </c>
      <c r="Y385" s="71" t="s">
        <v>36</v>
      </c>
      <c r="Z385" s="70">
        <v>0</v>
      </c>
      <c r="AA385" s="70">
        <v>6</v>
      </c>
      <c r="AB385" s="71" t="s">
        <v>36</v>
      </c>
      <c r="AC385" s="71" t="s">
        <v>2905</v>
      </c>
      <c r="AD385" s="71" t="s">
        <v>44</v>
      </c>
      <c r="AE385" s="71" t="s">
        <v>61</v>
      </c>
      <c r="AF385" s="71" t="s">
        <v>71</v>
      </c>
      <c r="AG385" s="71" t="s">
        <v>46</v>
      </c>
      <c r="AH385" s="73">
        <v>1620.13</v>
      </c>
      <c r="AI385" s="73">
        <v>232.35</v>
      </c>
      <c r="AJ385" s="73">
        <v>594.09</v>
      </c>
      <c r="AK385" s="70"/>
      <c r="AL385" s="73">
        <v>2446.5700000000002</v>
      </c>
      <c r="AM385" s="73">
        <v>81.55</v>
      </c>
      <c r="AN385" s="109">
        <f t="shared" si="26"/>
        <v>10.19375</v>
      </c>
      <c r="AO385" s="82" t="str">
        <f t="shared" si="28"/>
        <v>1922853</v>
      </c>
      <c r="AP385" s="82">
        <f>VLOOKUP(AO385,Centros!$AA$2:$AB$490,2,FALSE)</f>
        <v>120009</v>
      </c>
      <c r="AQ385" s="82" t="str">
        <f>VLOOKUP(AP385,Centros!$U$2:$V$281,2,FALSE)</f>
        <v>COLEGIO MAYOR ALCALA</v>
      </c>
      <c r="AR385" s="82" t="str">
        <f>VLOOKUP(A385,Centros!$AC$2:$AE$349,3,FALSE)</f>
        <v>ALGADI</v>
      </c>
      <c r="AS385" s="82">
        <f t="shared" si="29"/>
        <v>120009</v>
      </c>
      <c r="AT385" s="82">
        <f t="shared" si="27"/>
        <v>19228</v>
      </c>
    </row>
    <row r="386" spans="1:46" x14ac:dyDescent="0.3">
      <c r="A386" s="70">
        <v>20028</v>
      </c>
      <c r="B386" s="70">
        <v>700</v>
      </c>
      <c r="C386" s="71" t="s">
        <v>5911</v>
      </c>
      <c r="D386" s="70">
        <v>700</v>
      </c>
      <c r="E386" s="71" t="s">
        <v>63</v>
      </c>
      <c r="F386" s="72">
        <v>45908</v>
      </c>
      <c r="G386" s="72"/>
      <c r="H386" s="71" t="s">
        <v>5912</v>
      </c>
      <c r="I386" s="71" t="s">
        <v>5913</v>
      </c>
      <c r="J386" s="71" t="s">
        <v>36</v>
      </c>
      <c r="K386" s="71" t="s">
        <v>5914</v>
      </c>
      <c r="L386" s="71" t="s">
        <v>5915</v>
      </c>
      <c r="M386" s="71" t="s">
        <v>5916</v>
      </c>
      <c r="N386" s="71" t="s">
        <v>37</v>
      </c>
      <c r="O386" s="71" t="s">
        <v>38</v>
      </c>
      <c r="P386" s="70">
        <v>300</v>
      </c>
      <c r="Q386" s="71" t="s">
        <v>78</v>
      </c>
      <c r="R386" s="70">
        <v>37.5</v>
      </c>
      <c r="S386" s="72">
        <v>45544</v>
      </c>
      <c r="T386" s="71" t="s">
        <v>5471</v>
      </c>
      <c r="U386" s="71" t="s">
        <v>79</v>
      </c>
      <c r="V386" s="72">
        <v>37230</v>
      </c>
      <c r="W386" s="71" t="s">
        <v>240</v>
      </c>
      <c r="X386" s="71" t="s">
        <v>42</v>
      </c>
      <c r="Y386" s="71" t="s">
        <v>36</v>
      </c>
      <c r="Z386" s="70">
        <v>0</v>
      </c>
      <c r="AA386" s="70">
        <v>10</v>
      </c>
      <c r="AB386" s="71" t="s">
        <v>36</v>
      </c>
      <c r="AC386" s="71" t="s">
        <v>2905</v>
      </c>
      <c r="AD386" s="71" t="s">
        <v>44</v>
      </c>
      <c r="AE386" s="71" t="s">
        <v>45</v>
      </c>
      <c r="AF386" s="71" t="s">
        <v>5324</v>
      </c>
      <c r="AG386" s="71" t="s">
        <v>46</v>
      </c>
      <c r="AH386" s="73">
        <v>450.02</v>
      </c>
      <c r="AI386" s="73">
        <v>67.98</v>
      </c>
      <c r="AJ386" s="73">
        <v>190.41</v>
      </c>
      <c r="AK386" s="70"/>
      <c r="AL386" s="73">
        <v>708.41</v>
      </c>
      <c r="AM386" s="73">
        <v>23.61</v>
      </c>
      <c r="AN386" s="109">
        <f t="shared" si="26"/>
        <v>7.87</v>
      </c>
      <c r="AO386" s="82" t="str">
        <f t="shared" si="28"/>
        <v>2002838</v>
      </c>
      <c r="AP386" s="82">
        <f>VLOOKUP(AO386,Centros!$AA$2:$AB$490,2,FALSE)</f>
        <v>110202</v>
      </c>
      <c r="AQ386" s="82" t="str">
        <f>VLOOKUP(AP386,Centros!$U$2:$V$281,2,FALSE)</f>
        <v>GREDOS SAN DIEGO  - MORATALAZ</v>
      </c>
      <c r="AR386" s="82" t="str">
        <f>VLOOKUP(A386,Centros!$AC$2:$AE$349,3,FALSE)</f>
        <v>SMI</v>
      </c>
      <c r="AS386" s="82">
        <f t="shared" si="29"/>
        <v>110202</v>
      </c>
      <c r="AT386" s="82">
        <f t="shared" si="27"/>
        <v>20028</v>
      </c>
    </row>
    <row r="387" spans="1:46" x14ac:dyDescent="0.3">
      <c r="A387" s="70">
        <v>19228</v>
      </c>
      <c r="B387" s="70">
        <v>637</v>
      </c>
      <c r="C387" s="71" t="s">
        <v>5917</v>
      </c>
      <c r="D387" s="70">
        <v>637</v>
      </c>
      <c r="E387" s="71" t="s">
        <v>35</v>
      </c>
      <c r="F387" s="72">
        <v>45894</v>
      </c>
      <c r="G387" s="72"/>
      <c r="H387" s="71" t="s">
        <v>5918</v>
      </c>
      <c r="I387" s="71" t="s">
        <v>5919</v>
      </c>
      <c r="J387" s="71" t="s">
        <v>36</v>
      </c>
      <c r="K387" s="71" t="s">
        <v>5920</v>
      </c>
      <c r="L387" s="71" t="s">
        <v>5921</v>
      </c>
      <c r="M387" s="71" t="s">
        <v>5922</v>
      </c>
      <c r="N387" s="71" t="s">
        <v>105</v>
      </c>
      <c r="O387" s="71" t="s">
        <v>38</v>
      </c>
      <c r="P387" s="70">
        <v>300</v>
      </c>
      <c r="Q387" s="71" t="s">
        <v>57</v>
      </c>
      <c r="R387" s="70">
        <v>51.28</v>
      </c>
      <c r="S387" s="72">
        <v>40050</v>
      </c>
      <c r="T387" s="71" t="s">
        <v>5253</v>
      </c>
      <c r="U387" s="71" t="s">
        <v>90</v>
      </c>
      <c r="V387" s="72">
        <v>23561</v>
      </c>
      <c r="W387" s="71" t="s">
        <v>59</v>
      </c>
      <c r="X387" s="71" t="s">
        <v>42</v>
      </c>
      <c r="Y387" s="71" t="s">
        <v>60</v>
      </c>
      <c r="Z387" s="70">
        <v>0</v>
      </c>
      <c r="AA387" s="70">
        <v>10</v>
      </c>
      <c r="AB387" s="71" t="s">
        <v>818</v>
      </c>
      <c r="AC387" s="71" t="s">
        <v>2825</v>
      </c>
      <c r="AD387" s="71" t="s">
        <v>92</v>
      </c>
      <c r="AE387" s="71" t="s">
        <v>83</v>
      </c>
      <c r="AF387" s="71" t="s">
        <v>62</v>
      </c>
      <c r="AG387" s="71" t="s">
        <v>46</v>
      </c>
      <c r="AH387" s="73">
        <v>697.6</v>
      </c>
      <c r="AI387" s="70"/>
      <c r="AJ387" s="73">
        <v>-347.45</v>
      </c>
      <c r="AK387" s="70"/>
      <c r="AL387" s="73">
        <v>350.15</v>
      </c>
      <c r="AM387" s="73">
        <v>11.3</v>
      </c>
      <c r="AN387" s="109">
        <f t="shared" si="26"/>
        <v>2.7544851794071761</v>
      </c>
      <c r="AO387" s="82" t="str">
        <f t="shared" si="28"/>
        <v>1922813</v>
      </c>
      <c r="AP387" s="82">
        <f>VLOOKUP(AO387,Centros!$AA$2:$AB$490,2,FALSE)</f>
        <v>110111</v>
      </c>
      <c r="AQ387" s="82" t="str">
        <f>VLOOKUP(AP387,Centros!$U$2:$V$281,2,FALSE)</f>
        <v>COLEGIO SAGRADO CORAZON REPARADORAS</v>
      </c>
      <c r="AR387" s="82" t="str">
        <f>VLOOKUP(A387,Centros!$AC$2:$AE$349,3,FALSE)</f>
        <v>ALGADI</v>
      </c>
      <c r="AS387" s="82">
        <f t="shared" si="29"/>
        <v>110111</v>
      </c>
      <c r="AT387" s="82">
        <f t="shared" si="27"/>
        <v>19228</v>
      </c>
    </row>
    <row r="388" spans="1:46" x14ac:dyDescent="0.3">
      <c r="A388" s="70">
        <v>19228</v>
      </c>
      <c r="B388" s="70">
        <v>379</v>
      </c>
      <c r="C388" s="71" t="s">
        <v>3614</v>
      </c>
      <c r="D388" s="70">
        <v>379</v>
      </c>
      <c r="E388" s="71" t="s">
        <v>35</v>
      </c>
      <c r="F388" s="72">
        <v>44501</v>
      </c>
      <c r="G388" s="72"/>
      <c r="H388" s="71" t="s">
        <v>3615</v>
      </c>
      <c r="I388" s="71" t="s">
        <v>3616</v>
      </c>
      <c r="J388" s="71" t="s">
        <v>36</v>
      </c>
      <c r="K388" s="71" t="s">
        <v>36</v>
      </c>
      <c r="L388" s="71" t="s">
        <v>101</v>
      </c>
      <c r="M388" s="71" t="s">
        <v>3617</v>
      </c>
      <c r="N388" s="71" t="s">
        <v>37</v>
      </c>
      <c r="O388" s="71" t="s">
        <v>38</v>
      </c>
      <c r="P388" s="70">
        <v>200</v>
      </c>
      <c r="Q388" s="71" t="s">
        <v>2925</v>
      </c>
      <c r="R388" s="70">
        <v>62.5</v>
      </c>
      <c r="S388" s="72">
        <v>36923</v>
      </c>
      <c r="T388" s="71" t="s">
        <v>2829</v>
      </c>
      <c r="U388" s="71" t="s">
        <v>58</v>
      </c>
      <c r="V388" s="72">
        <v>22146</v>
      </c>
      <c r="W388" s="71" t="s">
        <v>234</v>
      </c>
      <c r="X388" s="71" t="s">
        <v>42</v>
      </c>
      <c r="Y388" s="71" t="s">
        <v>36</v>
      </c>
      <c r="Z388" s="70">
        <v>0</v>
      </c>
      <c r="AA388" s="70">
        <v>10</v>
      </c>
      <c r="AB388" s="71" t="s">
        <v>36</v>
      </c>
      <c r="AC388" s="71" t="s">
        <v>2905</v>
      </c>
      <c r="AD388" s="71" t="s">
        <v>44</v>
      </c>
      <c r="AE388" s="71" t="s">
        <v>76</v>
      </c>
      <c r="AF388" s="71" t="s">
        <v>36</v>
      </c>
      <c r="AG388" s="71" t="s">
        <v>46</v>
      </c>
      <c r="AH388" s="73">
        <v>905.83</v>
      </c>
      <c r="AI388" s="73">
        <v>113.3</v>
      </c>
      <c r="AJ388" s="73">
        <v>326.82</v>
      </c>
      <c r="AK388" s="70"/>
      <c r="AL388" s="73">
        <v>1345.95</v>
      </c>
      <c r="AM388" s="73">
        <v>44.87</v>
      </c>
      <c r="AN388" s="109">
        <f t="shared" si="26"/>
        <v>8.9740000000000002</v>
      </c>
      <c r="AO388" s="82" t="str">
        <f t="shared" si="28"/>
        <v>192286</v>
      </c>
      <c r="AP388" s="82">
        <f>VLOOKUP(AO388,Centros!$AA$2:$AB$490,2,FALSE)</f>
        <v>110065</v>
      </c>
      <c r="AQ388" s="82" t="str">
        <f>VLOOKUP(AP388,Centros!$U$2:$V$281,2,FALSE)</f>
        <v>COLEGIO SANTA RITA</v>
      </c>
      <c r="AR388" s="82" t="str">
        <f>VLOOKUP(A388,Centros!$AC$2:$AE$349,3,FALSE)</f>
        <v>ALGADI</v>
      </c>
      <c r="AS388" s="82">
        <f t="shared" si="29"/>
        <v>110065</v>
      </c>
      <c r="AT388" s="82">
        <f t="shared" si="27"/>
        <v>19228</v>
      </c>
    </row>
    <row r="389" spans="1:46" x14ac:dyDescent="0.3">
      <c r="A389" s="70">
        <v>19228</v>
      </c>
      <c r="B389" s="70">
        <v>172</v>
      </c>
      <c r="C389" s="71" t="s">
        <v>3618</v>
      </c>
      <c r="D389" s="70">
        <v>172</v>
      </c>
      <c r="E389" s="71" t="s">
        <v>35</v>
      </c>
      <c r="F389" s="72">
        <v>44348</v>
      </c>
      <c r="G389" s="72"/>
      <c r="H389" s="71" t="s">
        <v>3619</v>
      </c>
      <c r="I389" s="71" t="s">
        <v>3620</v>
      </c>
      <c r="J389" s="71" t="s">
        <v>3621</v>
      </c>
      <c r="K389" s="71" t="s">
        <v>3622</v>
      </c>
      <c r="L389" s="71" t="s">
        <v>3623</v>
      </c>
      <c r="M389" s="71" t="s">
        <v>3624</v>
      </c>
      <c r="N389" s="71" t="s">
        <v>174</v>
      </c>
      <c r="O389" s="71" t="s">
        <v>38</v>
      </c>
      <c r="P389" s="70">
        <v>200</v>
      </c>
      <c r="Q389" s="71" t="s">
        <v>2925</v>
      </c>
      <c r="R389" s="70">
        <v>75</v>
      </c>
      <c r="S389" s="72">
        <v>42509</v>
      </c>
      <c r="T389" s="71" t="s">
        <v>3607</v>
      </c>
      <c r="U389" s="71" t="s">
        <v>58</v>
      </c>
      <c r="V389" s="72">
        <v>24929</v>
      </c>
      <c r="W389" s="71" t="s">
        <v>227</v>
      </c>
      <c r="X389" s="71" t="s">
        <v>42</v>
      </c>
      <c r="Y389" s="71" t="s">
        <v>36</v>
      </c>
      <c r="Z389" s="70">
        <v>0</v>
      </c>
      <c r="AA389" s="70">
        <v>10</v>
      </c>
      <c r="AB389" s="71" t="s">
        <v>36</v>
      </c>
      <c r="AC389" s="71" t="s">
        <v>2905</v>
      </c>
      <c r="AD389" s="71" t="s">
        <v>44</v>
      </c>
      <c r="AE389" s="71" t="s">
        <v>61</v>
      </c>
      <c r="AF389" s="71" t="s">
        <v>204</v>
      </c>
      <c r="AG389" s="71" t="s">
        <v>46</v>
      </c>
      <c r="AH389" s="73">
        <v>988.36</v>
      </c>
      <c r="AI389" s="73">
        <v>135.97</v>
      </c>
      <c r="AJ389" s="73">
        <v>368.23</v>
      </c>
      <c r="AK389" s="70"/>
      <c r="AL389" s="73">
        <v>1492.56</v>
      </c>
      <c r="AM389" s="73">
        <v>49.75</v>
      </c>
      <c r="AN389" s="109">
        <f t="shared" si="26"/>
        <v>8.2916666666666661</v>
      </c>
      <c r="AO389" s="82" t="str">
        <f t="shared" si="28"/>
        <v>1922834</v>
      </c>
      <c r="AP389" s="82">
        <f>VLOOKUP(AO389,Centros!$AA$2:$AB$490,2,FALSE)</f>
        <v>510009</v>
      </c>
      <c r="AQ389" s="82" t="str">
        <f>VLOOKUP(AP389,Centros!$U$2:$V$281,2,FALSE)</f>
        <v>HH. TERCIARIAS CAPUCHINAS - EL OLIVO</v>
      </c>
      <c r="AR389" s="82" t="str">
        <f>VLOOKUP(A389,Centros!$AC$2:$AE$349,3,FALSE)</f>
        <v>ALGADI</v>
      </c>
      <c r="AS389" s="82">
        <f t="shared" si="29"/>
        <v>510009</v>
      </c>
      <c r="AT389" s="82">
        <f t="shared" si="27"/>
        <v>19228</v>
      </c>
    </row>
    <row r="390" spans="1:46" x14ac:dyDescent="0.3">
      <c r="A390" s="70">
        <v>19241</v>
      </c>
      <c r="B390" s="70">
        <v>36</v>
      </c>
      <c r="C390" s="71" t="s">
        <v>8428</v>
      </c>
      <c r="D390" s="70">
        <v>36</v>
      </c>
      <c r="E390" s="71" t="s">
        <v>178</v>
      </c>
      <c r="F390" s="72">
        <v>45894</v>
      </c>
      <c r="G390" s="72"/>
      <c r="H390" s="71" t="s">
        <v>8429</v>
      </c>
      <c r="I390" s="71" t="s">
        <v>8430</v>
      </c>
      <c r="J390" s="71" t="s">
        <v>36</v>
      </c>
      <c r="K390" s="71" t="s">
        <v>8431</v>
      </c>
      <c r="L390" s="71" t="s">
        <v>8432</v>
      </c>
      <c r="M390" s="71" t="s">
        <v>8433</v>
      </c>
      <c r="N390" s="71" t="s">
        <v>213</v>
      </c>
      <c r="O390" s="71" t="s">
        <v>176</v>
      </c>
      <c r="P390" s="70">
        <v>389</v>
      </c>
      <c r="Q390" s="71" t="s">
        <v>5340</v>
      </c>
      <c r="R390" s="70">
        <v>62.5</v>
      </c>
      <c r="S390" s="72">
        <v>45162</v>
      </c>
      <c r="T390" s="71" t="s">
        <v>7821</v>
      </c>
      <c r="U390" s="71" t="s">
        <v>82</v>
      </c>
      <c r="V390" s="72">
        <v>30501</v>
      </c>
      <c r="W390" s="71" t="s">
        <v>111</v>
      </c>
      <c r="X390" s="71" t="s">
        <v>42</v>
      </c>
      <c r="Y390" s="71" t="s">
        <v>60</v>
      </c>
      <c r="Z390" s="70">
        <v>0</v>
      </c>
      <c r="AA390" s="70">
        <v>10</v>
      </c>
      <c r="AB390" s="71" t="s">
        <v>36</v>
      </c>
      <c r="AC390" s="71" t="s">
        <v>2911</v>
      </c>
      <c r="AD390" s="71" t="s">
        <v>44</v>
      </c>
      <c r="AE390" s="71" t="s">
        <v>45</v>
      </c>
      <c r="AF390" s="71" t="s">
        <v>257</v>
      </c>
      <c r="AG390" s="71" t="s">
        <v>46</v>
      </c>
      <c r="AH390" s="73">
        <v>723.43</v>
      </c>
      <c r="AI390" s="73">
        <v>221.05</v>
      </c>
      <c r="AJ390" s="73">
        <v>306.83</v>
      </c>
      <c r="AK390" s="70"/>
      <c r="AL390" s="73">
        <v>1251.31</v>
      </c>
      <c r="AM390" s="73">
        <v>41.71</v>
      </c>
      <c r="AN390" s="109">
        <f t="shared" si="26"/>
        <v>8.3420000000000005</v>
      </c>
      <c r="AO390" s="82" t="str">
        <f t="shared" si="28"/>
        <v>192413</v>
      </c>
      <c r="AP390" s="82">
        <f>VLOOKUP(AO390,Centros!$AA$2:$AB$490,2,FALSE)</f>
        <v>110105</v>
      </c>
      <c r="AQ390" s="82" t="str">
        <f>VLOOKUP(AP390,Centros!$U$2:$V$281,2,FALSE)</f>
        <v>COLEGIO SAN HERMENEGILDO</v>
      </c>
      <c r="AR390" s="82" t="str">
        <f>VLOOKUP(A390,Centros!$AC$2:$AE$349,3,FALSE)</f>
        <v>ALGADI</v>
      </c>
      <c r="AS390" s="82">
        <f t="shared" si="29"/>
        <v>110105</v>
      </c>
      <c r="AT390" s="82">
        <f t="shared" si="27"/>
        <v>19241</v>
      </c>
    </row>
    <row r="391" spans="1:46" x14ac:dyDescent="0.3">
      <c r="A391" s="70">
        <v>20028</v>
      </c>
      <c r="B391" s="70">
        <v>1082</v>
      </c>
      <c r="C391" s="71" t="s">
        <v>8434</v>
      </c>
      <c r="D391" s="70">
        <v>1082</v>
      </c>
      <c r="E391" s="71" t="s">
        <v>63</v>
      </c>
      <c r="F391" s="72">
        <v>45911</v>
      </c>
      <c r="G391" s="72"/>
      <c r="H391" s="71" t="s">
        <v>8435</v>
      </c>
      <c r="I391" s="71" t="s">
        <v>8436</v>
      </c>
      <c r="J391" s="71" t="s">
        <v>36</v>
      </c>
      <c r="K391" s="71" t="s">
        <v>8437</v>
      </c>
      <c r="L391" s="71" t="s">
        <v>8438</v>
      </c>
      <c r="M391" s="71" t="s">
        <v>8439</v>
      </c>
      <c r="N391" s="71" t="s">
        <v>37</v>
      </c>
      <c r="O391" s="71" t="s">
        <v>38</v>
      </c>
      <c r="P391" s="70">
        <v>510</v>
      </c>
      <c r="Q391" s="71" t="s">
        <v>48</v>
      </c>
      <c r="R391" s="70">
        <v>25</v>
      </c>
      <c r="S391" s="72">
        <v>45911</v>
      </c>
      <c r="T391" s="71" t="s">
        <v>5923</v>
      </c>
      <c r="U391" s="71" t="s">
        <v>5324</v>
      </c>
      <c r="V391" s="72">
        <v>37621</v>
      </c>
      <c r="W391" s="71" t="s">
        <v>125</v>
      </c>
      <c r="X391" s="71" t="s">
        <v>51</v>
      </c>
      <c r="Y391" s="71" t="s">
        <v>43</v>
      </c>
      <c r="Z391" s="70">
        <v>0</v>
      </c>
      <c r="AA391" s="70">
        <v>10</v>
      </c>
      <c r="AB391" s="71" t="s">
        <v>36</v>
      </c>
      <c r="AC391" s="71" t="s">
        <v>2905</v>
      </c>
      <c r="AD391" s="71" t="s">
        <v>44</v>
      </c>
      <c r="AE391" s="71" t="s">
        <v>45</v>
      </c>
      <c r="AF391" s="71" t="s">
        <v>5324</v>
      </c>
      <c r="AG391" s="71" t="s">
        <v>46</v>
      </c>
      <c r="AH391" s="73">
        <v>300.01</v>
      </c>
      <c r="AI391" s="73">
        <v>45.32</v>
      </c>
      <c r="AJ391" s="73">
        <v>126.95</v>
      </c>
      <c r="AK391" s="70"/>
      <c r="AL391" s="73">
        <v>472.28</v>
      </c>
      <c r="AM391" s="73">
        <v>15.74</v>
      </c>
      <c r="AN391" s="109">
        <f t="shared" si="26"/>
        <v>7.87</v>
      </c>
      <c r="AO391" s="82" t="str">
        <f t="shared" si="28"/>
        <v>2002832</v>
      </c>
      <c r="AP391" s="82">
        <f>VLOOKUP(AO391,Centros!$AA$2:$AB$490,2,FALSE)</f>
        <v>110201</v>
      </c>
      <c r="AQ391" s="82" t="str">
        <f>VLOOKUP(AP391,Centros!$U$2:$V$281,2,FALSE)</f>
        <v>GREDOS SAN DIEGO - VALLECAS</v>
      </c>
      <c r="AR391" s="82" t="str">
        <f>VLOOKUP(A391,Centros!$AC$2:$AE$349,3,FALSE)</f>
        <v>SMI</v>
      </c>
      <c r="AS391" s="82">
        <f t="shared" si="29"/>
        <v>110201</v>
      </c>
      <c r="AT391" s="82">
        <f t="shared" si="27"/>
        <v>20028</v>
      </c>
    </row>
    <row r="392" spans="1:46" x14ac:dyDescent="0.3">
      <c r="A392" s="70">
        <v>19228</v>
      </c>
      <c r="B392" s="70">
        <v>2155</v>
      </c>
      <c r="C392" s="71" t="s">
        <v>8440</v>
      </c>
      <c r="D392" s="70">
        <v>2155</v>
      </c>
      <c r="E392" s="71" t="s">
        <v>35</v>
      </c>
      <c r="F392" s="72">
        <v>45911</v>
      </c>
      <c r="G392" s="72"/>
      <c r="H392" s="71" t="s">
        <v>8441</v>
      </c>
      <c r="I392" s="71" t="s">
        <v>8442</v>
      </c>
      <c r="J392" s="71" t="s">
        <v>36</v>
      </c>
      <c r="K392" s="71" t="s">
        <v>8443</v>
      </c>
      <c r="L392" s="71" t="s">
        <v>8444</v>
      </c>
      <c r="M392" s="71" t="s">
        <v>8445</v>
      </c>
      <c r="N392" s="71" t="s">
        <v>37</v>
      </c>
      <c r="O392" s="71" t="s">
        <v>38</v>
      </c>
      <c r="P392" s="70">
        <v>502</v>
      </c>
      <c r="Q392" s="71" t="s">
        <v>3098</v>
      </c>
      <c r="R392" s="70">
        <v>50</v>
      </c>
      <c r="S392" s="72">
        <v>45911</v>
      </c>
      <c r="T392" s="71" t="s">
        <v>1323</v>
      </c>
      <c r="U392" s="71" t="s">
        <v>155</v>
      </c>
      <c r="V392" s="72">
        <v>33083</v>
      </c>
      <c r="W392" s="71" t="s">
        <v>1324</v>
      </c>
      <c r="X392" s="71" t="s">
        <v>51</v>
      </c>
      <c r="Y392" s="71" t="s">
        <v>52</v>
      </c>
      <c r="Z392" s="70">
        <v>0</v>
      </c>
      <c r="AA392" s="70">
        <v>6</v>
      </c>
      <c r="AB392" s="71" t="s">
        <v>36</v>
      </c>
      <c r="AC392" s="71" t="s">
        <v>2905</v>
      </c>
      <c r="AD392" s="71" t="s">
        <v>44</v>
      </c>
      <c r="AE392" s="71" t="s">
        <v>45</v>
      </c>
      <c r="AF392" s="71" t="s">
        <v>155</v>
      </c>
      <c r="AG392" s="71" t="s">
        <v>46</v>
      </c>
      <c r="AH392" s="73">
        <v>690.66</v>
      </c>
      <c r="AI392" s="70"/>
      <c r="AJ392" s="73">
        <v>254.65</v>
      </c>
      <c r="AK392" s="70"/>
      <c r="AL392" s="73">
        <v>945.31</v>
      </c>
      <c r="AM392" s="73">
        <v>31.51</v>
      </c>
      <c r="AN392" s="109">
        <f t="shared" si="26"/>
        <v>7.8775000000000004</v>
      </c>
      <c r="AO392" s="82" t="str">
        <f t="shared" si="28"/>
        <v>19228128</v>
      </c>
      <c r="AP392" s="82">
        <f>VLOOKUP(AO392,Centros!$AA$2:$AB$490,2,FALSE)</f>
        <v>777782</v>
      </c>
      <c r="AQ392" s="82" t="str">
        <f>VLOOKUP(AP392,Centros!$U$2:$V$281,2,FALSE)</f>
        <v>COCINA CENTRAL NAVE SAN FERNANDO</v>
      </c>
      <c r="AR392" s="82" t="str">
        <f>VLOOKUP(A392,Centros!$AC$2:$AE$349,3,FALSE)</f>
        <v>ALGADI</v>
      </c>
      <c r="AS392" s="82">
        <f t="shared" si="29"/>
        <v>777782</v>
      </c>
      <c r="AT392" s="82">
        <f t="shared" si="27"/>
        <v>19228</v>
      </c>
    </row>
    <row r="393" spans="1:46" x14ac:dyDescent="0.3">
      <c r="A393" s="70">
        <v>19228</v>
      </c>
      <c r="B393" s="70">
        <v>1732</v>
      </c>
      <c r="C393" s="71" t="s">
        <v>5924</v>
      </c>
      <c r="D393" s="70">
        <v>1732</v>
      </c>
      <c r="E393" s="71" t="s">
        <v>35</v>
      </c>
      <c r="F393" s="72">
        <v>45908</v>
      </c>
      <c r="G393" s="72"/>
      <c r="H393" s="71" t="s">
        <v>5925</v>
      </c>
      <c r="I393" s="71" t="s">
        <v>5926</v>
      </c>
      <c r="J393" s="71" t="s">
        <v>5927</v>
      </c>
      <c r="K393" s="71" t="s">
        <v>5928</v>
      </c>
      <c r="L393" s="71" t="s">
        <v>5929</v>
      </c>
      <c r="M393" s="71" t="s">
        <v>5930</v>
      </c>
      <c r="N393" s="71" t="s">
        <v>209</v>
      </c>
      <c r="O393" s="71" t="s">
        <v>38</v>
      </c>
      <c r="P393" s="70">
        <v>300</v>
      </c>
      <c r="Q393" s="71" t="s">
        <v>78</v>
      </c>
      <c r="R393" s="70">
        <v>100</v>
      </c>
      <c r="S393" s="72">
        <v>36535</v>
      </c>
      <c r="T393" s="71" t="s">
        <v>890</v>
      </c>
      <c r="U393" s="71" t="s">
        <v>224</v>
      </c>
      <c r="V393" s="72">
        <v>23261</v>
      </c>
      <c r="W393" s="71" t="s">
        <v>891</v>
      </c>
      <c r="X393" s="71" t="s">
        <v>42</v>
      </c>
      <c r="Y393" s="71" t="s">
        <v>36</v>
      </c>
      <c r="Z393" s="70">
        <v>0</v>
      </c>
      <c r="AA393" s="70">
        <v>6</v>
      </c>
      <c r="AB393" s="71" t="s">
        <v>36</v>
      </c>
      <c r="AC393" s="71" t="s">
        <v>2905</v>
      </c>
      <c r="AD393" s="71" t="s">
        <v>44</v>
      </c>
      <c r="AE393" s="71" t="s">
        <v>45</v>
      </c>
      <c r="AF393" s="71" t="s">
        <v>224</v>
      </c>
      <c r="AG393" s="71" t="s">
        <v>46</v>
      </c>
      <c r="AH393" s="73">
        <v>1646.84</v>
      </c>
      <c r="AI393" s="73">
        <v>193.14</v>
      </c>
      <c r="AJ393" s="73">
        <v>590.09</v>
      </c>
      <c r="AK393" s="70"/>
      <c r="AL393" s="73">
        <v>2430.0700000000002</v>
      </c>
      <c r="AM393" s="73">
        <v>81</v>
      </c>
      <c r="AN393" s="109">
        <f t="shared" si="26"/>
        <v>10.125</v>
      </c>
      <c r="AO393" s="82" t="str">
        <f t="shared" si="28"/>
        <v>19228113</v>
      </c>
      <c r="AP393" s="82">
        <f>VLOOKUP(AO393,Centros!$AA$2:$AB$490,2,FALSE)</f>
        <v>110504</v>
      </c>
      <c r="AQ393" s="82" t="str">
        <f>VLOOKUP(AP393,Centros!$U$2:$V$281,2,FALSE)</f>
        <v>COLEGIO JESUS MAESTRO</v>
      </c>
      <c r="AR393" s="82" t="str">
        <f>VLOOKUP(A393,Centros!$AC$2:$AE$349,3,FALSE)</f>
        <v>ALGADI</v>
      </c>
      <c r="AS393" s="82">
        <f t="shared" si="29"/>
        <v>110504</v>
      </c>
      <c r="AT393" s="82">
        <f t="shared" si="27"/>
        <v>19228</v>
      </c>
    </row>
    <row r="394" spans="1:46" x14ac:dyDescent="0.3">
      <c r="A394" s="70">
        <v>20039</v>
      </c>
      <c r="B394" s="70">
        <v>23</v>
      </c>
      <c r="C394" s="71" t="s">
        <v>8447</v>
      </c>
      <c r="D394" s="70">
        <v>23</v>
      </c>
      <c r="E394" s="71" t="s">
        <v>409</v>
      </c>
      <c r="F394" s="72">
        <v>45909</v>
      </c>
      <c r="G394" s="72"/>
      <c r="H394" s="71" t="s">
        <v>8448</v>
      </c>
      <c r="I394" s="71" t="s">
        <v>8449</v>
      </c>
      <c r="J394" s="71" t="s">
        <v>36</v>
      </c>
      <c r="K394" s="71" t="s">
        <v>8450</v>
      </c>
      <c r="L394" s="71" t="s">
        <v>8451</v>
      </c>
      <c r="M394" s="71" t="s">
        <v>8452</v>
      </c>
      <c r="N394" s="71" t="s">
        <v>8453</v>
      </c>
      <c r="O394" s="71" t="s">
        <v>145</v>
      </c>
      <c r="P394" s="70">
        <v>510</v>
      </c>
      <c r="Q394" s="71" t="s">
        <v>48</v>
      </c>
      <c r="R394" s="70">
        <v>20.77</v>
      </c>
      <c r="S394" s="72">
        <v>45909</v>
      </c>
      <c r="T394" s="71" t="s">
        <v>2898</v>
      </c>
      <c r="U394" s="71" t="s">
        <v>6611</v>
      </c>
      <c r="V394" s="72">
        <v>26561</v>
      </c>
      <c r="W394" s="71" t="s">
        <v>70</v>
      </c>
      <c r="X394" s="71" t="s">
        <v>42</v>
      </c>
      <c r="Y394" s="71" t="s">
        <v>52</v>
      </c>
      <c r="Z394" s="70">
        <v>0</v>
      </c>
      <c r="AA394" s="70">
        <v>10</v>
      </c>
      <c r="AB394" s="71" t="s">
        <v>36</v>
      </c>
      <c r="AC394" s="71" t="s">
        <v>2914</v>
      </c>
      <c r="AD394" s="71" t="s">
        <v>44</v>
      </c>
      <c r="AE394" s="71" t="s">
        <v>45</v>
      </c>
      <c r="AF394" s="71" t="s">
        <v>6611</v>
      </c>
      <c r="AG394" s="71" t="s">
        <v>55</v>
      </c>
      <c r="AH394" s="73">
        <v>237.47</v>
      </c>
      <c r="AI394" s="73">
        <v>50.13</v>
      </c>
      <c r="AJ394" s="73">
        <v>102.12</v>
      </c>
      <c r="AK394" s="70"/>
      <c r="AL394" s="73">
        <v>389.72</v>
      </c>
      <c r="AM394" s="73">
        <v>12.99</v>
      </c>
      <c r="AN394" s="109">
        <f t="shared" si="26"/>
        <v>7.8177660086663456</v>
      </c>
      <c r="AO394" s="82" t="str">
        <f t="shared" si="28"/>
        <v>200391</v>
      </c>
      <c r="AP394" s="82">
        <f>VLOOKUP(AO394,Centros!$AA$2:$AB$490,2,FALSE)</f>
        <v>110015</v>
      </c>
      <c r="AQ394" s="82" t="str">
        <f>VLOOKUP(AP394,Centros!$U$2:$V$281,2,FALSE)</f>
        <v>COLEGIO SAN AGUSTIN - CANTABRIA</v>
      </c>
      <c r="AR394" s="82" t="str">
        <f>VLOOKUP(A394,Centros!$AC$2:$AE$349,3,FALSE)</f>
        <v>SMI</v>
      </c>
      <c r="AS394" s="82">
        <f t="shared" si="29"/>
        <v>110015</v>
      </c>
      <c r="AT394" s="82">
        <f t="shared" si="27"/>
        <v>20039</v>
      </c>
    </row>
    <row r="395" spans="1:46" x14ac:dyDescent="0.3">
      <c r="A395" s="70">
        <v>19228</v>
      </c>
      <c r="B395" s="70">
        <v>624</v>
      </c>
      <c r="C395" s="71" t="s">
        <v>8454</v>
      </c>
      <c r="D395" s="70">
        <v>624</v>
      </c>
      <c r="E395" s="71" t="s">
        <v>35</v>
      </c>
      <c r="F395" s="72">
        <v>45901</v>
      </c>
      <c r="G395" s="72"/>
      <c r="H395" s="71" t="s">
        <v>8455</v>
      </c>
      <c r="I395" s="71" t="s">
        <v>8456</v>
      </c>
      <c r="J395" s="71" t="s">
        <v>36</v>
      </c>
      <c r="K395" s="71" t="s">
        <v>8457</v>
      </c>
      <c r="L395" s="71" t="s">
        <v>8458</v>
      </c>
      <c r="M395" s="71" t="s">
        <v>8459</v>
      </c>
      <c r="N395" s="71" t="s">
        <v>333</v>
      </c>
      <c r="O395" s="71" t="s">
        <v>38</v>
      </c>
      <c r="P395" s="70">
        <v>300</v>
      </c>
      <c r="Q395" s="71" t="s">
        <v>57</v>
      </c>
      <c r="R395" s="70">
        <v>51.28</v>
      </c>
      <c r="S395" s="72">
        <v>44798</v>
      </c>
      <c r="T395" s="71" t="s">
        <v>2841</v>
      </c>
      <c r="U395" s="71" t="s">
        <v>90</v>
      </c>
      <c r="V395" s="72">
        <v>28877</v>
      </c>
      <c r="W395" s="71" t="s">
        <v>165</v>
      </c>
      <c r="X395" s="71" t="s">
        <v>42</v>
      </c>
      <c r="Y395" s="71" t="s">
        <v>66</v>
      </c>
      <c r="Z395" s="70">
        <v>0</v>
      </c>
      <c r="AA395" s="70">
        <v>10</v>
      </c>
      <c r="AB395" s="71" t="s">
        <v>818</v>
      </c>
      <c r="AC395" s="71" t="s">
        <v>2825</v>
      </c>
      <c r="AD395" s="71" t="s">
        <v>92</v>
      </c>
      <c r="AE395" s="71" t="s">
        <v>83</v>
      </c>
      <c r="AF395" s="71" t="s">
        <v>104</v>
      </c>
      <c r="AG395" s="71" t="s">
        <v>46</v>
      </c>
      <c r="AH395" s="73">
        <v>694.38</v>
      </c>
      <c r="AI395" s="73">
        <v>105.47</v>
      </c>
      <c r="AJ395" s="73">
        <v>273.31</v>
      </c>
      <c r="AK395" s="70"/>
      <c r="AL395" s="73">
        <v>1073.1600000000001</v>
      </c>
      <c r="AM395" s="73">
        <v>34.619999999999997</v>
      </c>
      <c r="AN395" s="109">
        <f t="shared" si="26"/>
        <v>8.4389625585023396</v>
      </c>
      <c r="AO395" s="82" t="str">
        <f t="shared" si="28"/>
        <v>1922843</v>
      </c>
      <c r="AP395" s="82">
        <f>VLOOKUP(AO395,Centros!$AA$2:$AB$490,2,FALSE)</f>
        <v>110070</v>
      </c>
      <c r="AQ395" s="82" t="str">
        <f>VLOOKUP(AP395,Centros!$U$2:$V$281,2,FALSE)</f>
        <v>COL. SAG. CORAZON JESUS-VALDERRIBA</v>
      </c>
      <c r="AR395" s="82" t="str">
        <f>VLOOKUP(A395,Centros!$AC$2:$AE$349,3,FALSE)</f>
        <v>ALGADI</v>
      </c>
      <c r="AS395" s="82">
        <f t="shared" si="29"/>
        <v>110070</v>
      </c>
      <c r="AT395" s="82">
        <f t="shared" si="27"/>
        <v>19228</v>
      </c>
    </row>
    <row r="396" spans="1:46" x14ac:dyDescent="0.3">
      <c r="A396" s="70">
        <v>20028</v>
      </c>
      <c r="B396" s="70">
        <v>797</v>
      </c>
      <c r="C396" s="71" t="s">
        <v>3625</v>
      </c>
      <c r="D396" s="70">
        <v>797</v>
      </c>
      <c r="E396" s="71" t="s">
        <v>63</v>
      </c>
      <c r="F396" s="72">
        <v>45299</v>
      </c>
      <c r="G396" s="72"/>
      <c r="H396" s="71" t="s">
        <v>3626</v>
      </c>
      <c r="I396" s="71" t="s">
        <v>3627</v>
      </c>
      <c r="J396" s="71" t="s">
        <v>36</v>
      </c>
      <c r="K396" s="71" t="s">
        <v>3628</v>
      </c>
      <c r="L396" s="71" t="s">
        <v>3629</v>
      </c>
      <c r="M396" s="71" t="s">
        <v>3630</v>
      </c>
      <c r="N396" s="71" t="s">
        <v>411</v>
      </c>
      <c r="O396" s="71" t="s">
        <v>38</v>
      </c>
      <c r="P396" s="70">
        <v>200</v>
      </c>
      <c r="Q396" s="71" t="s">
        <v>2925</v>
      </c>
      <c r="R396" s="70">
        <v>87.5</v>
      </c>
      <c r="S396" s="72">
        <v>44749</v>
      </c>
      <c r="T396" s="71" t="s">
        <v>2897</v>
      </c>
      <c r="U396" s="71" t="s">
        <v>160</v>
      </c>
      <c r="V396" s="72">
        <v>27283</v>
      </c>
      <c r="W396" s="71" t="s">
        <v>161</v>
      </c>
      <c r="X396" s="71" t="s">
        <v>42</v>
      </c>
      <c r="Y396" s="71" t="s">
        <v>66</v>
      </c>
      <c r="Z396" s="70">
        <v>0</v>
      </c>
      <c r="AA396" s="70">
        <v>8</v>
      </c>
      <c r="AB396" s="71" t="s">
        <v>36</v>
      </c>
      <c r="AC396" s="71" t="s">
        <v>2824</v>
      </c>
      <c r="AD396" s="71" t="s">
        <v>162</v>
      </c>
      <c r="AE396" s="71" t="s">
        <v>45</v>
      </c>
      <c r="AF396" s="71" t="s">
        <v>3061</v>
      </c>
      <c r="AG396" s="71" t="s">
        <v>46</v>
      </c>
      <c r="AH396" s="73">
        <v>1058.52</v>
      </c>
      <c r="AI396" s="73">
        <v>172.4</v>
      </c>
      <c r="AJ396" s="73">
        <v>444.31</v>
      </c>
      <c r="AK396" s="70"/>
      <c r="AL396" s="73">
        <v>1675.23</v>
      </c>
      <c r="AM396" s="73">
        <v>55.84</v>
      </c>
      <c r="AN396" s="109">
        <f t="shared" si="26"/>
        <v>7.9771428571428578</v>
      </c>
      <c r="AO396" s="82" t="str">
        <f t="shared" si="28"/>
        <v>2002844</v>
      </c>
      <c r="AP396" s="82">
        <f>VLOOKUP(AO396,Centros!$AA$2:$AB$490,2,FALSE)</f>
        <v>330028</v>
      </c>
      <c r="AQ396" s="82" t="str">
        <f>VLOOKUP(AP396,Centros!$U$2:$V$281,2,FALSE)</f>
        <v>CLARETIANOS COLMENAR ASISTENCIAL</v>
      </c>
      <c r="AR396" s="82" t="str">
        <f>VLOOKUP(A396,Centros!$AC$2:$AE$349,3,FALSE)</f>
        <v>SMI</v>
      </c>
      <c r="AS396" s="82">
        <f t="shared" si="29"/>
        <v>330028</v>
      </c>
      <c r="AT396" s="82">
        <f t="shared" si="27"/>
        <v>20028</v>
      </c>
    </row>
    <row r="397" spans="1:46" x14ac:dyDescent="0.3">
      <c r="A397" s="70">
        <v>20028</v>
      </c>
      <c r="B397" s="70">
        <v>455</v>
      </c>
      <c r="C397" s="71" t="s">
        <v>5931</v>
      </c>
      <c r="D397" s="70">
        <v>455</v>
      </c>
      <c r="E397" s="71" t="s">
        <v>63</v>
      </c>
      <c r="F397" s="72">
        <v>45908</v>
      </c>
      <c r="G397" s="72"/>
      <c r="H397" s="71" t="s">
        <v>5932</v>
      </c>
      <c r="I397" s="71" t="s">
        <v>5933</v>
      </c>
      <c r="J397" s="71" t="s">
        <v>36</v>
      </c>
      <c r="K397" s="71" t="s">
        <v>5934</v>
      </c>
      <c r="L397" s="71" t="s">
        <v>228</v>
      </c>
      <c r="M397" s="71" t="s">
        <v>5935</v>
      </c>
      <c r="N397" s="71" t="s">
        <v>37</v>
      </c>
      <c r="O397" s="71" t="s">
        <v>38</v>
      </c>
      <c r="P397" s="70">
        <v>300</v>
      </c>
      <c r="Q397" s="71" t="s">
        <v>78</v>
      </c>
      <c r="R397" s="70">
        <v>37.5</v>
      </c>
      <c r="S397" s="72">
        <v>44816</v>
      </c>
      <c r="T397" s="71" t="s">
        <v>5580</v>
      </c>
      <c r="U397" s="71" t="s">
        <v>79</v>
      </c>
      <c r="V397" s="72">
        <v>31471</v>
      </c>
      <c r="W397" s="71" t="s">
        <v>227</v>
      </c>
      <c r="X397" s="71" t="s">
        <v>42</v>
      </c>
      <c r="Y397" s="71" t="s">
        <v>66</v>
      </c>
      <c r="Z397" s="70">
        <v>0</v>
      </c>
      <c r="AA397" s="70">
        <v>10</v>
      </c>
      <c r="AB397" s="71" t="s">
        <v>36</v>
      </c>
      <c r="AC397" s="71" t="s">
        <v>2905</v>
      </c>
      <c r="AD397" s="71" t="s">
        <v>44</v>
      </c>
      <c r="AE397" s="71" t="s">
        <v>45</v>
      </c>
      <c r="AF397" s="71" t="s">
        <v>345</v>
      </c>
      <c r="AG397" s="71" t="s">
        <v>46</v>
      </c>
      <c r="AH397" s="73">
        <v>450.02</v>
      </c>
      <c r="AI397" s="73">
        <v>67.98</v>
      </c>
      <c r="AJ397" s="73">
        <v>190.41</v>
      </c>
      <c r="AK397" s="70"/>
      <c r="AL397" s="73">
        <v>708.41</v>
      </c>
      <c r="AM397" s="73">
        <v>23.61</v>
      </c>
      <c r="AN397" s="109">
        <f t="shared" si="26"/>
        <v>7.87</v>
      </c>
      <c r="AO397" s="82" t="str">
        <f t="shared" si="28"/>
        <v>2002834</v>
      </c>
      <c r="AP397" s="82">
        <f>VLOOKUP(AO397,Centros!$AA$2:$AB$490,2,FALSE)</f>
        <v>110204</v>
      </c>
      <c r="AQ397" s="82" t="str">
        <f>VLOOKUP(AP397,Centros!$U$2:$V$281,2,FALSE)</f>
        <v>GREDOS SAN DIEGO - LAS ROZAS</v>
      </c>
      <c r="AR397" s="82" t="str">
        <f>VLOOKUP(A397,Centros!$AC$2:$AE$349,3,FALSE)</f>
        <v>SMI</v>
      </c>
      <c r="AS397" s="82">
        <f t="shared" si="29"/>
        <v>110204</v>
      </c>
      <c r="AT397" s="82">
        <f t="shared" si="27"/>
        <v>20028</v>
      </c>
    </row>
    <row r="398" spans="1:46" x14ac:dyDescent="0.3">
      <c r="A398" s="70">
        <v>19228</v>
      </c>
      <c r="B398" s="70">
        <v>145</v>
      </c>
      <c r="C398" s="71" t="s">
        <v>8460</v>
      </c>
      <c r="D398" s="70">
        <v>145</v>
      </c>
      <c r="E398" s="71" t="s">
        <v>35</v>
      </c>
      <c r="F398" s="72">
        <v>45901</v>
      </c>
      <c r="G398" s="72"/>
      <c r="H398" s="71" t="s">
        <v>8461</v>
      </c>
      <c r="I398" s="71" t="s">
        <v>8462</v>
      </c>
      <c r="J398" s="71" t="s">
        <v>36</v>
      </c>
      <c r="K398" s="71" t="s">
        <v>8463</v>
      </c>
      <c r="L398" s="71" t="s">
        <v>8464</v>
      </c>
      <c r="M398" s="71" t="s">
        <v>8465</v>
      </c>
      <c r="N398" s="71" t="s">
        <v>47</v>
      </c>
      <c r="O398" s="71" t="s">
        <v>38</v>
      </c>
      <c r="P398" s="70">
        <v>300</v>
      </c>
      <c r="Q398" s="71" t="s">
        <v>78</v>
      </c>
      <c r="R398" s="70">
        <v>50</v>
      </c>
      <c r="S398" s="72">
        <v>38252</v>
      </c>
      <c r="T398" s="71" t="s">
        <v>2835</v>
      </c>
      <c r="U398" s="71" t="s">
        <v>58</v>
      </c>
      <c r="V398" s="72">
        <v>24959</v>
      </c>
      <c r="W398" s="71" t="s">
        <v>161</v>
      </c>
      <c r="X398" s="71" t="s">
        <v>42</v>
      </c>
      <c r="Y398" s="71" t="s">
        <v>36</v>
      </c>
      <c r="Z398" s="70">
        <v>0</v>
      </c>
      <c r="AA398" s="70">
        <v>10</v>
      </c>
      <c r="AB398" s="71" t="s">
        <v>36</v>
      </c>
      <c r="AC398" s="71" t="s">
        <v>2905</v>
      </c>
      <c r="AD398" s="71" t="s">
        <v>44</v>
      </c>
      <c r="AE398" s="71" t="s">
        <v>53</v>
      </c>
      <c r="AF398" s="71" t="s">
        <v>8466</v>
      </c>
      <c r="AG398" s="71" t="s">
        <v>46</v>
      </c>
      <c r="AH398" s="73">
        <v>769.87</v>
      </c>
      <c r="AI398" s="73">
        <v>90.64</v>
      </c>
      <c r="AJ398" s="73">
        <v>275.95999999999998</v>
      </c>
      <c r="AK398" s="70"/>
      <c r="AL398" s="73">
        <v>1136.47</v>
      </c>
      <c r="AM398" s="73">
        <v>37.880000000000003</v>
      </c>
      <c r="AN398" s="109">
        <f t="shared" si="26"/>
        <v>9.4700000000000006</v>
      </c>
      <c r="AO398" s="82" t="str">
        <f t="shared" si="28"/>
        <v>1922844</v>
      </c>
      <c r="AP398" s="82">
        <f>VLOOKUP(AO398,Centros!$AA$2:$AB$490,2,FALSE)</f>
        <v>110066</v>
      </c>
      <c r="AQ398" s="82" t="str">
        <f>VLOOKUP(AP398,Centros!$U$2:$V$281,2,FALSE)</f>
        <v>COL. SAG. CORAZONES MARTIN HEROS</v>
      </c>
      <c r="AR398" s="82" t="str">
        <f>VLOOKUP(A398,Centros!$AC$2:$AE$349,3,FALSE)</f>
        <v>ALGADI</v>
      </c>
      <c r="AS398" s="82">
        <f t="shared" si="29"/>
        <v>110066</v>
      </c>
      <c r="AT398" s="82">
        <f t="shared" si="27"/>
        <v>19228</v>
      </c>
    </row>
    <row r="399" spans="1:46" x14ac:dyDescent="0.3">
      <c r="A399" s="70">
        <v>20028</v>
      </c>
      <c r="B399" s="70">
        <v>964</v>
      </c>
      <c r="C399" s="71" t="s">
        <v>5936</v>
      </c>
      <c r="D399" s="70">
        <v>964</v>
      </c>
      <c r="E399" s="71" t="s">
        <v>63</v>
      </c>
      <c r="F399" s="72">
        <v>45908</v>
      </c>
      <c r="G399" s="72"/>
      <c r="H399" s="71" t="s">
        <v>5937</v>
      </c>
      <c r="I399" s="71" t="s">
        <v>5938</v>
      </c>
      <c r="J399" s="71" t="s">
        <v>36</v>
      </c>
      <c r="K399" s="71" t="s">
        <v>5939</v>
      </c>
      <c r="L399" s="71" t="s">
        <v>5940</v>
      </c>
      <c r="M399" s="71" t="s">
        <v>5941</v>
      </c>
      <c r="N399" s="71" t="s">
        <v>37</v>
      </c>
      <c r="O399" s="71" t="s">
        <v>38</v>
      </c>
      <c r="P399" s="70">
        <v>300</v>
      </c>
      <c r="Q399" s="71" t="s">
        <v>78</v>
      </c>
      <c r="R399" s="70">
        <v>25</v>
      </c>
      <c r="S399" s="72">
        <v>45621</v>
      </c>
      <c r="T399" s="71" t="s">
        <v>5471</v>
      </c>
      <c r="U399" s="71" t="s">
        <v>79</v>
      </c>
      <c r="V399" s="72">
        <v>36758</v>
      </c>
      <c r="W399" s="71" t="s">
        <v>240</v>
      </c>
      <c r="X399" s="71" t="s">
        <v>42</v>
      </c>
      <c r="Y399" s="71" t="s">
        <v>43</v>
      </c>
      <c r="Z399" s="70">
        <v>0</v>
      </c>
      <c r="AA399" s="70">
        <v>10</v>
      </c>
      <c r="AB399" s="71" t="s">
        <v>36</v>
      </c>
      <c r="AC399" s="71" t="s">
        <v>2905</v>
      </c>
      <c r="AD399" s="71" t="s">
        <v>44</v>
      </c>
      <c r="AE399" s="71" t="s">
        <v>45</v>
      </c>
      <c r="AF399" s="71" t="s">
        <v>5942</v>
      </c>
      <c r="AG399" s="71" t="s">
        <v>46</v>
      </c>
      <c r="AH399" s="73">
        <v>300.01</v>
      </c>
      <c r="AI399" s="73">
        <v>45.32</v>
      </c>
      <c r="AJ399" s="73">
        <v>126.95</v>
      </c>
      <c r="AK399" s="70"/>
      <c r="AL399" s="73">
        <v>472.28</v>
      </c>
      <c r="AM399" s="73">
        <v>15.74</v>
      </c>
      <c r="AN399" s="109">
        <f t="shared" si="26"/>
        <v>7.87</v>
      </c>
      <c r="AO399" s="82" t="str">
        <f t="shared" si="28"/>
        <v>2002838</v>
      </c>
      <c r="AP399" s="82">
        <f>VLOOKUP(AO399,Centros!$AA$2:$AB$490,2,FALSE)</f>
        <v>110202</v>
      </c>
      <c r="AQ399" s="82" t="str">
        <f>VLOOKUP(AP399,Centros!$U$2:$V$281,2,FALSE)</f>
        <v>GREDOS SAN DIEGO  - MORATALAZ</v>
      </c>
      <c r="AR399" s="82" t="str">
        <f>VLOOKUP(A399,Centros!$AC$2:$AE$349,3,FALSE)</f>
        <v>SMI</v>
      </c>
      <c r="AS399" s="82">
        <f t="shared" si="29"/>
        <v>110202</v>
      </c>
      <c r="AT399" s="82">
        <f t="shared" si="27"/>
        <v>20028</v>
      </c>
    </row>
    <row r="400" spans="1:46" x14ac:dyDescent="0.3">
      <c r="A400" s="70">
        <v>19209</v>
      </c>
      <c r="B400" s="70">
        <v>63</v>
      </c>
      <c r="C400" s="71" t="s">
        <v>3631</v>
      </c>
      <c r="D400" s="70">
        <v>63</v>
      </c>
      <c r="E400" s="71" t="s">
        <v>1234</v>
      </c>
      <c r="F400" s="72">
        <v>45078</v>
      </c>
      <c r="G400" s="72"/>
      <c r="H400" s="71" t="s">
        <v>3632</v>
      </c>
      <c r="I400" s="71" t="s">
        <v>3633</v>
      </c>
      <c r="J400" s="71" t="s">
        <v>36</v>
      </c>
      <c r="K400" s="71" t="s">
        <v>3634</v>
      </c>
      <c r="L400" s="71" t="s">
        <v>36</v>
      </c>
      <c r="M400" s="71" t="s">
        <v>3635</v>
      </c>
      <c r="N400" s="71" t="s">
        <v>36</v>
      </c>
      <c r="O400" s="71" t="s">
        <v>266</v>
      </c>
      <c r="P400" s="70">
        <v>100</v>
      </c>
      <c r="Q400" s="71" t="s">
        <v>2951</v>
      </c>
      <c r="R400" s="70">
        <v>100</v>
      </c>
      <c r="S400" s="72">
        <v>44715</v>
      </c>
      <c r="T400" s="71" t="s">
        <v>1245</v>
      </c>
      <c r="U400" s="71" t="s">
        <v>146</v>
      </c>
      <c r="V400" s="72">
        <v>26268</v>
      </c>
      <c r="W400" s="71" t="s">
        <v>234</v>
      </c>
      <c r="X400" s="71" t="s">
        <v>51</v>
      </c>
      <c r="Y400" s="71" t="s">
        <v>66</v>
      </c>
      <c r="Z400" s="70">
        <v>0</v>
      </c>
      <c r="AA400" s="70">
        <v>6</v>
      </c>
      <c r="AB400" s="71" t="s">
        <v>36</v>
      </c>
      <c r="AC400" s="71" t="s">
        <v>2912</v>
      </c>
      <c r="AD400" s="71" t="s">
        <v>44</v>
      </c>
      <c r="AE400" s="71" t="s">
        <v>61</v>
      </c>
      <c r="AF400" s="71" t="s">
        <v>71</v>
      </c>
      <c r="AG400" s="71" t="s">
        <v>46</v>
      </c>
      <c r="AH400" s="73">
        <v>2561.13</v>
      </c>
      <c r="AI400" s="70"/>
      <c r="AJ400" s="73">
        <v>821.36</v>
      </c>
      <c r="AK400" s="70"/>
      <c r="AL400" s="73">
        <v>3382.49</v>
      </c>
      <c r="AM400" s="73">
        <v>112.75</v>
      </c>
      <c r="AN400" s="109">
        <f t="shared" si="26"/>
        <v>14.09375</v>
      </c>
      <c r="AO400" s="82" t="str">
        <f t="shared" si="28"/>
        <v>192096</v>
      </c>
      <c r="AP400" s="82">
        <f>VLOOKUP(AO400,Centros!$AA$2:$AB$490,2,FALSE)</f>
        <v>110010</v>
      </c>
      <c r="AQ400" s="82" t="str">
        <f>VLOOKUP(AP400,Centros!$U$2:$V$281,2,FALSE)</f>
        <v>COLEGIO CLARET ARANDA</v>
      </c>
      <c r="AR400" s="82" t="str">
        <f>VLOOKUP(A400,Centros!$AC$2:$AE$349,3,FALSE)</f>
        <v>ALGADI</v>
      </c>
      <c r="AS400" s="82">
        <f t="shared" si="29"/>
        <v>110010</v>
      </c>
      <c r="AT400" s="82">
        <f t="shared" si="27"/>
        <v>19209</v>
      </c>
    </row>
    <row r="401" spans="1:46" x14ac:dyDescent="0.3">
      <c r="A401" s="70">
        <v>19247</v>
      </c>
      <c r="B401" s="70">
        <v>7</v>
      </c>
      <c r="C401" s="71" t="s">
        <v>3636</v>
      </c>
      <c r="D401" s="70">
        <v>7</v>
      </c>
      <c r="E401" s="71" t="s">
        <v>2746</v>
      </c>
      <c r="F401" s="72">
        <v>45627</v>
      </c>
      <c r="G401" s="72"/>
      <c r="H401" s="71" t="s">
        <v>3637</v>
      </c>
      <c r="I401" s="71" t="s">
        <v>3638</v>
      </c>
      <c r="J401" s="71" t="s">
        <v>36</v>
      </c>
      <c r="K401" s="71" t="s">
        <v>3639</v>
      </c>
      <c r="L401" s="71" t="s">
        <v>3640</v>
      </c>
      <c r="M401" s="71" t="s">
        <v>3641</v>
      </c>
      <c r="N401" s="71" t="s">
        <v>3642</v>
      </c>
      <c r="O401" s="71" t="s">
        <v>1537</v>
      </c>
      <c r="P401" s="70">
        <v>100</v>
      </c>
      <c r="Q401" s="71" t="s">
        <v>2951</v>
      </c>
      <c r="R401" s="70">
        <v>100</v>
      </c>
      <c r="S401" s="72">
        <v>45327</v>
      </c>
      <c r="T401" s="71" t="s">
        <v>2747</v>
      </c>
      <c r="U401" s="71" t="s">
        <v>69</v>
      </c>
      <c r="V401" s="72">
        <v>26761</v>
      </c>
      <c r="W401" s="71" t="s">
        <v>70</v>
      </c>
      <c r="X401" s="71" t="s">
        <v>42</v>
      </c>
      <c r="Y401" s="71" t="s">
        <v>60</v>
      </c>
      <c r="Z401" s="70">
        <v>0</v>
      </c>
      <c r="AA401" s="70">
        <v>8</v>
      </c>
      <c r="AB401" s="71" t="s">
        <v>36</v>
      </c>
      <c r="AC401" s="71" t="s">
        <v>3584</v>
      </c>
      <c r="AD401" s="71" t="s">
        <v>3585</v>
      </c>
      <c r="AE401" s="71" t="s">
        <v>45</v>
      </c>
      <c r="AF401" s="71" t="s">
        <v>69</v>
      </c>
      <c r="AG401" s="71" t="s">
        <v>46</v>
      </c>
      <c r="AH401" s="73">
        <v>1657.86</v>
      </c>
      <c r="AI401" s="73">
        <v>193.64</v>
      </c>
      <c r="AJ401" s="73">
        <v>593.77</v>
      </c>
      <c r="AK401" s="70"/>
      <c r="AL401" s="73">
        <v>2445.27</v>
      </c>
      <c r="AM401" s="73">
        <v>81.510000000000005</v>
      </c>
      <c r="AN401" s="109">
        <f t="shared" si="26"/>
        <v>10.188750000000001</v>
      </c>
      <c r="AO401" s="82" t="str">
        <f t="shared" si="28"/>
        <v>192471</v>
      </c>
      <c r="AP401" s="82">
        <f>VLOOKUP(AO401,Centros!$AA$2:$AB$490,2,FALSE)</f>
        <v>350005</v>
      </c>
      <c r="AQ401" s="82" t="str">
        <f>VLOOKUP(AP401,Centros!$U$2:$V$281,2,FALSE)</f>
        <v xml:space="preserve">CONVENTO DE LOS AGUSTINOS FILIPINOS </v>
      </c>
      <c r="AR401" s="82" t="str">
        <f>VLOOKUP(A401,Centros!$AC$2:$AE$349,3,FALSE)</f>
        <v>ALGADI</v>
      </c>
      <c r="AS401" s="82">
        <f t="shared" si="29"/>
        <v>350005</v>
      </c>
      <c r="AT401" s="82">
        <f t="shared" si="27"/>
        <v>19247</v>
      </c>
    </row>
    <row r="402" spans="1:46" x14ac:dyDescent="0.3">
      <c r="A402" s="70">
        <v>20028</v>
      </c>
      <c r="B402" s="70">
        <v>947</v>
      </c>
      <c r="C402" s="71" t="s">
        <v>8467</v>
      </c>
      <c r="D402" s="70">
        <v>947</v>
      </c>
      <c r="E402" s="71" t="s">
        <v>63</v>
      </c>
      <c r="F402" s="72">
        <v>45931</v>
      </c>
      <c r="G402" s="72"/>
      <c r="H402" s="71" t="s">
        <v>8468</v>
      </c>
      <c r="I402" s="71" t="s">
        <v>8469</v>
      </c>
      <c r="J402" s="71" t="s">
        <v>36</v>
      </c>
      <c r="K402" s="71" t="s">
        <v>8470</v>
      </c>
      <c r="L402" s="71" t="s">
        <v>8471</v>
      </c>
      <c r="M402" s="71" t="s">
        <v>8472</v>
      </c>
      <c r="N402" s="71" t="s">
        <v>37</v>
      </c>
      <c r="O402" s="71" t="s">
        <v>38</v>
      </c>
      <c r="P402" s="70">
        <v>300</v>
      </c>
      <c r="Q402" s="71" t="s">
        <v>57</v>
      </c>
      <c r="R402" s="70">
        <v>25</v>
      </c>
      <c r="S402" s="72">
        <v>45600</v>
      </c>
      <c r="T402" s="71" t="s">
        <v>5268</v>
      </c>
      <c r="U402" s="71" t="s">
        <v>79</v>
      </c>
      <c r="V402" s="72">
        <v>38477</v>
      </c>
      <c r="W402" s="71" t="s">
        <v>80</v>
      </c>
      <c r="X402" s="71" t="s">
        <v>42</v>
      </c>
      <c r="Y402" s="71" t="s">
        <v>36</v>
      </c>
      <c r="Z402" s="70">
        <v>0</v>
      </c>
      <c r="AA402" s="70">
        <v>10</v>
      </c>
      <c r="AB402" s="71" t="s">
        <v>36</v>
      </c>
      <c r="AC402" s="71" t="s">
        <v>2905</v>
      </c>
      <c r="AD402" s="71" t="s">
        <v>44</v>
      </c>
      <c r="AE402" s="71" t="s">
        <v>45</v>
      </c>
      <c r="AF402" s="71" t="s">
        <v>5415</v>
      </c>
      <c r="AG402" s="71" t="s">
        <v>46</v>
      </c>
      <c r="AH402" s="73">
        <v>300.01</v>
      </c>
      <c r="AI402" s="73">
        <v>45.32</v>
      </c>
      <c r="AJ402" s="73">
        <v>126.95</v>
      </c>
      <c r="AK402" s="70"/>
      <c r="AL402" s="73">
        <v>472.28</v>
      </c>
      <c r="AM402" s="73">
        <v>15.74</v>
      </c>
      <c r="AN402" s="109">
        <f t="shared" si="26"/>
        <v>7.87</v>
      </c>
      <c r="AO402" s="82" t="str">
        <f t="shared" si="28"/>
        <v>200287</v>
      </c>
      <c r="AP402" s="82">
        <f>VLOOKUP(AO402,Centros!$AA$2:$AB$490,2,FALSE)</f>
        <v>110064</v>
      </c>
      <c r="AQ402" s="82" t="str">
        <f>VLOOKUP(AP402,Centros!$U$2:$V$281,2,FALSE)</f>
        <v>COLEGIO SAGRADA FAMILIA</v>
      </c>
      <c r="AR402" s="82" t="str">
        <f>VLOOKUP(A402,Centros!$AC$2:$AE$349,3,FALSE)</f>
        <v>SMI</v>
      </c>
      <c r="AS402" s="82">
        <f t="shared" si="29"/>
        <v>110064</v>
      </c>
      <c r="AT402" s="82">
        <f t="shared" si="27"/>
        <v>20028</v>
      </c>
    </row>
    <row r="403" spans="1:46" x14ac:dyDescent="0.3">
      <c r="A403" s="70">
        <v>20028</v>
      </c>
      <c r="B403" s="70">
        <v>803</v>
      </c>
      <c r="C403" s="71" t="s">
        <v>3643</v>
      </c>
      <c r="D403" s="70">
        <v>803</v>
      </c>
      <c r="E403" s="71" t="s">
        <v>63</v>
      </c>
      <c r="F403" s="72">
        <v>45299</v>
      </c>
      <c r="G403" s="72"/>
      <c r="H403" s="71" t="s">
        <v>3644</v>
      </c>
      <c r="I403" s="71" t="s">
        <v>3645</v>
      </c>
      <c r="J403" s="71" t="s">
        <v>36</v>
      </c>
      <c r="K403" s="71" t="s">
        <v>3646</v>
      </c>
      <c r="L403" s="71" t="s">
        <v>3647</v>
      </c>
      <c r="M403" s="71" t="s">
        <v>3648</v>
      </c>
      <c r="N403" s="71" t="s">
        <v>37</v>
      </c>
      <c r="O403" s="71" t="s">
        <v>38</v>
      </c>
      <c r="P403" s="70">
        <v>200</v>
      </c>
      <c r="Q403" s="71" t="s">
        <v>2925</v>
      </c>
      <c r="R403" s="70">
        <v>10</v>
      </c>
      <c r="S403" s="72">
        <v>44964</v>
      </c>
      <c r="T403" s="71" t="s">
        <v>2897</v>
      </c>
      <c r="U403" s="71" t="s">
        <v>3649</v>
      </c>
      <c r="V403" s="72">
        <v>32696</v>
      </c>
      <c r="W403" s="71" t="s">
        <v>161</v>
      </c>
      <c r="X403" s="71" t="s">
        <v>51</v>
      </c>
      <c r="Y403" s="71" t="s">
        <v>36</v>
      </c>
      <c r="Z403" s="70">
        <v>0</v>
      </c>
      <c r="AA403" s="70">
        <v>2</v>
      </c>
      <c r="AB403" s="71" t="s">
        <v>36</v>
      </c>
      <c r="AC403" s="71" t="s">
        <v>2824</v>
      </c>
      <c r="AD403" s="71" t="s">
        <v>162</v>
      </c>
      <c r="AE403" s="71" t="s">
        <v>45</v>
      </c>
      <c r="AF403" s="71" t="s">
        <v>36</v>
      </c>
      <c r="AG403" s="71" t="s">
        <v>46</v>
      </c>
      <c r="AH403" s="73">
        <v>333</v>
      </c>
      <c r="AI403" s="73">
        <v>55.5</v>
      </c>
      <c r="AJ403" s="73">
        <v>128.87</v>
      </c>
      <c r="AK403" s="70"/>
      <c r="AL403" s="73">
        <v>517.37</v>
      </c>
      <c r="AM403" s="73">
        <v>17.25</v>
      </c>
      <c r="AN403" s="109">
        <f t="shared" si="26"/>
        <v>21.5625</v>
      </c>
      <c r="AO403" s="82" t="str">
        <f t="shared" si="28"/>
        <v>2002844</v>
      </c>
      <c r="AP403" s="82">
        <f>VLOOKUP(AO403,Centros!$AA$2:$AB$490,2,FALSE)</f>
        <v>330028</v>
      </c>
      <c r="AQ403" s="82" t="str">
        <f>VLOOKUP(AP403,Centros!$U$2:$V$281,2,FALSE)</f>
        <v>CLARETIANOS COLMENAR ASISTENCIAL</v>
      </c>
      <c r="AR403" s="82" t="str">
        <f>VLOOKUP(A403,Centros!$AC$2:$AE$349,3,FALSE)</f>
        <v>SMI</v>
      </c>
      <c r="AS403" s="82">
        <f t="shared" si="29"/>
        <v>330028</v>
      </c>
      <c r="AT403" s="82">
        <f t="shared" si="27"/>
        <v>20028</v>
      </c>
    </row>
    <row r="404" spans="1:46" x14ac:dyDescent="0.3">
      <c r="A404" s="70">
        <v>20028</v>
      </c>
      <c r="B404" s="70">
        <v>8</v>
      </c>
      <c r="C404" s="71" t="s">
        <v>5943</v>
      </c>
      <c r="D404" s="70">
        <v>8</v>
      </c>
      <c r="E404" s="71" t="s">
        <v>63</v>
      </c>
      <c r="F404" s="72">
        <v>45908</v>
      </c>
      <c r="G404" s="72"/>
      <c r="H404" s="71" t="s">
        <v>5944</v>
      </c>
      <c r="I404" s="71" t="s">
        <v>5945</v>
      </c>
      <c r="J404" s="71" t="s">
        <v>36</v>
      </c>
      <c r="K404" s="71" t="s">
        <v>5946</v>
      </c>
      <c r="L404" s="71" t="s">
        <v>5947</v>
      </c>
      <c r="M404" s="71" t="s">
        <v>5948</v>
      </c>
      <c r="N404" s="71" t="s">
        <v>56</v>
      </c>
      <c r="O404" s="71" t="s">
        <v>38</v>
      </c>
      <c r="P404" s="70">
        <v>300</v>
      </c>
      <c r="Q404" s="71" t="s">
        <v>57</v>
      </c>
      <c r="R404" s="70">
        <v>30.15</v>
      </c>
      <c r="S404" s="72">
        <v>44811</v>
      </c>
      <c r="T404" s="71" t="s">
        <v>5349</v>
      </c>
      <c r="U404" s="71" t="s">
        <v>79</v>
      </c>
      <c r="V404" s="72">
        <v>26488</v>
      </c>
      <c r="W404" s="71" t="s">
        <v>139</v>
      </c>
      <c r="X404" s="71" t="s">
        <v>42</v>
      </c>
      <c r="Y404" s="71" t="s">
        <v>60</v>
      </c>
      <c r="Z404" s="70">
        <v>0</v>
      </c>
      <c r="AA404" s="70">
        <v>10</v>
      </c>
      <c r="AB404" s="71" t="s">
        <v>36</v>
      </c>
      <c r="AC404" s="71" t="s">
        <v>2905</v>
      </c>
      <c r="AD404" s="71" t="s">
        <v>44</v>
      </c>
      <c r="AE404" s="71" t="s">
        <v>45</v>
      </c>
      <c r="AF404" s="71" t="s">
        <v>5949</v>
      </c>
      <c r="AG404" s="71" t="s">
        <v>46</v>
      </c>
      <c r="AH404" s="73">
        <v>361.82</v>
      </c>
      <c r="AI404" s="73">
        <v>54.66</v>
      </c>
      <c r="AJ404" s="73">
        <v>149.03</v>
      </c>
      <c r="AK404" s="70"/>
      <c r="AL404" s="73">
        <v>565.51</v>
      </c>
      <c r="AM404" s="73">
        <v>18.850000000000001</v>
      </c>
      <c r="AN404" s="109">
        <f t="shared" si="26"/>
        <v>7.8150912106135992</v>
      </c>
      <c r="AO404" s="82" t="str">
        <f t="shared" si="28"/>
        <v>200282</v>
      </c>
      <c r="AP404" s="82">
        <f>VLOOKUP(AO404,Centros!$AA$2:$AB$490,2,FALSE)</f>
        <v>110111</v>
      </c>
      <c r="AQ404" s="82" t="str">
        <f>VLOOKUP(AP404,Centros!$U$2:$V$281,2,FALSE)</f>
        <v>COLEGIO SAGRADO CORAZON REPARADORAS</v>
      </c>
      <c r="AR404" s="82" t="str">
        <f>VLOOKUP(A404,Centros!$AC$2:$AE$349,3,FALSE)</f>
        <v>SMI</v>
      </c>
      <c r="AS404" s="82">
        <f t="shared" si="29"/>
        <v>110111</v>
      </c>
      <c r="AT404" s="82">
        <f t="shared" si="27"/>
        <v>20028</v>
      </c>
    </row>
    <row r="405" spans="1:46" x14ac:dyDescent="0.3">
      <c r="A405" s="70">
        <v>19228</v>
      </c>
      <c r="B405" s="70">
        <v>58</v>
      </c>
      <c r="C405" s="71" t="s">
        <v>3650</v>
      </c>
      <c r="D405" s="70">
        <v>58</v>
      </c>
      <c r="E405" s="71" t="s">
        <v>35</v>
      </c>
      <c r="F405" s="72">
        <v>44348</v>
      </c>
      <c r="G405" s="72"/>
      <c r="H405" s="71" t="s">
        <v>3651</v>
      </c>
      <c r="I405" s="71" t="s">
        <v>3652</v>
      </c>
      <c r="J405" s="71" t="s">
        <v>3653</v>
      </c>
      <c r="K405" s="71" t="s">
        <v>3653</v>
      </c>
      <c r="L405" s="71" t="s">
        <v>3654</v>
      </c>
      <c r="M405" s="71" t="s">
        <v>3655</v>
      </c>
      <c r="N405" s="71" t="s">
        <v>3656</v>
      </c>
      <c r="O405" s="71" t="s">
        <v>38</v>
      </c>
      <c r="P405" s="70">
        <v>100</v>
      </c>
      <c r="Q405" s="71" t="s">
        <v>2951</v>
      </c>
      <c r="R405" s="70">
        <v>100</v>
      </c>
      <c r="S405" s="72">
        <v>41372</v>
      </c>
      <c r="T405" s="71" t="s">
        <v>2830</v>
      </c>
      <c r="U405" s="71" t="s">
        <v>2999</v>
      </c>
      <c r="V405" s="72">
        <v>22231</v>
      </c>
      <c r="W405" s="71" t="s">
        <v>80</v>
      </c>
      <c r="X405" s="71" t="s">
        <v>42</v>
      </c>
      <c r="Y405" s="71" t="s">
        <v>36</v>
      </c>
      <c r="Z405" s="70">
        <v>0</v>
      </c>
      <c r="AA405" s="70">
        <v>10</v>
      </c>
      <c r="AB405" s="71" t="s">
        <v>36</v>
      </c>
      <c r="AC405" s="71" t="s">
        <v>3000</v>
      </c>
      <c r="AD405" s="71" t="s">
        <v>3001</v>
      </c>
      <c r="AE405" s="71" t="s">
        <v>53</v>
      </c>
      <c r="AF405" s="71" t="s">
        <v>119</v>
      </c>
      <c r="AG405" s="71" t="s">
        <v>46</v>
      </c>
      <c r="AH405" s="73">
        <v>1243.21</v>
      </c>
      <c r="AI405" s="73">
        <v>203.14</v>
      </c>
      <c r="AJ405" s="73">
        <v>463.84</v>
      </c>
      <c r="AK405" s="70"/>
      <c r="AL405" s="73">
        <v>1910.19</v>
      </c>
      <c r="AM405" s="73">
        <v>63.67</v>
      </c>
      <c r="AN405" s="109">
        <f t="shared" ref="AN405:AN457" si="30">AM405/(+(+R405*8)/100)</f>
        <v>7.9587500000000002</v>
      </c>
      <c r="AO405" s="82" t="str">
        <f t="shared" si="28"/>
        <v>192287</v>
      </c>
      <c r="AP405" s="82">
        <f>VLOOKUP(AO405,Centros!$AA$2:$AB$490,2,FALSE)</f>
        <v>120028</v>
      </c>
      <c r="AQ405" s="82" t="str">
        <f>VLOOKUP(AP405,Centros!$U$2:$V$281,2,FALSE)</f>
        <v>C.M.STA.MARIA DEL PINO</v>
      </c>
      <c r="AR405" s="82" t="str">
        <f>VLOOKUP(A405,Centros!$AC$2:$AE$349,3,FALSE)</f>
        <v>ALGADI</v>
      </c>
      <c r="AS405" s="82">
        <f t="shared" si="29"/>
        <v>120028</v>
      </c>
      <c r="AT405" s="82">
        <f t="shared" si="27"/>
        <v>19228</v>
      </c>
    </row>
    <row r="406" spans="1:46" x14ac:dyDescent="0.3">
      <c r="A406" s="70">
        <v>19228</v>
      </c>
      <c r="B406" s="70">
        <v>265</v>
      </c>
      <c r="C406" s="71" t="s">
        <v>3657</v>
      </c>
      <c r="D406" s="70">
        <v>265</v>
      </c>
      <c r="E406" s="71" t="s">
        <v>35</v>
      </c>
      <c r="F406" s="72">
        <v>44348</v>
      </c>
      <c r="G406" s="72"/>
      <c r="H406" s="71" t="s">
        <v>3658</v>
      </c>
      <c r="I406" s="71" t="s">
        <v>3659</v>
      </c>
      <c r="J406" s="71" t="s">
        <v>36</v>
      </c>
      <c r="K406" s="71" t="s">
        <v>3660</v>
      </c>
      <c r="L406" s="71" t="s">
        <v>3661</v>
      </c>
      <c r="M406" s="71" t="s">
        <v>3662</v>
      </c>
      <c r="N406" s="71" t="s">
        <v>238</v>
      </c>
      <c r="O406" s="71" t="s">
        <v>38</v>
      </c>
      <c r="P406" s="70">
        <v>100</v>
      </c>
      <c r="Q406" s="71" t="s">
        <v>2951</v>
      </c>
      <c r="R406" s="70">
        <v>100</v>
      </c>
      <c r="S406" s="72">
        <v>38901</v>
      </c>
      <c r="T406" s="71" t="s">
        <v>3308</v>
      </c>
      <c r="U406" s="71" t="s">
        <v>153</v>
      </c>
      <c r="V406" s="72">
        <v>23385</v>
      </c>
      <c r="W406" s="71" t="s">
        <v>272</v>
      </c>
      <c r="X406" s="71" t="s">
        <v>42</v>
      </c>
      <c r="Y406" s="71" t="s">
        <v>36</v>
      </c>
      <c r="Z406" s="70">
        <v>0</v>
      </c>
      <c r="AA406" s="70">
        <v>3</v>
      </c>
      <c r="AB406" s="71" t="s">
        <v>36</v>
      </c>
      <c r="AC406" s="71" t="s">
        <v>2905</v>
      </c>
      <c r="AD406" s="71" t="s">
        <v>44</v>
      </c>
      <c r="AE406" s="71" t="s">
        <v>61</v>
      </c>
      <c r="AF406" s="71" t="s">
        <v>71</v>
      </c>
      <c r="AG406" s="71" t="s">
        <v>46</v>
      </c>
      <c r="AH406" s="73">
        <v>1723.36</v>
      </c>
      <c r="AI406" s="73">
        <v>207.39</v>
      </c>
      <c r="AJ406" s="73">
        <v>619.20000000000005</v>
      </c>
      <c r="AK406" s="70"/>
      <c r="AL406" s="73">
        <v>2549.9499999999998</v>
      </c>
      <c r="AM406" s="73">
        <v>85</v>
      </c>
      <c r="AN406" s="109">
        <f t="shared" si="30"/>
        <v>10.625</v>
      </c>
      <c r="AO406" s="82" t="str">
        <f t="shared" si="28"/>
        <v>1922842</v>
      </c>
      <c r="AP406" s="82">
        <f>VLOOKUP(AO406,Centros!$AA$2:$AB$490,2,FALSE)</f>
        <v>350002</v>
      </c>
      <c r="AQ406" s="82" t="str">
        <f>VLOOKUP(AP406,Centros!$U$2:$V$281,2,FALSE)</f>
        <v>SEMINARIO TAGASTE-PP. AGUSTINOS P</v>
      </c>
      <c r="AR406" s="82" t="str">
        <f>VLOOKUP(A406,Centros!$AC$2:$AE$349,3,FALSE)</f>
        <v>ALGADI</v>
      </c>
      <c r="AS406" s="82">
        <f t="shared" si="29"/>
        <v>350002</v>
      </c>
      <c r="AT406" s="82">
        <f t="shared" ref="AT406:AT458" si="31">+A406</f>
        <v>19228</v>
      </c>
    </row>
    <row r="407" spans="1:46" x14ac:dyDescent="0.3">
      <c r="A407" s="70">
        <v>19228</v>
      </c>
      <c r="B407" s="70">
        <v>142</v>
      </c>
      <c r="C407" s="71" t="s">
        <v>3663</v>
      </c>
      <c r="D407" s="70">
        <v>142</v>
      </c>
      <c r="E407" s="71" t="s">
        <v>35</v>
      </c>
      <c r="F407" s="72">
        <v>44348</v>
      </c>
      <c r="G407" s="72"/>
      <c r="H407" s="71" t="s">
        <v>3664</v>
      </c>
      <c r="I407" s="71" t="s">
        <v>3665</v>
      </c>
      <c r="J407" s="71" t="s">
        <v>36</v>
      </c>
      <c r="K407" s="71" t="s">
        <v>3666</v>
      </c>
      <c r="L407" s="71" t="s">
        <v>3667</v>
      </c>
      <c r="M407" s="71" t="s">
        <v>3668</v>
      </c>
      <c r="N407" s="71" t="s">
        <v>72</v>
      </c>
      <c r="O407" s="71" t="s">
        <v>38</v>
      </c>
      <c r="P407" s="70">
        <v>100</v>
      </c>
      <c r="Q407" s="71" t="s">
        <v>2951</v>
      </c>
      <c r="R407" s="70">
        <v>100</v>
      </c>
      <c r="S407" s="72">
        <v>37019</v>
      </c>
      <c r="T407" s="71" t="s">
        <v>220</v>
      </c>
      <c r="U407" s="71" t="s">
        <v>224</v>
      </c>
      <c r="V407" s="72">
        <v>26257</v>
      </c>
      <c r="W407" s="71" t="s">
        <v>221</v>
      </c>
      <c r="X407" s="71" t="s">
        <v>42</v>
      </c>
      <c r="Y407" s="71" t="s">
        <v>36</v>
      </c>
      <c r="Z407" s="70">
        <v>0</v>
      </c>
      <c r="AA407" s="70">
        <v>6</v>
      </c>
      <c r="AB407" s="71" t="s">
        <v>36</v>
      </c>
      <c r="AC407" s="71" t="s">
        <v>2905</v>
      </c>
      <c r="AD407" s="71" t="s">
        <v>44</v>
      </c>
      <c r="AE407" s="71" t="s">
        <v>61</v>
      </c>
      <c r="AF407" s="71" t="s">
        <v>71</v>
      </c>
      <c r="AG407" s="71" t="s">
        <v>46</v>
      </c>
      <c r="AH407" s="73">
        <v>1534.58</v>
      </c>
      <c r="AI407" s="73">
        <v>193.14</v>
      </c>
      <c r="AJ407" s="73">
        <v>554.08000000000004</v>
      </c>
      <c r="AK407" s="70"/>
      <c r="AL407" s="73">
        <v>2281.8000000000002</v>
      </c>
      <c r="AM407" s="73">
        <v>76.06</v>
      </c>
      <c r="AN407" s="109">
        <f t="shared" si="30"/>
        <v>9.5075000000000003</v>
      </c>
      <c r="AO407" s="82" t="str">
        <f t="shared" si="28"/>
        <v>1922819</v>
      </c>
      <c r="AP407" s="82">
        <f>VLOOKUP(AO407,Centros!$AA$2:$AB$490,2,FALSE)</f>
        <v>110020</v>
      </c>
      <c r="AQ407" s="82" t="str">
        <f>VLOOKUP(AP407,Centros!$U$2:$V$281,2,FALSE)</f>
        <v>COLEGIO FRAY LUIS DE LEON</v>
      </c>
      <c r="AR407" s="82" t="str">
        <f>VLOOKUP(A407,Centros!$AC$2:$AE$349,3,FALSE)</f>
        <v>ALGADI</v>
      </c>
      <c r="AS407" s="82">
        <f t="shared" si="29"/>
        <v>110020</v>
      </c>
      <c r="AT407" s="82">
        <f t="shared" si="31"/>
        <v>19228</v>
      </c>
    </row>
    <row r="408" spans="1:46" x14ac:dyDescent="0.3">
      <c r="A408" s="70">
        <v>19208</v>
      </c>
      <c r="B408" s="70">
        <v>4</v>
      </c>
      <c r="C408" s="71" t="s">
        <v>5950</v>
      </c>
      <c r="D408" s="70">
        <v>4</v>
      </c>
      <c r="E408" s="71" t="s">
        <v>1226</v>
      </c>
      <c r="F408" s="72">
        <v>45894</v>
      </c>
      <c r="G408" s="72"/>
      <c r="H408" s="71" t="s">
        <v>5951</v>
      </c>
      <c r="I408" s="71" t="s">
        <v>5952</v>
      </c>
      <c r="J408" s="71" t="s">
        <v>5953</v>
      </c>
      <c r="K408" s="71" t="s">
        <v>5954</v>
      </c>
      <c r="L408" s="71" t="s">
        <v>5955</v>
      </c>
      <c r="M408" s="71" t="s">
        <v>5956</v>
      </c>
      <c r="N408" s="71" t="s">
        <v>5957</v>
      </c>
      <c r="O408" s="71" t="s">
        <v>81</v>
      </c>
      <c r="P408" s="70">
        <v>300</v>
      </c>
      <c r="Q408" s="71" t="s">
        <v>78</v>
      </c>
      <c r="R408" s="70">
        <v>81.25</v>
      </c>
      <c r="S408" s="72">
        <v>39337</v>
      </c>
      <c r="T408" s="71" t="s">
        <v>1228</v>
      </c>
      <c r="U408" s="71" t="s">
        <v>5958</v>
      </c>
      <c r="V408" s="72">
        <v>25649</v>
      </c>
      <c r="W408" s="71" t="s">
        <v>70</v>
      </c>
      <c r="X408" s="71" t="s">
        <v>42</v>
      </c>
      <c r="Y408" s="71" t="s">
        <v>36</v>
      </c>
      <c r="Z408" s="70">
        <v>0</v>
      </c>
      <c r="AA408" s="70">
        <v>10</v>
      </c>
      <c r="AB408" s="71" t="s">
        <v>36</v>
      </c>
      <c r="AC408" s="71" t="s">
        <v>2906</v>
      </c>
      <c r="AD408" s="71" t="s">
        <v>44</v>
      </c>
      <c r="AE408" s="71" t="s">
        <v>1236</v>
      </c>
      <c r="AF408" s="71" t="s">
        <v>4358</v>
      </c>
      <c r="AG408" s="71" t="s">
        <v>46</v>
      </c>
      <c r="AH408" s="73">
        <v>1295.3599999999999</v>
      </c>
      <c r="AI408" s="73">
        <v>206.37</v>
      </c>
      <c r="AJ408" s="73">
        <v>481.6</v>
      </c>
      <c r="AK408" s="70"/>
      <c r="AL408" s="73">
        <v>1983.33</v>
      </c>
      <c r="AM408" s="73">
        <v>63.98</v>
      </c>
      <c r="AN408" s="109">
        <f t="shared" si="30"/>
        <v>9.8430769230769233</v>
      </c>
      <c r="AO408" s="82" t="str">
        <f t="shared" si="28"/>
        <v>192081</v>
      </c>
      <c r="AP408" s="82">
        <f>VLOOKUP(AO408,Centros!$AA$2:$AB$490,2,FALSE)</f>
        <v>110067</v>
      </c>
      <c r="AQ408" s="82" t="str">
        <f>VLOOKUP(AP408,Centros!$U$2:$V$281,2,FALSE)</f>
        <v>COL-LEGI PADRE DAMIAN VALLVIDRERA</v>
      </c>
      <c r="AR408" s="82" t="str">
        <f>VLOOKUP(A408,Centros!$AC$2:$AE$349,3,FALSE)</f>
        <v>ALGADI</v>
      </c>
      <c r="AS408" s="82">
        <f t="shared" si="29"/>
        <v>110067</v>
      </c>
      <c r="AT408" s="82">
        <f t="shared" si="31"/>
        <v>19208</v>
      </c>
    </row>
    <row r="409" spans="1:46" x14ac:dyDescent="0.3">
      <c r="A409" s="70">
        <v>19228</v>
      </c>
      <c r="B409" s="70">
        <v>1570</v>
      </c>
      <c r="C409" s="71" t="s">
        <v>3669</v>
      </c>
      <c r="D409" s="70">
        <v>1570</v>
      </c>
      <c r="E409" s="71" t="s">
        <v>35</v>
      </c>
      <c r="F409" s="72">
        <v>45474</v>
      </c>
      <c r="G409" s="72"/>
      <c r="H409" s="71" t="s">
        <v>3670</v>
      </c>
      <c r="I409" s="71" t="s">
        <v>3671</v>
      </c>
      <c r="J409" s="71" t="s">
        <v>36</v>
      </c>
      <c r="K409" s="71" t="s">
        <v>3672</v>
      </c>
      <c r="L409" s="71" t="s">
        <v>3673</v>
      </c>
      <c r="M409" s="71" t="s">
        <v>3674</v>
      </c>
      <c r="N409" s="71" t="s">
        <v>37</v>
      </c>
      <c r="O409" s="71" t="s">
        <v>38</v>
      </c>
      <c r="P409" s="70">
        <v>100</v>
      </c>
      <c r="Q409" s="71" t="s">
        <v>2951</v>
      </c>
      <c r="R409" s="70">
        <v>100</v>
      </c>
      <c r="S409" s="72">
        <v>45324</v>
      </c>
      <c r="T409" s="71" t="s">
        <v>2849</v>
      </c>
      <c r="U409" s="71" t="s">
        <v>155</v>
      </c>
      <c r="V409" s="72">
        <v>31595</v>
      </c>
      <c r="W409" s="71" t="s">
        <v>247</v>
      </c>
      <c r="X409" s="71" t="s">
        <v>51</v>
      </c>
      <c r="Y409" s="71" t="s">
        <v>52</v>
      </c>
      <c r="Z409" s="70">
        <v>0</v>
      </c>
      <c r="AA409" s="70">
        <v>6</v>
      </c>
      <c r="AB409" s="71" t="s">
        <v>36</v>
      </c>
      <c r="AC409" s="71" t="s">
        <v>2905</v>
      </c>
      <c r="AD409" s="71" t="s">
        <v>44</v>
      </c>
      <c r="AE409" s="71" t="s">
        <v>45</v>
      </c>
      <c r="AF409" s="71" t="s">
        <v>155</v>
      </c>
      <c r="AG409" s="71" t="s">
        <v>46</v>
      </c>
      <c r="AH409" s="73">
        <v>1900</v>
      </c>
      <c r="AI409" s="73">
        <v>193.14</v>
      </c>
      <c r="AJ409" s="73">
        <v>671.27</v>
      </c>
      <c r="AK409" s="70"/>
      <c r="AL409" s="73">
        <v>2764.41</v>
      </c>
      <c r="AM409" s="73">
        <v>92.15</v>
      </c>
      <c r="AN409" s="109">
        <f t="shared" si="30"/>
        <v>11.518750000000001</v>
      </c>
      <c r="AO409" s="82" t="str">
        <f t="shared" si="28"/>
        <v>1922855</v>
      </c>
      <c r="AP409" s="82">
        <f>VLOOKUP(AO409,Centros!$AA$2:$AB$490,2,FALSE)</f>
        <v>888888</v>
      </c>
      <c r="AQ409" s="82" t="str">
        <f>VLOOKUP(AP409,Centros!$U$2:$V$281,2,FALSE)</f>
        <v>CORRETURNOS/RAPPELS</v>
      </c>
      <c r="AR409" s="82" t="str">
        <f>VLOOKUP(A409,Centros!$AC$2:$AE$349,3,FALSE)</f>
        <v>ALGADI</v>
      </c>
      <c r="AS409" s="82">
        <f t="shared" si="29"/>
        <v>888888</v>
      </c>
      <c r="AT409" s="82">
        <f t="shared" si="31"/>
        <v>19228</v>
      </c>
    </row>
    <row r="410" spans="1:46" x14ac:dyDescent="0.3">
      <c r="A410" s="70">
        <v>19228</v>
      </c>
      <c r="B410" s="70">
        <v>2038</v>
      </c>
      <c r="C410" s="71" t="s">
        <v>8473</v>
      </c>
      <c r="D410" s="70">
        <v>2038</v>
      </c>
      <c r="E410" s="71" t="s">
        <v>35</v>
      </c>
      <c r="F410" s="72">
        <v>45901</v>
      </c>
      <c r="G410" s="72"/>
      <c r="H410" s="71" t="s">
        <v>8474</v>
      </c>
      <c r="I410" s="71" t="s">
        <v>8475</v>
      </c>
      <c r="J410" s="71" t="s">
        <v>36</v>
      </c>
      <c r="K410" s="71" t="s">
        <v>8476</v>
      </c>
      <c r="L410" s="71" t="s">
        <v>8477</v>
      </c>
      <c r="M410" s="71" t="s">
        <v>8478</v>
      </c>
      <c r="N410" s="71" t="s">
        <v>37</v>
      </c>
      <c r="O410" s="71" t="s">
        <v>38</v>
      </c>
      <c r="P410" s="70">
        <v>510</v>
      </c>
      <c r="Q410" s="71" t="s">
        <v>48</v>
      </c>
      <c r="R410" s="70">
        <v>50</v>
      </c>
      <c r="S410" s="72">
        <v>45901</v>
      </c>
      <c r="T410" s="71" t="s">
        <v>2832</v>
      </c>
      <c r="U410" s="71" t="s">
        <v>40</v>
      </c>
      <c r="V410" s="72">
        <v>22641</v>
      </c>
      <c r="W410" s="71" t="s">
        <v>115</v>
      </c>
      <c r="X410" s="71" t="s">
        <v>42</v>
      </c>
      <c r="Y410" s="71" t="s">
        <v>43</v>
      </c>
      <c r="Z410" s="70">
        <v>0</v>
      </c>
      <c r="AA410" s="70">
        <v>10</v>
      </c>
      <c r="AB410" s="71" t="s">
        <v>36</v>
      </c>
      <c r="AC410" s="71" t="s">
        <v>2905</v>
      </c>
      <c r="AD410" s="71" t="s">
        <v>44</v>
      </c>
      <c r="AE410" s="71" t="s">
        <v>45</v>
      </c>
      <c r="AF410" s="71" t="s">
        <v>40</v>
      </c>
      <c r="AG410" s="71" t="s">
        <v>46</v>
      </c>
      <c r="AH410" s="73">
        <v>600.02</v>
      </c>
      <c r="AI410" s="73">
        <v>90.64</v>
      </c>
      <c r="AJ410" s="73">
        <v>245.47</v>
      </c>
      <c r="AK410" s="70"/>
      <c r="AL410" s="73">
        <v>936.13</v>
      </c>
      <c r="AM410" s="73">
        <v>31.2</v>
      </c>
      <c r="AN410" s="109">
        <f t="shared" si="30"/>
        <v>7.8</v>
      </c>
      <c r="AO410" s="82" t="str">
        <f t="shared" si="28"/>
        <v>192288</v>
      </c>
      <c r="AP410" s="82">
        <f>VLOOKUP(AO410,Centros!$AA$2:$AB$490,2,FALSE)</f>
        <v>110085</v>
      </c>
      <c r="AQ410" s="82" t="str">
        <f>VLOOKUP(AP410,Centros!$U$2:$V$281,2,FALSE)</f>
        <v>COLEGIO VIRGEN DE MIRASIERRA</v>
      </c>
      <c r="AR410" s="82" t="str">
        <f>VLOOKUP(A410,Centros!$AC$2:$AE$349,3,FALSE)</f>
        <v>ALGADI</v>
      </c>
      <c r="AS410" s="82">
        <f t="shared" si="29"/>
        <v>110085</v>
      </c>
      <c r="AT410" s="82">
        <f t="shared" si="31"/>
        <v>19228</v>
      </c>
    </row>
    <row r="411" spans="1:46" x14ac:dyDescent="0.3">
      <c r="A411" s="70">
        <v>19228</v>
      </c>
      <c r="B411" s="70">
        <v>752</v>
      </c>
      <c r="C411" s="71" t="s">
        <v>3675</v>
      </c>
      <c r="D411" s="70">
        <v>752</v>
      </c>
      <c r="E411" s="71" t="s">
        <v>35</v>
      </c>
      <c r="F411" s="72">
        <v>44565</v>
      </c>
      <c r="G411" s="72"/>
      <c r="H411" s="71" t="s">
        <v>3676</v>
      </c>
      <c r="I411" s="71" t="s">
        <v>3677</v>
      </c>
      <c r="J411" s="71" t="s">
        <v>36</v>
      </c>
      <c r="K411" s="71" t="s">
        <v>3678</v>
      </c>
      <c r="L411" s="71" t="s">
        <v>101</v>
      </c>
      <c r="M411" s="71" t="s">
        <v>3679</v>
      </c>
      <c r="N411" s="71" t="s">
        <v>37</v>
      </c>
      <c r="O411" s="71" t="s">
        <v>38</v>
      </c>
      <c r="P411" s="70">
        <v>200</v>
      </c>
      <c r="Q411" s="71" t="s">
        <v>2925</v>
      </c>
      <c r="R411" s="70">
        <v>51.28</v>
      </c>
      <c r="S411" s="72">
        <v>39601</v>
      </c>
      <c r="T411" s="71" t="s">
        <v>286</v>
      </c>
      <c r="U411" s="71" t="s">
        <v>90</v>
      </c>
      <c r="V411" s="72">
        <v>27873</v>
      </c>
      <c r="W411" s="71" t="s">
        <v>62</v>
      </c>
      <c r="X411" s="71" t="s">
        <v>42</v>
      </c>
      <c r="Y411" s="71" t="s">
        <v>66</v>
      </c>
      <c r="Z411" s="70">
        <v>0</v>
      </c>
      <c r="AA411" s="70">
        <v>10</v>
      </c>
      <c r="AB411" s="71" t="s">
        <v>818</v>
      </c>
      <c r="AC411" s="71" t="s">
        <v>2825</v>
      </c>
      <c r="AD411" s="71" t="s">
        <v>92</v>
      </c>
      <c r="AE411" s="71" t="s">
        <v>83</v>
      </c>
      <c r="AF411" s="71" t="s">
        <v>62</v>
      </c>
      <c r="AG411" s="71" t="s">
        <v>46</v>
      </c>
      <c r="AH411" s="73">
        <v>781.97</v>
      </c>
      <c r="AI411" s="73">
        <v>118.78</v>
      </c>
      <c r="AJ411" s="73">
        <v>307.79000000000002</v>
      </c>
      <c r="AK411" s="70"/>
      <c r="AL411" s="73">
        <v>1208.54</v>
      </c>
      <c r="AM411" s="73">
        <v>38.99</v>
      </c>
      <c r="AN411" s="109">
        <f t="shared" si="30"/>
        <v>9.5041926677067075</v>
      </c>
      <c r="AO411" s="82" t="str">
        <f t="shared" si="28"/>
        <v>1922820</v>
      </c>
      <c r="AP411" s="82">
        <f>VLOOKUP(AO411,Centros!$AA$2:$AB$490,2,FALSE)</f>
        <v>110021</v>
      </c>
      <c r="AQ411" s="82" t="str">
        <f>VLOOKUP(AP411,Centros!$U$2:$V$281,2,FALSE)</f>
        <v>COLEGIO FUNDACION CALDEIRO</v>
      </c>
      <c r="AR411" s="82" t="str">
        <f>VLOOKUP(A411,Centros!$AC$2:$AE$349,3,FALSE)</f>
        <v>ALGADI</v>
      </c>
      <c r="AS411" s="82">
        <f t="shared" si="29"/>
        <v>110021</v>
      </c>
      <c r="AT411" s="82">
        <f t="shared" si="31"/>
        <v>19228</v>
      </c>
    </row>
    <row r="412" spans="1:46" x14ac:dyDescent="0.3">
      <c r="A412" s="70">
        <v>19218</v>
      </c>
      <c r="B412" s="70">
        <v>21</v>
      </c>
      <c r="C412" s="71" t="s">
        <v>3680</v>
      </c>
      <c r="D412" s="70">
        <v>21</v>
      </c>
      <c r="E412" s="71" t="s">
        <v>1239</v>
      </c>
      <c r="F412" s="72">
        <v>45677</v>
      </c>
      <c r="G412" s="72"/>
      <c r="H412" s="71" t="s">
        <v>3681</v>
      </c>
      <c r="I412" s="71" t="s">
        <v>3682</v>
      </c>
      <c r="J412" s="71" t="s">
        <v>36</v>
      </c>
      <c r="K412" s="71" t="s">
        <v>3683</v>
      </c>
      <c r="L412" s="71" t="s">
        <v>3684</v>
      </c>
      <c r="M412" s="71" t="s">
        <v>3685</v>
      </c>
      <c r="N412" s="71" t="s">
        <v>3686</v>
      </c>
      <c r="O412" s="71" t="s">
        <v>134</v>
      </c>
      <c r="P412" s="70">
        <v>200</v>
      </c>
      <c r="Q412" s="71" t="s">
        <v>2925</v>
      </c>
      <c r="R412" s="70">
        <v>80</v>
      </c>
      <c r="S412" s="72">
        <v>45677</v>
      </c>
      <c r="T412" s="71" t="s">
        <v>2866</v>
      </c>
      <c r="U412" s="71" t="s">
        <v>901</v>
      </c>
      <c r="V412" s="72">
        <v>24159</v>
      </c>
      <c r="W412" s="71" t="s">
        <v>208</v>
      </c>
      <c r="X412" s="71" t="s">
        <v>42</v>
      </c>
      <c r="Y412" s="71" t="s">
        <v>60</v>
      </c>
      <c r="Z412" s="70">
        <v>0</v>
      </c>
      <c r="AA412" s="70">
        <v>8</v>
      </c>
      <c r="AB412" s="71" t="s">
        <v>36</v>
      </c>
      <c r="AC412" s="71" t="s">
        <v>2824</v>
      </c>
      <c r="AD412" s="71" t="s">
        <v>162</v>
      </c>
      <c r="AE412" s="71" t="s">
        <v>45</v>
      </c>
      <c r="AF412" s="71" t="s">
        <v>3687</v>
      </c>
      <c r="AG412" s="71" t="s">
        <v>46</v>
      </c>
      <c r="AH412" s="73">
        <v>1025.02</v>
      </c>
      <c r="AI412" s="70"/>
      <c r="AJ412" s="73">
        <v>-586.72</v>
      </c>
      <c r="AK412" s="70"/>
      <c r="AL412" s="73">
        <v>438.3</v>
      </c>
      <c r="AM412" s="73">
        <v>14.14</v>
      </c>
      <c r="AN412" s="109">
        <f t="shared" si="30"/>
        <v>2.2093750000000001</v>
      </c>
      <c r="AO412" s="82" t="str">
        <f t="shared" si="28"/>
        <v>192184</v>
      </c>
      <c r="AP412" s="82">
        <f>VLOOKUP(AO412,Centros!$AA$2:$AB$490,2,FALSE)</f>
        <v>330004</v>
      </c>
      <c r="AQ412" s="82" t="str">
        <f>VLOOKUP(AP412,Centros!$U$2:$V$281,2,FALSE)</f>
        <v>RESIDENCIA  CLARET GRANADA</v>
      </c>
      <c r="AR412" s="82" t="str">
        <f>VLOOKUP(A412,Centros!$AC$2:$AE$349,3,FALSE)</f>
        <v>ALGADI</v>
      </c>
      <c r="AS412" s="82">
        <f t="shared" si="29"/>
        <v>330004</v>
      </c>
      <c r="AT412" s="82">
        <f t="shared" si="31"/>
        <v>19218</v>
      </c>
    </row>
    <row r="413" spans="1:46" x14ac:dyDescent="0.3">
      <c r="A413" s="70">
        <v>19228</v>
      </c>
      <c r="B413" s="70">
        <v>2212</v>
      </c>
      <c r="C413" s="71" t="s">
        <v>8479</v>
      </c>
      <c r="D413" s="70">
        <v>2212</v>
      </c>
      <c r="E413" s="71" t="s">
        <v>35</v>
      </c>
      <c r="F413" s="72">
        <v>45901</v>
      </c>
      <c r="G413" s="72"/>
      <c r="H413" s="71" t="s">
        <v>8480</v>
      </c>
      <c r="I413" s="71" t="s">
        <v>8481</v>
      </c>
      <c r="J413" s="71" t="s">
        <v>8482</v>
      </c>
      <c r="K413" s="71" t="s">
        <v>8483</v>
      </c>
      <c r="L413" s="71" t="s">
        <v>8484</v>
      </c>
      <c r="M413" s="71" t="s">
        <v>8485</v>
      </c>
      <c r="N413" s="71" t="s">
        <v>333</v>
      </c>
      <c r="O413" s="71" t="s">
        <v>38</v>
      </c>
      <c r="P413" s="70">
        <v>510</v>
      </c>
      <c r="Q413" s="71" t="s">
        <v>48</v>
      </c>
      <c r="R413" s="70">
        <v>71.25</v>
      </c>
      <c r="S413" s="72">
        <v>45901</v>
      </c>
      <c r="T413" s="71" t="s">
        <v>286</v>
      </c>
      <c r="U413" s="71" t="s">
        <v>40</v>
      </c>
      <c r="V413" s="72">
        <v>34960</v>
      </c>
      <c r="W413" s="71" t="s">
        <v>62</v>
      </c>
      <c r="X413" s="71" t="s">
        <v>42</v>
      </c>
      <c r="Y413" s="71" t="s">
        <v>43</v>
      </c>
      <c r="Z413" s="70">
        <v>0</v>
      </c>
      <c r="AA413" s="70">
        <v>10</v>
      </c>
      <c r="AB413" s="71" t="s">
        <v>36</v>
      </c>
      <c r="AC413" s="71" t="s">
        <v>2905</v>
      </c>
      <c r="AD413" s="71" t="s">
        <v>44</v>
      </c>
      <c r="AE413" s="71" t="s">
        <v>45</v>
      </c>
      <c r="AF413" s="71" t="s">
        <v>257</v>
      </c>
      <c r="AG413" s="71" t="s">
        <v>46</v>
      </c>
      <c r="AH413" s="73">
        <v>855.02</v>
      </c>
      <c r="AI413" s="73">
        <v>129.16999999999999</v>
      </c>
      <c r="AJ413" s="73">
        <v>349.54</v>
      </c>
      <c r="AK413" s="70"/>
      <c r="AL413" s="73">
        <v>1333.73</v>
      </c>
      <c r="AM413" s="73">
        <v>44.46</v>
      </c>
      <c r="AN413" s="109">
        <f t="shared" si="30"/>
        <v>7.8</v>
      </c>
      <c r="AO413" s="82" t="str">
        <f t="shared" si="28"/>
        <v>1922820</v>
      </c>
      <c r="AP413" s="82">
        <f>VLOOKUP(AO413,Centros!$AA$2:$AB$490,2,FALSE)</f>
        <v>110021</v>
      </c>
      <c r="AQ413" s="82" t="str">
        <f>VLOOKUP(AP413,Centros!$U$2:$V$281,2,FALSE)</f>
        <v>COLEGIO FUNDACION CALDEIRO</v>
      </c>
      <c r="AR413" s="82" t="str">
        <f>VLOOKUP(A413,Centros!$AC$2:$AE$349,3,FALSE)</f>
        <v>ALGADI</v>
      </c>
      <c r="AS413" s="82">
        <f t="shared" si="29"/>
        <v>110021</v>
      </c>
      <c r="AT413" s="82">
        <f t="shared" si="31"/>
        <v>19228</v>
      </c>
    </row>
    <row r="414" spans="1:46" x14ac:dyDescent="0.3">
      <c r="A414" s="70">
        <v>19218</v>
      </c>
      <c r="B414" s="70">
        <v>1</v>
      </c>
      <c r="C414" s="71" t="s">
        <v>8486</v>
      </c>
      <c r="D414" s="70">
        <v>1</v>
      </c>
      <c r="E414" s="71" t="s">
        <v>1239</v>
      </c>
      <c r="F414" s="72">
        <v>45903</v>
      </c>
      <c r="G414" s="72"/>
      <c r="H414" s="71" t="s">
        <v>8487</v>
      </c>
      <c r="I414" s="71" t="s">
        <v>8488</v>
      </c>
      <c r="J414" s="71" t="s">
        <v>36</v>
      </c>
      <c r="K414" s="71" t="s">
        <v>8489</v>
      </c>
      <c r="L414" s="71" t="s">
        <v>8490</v>
      </c>
      <c r="M414" s="71" t="s">
        <v>8491</v>
      </c>
      <c r="N414" s="71" t="s">
        <v>8492</v>
      </c>
      <c r="O414" s="71" t="s">
        <v>134</v>
      </c>
      <c r="P414" s="70">
        <v>300</v>
      </c>
      <c r="Q414" s="71" t="s">
        <v>78</v>
      </c>
      <c r="R414" s="70">
        <v>87.5</v>
      </c>
      <c r="S414" s="72">
        <v>43714</v>
      </c>
      <c r="T414" s="71" t="s">
        <v>8493</v>
      </c>
      <c r="U414" s="71" t="s">
        <v>368</v>
      </c>
      <c r="V414" s="72">
        <v>26267</v>
      </c>
      <c r="W414" s="71" t="s">
        <v>1246</v>
      </c>
      <c r="X414" s="71" t="s">
        <v>42</v>
      </c>
      <c r="Y414" s="71" t="s">
        <v>52</v>
      </c>
      <c r="Z414" s="70">
        <v>0</v>
      </c>
      <c r="AA414" s="70">
        <v>6</v>
      </c>
      <c r="AB414" s="71" t="s">
        <v>36</v>
      </c>
      <c r="AC414" s="71" t="s">
        <v>7363</v>
      </c>
      <c r="AD414" s="71" t="s">
        <v>44</v>
      </c>
      <c r="AE414" s="71" t="s">
        <v>45</v>
      </c>
      <c r="AF414" s="71" t="s">
        <v>368</v>
      </c>
      <c r="AG414" s="71" t="s">
        <v>46</v>
      </c>
      <c r="AH414" s="73">
        <v>1406.68</v>
      </c>
      <c r="AI414" s="73">
        <v>260.13</v>
      </c>
      <c r="AJ414" s="73">
        <v>534.54</v>
      </c>
      <c r="AK414" s="70"/>
      <c r="AL414" s="73">
        <v>2201.35</v>
      </c>
      <c r="AM414" s="73">
        <v>73.38</v>
      </c>
      <c r="AN414" s="109">
        <f t="shared" si="30"/>
        <v>10.482857142857142</v>
      </c>
      <c r="AO414" s="82" t="str">
        <f t="shared" si="28"/>
        <v xml:space="preserve">192181 </v>
      </c>
      <c r="AP414" s="82">
        <f>VLOOKUP(AO414,Centros!$AA$2:$AB$490,2,FALSE)</f>
        <v>110193</v>
      </c>
      <c r="AQ414" s="82" t="str">
        <f>VLOOKUP(AP414,Centros!$U$2:$V$281,2,FALSE)</f>
        <v>COL. STA Mª DEL LLANO</v>
      </c>
      <c r="AR414" s="82" t="str">
        <f>VLOOKUP(A414,Centros!$AC$2:$AE$349,3,FALSE)</f>
        <v>ALGADI</v>
      </c>
      <c r="AS414" s="82">
        <f t="shared" si="29"/>
        <v>110193</v>
      </c>
      <c r="AT414" s="82">
        <f t="shared" si="31"/>
        <v>19218</v>
      </c>
    </row>
    <row r="415" spans="1:46" x14ac:dyDescent="0.3">
      <c r="A415" s="70">
        <v>19228</v>
      </c>
      <c r="B415" s="70">
        <v>495</v>
      </c>
      <c r="C415" s="71" t="s">
        <v>3688</v>
      </c>
      <c r="D415" s="70">
        <v>495</v>
      </c>
      <c r="E415" s="71" t="s">
        <v>35</v>
      </c>
      <c r="F415" s="72">
        <v>44951</v>
      </c>
      <c r="G415" s="72"/>
      <c r="H415" s="71" t="s">
        <v>3689</v>
      </c>
      <c r="I415" s="71" t="s">
        <v>3690</v>
      </c>
      <c r="J415" s="71" t="s">
        <v>36</v>
      </c>
      <c r="K415" s="71" t="s">
        <v>3691</v>
      </c>
      <c r="L415" s="71" t="s">
        <v>3692</v>
      </c>
      <c r="M415" s="71" t="s">
        <v>3693</v>
      </c>
      <c r="N415" s="71" t="s">
        <v>206</v>
      </c>
      <c r="O415" s="71" t="s">
        <v>38</v>
      </c>
      <c r="P415" s="70">
        <v>100</v>
      </c>
      <c r="Q415" s="71" t="s">
        <v>2951</v>
      </c>
      <c r="R415" s="70">
        <v>100</v>
      </c>
      <c r="S415" s="72">
        <v>44489</v>
      </c>
      <c r="T415" s="71" t="s">
        <v>2826</v>
      </c>
      <c r="U415" s="71" t="s">
        <v>3694</v>
      </c>
      <c r="V415" s="72">
        <v>29901</v>
      </c>
      <c r="W415" s="71" t="s">
        <v>41</v>
      </c>
      <c r="X415" s="71" t="s">
        <v>42</v>
      </c>
      <c r="Y415" s="71" t="s">
        <v>66</v>
      </c>
      <c r="Z415" s="70">
        <v>0</v>
      </c>
      <c r="AA415" s="70">
        <v>3</v>
      </c>
      <c r="AB415" s="71" t="s">
        <v>36</v>
      </c>
      <c r="AC415" s="71" t="s">
        <v>2905</v>
      </c>
      <c r="AD415" s="71" t="s">
        <v>44</v>
      </c>
      <c r="AE415" s="71" t="s">
        <v>61</v>
      </c>
      <c r="AF415" s="71" t="s">
        <v>88</v>
      </c>
      <c r="AG415" s="71" t="s">
        <v>46</v>
      </c>
      <c r="AH415" s="73">
        <v>1365.21</v>
      </c>
      <c r="AI415" s="70"/>
      <c r="AJ415" s="73">
        <v>-800.28</v>
      </c>
      <c r="AK415" s="70"/>
      <c r="AL415" s="73">
        <v>564.92999999999995</v>
      </c>
      <c r="AM415" s="73">
        <v>18.829999999999998</v>
      </c>
      <c r="AN415" s="109">
        <f t="shared" si="30"/>
        <v>2.3537499999999998</v>
      </c>
      <c r="AO415" s="82" t="str">
        <f t="shared" si="28"/>
        <v>1922854</v>
      </c>
      <c r="AP415" s="82">
        <f>VLOOKUP(AO415,Centros!$AA$2:$AB$490,2,FALSE)</f>
        <v>120027</v>
      </c>
      <c r="AQ415" s="82" t="str">
        <f>VLOOKUP(AP415,Centros!$U$2:$V$281,2,FALSE)</f>
        <v>COLEGIO MAYOR CESAR CARLOS</v>
      </c>
      <c r="AR415" s="82" t="str">
        <f>VLOOKUP(A415,Centros!$AC$2:$AE$349,3,FALSE)</f>
        <v>ALGADI</v>
      </c>
      <c r="AS415" s="82">
        <f t="shared" si="29"/>
        <v>120027</v>
      </c>
      <c r="AT415" s="82">
        <f t="shared" si="31"/>
        <v>19228</v>
      </c>
    </row>
    <row r="416" spans="1:46" x14ac:dyDescent="0.3">
      <c r="A416" s="70">
        <v>19209</v>
      </c>
      <c r="B416" s="70">
        <v>27</v>
      </c>
      <c r="C416" s="71" t="s">
        <v>8494</v>
      </c>
      <c r="D416" s="70">
        <v>27</v>
      </c>
      <c r="E416" s="71" t="s">
        <v>1234</v>
      </c>
      <c r="F416" s="72">
        <v>45908</v>
      </c>
      <c r="G416" s="72"/>
      <c r="H416" s="71" t="s">
        <v>8495</v>
      </c>
      <c r="I416" s="71" t="s">
        <v>8496</v>
      </c>
      <c r="J416" s="71" t="s">
        <v>36</v>
      </c>
      <c r="K416" s="71" t="s">
        <v>8497</v>
      </c>
      <c r="L416" s="71" t="s">
        <v>8498</v>
      </c>
      <c r="M416" s="71" t="s">
        <v>8499</v>
      </c>
      <c r="N416" s="71" t="s">
        <v>1244</v>
      </c>
      <c r="O416" s="71" t="s">
        <v>266</v>
      </c>
      <c r="P416" s="70">
        <v>389</v>
      </c>
      <c r="Q416" s="71" t="s">
        <v>167</v>
      </c>
      <c r="R416" s="70">
        <v>62.5</v>
      </c>
      <c r="S416" s="72">
        <v>41414</v>
      </c>
      <c r="T416" s="71" t="s">
        <v>8500</v>
      </c>
      <c r="U416" s="71" t="s">
        <v>8501</v>
      </c>
      <c r="V416" s="72">
        <v>30247</v>
      </c>
      <c r="W416" s="71" t="s">
        <v>139</v>
      </c>
      <c r="X416" s="71" t="s">
        <v>42</v>
      </c>
      <c r="Y416" s="71" t="s">
        <v>36</v>
      </c>
      <c r="Z416" s="70">
        <v>0</v>
      </c>
      <c r="AA416" s="70">
        <v>1</v>
      </c>
      <c r="AB416" s="71" t="s">
        <v>36</v>
      </c>
      <c r="AC416" s="71" t="s">
        <v>8502</v>
      </c>
      <c r="AD416" s="71" t="s">
        <v>8503</v>
      </c>
      <c r="AE416" s="71" t="s">
        <v>45</v>
      </c>
      <c r="AF416" s="71" t="s">
        <v>36</v>
      </c>
      <c r="AG416" s="71" t="s">
        <v>46</v>
      </c>
      <c r="AH416" s="73">
        <v>936.39</v>
      </c>
      <c r="AI416" s="73">
        <v>147.66</v>
      </c>
      <c r="AJ416" s="73">
        <v>408.87</v>
      </c>
      <c r="AK416" s="70"/>
      <c r="AL416" s="73">
        <v>1492.92</v>
      </c>
      <c r="AM416" s="73">
        <v>48.16</v>
      </c>
      <c r="AN416" s="109">
        <f t="shared" si="30"/>
        <v>9.6319999999999997</v>
      </c>
      <c r="AO416" s="82" t="str">
        <f t="shared" si="28"/>
        <v>192092</v>
      </c>
      <c r="AP416" s="82">
        <f>VLOOKUP(AO416,Centros!$AA$2:$AB$490,2,FALSE)</f>
        <v>110096</v>
      </c>
      <c r="AQ416" s="82" t="str">
        <f>VLOOKUP(AP416,Centros!$U$2:$V$281,2,FALSE)</f>
        <v>COLEGIO SGDOS.CORAZONES-MIRANDA DE EBRO</v>
      </c>
      <c r="AR416" s="82" t="str">
        <f>VLOOKUP(A416,Centros!$AC$2:$AE$349,3,FALSE)</f>
        <v>ALGADI</v>
      </c>
      <c r="AS416" s="82">
        <f t="shared" si="29"/>
        <v>110096</v>
      </c>
      <c r="AT416" s="82">
        <f t="shared" si="31"/>
        <v>19209</v>
      </c>
    </row>
    <row r="417" spans="1:46" x14ac:dyDescent="0.3">
      <c r="A417" s="70">
        <v>19228</v>
      </c>
      <c r="B417" s="70">
        <v>295</v>
      </c>
      <c r="C417" s="71" t="s">
        <v>5960</v>
      </c>
      <c r="D417" s="70">
        <v>295</v>
      </c>
      <c r="E417" s="71" t="s">
        <v>35</v>
      </c>
      <c r="F417" s="72">
        <v>45902</v>
      </c>
      <c r="G417" s="72"/>
      <c r="H417" s="71" t="s">
        <v>5961</v>
      </c>
      <c r="I417" s="71" t="s">
        <v>5962</v>
      </c>
      <c r="J417" s="71" t="s">
        <v>5963</v>
      </c>
      <c r="K417" s="71" t="s">
        <v>5964</v>
      </c>
      <c r="L417" s="71" t="s">
        <v>5965</v>
      </c>
      <c r="M417" s="71" t="s">
        <v>5966</v>
      </c>
      <c r="N417" s="71" t="s">
        <v>5317</v>
      </c>
      <c r="O417" s="71" t="s">
        <v>38</v>
      </c>
      <c r="P417" s="70">
        <v>300</v>
      </c>
      <c r="Q417" s="71" t="s">
        <v>85</v>
      </c>
      <c r="R417" s="70">
        <v>100</v>
      </c>
      <c r="S417" s="72">
        <v>39702</v>
      </c>
      <c r="T417" s="71" t="s">
        <v>5759</v>
      </c>
      <c r="U417" s="71" t="s">
        <v>86</v>
      </c>
      <c r="V417" s="72">
        <v>25486</v>
      </c>
      <c r="W417" s="71" t="s">
        <v>312</v>
      </c>
      <c r="X417" s="71" t="s">
        <v>42</v>
      </c>
      <c r="Y417" s="71" t="s">
        <v>36</v>
      </c>
      <c r="Z417" s="70">
        <v>0</v>
      </c>
      <c r="AA417" s="70">
        <v>8</v>
      </c>
      <c r="AB417" s="71" t="s">
        <v>36</v>
      </c>
      <c r="AC417" s="71" t="s">
        <v>2905</v>
      </c>
      <c r="AD417" s="71" t="s">
        <v>44</v>
      </c>
      <c r="AE417" s="71" t="s">
        <v>61</v>
      </c>
      <c r="AF417" s="71" t="s">
        <v>88</v>
      </c>
      <c r="AG417" s="71" t="s">
        <v>55</v>
      </c>
      <c r="AH417" s="73">
        <v>1349.51</v>
      </c>
      <c r="AI417" s="73">
        <v>187.25</v>
      </c>
      <c r="AJ417" s="73">
        <v>492.84</v>
      </c>
      <c r="AK417" s="70"/>
      <c r="AL417" s="73">
        <v>2029.6</v>
      </c>
      <c r="AM417" s="73">
        <v>67.650000000000006</v>
      </c>
      <c r="AN417" s="109">
        <f t="shared" si="30"/>
        <v>8.4562500000000007</v>
      </c>
      <c r="AO417" s="82" t="str">
        <f t="shared" si="28"/>
        <v>1922851</v>
      </c>
      <c r="AP417" s="82">
        <f>VLOOKUP(AO417,Centros!$AA$2:$AB$490,2,FALSE)</f>
        <v>110120</v>
      </c>
      <c r="AQ417" s="82" t="str">
        <f>VLOOKUP(AP417,Centros!$U$2:$V$281,2,FALSE)</f>
        <v>COLEGIO CRISTO REY  - LAS ROZAS</v>
      </c>
      <c r="AR417" s="82" t="str">
        <f>VLOOKUP(A417,Centros!$AC$2:$AE$349,3,FALSE)</f>
        <v>ALGADI</v>
      </c>
      <c r="AS417" s="82">
        <f t="shared" si="29"/>
        <v>110120</v>
      </c>
      <c r="AT417" s="82">
        <f t="shared" si="31"/>
        <v>19228</v>
      </c>
    </row>
    <row r="418" spans="1:46" x14ac:dyDescent="0.3">
      <c r="A418" s="70">
        <v>19228</v>
      </c>
      <c r="B418" s="70">
        <v>1282</v>
      </c>
      <c r="C418" s="71" t="s">
        <v>3695</v>
      </c>
      <c r="D418" s="70">
        <v>1282</v>
      </c>
      <c r="E418" s="71" t="s">
        <v>35</v>
      </c>
      <c r="F418" s="72">
        <v>45050</v>
      </c>
      <c r="G418" s="72"/>
      <c r="H418" s="71" t="s">
        <v>3696</v>
      </c>
      <c r="I418" s="71" t="s">
        <v>3697</v>
      </c>
      <c r="J418" s="71" t="s">
        <v>36</v>
      </c>
      <c r="K418" s="71" t="s">
        <v>3698</v>
      </c>
      <c r="L418" s="71" t="s">
        <v>3699</v>
      </c>
      <c r="M418" s="71" t="s">
        <v>3700</v>
      </c>
      <c r="N418" s="71" t="s">
        <v>37</v>
      </c>
      <c r="O418" s="71" t="s">
        <v>38</v>
      </c>
      <c r="P418" s="70">
        <v>100</v>
      </c>
      <c r="Q418" s="71" t="s">
        <v>2951</v>
      </c>
      <c r="R418" s="70">
        <v>100</v>
      </c>
      <c r="S418" s="72">
        <v>45050</v>
      </c>
      <c r="T418" s="71" t="s">
        <v>3158</v>
      </c>
      <c r="U418" s="71" t="s">
        <v>155</v>
      </c>
      <c r="V418" s="72">
        <v>32958</v>
      </c>
      <c r="W418" s="71" t="s">
        <v>229</v>
      </c>
      <c r="X418" s="71" t="s">
        <v>51</v>
      </c>
      <c r="Y418" s="71" t="s">
        <v>36</v>
      </c>
      <c r="Z418" s="70">
        <v>0</v>
      </c>
      <c r="AA418" s="70">
        <v>6</v>
      </c>
      <c r="AB418" s="71" t="s">
        <v>36</v>
      </c>
      <c r="AC418" s="71" t="s">
        <v>2905</v>
      </c>
      <c r="AD418" s="71" t="s">
        <v>44</v>
      </c>
      <c r="AE418" s="71" t="s">
        <v>61</v>
      </c>
      <c r="AF418" s="71" t="s">
        <v>69</v>
      </c>
      <c r="AG418" s="71" t="s">
        <v>55</v>
      </c>
      <c r="AH418" s="73">
        <v>1542.82</v>
      </c>
      <c r="AI418" s="73">
        <v>193.14</v>
      </c>
      <c r="AJ418" s="73">
        <v>556.73</v>
      </c>
      <c r="AK418" s="70"/>
      <c r="AL418" s="73">
        <v>2292.69</v>
      </c>
      <c r="AM418" s="73">
        <v>76.42</v>
      </c>
      <c r="AN418" s="109">
        <f t="shared" si="30"/>
        <v>9.5525000000000002</v>
      </c>
      <c r="AO418" s="82" t="str">
        <f t="shared" si="28"/>
        <v>19228101</v>
      </c>
      <c r="AP418" s="82">
        <f>VLOOKUP(AO418,Centros!$AA$2:$AB$490,2,FALSE)</f>
        <v>310002</v>
      </c>
      <c r="AQ418" s="82" t="str">
        <f>VLOOKUP(AP418,Centros!$U$2:$V$281,2,FALSE)</f>
        <v>FUNDACIÓN GIL GAYARRE LA GRANJA-AREA ADULTOS</v>
      </c>
      <c r="AR418" s="82" t="str">
        <f>VLOOKUP(A418,Centros!$AC$2:$AE$349,3,FALSE)</f>
        <v>ALGADI</v>
      </c>
      <c r="AS418" s="82">
        <f t="shared" si="29"/>
        <v>310002</v>
      </c>
      <c r="AT418" s="82">
        <f t="shared" si="31"/>
        <v>19228</v>
      </c>
    </row>
    <row r="419" spans="1:46" x14ac:dyDescent="0.3">
      <c r="A419" s="70">
        <v>20003</v>
      </c>
      <c r="B419" s="70">
        <v>19</v>
      </c>
      <c r="C419" s="71" t="s">
        <v>8504</v>
      </c>
      <c r="D419" s="70">
        <v>19</v>
      </c>
      <c r="E419" s="71" t="s">
        <v>7670</v>
      </c>
      <c r="F419" s="72">
        <v>45908</v>
      </c>
      <c r="G419" s="72"/>
      <c r="H419" s="71" t="s">
        <v>8505</v>
      </c>
      <c r="I419" s="71" t="s">
        <v>8506</v>
      </c>
      <c r="J419" s="71" t="s">
        <v>36</v>
      </c>
      <c r="K419" s="71" t="s">
        <v>8507</v>
      </c>
      <c r="L419" s="71" t="s">
        <v>8508</v>
      </c>
      <c r="M419" s="71" t="s">
        <v>8509</v>
      </c>
      <c r="N419" s="71" t="s">
        <v>347</v>
      </c>
      <c r="O419" s="71" t="s">
        <v>157</v>
      </c>
      <c r="P419" s="70">
        <v>300</v>
      </c>
      <c r="Q419" s="71" t="s">
        <v>78</v>
      </c>
      <c r="R419" s="70">
        <v>28.12</v>
      </c>
      <c r="S419" s="72">
        <v>45201</v>
      </c>
      <c r="T419" s="71" t="s">
        <v>7676</v>
      </c>
      <c r="U419" s="71" t="s">
        <v>5261</v>
      </c>
      <c r="V419" s="72">
        <v>31972</v>
      </c>
      <c r="W419" s="71" t="s">
        <v>70</v>
      </c>
      <c r="X419" s="71" t="s">
        <v>42</v>
      </c>
      <c r="Y419" s="71" t="s">
        <v>43</v>
      </c>
      <c r="Z419" s="70">
        <v>0</v>
      </c>
      <c r="AA419" s="70">
        <v>10</v>
      </c>
      <c r="AB419" s="71" t="s">
        <v>36</v>
      </c>
      <c r="AC419" s="71" t="s">
        <v>2910</v>
      </c>
      <c r="AD419" s="71" t="s">
        <v>44</v>
      </c>
      <c r="AE419" s="71" t="s">
        <v>45</v>
      </c>
      <c r="AF419" s="71" t="s">
        <v>5415</v>
      </c>
      <c r="AG419" s="71" t="s">
        <v>46</v>
      </c>
      <c r="AH419" s="73">
        <v>408.74</v>
      </c>
      <c r="AI419" s="70"/>
      <c r="AJ419" s="73">
        <v>143.52000000000001</v>
      </c>
      <c r="AK419" s="70"/>
      <c r="AL419" s="73">
        <v>552.26</v>
      </c>
      <c r="AM419" s="73">
        <v>18.41</v>
      </c>
      <c r="AN419" s="109">
        <f t="shared" si="30"/>
        <v>8.1836770981507829</v>
      </c>
      <c r="AO419" s="82" t="str">
        <f t="shared" si="28"/>
        <v>200031</v>
      </c>
      <c r="AP419" s="82">
        <f>VLOOKUP(AO419,Centros!$AA$2:$AB$490,2,FALSE)</f>
        <v>110050</v>
      </c>
      <c r="AQ419" s="82" t="str">
        <f>VLOOKUP(AP419,Centros!$U$2:$V$281,2,FALSE)</f>
        <v>PADRE DEHON</v>
      </c>
      <c r="AR419" s="82" t="str">
        <f>VLOOKUP(A419,Centros!$AC$2:$AE$349,3,FALSE)</f>
        <v>SMI</v>
      </c>
      <c r="AS419" s="82">
        <f t="shared" si="29"/>
        <v>110050</v>
      </c>
      <c r="AT419" s="82">
        <f t="shared" si="31"/>
        <v>20003</v>
      </c>
    </row>
    <row r="420" spans="1:46" x14ac:dyDescent="0.3">
      <c r="A420" s="70">
        <v>20003</v>
      </c>
      <c r="B420" s="70">
        <v>21</v>
      </c>
      <c r="C420" s="71" t="s">
        <v>8510</v>
      </c>
      <c r="D420" s="70">
        <v>21</v>
      </c>
      <c r="E420" s="71" t="s">
        <v>7670</v>
      </c>
      <c r="F420" s="72">
        <v>45931</v>
      </c>
      <c r="G420" s="72"/>
      <c r="H420" s="71" t="s">
        <v>8511</v>
      </c>
      <c r="I420" s="71" t="s">
        <v>8512</v>
      </c>
      <c r="J420" s="71" t="s">
        <v>36</v>
      </c>
      <c r="K420" s="71" t="s">
        <v>8513</v>
      </c>
      <c r="L420" s="71" t="s">
        <v>8514</v>
      </c>
      <c r="M420" s="71" t="s">
        <v>8515</v>
      </c>
      <c r="N420" s="71" t="s">
        <v>8516</v>
      </c>
      <c r="O420" s="71" t="s">
        <v>157</v>
      </c>
      <c r="P420" s="70">
        <v>300</v>
      </c>
      <c r="Q420" s="71" t="s">
        <v>78</v>
      </c>
      <c r="R420" s="70">
        <v>28.12</v>
      </c>
      <c r="S420" s="72">
        <v>45566</v>
      </c>
      <c r="T420" s="71" t="s">
        <v>7676</v>
      </c>
      <c r="U420" s="71" t="s">
        <v>5261</v>
      </c>
      <c r="V420" s="72">
        <v>27808</v>
      </c>
      <c r="W420" s="71" t="s">
        <v>70</v>
      </c>
      <c r="X420" s="71" t="s">
        <v>42</v>
      </c>
      <c r="Y420" s="71" t="s">
        <v>52</v>
      </c>
      <c r="Z420" s="70">
        <v>0</v>
      </c>
      <c r="AA420" s="70">
        <v>10</v>
      </c>
      <c r="AB420" s="71" t="s">
        <v>36</v>
      </c>
      <c r="AC420" s="71" t="s">
        <v>2910</v>
      </c>
      <c r="AD420" s="71" t="s">
        <v>44</v>
      </c>
      <c r="AE420" s="71" t="s">
        <v>45</v>
      </c>
      <c r="AF420" s="71" t="s">
        <v>5261</v>
      </c>
      <c r="AG420" s="71" t="s">
        <v>46</v>
      </c>
      <c r="AH420" s="73">
        <v>408.74</v>
      </c>
      <c r="AI420" s="70"/>
      <c r="AJ420" s="73">
        <v>143.52000000000001</v>
      </c>
      <c r="AK420" s="70"/>
      <c r="AL420" s="73">
        <v>552.26</v>
      </c>
      <c r="AM420" s="73">
        <v>18.41</v>
      </c>
      <c r="AN420" s="109">
        <f t="shared" si="30"/>
        <v>8.1836770981507829</v>
      </c>
      <c r="AO420" s="82" t="str">
        <f t="shared" si="28"/>
        <v>200031</v>
      </c>
      <c r="AP420" s="82">
        <f>VLOOKUP(AO420,Centros!$AA$2:$AB$490,2,FALSE)</f>
        <v>110050</v>
      </c>
      <c r="AQ420" s="82" t="str">
        <f>VLOOKUP(AP420,Centros!$U$2:$V$281,2,FALSE)</f>
        <v>PADRE DEHON</v>
      </c>
      <c r="AR420" s="82" t="str">
        <f>VLOOKUP(A420,Centros!$AC$2:$AE$349,3,FALSE)</f>
        <v>SMI</v>
      </c>
      <c r="AS420" s="82">
        <f t="shared" si="29"/>
        <v>110050</v>
      </c>
      <c r="AT420" s="82">
        <f t="shared" si="31"/>
        <v>20003</v>
      </c>
    </row>
    <row r="421" spans="1:46" x14ac:dyDescent="0.3">
      <c r="A421" s="70">
        <v>19228</v>
      </c>
      <c r="B421" s="70">
        <v>1734</v>
      </c>
      <c r="C421" s="71" t="s">
        <v>5967</v>
      </c>
      <c r="D421" s="70">
        <v>1734</v>
      </c>
      <c r="E421" s="71" t="s">
        <v>35</v>
      </c>
      <c r="F421" s="72">
        <v>45904</v>
      </c>
      <c r="G421" s="72"/>
      <c r="H421" s="71" t="s">
        <v>5968</v>
      </c>
      <c r="I421" s="71" t="s">
        <v>5969</v>
      </c>
      <c r="J421" s="71" t="s">
        <v>36</v>
      </c>
      <c r="K421" s="71" t="s">
        <v>5970</v>
      </c>
      <c r="L421" s="71" t="s">
        <v>5971</v>
      </c>
      <c r="M421" s="71" t="s">
        <v>5972</v>
      </c>
      <c r="N421" s="71" t="s">
        <v>196</v>
      </c>
      <c r="O421" s="71" t="s">
        <v>38</v>
      </c>
      <c r="P421" s="70">
        <v>300</v>
      </c>
      <c r="Q421" s="71" t="s">
        <v>78</v>
      </c>
      <c r="R421" s="70">
        <v>87.5</v>
      </c>
      <c r="S421" s="72">
        <v>36801</v>
      </c>
      <c r="T421" s="71" t="s">
        <v>820</v>
      </c>
      <c r="U421" s="71" t="s">
        <v>200</v>
      </c>
      <c r="V421" s="72">
        <v>25146</v>
      </c>
      <c r="W421" s="71" t="s">
        <v>821</v>
      </c>
      <c r="X421" s="71" t="s">
        <v>42</v>
      </c>
      <c r="Y421" s="71" t="s">
        <v>36</v>
      </c>
      <c r="Z421" s="70">
        <v>1</v>
      </c>
      <c r="AA421" s="70">
        <v>10</v>
      </c>
      <c r="AB421" s="71" t="s">
        <v>823</v>
      </c>
      <c r="AC421" s="71" t="s">
        <v>2905</v>
      </c>
      <c r="AD421" s="71" t="s">
        <v>44</v>
      </c>
      <c r="AE421" s="71" t="s">
        <v>45</v>
      </c>
      <c r="AF421" s="71" t="s">
        <v>200</v>
      </c>
      <c r="AG421" s="71" t="s">
        <v>46</v>
      </c>
      <c r="AH421" s="73">
        <v>1262.69</v>
      </c>
      <c r="AI421" s="73">
        <v>174.17</v>
      </c>
      <c r="AJ421" s="73">
        <v>460.8</v>
      </c>
      <c r="AK421" s="70"/>
      <c r="AL421" s="73">
        <v>1897.66</v>
      </c>
      <c r="AM421" s="73">
        <v>63.26</v>
      </c>
      <c r="AN421" s="109">
        <f t="shared" si="30"/>
        <v>9.0371428571428574</v>
      </c>
      <c r="AO421" s="82" t="str">
        <f t="shared" si="28"/>
        <v>19228111</v>
      </c>
      <c r="AP421" s="82">
        <f>VLOOKUP(AO421,Centros!$AA$2:$AB$490,2,FALSE)</f>
        <v>110801</v>
      </c>
      <c r="AQ421" s="82" t="str">
        <f>VLOOKUP(AP421,Centros!$U$2:$V$281,2,FALSE)</f>
        <v>COL. VEDRUNA CARABANCHEL</v>
      </c>
      <c r="AR421" s="82" t="str">
        <f>VLOOKUP(A421,Centros!$AC$2:$AE$349,3,FALSE)</f>
        <v>ALGADI</v>
      </c>
      <c r="AS421" s="82">
        <f t="shared" si="29"/>
        <v>110801</v>
      </c>
      <c r="AT421" s="82">
        <f t="shared" si="31"/>
        <v>19228</v>
      </c>
    </row>
    <row r="422" spans="1:46" x14ac:dyDescent="0.3">
      <c r="A422" s="70">
        <v>19208</v>
      </c>
      <c r="B422" s="70">
        <v>61</v>
      </c>
      <c r="C422" s="71" t="s">
        <v>8517</v>
      </c>
      <c r="D422" s="70">
        <v>61</v>
      </c>
      <c r="E422" s="71" t="s">
        <v>1226</v>
      </c>
      <c r="F422" s="72">
        <v>45904</v>
      </c>
      <c r="G422" s="72"/>
      <c r="H422" s="71" t="s">
        <v>8518</v>
      </c>
      <c r="I422" s="71" t="s">
        <v>8519</v>
      </c>
      <c r="J422" s="71" t="s">
        <v>36</v>
      </c>
      <c r="K422" s="71" t="s">
        <v>8520</v>
      </c>
      <c r="L422" s="71" t="s">
        <v>8521</v>
      </c>
      <c r="M422" s="71" t="s">
        <v>8522</v>
      </c>
      <c r="N422" s="71" t="s">
        <v>1241</v>
      </c>
      <c r="O422" s="71" t="s">
        <v>81</v>
      </c>
      <c r="P422" s="70">
        <v>300</v>
      </c>
      <c r="Q422" s="71" t="s">
        <v>78</v>
      </c>
      <c r="R422" s="70">
        <v>100</v>
      </c>
      <c r="S422" s="72">
        <v>43355</v>
      </c>
      <c r="T422" s="71" t="s">
        <v>1242</v>
      </c>
      <c r="U422" s="71" t="s">
        <v>8523</v>
      </c>
      <c r="V422" s="72">
        <v>23581</v>
      </c>
      <c r="W422" s="71" t="s">
        <v>111</v>
      </c>
      <c r="X422" s="71" t="s">
        <v>42</v>
      </c>
      <c r="Y422" s="71" t="s">
        <v>52</v>
      </c>
      <c r="Z422" s="70">
        <v>0</v>
      </c>
      <c r="AA422" s="70">
        <v>10</v>
      </c>
      <c r="AB422" s="71" t="s">
        <v>36</v>
      </c>
      <c r="AC422" s="71" t="s">
        <v>2906</v>
      </c>
      <c r="AD422" s="71" t="s">
        <v>44</v>
      </c>
      <c r="AE422" s="71" t="s">
        <v>45</v>
      </c>
      <c r="AF422" s="71" t="s">
        <v>36</v>
      </c>
      <c r="AG422" s="71" t="s">
        <v>46</v>
      </c>
      <c r="AH422" s="73">
        <v>1509.61</v>
      </c>
      <c r="AI422" s="73">
        <v>253.99</v>
      </c>
      <c r="AJ422" s="73">
        <v>565.6</v>
      </c>
      <c r="AK422" s="70"/>
      <c r="AL422" s="73">
        <v>2329.1999999999998</v>
      </c>
      <c r="AM422" s="73">
        <v>75.14</v>
      </c>
      <c r="AN422" s="109">
        <f t="shared" si="30"/>
        <v>9.3925000000000001</v>
      </c>
      <c r="AO422" s="82" t="str">
        <f t="shared" si="28"/>
        <v>192083</v>
      </c>
      <c r="AP422" s="82">
        <f>VLOOKUP(AO422,Centros!$AA$2:$AB$490,2,FALSE)</f>
        <v>110025</v>
      </c>
      <c r="AQ422" s="82" t="str">
        <f>VLOOKUP(AP422,Centros!$U$2:$V$281,2,FALSE)</f>
        <v>COLEGIO TERESIANAS GANDUXER</v>
      </c>
      <c r="AR422" s="82" t="str">
        <f>VLOOKUP(A422,Centros!$AC$2:$AE$349,3,FALSE)</f>
        <v>ALGADI</v>
      </c>
      <c r="AS422" s="82">
        <f t="shared" si="29"/>
        <v>110025</v>
      </c>
      <c r="AT422" s="82">
        <f t="shared" si="31"/>
        <v>19208</v>
      </c>
    </row>
    <row r="423" spans="1:46" x14ac:dyDescent="0.3">
      <c r="A423" s="70">
        <v>19228</v>
      </c>
      <c r="B423" s="70">
        <v>241</v>
      </c>
      <c r="C423" s="71" t="s">
        <v>3701</v>
      </c>
      <c r="D423" s="70">
        <v>241</v>
      </c>
      <c r="E423" s="71" t="s">
        <v>35</v>
      </c>
      <c r="F423" s="72">
        <v>45198</v>
      </c>
      <c r="G423" s="72"/>
      <c r="H423" s="71" t="s">
        <v>3702</v>
      </c>
      <c r="I423" s="71" t="s">
        <v>3703</v>
      </c>
      <c r="J423" s="71" t="s">
        <v>3704</v>
      </c>
      <c r="K423" s="71" t="s">
        <v>3705</v>
      </c>
      <c r="L423" s="71" t="s">
        <v>3706</v>
      </c>
      <c r="M423" s="71" t="s">
        <v>3707</v>
      </c>
      <c r="N423" s="71" t="s">
        <v>206</v>
      </c>
      <c r="O423" s="71" t="s">
        <v>38</v>
      </c>
      <c r="P423" s="70">
        <v>100</v>
      </c>
      <c r="Q423" s="71" t="s">
        <v>2951</v>
      </c>
      <c r="R423" s="70">
        <v>100</v>
      </c>
      <c r="S423" s="72">
        <v>45198</v>
      </c>
      <c r="T423" s="71" t="s">
        <v>336</v>
      </c>
      <c r="U423" s="71" t="s">
        <v>155</v>
      </c>
      <c r="V423" s="72">
        <v>28858</v>
      </c>
      <c r="W423" s="71" t="s">
        <v>337</v>
      </c>
      <c r="X423" s="71" t="s">
        <v>42</v>
      </c>
      <c r="Y423" s="71" t="s">
        <v>36</v>
      </c>
      <c r="Z423" s="70">
        <v>0</v>
      </c>
      <c r="AA423" s="70">
        <v>6</v>
      </c>
      <c r="AB423" s="71" t="s">
        <v>36</v>
      </c>
      <c r="AC423" s="71" t="s">
        <v>2905</v>
      </c>
      <c r="AD423" s="71" t="s">
        <v>44</v>
      </c>
      <c r="AE423" s="71" t="s">
        <v>61</v>
      </c>
      <c r="AF423" s="71" t="s">
        <v>348</v>
      </c>
      <c r="AG423" s="71" t="s">
        <v>46</v>
      </c>
      <c r="AH423" s="73">
        <v>1981.6</v>
      </c>
      <c r="AI423" s="73">
        <v>301.22000000000003</v>
      </c>
      <c r="AJ423" s="73">
        <v>732.11</v>
      </c>
      <c r="AK423" s="70"/>
      <c r="AL423" s="73">
        <v>3014.93</v>
      </c>
      <c r="AM423" s="73">
        <v>100.5</v>
      </c>
      <c r="AN423" s="109">
        <f t="shared" si="30"/>
        <v>12.5625</v>
      </c>
      <c r="AO423" s="82" t="str">
        <f t="shared" si="28"/>
        <v xml:space="preserve">19228104 </v>
      </c>
      <c r="AP423" s="82">
        <f>VLOOKUP(AO423,Centros!$AA$2:$AB$490,2,FALSE)</f>
        <v>340034</v>
      </c>
      <c r="AQ423" s="82" t="str">
        <f>VLOOKUP(AP423,Centros!$U$2:$V$281,2,FALSE)</f>
        <v>COMUNIDAD C. SAN AGUSTIN P. DAMIAN</v>
      </c>
      <c r="AR423" s="82" t="str">
        <f>VLOOKUP(A423,Centros!$AC$2:$AE$349,3,FALSE)</f>
        <v>ALGADI</v>
      </c>
      <c r="AS423" s="82">
        <f t="shared" si="29"/>
        <v>340034</v>
      </c>
      <c r="AT423" s="82">
        <f t="shared" si="31"/>
        <v>19228</v>
      </c>
    </row>
    <row r="424" spans="1:46" x14ac:dyDescent="0.3">
      <c r="A424" s="70">
        <v>19228</v>
      </c>
      <c r="B424" s="70">
        <v>302</v>
      </c>
      <c r="C424" s="71" t="s">
        <v>8524</v>
      </c>
      <c r="D424" s="70">
        <v>302</v>
      </c>
      <c r="E424" s="71" t="s">
        <v>35</v>
      </c>
      <c r="F424" s="72">
        <v>45897</v>
      </c>
      <c r="G424" s="72"/>
      <c r="H424" s="71" t="s">
        <v>8525</v>
      </c>
      <c r="I424" s="71" t="s">
        <v>8526</v>
      </c>
      <c r="J424" s="71" t="s">
        <v>36</v>
      </c>
      <c r="K424" s="71" t="s">
        <v>8527</v>
      </c>
      <c r="L424" s="71" t="s">
        <v>8528</v>
      </c>
      <c r="M424" s="71" t="s">
        <v>8529</v>
      </c>
      <c r="N424" s="71" t="s">
        <v>264</v>
      </c>
      <c r="O424" s="71" t="s">
        <v>38</v>
      </c>
      <c r="P424" s="70">
        <v>300</v>
      </c>
      <c r="Q424" s="71" t="s">
        <v>85</v>
      </c>
      <c r="R424" s="70">
        <v>100</v>
      </c>
      <c r="S424" s="72">
        <v>38231</v>
      </c>
      <c r="T424" s="71" t="s">
        <v>2826</v>
      </c>
      <c r="U424" s="71" t="s">
        <v>124</v>
      </c>
      <c r="V424" s="72">
        <v>23884</v>
      </c>
      <c r="W424" s="71" t="s">
        <v>41</v>
      </c>
      <c r="X424" s="71" t="s">
        <v>42</v>
      </c>
      <c r="Y424" s="71" t="s">
        <v>36</v>
      </c>
      <c r="Z424" s="70">
        <v>0</v>
      </c>
      <c r="AA424" s="70">
        <v>4</v>
      </c>
      <c r="AB424" s="71" t="s">
        <v>36</v>
      </c>
      <c r="AC424" s="71" t="s">
        <v>2905</v>
      </c>
      <c r="AD424" s="71" t="s">
        <v>44</v>
      </c>
      <c r="AE424" s="71" t="s">
        <v>61</v>
      </c>
      <c r="AF424" s="71" t="s">
        <v>36</v>
      </c>
      <c r="AG424" s="71" t="s">
        <v>46</v>
      </c>
      <c r="AH424" s="73">
        <v>1772.12</v>
      </c>
      <c r="AI424" s="70"/>
      <c r="AJ424" s="73">
        <v>-1014.35</v>
      </c>
      <c r="AK424" s="70"/>
      <c r="AL424" s="73">
        <v>757.77</v>
      </c>
      <c r="AM424" s="73">
        <v>24.44</v>
      </c>
      <c r="AN424" s="109">
        <f t="shared" si="30"/>
        <v>3.0550000000000002</v>
      </c>
      <c r="AO424" s="82" t="str">
        <f t="shared" si="28"/>
        <v>1922854</v>
      </c>
      <c r="AP424" s="82">
        <f>VLOOKUP(AO424,Centros!$AA$2:$AB$490,2,FALSE)</f>
        <v>120027</v>
      </c>
      <c r="AQ424" s="82" t="str">
        <f>VLOOKUP(AP424,Centros!$U$2:$V$281,2,FALSE)</f>
        <v>COLEGIO MAYOR CESAR CARLOS</v>
      </c>
      <c r="AR424" s="82" t="str">
        <f>VLOOKUP(A424,Centros!$AC$2:$AE$349,3,FALSE)</f>
        <v>ALGADI</v>
      </c>
      <c r="AS424" s="82">
        <f t="shared" si="29"/>
        <v>120027</v>
      </c>
      <c r="AT424" s="82">
        <f t="shared" si="31"/>
        <v>19228</v>
      </c>
    </row>
    <row r="425" spans="1:46" x14ac:dyDescent="0.3">
      <c r="A425" s="70">
        <v>19228</v>
      </c>
      <c r="B425" s="70">
        <v>124</v>
      </c>
      <c r="C425" s="71" t="s">
        <v>8530</v>
      </c>
      <c r="D425" s="70">
        <v>124</v>
      </c>
      <c r="E425" s="71" t="s">
        <v>35</v>
      </c>
      <c r="F425" s="72">
        <v>45904</v>
      </c>
      <c r="G425" s="72"/>
      <c r="H425" s="71" t="s">
        <v>8531</v>
      </c>
      <c r="I425" s="71" t="s">
        <v>8532</v>
      </c>
      <c r="J425" s="71" t="s">
        <v>8533</v>
      </c>
      <c r="K425" s="71" t="s">
        <v>8534</v>
      </c>
      <c r="L425" s="71" t="s">
        <v>8535</v>
      </c>
      <c r="M425" s="71" t="s">
        <v>8536</v>
      </c>
      <c r="N425" s="71" t="s">
        <v>5486</v>
      </c>
      <c r="O425" s="71" t="s">
        <v>38</v>
      </c>
      <c r="P425" s="70">
        <v>300</v>
      </c>
      <c r="Q425" s="71" t="s">
        <v>78</v>
      </c>
      <c r="R425" s="70">
        <v>81.25</v>
      </c>
      <c r="S425" s="72">
        <v>41164</v>
      </c>
      <c r="T425" s="71" t="s">
        <v>2827</v>
      </c>
      <c r="U425" s="71" t="s">
        <v>58</v>
      </c>
      <c r="V425" s="72">
        <v>23202</v>
      </c>
      <c r="W425" s="71" t="s">
        <v>208</v>
      </c>
      <c r="X425" s="71" t="s">
        <v>42</v>
      </c>
      <c r="Y425" s="71" t="s">
        <v>36</v>
      </c>
      <c r="Z425" s="70">
        <v>0</v>
      </c>
      <c r="AA425" s="70">
        <v>10</v>
      </c>
      <c r="AB425" s="71" t="s">
        <v>36</v>
      </c>
      <c r="AC425" s="71" t="s">
        <v>2905</v>
      </c>
      <c r="AD425" s="71" t="s">
        <v>44</v>
      </c>
      <c r="AE425" s="71" t="s">
        <v>61</v>
      </c>
      <c r="AF425" s="71" t="s">
        <v>40</v>
      </c>
      <c r="AG425" s="71" t="s">
        <v>46</v>
      </c>
      <c r="AH425" s="73">
        <v>1109.78</v>
      </c>
      <c r="AI425" s="73">
        <v>147.30000000000001</v>
      </c>
      <c r="AJ425" s="73">
        <v>403.14</v>
      </c>
      <c r="AK425" s="70"/>
      <c r="AL425" s="73">
        <v>1660.22</v>
      </c>
      <c r="AM425" s="73">
        <v>55.34</v>
      </c>
      <c r="AN425" s="109">
        <f t="shared" si="30"/>
        <v>8.5138461538461545</v>
      </c>
      <c r="AO425" s="82" t="str">
        <f t="shared" si="28"/>
        <v>192284</v>
      </c>
      <c r="AP425" s="82">
        <f>VLOOKUP(AO425,Centros!$AA$2:$AB$490,2,FALSE)</f>
        <v>110082</v>
      </c>
      <c r="AQ425" s="82" t="str">
        <f>VLOOKUP(AP425,Centros!$U$2:$V$281,2,FALSE)</f>
        <v>COL. SAN MIGUEL ARCANGEL</v>
      </c>
      <c r="AR425" s="82" t="str">
        <f>VLOOKUP(A425,Centros!$AC$2:$AE$349,3,FALSE)</f>
        <v>ALGADI</v>
      </c>
      <c r="AS425" s="82">
        <f t="shared" si="29"/>
        <v>110082</v>
      </c>
      <c r="AT425" s="82">
        <f t="shared" si="31"/>
        <v>19228</v>
      </c>
    </row>
    <row r="426" spans="1:46" x14ac:dyDescent="0.3">
      <c r="A426" s="70">
        <v>19228</v>
      </c>
      <c r="B426" s="70">
        <v>336</v>
      </c>
      <c r="C426" s="71" t="s">
        <v>3708</v>
      </c>
      <c r="D426" s="70">
        <v>336</v>
      </c>
      <c r="E426" s="71" t="s">
        <v>35</v>
      </c>
      <c r="F426" s="72">
        <v>44348</v>
      </c>
      <c r="G426" s="72"/>
      <c r="H426" s="71" t="s">
        <v>3709</v>
      </c>
      <c r="I426" s="71" t="s">
        <v>3710</v>
      </c>
      <c r="J426" s="71" t="s">
        <v>3711</v>
      </c>
      <c r="K426" s="71" t="s">
        <v>3712</v>
      </c>
      <c r="L426" s="71" t="s">
        <v>3713</v>
      </c>
      <c r="M426" s="71" t="s">
        <v>3714</v>
      </c>
      <c r="N426" s="71" t="s">
        <v>196</v>
      </c>
      <c r="O426" s="71" t="s">
        <v>38</v>
      </c>
      <c r="P426" s="70">
        <v>100</v>
      </c>
      <c r="Q426" s="71" t="s">
        <v>2951</v>
      </c>
      <c r="R426" s="70">
        <v>100</v>
      </c>
      <c r="S426" s="72">
        <v>43107</v>
      </c>
      <c r="T426" s="71" t="s">
        <v>2842</v>
      </c>
      <c r="U426" s="71" t="s">
        <v>106</v>
      </c>
      <c r="V426" s="72">
        <v>27035</v>
      </c>
      <c r="W426" s="71" t="s">
        <v>129</v>
      </c>
      <c r="X426" s="71" t="s">
        <v>42</v>
      </c>
      <c r="Y426" s="71" t="s">
        <v>36</v>
      </c>
      <c r="Z426" s="70">
        <v>0</v>
      </c>
      <c r="AA426" s="70">
        <v>10</v>
      </c>
      <c r="AB426" s="71" t="s">
        <v>36</v>
      </c>
      <c r="AC426" s="71" t="s">
        <v>2905</v>
      </c>
      <c r="AD426" s="71" t="s">
        <v>44</v>
      </c>
      <c r="AE426" s="71" t="s">
        <v>53</v>
      </c>
      <c r="AF426" s="71" t="s">
        <v>71</v>
      </c>
      <c r="AG426" s="71" t="s">
        <v>46</v>
      </c>
      <c r="AH426" s="73">
        <v>1200.04</v>
      </c>
      <c r="AI426" s="73">
        <v>181.29</v>
      </c>
      <c r="AJ426" s="73">
        <v>442.98</v>
      </c>
      <c r="AK426" s="70"/>
      <c r="AL426" s="73">
        <v>1824.31</v>
      </c>
      <c r="AM426" s="73">
        <v>60.81</v>
      </c>
      <c r="AN426" s="109">
        <f t="shared" si="30"/>
        <v>7.6012500000000003</v>
      </c>
      <c r="AO426" s="82" t="str">
        <f t="shared" si="28"/>
        <v>1922853</v>
      </c>
      <c r="AP426" s="82">
        <f>VLOOKUP(AO426,Centros!$AA$2:$AB$490,2,FALSE)</f>
        <v>120009</v>
      </c>
      <c r="AQ426" s="82" t="str">
        <f>VLOOKUP(AP426,Centros!$U$2:$V$281,2,FALSE)</f>
        <v>COLEGIO MAYOR ALCALA</v>
      </c>
      <c r="AR426" s="82" t="str">
        <f>VLOOKUP(A426,Centros!$AC$2:$AE$349,3,FALSE)</f>
        <v>ALGADI</v>
      </c>
      <c r="AS426" s="82">
        <f t="shared" si="29"/>
        <v>120009</v>
      </c>
      <c r="AT426" s="82">
        <f t="shared" si="31"/>
        <v>19228</v>
      </c>
    </row>
    <row r="427" spans="1:46" x14ac:dyDescent="0.3">
      <c r="A427" s="70">
        <v>19228</v>
      </c>
      <c r="B427" s="70">
        <v>982</v>
      </c>
      <c r="C427" s="71" t="s">
        <v>3715</v>
      </c>
      <c r="D427" s="70">
        <v>982</v>
      </c>
      <c r="E427" s="71" t="s">
        <v>35</v>
      </c>
      <c r="F427" s="72">
        <v>44805</v>
      </c>
      <c r="G427" s="72"/>
      <c r="H427" s="71" t="s">
        <v>3716</v>
      </c>
      <c r="I427" s="71" t="s">
        <v>3717</v>
      </c>
      <c r="J427" s="71" t="s">
        <v>3718</v>
      </c>
      <c r="K427" s="71" t="s">
        <v>3719</v>
      </c>
      <c r="L427" s="71" t="s">
        <v>3720</v>
      </c>
      <c r="M427" s="71" t="s">
        <v>3721</v>
      </c>
      <c r="N427" s="71" t="s">
        <v>37</v>
      </c>
      <c r="O427" s="71" t="s">
        <v>38</v>
      </c>
      <c r="P427" s="70">
        <v>200</v>
      </c>
      <c r="Q427" s="71" t="s">
        <v>2925</v>
      </c>
      <c r="R427" s="70">
        <v>51.28</v>
      </c>
      <c r="S427" s="72">
        <v>36586</v>
      </c>
      <c r="T427" s="71" t="s">
        <v>2846</v>
      </c>
      <c r="U427" s="71" t="s">
        <v>223</v>
      </c>
      <c r="V427" s="72">
        <v>23748</v>
      </c>
      <c r="W427" s="71" t="s">
        <v>103</v>
      </c>
      <c r="X427" s="71" t="s">
        <v>42</v>
      </c>
      <c r="Y427" s="71" t="s">
        <v>52</v>
      </c>
      <c r="Z427" s="70">
        <v>0</v>
      </c>
      <c r="AA427" s="70">
        <v>4</v>
      </c>
      <c r="AB427" s="71" t="s">
        <v>818</v>
      </c>
      <c r="AC427" s="71" t="s">
        <v>2825</v>
      </c>
      <c r="AD427" s="71" t="s">
        <v>92</v>
      </c>
      <c r="AE427" s="71" t="s">
        <v>45</v>
      </c>
      <c r="AF427" s="71" t="s">
        <v>222</v>
      </c>
      <c r="AG427" s="71" t="s">
        <v>46</v>
      </c>
      <c r="AH427" s="73">
        <v>893.58</v>
      </c>
      <c r="AI427" s="73">
        <v>132.69</v>
      </c>
      <c r="AJ427" s="73">
        <v>350.67</v>
      </c>
      <c r="AK427" s="70"/>
      <c r="AL427" s="73">
        <v>1376.94</v>
      </c>
      <c r="AM427" s="73">
        <v>44.42</v>
      </c>
      <c r="AN427" s="109">
        <f t="shared" si="30"/>
        <v>10.827808112324492</v>
      </c>
      <c r="AO427" s="82" t="str">
        <f t="shared" si="28"/>
        <v>1922891</v>
      </c>
      <c r="AP427" s="82">
        <f>VLOOKUP(AO427,Centros!$AA$2:$AB$490,2,FALSE)</f>
        <v>110011</v>
      </c>
      <c r="AQ427" s="82" t="str">
        <f>VLOOKUP(AP427,Centros!$U$2:$V$281,2,FALSE)</f>
        <v>COLEGIO SAMER CALASANZ</v>
      </c>
      <c r="AR427" s="82" t="str">
        <f>VLOOKUP(A427,Centros!$AC$2:$AE$349,3,FALSE)</f>
        <v>ALGADI</v>
      </c>
      <c r="AS427" s="82">
        <f t="shared" si="29"/>
        <v>110011</v>
      </c>
      <c r="AT427" s="82">
        <f t="shared" si="31"/>
        <v>19228</v>
      </c>
    </row>
    <row r="428" spans="1:46" x14ac:dyDescent="0.3">
      <c r="A428" s="70">
        <v>20028</v>
      </c>
      <c r="B428" s="70">
        <v>925</v>
      </c>
      <c r="C428" s="71" t="s">
        <v>8537</v>
      </c>
      <c r="D428" s="70">
        <v>925</v>
      </c>
      <c r="E428" s="71" t="s">
        <v>63</v>
      </c>
      <c r="F428" s="72">
        <v>45931</v>
      </c>
      <c r="G428" s="72"/>
      <c r="H428" s="71" t="s">
        <v>8538</v>
      </c>
      <c r="I428" s="71" t="s">
        <v>8539</v>
      </c>
      <c r="J428" s="71" t="s">
        <v>36</v>
      </c>
      <c r="K428" s="71" t="s">
        <v>8540</v>
      </c>
      <c r="L428" s="71" t="s">
        <v>8541</v>
      </c>
      <c r="M428" s="71" t="s">
        <v>8542</v>
      </c>
      <c r="N428" s="71" t="s">
        <v>37</v>
      </c>
      <c r="O428" s="71" t="s">
        <v>38</v>
      </c>
      <c r="P428" s="70">
        <v>300</v>
      </c>
      <c r="Q428" s="71" t="s">
        <v>78</v>
      </c>
      <c r="R428" s="70">
        <v>25</v>
      </c>
      <c r="S428" s="72">
        <v>45566</v>
      </c>
      <c r="T428" s="71" t="s">
        <v>2840</v>
      </c>
      <c r="U428" s="71" t="s">
        <v>79</v>
      </c>
      <c r="V428" s="72">
        <v>37481</v>
      </c>
      <c r="W428" s="71" t="s">
        <v>59</v>
      </c>
      <c r="X428" s="71" t="s">
        <v>51</v>
      </c>
      <c r="Y428" s="71" t="s">
        <v>36</v>
      </c>
      <c r="Z428" s="70">
        <v>0</v>
      </c>
      <c r="AA428" s="70">
        <v>10</v>
      </c>
      <c r="AB428" s="71" t="s">
        <v>36</v>
      </c>
      <c r="AC428" s="71" t="s">
        <v>2905</v>
      </c>
      <c r="AD428" s="71" t="s">
        <v>44</v>
      </c>
      <c r="AE428" s="71" t="s">
        <v>45</v>
      </c>
      <c r="AF428" s="71" t="s">
        <v>79</v>
      </c>
      <c r="AG428" s="71" t="s">
        <v>46</v>
      </c>
      <c r="AH428" s="73">
        <v>300.01</v>
      </c>
      <c r="AI428" s="73">
        <v>45.32</v>
      </c>
      <c r="AJ428" s="73">
        <v>126.95</v>
      </c>
      <c r="AK428" s="70"/>
      <c r="AL428" s="73">
        <v>472.28</v>
      </c>
      <c r="AM428" s="73">
        <v>15.74</v>
      </c>
      <c r="AN428" s="109">
        <f t="shared" si="30"/>
        <v>7.87</v>
      </c>
      <c r="AO428" s="82" t="str">
        <f t="shared" si="28"/>
        <v>2002813</v>
      </c>
      <c r="AP428" s="82">
        <f>VLOOKUP(AO428,Centros!$AA$2:$AB$490,2,FALSE)</f>
        <v>110060</v>
      </c>
      <c r="AQ428" s="82" t="str">
        <f>VLOOKUP(AP428,Centros!$U$2:$V$281,2,FALSE)</f>
        <v>COL. SAN BUENAVENTURA</v>
      </c>
      <c r="AR428" s="82" t="str">
        <f>VLOOKUP(A428,Centros!$AC$2:$AE$349,3,FALSE)</f>
        <v>SMI</v>
      </c>
      <c r="AS428" s="82">
        <f t="shared" si="29"/>
        <v>110060</v>
      </c>
      <c r="AT428" s="82">
        <f t="shared" si="31"/>
        <v>20028</v>
      </c>
    </row>
    <row r="429" spans="1:46" x14ac:dyDescent="0.3">
      <c r="A429" s="70">
        <v>20028</v>
      </c>
      <c r="B429" s="70">
        <v>798</v>
      </c>
      <c r="C429" s="71" t="s">
        <v>3722</v>
      </c>
      <c r="D429" s="70">
        <v>798</v>
      </c>
      <c r="E429" s="71" t="s">
        <v>63</v>
      </c>
      <c r="F429" s="72">
        <v>45748</v>
      </c>
      <c r="G429" s="72"/>
      <c r="H429" s="71" t="s">
        <v>3723</v>
      </c>
      <c r="I429" s="71" t="s">
        <v>3724</v>
      </c>
      <c r="J429" s="71" t="s">
        <v>36</v>
      </c>
      <c r="K429" s="71" t="s">
        <v>3725</v>
      </c>
      <c r="L429" s="71" t="s">
        <v>3726</v>
      </c>
      <c r="M429" s="71" t="s">
        <v>3727</v>
      </c>
      <c r="N429" s="71" t="s">
        <v>350</v>
      </c>
      <c r="O429" s="71" t="s">
        <v>38</v>
      </c>
      <c r="P429" s="70">
        <v>200</v>
      </c>
      <c r="Q429" s="71" t="s">
        <v>2925</v>
      </c>
      <c r="R429" s="70">
        <v>75.67</v>
      </c>
      <c r="S429" s="72">
        <v>44817</v>
      </c>
      <c r="T429" s="71" t="s">
        <v>2897</v>
      </c>
      <c r="U429" s="71" t="s">
        <v>160</v>
      </c>
      <c r="V429" s="72">
        <v>36249</v>
      </c>
      <c r="W429" s="71" t="s">
        <v>161</v>
      </c>
      <c r="X429" s="71" t="s">
        <v>42</v>
      </c>
      <c r="Y429" s="71" t="s">
        <v>66</v>
      </c>
      <c r="Z429" s="70">
        <v>0</v>
      </c>
      <c r="AA429" s="70">
        <v>8</v>
      </c>
      <c r="AB429" s="71" t="s">
        <v>36</v>
      </c>
      <c r="AC429" s="71" t="s">
        <v>2824</v>
      </c>
      <c r="AD429" s="71" t="s">
        <v>162</v>
      </c>
      <c r="AE429" s="71" t="s">
        <v>45</v>
      </c>
      <c r="AF429" s="71" t="s">
        <v>3061</v>
      </c>
      <c r="AG429" s="71" t="s">
        <v>46</v>
      </c>
      <c r="AH429" s="73">
        <v>915.41</v>
      </c>
      <c r="AI429" s="73">
        <v>149.09</v>
      </c>
      <c r="AJ429" s="73">
        <v>356.01</v>
      </c>
      <c r="AK429" s="70"/>
      <c r="AL429" s="73">
        <v>1420.51</v>
      </c>
      <c r="AM429" s="73">
        <v>47.35</v>
      </c>
      <c r="AN429" s="109">
        <f t="shared" si="30"/>
        <v>7.8217919915422227</v>
      </c>
      <c r="AO429" s="82" t="str">
        <f t="shared" ref="AO429:AO487" si="32">CONCATENATE(A429,W429)</f>
        <v>2002844</v>
      </c>
      <c r="AP429" s="82">
        <f>VLOOKUP(AO429,Centros!$AA$2:$AB$490,2,FALSE)</f>
        <v>330028</v>
      </c>
      <c r="AQ429" s="82" t="str">
        <f>VLOOKUP(AP429,Centros!$U$2:$V$281,2,FALSE)</f>
        <v>CLARETIANOS COLMENAR ASISTENCIAL</v>
      </c>
      <c r="AR429" s="82" t="str">
        <f>VLOOKUP(A429,Centros!$AC$2:$AE$349,3,FALSE)</f>
        <v>SMI</v>
      </c>
      <c r="AS429" s="82">
        <f t="shared" ref="AS429:AS487" si="33">+AP429</f>
        <v>330028</v>
      </c>
      <c r="AT429" s="82">
        <f t="shared" si="31"/>
        <v>20028</v>
      </c>
    </row>
    <row r="430" spans="1:46" x14ac:dyDescent="0.3">
      <c r="A430" s="70">
        <v>20028</v>
      </c>
      <c r="B430" s="70">
        <v>1059</v>
      </c>
      <c r="C430" s="71" t="s">
        <v>8543</v>
      </c>
      <c r="D430" s="70">
        <v>1059</v>
      </c>
      <c r="E430" s="71" t="s">
        <v>63</v>
      </c>
      <c r="F430" s="72">
        <v>45908</v>
      </c>
      <c r="G430" s="72"/>
      <c r="H430" s="71" t="s">
        <v>8544</v>
      </c>
      <c r="I430" s="71" t="s">
        <v>8545</v>
      </c>
      <c r="J430" s="71" t="s">
        <v>36</v>
      </c>
      <c r="K430" s="71" t="s">
        <v>8546</v>
      </c>
      <c r="L430" s="71" t="s">
        <v>8547</v>
      </c>
      <c r="M430" s="71" t="s">
        <v>8548</v>
      </c>
      <c r="N430" s="71" t="s">
        <v>37</v>
      </c>
      <c r="O430" s="71" t="s">
        <v>38</v>
      </c>
      <c r="P430" s="70">
        <v>300</v>
      </c>
      <c r="Q430" s="71" t="s">
        <v>57</v>
      </c>
      <c r="R430" s="70">
        <v>25</v>
      </c>
      <c r="S430" s="72">
        <v>45600</v>
      </c>
      <c r="T430" s="71" t="s">
        <v>7542</v>
      </c>
      <c r="U430" s="71" t="s">
        <v>79</v>
      </c>
      <c r="V430" s="72">
        <v>33147</v>
      </c>
      <c r="W430" s="71" t="s">
        <v>923</v>
      </c>
      <c r="X430" s="71" t="s">
        <v>42</v>
      </c>
      <c r="Y430" s="71" t="s">
        <v>52</v>
      </c>
      <c r="Z430" s="70">
        <v>0</v>
      </c>
      <c r="AA430" s="70">
        <v>10</v>
      </c>
      <c r="AB430" s="71" t="s">
        <v>36</v>
      </c>
      <c r="AC430" s="71" t="s">
        <v>2905</v>
      </c>
      <c r="AD430" s="71" t="s">
        <v>44</v>
      </c>
      <c r="AE430" s="71" t="s">
        <v>45</v>
      </c>
      <c r="AF430" s="71" t="s">
        <v>5324</v>
      </c>
      <c r="AG430" s="71" t="s">
        <v>46</v>
      </c>
      <c r="AH430" s="73">
        <v>300.01</v>
      </c>
      <c r="AI430" s="73">
        <v>45.32</v>
      </c>
      <c r="AJ430" s="73">
        <v>126.95</v>
      </c>
      <c r="AK430" s="70"/>
      <c r="AL430" s="73">
        <v>472.28</v>
      </c>
      <c r="AM430" s="73">
        <v>15.74</v>
      </c>
      <c r="AN430" s="109">
        <f t="shared" si="30"/>
        <v>7.87</v>
      </c>
      <c r="AO430" s="82" t="str">
        <f t="shared" si="32"/>
        <v>2002849</v>
      </c>
      <c r="AP430" s="82">
        <f>VLOOKUP(AO430,Centros!$AA$2:$AB$490,2,FALSE)</f>
        <v>110208</v>
      </c>
      <c r="AQ430" s="82" t="str">
        <f>VLOOKUP(AP430,Centros!$U$2:$V$281,2,FALSE)</f>
        <v>GSD LAS ARTES</v>
      </c>
      <c r="AR430" s="82" t="str">
        <f>VLOOKUP(A430,Centros!$AC$2:$AE$349,3,FALSE)</f>
        <v>SMI</v>
      </c>
      <c r="AS430" s="82">
        <f t="shared" si="33"/>
        <v>110208</v>
      </c>
      <c r="AT430" s="82">
        <f t="shared" si="31"/>
        <v>20028</v>
      </c>
    </row>
    <row r="431" spans="1:46" x14ac:dyDescent="0.3">
      <c r="A431" s="70">
        <v>19228</v>
      </c>
      <c r="B431" s="70">
        <v>2232</v>
      </c>
      <c r="C431" s="71" t="s">
        <v>8549</v>
      </c>
      <c r="D431" s="70">
        <v>2232</v>
      </c>
      <c r="E431" s="71" t="s">
        <v>35</v>
      </c>
      <c r="F431" s="72">
        <v>45910</v>
      </c>
      <c r="G431" s="72"/>
      <c r="H431" s="71" t="s">
        <v>8550</v>
      </c>
      <c r="I431" s="71" t="s">
        <v>8551</v>
      </c>
      <c r="J431" s="71" t="s">
        <v>36</v>
      </c>
      <c r="K431" s="71" t="s">
        <v>8552</v>
      </c>
      <c r="L431" s="71" t="s">
        <v>8553</v>
      </c>
      <c r="M431" s="71" t="s">
        <v>8554</v>
      </c>
      <c r="N431" s="71" t="s">
        <v>37</v>
      </c>
      <c r="O431" s="71" t="s">
        <v>38</v>
      </c>
      <c r="P431" s="70">
        <v>300</v>
      </c>
      <c r="Q431" s="71" t="s">
        <v>57</v>
      </c>
      <c r="R431" s="70">
        <v>50</v>
      </c>
      <c r="S431" s="72">
        <v>45910</v>
      </c>
      <c r="T431" s="71" t="s">
        <v>173</v>
      </c>
      <c r="U431" s="71" t="s">
        <v>40</v>
      </c>
      <c r="V431" s="72">
        <v>29723</v>
      </c>
      <c r="W431" s="71" t="s">
        <v>70</v>
      </c>
      <c r="X431" s="71" t="s">
        <v>42</v>
      </c>
      <c r="Y431" s="71" t="s">
        <v>60</v>
      </c>
      <c r="Z431" s="70">
        <v>0</v>
      </c>
      <c r="AA431" s="70">
        <v>10</v>
      </c>
      <c r="AB431" s="71" t="s">
        <v>36</v>
      </c>
      <c r="AC431" s="71" t="s">
        <v>2905</v>
      </c>
      <c r="AD431" s="71" t="s">
        <v>44</v>
      </c>
      <c r="AE431" s="71" t="s">
        <v>45</v>
      </c>
      <c r="AF431" s="71" t="s">
        <v>40</v>
      </c>
      <c r="AG431" s="71" t="s">
        <v>46</v>
      </c>
      <c r="AH431" s="73">
        <v>600.02</v>
      </c>
      <c r="AI431" s="73">
        <v>90.64</v>
      </c>
      <c r="AJ431" s="73">
        <v>245.47</v>
      </c>
      <c r="AK431" s="70"/>
      <c r="AL431" s="73">
        <v>936.13</v>
      </c>
      <c r="AM431" s="73">
        <v>31.2</v>
      </c>
      <c r="AN431" s="109">
        <f t="shared" si="30"/>
        <v>7.8</v>
      </c>
      <c r="AO431" s="82" t="str">
        <f t="shared" si="32"/>
        <v>192281</v>
      </c>
      <c r="AP431" s="82">
        <f>VLOOKUP(AO431,Centros!$AA$2:$AB$490,2,FALSE)</f>
        <v>110001</v>
      </c>
      <c r="AQ431" s="82" t="str">
        <f>VLOOKUP(AP431,Centros!$U$2:$V$281,2,FALSE)</f>
        <v>COLEGIO AGUSTINIANO</v>
      </c>
      <c r="AR431" s="82" t="str">
        <f>VLOOKUP(A431,Centros!$AC$2:$AE$349,3,FALSE)</f>
        <v>ALGADI</v>
      </c>
      <c r="AS431" s="82">
        <f t="shared" si="33"/>
        <v>110001</v>
      </c>
      <c r="AT431" s="82">
        <f t="shared" si="31"/>
        <v>19228</v>
      </c>
    </row>
    <row r="432" spans="1:46" x14ac:dyDescent="0.3">
      <c r="A432" s="70">
        <v>19228</v>
      </c>
      <c r="B432" s="70">
        <v>755</v>
      </c>
      <c r="C432" s="71" t="s">
        <v>3728</v>
      </c>
      <c r="D432" s="70">
        <v>755</v>
      </c>
      <c r="E432" s="71" t="s">
        <v>35</v>
      </c>
      <c r="F432" s="72">
        <v>44986</v>
      </c>
      <c r="G432" s="72"/>
      <c r="H432" s="71" t="s">
        <v>3729</v>
      </c>
      <c r="I432" s="71" t="s">
        <v>3730</v>
      </c>
      <c r="J432" s="71" t="s">
        <v>36</v>
      </c>
      <c r="K432" s="71" t="s">
        <v>3731</v>
      </c>
      <c r="L432" s="71" t="s">
        <v>101</v>
      </c>
      <c r="M432" s="71" t="s">
        <v>3732</v>
      </c>
      <c r="N432" s="71" t="s">
        <v>37</v>
      </c>
      <c r="O432" s="71" t="s">
        <v>38</v>
      </c>
      <c r="P432" s="70">
        <v>100</v>
      </c>
      <c r="Q432" s="71" t="s">
        <v>2951</v>
      </c>
      <c r="R432" s="70">
        <v>100</v>
      </c>
      <c r="S432" s="72">
        <v>37915</v>
      </c>
      <c r="T432" s="71" t="s">
        <v>3733</v>
      </c>
      <c r="U432" s="71" t="s">
        <v>126</v>
      </c>
      <c r="V432" s="72">
        <v>24912</v>
      </c>
      <c r="W432" s="71" t="s">
        <v>425</v>
      </c>
      <c r="X432" s="71" t="s">
        <v>42</v>
      </c>
      <c r="Y432" s="71" t="s">
        <v>36</v>
      </c>
      <c r="Z432" s="70">
        <v>0</v>
      </c>
      <c r="AA432" s="70">
        <v>6</v>
      </c>
      <c r="AB432" s="71" t="s">
        <v>36</v>
      </c>
      <c r="AC432" s="71" t="s">
        <v>2905</v>
      </c>
      <c r="AD432" s="71" t="s">
        <v>44</v>
      </c>
      <c r="AE432" s="71" t="s">
        <v>61</v>
      </c>
      <c r="AF432" s="71" t="s">
        <v>352</v>
      </c>
      <c r="AG432" s="71" t="s">
        <v>46</v>
      </c>
      <c r="AH432" s="73">
        <v>1484.84</v>
      </c>
      <c r="AI432" s="73">
        <v>193.14</v>
      </c>
      <c r="AJ432" s="73">
        <v>538.13</v>
      </c>
      <c r="AK432" s="70"/>
      <c r="AL432" s="73">
        <v>2216.11</v>
      </c>
      <c r="AM432" s="73">
        <v>73.87</v>
      </c>
      <c r="AN432" s="109">
        <f t="shared" si="30"/>
        <v>9.2337500000000006</v>
      </c>
      <c r="AO432" s="82" t="str">
        <f t="shared" si="32"/>
        <v>1922874</v>
      </c>
      <c r="AP432" s="82">
        <f>VLOOKUP(AO432,Centros!$AA$2:$AB$490,2,FALSE)</f>
        <v>340013</v>
      </c>
      <c r="AQ432" s="82" t="str">
        <f>VLOOKUP(AP432,Centros!$U$2:$V$281,2,FALSE)</f>
        <v>CLARETIANOS BUEN SUCESO</v>
      </c>
      <c r="AR432" s="82" t="str">
        <f>VLOOKUP(A432,Centros!$AC$2:$AE$349,3,FALSE)</f>
        <v>ALGADI</v>
      </c>
      <c r="AS432" s="82">
        <f t="shared" si="33"/>
        <v>340013</v>
      </c>
      <c r="AT432" s="82">
        <f t="shared" si="31"/>
        <v>19228</v>
      </c>
    </row>
    <row r="433" spans="1:46" x14ac:dyDescent="0.3">
      <c r="A433" s="70">
        <v>20028</v>
      </c>
      <c r="B433" s="70">
        <v>1079</v>
      </c>
      <c r="C433" s="71" t="s">
        <v>8556</v>
      </c>
      <c r="D433" s="70">
        <v>1079</v>
      </c>
      <c r="E433" s="71" t="s">
        <v>63</v>
      </c>
      <c r="F433" s="72">
        <v>45911</v>
      </c>
      <c r="G433" s="72"/>
      <c r="H433" s="71" t="s">
        <v>8557</v>
      </c>
      <c r="I433" s="71" t="s">
        <v>8558</v>
      </c>
      <c r="J433" s="71" t="s">
        <v>36</v>
      </c>
      <c r="K433" s="71" t="s">
        <v>8559</v>
      </c>
      <c r="L433" s="71" t="s">
        <v>8560</v>
      </c>
      <c r="M433" s="71" t="s">
        <v>8561</v>
      </c>
      <c r="N433" s="71" t="s">
        <v>37</v>
      </c>
      <c r="O433" s="71" t="s">
        <v>38</v>
      </c>
      <c r="P433" s="70">
        <v>300</v>
      </c>
      <c r="Q433" s="71" t="s">
        <v>57</v>
      </c>
      <c r="R433" s="70">
        <v>25</v>
      </c>
      <c r="S433" s="72">
        <v>45911</v>
      </c>
      <c r="T433" s="71" t="s">
        <v>5414</v>
      </c>
      <c r="U433" s="71" t="s">
        <v>79</v>
      </c>
      <c r="V433" s="72">
        <v>38545</v>
      </c>
      <c r="W433" s="71" t="s">
        <v>165</v>
      </c>
      <c r="X433" s="71" t="s">
        <v>42</v>
      </c>
      <c r="Y433" s="71" t="s">
        <v>43</v>
      </c>
      <c r="Z433" s="70">
        <v>0</v>
      </c>
      <c r="AA433" s="70">
        <v>10</v>
      </c>
      <c r="AB433" s="71" t="s">
        <v>36</v>
      </c>
      <c r="AC433" s="71" t="s">
        <v>2905</v>
      </c>
      <c r="AD433" s="71" t="s">
        <v>44</v>
      </c>
      <c r="AE433" s="71" t="s">
        <v>45</v>
      </c>
      <c r="AF433" s="71" t="s">
        <v>5324</v>
      </c>
      <c r="AG433" s="71" t="s">
        <v>46</v>
      </c>
      <c r="AH433" s="73">
        <v>300.01</v>
      </c>
      <c r="AI433" s="73">
        <v>45.32</v>
      </c>
      <c r="AJ433" s="73">
        <v>126.95</v>
      </c>
      <c r="AK433" s="70"/>
      <c r="AL433" s="73">
        <v>472.28</v>
      </c>
      <c r="AM433" s="73">
        <v>15.74</v>
      </c>
      <c r="AN433" s="109">
        <f t="shared" si="30"/>
        <v>7.87</v>
      </c>
      <c r="AO433" s="82" t="str">
        <f t="shared" si="32"/>
        <v>2002843</v>
      </c>
      <c r="AP433" s="82">
        <f>VLOOKUP(AO433,Centros!$AA$2:$AB$490,2,FALSE)</f>
        <v>110207</v>
      </c>
      <c r="AQ433" s="82" t="str">
        <f>VLOOKUP(AP433,Centros!$U$2:$V$281,2,FALSE)</f>
        <v>GREDOS SAN DIEGO -  VALDEBEBAS</v>
      </c>
      <c r="AR433" s="82" t="str">
        <f>VLOOKUP(A433,Centros!$AC$2:$AE$349,3,FALSE)</f>
        <v>SMI</v>
      </c>
      <c r="AS433" s="82">
        <f t="shared" si="33"/>
        <v>110207</v>
      </c>
      <c r="AT433" s="82">
        <f t="shared" si="31"/>
        <v>20028</v>
      </c>
    </row>
    <row r="434" spans="1:46" x14ac:dyDescent="0.3">
      <c r="A434" s="70">
        <v>19209</v>
      </c>
      <c r="B434" s="70">
        <v>4</v>
      </c>
      <c r="C434" s="71" t="s">
        <v>3734</v>
      </c>
      <c r="D434" s="70">
        <v>4</v>
      </c>
      <c r="E434" s="71" t="s">
        <v>1234</v>
      </c>
      <c r="F434" s="72">
        <v>45607</v>
      </c>
      <c r="G434" s="72"/>
      <c r="H434" s="71" t="s">
        <v>3735</v>
      </c>
      <c r="I434" s="71" t="s">
        <v>3736</v>
      </c>
      <c r="J434" s="71" t="s">
        <v>36</v>
      </c>
      <c r="K434" s="71" t="s">
        <v>3737</v>
      </c>
      <c r="L434" s="71" t="s">
        <v>3738</v>
      </c>
      <c r="M434" s="71" t="s">
        <v>3739</v>
      </c>
      <c r="N434" s="71" t="s">
        <v>265</v>
      </c>
      <c r="O434" s="71" t="s">
        <v>266</v>
      </c>
      <c r="P434" s="70">
        <v>200</v>
      </c>
      <c r="Q434" s="71" t="s">
        <v>2925</v>
      </c>
      <c r="R434" s="70">
        <v>90</v>
      </c>
      <c r="S434" s="72">
        <v>42622</v>
      </c>
      <c r="T434" s="71" t="s">
        <v>1238</v>
      </c>
      <c r="U434" s="71" t="s">
        <v>155</v>
      </c>
      <c r="V434" s="72">
        <v>30799</v>
      </c>
      <c r="W434" s="71" t="s">
        <v>111</v>
      </c>
      <c r="X434" s="71" t="s">
        <v>42</v>
      </c>
      <c r="Y434" s="71" t="s">
        <v>36</v>
      </c>
      <c r="Z434" s="70">
        <v>0</v>
      </c>
      <c r="AA434" s="70">
        <v>6</v>
      </c>
      <c r="AB434" s="71" t="s">
        <v>36</v>
      </c>
      <c r="AC434" s="71" t="s">
        <v>2912</v>
      </c>
      <c r="AD434" s="71" t="s">
        <v>44</v>
      </c>
      <c r="AE434" s="71" t="s">
        <v>61</v>
      </c>
      <c r="AF434" s="71" t="s">
        <v>3740</v>
      </c>
      <c r="AG434" s="71" t="s">
        <v>46</v>
      </c>
      <c r="AH434" s="73">
        <v>1324.38</v>
      </c>
      <c r="AI434" s="73">
        <v>200.43</v>
      </c>
      <c r="AJ434" s="73">
        <v>489.01</v>
      </c>
      <c r="AK434" s="70"/>
      <c r="AL434" s="73">
        <v>2013.82</v>
      </c>
      <c r="AM434" s="73">
        <v>64.959999999999994</v>
      </c>
      <c r="AN434" s="109">
        <f t="shared" si="30"/>
        <v>9.0222222222222204</v>
      </c>
      <c r="AO434" s="82" t="str">
        <f t="shared" si="32"/>
        <v>192093</v>
      </c>
      <c r="AP434" s="82">
        <f>VLOOKUP(AO434,Centros!$AA$2:$AB$490,2,FALSE)</f>
        <v>110039</v>
      </c>
      <c r="AQ434" s="82" t="str">
        <f>VLOOKUP(AP434,Centros!$U$2:$V$281,2,FALSE)</f>
        <v>COLEGIO MM. CONCEPCIONISTAS BURGOS</v>
      </c>
      <c r="AR434" s="82" t="str">
        <f>VLOOKUP(A434,Centros!$AC$2:$AE$349,3,FALSE)</f>
        <v>ALGADI</v>
      </c>
      <c r="AS434" s="82">
        <f t="shared" si="33"/>
        <v>110039</v>
      </c>
      <c r="AT434" s="82">
        <f t="shared" si="31"/>
        <v>19209</v>
      </c>
    </row>
    <row r="435" spans="1:46" x14ac:dyDescent="0.3">
      <c r="A435" s="70">
        <v>19228</v>
      </c>
      <c r="B435" s="70">
        <v>708</v>
      </c>
      <c r="C435" s="71" t="s">
        <v>3741</v>
      </c>
      <c r="D435" s="70">
        <v>708</v>
      </c>
      <c r="E435" s="71" t="s">
        <v>35</v>
      </c>
      <c r="F435" s="72">
        <v>44566</v>
      </c>
      <c r="G435" s="72"/>
      <c r="H435" s="71" t="s">
        <v>3742</v>
      </c>
      <c r="I435" s="71" t="s">
        <v>3743</v>
      </c>
      <c r="J435" s="71" t="s">
        <v>36</v>
      </c>
      <c r="K435" s="71" t="s">
        <v>3744</v>
      </c>
      <c r="L435" s="71" t="s">
        <v>3745</v>
      </c>
      <c r="M435" s="71" t="s">
        <v>3746</v>
      </c>
      <c r="N435" s="71" t="s">
        <v>141</v>
      </c>
      <c r="O435" s="71" t="s">
        <v>38</v>
      </c>
      <c r="P435" s="70">
        <v>200</v>
      </c>
      <c r="Q435" s="71" t="s">
        <v>2925</v>
      </c>
      <c r="R435" s="70">
        <v>62.5</v>
      </c>
      <c r="S435" s="72">
        <v>40099</v>
      </c>
      <c r="T435" s="71" t="s">
        <v>3111</v>
      </c>
      <c r="U435" s="71" t="s">
        <v>58</v>
      </c>
      <c r="V435" s="72">
        <v>23272</v>
      </c>
      <c r="W435" s="71" t="s">
        <v>212</v>
      </c>
      <c r="X435" s="71" t="s">
        <v>42</v>
      </c>
      <c r="Y435" s="71" t="s">
        <v>60</v>
      </c>
      <c r="Z435" s="70">
        <v>0</v>
      </c>
      <c r="AA435" s="70">
        <v>10</v>
      </c>
      <c r="AB435" s="71" t="s">
        <v>36</v>
      </c>
      <c r="AC435" s="71" t="s">
        <v>2905</v>
      </c>
      <c r="AD435" s="71" t="s">
        <v>44</v>
      </c>
      <c r="AE435" s="71" t="s">
        <v>45</v>
      </c>
      <c r="AF435" s="71" t="s">
        <v>158</v>
      </c>
      <c r="AG435" s="71" t="s">
        <v>46</v>
      </c>
      <c r="AH435" s="73">
        <v>922.33</v>
      </c>
      <c r="AI435" s="73">
        <v>113.3</v>
      </c>
      <c r="AJ435" s="73">
        <v>332.13</v>
      </c>
      <c r="AK435" s="70"/>
      <c r="AL435" s="73">
        <v>1367.76</v>
      </c>
      <c r="AM435" s="73">
        <v>45.59</v>
      </c>
      <c r="AN435" s="109">
        <f t="shared" si="30"/>
        <v>9.1180000000000003</v>
      </c>
      <c r="AO435" s="82" t="str">
        <f t="shared" si="32"/>
        <v>1922864</v>
      </c>
      <c r="AP435" s="82">
        <f>VLOOKUP(AO435,Centros!$AA$2:$AB$490,2,FALSE)</f>
        <v>330008</v>
      </c>
      <c r="AQ435" s="82" t="str">
        <f>VLOOKUP(AP435,Centros!$U$2:$V$281,2,FALSE)</f>
        <v>RESIDENCIA LAS ROZAS</v>
      </c>
      <c r="AR435" s="82" t="str">
        <f>VLOOKUP(A435,Centros!$AC$2:$AE$349,3,FALSE)</f>
        <v>ALGADI</v>
      </c>
      <c r="AS435" s="82">
        <f t="shared" si="33"/>
        <v>330008</v>
      </c>
      <c r="AT435" s="82">
        <f t="shared" si="31"/>
        <v>19228</v>
      </c>
    </row>
    <row r="436" spans="1:46" x14ac:dyDescent="0.3">
      <c r="A436" s="70">
        <v>19228</v>
      </c>
      <c r="B436" s="70">
        <v>459</v>
      </c>
      <c r="C436" s="71" t="s">
        <v>8562</v>
      </c>
      <c r="D436" s="70">
        <v>459</v>
      </c>
      <c r="E436" s="71" t="s">
        <v>35</v>
      </c>
      <c r="F436" s="72">
        <v>45904</v>
      </c>
      <c r="G436" s="72"/>
      <c r="H436" s="71" t="s">
        <v>8563</v>
      </c>
      <c r="I436" s="71" t="s">
        <v>8564</v>
      </c>
      <c r="J436" s="71" t="s">
        <v>36</v>
      </c>
      <c r="K436" s="71" t="s">
        <v>8565</v>
      </c>
      <c r="L436" s="71" t="s">
        <v>8566</v>
      </c>
      <c r="M436" s="71" t="s">
        <v>8567</v>
      </c>
      <c r="N436" s="71" t="s">
        <v>72</v>
      </c>
      <c r="O436" s="71" t="s">
        <v>38</v>
      </c>
      <c r="P436" s="70">
        <v>300</v>
      </c>
      <c r="Q436" s="71" t="s">
        <v>78</v>
      </c>
      <c r="R436" s="70">
        <v>37.5</v>
      </c>
      <c r="S436" s="72">
        <v>44844</v>
      </c>
      <c r="T436" s="71" t="s">
        <v>286</v>
      </c>
      <c r="U436" s="71" t="s">
        <v>40</v>
      </c>
      <c r="V436" s="72">
        <v>34489</v>
      </c>
      <c r="W436" s="71" t="s">
        <v>62</v>
      </c>
      <c r="X436" s="71" t="s">
        <v>42</v>
      </c>
      <c r="Y436" s="71" t="s">
        <v>43</v>
      </c>
      <c r="Z436" s="70">
        <v>0</v>
      </c>
      <c r="AA436" s="70">
        <v>10</v>
      </c>
      <c r="AB436" s="71" t="s">
        <v>36</v>
      </c>
      <c r="AC436" s="71" t="s">
        <v>2905</v>
      </c>
      <c r="AD436" s="71" t="s">
        <v>44</v>
      </c>
      <c r="AE436" s="71" t="s">
        <v>61</v>
      </c>
      <c r="AF436" s="71" t="s">
        <v>232</v>
      </c>
      <c r="AG436" s="71" t="s">
        <v>46</v>
      </c>
      <c r="AH436" s="73">
        <v>450.02</v>
      </c>
      <c r="AI436" s="73">
        <v>69.290000000000006</v>
      </c>
      <c r="AJ436" s="73">
        <v>184.1</v>
      </c>
      <c r="AK436" s="70"/>
      <c r="AL436" s="73">
        <v>703.41</v>
      </c>
      <c r="AM436" s="73">
        <v>22.69</v>
      </c>
      <c r="AN436" s="109">
        <f t="shared" si="30"/>
        <v>7.5633333333333335</v>
      </c>
      <c r="AO436" s="82" t="str">
        <f t="shared" si="32"/>
        <v>1922820</v>
      </c>
      <c r="AP436" s="82">
        <f>VLOOKUP(AO436,Centros!$AA$2:$AB$490,2,FALSE)</f>
        <v>110021</v>
      </c>
      <c r="AQ436" s="82" t="str">
        <f>VLOOKUP(AP436,Centros!$U$2:$V$281,2,FALSE)</f>
        <v>COLEGIO FUNDACION CALDEIRO</v>
      </c>
      <c r="AR436" s="82" t="str">
        <f>VLOOKUP(A436,Centros!$AC$2:$AE$349,3,FALSE)</f>
        <v>ALGADI</v>
      </c>
      <c r="AS436" s="82">
        <f t="shared" si="33"/>
        <v>110021</v>
      </c>
      <c r="AT436" s="82">
        <f t="shared" si="31"/>
        <v>19228</v>
      </c>
    </row>
    <row r="437" spans="1:46" x14ac:dyDescent="0.3">
      <c r="A437" s="70">
        <v>19228</v>
      </c>
      <c r="B437" s="70">
        <v>445</v>
      </c>
      <c r="C437" s="71" t="s">
        <v>8568</v>
      </c>
      <c r="D437" s="70">
        <v>445</v>
      </c>
      <c r="E437" s="71" t="s">
        <v>35</v>
      </c>
      <c r="F437" s="72">
        <v>45901</v>
      </c>
      <c r="G437" s="72"/>
      <c r="H437" s="71" t="s">
        <v>8569</v>
      </c>
      <c r="I437" s="71" t="s">
        <v>8570</v>
      </c>
      <c r="J437" s="71" t="s">
        <v>36</v>
      </c>
      <c r="K437" s="71" t="s">
        <v>8571</v>
      </c>
      <c r="L437" s="71" t="s">
        <v>8572</v>
      </c>
      <c r="M437" s="71" t="s">
        <v>8573</v>
      </c>
      <c r="N437" s="71" t="s">
        <v>37</v>
      </c>
      <c r="O437" s="71" t="s">
        <v>38</v>
      </c>
      <c r="P437" s="70">
        <v>300</v>
      </c>
      <c r="Q437" s="71" t="s">
        <v>57</v>
      </c>
      <c r="R437" s="70">
        <v>57.5</v>
      </c>
      <c r="S437" s="72">
        <v>38593</v>
      </c>
      <c r="T437" s="71" t="s">
        <v>2841</v>
      </c>
      <c r="U437" s="71" t="s">
        <v>40</v>
      </c>
      <c r="V437" s="72">
        <v>27422</v>
      </c>
      <c r="W437" s="71" t="s">
        <v>165</v>
      </c>
      <c r="X437" s="71" t="s">
        <v>42</v>
      </c>
      <c r="Y437" s="71" t="s">
        <v>66</v>
      </c>
      <c r="Z437" s="70">
        <v>0</v>
      </c>
      <c r="AA437" s="70">
        <v>10</v>
      </c>
      <c r="AB437" s="71" t="s">
        <v>36</v>
      </c>
      <c r="AC437" s="71" t="s">
        <v>2905</v>
      </c>
      <c r="AD437" s="71" t="s">
        <v>44</v>
      </c>
      <c r="AE437" s="71" t="s">
        <v>83</v>
      </c>
      <c r="AF437" s="71" t="s">
        <v>40</v>
      </c>
      <c r="AG437" s="71" t="s">
        <v>46</v>
      </c>
      <c r="AH437" s="73">
        <v>794.51</v>
      </c>
      <c r="AI437" s="73">
        <v>126.57</v>
      </c>
      <c r="AJ437" s="73">
        <v>295.39</v>
      </c>
      <c r="AK437" s="70"/>
      <c r="AL437" s="73">
        <v>1216.47</v>
      </c>
      <c r="AM437" s="73">
        <v>40.549999999999997</v>
      </c>
      <c r="AN437" s="109">
        <f t="shared" si="30"/>
        <v>8.8152173913043477</v>
      </c>
      <c r="AO437" s="82" t="str">
        <f t="shared" si="32"/>
        <v>1922843</v>
      </c>
      <c r="AP437" s="82">
        <f>VLOOKUP(AO437,Centros!$AA$2:$AB$490,2,FALSE)</f>
        <v>110070</v>
      </c>
      <c r="AQ437" s="82" t="str">
        <f>VLOOKUP(AP437,Centros!$U$2:$V$281,2,FALSE)</f>
        <v>COL. SAG. CORAZON JESUS-VALDERRIBA</v>
      </c>
      <c r="AR437" s="82" t="str">
        <f>VLOOKUP(A437,Centros!$AC$2:$AE$349,3,FALSE)</f>
        <v>ALGADI</v>
      </c>
      <c r="AS437" s="82">
        <f t="shared" si="33"/>
        <v>110070</v>
      </c>
      <c r="AT437" s="82">
        <f t="shared" si="31"/>
        <v>19228</v>
      </c>
    </row>
    <row r="438" spans="1:46" x14ac:dyDescent="0.3">
      <c r="A438" s="70">
        <v>19228</v>
      </c>
      <c r="B438" s="70">
        <v>248</v>
      </c>
      <c r="C438" s="71" t="s">
        <v>8574</v>
      </c>
      <c r="D438" s="70">
        <v>248</v>
      </c>
      <c r="E438" s="71" t="s">
        <v>35</v>
      </c>
      <c r="F438" s="72">
        <v>45901</v>
      </c>
      <c r="G438" s="72"/>
      <c r="H438" s="71" t="s">
        <v>8575</v>
      </c>
      <c r="I438" s="71" t="s">
        <v>8576</v>
      </c>
      <c r="J438" s="71" t="s">
        <v>8577</v>
      </c>
      <c r="K438" s="71" t="s">
        <v>8578</v>
      </c>
      <c r="L438" s="71" t="s">
        <v>8579</v>
      </c>
      <c r="M438" s="71" t="s">
        <v>8580</v>
      </c>
      <c r="N438" s="71" t="s">
        <v>350</v>
      </c>
      <c r="O438" s="71" t="s">
        <v>38</v>
      </c>
      <c r="P438" s="70">
        <v>300</v>
      </c>
      <c r="Q438" s="71" t="s">
        <v>57</v>
      </c>
      <c r="R438" s="70">
        <v>100</v>
      </c>
      <c r="S438" s="72">
        <v>35581</v>
      </c>
      <c r="T438" s="71" t="s">
        <v>2835</v>
      </c>
      <c r="U438" s="71" t="s">
        <v>259</v>
      </c>
      <c r="V438" s="72">
        <v>22557</v>
      </c>
      <c r="W438" s="71" t="s">
        <v>161</v>
      </c>
      <c r="X438" s="71" t="s">
        <v>42</v>
      </c>
      <c r="Y438" s="71" t="s">
        <v>36</v>
      </c>
      <c r="Z438" s="70">
        <v>0</v>
      </c>
      <c r="AA438" s="70">
        <v>4</v>
      </c>
      <c r="AB438" s="71" t="s">
        <v>36</v>
      </c>
      <c r="AC438" s="71" t="s">
        <v>2905</v>
      </c>
      <c r="AD438" s="71" t="s">
        <v>44</v>
      </c>
      <c r="AE438" s="71" t="s">
        <v>53</v>
      </c>
      <c r="AF438" s="71" t="s">
        <v>71</v>
      </c>
      <c r="AG438" s="71" t="s">
        <v>46</v>
      </c>
      <c r="AH438" s="73">
        <v>1755.42</v>
      </c>
      <c r="AI438" s="73">
        <v>219.3</v>
      </c>
      <c r="AJ438" s="73">
        <v>633.29</v>
      </c>
      <c r="AK438" s="70"/>
      <c r="AL438" s="73">
        <v>2608.0100000000002</v>
      </c>
      <c r="AM438" s="73">
        <v>86.93</v>
      </c>
      <c r="AN438" s="109">
        <f t="shared" si="30"/>
        <v>10.866250000000001</v>
      </c>
      <c r="AO438" s="82" t="str">
        <f t="shared" si="32"/>
        <v>1922844</v>
      </c>
      <c r="AP438" s="82">
        <f>VLOOKUP(AO438,Centros!$AA$2:$AB$490,2,FALSE)</f>
        <v>110066</v>
      </c>
      <c r="AQ438" s="82" t="str">
        <f>VLOOKUP(AP438,Centros!$U$2:$V$281,2,FALSE)</f>
        <v>COL. SAG. CORAZONES MARTIN HEROS</v>
      </c>
      <c r="AR438" s="82" t="str">
        <f>VLOOKUP(A438,Centros!$AC$2:$AE$349,3,FALSE)</f>
        <v>ALGADI</v>
      </c>
      <c r="AS438" s="82">
        <f t="shared" si="33"/>
        <v>110066</v>
      </c>
      <c r="AT438" s="82">
        <f t="shared" si="31"/>
        <v>19228</v>
      </c>
    </row>
    <row r="439" spans="1:46" x14ac:dyDescent="0.3">
      <c r="A439" s="70">
        <v>19228</v>
      </c>
      <c r="B439" s="70">
        <v>740</v>
      </c>
      <c r="C439" s="71" t="s">
        <v>5974</v>
      </c>
      <c r="D439" s="70">
        <v>740</v>
      </c>
      <c r="E439" s="71" t="s">
        <v>35</v>
      </c>
      <c r="F439" s="72">
        <v>45896</v>
      </c>
      <c r="G439" s="72"/>
      <c r="H439" s="71" t="s">
        <v>5975</v>
      </c>
      <c r="I439" s="71" t="s">
        <v>5976</v>
      </c>
      <c r="J439" s="71" t="s">
        <v>5977</v>
      </c>
      <c r="K439" s="71" t="s">
        <v>5978</v>
      </c>
      <c r="L439" s="71" t="s">
        <v>5979</v>
      </c>
      <c r="M439" s="71" t="s">
        <v>5980</v>
      </c>
      <c r="N439" s="71" t="s">
        <v>5981</v>
      </c>
      <c r="O439" s="71" t="s">
        <v>38</v>
      </c>
      <c r="P439" s="70">
        <v>300</v>
      </c>
      <c r="Q439" s="71" t="s">
        <v>85</v>
      </c>
      <c r="R439" s="70">
        <v>100</v>
      </c>
      <c r="S439" s="72">
        <v>41582</v>
      </c>
      <c r="T439" s="71" t="s">
        <v>73</v>
      </c>
      <c r="U439" s="71" t="s">
        <v>224</v>
      </c>
      <c r="V439" s="72">
        <v>24480</v>
      </c>
      <c r="W439" s="71" t="s">
        <v>75</v>
      </c>
      <c r="X439" s="71" t="s">
        <v>42</v>
      </c>
      <c r="Y439" s="71" t="s">
        <v>36</v>
      </c>
      <c r="Z439" s="70">
        <v>0</v>
      </c>
      <c r="AA439" s="70">
        <v>4</v>
      </c>
      <c r="AB439" s="71" t="s">
        <v>36</v>
      </c>
      <c r="AC439" s="71" t="s">
        <v>2905</v>
      </c>
      <c r="AD439" s="71" t="s">
        <v>44</v>
      </c>
      <c r="AE439" s="71" t="s">
        <v>83</v>
      </c>
      <c r="AF439" s="71" t="s">
        <v>71</v>
      </c>
      <c r="AG439" s="71" t="s">
        <v>46</v>
      </c>
      <c r="AH439" s="73">
        <v>1331.4</v>
      </c>
      <c r="AI439" s="73">
        <v>193.14</v>
      </c>
      <c r="AJ439" s="73">
        <v>488.92</v>
      </c>
      <c r="AK439" s="70"/>
      <c r="AL439" s="73">
        <v>2013.46</v>
      </c>
      <c r="AM439" s="73">
        <v>67.12</v>
      </c>
      <c r="AN439" s="109">
        <f t="shared" si="30"/>
        <v>8.39</v>
      </c>
      <c r="AO439" s="82" t="str">
        <f t="shared" si="32"/>
        <v>1922824</v>
      </c>
      <c r="AP439" s="82">
        <f>VLOOKUP(AO439,Centros!$AA$2:$AB$490,2,FALSE)</f>
        <v>110057</v>
      </c>
      <c r="AQ439" s="82" t="str">
        <f>VLOOKUP(AP439,Centros!$U$2:$V$281,2,FALSE)</f>
        <v>COLEGIO RAFAELA YBARRA</v>
      </c>
      <c r="AR439" s="82" t="str">
        <f>VLOOKUP(A439,Centros!$AC$2:$AE$349,3,FALSE)</f>
        <v>ALGADI</v>
      </c>
      <c r="AS439" s="82">
        <f t="shared" si="33"/>
        <v>110057</v>
      </c>
      <c r="AT439" s="82">
        <f t="shared" si="31"/>
        <v>19228</v>
      </c>
    </row>
    <row r="440" spans="1:46" x14ac:dyDescent="0.3">
      <c r="A440" s="70">
        <v>19228</v>
      </c>
      <c r="B440" s="70">
        <v>724</v>
      </c>
      <c r="C440" s="71" t="s">
        <v>3747</v>
      </c>
      <c r="D440" s="70">
        <v>724</v>
      </c>
      <c r="E440" s="71" t="s">
        <v>35</v>
      </c>
      <c r="F440" s="72">
        <v>45566</v>
      </c>
      <c r="G440" s="72"/>
      <c r="H440" s="71" t="s">
        <v>3748</v>
      </c>
      <c r="I440" s="71" t="s">
        <v>3749</v>
      </c>
      <c r="J440" s="71" t="s">
        <v>36</v>
      </c>
      <c r="K440" s="71" t="s">
        <v>3750</v>
      </c>
      <c r="L440" s="71" t="s">
        <v>3751</v>
      </c>
      <c r="M440" s="71" t="s">
        <v>3752</v>
      </c>
      <c r="N440" s="71" t="s">
        <v>100</v>
      </c>
      <c r="O440" s="71" t="s">
        <v>38</v>
      </c>
      <c r="P440" s="70">
        <v>200</v>
      </c>
      <c r="Q440" s="71" t="s">
        <v>2925</v>
      </c>
      <c r="R440" s="70">
        <v>76.92</v>
      </c>
      <c r="S440" s="72">
        <v>38225</v>
      </c>
      <c r="T440" s="71" t="s">
        <v>49</v>
      </c>
      <c r="U440" s="71" t="s">
        <v>90</v>
      </c>
      <c r="V440" s="72">
        <v>24122</v>
      </c>
      <c r="W440" s="71" t="s">
        <v>50</v>
      </c>
      <c r="X440" s="71" t="s">
        <v>42</v>
      </c>
      <c r="Y440" s="71" t="s">
        <v>60</v>
      </c>
      <c r="Z440" s="70">
        <v>0</v>
      </c>
      <c r="AA440" s="70">
        <v>10</v>
      </c>
      <c r="AB440" s="71" t="s">
        <v>818</v>
      </c>
      <c r="AC440" s="71" t="s">
        <v>2825</v>
      </c>
      <c r="AD440" s="71" t="s">
        <v>92</v>
      </c>
      <c r="AE440" s="71" t="s">
        <v>83</v>
      </c>
      <c r="AF440" s="71" t="s">
        <v>204</v>
      </c>
      <c r="AG440" s="71" t="s">
        <v>46</v>
      </c>
      <c r="AH440" s="73">
        <v>1238.6199999999999</v>
      </c>
      <c r="AI440" s="73">
        <v>188.15</v>
      </c>
      <c r="AJ440" s="73">
        <v>487.52</v>
      </c>
      <c r="AK440" s="70"/>
      <c r="AL440" s="73">
        <v>1914.29</v>
      </c>
      <c r="AM440" s="73">
        <v>61.75</v>
      </c>
      <c r="AN440" s="109">
        <f t="shared" si="30"/>
        <v>10.034776391055642</v>
      </c>
      <c r="AO440" s="82" t="str">
        <f t="shared" si="32"/>
        <v>1922812</v>
      </c>
      <c r="AP440" s="82">
        <f>VLOOKUP(AO440,Centros!$AA$2:$AB$490,2,FALSE)</f>
        <v>110064</v>
      </c>
      <c r="AQ440" s="82" t="str">
        <f>VLOOKUP(AP440,Centros!$U$2:$V$281,2,FALSE)</f>
        <v>COLEGIO SAGRADA FAMILIA</v>
      </c>
      <c r="AR440" s="82" t="str">
        <f>VLOOKUP(A440,Centros!$AC$2:$AE$349,3,FALSE)</f>
        <v>ALGADI</v>
      </c>
      <c r="AS440" s="82">
        <f t="shared" si="33"/>
        <v>110064</v>
      </c>
      <c r="AT440" s="82">
        <f t="shared" si="31"/>
        <v>19228</v>
      </c>
    </row>
    <row r="441" spans="1:46" x14ac:dyDescent="0.3">
      <c r="A441" s="70">
        <v>19228</v>
      </c>
      <c r="B441" s="70">
        <v>188</v>
      </c>
      <c r="C441" s="71" t="s">
        <v>8581</v>
      </c>
      <c r="D441" s="70">
        <v>188</v>
      </c>
      <c r="E441" s="71" t="s">
        <v>35</v>
      </c>
      <c r="F441" s="72">
        <v>45931</v>
      </c>
      <c r="G441" s="72"/>
      <c r="H441" s="71" t="s">
        <v>8582</v>
      </c>
      <c r="I441" s="71" t="s">
        <v>8583</v>
      </c>
      <c r="J441" s="71" t="s">
        <v>8584</v>
      </c>
      <c r="K441" s="71" t="s">
        <v>8585</v>
      </c>
      <c r="L441" s="71" t="s">
        <v>8586</v>
      </c>
      <c r="M441" s="71" t="s">
        <v>8587</v>
      </c>
      <c r="N441" s="71" t="s">
        <v>277</v>
      </c>
      <c r="O441" s="71" t="s">
        <v>38</v>
      </c>
      <c r="P441" s="70">
        <v>300</v>
      </c>
      <c r="Q441" s="71" t="s">
        <v>57</v>
      </c>
      <c r="R441" s="70">
        <v>52.63</v>
      </c>
      <c r="S441" s="72">
        <v>29738</v>
      </c>
      <c r="T441" s="71" t="s">
        <v>8305</v>
      </c>
      <c r="U441" s="71" t="s">
        <v>8588</v>
      </c>
      <c r="V441" s="72">
        <v>23377</v>
      </c>
      <c r="W441" s="71" t="s">
        <v>158</v>
      </c>
      <c r="X441" s="71" t="s">
        <v>42</v>
      </c>
      <c r="Y441" s="71" t="s">
        <v>36</v>
      </c>
      <c r="Z441" s="70">
        <v>0</v>
      </c>
      <c r="AA441" s="70">
        <v>10</v>
      </c>
      <c r="AB441" s="71" t="s">
        <v>818</v>
      </c>
      <c r="AC441" s="71" t="s">
        <v>2823</v>
      </c>
      <c r="AD441" s="71" t="s">
        <v>67</v>
      </c>
      <c r="AE441" s="71" t="s">
        <v>61</v>
      </c>
      <c r="AF441" s="71" t="s">
        <v>242</v>
      </c>
      <c r="AG441" s="71" t="s">
        <v>46</v>
      </c>
      <c r="AH441" s="73">
        <v>963.78</v>
      </c>
      <c r="AI441" s="73">
        <v>139.41</v>
      </c>
      <c r="AJ441" s="73">
        <v>376.97</v>
      </c>
      <c r="AK441" s="70"/>
      <c r="AL441" s="73">
        <v>1480.16</v>
      </c>
      <c r="AM441" s="73">
        <v>49.34</v>
      </c>
      <c r="AN441" s="109">
        <f t="shared" si="30"/>
        <v>11.718601558046743</v>
      </c>
      <c r="AO441" s="82" t="str">
        <f t="shared" si="32"/>
        <v>1922825</v>
      </c>
      <c r="AP441" s="82">
        <f>VLOOKUP(AO441,Centros!$AA$2:$AB$490,2,FALSE)</f>
        <v>110056</v>
      </c>
      <c r="AQ441" s="82" t="str">
        <f>VLOOKUP(AP441,Centros!$U$2:$V$281,2,FALSE)</f>
        <v>COLEGIO RAIMUNDO LULIO</v>
      </c>
      <c r="AR441" s="82" t="str">
        <f>VLOOKUP(A441,Centros!$AC$2:$AE$349,3,FALSE)</f>
        <v>ALGADI</v>
      </c>
      <c r="AS441" s="82">
        <f t="shared" si="33"/>
        <v>110056</v>
      </c>
      <c r="AT441" s="82">
        <f t="shared" si="31"/>
        <v>19228</v>
      </c>
    </row>
    <row r="442" spans="1:46" x14ac:dyDescent="0.3">
      <c r="A442" s="70">
        <v>20028</v>
      </c>
      <c r="B442" s="70">
        <v>433</v>
      </c>
      <c r="C442" s="71" t="s">
        <v>5982</v>
      </c>
      <c r="D442" s="70">
        <v>433</v>
      </c>
      <c r="E442" s="71" t="s">
        <v>63</v>
      </c>
      <c r="F442" s="72">
        <v>45908</v>
      </c>
      <c r="G442" s="72"/>
      <c r="H442" s="71" t="s">
        <v>5983</v>
      </c>
      <c r="I442" s="71" t="s">
        <v>5984</v>
      </c>
      <c r="J442" s="71" t="s">
        <v>36</v>
      </c>
      <c r="K442" s="71" t="s">
        <v>5985</v>
      </c>
      <c r="L442" s="71" t="s">
        <v>109</v>
      </c>
      <c r="M442" s="71" t="s">
        <v>5986</v>
      </c>
      <c r="N442" s="71" t="s">
        <v>36</v>
      </c>
      <c r="O442" s="71" t="s">
        <v>38</v>
      </c>
      <c r="P442" s="70">
        <v>300</v>
      </c>
      <c r="Q442" s="71" t="s">
        <v>78</v>
      </c>
      <c r="R442" s="70">
        <v>25</v>
      </c>
      <c r="S442" s="72">
        <v>44837</v>
      </c>
      <c r="T442" s="71" t="s">
        <v>5260</v>
      </c>
      <c r="U442" s="71" t="s">
        <v>79</v>
      </c>
      <c r="V442" s="72">
        <v>22537</v>
      </c>
      <c r="W442" s="71" t="s">
        <v>65</v>
      </c>
      <c r="X442" s="71" t="s">
        <v>42</v>
      </c>
      <c r="Y442" s="71" t="s">
        <v>66</v>
      </c>
      <c r="Z442" s="70">
        <v>0</v>
      </c>
      <c r="AA442" s="70">
        <v>10</v>
      </c>
      <c r="AB442" s="71" t="s">
        <v>36</v>
      </c>
      <c r="AC442" s="71" t="s">
        <v>2905</v>
      </c>
      <c r="AD442" s="71" t="s">
        <v>44</v>
      </c>
      <c r="AE442" s="71" t="s">
        <v>45</v>
      </c>
      <c r="AF442" s="71" t="s">
        <v>5472</v>
      </c>
      <c r="AG442" s="71" t="s">
        <v>46</v>
      </c>
      <c r="AH442" s="73">
        <v>300.01</v>
      </c>
      <c r="AI442" s="73">
        <v>45.32</v>
      </c>
      <c r="AJ442" s="73">
        <v>126.95</v>
      </c>
      <c r="AK442" s="70"/>
      <c r="AL442" s="73">
        <v>472.28</v>
      </c>
      <c r="AM442" s="73">
        <v>15.74</v>
      </c>
      <c r="AN442" s="109">
        <f t="shared" si="30"/>
        <v>7.87</v>
      </c>
      <c r="AO442" s="82" t="str">
        <f t="shared" si="32"/>
        <v>2002821</v>
      </c>
      <c r="AP442" s="82">
        <f>VLOOKUP(AO442,Centros!$AA$2:$AB$490,2,FALSE)</f>
        <v>110120</v>
      </c>
      <c r="AQ442" s="82" t="str">
        <f>VLOOKUP(AP442,Centros!$U$2:$V$281,2,FALSE)</f>
        <v>COLEGIO CRISTO REY  - LAS ROZAS</v>
      </c>
      <c r="AR442" s="82" t="str">
        <f>VLOOKUP(A442,Centros!$AC$2:$AE$349,3,FALSE)</f>
        <v>SMI</v>
      </c>
      <c r="AS442" s="82">
        <f t="shared" si="33"/>
        <v>110120</v>
      </c>
      <c r="AT442" s="82">
        <f t="shared" si="31"/>
        <v>20028</v>
      </c>
    </row>
    <row r="443" spans="1:46" x14ac:dyDescent="0.3">
      <c r="A443" s="70">
        <v>19228</v>
      </c>
      <c r="B443" s="70">
        <v>1716</v>
      </c>
      <c r="C443" s="71" t="s">
        <v>5987</v>
      </c>
      <c r="D443" s="70">
        <v>1716</v>
      </c>
      <c r="E443" s="71" t="s">
        <v>35</v>
      </c>
      <c r="F443" s="72">
        <v>45901</v>
      </c>
      <c r="G443" s="72"/>
      <c r="H443" s="71" t="s">
        <v>5988</v>
      </c>
      <c r="I443" s="71" t="s">
        <v>5989</v>
      </c>
      <c r="J443" s="71" t="s">
        <v>5990</v>
      </c>
      <c r="K443" s="71" t="s">
        <v>5991</v>
      </c>
      <c r="L443" s="71" t="s">
        <v>5992</v>
      </c>
      <c r="M443" s="71" t="s">
        <v>5993</v>
      </c>
      <c r="N443" s="71" t="s">
        <v>118</v>
      </c>
      <c r="O443" s="71" t="s">
        <v>38</v>
      </c>
      <c r="P443" s="70">
        <v>300</v>
      </c>
      <c r="Q443" s="71" t="s">
        <v>78</v>
      </c>
      <c r="R443" s="70">
        <v>100</v>
      </c>
      <c r="S443" s="72">
        <v>36801</v>
      </c>
      <c r="T443" s="71" t="s">
        <v>890</v>
      </c>
      <c r="U443" s="71" t="s">
        <v>58</v>
      </c>
      <c r="V443" s="72">
        <v>24303</v>
      </c>
      <c r="W443" s="71" t="s">
        <v>891</v>
      </c>
      <c r="X443" s="71" t="s">
        <v>42</v>
      </c>
      <c r="Y443" s="71" t="s">
        <v>36</v>
      </c>
      <c r="Z443" s="70">
        <v>2</v>
      </c>
      <c r="AA443" s="70">
        <v>10</v>
      </c>
      <c r="AB443" s="71" t="s">
        <v>36</v>
      </c>
      <c r="AC443" s="71" t="s">
        <v>2905</v>
      </c>
      <c r="AD443" s="71" t="s">
        <v>44</v>
      </c>
      <c r="AE443" s="71" t="s">
        <v>45</v>
      </c>
      <c r="AF443" s="71" t="s">
        <v>58</v>
      </c>
      <c r="AG443" s="71" t="s">
        <v>46</v>
      </c>
      <c r="AH443" s="73">
        <v>1313.73</v>
      </c>
      <c r="AI443" s="73">
        <v>181.29</v>
      </c>
      <c r="AJ443" s="73">
        <v>479.46</v>
      </c>
      <c r="AK443" s="70"/>
      <c r="AL443" s="73">
        <v>1974.48</v>
      </c>
      <c r="AM443" s="73">
        <v>65.819999999999993</v>
      </c>
      <c r="AN443" s="109">
        <f t="shared" si="30"/>
        <v>8.2274999999999991</v>
      </c>
      <c r="AO443" s="82" t="str">
        <f t="shared" si="32"/>
        <v>19228113</v>
      </c>
      <c r="AP443" s="82">
        <f>VLOOKUP(AO443,Centros!$AA$2:$AB$490,2,FALSE)</f>
        <v>110504</v>
      </c>
      <c r="AQ443" s="82" t="str">
        <f>VLOOKUP(AP443,Centros!$U$2:$V$281,2,FALSE)</f>
        <v>COLEGIO JESUS MAESTRO</v>
      </c>
      <c r="AR443" s="82" t="str">
        <f>VLOOKUP(A443,Centros!$AC$2:$AE$349,3,FALSE)</f>
        <v>ALGADI</v>
      </c>
      <c r="AS443" s="82">
        <f t="shared" si="33"/>
        <v>110504</v>
      </c>
      <c r="AT443" s="82">
        <f t="shared" si="31"/>
        <v>19228</v>
      </c>
    </row>
    <row r="444" spans="1:46" x14ac:dyDescent="0.3">
      <c r="A444" s="70">
        <v>19228</v>
      </c>
      <c r="B444" s="70">
        <v>1741</v>
      </c>
      <c r="C444" s="71" t="s">
        <v>5994</v>
      </c>
      <c r="D444" s="70">
        <v>1741</v>
      </c>
      <c r="E444" s="71" t="s">
        <v>35</v>
      </c>
      <c r="F444" s="72">
        <v>45908</v>
      </c>
      <c r="G444" s="72"/>
      <c r="H444" s="71" t="s">
        <v>5995</v>
      </c>
      <c r="I444" s="71" t="s">
        <v>5996</v>
      </c>
      <c r="J444" s="71" t="s">
        <v>5997</v>
      </c>
      <c r="K444" s="71" t="s">
        <v>5998</v>
      </c>
      <c r="L444" s="71" t="s">
        <v>5999</v>
      </c>
      <c r="M444" s="71" t="s">
        <v>6000</v>
      </c>
      <c r="N444" s="71" t="s">
        <v>5832</v>
      </c>
      <c r="O444" s="71" t="s">
        <v>38</v>
      </c>
      <c r="P444" s="70">
        <v>300</v>
      </c>
      <c r="Q444" s="71" t="s">
        <v>78</v>
      </c>
      <c r="R444" s="70">
        <v>100</v>
      </c>
      <c r="S444" s="72">
        <v>37144</v>
      </c>
      <c r="T444" s="71" t="s">
        <v>5270</v>
      </c>
      <c r="U444" s="71" t="s">
        <v>58</v>
      </c>
      <c r="V444" s="72">
        <v>24851</v>
      </c>
      <c r="W444" s="71" t="s">
        <v>896</v>
      </c>
      <c r="X444" s="71" t="s">
        <v>42</v>
      </c>
      <c r="Y444" s="71" t="s">
        <v>36</v>
      </c>
      <c r="Z444" s="70">
        <v>2</v>
      </c>
      <c r="AA444" s="70">
        <v>10</v>
      </c>
      <c r="AB444" s="71" t="s">
        <v>36</v>
      </c>
      <c r="AC444" s="71" t="s">
        <v>2905</v>
      </c>
      <c r="AD444" s="71" t="s">
        <v>44</v>
      </c>
      <c r="AE444" s="71" t="s">
        <v>45</v>
      </c>
      <c r="AF444" s="71" t="s">
        <v>58</v>
      </c>
      <c r="AG444" s="71" t="s">
        <v>46</v>
      </c>
      <c r="AH444" s="73">
        <v>1313.73</v>
      </c>
      <c r="AI444" s="73">
        <v>181.29</v>
      </c>
      <c r="AJ444" s="73">
        <v>479.46</v>
      </c>
      <c r="AK444" s="70"/>
      <c r="AL444" s="73">
        <v>1974.48</v>
      </c>
      <c r="AM444" s="73">
        <v>65.819999999999993</v>
      </c>
      <c r="AN444" s="109">
        <f t="shared" si="30"/>
        <v>8.2274999999999991</v>
      </c>
      <c r="AO444" s="82" t="str">
        <f t="shared" si="32"/>
        <v>19228119</v>
      </c>
      <c r="AP444" s="82">
        <f>VLOOKUP(AO444,Centros!$AA$2:$AB$490,2,FALSE)</f>
        <v>110301</v>
      </c>
      <c r="AQ444" s="82" t="str">
        <f>VLOOKUP(AP444,Centros!$U$2:$V$281,2,FALSE)</f>
        <v>FUND. ED. MARY WARD (IRL. SOTO)</v>
      </c>
      <c r="AR444" s="82" t="str">
        <f>VLOOKUP(A444,Centros!$AC$2:$AE$349,3,FALSE)</f>
        <v>ALGADI</v>
      </c>
      <c r="AS444" s="82">
        <f t="shared" si="33"/>
        <v>110301</v>
      </c>
      <c r="AT444" s="82">
        <f t="shared" si="31"/>
        <v>19228</v>
      </c>
    </row>
    <row r="445" spans="1:46" x14ac:dyDescent="0.3">
      <c r="A445" s="70">
        <v>19241</v>
      </c>
      <c r="B445" s="70">
        <v>18</v>
      </c>
      <c r="C445" s="71" t="s">
        <v>8589</v>
      </c>
      <c r="D445" s="70">
        <v>18</v>
      </c>
      <c r="E445" s="71" t="s">
        <v>178</v>
      </c>
      <c r="F445" s="72">
        <v>45895</v>
      </c>
      <c r="G445" s="72"/>
      <c r="H445" s="71" t="s">
        <v>8590</v>
      </c>
      <c r="I445" s="71" t="s">
        <v>8591</v>
      </c>
      <c r="J445" s="71" t="s">
        <v>36</v>
      </c>
      <c r="K445" s="71" t="s">
        <v>8592</v>
      </c>
      <c r="L445" s="71" t="s">
        <v>8593</v>
      </c>
      <c r="M445" s="71" t="s">
        <v>8594</v>
      </c>
      <c r="N445" s="71" t="s">
        <v>8595</v>
      </c>
      <c r="O445" s="71" t="s">
        <v>176</v>
      </c>
      <c r="P445" s="70">
        <v>300</v>
      </c>
      <c r="Q445" s="71" t="s">
        <v>57</v>
      </c>
      <c r="R445" s="70">
        <v>53.84</v>
      </c>
      <c r="S445" s="72">
        <v>44432</v>
      </c>
      <c r="T445" s="71" t="s">
        <v>7821</v>
      </c>
      <c r="U445" s="71" t="s">
        <v>90</v>
      </c>
      <c r="V445" s="72">
        <v>29277</v>
      </c>
      <c r="W445" s="71" t="s">
        <v>111</v>
      </c>
      <c r="X445" s="71" t="s">
        <v>42</v>
      </c>
      <c r="Y445" s="71" t="s">
        <v>60</v>
      </c>
      <c r="Z445" s="70">
        <v>0</v>
      </c>
      <c r="AA445" s="70">
        <v>10</v>
      </c>
      <c r="AB445" s="71" t="s">
        <v>818</v>
      </c>
      <c r="AC445" s="71" t="s">
        <v>8596</v>
      </c>
      <c r="AD445" s="71" t="s">
        <v>8597</v>
      </c>
      <c r="AE445" s="71" t="s">
        <v>45</v>
      </c>
      <c r="AF445" s="71" t="s">
        <v>65</v>
      </c>
      <c r="AG445" s="71" t="s">
        <v>46</v>
      </c>
      <c r="AH445" s="73">
        <v>681.42</v>
      </c>
      <c r="AI445" s="73">
        <v>77.069999999999993</v>
      </c>
      <c r="AJ445" s="73">
        <v>275.77</v>
      </c>
      <c r="AK445" s="70"/>
      <c r="AL445" s="73">
        <v>1034.26</v>
      </c>
      <c r="AM445" s="73">
        <v>33.36</v>
      </c>
      <c r="AN445" s="109">
        <f t="shared" si="30"/>
        <v>7.7451708766716196</v>
      </c>
      <c r="AO445" s="82" t="str">
        <f t="shared" si="32"/>
        <v>192413</v>
      </c>
      <c r="AP445" s="82">
        <f>VLOOKUP(AO445,Centros!$AA$2:$AB$490,2,FALSE)</f>
        <v>110105</v>
      </c>
      <c r="AQ445" s="82" t="str">
        <f>VLOOKUP(AP445,Centros!$U$2:$V$281,2,FALSE)</f>
        <v>COLEGIO SAN HERMENEGILDO</v>
      </c>
      <c r="AR445" s="82" t="str">
        <f>VLOOKUP(A445,Centros!$AC$2:$AE$349,3,FALSE)</f>
        <v>ALGADI</v>
      </c>
      <c r="AS445" s="82">
        <f t="shared" si="33"/>
        <v>110105</v>
      </c>
      <c r="AT445" s="82">
        <f t="shared" si="31"/>
        <v>19241</v>
      </c>
    </row>
    <row r="446" spans="1:46" x14ac:dyDescent="0.3">
      <c r="A446" s="70">
        <v>19246</v>
      </c>
      <c r="B446" s="70">
        <v>119</v>
      </c>
      <c r="C446" s="71" t="s">
        <v>8598</v>
      </c>
      <c r="D446" s="70">
        <v>119</v>
      </c>
      <c r="E446" s="71" t="s">
        <v>113</v>
      </c>
      <c r="F446" s="72">
        <v>45903</v>
      </c>
      <c r="G446" s="72"/>
      <c r="H446" s="71" t="s">
        <v>8599</v>
      </c>
      <c r="I446" s="71" t="s">
        <v>8600</v>
      </c>
      <c r="J446" s="71" t="s">
        <v>36</v>
      </c>
      <c r="K446" s="71" t="s">
        <v>8601</v>
      </c>
      <c r="L446" s="71" t="s">
        <v>8602</v>
      </c>
      <c r="M446" s="71" t="s">
        <v>8603</v>
      </c>
      <c r="N446" s="71" t="s">
        <v>1344</v>
      </c>
      <c r="O446" s="71" t="s">
        <v>114</v>
      </c>
      <c r="P446" s="70">
        <v>300</v>
      </c>
      <c r="Q446" s="71" t="s">
        <v>78</v>
      </c>
      <c r="R446" s="70">
        <v>50</v>
      </c>
      <c r="S446" s="72">
        <v>45624</v>
      </c>
      <c r="T446" s="71" t="s">
        <v>7690</v>
      </c>
      <c r="U446" s="71" t="s">
        <v>40</v>
      </c>
      <c r="V446" s="72">
        <v>26213</v>
      </c>
      <c r="W446" s="71" t="s">
        <v>111</v>
      </c>
      <c r="X446" s="71" t="s">
        <v>42</v>
      </c>
      <c r="Y446" s="71" t="s">
        <v>60</v>
      </c>
      <c r="Z446" s="70">
        <v>0</v>
      </c>
      <c r="AA446" s="70">
        <v>9</v>
      </c>
      <c r="AB446" s="71" t="s">
        <v>36</v>
      </c>
      <c r="AC446" s="71" t="s">
        <v>2908</v>
      </c>
      <c r="AD446" s="71" t="s">
        <v>44</v>
      </c>
      <c r="AE446" s="71" t="s">
        <v>45</v>
      </c>
      <c r="AF446" s="71" t="s">
        <v>54</v>
      </c>
      <c r="AG446" s="71" t="s">
        <v>46</v>
      </c>
      <c r="AH446" s="73">
        <v>610.66</v>
      </c>
      <c r="AI446" s="73">
        <v>152.66</v>
      </c>
      <c r="AJ446" s="73">
        <v>245.47</v>
      </c>
      <c r="AK446" s="70"/>
      <c r="AL446" s="73">
        <v>1008.79</v>
      </c>
      <c r="AM446" s="73">
        <v>33.630000000000003</v>
      </c>
      <c r="AN446" s="109">
        <f t="shared" si="30"/>
        <v>8.4075000000000006</v>
      </c>
      <c r="AO446" s="82" t="str">
        <f t="shared" si="32"/>
        <v>192463</v>
      </c>
      <c r="AP446" s="82">
        <f>VLOOKUP(AO446,Centros!$AA$2:$AB$490,2,FALSE)</f>
        <v>110098</v>
      </c>
      <c r="AQ446" s="82" t="str">
        <f>VLOOKUP(AP446,Centros!$U$2:$V$281,2,FALSE)</f>
        <v>COLEGIO CLARET BENIMACLET</v>
      </c>
      <c r="AR446" s="82" t="str">
        <f>VLOOKUP(A446,Centros!$AC$2:$AE$349,3,FALSE)</f>
        <v>ALGADI</v>
      </c>
      <c r="AS446" s="82">
        <f t="shared" si="33"/>
        <v>110098</v>
      </c>
      <c r="AT446" s="82">
        <f t="shared" si="31"/>
        <v>19246</v>
      </c>
    </row>
    <row r="447" spans="1:46" x14ac:dyDescent="0.3">
      <c r="A447" s="70">
        <v>19228</v>
      </c>
      <c r="B447" s="70">
        <v>1397</v>
      </c>
      <c r="C447" s="71" t="s">
        <v>8604</v>
      </c>
      <c r="D447" s="70">
        <v>1397</v>
      </c>
      <c r="E447" s="71" t="s">
        <v>35</v>
      </c>
      <c r="F447" s="72">
        <v>45894</v>
      </c>
      <c r="G447" s="72"/>
      <c r="H447" s="71" t="s">
        <v>8605</v>
      </c>
      <c r="I447" s="71" t="s">
        <v>8606</v>
      </c>
      <c r="J447" s="71" t="s">
        <v>36</v>
      </c>
      <c r="K447" s="71" t="s">
        <v>8607</v>
      </c>
      <c r="L447" s="71" t="s">
        <v>8608</v>
      </c>
      <c r="M447" s="71" t="s">
        <v>8609</v>
      </c>
      <c r="N447" s="71" t="s">
        <v>37</v>
      </c>
      <c r="O447" s="71" t="s">
        <v>38</v>
      </c>
      <c r="P447" s="70">
        <v>300</v>
      </c>
      <c r="Q447" s="71" t="s">
        <v>57</v>
      </c>
      <c r="R447" s="70">
        <v>50</v>
      </c>
      <c r="S447" s="72">
        <v>45530</v>
      </c>
      <c r="T447" s="71" t="s">
        <v>2840</v>
      </c>
      <c r="U447" s="71" t="s">
        <v>40</v>
      </c>
      <c r="V447" s="72">
        <v>33513</v>
      </c>
      <c r="W447" s="71" t="s">
        <v>71</v>
      </c>
      <c r="X447" s="71" t="s">
        <v>42</v>
      </c>
      <c r="Y447" s="71" t="s">
        <v>52</v>
      </c>
      <c r="Z447" s="70">
        <v>0</v>
      </c>
      <c r="AA447" s="70">
        <v>10</v>
      </c>
      <c r="AB447" s="71" t="s">
        <v>36</v>
      </c>
      <c r="AC447" s="71" t="s">
        <v>2905</v>
      </c>
      <c r="AD447" s="71" t="s">
        <v>44</v>
      </c>
      <c r="AE447" s="71" t="s">
        <v>45</v>
      </c>
      <c r="AF447" s="71" t="s">
        <v>40</v>
      </c>
      <c r="AG447" s="71" t="s">
        <v>55</v>
      </c>
      <c r="AH447" s="73">
        <v>642.13</v>
      </c>
      <c r="AI447" s="73">
        <v>90.64</v>
      </c>
      <c r="AJ447" s="73">
        <v>429.59</v>
      </c>
      <c r="AK447" s="70"/>
      <c r="AL447" s="73">
        <v>1162.3599999999999</v>
      </c>
      <c r="AM447" s="73">
        <v>38.75</v>
      </c>
      <c r="AN447" s="109">
        <f t="shared" si="30"/>
        <v>9.6875</v>
      </c>
      <c r="AO447" s="82" t="str">
        <f t="shared" si="32"/>
        <v>1922840</v>
      </c>
      <c r="AP447" s="82">
        <f>VLOOKUP(AO447,Centros!$AA$2:$AB$490,2,FALSE)</f>
        <v>110060</v>
      </c>
      <c r="AQ447" s="82" t="str">
        <f>VLOOKUP(AP447,Centros!$U$2:$V$281,2,FALSE)</f>
        <v>COL. SAN BUENAVENTURA</v>
      </c>
      <c r="AR447" s="82" t="str">
        <f>VLOOKUP(A447,Centros!$AC$2:$AE$349,3,FALSE)</f>
        <v>ALGADI</v>
      </c>
      <c r="AS447" s="82">
        <f t="shared" si="33"/>
        <v>110060</v>
      </c>
      <c r="AT447" s="82">
        <f t="shared" si="31"/>
        <v>19228</v>
      </c>
    </row>
    <row r="448" spans="1:46" x14ac:dyDescent="0.3">
      <c r="A448" s="70">
        <v>19228</v>
      </c>
      <c r="B448" s="70">
        <v>1343</v>
      </c>
      <c r="C448" s="71" t="s">
        <v>8610</v>
      </c>
      <c r="D448" s="70">
        <v>1343</v>
      </c>
      <c r="E448" s="71" t="s">
        <v>35</v>
      </c>
      <c r="F448" s="72">
        <v>45931</v>
      </c>
      <c r="G448" s="72"/>
      <c r="H448" s="71" t="s">
        <v>8611</v>
      </c>
      <c r="I448" s="71" t="s">
        <v>8612</v>
      </c>
      <c r="J448" s="71" t="s">
        <v>36</v>
      </c>
      <c r="K448" s="71" t="s">
        <v>8613</v>
      </c>
      <c r="L448" s="71" t="s">
        <v>8614</v>
      </c>
      <c r="M448" s="71" t="s">
        <v>8615</v>
      </c>
      <c r="N448" s="71" t="s">
        <v>264</v>
      </c>
      <c r="O448" s="71" t="s">
        <v>38</v>
      </c>
      <c r="P448" s="70">
        <v>300</v>
      </c>
      <c r="Q448" s="71" t="s">
        <v>57</v>
      </c>
      <c r="R448" s="70">
        <v>43.75</v>
      </c>
      <c r="S448" s="72">
        <v>44676</v>
      </c>
      <c r="T448" s="71" t="s">
        <v>7405</v>
      </c>
      <c r="U448" s="71" t="s">
        <v>40</v>
      </c>
      <c r="V448" s="72">
        <v>26192</v>
      </c>
      <c r="W448" s="71" t="s">
        <v>127</v>
      </c>
      <c r="X448" s="71" t="s">
        <v>42</v>
      </c>
      <c r="Y448" s="71" t="s">
        <v>52</v>
      </c>
      <c r="Z448" s="70">
        <v>0</v>
      </c>
      <c r="AA448" s="70">
        <v>10</v>
      </c>
      <c r="AB448" s="71" t="s">
        <v>36</v>
      </c>
      <c r="AC448" s="71" t="s">
        <v>2905</v>
      </c>
      <c r="AD448" s="71" t="s">
        <v>44</v>
      </c>
      <c r="AE448" s="71" t="s">
        <v>45</v>
      </c>
      <c r="AF448" s="71" t="s">
        <v>40</v>
      </c>
      <c r="AG448" s="71" t="s">
        <v>46</v>
      </c>
      <c r="AH448" s="73">
        <v>525.02</v>
      </c>
      <c r="AI448" s="73">
        <v>79.31</v>
      </c>
      <c r="AJ448" s="73">
        <v>213.45</v>
      </c>
      <c r="AK448" s="70"/>
      <c r="AL448" s="73">
        <v>817.78</v>
      </c>
      <c r="AM448" s="73">
        <v>27.26</v>
      </c>
      <c r="AN448" s="109">
        <f t="shared" si="30"/>
        <v>7.7885714285714291</v>
      </c>
      <c r="AO448" s="82" t="str">
        <f t="shared" si="32"/>
        <v>19228107</v>
      </c>
      <c r="AP448" s="82">
        <f>VLOOKUP(AO448,Centros!$AA$2:$AB$490,2,FALSE)</f>
        <v>110216</v>
      </c>
      <c r="AQ448" s="82" t="str">
        <f>VLOOKUP(AP448,Centros!$U$2:$V$281,2,FALSE)</f>
        <v>COL. MATER INMACULATA</v>
      </c>
      <c r="AR448" s="82" t="str">
        <f>VLOOKUP(A448,Centros!$AC$2:$AE$349,3,FALSE)</f>
        <v>ALGADI</v>
      </c>
      <c r="AS448" s="82">
        <f t="shared" si="33"/>
        <v>110216</v>
      </c>
      <c r="AT448" s="82">
        <f t="shared" si="31"/>
        <v>19228</v>
      </c>
    </row>
    <row r="449" spans="1:46" x14ac:dyDescent="0.3">
      <c r="A449" s="70">
        <v>19228</v>
      </c>
      <c r="B449" s="70">
        <v>725</v>
      </c>
      <c r="C449" s="71" t="s">
        <v>3753</v>
      </c>
      <c r="D449" s="70">
        <v>725</v>
      </c>
      <c r="E449" s="71" t="s">
        <v>35</v>
      </c>
      <c r="F449" s="72">
        <v>45689</v>
      </c>
      <c r="G449" s="72"/>
      <c r="H449" s="71" t="s">
        <v>3754</v>
      </c>
      <c r="I449" s="71" t="s">
        <v>3755</v>
      </c>
      <c r="J449" s="71" t="s">
        <v>36</v>
      </c>
      <c r="K449" s="71" t="s">
        <v>3756</v>
      </c>
      <c r="L449" s="71" t="s">
        <v>3757</v>
      </c>
      <c r="M449" s="71" t="s">
        <v>3758</v>
      </c>
      <c r="N449" s="71" t="s">
        <v>77</v>
      </c>
      <c r="O449" s="71" t="s">
        <v>38</v>
      </c>
      <c r="P449" s="70">
        <v>289</v>
      </c>
      <c r="Q449" s="71" t="s">
        <v>3315</v>
      </c>
      <c r="R449" s="70">
        <v>51.28</v>
      </c>
      <c r="S449" s="72">
        <v>44076</v>
      </c>
      <c r="T449" s="71" t="s">
        <v>49</v>
      </c>
      <c r="U449" s="71" t="s">
        <v>90</v>
      </c>
      <c r="V449" s="72">
        <v>24551</v>
      </c>
      <c r="W449" s="71" t="s">
        <v>50</v>
      </c>
      <c r="X449" s="71" t="s">
        <v>42</v>
      </c>
      <c r="Y449" s="71" t="s">
        <v>60</v>
      </c>
      <c r="Z449" s="70">
        <v>0</v>
      </c>
      <c r="AA449" s="70">
        <v>10</v>
      </c>
      <c r="AB449" s="71" t="s">
        <v>818</v>
      </c>
      <c r="AC449" s="71" t="s">
        <v>2825</v>
      </c>
      <c r="AD449" s="71" t="s">
        <v>92</v>
      </c>
      <c r="AE449" s="71" t="s">
        <v>83</v>
      </c>
      <c r="AF449" s="71" t="s">
        <v>242</v>
      </c>
      <c r="AG449" s="71" t="s">
        <v>46</v>
      </c>
      <c r="AH449" s="73">
        <v>694.38</v>
      </c>
      <c r="AI449" s="73">
        <v>105.47</v>
      </c>
      <c r="AJ449" s="73">
        <v>273.31</v>
      </c>
      <c r="AK449" s="70"/>
      <c r="AL449" s="73">
        <v>1073.1600000000001</v>
      </c>
      <c r="AM449" s="73">
        <v>34.619999999999997</v>
      </c>
      <c r="AN449" s="109">
        <f t="shared" si="30"/>
        <v>8.4389625585023396</v>
      </c>
      <c r="AO449" s="82" t="str">
        <f t="shared" si="32"/>
        <v>1922812</v>
      </c>
      <c r="AP449" s="82">
        <f>VLOOKUP(AO449,Centros!$AA$2:$AB$490,2,FALSE)</f>
        <v>110064</v>
      </c>
      <c r="AQ449" s="82" t="str">
        <f>VLOOKUP(AP449,Centros!$U$2:$V$281,2,FALSE)</f>
        <v>COLEGIO SAGRADA FAMILIA</v>
      </c>
      <c r="AR449" s="82" t="str">
        <f>VLOOKUP(A449,Centros!$AC$2:$AE$349,3,FALSE)</f>
        <v>ALGADI</v>
      </c>
      <c r="AS449" s="82">
        <f t="shared" si="33"/>
        <v>110064</v>
      </c>
      <c r="AT449" s="82">
        <f t="shared" si="31"/>
        <v>19228</v>
      </c>
    </row>
    <row r="450" spans="1:46" x14ac:dyDescent="0.3">
      <c r="A450" s="70">
        <v>19233</v>
      </c>
      <c r="B450" s="70">
        <v>7</v>
      </c>
      <c r="C450" s="71" t="s">
        <v>8616</v>
      </c>
      <c r="D450" s="70">
        <v>7</v>
      </c>
      <c r="E450" s="71" t="s">
        <v>216</v>
      </c>
      <c r="F450" s="72">
        <v>45904</v>
      </c>
      <c r="G450" s="72"/>
      <c r="H450" s="71" t="s">
        <v>8617</v>
      </c>
      <c r="I450" s="71" t="s">
        <v>8618</v>
      </c>
      <c r="J450" s="71" t="s">
        <v>8619</v>
      </c>
      <c r="K450" s="71" t="s">
        <v>8619</v>
      </c>
      <c r="L450" s="71" t="s">
        <v>8620</v>
      </c>
      <c r="M450" s="71" t="s">
        <v>8621</v>
      </c>
      <c r="N450" s="71" t="s">
        <v>8622</v>
      </c>
      <c r="O450" s="71" t="s">
        <v>138</v>
      </c>
      <c r="P450" s="70">
        <v>300</v>
      </c>
      <c r="Q450" s="71" t="s">
        <v>57</v>
      </c>
      <c r="R450" s="70">
        <v>100</v>
      </c>
      <c r="S450" s="72">
        <v>44096</v>
      </c>
      <c r="T450" s="71" t="s">
        <v>7763</v>
      </c>
      <c r="U450" s="71" t="s">
        <v>7442</v>
      </c>
      <c r="V450" s="72">
        <v>25255</v>
      </c>
      <c r="W450" s="71" t="s">
        <v>70</v>
      </c>
      <c r="X450" s="71" t="s">
        <v>42</v>
      </c>
      <c r="Y450" s="71" t="s">
        <v>36</v>
      </c>
      <c r="Z450" s="70">
        <v>0</v>
      </c>
      <c r="AA450" s="70">
        <v>10</v>
      </c>
      <c r="AB450" s="71" t="s">
        <v>36</v>
      </c>
      <c r="AC450" s="71" t="s">
        <v>2909</v>
      </c>
      <c r="AD450" s="71" t="s">
        <v>44</v>
      </c>
      <c r="AE450" s="71" t="s">
        <v>53</v>
      </c>
      <c r="AF450" s="71" t="s">
        <v>7442</v>
      </c>
      <c r="AG450" s="71" t="s">
        <v>46</v>
      </c>
      <c r="AH450" s="73">
        <v>1392.53</v>
      </c>
      <c r="AI450" s="73">
        <v>212.43</v>
      </c>
      <c r="AJ450" s="73">
        <v>514.70000000000005</v>
      </c>
      <c r="AK450" s="70"/>
      <c r="AL450" s="73">
        <v>2119.66</v>
      </c>
      <c r="AM450" s="73">
        <v>70.66</v>
      </c>
      <c r="AN450" s="109">
        <f t="shared" si="30"/>
        <v>8.8324999999999996</v>
      </c>
      <c r="AO450" s="82" t="str">
        <f t="shared" si="32"/>
        <v>192331</v>
      </c>
      <c r="AP450" s="82">
        <f>VLOOKUP(AO450,Centros!$AA$2:$AB$490,2,FALSE)</f>
        <v>110108</v>
      </c>
      <c r="AQ450" s="82" t="str">
        <f>VLOOKUP(AP450,Centros!$U$2:$V$281,2,FALSE)</f>
        <v>COLEGIO AMOR MISERICORDIOSO-OVIEDO</v>
      </c>
      <c r="AR450" s="82" t="str">
        <f>VLOOKUP(A450,Centros!$AC$2:$AE$349,3,FALSE)</f>
        <v>ALGADI</v>
      </c>
      <c r="AS450" s="82">
        <f t="shared" si="33"/>
        <v>110108</v>
      </c>
      <c r="AT450" s="82">
        <f t="shared" si="31"/>
        <v>19233</v>
      </c>
    </row>
    <row r="451" spans="1:46" x14ac:dyDescent="0.3">
      <c r="A451" s="70">
        <v>19228</v>
      </c>
      <c r="B451" s="70">
        <v>15</v>
      </c>
      <c r="C451" s="71" t="s">
        <v>8623</v>
      </c>
      <c r="D451" s="70">
        <v>15</v>
      </c>
      <c r="E451" s="71" t="s">
        <v>35</v>
      </c>
      <c r="F451" s="72">
        <v>45931</v>
      </c>
      <c r="G451" s="72"/>
      <c r="H451" s="71" t="s">
        <v>8624</v>
      </c>
      <c r="I451" s="71" t="s">
        <v>8625</v>
      </c>
      <c r="J451" s="71" t="s">
        <v>8626</v>
      </c>
      <c r="K451" s="71" t="s">
        <v>8627</v>
      </c>
      <c r="L451" s="71" t="s">
        <v>8628</v>
      </c>
      <c r="M451" s="71" t="s">
        <v>8629</v>
      </c>
      <c r="N451" s="71" t="s">
        <v>6315</v>
      </c>
      <c r="O451" s="71" t="s">
        <v>38</v>
      </c>
      <c r="P451" s="70">
        <v>300</v>
      </c>
      <c r="Q451" s="71" t="s">
        <v>57</v>
      </c>
      <c r="R451" s="70">
        <v>75</v>
      </c>
      <c r="S451" s="72">
        <v>36423</v>
      </c>
      <c r="T451" s="71" t="s">
        <v>2826</v>
      </c>
      <c r="U451" s="71" t="s">
        <v>58</v>
      </c>
      <c r="V451" s="72">
        <v>22099</v>
      </c>
      <c r="W451" s="71" t="s">
        <v>41</v>
      </c>
      <c r="X451" s="71" t="s">
        <v>42</v>
      </c>
      <c r="Y451" s="71" t="s">
        <v>36</v>
      </c>
      <c r="Z451" s="70">
        <v>0</v>
      </c>
      <c r="AA451" s="70">
        <v>10</v>
      </c>
      <c r="AB451" s="71" t="s">
        <v>36</v>
      </c>
      <c r="AC451" s="71" t="s">
        <v>2905</v>
      </c>
      <c r="AD451" s="71" t="s">
        <v>44</v>
      </c>
      <c r="AE451" s="71" t="s">
        <v>53</v>
      </c>
      <c r="AF451" s="71" t="s">
        <v>8630</v>
      </c>
      <c r="AG451" s="71" t="s">
        <v>46</v>
      </c>
      <c r="AH451" s="73">
        <v>1129.8</v>
      </c>
      <c r="AI451" s="73">
        <v>135.97</v>
      </c>
      <c r="AJ451" s="73">
        <v>405.93</v>
      </c>
      <c r="AK451" s="70"/>
      <c r="AL451" s="73">
        <v>1671.7</v>
      </c>
      <c r="AM451" s="73">
        <v>55.72</v>
      </c>
      <c r="AN451" s="109">
        <f t="shared" si="30"/>
        <v>9.2866666666666671</v>
      </c>
      <c r="AO451" s="82" t="str">
        <f t="shared" si="32"/>
        <v>1922854</v>
      </c>
      <c r="AP451" s="82">
        <f>VLOOKUP(AO451,Centros!$AA$2:$AB$490,2,FALSE)</f>
        <v>120027</v>
      </c>
      <c r="AQ451" s="82" t="str">
        <f>VLOOKUP(AP451,Centros!$U$2:$V$281,2,FALSE)</f>
        <v>COLEGIO MAYOR CESAR CARLOS</v>
      </c>
      <c r="AR451" s="82" t="str">
        <f>VLOOKUP(A451,Centros!$AC$2:$AE$349,3,FALSE)</f>
        <v>ALGADI</v>
      </c>
      <c r="AS451" s="82">
        <f t="shared" si="33"/>
        <v>120027</v>
      </c>
      <c r="AT451" s="82">
        <f t="shared" si="31"/>
        <v>19228</v>
      </c>
    </row>
    <row r="452" spans="1:46" x14ac:dyDescent="0.3">
      <c r="A452" s="70">
        <v>20028</v>
      </c>
      <c r="B452" s="70">
        <v>928</v>
      </c>
      <c r="C452" s="71" t="s">
        <v>8631</v>
      </c>
      <c r="D452" s="70">
        <v>928</v>
      </c>
      <c r="E452" s="71" t="s">
        <v>63</v>
      </c>
      <c r="F452" s="72">
        <v>45908</v>
      </c>
      <c r="G452" s="72"/>
      <c r="H452" s="71" t="s">
        <v>8632</v>
      </c>
      <c r="I452" s="71" t="s">
        <v>8633</v>
      </c>
      <c r="J452" s="71" t="s">
        <v>36</v>
      </c>
      <c r="K452" s="71" t="s">
        <v>8634</v>
      </c>
      <c r="L452" s="71" t="s">
        <v>8635</v>
      </c>
      <c r="M452" s="71" t="s">
        <v>8636</v>
      </c>
      <c r="N452" s="71" t="s">
        <v>37</v>
      </c>
      <c r="O452" s="71" t="s">
        <v>38</v>
      </c>
      <c r="P452" s="70">
        <v>300</v>
      </c>
      <c r="Q452" s="71" t="s">
        <v>57</v>
      </c>
      <c r="R452" s="70">
        <v>25</v>
      </c>
      <c r="S452" s="72">
        <v>45908</v>
      </c>
      <c r="T452" s="71" t="s">
        <v>5580</v>
      </c>
      <c r="U452" s="71" t="s">
        <v>79</v>
      </c>
      <c r="V452" s="72">
        <v>38252</v>
      </c>
      <c r="W452" s="71" t="s">
        <v>227</v>
      </c>
      <c r="X452" s="71" t="s">
        <v>42</v>
      </c>
      <c r="Y452" s="71" t="s">
        <v>52</v>
      </c>
      <c r="Z452" s="70">
        <v>0</v>
      </c>
      <c r="AA452" s="70">
        <v>10</v>
      </c>
      <c r="AB452" s="71" t="s">
        <v>36</v>
      </c>
      <c r="AC452" s="71" t="s">
        <v>2905</v>
      </c>
      <c r="AD452" s="71" t="s">
        <v>44</v>
      </c>
      <c r="AE452" s="71" t="s">
        <v>45</v>
      </c>
      <c r="AF452" s="71" t="s">
        <v>79</v>
      </c>
      <c r="AG452" s="71" t="s">
        <v>46</v>
      </c>
      <c r="AH452" s="73">
        <v>300.01</v>
      </c>
      <c r="AI452" s="73">
        <v>45.32</v>
      </c>
      <c r="AJ452" s="73">
        <v>126.95</v>
      </c>
      <c r="AK452" s="70"/>
      <c r="AL452" s="73">
        <v>472.28</v>
      </c>
      <c r="AM452" s="73">
        <v>15.74</v>
      </c>
      <c r="AN452" s="109">
        <f t="shared" si="30"/>
        <v>7.87</v>
      </c>
      <c r="AO452" s="82" t="str">
        <f t="shared" si="32"/>
        <v>2002834</v>
      </c>
      <c r="AP452" s="82">
        <f>VLOOKUP(AO452,Centros!$AA$2:$AB$490,2,FALSE)</f>
        <v>110204</v>
      </c>
      <c r="AQ452" s="82" t="str">
        <f>VLOOKUP(AP452,Centros!$U$2:$V$281,2,FALSE)</f>
        <v>GREDOS SAN DIEGO - LAS ROZAS</v>
      </c>
      <c r="AR452" s="82" t="str">
        <f>VLOOKUP(A452,Centros!$AC$2:$AE$349,3,FALSE)</f>
        <v>SMI</v>
      </c>
      <c r="AS452" s="82">
        <f t="shared" si="33"/>
        <v>110204</v>
      </c>
      <c r="AT452" s="82">
        <f t="shared" si="31"/>
        <v>20028</v>
      </c>
    </row>
    <row r="453" spans="1:46" x14ac:dyDescent="0.3">
      <c r="A453" s="70">
        <v>19228</v>
      </c>
      <c r="B453" s="70">
        <v>355</v>
      </c>
      <c r="C453" s="71" t="s">
        <v>3759</v>
      </c>
      <c r="D453" s="70">
        <v>355</v>
      </c>
      <c r="E453" s="71" t="s">
        <v>35</v>
      </c>
      <c r="F453" s="72">
        <v>44348</v>
      </c>
      <c r="G453" s="72"/>
      <c r="H453" s="71" t="s">
        <v>3760</v>
      </c>
      <c r="I453" s="71" t="s">
        <v>3761</v>
      </c>
      <c r="J453" s="71" t="s">
        <v>36</v>
      </c>
      <c r="K453" s="71" t="s">
        <v>3762</v>
      </c>
      <c r="L453" s="71" t="s">
        <v>3763</v>
      </c>
      <c r="M453" s="71" t="s">
        <v>3764</v>
      </c>
      <c r="N453" s="71" t="s">
        <v>351</v>
      </c>
      <c r="O453" s="71" t="s">
        <v>38</v>
      </c>
      <c r="P453" s="70">
        <v>100</v>
      </c>
      <c r="Q453" s="71" t="s">
        <v>2951</v>
      </c>
      <c r="R453" s="70">
        <v>100</v>
      </c>
      <c r="S453" s="72">
        <v>31990</v>
      </c>
      <c r="T453" s="71" t="s">
        <v>2826</v>
      </c>
      <c r="U453" s="71" t="s">
        <v>3765</v>
      </c>
      <c r="V453" s="72">
        <v>23698</v>
      </c>
      <c r="W453" s="71" t="s">
        <v>41</v>
      </c>
      <c r="X453" s="71" t="s">
        <v>51</v>
      </c>
      <c r="Y453" s="71" t="s">
        <v>52</v>
      </c>
      <c r="Z453" s="70">
        <v>0</v>
      </c>
      <c r="AA453" s="70">
        <v>8</v>
      </c>
      <c r="AB453" s="71" t="s">
        <v>36</v>
      </c>
      <c r="AC453" s="71" t="s">
        <v>3000</v>
      </c>
      <c r="AD453" s="71" t="s">
        <v>3001</v>
      </c>
      <c r="AE453" s="71" t="s">
        <v>3766</v>
      </c>
      <c r="AF453" s="71" t="s">
        <v>119</v>
      </c>
      <c r="AG453" s="71" t="s">
        <v>46</v>
      </c>
      <c r="AH453" s="73">
        <v>2023.48</v>
      </c>
      <c r="AI453" s="70"/>
      <c r="AJ453" s="73">
        <v>-868.69</v>
      </c>
      <c r="AK453" s="70"/>
      <c r="AL453" s="73">
        <v>1154.79</v>
      </c>
      <c r="AM453" s="73">
        <v>38.49</v>
      </c>
      <c r="AN453" s="109">
        <f t="shared" si="30"/>
        <v>4.8112500000000002</v>
      </c>
      <c r="AO453" s="82" t="str">
        <f t="shared" si="32"/>
        <v>1922854</v>
      </c>
      <c r="AP453" s="82">
        <f>VLOOKUP(AO453,Centros!$AA$2:$AB$490,2,FALSE)</f>
        <v>120027</v>
      </c>
      <c r="AQ453" s="82" t="str">
        <f>VLOOKUP(AP453,Centros!$U$2:$V$281,2,FALSE)</f>
        <v>COLEGIO MAYOR CESAR CARLOS</v>
      </c>
      <c r="AR453" s="82" t="str">
        <f>VLOOKUP(A453,Centros!$AC$2:$AE$349,3,FALSE)</f>
        <v>ALGADI</v>
      </c>
      <c r="AS453" s="82">
        <f t="shared" si="33"/>
        <v>120027</v>
      </c>
      <c r="AT453" s="82">
        <f t="shared" si="31"/>
        <v>19228</v>
      </c>
    </row>
    <row r="454" spans="1:46" x14ac:dyDescent="0.3">
      <c r="A454" s="70">
        <v>20028</v>
      </c>
      <c r="B454" s="70">
        <v>10</v>
      </c>
      <c r="C454" s="71" t="s">
        <v>6001</v>
      </c>
      <c r="D454" s="70">
        <v>10</v>
      </c>
      <c r="E454" s="71" t="s">
        <v>63</v>
      </c>
      <c r="F454" s="72">
        <v>45908</v>
      </c>
      <c r="G454" s="72"/>
      <c r="H454" s="71" t="s">
        <v>6002</v>
      </c>
      <c r="I454" s="71" t="s">
        <v>6003</v>
      </c>
      <c r="J454" s="71" t="s">
        <v>6004</v>
      </c>
      <c r="K454" s="71" t="s">
        <v>6005</v>
      </c>
      <c r="L454" s="71" t="s">
        <v>6006</v>
      </c>
      <c r="M454" s="71" t="s">
        <v>6007</v>
      </c>
      <c r="N454" s="71" t="s">
        <v>56</v>
      </c>
      <c r="O454" s="71" t="s">
        <v>38</v>
      </c>
      <c r="P454" s="70">
        <v>300</v>
      </c>
      <c r="Q454" s="71" t="s">
        <v>57</v>
      </c>
      <c r="R454" s="70">
        <v>30.37</v>
      </c>
      <c r="S454" s="72">
        <v>42256</v>
      </c>
      <c r="T454" s="71" t="s">
        <v>5349</v>
      </c>
      <c r="U454" s="71" t="s">
        <v>79</v>
      </c>
      <c r="V454" s="72">
        <v>26580</v>
      </c>
      <c r="W454" s="71" t="s">
        <v>139</v>
      </c>
      <c r="X454" s="71" t="s">
        <v>42</v>
      </c>
      <c r="Y454" s="71" t="s">
        <v>36</v>
      </c>
      <c r="Z454" s="70">
        <v>0</v>
      </c>
      <c r="AA454" s="70">
        <v>10</v>
      </c>
      <c r="AB454" s="71" t="s">
        <v>36</v>
      </c>
      <c r="AC454" s="71" t="s">
        <v>2905</v>
      </c>
      <c r="AD454" s="71" t="s">
        <v>44</v>
      </c>
      <c r="AE454" s="71" t="s">
        <v>45</v>
      </c>
      <c r="AF454" s="71" t="s">
        <v>36</v>
      </c>
      <c r="AG454" s="71" t="s">
        <v>46</v>
      </c>
      <c r="AH454" s="73">
        <v>525.66999999999996</v>
      </c>
      <c r="AI454" s="73">
        <v>79.41</v>
      </c>
      <c r="AJ454" s="73">
        <v>200.71</v>
      </c>
      <c r="AK454" s="70"/>
      <c r="AL454" s="73">
        <v>805.79</v>
      </c>
      <c r="AM454" s="73">
        <v>26.86</v>
      </c>
      <c r="AN454" s="109">
        <f t="shared" si="30"/>
        <v>11.05531774777741</v>
      </c>
      <c r="AO454" s="82" t="str">
        <f t="shared" si="32"/>
        <v>200282</v>
      </c>
      <c r="AP454" s="82">
        <f>VLOOKUP(AO454,Centros!$AA$2:$AB$490,2,FALSE)</f>
        <v>110111</v>
      </c>
      <c r="AQ454" s="82" t="str">
        <f>VLOOKUP(AP454,Centros!$U$2:$V$281,2,FALSE)</f>
        <v>COLEGIO SAGRADO CORAZON REPARADORAS</v>
      </c>
      <c r="AR454" s="82" t="str">
        <f>VLOOKUP(A454,Centros!$AC$2:$AE$349,3,FALSE)</f>
        <v>SMI</v>
      </c>
      <c r="AS454" s="82">
        <f t="shared" si="33"/>
        <v>110111</v>
      </c>
      <c r="AT454" s="82">
        <f t="shared" si="31"/>
        <v>20028</v>
      </c>
    </row>
    <row r="455" spans="1:46" x14ac:dyDescent="0.3">
      <c r="A455" s="70">
        <v>19228</v>
      </c>
      <c r="B455" s="70">
        <v>425</v>
      </c>
      <c r="C455" s="71" t="s">
        <v>6008</v>
      </c>
      <c r="D455" s="70">
        <v>425</v>
      </c>
      <c r="E455" s="71" t="s">
        <v>35</v>
      </c>
      <c r="F455" s="72">
        <v>45908</v>
      </c>
      <c r="G455" s="72"/>
      <c r="H455" s="71" t="s">
        <v>6009</v>
      </c>
      <c r="I455" s="71" t="s">
        <v>6010</v>
      </c>
      <c r="J455" s="71" t="s">
        <v>36</v>
      </c>
      <c r="K455" s="71" t="s">
        <v>6011</v>
      </c>
      <c r="L455" s="71" t="s">
        <v>6012</v>
      </c>
      <c r="M455" s="71" t="s">
        <v>6013</v>
      </c>
      <c r="N455" s="71" t="s">
        <v>132</v>
      </c>
      <c r="O455" s="71" t="s">
        <v>38</v>
      </c>
      <c r="P455" s="70">
        <v>300</v>
      </c>
      <c r="Q455" s="71" t="s">
        <v>78</v>
      </c>
      <c r="R455" s="70">
        <v>37.5</v>
      </c>
      <c r="S455" s="72">
        <v>38261</v>
      </c>
      <c r="T455" s="71" t="s">
        <v>123</v>
      </c>
      <c r="U455" s="71" t="s">
        <v>58</v>
      </c>
      <c r="V455" s="72">
        <v>22568</v>
      </c>
      <c r="W455" s="71" t="s">
        <v>125</v>
      </c>
      <c r="X455" s="71" t="s">
        <v>42</v>
      </c>
      <c r="Y455" s="71" t="s">
        <v>66</v>
      </c>
      <c r="Z455" s="70">
        <v>0</v>
      </c>
      <c r="AA455" s="70">
        <v>10</v>
      </c>
      <c r="AB455" s="71" t="s">
        <v>36</v>
      </c>
      <c r="AC455" s="71" t="s">
        <v>2905</v>
      </c>
      <c r="AD455" s="71" t="s">
        <v>44</v>
      </c>
      <c r="AE455" s="71" t="s">
        <v>53</v>
      </c>
      <c r="AF455" s="71" t="s">
        <v>285</v>
      </c>
      <c r="AG455" s="71" t="s">
        <v>46</v>
      </c>
      <c r="AH455" s="73">
        <v>633.91</v>
      </c>
      <c r="AI455" s="73">
        <v>67.98</v>
      </c>
      <c r="AJ455" s="73">
        <v>225.09</v>
      </c>
      <c r="AK455" s="70"/>
      <c r="AL455" s="73">
        <v>926.98</v>
      </c>
      <c r="AM455" s="73">
        <v>30.9</v>
      </c>
      <c r="AN455" s="109">
        <f t="shared" si="30"/>
        <v>10.299999999999999</v>
      </c>
      <c r="AO455" s="82" t="str">
        <f t="shared" si="32"/>
        <v>1922832</v>
      </c>
      <c r="AP455" s="82">
        <f>VLOOKUP(AO455,Centros!$AA$2:$AB$490,2,FALSE)</f>
        <v>110061</v>
      </c>
      <c r="AQ455" s="82" t="str">
        <f>VLOOKUP(AP455,Centros!$U$2:$V$281,2,FALSE)</f>
        <v>COL. SAN AGUSTIN - MADRID</v>
      </c>
      <c r="AR455" s="82" t="str">
        <f>VLOOKUP(A455,Centros!$AC$2:$AE$349,3,FALSE)</f>
        <v>ALGADI</v>
      </c>
      <c r="AS455" s="82">
        <f t="shared" si="33"/>
        <v>110061</v>
      </c>
      <c r="AT455" s="82">
        <f t="shared" si="31"/>
        <v>19228</v>
      </c>
    </row>
    <row r="456" spans="1:46" x14ac:dyDescent="0.3">
      <c r="A456" s="70">
        <v>20028</v>
      </c>
      <c r="B456" s="70">
        <v>198</v>
      </c>
      <c r="C456" s="71" t="s">
        <v>8638</v>
      </c>
      <c r="D456" s="70">
        <v>198</v>
      </c>
      <c r="E456" s="71" t="s">
        <v>63</v>
      </c>
      <c r="F456" s="72">
        <v>45931</v>
      </c>
      <c r="G456" s="72"/>
      <c r="H456" s="71" t="s">
        <v>8639</v>
      </c>
      <c r="I456" s="71" t="s">
        <v>8640</v>
      </c>
      <c r="J456" s="71" t="s">
        <v>36</v>
      </c>
      <c r="K456" s="71" t="s">
        <v>8641</v>
      </c>
      <c r="L456" s="71" t="s">
        <v>8642</v>
      </c>
      <c r="M456" s="71" t="s">
        <v>8643</v>
      </c>
      <c r="N456" s="71" t="s">
        <v>8644</v>
      </c>
      <c r="O456" s="71" t="s">
        <v>38</v>
      </c>
      <c r="P456" s="70">
        <v>300</v>
      </c>
      <c r="Q456" s="71" t="s">
        <v>57</v>
      </c>
      <c r="R456" s="70">
        <v>12.5</v>
      </c>
      <c r="S456" s="72">
        <v>41190</v>
      </c>
      <c r="T456" s="71" t="s">
        <v>5605</v>
      </c>
      <c r="U456" s="71" t="s">
        <v>214</v>
      </c>
      <c r="V456" s="72">
        <v>30874</v>
      </c>
      <c r="W456" s="71" t="s">
        <v>158</v>
      </c>
      <c r="X456" s="71" t="s">
        <v>51</v>
      </c>
      <c r="Y456" s="71" t="s">
        <v>8645</v>
      </c>
      <c r="Z456" s="70">
        <v>2</v>
      </c>
      <c r="AA456" s="70">
        <v>10</v>
      </c>
      <c r="AB456" s="71" t="s">
        <v>36</v>
      </c>
      <c r="AC456" s="71" t="s">
        <v>2905</v>
      </c>
      <c r="AD456" s="71" t="s">
        <v>44</v>
      </c>
      <c r="AE456" s="71" t="s">
        <v>45</v>
      </c>
      <c r="AF456" s="71" t="s">
        <v>79</v>
      </c>
      <c r="AG456" s="71" t="s">
        <v>46</v>
      </c>
      <c r="AH456" s="73">
        <v>245.19</v>
      </c>
      <c r="AI456" s="73">
        <v>22.66</v>
      </c>
      <c r="AJ456" s="73">
        <v>88.85</v>
      </c>
      <c r="AK456" s="70"/>
      <c r="AL456" s="73">
        <v>356.7</v>
      </c>
      <c r="AM456" s="73">
        <v>11.89</v>
      </c>
      <c r="AN456" s="109">
        <f t="shared" si="30"/>
        <v>11.89</v>
      </c>
      <c r="AO456" s="82" t="str">
        <f t="shared" si="32"/>
        <v>2002825</v>
      </c>
      <c r="AP456" s="82">
        <f>VLOOKUP(AO456,Centros!$AA$2:$AB$490,2,FALSE)</f>
        <v>110801</v>
      </c>
      <c r="AQ456" s="82" t="str">
        <f>VLOOKUP(AP456,Centros!$U$2:$V$281,2,FALSE)</f>
        <v>COL. VEDRUNA CARABANCHEL</v>
      </c>
      <c r="AR456" s="82" t="str">
        <f>VLOOKUP(A456,Centros!$AC$2:$AE$349,3,FALSE)</f>
        <v>SMI</v>
      </c>
      <c r="AS456" s="82">
        <f t="shared" si="33"/>
        <v>110801</v>
      </c>
      <c r="AT456" s="82">
        <f t="shared" si="31"/>
        <v>20028</v>
      </c>
    </row>
    <row r="457" spans="1:46" x14ac:dyDescent="0.3">
      <c r="A457" s="70">
        <v>20028</v>
      </c>
      <c r="B457" s="70">
        <v>820</v>
      </c>
      <c r="C457" s="71" t="s">
        <v>3767</v>
      </c>
      <c r="D457" s="70">
        <v>820</v>
      </c>
      <c r="E457" s="71" t="s">
        <v>63</v>
      </c>
      <c r="F457" s="72">
        <v>45646</v>
      </c>
      <c r="G457" s="72"/>
      <c r="H457" s="71" t="s">
        <v>3768</v>
      </c>
      <c r="I457" s="71" t="s">
        <v>3769</v>
      </c>
      <c r="J457" s="71" t="s">
        <v>36</v>
      </c>
      <c r="K457" s="71" t="s">
        <v>3770</v>
      </c>
      <c r="L457" s="71" t="s">
        <v>3771</v>
      </c>
      <c r="M457" s="71" t="s">
        <v>3772</v>
      </c>
      <c r="N457" s="71" t="s">
        <v>37</v>
      </c>
      <c r="O457" s="71" t="s">
        <v>38</v>
      </c>
      <c r="P457" s="70">
        <v>200</v>
      </c>
      <c r="Q457" s="71" t="s">
        <v>2925</v>
      </c>
      <c r="R457" s="70">
        <v>75.67</v>
      </c>
      <c r="S457" s="72">
        <v>45646</v>
      </c>
      <c r="T457" s="71" t="s">
        <v>2897</v>
      </c>
      <c r="U457" s="71" t="s">
        <v>160</v>
      </c>
      <c r="V457" s="72">
        <v>30230</v>
      </c>
      <c r="W457" s="71" t="s">
        <v>161</v>
      </c>
      <c r="X457" s="71" t="s">
        <v>42</v>
      </c>
      <c r="Y457" s="71" t="s">
        <v>60</v>
      </c>
      <c r="Z457" s="70">
        <v>0</v>
      </c>
      <c r="AA457" s="70">
        <v>8</v>
      </c>
      <c r="AB457" s="71" t="s">
        <v>36</v>
      </c>
      <c r="AC457" s="71" t="s">
        <v>2824</v>
      </c>
      <c r="AD457" s="71" t="s">
        <v>162</v>
      </c>
      <c r="AE457" s="71" t="s">
        <v>45</v>
      </c>
      <c r="AF457" s="71" t="s">
        <v>160</v>
      </c>
      <c r="AG457" s="71" t="s">
        <v>55</v>
      </c>
      <c r="AH457" s="73">
        <v>898.91</v>
      </c>
      <c r="AI457" s="73">
        <v>146.34</v>
      </c>
      <c r="AJ457" s="73">
        <v>356.01</v>
      </c>
      <c r="AK457" s="70"/>
      <c r="AL457" s="73">
        <v>1401.26</v>
      </c>
      <c r="AM457" s="73">
        <v>46.71</v>
      </c>
      <c r="AN457" s="109">
        <f t="shared" si="30"/>
        <v>7.7160697766618211</v>
      </c>
      <c r="AO457" s="82" t="str">
        <f t="shared" si="32"/>
        <v>2002844</v>
      </c>
      <c r="AP457" s="82">
        <f>VLOOKUP(AO457,Centros!$AA$2:$AB$490,2,FALSE)</f>
        <v>330028</v>
      </c>
      <c r="AQ457" s="82" t="str">
        <f>VLOOKUP(AP457,Centros!$U$2:$V$281,2,FALSE)</f>
        <v>CLARETIANOS COLMENAR ASISTENCIAL</v>
      </c>
      <c r="AR457" s="82" t="str">
        <f>VLOOKUP(A457,Centros!$AC$2:$AE$349,3,FALSE)</f>
        <v>SMI</v>
      </c>
      <c r="AS457" s="82">
        <f t="shared" si="33"/>
        <v>330028</v>
      </c>
      <c r="AT457" s="82">
        <f t="shared" si="31"/>
        <v>20028</v>
      </c>
    </row>
    <row r="458" spans="1:46" x14ac:dyDescent="0.3">
      <c r="A458" s="70">
        <v>19246</v>
      </c>
      <c r="B458" s="70">
        <v>79</v>
      </c>
      <c r="C458" s="71" t="s">
        <v>3773</v>
      </c>
      <c r="D458" s="70">
        <v>79</v>
      </c>
      <c r="E458" s="71" t="s">
        <v>113</v>
      </c>
      <c r="F458" s="72">
        <v>45022</v>
      </c>
      <c r="G458" s="72"/>
      <c r="H458" s="71" t="s">
        <v>3774</v>
      </c>
      <c r="I458" s="71" t="s">
        <v>3775</v>
      </c>
      <c r="J458" s="71" t="s">
        <v>36</v>
      </c>
      <c r="K458" s="71" t="s">
        <v>3776</v>
      </c>
      <c r="L458" s="71" t="s">
        <v>3777</v>
      </c>
      <c r="M458" s="71" t="s">
        <v>3778</v>
      </c>
      <c r="N458" s="71" t="s">
        <v>332</v>
      </c>
      <c r="O458" s="71" t="s">
        <v>114</v>
      </c>
      <c r="P458" s="70">
        <v>289</v>
      </c>
      <c r="Q458" s="71" t="s">
        <v>3315</v>
      </c>
      <c r="R458" s="70">
        <v>96.1</v>
      </c>
      <c r="S458" s="72">
        <v>42989</v>
      </c>
      <c r="T458" s="71" t="s">
        <v>2886</v>
      </c>
      <c r="U458" s="71" t="s">
        <v>155</v>
      </c>
      <c r="V458" s="72">
        <v>21375</v>
      </c>
      <c r="W458" s="71" t="s">
        <v>115</v>
      </c>
      <c r="X458" s="71" t="s">
        <v>42</v>
      </c>
      <c r="Y458" s="71" t="s">
        <v>66</v>
      </c>
      <c r="Z458" s="70">
        <v>0</v>
      </c>
      <c r="AA458" s="70">
        <v>6</v>
      </c>
      <c r="AB458" s="71" t="s">
        <v>36</v>
      </c>
      <c r="AC458" s="71" t="s">
        <v>116</v>
      </c>
      <c r="AD458" s="71" t="s">
        <v>117</v>
      </c>
      <c r="AE458" s="71" t="s">
        <v>61</v>
      </c>
      <c r="AF458" s="71" t="s">
        <v>3779</v>
      </c>
      <c r="AG458" s="71" t="s">
        <v>46</v>
      </c>
      <c r="AH458" s="73">
        <v>1351.79</v>
      </c>
      <c r="AI458" s="70"/>
      <c r="AJ458" s="73">
        <v>453.61</v>
      </c>
      <c r="AK458" s="70"/>
      <c r="AL458" s="73">
        <v>1805.4</v>
      </c>
      <c r="AM458" s="73">
        <v>58.24</v>
      </c>
      <c r="AN458" s="109">
        <f t="shared" ref="AN458:AN512" si="34">AM458/(+(+R458*8)/100)</f>
        <v>7.5754422476586898</v>
      </c>
      <c r="AO458" s="82" t="str">
        <f t="shared" si="32"/>
        <v>192468</v>
      </c>
      <c r="AP458" s="82">
        <f>VLOOKUP(AO458,Centros!$AA$2:$AB$490,2,FALSE)</f>
        <v>110018</v>
      </c>
      <c r="AQ458" s="82" t="str">
        <f>VLOOKUP(AP458,Centros!$U$2:$V$281,2,FALSE)</f>
        <v>COLEGIO Mª INMACULADA DE CARCAIXENT</v>
      </c>
      <c r="AR458" s="82" t="str">
        <f>VLOOKUP(A458,Centros!$AC$2:$AE$349,3,FALSE)</f>
        <v>ALGADI</v>
      </c>
      <c r="AS458" s="82">
        <f t="shared" si="33"/>
        <v>110018</v>
      </c>
      <c r="AT458" s="82">
        <f t="shared" si="31"/>
        <v>19246</v>
      </c>
    </row>
    <row r="459" spans="1:46" x14ac:dyDescent="0.3">
      <c r="A459" s="70">
        <v>20046</v>
      </c>
      <c r="B459" s="70">
        <v>13</v>
      </c>
      <c r="C459" s="71" t="s">
        <v>8646</v>
      </c>
      <c r="D459" s="70">
        <v>13</v>
      </c>
      <c r="E459" s="71" t="s">
        <v>7697</v>
      </c>
      <c r="F459" s="72">
        <v>45931</v>
      </c>
      <c r="G459" s="72"/>
      <c r="H459" s="71" t="s">
        <v>8647</v>
      </c>
      <c r="I459" s="71" t="s">
        <v>8648</v>
      </c>
      <c r="J459" s="71" t="s">
        <v>36</v>
      </c>
      <c r="K459" s="71" t="s">
        <v>8649</v>
      </c>
      <c r="L459" s="71" t="s">
        <v>8650</v>
      </c>
      <c r="M459" s="71" t="s">
        <v>8651</v>
      </c>
      <c r="N459" s="71" t="s">
        <v>237</v>
      </c>
      <c r="O459" s="71" t="s">
        <v>114</v>
      </c>
      <c r="P459" s="70">
        <v>300</v>
      </c>
      <c r="Q459" s="71" t="s">
        <v>78</v>
      </c>
      <c r="R459" s="70">
        <v>25.97</v>
      </c>
      <c r="S459" s="72">
        <v>44816</v>
      </c>
      <c r="T459" s="71" t="s">
        <v>2886</v>
      </c>
      <c r="U459" s="71" t="s">
        <v>6611</v>
      </c>
      <c r="V459" s="72">
        <v>29847</v>
      </c>
      <c r="W459" s="71" t="s">
        <v>139</v>
      </c>
      <c r="X459" s="71" t="s">
        <v>42</v>
      </c>
      <c r="Y459" s="71" t="s">
        <v>66</v>
      </c>
      <c r="Z459" s="70">
        <v>0</v>
      </c>
      <c r="AA459" s="70">
        <v>10</v>
      </c>
      <c r="AB459" s="71" t="s">
        <v>36</v>
      </c>
      <c r="AC459" s="71" t="s">
        <v>116</v>
      </c>
      <c r="AD459" s="71" t="s">
        <v>117</v>
      </c>
      <c r="AE459" s="71" t="s">
        <v>45</v>
      </c>
      <c r="AF459" s="71" t="s">
        <v>5261</v>
      </c>
      <c r="AG459" s="71" t="s">
        <v>46</v>
      </c>
      <c r="AH459" s="73">
        <v>381.46</v>
      </c>
      <c r="AI459" s="70"/>
      <c r="AJ459" s="73">
        <v>126.95</v>
      </c>
      <c r="AK459" s="70"/>
      <c r="AL459" s="73">
        <v>508.41</v>
      </c>
      <c r="AM459" s="73">
        <v>16.95</v>
      </c>
      <c r="AN459" s="109">
        <f t="shared" si="34"/>
        <v>8.15845206006931</v>
      </c>
      <c r="AO459" s="82" t="str">
        <f t="shared" si="32"/>
        <v>200462</v>
      </c>
      <c r="AP459" s="82">
        <f>VLOOKUP(AO459,Centros!$AA$2:$AB$490,2,FALSE)</f>
        <v>110018</v>
      </c>
      <c r="AQ459" s="82" t="str">
        <f>VLOOKUP(AP459,Centros!$U$2:$V$281,2,FALSE)</f>
        <v>COLEGIO Mª INMACULADA DE CARCAIXENT</v>
      </c>
      <c r="AR459" s="82" t="str">
        <f>VLOOKUP(A459,Centros!$AC$2:$AE$349,3,FALSE)</f>
        <v>SMI</v>
      </c>
      <c r="AS459" s="82">
        <f t="shared" si="33"/>
        <v>110018</v>
      </c>
      <c r="AT459" s="82">
        <f t="shared" ref="AT459:AT513" si="35">+A459</f>
        <v>20046</v>
      </c>
    </row>
    <row r="460" spans="1:46" x14ac:dyDescent="0.3">
      <c r="A460" s="70">
        <v>20028</v>
      </c>
      <c r="B460" s="70">
        <v>191</v>
      </c>
      <c r="C460" s="71" t="s">
        <v>8652</v>
      </c>
      <c r="D460" s="70">
        <v>191</v>
      </c>
      <c r="E460" s="71" t="s">
        <v>63</v>
      </c>
      <c r="F460" s="72">
        <v>45908</v>
      </c>
      <c r="G460" s="72"/>
      <c r="H460" s="71" t="s">
        <v>8653</v>
      </c>
      <c r="I460" s="71" t="s">
        <v>8654</v>
      </c>
      <c r="J460" s="71" t="s">
        <v>8655</v>
      </c>
      <c r="K460" s="71" t="s">
        <v>8655</v>
      </c>
      <c r="L460" s="71" t="s">
        <v>8656</v>
      </c>
      <c r="M460" s="71" t="s">
        <v>8657</v>
      </c>
      <c r="N460" s="71" t="s">
        <v>8658</v>
      </c>
      <c r="O460" s="71" t="s">
        <v>38</v>
      </c>
      <c r="P460" s="70">
        <v>300</v>
      </c>
      <c r="Q460" s="71" t="s">
        <v>57</v>
      </c>
      <c r="R460" s="70">
        <v>28.5</v>
      </c>
      <c r="S460" s="72">
        <v>43388</v>
      </c>
      <c r="T460" s="71" t="s">
        <v>8659</v>
      </c>
      <c r="U460" s="71" t="s">
        <v>214</v>
      </c>
      <c r="V460" s="72">
        <v>27431</v>
      </c>
      <c r="W460" s="71" t="s">
        <v>75</v>
      </c>
      <c r="X460" s="71" t="s">
        <v>42</v>
      </c>
      <c r="Y460" s="71" t="s">
        <v>140</v>
      </c>
      <c r="Z460" s="70">
        <v>0</v>
      </c>
      <c r="AA460" s="70">
        <v>10</v>
      </c>
      <c r="AB460" s="71" t="s">
        <v>36</v>
      </c>
      <c r="AC460" s="71" t="s">
        <v>2905</v>
      </c>
      <c r="AD460" s="71" t="s">
        <v>44</v>
      </c>
      <c r="AE460" s="71" t="s">
        <v>45</v>
      </c>
      <c r="AF460" s="71" t="s">
        <v>79</v>
      </c>
      <c r="AG460" s="71" t="s">
        <v>46</v>
      </c>
      <c r="AH460" s="73">
        <v>447.12</v>
      </c>
      <c r="AI460" s="70"/>
      <c r="AJ460" s="73">
        <v>148.31</v>
      </c>
      <c r="AK460" s="70"/>
      <c r="AL460" s="73">
        <v>595.42999999999995</v>
      </c>
      <c r="AM460" s="73">
        <v>19.850000000000001</v>
      </c>
      <c r="AN460" s="109">
        <f t="shared" si="34"/>
        <v>8.7061403508771935</v>
      </c>
      <c r="AO460" s="82" t="str">
        <f t="shared" si="32"/>
        <v>2002824</v>
      </c>
      <c r="AP460" s="82">
        <f>VLOOKUP(AO460,Centros!$AA$2:$AB$490,2,FALSE)</f>
        <v>110701</v>
      </c>
      <c r="AQ460" s="82" t="str">
        <f>VLOOKUP(AP460,Centros!$U$2:$V$281,2,FALSE)</f>
        <v>C. SAGRADA FAMILIA URGEL</v>
      </c>
      <c r="AR460" s="82" t="str">
        <f>VLOOKUP(A460,Centros!$AC$2:$AE$349,3,FALSE)</f>
        <v>SMI</v>
      </c>
      <c r="AS460" s="82">
        <f t="shared" si="33"/>
        <v>110701</v>
      </c>
      <c r="AT460" s="82">
        <f t="shared" si="35"/>
        <v>20028</v>
      </c>
    </row>
    <row r="461" spans="1:46" x14ac:dyDescent="0.3">
      <c r="A461" s="70">
        <v>19228</v>
      </c>
      <c r="B461" s="70">
        <v>189</v>
      </c>
      <c r="C461" s="71" t="s">
        <v>8660</v>
      </c>
      <c r="D461" s="70">
        <v>189</v>
      </c>
      <c r="E461" s="71" t="s">
        <v>35</v>
      </c>
      <c r="F461" s="72">
        <v>45904</v>
      </c>
      <c r="G461" s="72"/>
      <c r="H461" s="71" t="s">
        <v>8661</v>
      </c>
      <c r="I461" s="71" t="s">
        <v>8662</v>
      </c>
      <c r="J461" s="71" t="s">
        <v>36</v>
      </c>
      <c r="K461" s="71" t="s">
        <v>8663</v>
      </c>
      <c r="L461" s="71" t="s">
        <v>8664</v>
      </c>
      <c r="M461" s="71" t="s">
        <v>8665</v>
      </c>
      <c r="N461" s="71" t="s">
        <v>333</v>
      </c>
      <c r="O461" s="71" t="s">
        <v>38</v>
      </c>
      <c r="P461" s="70">
        <v>300</v>
      </c>
      <c r="Q461" s="71" t="s">
        <v>85</v>
      </c>
      <c r="R461" s="70">
        <v>100</v>
      </c>
      <c r="S461" s="72">
        <v>38534</v>
      </c>
      <c r="T461" s="71" t="s">
        <v>8305</v>
      </c>
      <c r="U461" s="71" t="s">
        <v>124</v>
      </c>
      <c r="V461" s="72">
        <v>26359</v>
      </c>
      <c r="W461" s="71" t="s">
        <v>158</v>
      </c>
      <c r="X461" s="71" t="s">
        <v>42</v>
      </c>
      <c r="Y461" s="71" t="s">
        <v>52</v>
      </c>
      <c r="Z461" s="70">
        <v>0</v>
      </c>
      <c r="AA461" s="70">
        <v>4</v>
      </c>
      <c r="AB461" s="71" t="s">
        <v>36</v>
      </c>
      <c r="AC461" s="71" t="s">
        <v>2905</v>
      </c>
      <c r="AD461" s="71" t="s">
        <v>44</v>
      </c>
      <c r="AE461" s="71" t="s">
        <v>61</v>
      </c>
      <c r="AF461" s="71" t="s">
        <v>8666</v>
      </c>
      <c r="AG461" s="71" t="s">
        <v>46</v>
      </c>
      <c r="AH461" s="73">
        <v>1570.32</v>
      </c>
      <c r="AI461" s="73">
        <v>199.05</v>
      </c>
      <c r="AJ461" s="73">
        <v>567.44000000000005</v>
      </c>
      <c r="AK461" s="73">
        <v>150</v>
      </c>
      <c r="AL461" s="73">
        <v>2186.81</v>
      </c>
      <c r="AM461" s="73">
        <v>72.89</v>
      </c>
      <c r="AN461" s="109">
        <f t="shared" si="34"/>
        <v>9.1112500000000001</v>
      </c>
      <c r="AO461" s="82" t="str">
        <f t="shared" si="32"/>
        <v>1922825</v>
      </c>
      <c r="AP461" s="82">
        <f>VLOOKUP(AO461,Centros!$AA$2:$AB$490,2,FALSE)</f>
        <v>110056</v>
      </c>
      <c r="AQ461" s="82" t="str">
        <f>VLOOKUP(AP461,Centros!$U$2:$V$281,2,FALSE)</f>
        <v>COLEGIO RAIMUNDO LULIO</v>
      </c>
      <c r="AR461" s="82" t="str">
        <f>VLOOKUP(A461,Centros!$AC$2:$AE$349,3,FALSE)</f>
        <v>ALGADI</v>
      </c>
      <c r="AS461" s="82">
        <f t="shared" si="33"/>
        <v>110056</v>
      </c>
      <c r="AT461" s="82">
        <f t="shared" si="35"/>
        <v>19228</v>
      </c>
    </row>
    <row r="462" spans="1:46" x14ac:dyDescent="0.3">
      <c r="A462" s="70">
        <v>19250</v>
      </c>
      <c r="B462" s="70">
        <v>4</v>
      </c>
      <c r="C462" s="71" t="s">
        <v>3780</v>
      </c>
      <c r="D462" s="70">
        <v>4</v>
      </c>
      <c r="E462" s="71" t="s">
        <v>2887</v>
      </c>
      <c r="F462" s="72">
        <v>45748</v>
      </c>
      <c r="G462" s="72"/>
      <c r="H462" s="71" t="s">
        <v>3781</v>
      </c>
      <c r="I462" s="71" t="s">
        <v>3782</v>
      </c>
      <c r="J462" s="71" t="s">
        <v>36</v>
      </c>
      <c r="K462" s="71" t="s">
        <v>3783</v>
      </c>
      <c r="L462" s="71" t="s">
        <v>109</v>
      </c>
      <c r="M462" s="71" t="s">
        <v>3784</v>
      </c>
      <c r="N462" s="71" t="s">
        <v>2888</v>
      </c>
      <c r="O462" s="71" t="s">
        <v>2703</v>
      </c>
      <c r="P462" s="70">
        <v>189</v>
      </c>
      <c r="Q462" s="71" t="s">
        <v>3252</v>
      </c>
      <c r="R462" s="70">
        <v>100</v>
      </c>
      <c r="S462" s="72">
        <v>37183</v>
      </c>
      <c r="T462" s="71" t="s">
        <v>3785</v>
      </c>
      <c r="U462" s="71" t="s">
        <v>90</v>
      </c>
      <c r="V462" s="72">
        <v>21947</v>
      </c>
      <c r="W462" s="71" t="s">
        <v>70</v>
      </c>
      <c r="X462" s="71" t="s">
        <v>42</v>
      </c>
      <c r="Y462" s="71" t="s">
        <v>52</v>
      </c>
      <c r="Z462" s="70">
        <v>0</v>
      </c>
      <c r="AA462" s="70">
        <v>10</v>
      </c>
      <c r="AB462" s="71" t="s">
        <v>36</v>
      </c>
      <c r="AC462" s="71" t="s">
        <v>2889</v>
      </c>
      <c r="AD462" s="71" t="s">
        <v>2890</v>
      </c>
      <c r="AE462" s="71" t="s">
        <v>45</v>
      </c>
      <c r="AF462" s="71" t="s">
        <v>2867</v>
      </c>
      <c r="AG462" s="71" t="s">
        <v>46</v>
      </c>
      <c r="AH462" s="73">
        <v>1225.43</v>
      </c>
      <c r="AI462" s="70"/>
      <c r="AJ462" s="73">
        <v>-914.02</v>
      </c>
      <c r="AK462" s="70"/>
      <c r="AL462" s="73">
        <v>311.41000000000003</v>
      </c>
      <c r="AM462" s="73">
        <v>10.050000000000001</v>
      </c>
      <c r="AN462" s="109">
        <f t="shared" si="34"/>
        <v>1.2562500000000001</v>
      </c>
      <c r="AO462" s="82">
        <v>192501</v>
      </c>
      <c r="AP462" s="82">
        <f>VLOOKUP(AO462,Centros!$AA$2:$AB$490,2,FALSE)</f>
        <v>110035</v>
      </c>
      <c r="AQ462" s="82" t="str">
        <f>VLOOKUP(AP462,Centros!$U$2:$V$281,2,FALSE)</f>
        <v>COLEGIO CLARETIANAS ZARAGOZA</v>
      </c>
      <c r="AR462" s="82" t="str">
        <f>VLOOKUP(A462,Centros!$AC$2:$AE$349,3,FALSE)</f>
        <v>ALGADI</v>
      </c>
      <c r="AS462" s="82">
        <f t="shared" si="33"/>
        <v>110035</v>
      </c>
      <c r="AT462" s="82">
        <f t="shared" si="35"/>
        <v>19250</v>
      </c>
    </row>
    <row r="463" spans="1:46" x14ac:dyDescent="0.3">
      <c r="A463" s="70">
        <v>19228</v>
      </c>
      <c r="B463" s="70">
        <v>1707</v>
      </c>
      <c r="C463" s="71" t="s">
        <v>3786</v>
      </c>
      <c r="D463" s="70">
        <v>1707</v>
      </c>
      <c r="E463" s="71" t="s">
        <v>35</v>
      </c>
      <c r="F463" s="72">
        <v>45712</v>
      </c>
      <c r="G463" s="72"/>
      <c r="H463" s="71" t="s">
        <v>3787</v>
      </c>
      <c r="I463" s="71" t="s">
        <v>3788</v>
      </c>
      <c r="J463" s="71" t="s">
        <v>36</v>
      </c>
      <c r="K463" s="71" t="s">
        <v>3789</v>
      </c>
      <c r="L463" s="71" t="s">
        <v>3790</v>
      </c>
      <c r="M463" s="71" t="s">
        <v>3791</v>
      </c>
      <c r="N463" s="71" t="s">
        <v>277</v>
      </c>
      <c r="O463" s="71" t="s">
        <v>38</v>
      </c>
      <c r="P463" s="70">
        <v>100</v>
      </c>
      <c r="Q463" s="71" t="s">
        <v>2951</v>
      </c>
      <c r="R463" s="70">
        <v>100</v>
      </c>
      <c r="S463" s="72">
        <v>45628</v>
      </c>
      <c r="T463" s="71" t="s">
        <v>2845</v>
      </c>
      <c r="U463" s="71" t="s">
        <v>40</v>
      </c>
      <c r="V463" s="72">
        <v>28716</v>
      </c>
      <c r="W463" s="71" t="s">
        <v>201</v>
      </c>
      <c r="X463" s="71" t="s">
        <v>42</v>
      </c>
      <c r="Y463" s="71" t="s">
        <v>52</v>
      </c>
      <c r="Z463" s="70">
        <v>0</v>
      </c>
      <c r="AA463" s="70">
        <v>10</v>
      </c>
      <c r="AB463" s="71" t="s">
        <v>36</v>
      </c>
      <c r="AC463" s="71" t="s">
        <v>2905</v>
      </c>
      <c r="AD463" s="71" t="s">
        <v>44</v>
      </c>
      <c r="AE463" s="71" t="s">
        <v>83</v>
      </c>
      <c r="AF463" s="71" t="s">
        <v>40</v>
      </c>
      <c r="AG463" s="71" t="s">
        <v>55</v>
      </c>
      <c r="AH463" s="73">
        <v>1200.04</v>
      </c>
      <c r="AI463" s="73">
        <v>181.29</v>
      </c>
      <c r="AJ463" s="73">
        <v>442.98</v>
      </c>
      <c r="AK463" s="70"/>
      <c r="AL463" s="73">
        <v>1824.31</v>
      </c>
      <c r="AM463" s="73">
        <v>60.81</v>
      </c>
      <c r="AN463" s="109">
        <f t="shared" si="34"/>
        <v>7.6012500000000003</v>
      </c>
      <c r="AO463" s="82" t="str">
        <f t="shared" si="32"/>
        <v>1922888</v>
      </c>
      <c r="AP463" s="82">
        <f>VLOOKUP(AO463,Centros!$AA$2:$AB$490,2,FALSE)</f>
        <v>160004</v>
      </c>
      <c r="AQ463" s="82" t="str">
        <f>VLOOKUP(AP463,Centros!$U$2:$V$281,2,FALSE)</f>
        <v>FUND. CARLOS MARTIN</v>
      </c>
      <c r="AR463" s="82" t="str">
        <f>VLOOKUP(A463,Centros!$AC$2:$AE$349,3,FALSE)</f>
        <v>ALGADI</v>
      </c>
      <c r="AS463" s="82">
        <f t="shared" si="33"/>
        <v>160004</v>
      </c>
      <c r="AT463" s="82">
        <f t="shared" si="35"/>
        <v>19228</v>
      </c>
    </row>
    <row r="464" spans="1:46" x14ac:dyDescent="0.3">
      <c r="A464" s="70">
        <v>19228</v>
      </c>
      <c r="B464" s="70">
        <v>1752</v>
      </c>
      <c r="C464" s="71" t="s">
        <v>6015</v>
      </c>
      <c r="D464" s="70">
        <v>1752</v>
      </c>
      <c r="E464" s="71" t="s">
        <v>35</v>
      </c>
      <c r="F464" s="72">
        <v>45908</v>
      </c>
      <c r="G464" s="72"/>
      <c r="H464" s="71" t="s">
        <v>6016</v>
      </c>
      <c r="I464" s="71" t="s">
        <v>6017</v>
      </c>
      <c r="J464" s="71" t="s">
        <v>36</v>
      </c>
      <c r="K464" s="71" t="s">
        <v>6018</v>
      </c>
      <c r="L464" s="71" t="s">
        <v>6019</v>
      </c>
      <c r="M464" s="71" t="s">
        <v>6020</v>
      </c>
      <c r="N464" s="71" t="s">
        <v>141</v>
      </c>
      <c r="O464" s="71" t="s">
        <v>38</v>
      </c>
      <c r="P464" s="70">
        <v>300</v>
      </c>
      <c r="Q464" s="71" t="s">
        <v>78</v>
      </c>
      <c r="R464" s="70">
        <v>100</v>
      </c>
      <c r="S464" s="72">
        <v>40122</v>
      </c>
      <c r="T464" s="71" t="s">
        <v>5479</v>
      </c>
      <c r="U464" s="71" t="s">
        <v>58</v>
      </c>
      <c r="V464" s="72">
        <v>29391</v>
      </c>
      <c r="W464" s="71" t="s">
        <v>892</v>
      </c>
      <c r="X464" s="71" t="s">
        <v>42</v>
      </c>
      <c r="Y464" s="71" t="s">
        <v>36</v>
      </c>
      <c r="Z464" s="70">
        <v>0</v>
      </c>
      <c r="AA464" s="70">
        <v>10</v>
      </c>
      <c r="AB464" s="71" t="s">
        <v>36</v>
      </c>
      <c r="AC464" s="71" t="s">
        <v>2905</v>
      </c>
      <c r="AD464" s="71" t="s">
        <v>44</v>
      </c>
      <c r="AE464" s="71" t="s">
        <v>45</v>
      </c>
      <c r="AF464" s="71" t="s">
        <v>58</v>
      </c>
      <c r="AG464" s="71" t="s">
        <v>55</v>
      </c>
      <c r="AH464" s="73">
        <v>1313.73</v>
      </c>
      <c r="AI464" s="73">
        <v>181.29</v>
      </c>
      <c r="AJ464" s="73">
        <v>479.46</v>
      </c>
      <c r="AK464" s="70"/>
      <c r="AL464" s="73">
        <v>1974.48</v>
      </c>
      <c r="AM464" s="73">
        <v>65.819999999999993</v>
      </c>
      <c r="AN464" s="109">
        <f t="shared" si="34"/>
        <v>8.2274999999999991</v>
      </c>
      <c r="AO464" s="82" t="str">
        <f t="shared" si="32"/>
        <v>19228114</v>
      </c>
      <c r="AP464" s="82">
        <f>VLOOKUP(AO464,Centros!$AA$2:$AB$490,2,FALSE)</f>
        <v>110305</v>
      </c>
      <c r="AQ464" s="82" t="str">
        <f>VLOOKUP(AP464,Centros!$U$2:$V$281,2,FALSE)</f>
        <v>FUNDACION COLEGIO BERRIZ</v>
      </c>
      <c r="AR464" s="82" t="str">
        <f>VLOOKUP(A464,Centros!$AC$2:$AE$349,3,FALSE)</f>
        <v>ALGADI</v>
      </c>
      <c r="AS464" s="82">
        <f t="shared" si="33"/>
        <v>110305</v>
      </c>
      <c r="AT464" s="82">
        <f t="shared" si="35"/>
        <v>19228</v>
      </c>
    </row>
    <row r="465" spans="1:46" x14ac:dyDescent="0.3">
      <c r="A465" s="70">
        <v>19247</v>
      </c>
      <c r="B465" s="70">
        <v>10</v>
      </c>
      <c r="C465" s="71" t="s">
        <v>3792</v>
      </c>
      <c r="D465" s="70">
        <v>10</v>
      </c>
      <c r="E465" s="71" t="s">
        <v>2746</v>
      </c>
      <c r="F465" s="72">
        <v>45627</v>
      </c>
      <c r="G465" s="72"/>
      <c r="H465" s="71" t="s">
        <v>3793</v>
      </c>
      <c r="I465" s="71" t="s">
        <v>3794</v>
      </c>
      <c r="J465" s="71" t="s">
        <v>36</v>
      </c>
      <c r="K465" s="71" t="s">
        <v>3795</v>
      </c>
      <c r="L465" s="71" t="s">
        <v>3796</v>
      </c>
      <c r="M465" s="71" t="s">
        <v>3797</v>
      </c>
      <c r="N465" s="71" t="s">
        <v>3798</v>
      </c>
      <c r="O465" s="71" t="s">
        <v>1537</v>
      </c>
      <c r="P465" s="70">
        <v>189</v>
      </c>
      <c r="Q465" s="71" t="s">
        <v>3252</v>
      </c>
      <c r="R465" s="70">
        <v>100</v>
      </c>
      <c r="S465" s="72">
        <v>44473</v>
      </c>
      <c r="T465" s="71" t="s">
        <v>2747</v>
      </c>
      <c r="U465" s="71" t="s">
        <v>3799</v>
      </c>
      <c r="V465" s="72">
        <v>29376</v>
      </c>
      <c r="W465" s="71" t="s">
        <v>70</v>
      </c>
      <c r="X465" s="71" t="s">
        <v>42</v>
      </c>
      <c r="Y465" s="71" t="s">
        <v>36</v>
      </c>
      <c r="Z465" s="70">
        <v>0</v>
      </c>
      <c r="AA465" s="70">
        <v>10</v>
      </c>
      <c r="AB465" s="71" t="s">
        <v>36</v>
      </c>
      <c r="AC465" s="71" t="s">
        <v>3584</v>
      </c>
      <c r="AD465" s="71" t="s">
        <v>3585</v>
      </c>
      <c r="AE465" s="71" t="s">
        <v>45</v>
      </c>
      <c r="AF465" s="71" t="s">
        <v>3799</v>
      </c>
      <c r="AG465" s="71" t="s">
        <v>46</v>
      </c>
      <c r="AH465" s="73">
        <v>1229.1600000000001</v>
      </c>
      <c r="AI465" s="73">
        <v>197.36</v>
      </c>
      <c r="AJ465" s="73">
        <v>457.71</v>
      </c>
      <c r="AK465" s="70"/>
      <c r="AL465" s="73">
        <v>1884.23</v>
      </c>
      <c r="AM465" s="73">
        <v>60.78</v>
      </c>
      <c r="AN465" s="109">
        <f t="shared" si="34"/>
        <v>7.5975000000000001</v>
      </c>
      <c r="AO465" s="82" t="str">
        <f t="shared" si="32"/>
        <v>192471</v>
      </c>
      <c r="AP465" s="82">
        <f>VLOOKUP(AO465,Centros!$AA$2:$AB$490,2,FALSE)</f>
        <v>350005</v>
      </c>
      <c r="AQ465" s="82" t="str">
        <f>VLOOKUP(AP465,Centros!$U$2:$V$281,2,FALSE)</f>
        <v xml:space="preserve">CONVENTO DE LOS AGUSTINOS FILIPINOS </v>
      </c>
      <c r="AR465" s="82" t="str">
        <f>VLOOKUP(A465,Centros!$AC$2:$AE$349,3,FALSE)</f>
        <v>ALGADI</v>
      </c>
      <c r="AS465" s="82">
        <f t="shared" si="33"/>
        <v>350005</v>
      </c>
      <c r="AT465" s="82">
        <f t="shared" si="35"/>
        <v>19247</v>
      </c>
    </row>
    <row r="466" spans="1:46" x14ac:dyDescent="0.3">
      <c r="A466" s="70">
        <v>20028</v>
      </c>
      <c r="B466" s="70">
        <v>975</v>
      </c>
      <c r="C466" s="71" t="s">
        <v>8667</v>
      </c>
      <c r="D466" s="70">
        <v>975</v>
      </c>
      <c r="E466" s="71" t="s">
        <v>63</v>
      </c>
      <c r="F466" s="72">
        <v>45931</v>
      </c>
      <c r="G466" s="72"/>
      <c r="H466" s="71" t="s">
        <v>8668</v>
      </c>
      <c r="I466" s="71" t="s">
        <v>8669</v>
      </c>
      <c r="J466" s="71" t="s">
        <v>36</v>
      </c>
      <c r="K466" s="71" t="s">
        <v>8670</v>
      </c>
      <c r="L466" s="71" t="s">
        <v>8671</v>
      </c>
      <c r="M466" s="71" t="s">
        <v>8672</v>
      </c>
      <c r="N466" s="71" t="s">
        <v>37</v>
      </c>
      <c r="O466" s="71" t="s">
        <v>38</v>
      </c>
      <c r="P466" s="70">
        <v>300</v>
      </c>
      <c r="Q466" s="71" t="s">
        <v>78</v>
      </c>
      <c r="R466" s="70">
        <v>31.25</v>
      </c>
      <c r="S466" s="72">
        <v>45642</v>
      </c>
      <c r="T466" s="71" t="s">
        <v>5268</v>
      </c>
      <c r="U466" s="71" t="s">
        <v>79</v>
      </c>
      <c r="V466" s="72">
        <v>36220</v>
      </c>
      <c r="W466" s="71" t="s">
        <v>80</v>
      </c>
      <c r="X466" s="71" t="s">
        <v>42</v>
      </c>
      <c r="Y466" s="71" t="s">
        <v>43</v>
      </c>
      <c r="Z466" s="70">
        <v>0</v>
      </c>
      <c r="AA466" s="70">
        <v>10</v>
      </c>
      <c r="AB466" s="71" t="s">
        <v>36</v>
      </c>
      <c r="AC466" s="71" t="s">
        <v>2905</v>
      </c>
      <c r="AD466" s="71" t="s">
        <v>44</v>
      </c>
      <c r="AE466" s="71" t="s">
        <v>45</v>
      </c>
      <c r="AF466" s="71" t="s">
        <v>5415</v>
      </c>
      <c r="AG466" s="71" t="s">
        <v>46</v>
      </c>
      <c r="AH466" s="73">
        <v>375.01</v>
      </c>
      <c r="AI466" s="73">
        <v>56.65</v>
      </c>
      <c r="AJ466" s="73">
        <v>160.07</v>
      </c>
      <c r="AK466" s="70"/>
      <c r="AL466" s="73">
        <v>591.73</v>
      </c>
      <c r="AM466" s="73">
        <v>19.72</v>
      </c>
      <c r="AN466" s="109">
        <f t="shared" si="34"/>
        <v>7.8879999999999999</v>
      </c>
      <c r="AO466" s="82" t="str">
        <f t="shared" si="32"/>
        <v>200287</v>
      </c>
      <c r="AP466" s="82">
        <f>VLOOKUP(AO466,Centros!$AA$2:$AB$490,2,FALSE)</f>
        <v>110064</v>
      </c>
      <c r="AQ466" s="82" t="str">
        <f>VLOOKUP(AP466,Centros!$U$2:$V$281,2,FALSE)</f>
        <v>COLEGIO SAGRADA FAMILIA</v>
      </c>
      <c r="AR466" s="82" t="str">
        <f>VLOOKUP(A466,Centros!$AC$2:$AE$349,3,FALSE)</f>
        <v>SMI</v>
      </c>
      <c r="AS466" s="82">
        <f t="shared" si="33"/>
        <v>110064</v>
      </c>
      <c r="AT466" s="82">
        <f t="shared" si="35"/>
        <v>20028</v>
      </c>
    </row>
    <row r="467" spans="1:46" x14ac:dyDescent="0.3">
      <c r="A467" s="70">
        <v>19228</v>
      </c>
      <c r="B467" s="70">
        <v>726</v>
      </c>
      <c r="C467" s="71" t="s">
        <v>3800</v>
      </c>
      <c r="D467" s="70">
        <v>726</v>
      </c>
      <c r="E467" s="71" t="s">
        <v>35</v>
      </c>
      <c r="F467" s="72">
        <v>44565</v>
      </c>
      <c r="G467" s="72"/>
      <c r="H467" s="71" t="s">
        <v>3801</v>
      </c>
      <c r="I467" s="71" t="s">
        <v>3802</v>
      </c>
      <c r="J467" s="71" t="s">
        <v>36</v>
      </c>
      <c r="K467" s="71" t="s">
        <v>3803</v>
      </c>
      <c r="L467" s="71" t="s">
        <v>3804</v>
      </c>
      <c r="M467" s="71" t="s">
        <v>3805</v>
      </c>
      <c r="N467" s="71" t="s">
        <v>47</v>
      </c>
      <c r="O467" s="71" t="s">
        <v>38</v>
      </c>
      <c r="P467" s="70">
        <v>100</v>
      </c>
      <c r="Q467" s="71" t="s">
        <v>2951</v>
      </c>
      <c r="R467" s="70">
        <v>100</v>
      </c>
      <c r="S467" s="72">
        <v>40780</v>
      </c>
      <c r="T467" s="71" t="s">
        <v>49</v>
      </c>
      <c r="U467" s="71" t="s">
        <v>133</v>
      </c>
      <c r="V467" s="72">
        <v>23697</v>
      </c>
      <c r="W467" s="71" t="s">
        <v>50</v>
      </c>
      <c r="X467" s="71" t="s">
        <v>42</v>
      </c>
      <c r="Y467" s="71" t="s">
        <v>60</v>
      </c>
      <c r="Z467" s="70">
        <v>0</v>
      </c>
      <c r="AA467" s="70">
        <v>4</v>
      </c>
      <c r="AB467" s="71" t="s">
        <v>818</v>
      </c>
      <c r="AC467" s="71" t="s">
        <v>2825</v>
      </c>
      <c r="AD467" s="71" t="s">
        <v>92</v>
      </c>
      <c r="AE467" s="71" t="s">
        <v>83</v>
      </c>
      <c r="AF467" s="71" t="s">
        <v>313</v>
      </c>
      <c r="AG467" s="71" t="s">
        <v>46</v>
      </c>
      <c r="AH467" s="73">
        <v>1633.87</v>
      </c>
      <c r="AI467" s="73">
        <v>243.86</v>
      </c>
      <c r="AJ467" s="73">
        <v>641.63</v>
      </c>
      <c r="AK467" s="70"/>
      <c r="AL467" s="73">
        <v>2519.36</v>
      </c>
      <c r="AM467" s="73">
        <v>83.98</v>
      </c>
      <c r="AN467" s="109">
        <f t="shared" si="34"/>
        <v>10.4975</v>
      </c>
      <c r="AO467" s="82" t="str">
        <f t="shared" si="32"/>
        <v>1922812</v>
      </c>
      <c r="AP467" s="82">
        <f>VLOOKUP(AO467,Centros!$AA$2:$AB$490,2,FALSE)</f>
        <v>110064</v>
      </c>
      <c r="AQ467" s="82" t="str">
        <f>VLOOKUP(AP467,Centros!$U$2:$V$281,2,FALSE)</f>
        <v>COLEGIO SAGRADA FAMILIA</v>
      </c>
      <c r="AR467" s="82" t="str">
        <f>VLOOKUP(A467,Centros!$AC$2:$AE$349,3,FALSE)</f>
        <v>ALGADI</v>
      </c>
      <c r="AS467" s="82">
        <f t="shared" si="33"/>
        <v>110064</v>
      </c>
      <c r="AT467" s="82">
        <f t="shared" si="35"/>
        <v>19228</v>
      </c>
    </row>
    <row r="468" spans="1:46" x14ac:dyDescent="0.3">
      <c r="A468" s="70">
        <v>19228</v>
      </c>
      <c r="B468" s="70">
        <v>993</v>
      </c>
      <c r="C468" s="71" t="s">
        <v>6022</v>
      </c>
      <c r="D468" s="70">
        <v>993</v>
      </c>
      <c r="E468" s="71" t="s">
        <v>35</v>
      </c>
      <c r="F468" s="72">
        <v>45896</v>
      </c>
      <c r="G468" s="72"/>
      <c r="H468" s="71" t="s">
        <v>6023</v>
      </c>
      <c r="I468" s="71" t="s">
        <v>6024</v>
      </c>
      <c r="J468" s="71" t="s">
        <v>36</v>
      </c>
      <c r="K468" s="71" t="s">
        <v>6025</v>
      </c>
      <c r="L468" s="71" t="s">
        <v>6026</v>
      </c>
      <c r="M468" s="71" t="s">
        <v>6027</v>
      </c>
      <c r="N468" s="71" t="s">
        <v>37</v>
      </c>
      <c r="O468" s="71" t="s">
        <v>38</v>
      </c>
      <c r="P468" s="70">
        <v>300</v>
      </c>
      <c r="Q468" s="71" t="s">
        <v>57</v>
      </c>
      <c r="R468" s="70">
        <v>68</v>
      </c>
      <c r="S468" s="72">
        <v>44802</v>
      </c>
      <c r="T468" s="71" t="s">
        <v>73</v>
      </c>
      <c r="U468" s="71" t="s">
        <v>40</v>
      </c>
      <c r="V468" s="72">
        <v>23902</v>
      </c>
      <c r="W468" s="71" t="s">
        <v>75</v>
      </c>
      <c r="X468" s="71" t="s">
        <v>42</v>
      </c>
      <c r="Y468" s="71" t="s">
        <v>36</v>
      </c>
      <c r="Z468" s="70">
        <v>0</v>
      </c>
      <c r="AA468" s="70">
        <v>10</v>
      </c>
      <c r="AB468" s="71" t="s">
        <v>36</v>
      </c>
      <c r="AC468" s="71" t="s">
        <v>2905</v>
      </c>
      <c r="AD468" s="71" t="s">
        <v>44</v>
      </c>
      <c r="AE468" s="71" t="s">
        <v>45</v>
      </c>
      <c r="AF468" s="71" t="s">
        <v>6028</v>
      </c>
      <c r="AG468" s="71" t="s">
        <v>46</v>
      </c>
      <c r="AH468" s="73">
        <v>816.02</v>
      </c>
      <c r="AI468" s="73">
        <v>123.28</v>
      </c>
      <c r="AJ468" s="73">
        <v>333.53</v>
      </c>
      <c r="AK468" s="70"/>
      <c r="AL468" s="73">
        <v>1272.83</v>
      </c>
      <c r="AM468" s="73">
        <v>42.43</v>
      </c>
      <c r="AN468" s="109">
        <f t="shared" si="34"/>
        <v>7.7996323529411757</v>
      </c>
      <c r="AO468" s="82" t="str">
        <f t="shared" si="32"/>
        <v>1922824</v>
      </c>
      <c r="AP468" s="82">
        <f>VLOOKUP(AO468,Centros!$AA$2:$AB$490,2,FALSE)</f>
        <v>110057</v>
      </c>
      <c r="AQ468" s="82" t="str">
        <f>VLOOKUP(AP468,Centros!$U$2:$V$281,2,FALSE)</f>
        <v>COLEGIO RAFAELA YBARRA</v>
      </c>
      <c r="AR468" s="82" t="str">
        <f>VLOOKUP(A468,Centros!$AC$2:$AE$349,3,FALSE)</f>
        <v>ALGADI</v>
      </c>
      <c r="AS468" s="82">
        <f t="shared" si="33"/>
        <v>110057</v>
      </c>
      <c r="AT468" s="82">
        <f t="shared" si="35"/>
        <v>19228</v>
      </c>
    </row>
    <row r="469" spans="1:46" x14ac:dyDescent="0.3">
      <c r="A469" s="70">
        <v>19228</v>
      </c>
      <c r="B469" s="70">
        <v>1577</v>
      </c>
      <c r="C469" s="71" t="s">
        <v>6029</v>
      </c>
      <c r="D469" s="70">
        <v>1577</v>
      </c>
      <c r="E469" s="71" t="s">
        <v>35</v>
      </c>
      <c r="F469" s="72">
        <v>45936</v>
      </c>
      <c r="G469" s="72"/>
      <c r="H469" s="71" t="s">
        <v>6030</v>
      </c>
      <c r="I469" s="71" t="s">
        <v>6031</v>
      </c>
      <c r="J469" s="71" t="s">
        <v>36</v>
      </c>
      <c r="K469" s="71" t="s">
        <v>6032</v>
      </c>
      <c r="L469" s="71" t="s">
        <v>6033</v>
      </c>
      <c r="M469" s="71" t="s">
        <v>6034</v>
      </c>
      <c r="N469" s="71" t="s">
        <v>37</v>
      </c>
      <c r="O469" s="71" t="s">
        <v>38</v>
      </c>
      <c r="P469" s="70">
        <v>300</v>
      </c>
      <c r="Q469" s="71" t="s">
        <v>57</v>
      </c>
      <c r="R469" s="70">
        <v>50</v>
      </c>
      <c r="S469" s="72">
        <v>45446</v>
      </c>
      <c r="T469" s="71" t="s">
        <v>2831</v>
      </c>
      <c r="U469" s="71" t="s">
        <v>40</v>
      </c>
      <c r="V469" s="72">
        <v>30341</v>
      </c>
      <c r="W469" s="71" t="s">
        <v>91</v>
      </c>
      <c r="X469" s="71" t="s">
        <v>42</v>
      </c>
      <c r="Y469" s="71" t="s">
        <v>66</v>
      </c>
      <c r="Z469" s="70">
        <v>0</v>
      </c>
      <c r="AA469" s="70">
        <v>10</v>
      </c>
      <c r="AB469" s="71" t="s">
        <v>36</v>
      </c>
      <c r="AC469" s="71" t="s">
        <v>2905</v>
      </c>
      <c r="AD469" s="71" t="s">
        <v>44</v>
      </c>
      <c r="AE469" s="71" t="s">
        <v>53</v>
      </c>
      <c r="AF469" s="71" t="s">
        <v>40</v>
      </c>
      <c r="AG469" s="71" t="s">
        <v>46</v>
      </c>
      <c r="AH469" s="73">
        <v>471.35</v>
      </c>
      <c r="AI469" s="73">
        <v>78.56</v>
      </c>
      <c r="AJ469" s="73">
        <v>213.45</v>
      </c>
      <c r="AK469" s="70"/>
      <c r="AL469" s="73">
        <v>763.36</v>
      </c>
      <c r="AM469" s="73">
        <v>29.36</v>
      </c>
      <c r="AN469" s="109">
        <f t="shared" si="34"/>
        <v>7.34</v>
      </c>
      <c r="AO469" s="82" t="str">
        <f t="shared" si="32"/>
        <v>1922861</v>
      </c>
      <c r="AP469" s="82">
        <f>VLOOKUP(AO469,Centros!$AA$2:$AB$490,2,FALSE)</f>
        <v>110807</v>
      </c>
      <c r="AQ469" s="82" t="str">
        <f>VLOOKUP(AP469,Centros!$U$2:$V$281,2,FALSE)</f>
        <v>COLEGIO NTRA SRA BUEN CONSEJO</v>
      </c>
      <c r="AR469" s="82" t="str">
        <f>VLOOKUP(A469,Centros!$AC$2:$AE$349,3,FALSE)</f>
        <v>ALGADI</v>
      </c>
      <c r="AS469" s="82">
        <f t="shared" si="33"/>
        <v>110807</v>
      </c>
      <c r="AT469" s="82">
        <f t="shared" si="35"/>
        <v>19228</v>
      </c>
    </row>
    <row r="470" spans="1:46" x14ac:dyDescent="0.3">
      <c r="A470" s="70">
        <v>19228</v>
      </c>
      <c r="B470" s="70">
        <v>30</v>
      </c>
      <c r="C470" s="71" t="s">
        <v>8673</v>
      </c>
      <c r="D470" s="70">
        <v>30</v>
      </c>
      <c r="E470" s="71" t="s">
        <v>35</v>
      </c>
      <c r="F470" s="72">
        <v>45904</v>
      </c>
      <c r="G470" s="72"/>
      <c r="H470" s="71" t="s">
        <v>8674</v>
      </c>
      <c r="I470" s="71" t="s">
        <v>8675</v>
      </c>
      <c r="J470" s="71" t="s">
        <v>8676</v>
      </c>
      <c r="K470" s="71" t="s">
        <v>8677</v>
      </c>
      <c r="L470" s="71" t="s">
        <v>8678</v>
      </c>
      <c r="M470" s="71" t="s">
        <v>8679</v>
      </c>
      <c r="N470" s="71" t="s">
        <v>218</v>
      </c>
      <c r="O470" s="71" t="s">
        <v>38</v>
      </c>
      <c r="P470" s="70">
        <v>300</v>
      </c>
      <c r="Q470" s="71" t="s">
        <v>78</v>
      </c>
      <c r="R470" s="70">
        <v>100</v>
      </c>
      <c r="S470" s="72">
        <v>36783</v>
      </c>
      <c r="T470" s="71" t="s">
        <v>2827</v>
      </c>
      <c r="U470" s="71" t="s">
        <v>153</v>
      </c>
      <c r="V470" s="72">
        <v>22929</v>
      </c>
      <c r="W470" s="71" t="s">
        <v>208</v>
      </c>
      <c r="X470" s="71" t="s">
        <v>42</v>
      </c>
      <c r="Y470" s="71" t="s">
        <v>36</v>
      </c>
      <c r="Z470" s="70">
        <v>0</v>
      </c>
      <c r="AA470" s="70">
        <v>4</v>
      </c>
      <c r="AB470" s="71" t="s">
        <v>36</v>
      </c>
      <c r="AC470" s="71" t="s">
        <v>2905</v>
      </c>
      <c r="AD470" s="71" t="s">
        <v>44</v>
      </c>
      <c r="AE470" s="71" t="s">
        <v>53</v>
      </c>
      <c r="AF470" s="71" t="s">
        <v>133</v>
      </c>
      <c r="AG470" s="71" t="s">
        <v>46</v>
      </c>
      <c r="AH470" s="73">
        <v>1554.01</v>
      </c>
      <c r="AI470" s="73">
        <v>199.05</v>
      </c>
      <c r="AJ470" s="73">
        <v>562.21</v>
      </c>
      <c r="AK470" s="73">
        <v>34.19</v>
      </c>
      <c r="AL470" s="73">
        <v>2281.08</v>
      </c>
      <c r="AM470" s="73">
        <v>76.040000000000006</v>
      </c>
      <c r="AN470" s="109">
        <f t="shared" si="34"/>
        <v>9.5050000000000008</v>
      </c>
      <c r="AO470" s="82" t="str">
        <f t="shared" si="32"/>
        <v>192284</v>
      </c>
      <c r="AP470" s="82">
        <f>VLOOKUP(AO470,Centros!$AA$2:$AB$490,2,FALSE)</f>
        <v>110082</v>
      </c>
      <c r="AQ470" s="82" t="str">
        <f>VLOOKUP(AP470,Centros!$U$2:$V$281,2,FALSE)</f>
        <v>COL. SAN MIGUEL ARCANGEL</v>
      </c>
      <c r="AR470" s="82" t="str">
        <f>VLOOKUP(A470,Centros!$AC$2:$AE$349,3,FALSE)</f>
        <v>ALGADI</v>
      </c>
      <c r="AS470" s="82">
        <f t="shared" si="33"/>
        <v>110082</v>
      </c>
      <c r="AT470" s="82">
        <f t="shared" si="35"/>
        <v>19228</v>
      </c>
    </row>
    <row r="471" spans="1:46" x14ac:dyDescent="0.3">
      <c r="A471" s="70">
        <v>20028</v>
      </c>
      <c r="B471" s="70">
        <v>1040</v>
      </c>
      <c r="C471" s="71" t="s">
        <v>8680</v>
      </c>
      <c r="D471" s="70">
        <v>1040</v>
      </c>
      <c r="E471" s="71" t="s">
        <v>63</v>
      </c>
      <c r="F471" s="72">
        <v>45910</v>
      </c>
      <c r="G471" s="72"/>
      <c r="H471" s="71" t="s">
        <v>8681</v>
      </c>
      <c r="I471" s="71" t="s">
        <v>8682</v>
      </c>
      <c r="J471" s="71" t="s">
        <v>36</v>
      </c>
      <c r="K471" s="71" t="s">
        <v>8683</v>
      </c>
      <c r="L471" s="71" t="s">
        <v>8684</v>
      </c>
      <c r="M471" s="71" t="s">
        <v>8685</v>
      </c>
      <c r="N471" s="71" t="s">
        <v>37</v>
      </c>
      <c r="O471" s="71" t="s">
        <v>38</v>
      </c>
      <c r="P471" s="70">
        <v>300</v>
      </c>
      <c r="Q471" s="71" t="s">
        <v>57</v>
      </c>
      <c r="R471" s="70">
        <v>25</v>
      </c>
      <c r="S471" s="72">
        <v>45910</v>
      </c>
      <c r="T471" s="71" t="s">
        <v>5500</v>
      </c>
      <c r="U471" s="71" t="s">
        <v>289</v>
      </c>
      <c r="V471" s="72">
        <v>29859</v>
      </c>
      <c r="W471" s="71" t="s">
        <v>248</v>
      </c>
      <c r="X471" s="71" t="s">
        <v>42</v>
      </c>
      <c r="Y471" s="71" t="s">
        <v>43</v>
      </c>
      <c r="Z471" s="70">
        <v>0</v>
      </c>
      <c r="AA471" s="70">
        <v>10</v>
      </c>
      <c r="AB471" s="71" t="s">
        <v>36</v>
      </c>
      <c r="AC471" s="71" t="s">
        <v>2905</v>
      </c>
      <c r="AD471" s="71" t="s">
        <v>44</v>
      </c>
      <c r="AE471" s="71" t="s">
        <v>45</v>
      </c>
      <c r="AF471" s="71" t="s">
        <v>257</v>
      </c>
      <c r="AG471" s="71" t="s">
        <v>46</v>
      </c>
      <c r="AH471" s="73">
        <v>300.01</v>
      </c>
      <c r="AI471" s="73">
        <v>45.32</v>
      </c>
      <c r="AJ471" s="73">
        <v>126.95</v>
      </c>
      <c r="AK471" s="70"/>
      <c r="AL471" s="73">
        <v>472.28</v>
      </c>
      <c r="AM471" s="73">
        <v>15.74</v>
      </c>
      <c r="AN471" s="109">
        <f t="shared" si="34"/>
        <v>7.87</v>
      </c>
      <c r="AO471" s="82" t="str">
        <f t="shared" si="32"/>
        <v>2002816</v>
      </c>
      <c r="AP471" s="82">
        <f>VLOOKUP(AO471,Centros!$AA$2:$AB$490,2,FALSE)</f>
        <v>110070</v>
      </c>
      <c r="AQ471" s="82" t="str">
        <f>VLOOKUP(AP471,Centros!$U$2:$V$281,2,FALSE)</f>
        <v>COL. SAG. CORAZON JESUS-VALDERRIBA</v>
      </c>
      <c r="AR471" s="82" t="str">
        <f>VLOOKUP(A471,Centros!$AC$2:$AE$349,3,FALSE)</f>
        <v>SMI</v>
      </c>
      <c r="AS471" s="82">
        <f t="shared" si="33"/>
        <v>110070</v>
      </c>
      <c r="AT471" s="82">
        <f t="shared" si="35"/>
        <v>20028</v>
      </c>
    </row>
    <row r="472" spans="1:46" x14ac:dyDescent="0.3">
      <c r="A472" s="70">
        <v>19225</v>
      </c>
      <c r="B472" s="70">
        <v>1</v>
      </c>
      <c r="C472" s="71" t="s">
        <v>8686</v>
      </c>
      <c r="D472" s="70">
        <v>1</v>
      </c>
      <c r="E472" s="71" t="s">
        <v>1247</v>
      </c>
      <c r="F472" s="72">
        <v>45904</v>
      </c>
      <c r="G472" s="72"/>
      <c r="H472" s="71" t="s">
        <v>8687</v>
      </c>
      <c r="I472" s="71" t="s">
        <v>8688</v>
      </c>
      <c r="J472" s="71" t="s">
        <v>36</v>
      </c>
      <c r="K472" s="71" t="s">
        <v>8689</v>
      </c>
      <c r="L472" s="71" t="s">
        <v>8690</v>
      </c>
      <c r="M472" s="71" t="s">
        <v>8691</v>
      </c>
      <c r="N472" s="71" t="s">
        <v>36</v>
      </c>
      <c r="O472" s="71" t="s">
        <v>1248</v>
      </c>
      <c r="P472" s="70">
        <v>300</v>
      </c>
      <c r="Q472" s="71" t="s">
        <v>57</v>
      </c>
      <c r="R472" s="70">
        <v>87.5</v>
      </c>
      <c r="S472" s="72">
        <v>41894</v>
      </c>
      <c r="T472" s="71" t="s">
        <v>8692</v>
      </c>
      <c r="U472" s="71" t="s">
        <v>155</v>
      </c>
      <c r="V472" s="72">
        <v>29168</v>
      </c>
      <c r="W472" s="71" t="s">
        <v>70</v>
      </c>
      <c r="X472" s="71" t="s">
        <v>51</v>
      </c>
      <c r="Y472" s="71" t="s">
        <v>60</v>
      </c>
      <c r="Z472" s="70">
        <v>0</v>
      </c>
      <c r="AA472" s="70">
        <v>6</v>
      </c>
      <c r="AB472" s="71" t="s">
        <v>36</v>
      </c>
      <c r="AC472" s="71" t="s">
        <v>8693</v>
      </c>
      <c r="AD472" s="71" t="s">
        <v>44</v>
      </c>
      <c r="AE472" s="71" t="s">
        <v>45</v>
      </c>
      <c r="AF472" s="71" t="s">
        <v>155</v>
      </c>
      <c r="AG472" s="71" t="s">
        <v>46</v>
      </c>
      <c r="AH472" s="73">
        <v>1668.63</v>
      </c>
      <c r="AI472" s="70"/>
      <c r="AJ472" s="73">
        <v>535.13</v>
      </c>
      <c r="AK472" s="70"/>
      <c r="AL472" s="73">
        <v>2203.7600000000002</v>
      </c>
      <c r="AM472" s="73">
        <v>73.459999999999994</v>
      </c>
      <c r="AN472" s="109">
        <f t="shared" si="34"/>
        <v>10.494285714285713</v>
      </c>
      <c r="AO472" s="82" t="str">
        <f t="shared" si="32"/>
        <v>192251</v>
      </c>
      <c r="AP472" s="82">
        <f>VLOOKUP(AO472,Centros!$AA$2:$AB$490,2,FALSE)</f>
        <v>110220</v>
      </c>
      <c r="AQ472" s="82" t="str">
        <f>VLOOKUP(AP472,Centros!$U$2:$V$281,2,FALSE)</f>
        <v>COL. LEG. Mª INMACULADA DE TREMP</v>
      </c>
      <c r="AR472" s="82" t="str">
        <f>VLOOKUP(A472,Centros!$AC$2:$AE$349,3,FALSE)</f>
        <v>ALGADI</v>
      </c>
      <c r="AS472" s="82">
        <f t="shared" si="33"/>
        <v>110220</v>
      </c>
      <c r="AT472" s="82">
        <f t="shared" si="35"/>
        <v>19225</v>
      </c>
    </row>
    <row r="473" spans="1:46" x14ac:dyDescent="0.3">
      <c r="A473" s="70">
        <v>19228</v>
      </c>
      <c r="B473" s="70">
        <v>331</v>
      </c>
      <c r="C473" s="71" t="s">
        <v>8694</v>
      </c>
      <c r="D473" s="70">
        <v>331</v>
      </c>
      <c r="E473" s="71" t="s">
        <v>35</v>
      </c>
      <c r="F473" s="72">
        <v>45901</v>
      </c>
      <c r="G473" s="72"/>
      <c r="H473" s="71" t="s">
        <v>8695</v>
      </c>
      <c r="I473" s="71" t="s">
        <v>8696</v>
      </c>
      <c r="J473" s="71" t="s">
        <v>8697</v>
      </c>
      <c r="K473" s="71" t="s">
        <v>8698</v>
      </c>
      <c r="L473" s="71" t="s">
        <v>8699</v>
      </c>
      <c r="M473" s="71" t="s">
        <v>8700</v>
      </c>
      <c r="N473" s="71" t="s">
        <v>277</v>
      </c>
      <c r="O473" s="71" t="s">
        <v>38</v>
      </c>
      <c r="P473" s="70">
        <v>300</v>
      </c>
      <c r="Q473" s="71" t="s">
        <v>78</v>
      </c>
      <c r="R473" s="70">
        <v>100</v>
      </c>
      <c r="S473" s="72">
        <v>39371</v>
      </c>
      <c r="T473" s="71" t="s">
        <v>220</v>
      </c>
      <c r="U473" s="71" t="s">
        <v>58</v>
      </c>
      <c r="V473" s="72">
        <v>23135</v>
      </c>
      <c r="W473" s="71" t="s">
        <v>221</v>
      </c>
      <c r="X473" s="71" t="s">
        <v>42</v>
      </c>
      <c r="Y473" s="71" t="s">
        <v>36</v>
      </c>
      <c r="Z473" s="70">
        <v>0</v>
      </c>
      <c r="AA473" s="70">
        <v>10</v>
      </c>
      <c r="AB473" s="71" t="s">
        <v>36</v>
      </c>
      <c r="AC473" s="71" t="s">
        <v>2905</v>
      </c>
      <c r="AD473" s="71" t="s">
        <v>44</v>
      </c>
      <c r="AE473" s="71" t="s">
        <v>53</v>
      </c>
      <c r="AF473" s="71" t="s">
        <v>88</v>
      </c>
      <c r="AG473" s="71" t="s">
        <v>46</v>
      </c>
      <c r="AH473" s="73">
        <v>1313.73</v>
      </c>
      <c r="AI473" s="73">
        <v>181.29</v>
      </c>
      <c r="AJ473" s="73">
        <v>479.46</v>
      </c>
      <c r="AK473" s="70"/>
      <c r="AL473" s="73">
        <v>1974.48</v>
      </c>
      <c r="AM473" s="73">
        <v>65.819999999999993</v>
      </c>
      <c r="AN473" s="109">
        <f t="shared" si="34"/>
        <v>8.2274999999999991</v>
      </c>
      <c r="AO473" s="82" t="str">
        <f t="shared" si="32"/>
        <v>1922819</v>
      </c>
      <c r="AP473" s="82">
        <f>VLOOKUP(AO473,Centros!$AA$2:$AB$490,2,FALSE)</f>
        <v>110020</v>
      </c>
      <c r="AQ473" s="82" t="str">
        <f>VLOOKUP(AP473,Centros!$U$2:$V$281,2,FALSE)</f>
        <v>COLEGIO FRAY LUIS DE LEON</v>
      </c>
      <c r="AR473" s="82" t="str">
        <f>VLOOKUP(A473,Centros!$AC$2:$AE$349,3,FALSE)</f>
        <v>ALGADI</v>
      </c>
      <c r="AS473" s="82">
        <f t="shared" si="33"/>
        <v>110020</v>
      </c>
      <c r="AT473" s="82">
        <f t="shared" si="35"/>
        <v>19228</v>
      </c>
    </row>
    <row r="474" spans="1:46" x14ac:dyDescent="0.3">
      <c r="A474" s="70">
        <v>19246</v>
      </c>
      <c r="B474" s="70">
        <v>5</v>
      </c>
      <c r="C474" s="71" t="s">
        <v>3809</v>
      </c>
      <c r="D474" s="70">
        <v>5</v>
      </c>
      <c r="E474" s="71" t="s">
        <v>113</v>
      </c>
      <c r="F474" s="72">
        <v>44348</v>
      </c>
      <c r="G474" s="72"/>
      <c r="H474" s="71" t="s">
        <v>3810</v>
      </c>
      <c r="I474" s="71" t="s">
        <v>3811</v>
      </c>
      <c r="J474" s="71" t="s">
        <v>3812</v>
      </c>
      <c r="K474" s="71" t="s">
        <v>3812</v>
      </c>
      <c r="L474" s="71" t="s">
        <v>3813</v>
      </c>
      <c r="M474" s="71" t="s">
        <v>3814</v>
      </c>
      <c r="N474" s="71" t="s">
        <v>136</v>
      </c>
      <c r="O474" s="71" t="s">
        <v>3815</v>
      </c>
      <c r="P474" s="70">
        <v>100</v>
      </c>
      <c r="Q474" s="71" t="s">
        <v>2951</v>
      </c>
      <c r="R474" s="70">
        <v>100</v>
      </c>
      <c r="S474" s="72">
        <v>37834</v>
      </c>
      <c r="T474" s="71" t="s">
        <v>2885</v>
      </c>
      <c r="U474" s="71" t="s">
        <v>155</v>
      </c>
      <c r="V474" s="72">
        <v>25958</v>
      </c>
      <c r="W474" s="71" t="s">
        <v>70</v>
      </c>
      <c r="X474" s="71" t="s">
        <v>42</v>
      </c>
      <c r="Y474" s="71" t="s">
        <v>36</v>
      </c>
      <c r="Z474" s="70">
        <v>0</v>
      </c>
      <c r="AA474" s="70">
        <v>6</v>
      </c>
      <c r="AB474" s="71" t="s">
        <v>36</v>
      </c>
      <c r="AC474" s="71" t="s">
        <v>2908</v>
      </c>
      <c r="AD474" s="71" t="s">
        <v>44</v>
      </c>
      <c r="AE474" s="71" t="s">
        <v>76</v>
      </c>
      <c r="AF474" s="71" t="s">
        <v>71</v>
      </c>
      <c r="AG474" s="71" t="s">
        <v>46</v>
      </c>
      <c r="AH474" s="73">
        <v>1528.85</v>
      </c>
      <c r="AI474" s="73">
        <v>224.71</v>
      </c>
      <c r="AJ474" s="73">
        <v>562.37</v>
      </c>
      <c r="AK474" s="70"/>
      <c r="AL474" s="73">
        <v>2315.9299999999998</v>
      </c>
      <c r="AM474" s="73">
        <v>77.2</v>
      </c>
      <c r="AN474" s="109">
        <f t="shared" si="34"/>
        <v>9.65</v>
      </c>
      <c r="AO474" s="82" t="str">
        <f t="shared" si="32"/>
        <v>192461</v>
      </c>
      <c r="AP474" s="82">
        <f>VLOOKUP(AO474,Centros!$AA$2:$AB$490,2,FALSE)</f>
        <v>110215</v>
      </c>
      <c r="AQ474" s="82" t="str">
        <f>VLOOKUP(AP474,Centros!$U$2:$V$281,2,FALSE)</f>
        <v>COL. NTRA SRA.MONTE SION</v>
      </c>
      <c r="AR474" s="82" t="str">
        <f>VLOOKUP(A474,Centros!$AC$2:$AE$349,3,FALSE)</f>
        <v>ALGADI</v>
      </c>
      <c r="AS474" s="82">
        <f t="shared" si="33"/>
        <v>110215</v>
      </c>
      <c r="AT474" s="82">
        <f t="shared" si="35"/>
        <v>19246</v>
      </c>
    </row>
    <row r="475" spans="1:46" x14ac:dyDescent="0.3">
      <c r="A475" s="70">
        <v>19028</v>
      </c>
      <c r="B475" s="70">
        <v>402</v>
      </c>
      <c r="C475" s="71" t="s">
        <v>3816</v>
      </c>
      <c r="D475" s="70">
        <v>402</v>
      </c>
      <c r="E475" s="71" t="s">
        <v>1229</v>
      </c>
      <c r="F475" s="72">
        <v>45841</v>
      </c>
      <c r="G475" s="72"/>
      <c r="H475" s="71" t="s">
        <v>3817</v>
      </c>
      <c r="I475" s="71" t="s">
        <v>3818</v>
      </c>
      <c r="J475" s="71" t="s">
        <v>36</v>
      </c>
      <c r="K475" s="71" t="s">
        <v>3819</v>
      </c>
      <c r="L475" s="71" t="s">
        <v>3820</v>
      </c>
      <c r="M475" s="71" t="s">
        <v>3821</v>
      </c>
      <c r="N475" s="71" t="s">
        <v>211</v>
      </c>
      <c r="O475" s="71" t="s">
        <v>38</v>
      </c>
      <c r="P475" s="70">
        <v>100</v>
      </c>
      <c r="Q475" s="71" t="s">
        <v>2951</v>
      </c>
      <c r="R475" s="70">
        <v>100</v>
      </c>
      <c r="S475" s="72">
        <v>43659</v>
      </c>
      <c r="T475" s="71" t="s">
        <v>1230</v>
      </c>
      <c r="U475" s="71" t="s">
        <v>102</v>
      </c>
      <c r="V475" s="72">
        <v>27303</v>
      </c>
      <c r="W475" s="71" t="s">
        <v>103</v>
      </c>
      <c r="X475" s="71" t="s">
        <v>42</v>
      </c>
      <c r="Y475" s="71" t="s">
        <v>36</v>
      </c>
      <c r="Z475" s="70">
        <v>2</v>
      </c>
      <c r="AA475" s="70">
        <v>10</v>
      </c>
      <c r="AB475" s="71" t="s">
        <v>36</v>
      </c>
      <c r="AC475" s="71" t="s">
        <v>2907</v>
      </c>
      <c r="AD475" s="71" t="s">
        <v>44</v>
      </c>
      <c r="AE475" s="71" t="s">
        <v>45</v>
      </c>
      <c r="AF475" s="71" t="s">
        <v>871</v>
      </c>
      <c r="AG475" s="71" t="s">
        <v>46</v>
      </c>
      <c r="AH475" s="73">
        <v>1300.3599999999999</v>
      </c>
      <c r="AI475" s="73">
        <v>181.29</v>
      </c>
      <c r="AJ475" s="73">
        <v>475.16</v>
      </c>
      <c r="AK475" s="70"/>
      <c r="AL475" s="73">
        <v>1956.81</v>
      </c>
      <c r="AM475" s="73">
        <v>65.23</v>
      </c>
      <c r="AN475" s="109">
        <f t="shared" si="34"/>
        <v>8.1537500000000005</v>
      </c>
      <c r="AO475" s="82" t="str">
        <f t="shared" si="32"/>
        <v>1902891</v>
      </c>
      <c r="AP475" s="82">
        <f>VLOOKUP(AO475,Centros!$AA$2:$AB$490,2,FALSE)</f>
        <v>110807</v>
      </c>
      <c r="AQ475" s="82" t="str">
        <f>VLOOKUP(AP475,Centros!$U$2:$V$281,2,FALSE)</f>
        <v>COLEGIO NTRA SRA BUEN CONSEJO</v>
      </c>
      <c r="AR475" s="82" t="str">
        <f>VLOOKUP(A475,Centros!$AC$2:$AE$349,3,FALSE)</f>
        <v>ALGADI</v>
      </c>
      <c r="AS475" s="82">
        <f t="shared" si="33"/>
        <v>110807</v>
      </c>
      <c r="AT475" s="82">
        <f t="shared" si="35"/>
        <v>19028</v>
      </c>
    </row>
    <row r="476" spans="1:46" x14ac:dyDescent="0.3">
      <c r="A476" s="70">
        <v>19228</v>
      </c>
      <c r="B476" s="70">
        <v>1087</v>
      </c>
      <c r="C476" s="71" t="s">
        <v>6035</v>
      </c>
      <c r="D476" s="70">
        <v>1087</v>
      </c>
      <c r="E476" s="71" t="s">
        <v>35</v>
      </c>
      <c r="F476" s="72">
        <v>45873</v>
      </c>
      <c r="G476" s="72"/>
      <c r="H476" s="71" t="s">
        <v>6036</v>
      </c>
      <c r="I476" s="71" t="s">
        <v>6037</v>
      </c>
      <c r="J476" s="71" t="s">
        <v>36</v>
      </c>
      <c r="K476" s="71" t="s">
        <v>6038</v>
      </c>
      <c r="L476" s="71" t="s">
        <v>6039</v>
      </c>
      <c r="M476" s="71" t="s">
        <v>6040</v>
      </c>
      <c r="N476" s="71" t="s">
        <v>37</v>
      </c>
      <c r="O476" s="71" t="s">
        <v>38</v>
      </c>
      <c r="P476" s="70">
        <v>300</v>
      </c>
      <c r="Q476" s="71" t="s">
        <v>57</v>
      </c>
      <c r="R476" s="70">
        <v>50</v>
      </c>
      <c r="S476" s="72">
        <v>45175</v>
      </c>
      <c r="T476" s="71" t="s">
        <v>2841</v>
      </c>
      <c r="U476" s="71" t="s">
        <v>40</v>
      </c>
      <c r="V476" s="72">
        <v>29154</v>
      </c>
      <c r="W476" s="71" t="s">
        <v>165</v>
      </c>
      <c r="X476" s="71" t="s">
        <v>42</v>
      </c>
      <c r="Y476" s="71" t="s">
        <v>66</v>
      </c>
      <c r="Z476" s="70">
        <v>0</v>
      </c>
      <c r="AA476" s="70">
        <v>10</v>
      </c>
      <c r="AB476" s="71" t="s">
        <v>36</v>
      </c>
      <c r="AC476" s="71" t="s">
        <v>2905</v>
      </c>
      <c r="AD476" s="71" t="s">
        <v>44</v>
      </c>
      <c r="AE476" s="71" t="s">
        <v>83</v>
      </c>
      <c r="AF476" s="71" t="s">
        <v>40</v>
      </c>
      <c r="AG476" s="71" t="s">
        <v>46</v>
      </c>
      <c r="AH476" s="73">
        <v>600.02</v>
      </c>
      <c r="AI476" s="73">
        <v>90.64</v>
      </c>
      <c r="AJ476" s="73">
        <v>245.47</v>
      </c>
      <c r="AK476" s="70"/>
      <c r="AL476" s="73">
        <v>936.13</v>
      </c>
      <c r="AM476" s="73">
        <v>31.2</v>
      </c>
      <c r="AN476" s="109">
        <f t="shared" si="34"/>
        <v>7.8</v>
      </c>
      <c r="AO476" s="82" t="str">
        <f t="shared" si="32"/>
        <v>1922843</v>
      </c>
      <c r="AP476" s="82">
        <f>VLOOKUP(AO476,Centros!$AA$2:$AB$490,2,FALSE)</f>
        <v>110070</v>
      </c>
      <c r="AQ476" s="82" t="str">
        <f>VLOOKUP(AP476,Centros!$U$2:$V$281,2,FALSE)</f>
        <v>COL. SAG. CORAZON JESUS-VALDERRIBA</v>
      </c>
      <c r="AR476" s="82" t="str">
        <f>VLOOKUP(A476,Centros!$AC$2:$AE$349,3,FALSE)</f>
        <v>ALGADI</v>
      </c>
      <c r="AS476" s="82">
        <f t="shared" si="33"/>
        <v>110070</v>
      </c>
      <c r="AT476" s="82">
        <f t="shared" si="35"/>
        <v>19228</v>
      </c>
    </row>
    <row r="477" spans="1:46" x14ac:dyDescent="0.3">
      <c r="A477" s="70">
        <v>20028</v>
      </c>
      <c r="B477" s="70">
        <v>510</v>
      </c>
      <c r="C477" s="71" t="s">
        <v>6035</v>
      </c>
      <c r="D477" s="70">
        <v>510</v>
      </c>
      <c r="E477" s="71" t="s">
        <v>63</v>
      </c>
      <c r="F477" s="72">
        <v>45908</v>
      </c>
      <c r="G477" s="72"/>
      <c r="H477" s="71" t="s">
        <v>6036</v>
      </c>
      <c r="I477" s="71" t="s">
        <v>6037</v>
      </c>
      <c r="J477" s="71" t="s">
        <v>36</v>
      </c>
      <c r="K477" s="71" t="s">
        <v>6038</v>
      </c>
      <c r="L477" s="71" t="s">
        <v>6039</v>
      </c>
      <c r="M477" s="71" t="s">
        <v>6040</v>
      </c>
      <c r="N477" s="71" t="s">
        <v>37</v>
      </c>
      <c r="O477" s="71" t="s">
        <v>38</v>
      </c>
      <c r="P477" s="70">
        <v>300</v>
      </c>
      <c r="Q477" s="71" t="s">
        <v>78</v>
      </c>
      <c r="R477" s="70">
        <v>31.25</v>
      </c>
      <c r="S477" s="72">
        <v>45384</v>
      </c>
      <c r="T477" s="71" t="s">
        <v>5500</v>
      </c>
      <c r="U477" s="71" t="s">
        <v>79</v>
      </c>
      <c r="V477" s="72">
        <v>29154</v>
      </c>
      <c r="W477" s="71" t="s">
        <v>248</v>
      </c>
      <c r="X477" s="71" t="s">
        <v>42</v>
      </c>
      <c r="Y477" s="71" t="s">
        <v>66</v>
      </c>
      <c r="Z477" s="70">
        <v>0</v>
      </c>
      <c r="AA477" s="70">
        <v>10</v>
      </c>
      <c r="AB477" s="71" t="s">
        <v>36</v>
      </c>
      <c r="AC477" s="71" t="s">
        <v>2905</v>
      </c>
      <c r="AD477" s="71" t="s">
        <v>44</v>
      </c>
      <c r="AE477" s="71" t="s">
        <v>45</v>
      </c>
      <c r="AF477" s="71" t="s">
        <v>5472</v>
      </c>
      <c r="AG477" s="71" t="s">
        <v>46</v>
      </c>
      <c r="AH477" s="73">
        <v>375.02</v>
      </c>
      <c r="AI477" s="73">
        <v>56.65</v>
      </c>
      <c r="AJ477" s="73">
        <v>160.07</v>
      </c>
      <c r="AK477" s="70"/>
      <c r="AL477" s="73">
        <v>591.74</v>
      </c>
      <c r="AM477" s="73">
        <v>19.72</v>
      </c>
      <c r="AN477" s="109">
        <f t="shared" si="34"/>
        <v>7.8879999999999999</v>
      </c>
      <c r="AO477" s="82" t="str">
        <f t="shared" si="32"/>
        <v>2002816</v>
      </c>
      <c r="AP477" s="82">
        <f>VLOOKUP(AO477,Centros!$AA$2:$AB$490,2,FALSE)</f>
        <v>110070</v>
      </c>
      <c r="AQ477" s="82" t="str">
        <f>VLOOKUP(AP477,Centros!$U$2:$V$281,2,FALSE)</f>
        <v>COL. SAG. CORAZON JESUS-VALDERRIBA</v>
      </c>
      <c r="AR477" s="82" t="str">
        <f>VLOOKUP(A477,Centros!$AC$2:$AE$349,3,FALSE)</f>
        <v>SMI</v>
      </c>
      <c r="AS477" s="82">
        <f t="shared" si="33"/>
        <v>110070</v>
      </c>
      <c r="AT477" s="82">
        <f t="shared" si="35"/>
        <v>20028</v>
      </c>
    </row>
    <row r="478" spans="1:46" x14ac:dyDescent="0.3">
      <c r="A478" s="70">
        <v>19228</v>
      </c>
      <c r="B478" s="70">
        <v>16</v>
      </c>
      <c r="C478" s="71" t="s">
        <v>3822</v>
      </c>
      <c r="D478" s="70">
        <v>16</v>
      </c>
      <c r="E478" s="71" t="s">
        <v>35</v>
      </c>
      <c r="F478" s="72">
        <v>44348</v>
      </c>
      <c r="G478" s="72"/>
      <c r="H478" s="71" t="s">
        <v>3823</v>
      </c>
      <c r="I478" s="71" t="s">
        <v>3824</v>
      </c>
      <c r="J478" s="71" t="s">
        <v>3825</v>
      </c>
      <c r="K478" s="71" t="s">
        <v>3826</v>
      </c>
      <c r="L478" s="71" t="s">
        <v>3827</v>
      </c>
      <c r="M478" s="71" t="s">
        <v>3828</v>
      </c>
      <c r="N478" s="71" t="s">
        <v>353</v>
      </c>
      <c r="O478" s="71" t="s">
        <v>38</v>
      </c>
      <c r="P478" s="70">
        <v>200</v>
      </c>
      <c r="Q478" s="71" t="s">
        <v>2925</v>
      </c>
      <c r="R478" s="70">
        <v>75</v>
      </c>
      <c r="S478" s="72">
        <v>38261</v>
      </c>
      <c r="T478" s="71" t="s">
        <v>2826</v>
      </c>
      <c r="U478" s="71" t="s">
        <v>58</v>
      </c>
      <c r="V478" s="72">
        <v>23509</v>
      </c>
      <c r="W478" s="71" t="s">
        <v>41</v>
      </c>
      <c r="X478" s="71" t="s">
        <v>42</v>
      </c>
      <c r="Y478" s="71" t="s">
        <v>36</v>
      </c>
      <c r="Z478" s="70">
        <v>0</v>
      </c>
      <c r="AA478" s="70">
        <v>10</v>
      </c>
      <c r="AB478" s="71" t="s">
        <v>36</v>
      </c>
      <c r="AC478" s="71" t="s">
        <v>2905</v>
      </c>
      <c r="AD478" s="71" t="s">
        <v>44</v>
      </c>
      <c r="AE478" s="71" t="s">
        <v>53</v>
      </c>
      <c r="AF478" s="71" t="s">
        <v>204</v>
      </c>
      <c r="AG478" s="71" t="s">
        <v>46</v>
      </c>
      <c r="AH478" s="73">
        <v>1054.08</v>
      </c>
      <c r="AI478" s="73">
        <v>135.97</v>
      </c>
      <c r="AJ478" s="73">
        <v>381.64</v>
      </c>
      <c r="AK478" s="70"/>
      <c r="AL478" s="73">
        <v>1571.69</v>
      </c>
      <c r="AM478" s="73">
        <v>52.39</v>
      </c>
      <c r="AN478" s="109">
        <f t="shared" si="34"/>
        <v>8.7316666666666674</v>
      </c>
      <c r="AO478" s="82" t="str">
        <f t="shared" si="32"/>
        <v>1922854</v>
      </c>
      <c r="AP478" s="82">
        <f>VLOOKUP(AO478,Centros!$AA$2:$AB$490,2,FALSE)</f>
        <v>120027</v>
      </c>
      <c r="AQ478" s="82" t="str">
        <f>VLOOKUP(AP478,Centros!$U$2:$V$281,2,FALSE)</f>
        <v>COLEGIO MAYOR CESAR CARLOS</v>
      </c>
      <c r="AR478" s="82" t="str">
        <f>VLOOKUP(A478,Centros!$AC$2:$AE$349,3,FALSE)</f>
        <v>ALGADI</v>
      </c>
      <c r="AS478" s="82">
        <f t="shared" si="33"/>
        <v>120027</v>
      </c>
      <c r="AT478" s="82">
        <f t="shared" si="35"/>
        <v>19228</v>
      </c>
    </row>
    <row r="479" spans="1:46" x14ac:dyDescent="0.3">
      <c r="A479" s="70">
        <v>20028</v>
      </c>
      <c r="B479" s="70">
        <v>799</v>
      </c>
      <c r="C479" s="71" t="s">
        <v>3829</v>
      </c>
      <c r="D479" s="70">
        <v>799</v>
      </c>
      <c r="E479" s="71" t="s">
        <v>63</v>
      </c>
      <c r="F479" s="72">
        <v>45299</v>
      </c>
      <c r="G479" s="72"/>
      <c r="H479" s="71" t="s">
        <v>3830</v>
      </c>
      <c r="I479" s="71" t="s">
        <v>3831</v>
      </c>
      <c r="J479" s="71" t="s">
        <v>36</v>
      </c>
      <c r="K479" s="71" t="s">
        <v>3832</v>
      </c>
      <c r="L479" s="71" t="s">
        <v>3833</v>
      </c>
      <c r="M479" s="71" t="s">
        <v>3834</v>
      </c>
      <c r="N479" s="71" t="s">
        <v>36</v>
      </c>
      <c r="O479" s="71" t="s">
        <v>38</v>
      </c>
      <c r="P479" s="70">
        <v>200</v>
      </c>
      <c r="Q479" s="71" t="s">
        <v>2925</v>
      </c>
      <c r="R479" s="70">
        <v>50</v>
      </c>
      <c r="S479" s="72">
        <v>44896</v>
      </c>
      <c r="T479" s="71" t="s">
        <v>2897</v>
      </c>
      <c r="U479" s="71" t="s">
        <v>160</v>
      </c>
      <c r="V479" s="72">
        <v>24861</v>
      </c>
      <c r="W479" s="71" t="s">
        <v>161</v>
      </c>
      <c r="X479" s="71" t="s">
        <v>42</v>
      </c>
      <c r="Y479" s="71" t="s">
        <v>66</v>
      </c>
      <c r="Z479" s="70">
        <v>0</v>
      </c>
      <c r="AA479" s="70">
        <v>8</v>
      </c>
      <c r="AB479" s="71" t="s">
        <v>36</v>
      </c>
      <c r="AC479" s="71" t="s">
        <v>2824</v>
      </c>
      <c r="AD479" s="71" t="s">
        <v>162</v>
      </c>
      <c r="AE479" s="71" t="s">
        <v>45</v>
      </c>
      <c r="AF479" s="71" t="s">
        <v>36</v>
      </c>
      <c r="AG479" s="71" t="s">
        <v>46</v>
      </c>
      <c r="AH479" s="73">
        <v>593.96</v>
      </c>
      <c r="AI479" s="73">
        <v>96.7</v>
      </c>
      <c r="AJ479" s="73">
        <v>253.89</v>
      </c>
      <c r="AK479" s="70"/>
      <c r="AL479" s="73">
        <v>944.55</v>
      </c>
      <c r="AM479" s="73">
        <v>31.49</v>
      </c>
      <c r="AN479" s="109">
        <f t="shared" si="34"/>
        <v>7.8724999999999996</v>
      </c>
      <c r="AO479" s="82" t="str">
        <f t="shared" si="32"/>
        <v>2002844</v>
      </c>
      <c r="AP479" s="82">
        <f>VLOOKUP(AO479,Centros!$AA$2:$AB$490,2,FALSE)</f>
        <v>330028</v>
      </c>
      <c r="AQ479" s="82" t="str">
        <f>VLOOKUP(AP479,Centros!$U$2:$V$281,2,FALSE)</f>
        <v>CLARETIANOS COLMENAR ASISTENCIAL</v>
      </c>
      <c r="AR479" s="82" t="str">
        <f>VLOOKUP(A479,Centros!$AC$2:$AE$349,3,FALSE)</f>
        <v>SMI</v>
      </c>
      <c r="AS479" s="82">
        <f t="shared" si="33"/>
        <v>330028</v>
      </c>
      <c r="AT479" s="82">
        <f t="shared" si="35"/>
        <v>20028</v>
      </c>
    </row>
    <row r="480" spans="1:46" x14ac:dyDescent="0.3">
      <c r="A480" s="70">
        <v>19228</v>
      </c>
      <c r="B480" s="70">
        <v>662</v>
      </c>
      <c r="C480" s="71" t="s">
        <v>3835</v>
      </c>
      <c r="D480" s="70">
        <v>662</v>
      </c>
      <c r="E480" s="71" t="s">
        <v>35</v>
      </c>
      <c r="F480" s="72">
        <v>44927</v>
      </c>
      <c r="G480" s="72"/>
      <c r="H480" s="71" t="s">
        <v>3836</v>
      </c>
      <c r="I480" s="71" t="s">
        <v>3837</v>
      </c>
      <c r="J480" s="71" t="s">
        <v>3838</v>
      </c>
      <c r="K480" s="71" t="s">
        <v>36</v>
      </c>
      <c r="L480" s="71" t="s">
        <v>3839</v>
      </c>
      <c r="M480" s="71" t="s">
        <v>3840</v>
      </c>
      <c r="N480" s="71" t="s">
        <v>339</v>
      </c>
      <c r="O480" s="71" t="s">
        <v>38</v>
      </c>
      <c r="P480" s="70">
        <v>200</v>
      </c>
      <c r="Q480" s="71" t="s">
        <v>2925</v>
      </c>
      <c r="R480" s="70">
        <v>62.5</v>
      </c>
      <c r="S480" s="72">
        <v>41719</v>
      </c>
      <c r="T480" s="71" t="s">
        <v>3385</v>
      </c>
      <c r="U480" s="71" t="s">
        <v>58</v>
      </c>
      <c r="V480" s="72">
        <v>27031</v>
      </c>
      <c r="W480" s="71" t="s">
        <v>288</v>
      </c>
      <c r="X480" s="71" t="s">
        <v>42</v>
      </c>
      <c r="Y480" s="71" t="s">
        <v>66</v>
      </c>
      <c r="Z480" s="70">
        <v>0</v>
      </c>
      <c r="AA480" s="70">
        <v>10</v>
      </c>
      <c r="AB480" s="71" t="s">
        <v>36</v>
      </c>
      <c r="AC480" s="71" t="s">
        <v>2905</v>
      </c>
      <c r="AD480" s="71" t="s">
        <v>44</v>
      </c>
      <c r="AE480" s="71" t="s">
        <v>83</v>
      </c>
      <c r="AF480" s="71" t="s">
        <v>68</v>
      </c>
      <c r="AG480" s="71" t="s">
        <v>46</v>
      </c>
      <c r="AH480" s="73">
        <v>905.83</v>
      </c>
      <c r="AI480" s="73">
        <v>113.3</v>
      </c>
      <c r="AJ480" s="73">
        <v>326.82</v>
      </c>
      <c r="AK480" s="70"/>
      <c r="AL480" s="73">
        <v>1345.95</v>
      </c>
      <c r="AM480" s="73">
        <v>44.87</v>
      </c>
      <c r="AN480" s="109">
        <f t="shared" si="34"/>
        <v>8.9740000000000002</v>
      </c>
      <c r="AO480" s="82" t="str">
        <f t="shared" si="32"/>
        <v>1922878</v>
      </c>
      <c r="AP480" s="82">
        <f>VLOOKUP(AO480,Centros!$AA$2:$AB$490,2,FALSE)</f>
        <v>330028</v>
      </c>
      <c r="AQ480" s="82" t="str">
        <f>VLOOKUP(AP480,Centros!$U$2:$V$281,2,FALSE)</f>
        <v>CLARETIANOS COLMENAR ASISTENCIAL</v>
      </c>
      <c r="AR480" s="82" t="str">
        <f>VLOOKUP(A480,Centros!$AC$2:$AE$349,3,FALSE)</f>
        <v>ALGADI</v>
      </c>
      <c r="AS480" s="82">
        <f t="shared" si="33"/>
        <v>330028</v>
      </c>
      <c r="AT480" s="82">
        <f t="shared" si="35"/>
        <v>19228</v>
      </c>
    </row>
    <row r="481" spans="1:46" x14ac:dyDescent="0.3">
      <c r="A481" s="70">
        <v>19228</v>
      </c>
      <c r="B481" s="70">
        <v>267</v>
      </c>
      <c r="C481" s="71" t="s">
        <v>3841</v>
      </c>
      <c r="D481" s="70">
        <v>267</v>
      </c>
      <c r="E481" s="71" t="s">
        <v>35</v>
      </c>
      <c r="F481" s="72">
        <v>44348</v>
      </c>
      <c r="G481" s="72"/>
      <c r="H481" s="71" t="s">
        <v>3842</v>
      </c>
      <c r="I481" s="71" t="s">
        <v>3843</v>
      </c>
      <c r="J481" s="71" t="s">
        <v>3844</v>
      </c>
      <c r="K481" s="71" t="s">
        <v>3845</v>
      </c>
      <c r="L481" s="71" t="s">
        <v>3846</v>
      </c>
      <c r="M481" s="71" t="s">
        <v>3847</v>
      </c>
      <c r="N481" s="71" t="s">
        <v>263</v>
      </c>
      <c r="O481" s="71" t="s">
        <v>38</v>
      </c>
      <c r="P481" s="70">
        <v>100</v>
      </c>
      <c r="Q481" s="71" t="s">
        <v>2951</v>
      </c>
      <c r="R481" s="70">
        <v>100</v>
      </c>
      <c r="S481" s="72">
        <v>37564</v>
      </c>
      <c r="T481" s="71" t="s">
        <v>2837</v>
      </c>
      <c r="U481" s="71" t="s">
        <v>153</v>
      </c>
      <c r="V481" s="72">
        <v>26459</v>
      </c>
      <c r="W481" s="71" t="s">
        <v>142</v>
      </c>
      <c r="X481" s="71" t="s">
        <v>42</v>
      </c>
      <c r="Y481" s="71" t="s">
        <v>36</v>
      </c>
      <c r="Z481" s="70">
        <v>0</v>
      </c>
      <c r="AA481" s="70">
        <v>4</v>
      </c>
      <c r="AB481" s="71" t="s">
        <v>36</v>
      </c>
      <c r="AC481" s="71" t="s">
        <v>2905</v>
      </c>
      <c r="AD481" s="71" t="s">
        <v>44</v>
      </c>
      <c r="AE481" s="71" t="s">
        <v>53</v>
      </c>
      <c r="AF481" s="71" t="s">
        <v>71</v>
      </c>
      <c r="AG481" s="71" t="s">
        <v>46</v>
      </c>
      <c r="AH481" s="73">
        <v>1646.67</v>
      </c>
      <c r="AI481" s="73">
        <v>216.59</v>
      </c>
      <c r="AJ481" s="73">
        <v>597.54999999999995</v>
      </c>
      <c r="AK481" s="70"/>
      <c r="AL481" s="73">
        <v>2460.81</v>
      </c>
      <c r="AM481" s="73">
        <v>82.03</v>
      </c>
      <c r="AN481" s="109">
        <f t="shared" si="34"/>
        <v>10.25375</v>
      </c>
      <c r="AO481" s="82" t="str">
        <f t="shared" si="32"/>
        <v>1922837</v>
      </c>
      <c r="AP481" s="82">
        <f>VLOOKUP(AO481,Centros!$AA$2:$AB$490,2,FALSE)</f>
        <v>110084</v>
      </c>
      <c r="AQ481" s="82" t="str">
        <f>VLOOKUP(AP481,Centros!$U$2:$V$281,2,FALSE)</f>
        <v>COL. SAN AGUSTIN -LOS NEGRALES</v>
      </c>
      <c r="AR481" s="82" t="str">
        <f>VLOOKUP(A481,Centros!$AC$2:$AE$349,3,FALSE)</f>
        <v>ALGADI</v>
      </c>
      <c r="AS481" s="82">
        <f t="shared" si="33"/>
        <v>110084</v>
      </c>
      <c r="AT481" s="82">
        <f t="shared" si="35"/>
        <v>19228</v>
      </c>
    </row>
    <row r="482" spans="1:46" x14ac:dyDescent="0.3">
      <c r="A482" s="70">
        <v>19228</v>
      </c>
      <c r="B482" s="70">
        <v>273</v>
      </c>
      <c r="C482" s="71" t="s">
        <v>8701</v>
      </c>
      <c r="D482" s="70">
        <v>273</v>
      </c>
      <c r="E482" s="71" t="s">
        <v>35</v>
      </c>
      <c r="F482" s="72">
        <v>45900</v>
      </c>
      <c r="G482" s="72"/>
      <c r="H482" s="71" t="s">
        <v>8702</v>
      </c>
      <c r="I482" s="71" t="s">
        <v>8703</v>
      </c>
      <c r="J482" s="71" t="s">
        <v>36</v>
      </c>
      <c r="K482" s="71" t="s">
        <v>8704</v>
      </c>
      <c r="L482" s="71" t="s">
        <v>8705</v>
      </c>
      <c r="M482" s="71" t="s">
        <v>8706</v>
      </c>
      <c r="N482" s="71" t="s">
        <v>5579</v>
      </c>
      <c r="O482" s="71" t="s">
        <v>38</v>
      </c>
      <c r="P482" s="70">
        <v>300</v>
      </c>
      <c r="Q482" s="71" t="s">
        <v>85</v>
      </c>
      <c r="R482" s="70">
        <v>100</v>
      </c>
      <c r="S482" s="72">
        <v>41913</v>
      </c>
      <c r="T482" s="71" t="s">
        <v>8046</v>
      </c>
      <c r="U482" s="71" t="s">
        <v>126</v>
      </c>
      <c r="V482" s="72">
        <v>32789</v>
      </c>
      <c r="W482" s="71" t="s">
        <v>357</v>
      </c>
      <c r="X482" s="71" t="s">
        <v>51</v>
      </c>
      <c r="Y482" s="71" t="s">
        <v>52</v>
      </c>
      <c r="Z482" s="70">
        <v>0</v>
      </c>
      <c r="AA482" s="70">
        <v>6</v>
      </c>
      <c r="AB482" s="71" t="s">
        <v>36</v>
      </c>
      <c r="AC482" s="71" t="s">
        <v>2905</v>
      </c>
      <c r="AD482" s="71" t="s">
        <v>44</v>
      </c>
      <c r="AE482" s="71" t="s">
        <v>61</v>
      </c>
      <c r="AF482" s="71" t="s">
        <v>69</v>
      </c>
      <c r="AG482" s="71" t="s">
        <v>46</v>
      </c>
      <c r="AH482" s="73">
        <v>1469.12</v>
      </c>
      <c r="AI482" s="73">
        <v>193.14</v>
      </c>
      <c r="AJ482" s="73">
        <v>533.08000000000004</v>
      </c>
      <c r="AK482" s="70"/>
      <c r="AL482" s="73">
        <v>2195.34</v>
      </c>
      <c r="AM482" s="73">
        <v>73.180000000000007</v>
      </c>
      <c r="AN482" s="109">
        <f t="shared" si="34"/>
        <v>9.1475000000000009</v>
      </c>
      <c r="AO482" s="82" t="str">
        <f t="shared" si="32"/>
        <v>1922893</v>
      </c>
      <c r="AP482" s="82">
        <f>VLOOKUP(AO482,Centros!$AA$2:$AB$490,2,FALSE)</f>
        <v>120029</v>
      </c>
      <c r="AQ482" s="82" t="str">
        <f>VLOOKUP(AP482,Centros!$U$2:$V$281,2,FALSE)</f>
        <v>BELIVE RESIDENCIA SAGRADO CORAZON</v>
      </c>
      <c r="AR482" s="82" t="str">
        <f>VLOOKUP(A482,Centros!$AC$2:$AE$349,3,FALSE)</f>
        <v>ALGADI</v>
      </c>
      <c r="AS482" s="82">
        <f t="shared" si="33"/>
        <v>120029</v>
      </c>
      <c r="AT482" s="82">
        <f t="shared" si="35"/>
        <v>19228</v>
      </c>
    </row>
    <row r="483" spans="1:46" x14ac:dyDescent="0.3">
      <c r="A483" s="70">
        <v>19228</v>
      </c>
      <c r="B483" s="70">
        <v>203</v>
      </c>
      <c r="C483" s="71" t="s">
        <v>8707</v>
      </c>
      <c r="D483" s="70">
        <v>203</v>
      </c>
      <c r="E483" s="71" t="s">
        <v>35</v>
      </c>
      <c r="F483" s="72">
        <v>45904</v>
      </c>
      <c r="G483" s="72"/>
      <c r="H483" s="71" t="s">
        <v>8708</v>
      </c>
      <c r="I483" s="71" t="s">
        <v>8709</v>
      </c>
      <c r="J483" s="71" t="s">
        <v>8710</v>
      </c>
      <c r="K483" s="71" t="s">
        <v>8711</v>
      </c>
      <c r="L483" s="71" t="s">
        <v>8712</v>
      </c>
      <c r="M483" s="71" t="s">
        <v>8713</v>
      </c>
      <c r="N483" s="71" t="s">
        <v>283</v>
      </c>
      <c r="O483" s="71" t="s">
        <v>38</v>
      </c>
      <c r="P483" s="70">
        <v>300</v>
      </c>
      <c r="Q483" s="71" t="s">
        <v>57</v>
      </c>
      <c r="R483" s="70">
        <v>37.5</v>
      </c>
      <c r="S483" s="72">
        <v>38961</v>
      </c>
      <c r="T483" s="71" t="s">
        <v>2836</v>
      </c>
      <c r="U483" s="71" t="s">
        <v>58</v>
      </c>
      <c r="V483" s="72">
        <v>22368</v>
      </c>
      <c r="W483" s="71" t="s">
        <v>131</v>
      </c>
      <c r="X483" s="71" t="s">
        <v>42</v>
      </c>
      <c r="Y483" s="71" t="s">
        <v>52</v>
      </c>
      <c r="Z483" s="70">
        <v>0</v>
      </c>
      <c r="AA483" s="70">
        <v>10</v>
      </c>
      <c r="AB483" s="71" t="s">
        <v>36</v>
      </c>
      <c r="AC483" s="71" t="s">
        <v>2905</v>
      </c>
      <c r="AD483" s="71" t="s">
        <v>44</v>
      </c>
      <c r="AE483" s="71" t="s">
        <v>53</v>
      </c>
      <c r="AF483" s="71" t="s">
        <v>40</v>
      </c>
      <c r="AG483" s="71" t="s">
        <v>46</v>
      </c>
      <c r="AH483" s="73">
        <v>633.91</v>
      </c>
      <c r="AI483" s="73">
        <v>67.98</v>
      </c>
      <c r="AJ483" s="73">
        <v>225.09</v>
      </c>
      <c r="AK483" s="70"/>
      <c r="AL483" s="73">
        <v>926.98</v>
      </c>
      <c r="AM483" s="73">
        <v>30.9</v>
      </c>
      <c r="AN483" s="109">
        <f t="shared" si="34"/>
        <v>10.299999999999999</v>
      </c>
      <c r="AO483" s="82" t="str">
        <f t="shared" si="32"/>
        <v>1922836</v>
      </c>
      <c r="AP483" s="82">
        <f>VLOOKUP(AO483,Centros!$AA$2:$AB$490,2,FALSE)</f>
        <v>110030</v>
      </c>
      <c r="AQ483" s="82" t="str">
        <f>VLOOKUP(AP483,Centros!$U$2:$V$281,2,FALSE)</f>
        <v>COLEGIO INMACULADA</v>
      </c>
      <c r="AR483" s="82" t="str">
        <f>VLOOKUP(A483,Centros!$AC$2:$AE$349,3,FALSE)</f>
        <v>ALGADI</v>
      </c>
      <c r="AS483" s="82">
        <f t="shared" si="33"/>
        <v>110030</v>
      </c>
      <c r="AT483" s="82">
        <f t="shared" si="35"/>
        <v>19228</v>
      </c>
    </row>
    <row r="484" spans="1:46" x14ac:dyDescent="0.3">
      <c r="A484" s="70">
        <v>19228</v>
      </c>
      <c r="B484" s="70">
        <v>31</v>
      </c>
      <c r="C484" s="71" t="s">
        <v>3848</v>
      </c>
      <c r="D484" s="70">
        <v>31</v>
      </c>
      <c r="E484" s="71" t="s">
        <v>35</v>
      </c>
      <c r="F484" s="72">
        <v>44348</v>
      </c>
      <c r="G484" s="72"/>
      <c r="H484" s="71" t="s">
        <v>3849</v>
      </c>
      <c r="I484" s="71" t="s">
        <v>3850</v>
      </c>
      <c r="J484" s="71" t="s">
        <v>3851</v>
      </c>
      <c r="K484" s="71" t="s">
        <v>3852</v>
      </c>
      <c r="L484" s="71" t="s">
        <v>3853</v>
      </c>
      <c r="M484" s="71" t="s">
        <v>3854</v>
      </c>
      <c r="N484" s="71" t="s">
        <v>244</v>
      </c>
      <c r="O484" s="71" t="s">
        <v>38</v>
      </c>
      <c r="P484" s="70">
        <v>100</v>
      </c>
      <c r="Q484" s="71" t="s">
        <v>2951</v>
      </c>
      <c r="R484" s="70">
        <v>100</v>
      </c>
      <c r="S484" s="72">
        <v>37144</v>
      </c>
      <c r="T484" s="71" t="s">
        <v>2828</v>
      </c>
      <c r="U484" s="71" t="s">
        <v>259</v>
      </c>
      <c r="V484" s="72">
        <v>25258</v>
      </c>
      <c r="W484" s="71" t="s">
        <v>107</v>
      </c>
      <c r="X484" s="71" t="s">
        <v>42</v>
      </c>
      <c r="Y484" s="71" t="s">
        <v>36</v>
      </c>
      <c r="Z484" s="70">
        <v>0</v>
      </c>
      <c r="AA484" s="70">
        <v>4</v>
      </c>
      <c r="AB484" s="71" t="s">
        <v>36</v>
      </c>
      <c r="AC484" s="71" t="s">
        <v>2905</v>
      </c>
      <c r="AD484" s="71" t="s">
        <v>44</v>
      </c>
      <c r="AE484" s="71" t="s">
        <v>53</v>
      </c>
      <c r="AF484" s="71" t="s">
        <v>71</v>
      </c>
      <c r="AG484" s="71" t="s">
        <v>46</v>
      </c>
      <c r="AH484" s="73">
        <v>1663.69</v>
      </c>
      <c r="AI484" s="73">
        <v>199.05</v>
      </c>
      <c r="AJ484" s="73">
        <v>597.39</v>
      </c>
      <c r="AK484" s="70"/>
      <c r="AL484" s="73">
        <v>2460.13</v>
      </c>
      <c r="AM484" s="73">
        <v>82</v>
      </c>
      <c r="AN484" s="109">
        <f t="shared" si="34"/>
        <v>10.25</v>
      </c>
      <c r="AO484" s="82" t="str">
        <f t="shared" si="32"/>
        <v>192285</v>
      </c>
      <c r="AP484" s="82">
        <f>VLOOKUP(AO484,Centros!$AA$2:$AB$490,2,FALSE)</f>
        <v>120001</v>
      </c>
      <c r="AQ484" s="82" t="str">
        <f>VLOOKUP(AP484,Centros!$U$2:$V$281,2,FALSE)</f>
        <v>COLEGIO MAYOR SAN AGUSTIN</v>
      </c>
      <c r="AR484" s="82" t="str">
        <f>VLOOKUP(A484,Centros!$AC$2:$AE$349,3,FALSE)</f>
        <v>ALGADI</v>
      </c>
      <c r="AS484" s="82">
        <f t="shared" si="33"/>
        <v>120001</v>
      </c>
      <c r="AT484" s="82">
        <f t="shared" si="35"/>
        <v>19228</v>
      </c>
    </row>
    <row r="485" spans="1:46" x14ac:dyDescent="0.3">
      <c r="A485" s="70">
        <v>19228</v>
      </c>
      <c r="B485" s="70">
        <v>1818</v>
      </c>
      <c r="C485" s="71" t="s">
        <v>8714</v>
      </c>
      <c r="D485" s="70">
        <v>1818</v>
      </c>
      <c r="E485" s="71" t="s">
        <v>35</v>
      </c>
      <c r="F485" s="72">
        <v>45931</v>
      </c>
      <c r="G485" s="72"/>
      <c r="H485" s="71" t="s">
        <v>8715</v>
      </c>
      <c r="I485" s="71" t="s">
        <v>8716</v>
      </c>
      <c r="J485" s="71" t="s">
        <v>8717</v>
      </c>
      <c r="K485" s="71" t="s">
        <v>8718</v>
      </c>
      <c r="L485" s="71" t="s">
        <v>8719</v>
      </c>
      <c r="M485" s="71" t="s">
        <v>8720</v>
      </c>
      <c r="N485" s="71" t="s">
        <v>6348</v>
      </c>
      <c r="O485" s="71" t="s">
        <v>38</v>
      </c>
      <c r="P485" s="70">
        <v>300</v>
      </c>
      <c r="Q485" s="71" t="s">
        <v>78</v>
      </c>
      <c r="R485" s="70">
        <v>100</v>
      </c>
      <c r="S485" s="72">
        <v>43860</v>
      </c>
      <c r="T485" s="71" t="s">
        <v>820</v>
      </c>
      <c r="U485" s="71" t="s">
        <v>370</v>
      </c>
      <c r="V485" s="72">
        <v>27229</v>
      </c>
      <c r="W485" s="71" t="s">
        <v>821</v>
      </c>
      <c r="X485" s="71" t="s">
        <v>42</v>
      </c>
      <c r="Y485" s="71" t="s">
        <v>8721</v>
      </c>
      <c r="Z485" s="70">
        <v>2</v>
      </c>
      <c r="AA485" s="70">
        <v>8</v>
      </c>
      <c r="AB485" s="71" t="s">
        <v>36</v>
      </c>
      <c r="AC485" s="71" t="s">
        <v>2905</v>
      </c>
      <c r="AD485" s="71" t="s">
        <v>44</v>
      </c>
      <c r="AE485" s="71" t="s">
        <v>45</v>
      </c>
      <c r="AF485" s="71" t="s">
        <v>370</v>
      </c>
      <c r="AG485" s="71" t="s">
        <v>46</v>
      </c>
      <c r="AH485" s="73">
        <v>1245.57</v>
      </c>
      <c r="AI485" s="73">
        <v>187.25</v>
      </c>
      <c r="AJ485" s="73">
        <v>459.52</v>
      </c>
      <c r="AK485" s="70"/>
      <c r="AL485" s="73">
        <v>1892.34</v>
      </c>
      <c r="AM485" s="73">
        <v>63.08</v>
      </c>
      <c r="AN485" s="109">
        <f t="shared" si="34"/>
        <v>7.8849999999999998</v>
      </c>
      <c r="AO485" s="82" t="str">
        <f t="shared" si="32"/>
        <v>19228111</v>
      </c>
      <c r="AP485" s="82">
        <f>VLOOKUP(AO485,Centros!$AA$2:$AB$490,2,FALSE)</f>
        <v>110801</v>
      </c>
      <c r="AQ485" s="82" t="str">
        <f>VLOOKUP(AP485,Centros!$U$2:$V$281,2,FALSE)</f>
        <v>COL. VEDRUNA CARABANCHEL</v>
      </c>
      <c r="AR485" s="82" t="str">
        <f>VLOOKUP(A485,Centros!$AC$2:$AE$349,3,FALSE)</f>
        <v>ALGADI</v>
      </c>
      <c r="AS485" s="82">
        <f t="shared" si="33"/>
        <v>110801</v>
      </c>
      <c r="AT485" s="82">
        <f t="shared" si="35"/>
        <v>19228</v>
      </c>
    </row>
    <row r="486" spans="1:46" x14ac:dyDescent="0.3">
      <c r="A486" s="70">
        <v>20028</v>
      </c>
      <c r="B486" s="70">
        <v>1002</v>
      </c>
      <c r="C486" s="71" t="s">
        <v>6042</v>
      </c>
      <c r="D486" s="70">
        <v>1002</v>
      </c>
      <c r="E486" s="71" t="s">
        <v>63</v>
      </c>
      <c r="F486" s="72">
        <v>45908</v>
      </c>
      <c r="G486" s="72"/>
      <c r="H486" s="71" t="s">
        <v>6043</v>
      </c>
      <c r="I486" s="71" t="s">
        <v>6044</v>
      </c>
      <c r="J486" s="71" t="s">
        <v>36</v>
      </c>
      <c r="K486" s="71" t="s">
        <v>6045</v>
      </c>
      <c r="L486" s="71" t="s">
        <v>6046</v>
      </c>
      <c r="M486" s="71" t="s">
        <v>6047</v>
      </c>
      <c r="N486" s="71" t="s">
        <v>6048</v>
      </c>
      <c r="O486" s="71" t="s">
        <v>6049</v>
      </c>
      <c r="P486" s="70">
        <v>300</v>
      </c>
      <c r="Q486" s="71" t="s">
        <v>57</v>
      </c>
      <c r="R486" s="70">
        <v>25</v>
      </c>
      <c r="S486" s="72">
        <v>45698</v>
      </c>
      <c r="T486" s="71" t="s">
        <v>5414</v>
      </c>
      <c r="U486" s="71" t="s">
        <v>79</v>
      </c>
      <c r="V486" s="72">
        <v>28837</v>
      </c>
      <c r="W486" s="71" t="s">
        <v>165</v>
      </c>
      <c r="X486" s="71" t="s">
        <v>42</v>
      </c>
      <c r="Y486" s="71" t="s">
        <v>36</v>
      </c>
      <c r="Z486" s="70">
        <v>0</v>
      </c>
      <c r="AA486" s="70">
        <v>10</v>
      </c>
      <c r="AB486" s="71" t="s">
        <v>36</v>
      </c>
      <c r="AC486" s="71" t="s">
        <v>2905</v>
      </c>
      <c r="AD486" s="71" t="s">
        <v>44</v>
      </c>
      <c r="AE486" s="71" t="s">
        <v>45</v>
      </c>
      <c r="AF486" s="71" t="s">
        <v>5415</v>
      </c>
      <c r="AG486" s="71" t="s">
        <v>46</v>
      </c>
      <c r="AH486" s="73">
        <v>300.01</v>
      </c>
      <c r="AI486" s="73">
        <v>45.32</v>
      </c>
      <c r="AJ486" s="73">
        <v>126.95</v>
      </c>
      <c r="AK486" s="70"/>
      <c r="AL486" s="73">
        <v>472.28</v>
      </c>
      <c r="AM486" s="73">
        <v>15.74</v>
      </c>
      <c r="AN486" s="109">
        <f t="shared" si="34"/>
        <v>7.87</v>
      </c>
      <c r="AO486" s="82" t="str">
        <f t="shared" si="32"/>
        <v>2002843</v>
      </c>
      <c r="AP486" s="82">
        <f>VLOOKUP(AO486,Centros!$AA$2:$AB$490,2,FALSE)</f>
        <v>110207</v>
      </c>
      <c r="AQ486" s="82" t="str">
        <f>VLOOKUP(AP486,Centros!$U$2:$V$281,2,FALSE)</f>
        <v>GREDOS SAN DIEGO -  VALDEBEBAS</v>
      </c>
      <c r="AR486" s="82" t="str">
        <f>VLOOKUP(A486,Centros!$AC$2:$AE$349,3,FALSE)</f>
        <v>SMI</v>
      </c>
      <c r="AS486" s="82">
        <f t="shared" si="33"/>
        <v>110207</v>
      </c>
      <c r="AT486" s="82">
        <f t="shared" si="35"/>
        <v>20028</v>
      </c>
    </row>
    <row r="487" spans="1:46" x14ac:dyDescent="0.3">
      <c r="A487" s="70">
        <v>20028</v>
      </c>
      <c r="B487" s="70">
        <v>135</v>
      </c>
      <c r="C487" s="71" t="s">
        <v>6050</v>
      </c>
      <c r="D487" s="70">
        <v>135</v>
      </c>
      <c r="E487" s="71" t="s">
        <v>63</v>
      </c>
      <c r="F487" s="72">
        <v>45908</v>
      </c>
      <c r="G487" s="72"/>
      <c r="H487" s="71" t="s">
        <v>6051</v>
      </c>
      <c r="I487" s="71" t="s">
        <v>6052</v>
      </c>
      <c r="J487" s="71" t="s">
        <v>6053</v>
      </c>
      <c r="K487" s="71" t="s">
        <v>6054</v>
      </c>
      <c r="L487" s="71" t="s">
        <v>6055</v>
      </c>
      <c r="M487" s="71" t="s">
        <v>6056</v>
      </c>
      <c r="N487" s="71" t="s">
        <v>174</v>
      </c>
      <c r="O487" s="71" t="s">
        <v>38</v>
      </c>
      <c r="P487" s="70">
        <v>300</v>
      </c>
      <c r="Q487" s="71" t="s">
        <v>57</v>
      </c>
      <c r="R487" s="70">
        <v>31.25</v>
      </c>
      <c r="S487" s="72">
        <v>42989</v>
      </c>
      <c r="T487" s="71" t="s">
        <v>5643</v>
      </c>
      <c r="U487" s="71" t="s">
        <v>79</v>
      </c>
      <c r="V487" s="72">
        <v>26325</v>
      </c>
      <c r="W487" s="71" t="s">
        <v>292</v>
      </c>
      <c r="X487" s="71" t="s">
        <v>42</v>
      </c>
      <c r="Y487" s="71" t="s">
        <v>36</v>
      </c>
      <c r="Z487" s="70">
        <v>0</v>
      </c>
      <c r="AA487" s="70">
        <v>10</v>
      </c>
      <c r="AB487" s="71" t="s">
        <v>36</v>
      </c>
      <c r="AC487" s="71" t="s">
        <v>2905</v>
      </c>
      <c r="AD487" s="71" t="s">
        <v>44</v>
      </c>
      <c r="AE487" s="71" t="s">
        <v>45</v>
      </c>
      <c r="AF487" s="71" t="s">
        <v>6057</v>
      </c>
      <c r="AG487" s="71" t="s">
        <v>46</v>
      </c>
      <c r="AH487" s="73">
        <v>387.43</v>
      </c>
      <c r="AI487" s="73">
        <v>57.5</v>
      </c>
      <c r="AJ487" s="73">
        <v>160.07</v>
      </c>
      <c r="AK487" s="70"/>
      <c r="AL487" s="73">
        <v>605</v>
      </c>
      <c r="AM487" s="73">
        <v>20.170000000000002</v>
      </c>
      <c r="AN487" s="109">
        <f t="shared" si="34"/>
        <v>8.0680000000000014</v>
      </c>
      <c r="AO487" s="82" t="str">
        <f t="shared" si="32"/>
        <v>2002811</v>
      </c>
      <c r="AP487" s="82">
        <f>VLOOKUP(AO487,Centros!$AA$2:$AB$490,2,FALSE)</f>
        <v>110061</v>
      </c>
      <c r="AQ487" s="82" t="str">
        <f>VLOOKUP(AP487,Centros!$U$2:$V$281,2,FALSE)</f>
        <v>COL. SAN AGUSTIN - MADRID</v>
      </c>
      <c r="AR487" s="82" t="str">
        <f>VLOOKUP(A487,Centros!$AC$2:$AE$349,3,FALSE)</f>
        <v>SMI</v>
      </c>
      <c r="AS487" s="82">
        <f t="shared" si="33"/>
        <v>110061</v>
      </c>
      <c r="AT487" s="82">
        <f t="shared" si="35"/>
        <v>20028</v>
      </c>
    </row>
    <row r="488" spans="1:46" x14ac:dyDescent="0.3">
      <c r="A488" s="70">
        <v>19228</v>
      </c>
      <c r="B488" s="70">
        <v>227</v>
      </c>
      <c r="C488" s="71" t="s">
        <v>3855</v>
      </c>
      <c r="D488" s="70">
        <v>227</v>
      </c>
      <c r="E488" s="71" t="s">
        <v>35</v>
      </c>
      <c r="F488" s="72">
        <v>44459</v>
      </c>
      <c r="G488" s="72"/>
      <c r="H488" s="71" t="s">
        <v>3856</v>
      </c>
      <c r="I488" s="71" t="s">
        <v>3857</v>
      </c>
      <c r="J488" s="71" t="s">
        <v>36</v>
      </c>
      <c r="K488" s="71" t="s">
        <v>3858</v>
      </c>
      <c r="L488" s="71" t="s">
        <v>3859</v>
      </c>
      <c r="M488" s="71" t="s">
        <v>3860</v>
      </c>
      <c r="N488" s="71" t="s">
        <v>47</v>
      </c>
      <c r="O488" s="71" t="s">
        <v>38</v>
      </c>
      <c r="P488" s="70">
        <v>100</v>
      </c>
      <c r="Q488" s="71" t="s">
        <v>2951</v>
      </c>
      <c r="R488" s="70">
        <v>100</v>
      </c>
      <c r="S488" s="72">
        <v>38545</v>
      </c>
      <c r="T488" s="71" t="s">
        <v>336</v>
      </c>
      <c r="U488" s="71" t="s">
        <v>58</v>
      </c>
      <c r="V488" s="72">
        <v>27372</v>
      </c>
      <c r="W488" s="71" t="s">
        <v>337</v>
      </c>
      <c r="X488" s="71" t="s">
        <v>42</v>
      </c>
      <c r="Y488" s="71" t="s">
        <v>36</v>
      </c>
      <c r="Z488" s="70">
        <v>0</v>
      </c>
      <c r="AA488" s="70">
        <v>10</v>
      </c>
      <c r="AB488" s="71" t="s">
        <v>36</v>
      </c>
      <c r="AC488" s="71" t="s">
        <v>2905</v>
      </c>
      <c r="AD488" s="71" t="s">
        <v>44</v>
      </c>
      <c r="AE488" s="71" t="s">
        <v>53</v>
      </c>
      <c r="AF488" s="71" t="s">
        <v>355</v>
      </c>
      <c r="AG488" s="71" t="s">
        <v>46</v>
      </c>
      <c r="AH488" s="73">
        <v>1313.73</v>
      </c>
      <c r="AI488" s="73">
        <v>181.29</v>
      </c>
      <c r="AJ488" s="73">
        <v>479.46</v>
      </c>
      <c r="AK488" s="70"/>
      <c r="AL488" s="73">
        <v>1974.48</v>
      </c>
      <c r="AM488" s="73">
        <v>65.819999999999993</v>
      </c>
      <c r="AN488" s="109">
        <f t="shared" si="34"/>
        <v>8.2274999999999991</v>
      </c>
      <c r="AO488" s="82" t="str">
        <f t="shared" ref="AO488:AO547" si="36">CONCATENATE(A488,W488)</f>
        <v xml:space="preserve">19228104 </v>
      </c>
      <c r="AP488" s="82">
        <f>VLOOKUP(AO488,Centros!$AA$2:$AB$490,2,FALSE)</f>
        <v>340034</v>
      </c>
      <c r="AQ488" s="82" t="str">
        <f>VLOOKUP(AP488,Centros!$U$2:$V$281,2,FALSE)</f>
        <v>COMUNIDAD C. SAN AGUSTIN P. DAMIAN</v>
      </c>
      <c r="AR488" s="82" t="str">
        <f>VLOOKUP(A488,Centros!$AC$2:$AE$349,3,FALSE)</f>
        <v>ALGADI</v>
      </c>
      <c r="AS488" s="82">
        <f t="shared" ref="AS488:AS547" si="37">+AP488</f>
        <v>340034</v>
      </c>
      <c r="AT488" s="82">
        <f t="shared" si="35"/>
        <v>19228</v>
      </c>
    </row>
    <row r="489" spans="1:46" x14ac:dyDescent="0.3">
      <c r="A489" s="70">
        <v>19209</v>
      </c>
      <c r="B489" s="70">
        <v>73</v>
      </c>
      <c r="C489" s="71" t="s">
        <v>8722</v>
      </c>
      <c r="D489" s="70">
        <v>73</v>
      </c>
      <c r="E489" s="71" t="s">
        <v>1234</v>
      </c>
      <c r="F489" s="72">
        <v>45894</v>
      </c>
      <c r="G489" s="72"/>
      <c r="H489" s="71" t="s">
        <v>8723</v>
      </c>
      <c r="I489" s="71" t="s">
        <v>8724</v>
      </c>
      <c r="J489" s="71" t="s">
        <v>36</v>
      </c>
      <c r="K489" s="71" t="s">
        <v>8725</v>
      </c>
      <c r="L489" s="71" t="s">
        <v>8726</v>
      </c>
      <c r="M489" s="71" t="s">
        <v>8727</v>
      </c>
      <c r="N489" s="71" t="s">
        <v>265</v>
      </c>
      <c r="O489" s="71" t="s">
        <v>266</v>
      </c>
      <c r="P489" s="70">
        <v>300</v>
      </c>
      <c r="Q489" s="71" t="s">
        <v>78</v>
      </c>
      <c r="R489" s="70">
        <v>50</v>
      </c>
      <c r="S489" s="72">
        <v>44802</v>
      </c>
      <c r="T489" s="71" t="s">
        <v>1235</v>
      </c>
      <c r="U489" s="71" t="s">
        <v>40</v>
      </c>
      <c r="V489" s="72">
        <v>36526</v>
      </c>
      <c r="W489" s="71" t="s">
        <v>70</v>
      </c>
      <c r="X489" s="71" t="s">
        <v>42</v>
      </c>
      <c r="Y489" s="71" t="s">
        <v>66</v>
      </c>
      <c r="Z489" s="70">
        <v>0</v>
      </c>
      <c r="AA489" s="70">
        <v>9</v>
      </c>
      <c r="AB489" s="71" t="s">
        <v>36</v>
      </c>
      <c r="AC489" s="71" t="s">
        <v>2912</v>
      </c>
      <c r="AD489" s="71" t="s">
        <v>44</v>
      </c>
      <c r="AE489" s="71" t="s">
        <v>83</v>
      </c>
      <c r="AF489" s="71" t="s">
        <v>222</v>
      </c>
      <c r="AG489" s="71" t="s">
        <v>46</v>
      </c>
      <c r="AH489" s="73">
        <v>626.91</v>
      </c>
      <c r="AI489" s="73">
        <v>104.49</v>
      </c>
      <c r="AJ489" s="73">
        <v>245.47</v>
      </c>
      <c r="AK489" s="70"/>
      <c r="AL489" s="73">
        <v>976.87</v>
      </c>
      <c r="AM489" s="73">
        <v>32.56</v>
      </c>
      <c r="AN489" s="109">
        <f t="shared" si="34"/>
        <v>8.14</v>
      </c>
      <c r="AO489" s="82" t="str">
        <f t="shared" si="36"/>
        <v>192091</v>
      </c>
      <c r="AP489" s="82">
        <f>VLOOKUP(AO489,Centros!$AA$2:$AB$490,2,FALSE)</f>
        <v>110147</v>
      </c>
      <c r="AQ489" s="82" t="str">
        <f>VLOOKUP(AP489,Centros!$U$2:$V$281,2,FALSE)</f>
        <v>COL. SAGRADA FAMILIA BURGOS</v>
      </c>
      <c r="AR489" s="82" t="str">
        <f>VLOOKUP(A489,Centros!$AC$2:$AE$349,3,FALSE)</f>
        <v>ALGADI</v>
      </c>
      <c r="AS489" s="82">
        <f t="shared" si="37"/>
        <v>110147</v>
      </c>
      <c r="AT489" s="82">
        <f t="shared" si="35"/>
        <v>19209</v>
      </c>
    </row>
    <row r="490" spans="1:46" x14ac:dyDescent="0.3">
      <c r="A490" s="70">
        <v>19228</v>
      </c>
      <c r="B490" s="70">
        <v>1475</v>
      </c>
      <c r="C490" s="71" t="s">
        <v>8728</v>
      </c>
      <c r="D490" s="70">
        <v>1475</v>
      </c>
      <c r="E490" s="71" t="s">
        <v>35</v>
      </c>
      <c r="F490" s="72">
        <v>45908</v>
      </c>
      <c r="G490" s="72"/>
      <c r="H490" s="71" t="s">
        <v>8729</v>
      </c>
      <c r="I490" s="71" t="s">
        <v>8730</v>
      </c>
      <c r="J490" s="71" t="s">
        <v>36</v>
      </c>
      <c r="K490" s="71" t="s">
        <v>8731</v>
      </c>
      <c r="L490" s="71" t="s">
        <v>109</v>
      </c>
      <c r="M490" s="71" t="s">
        <v>8732</v>
      </c>
      <c r="N490" s="71" t="s">
        <v>37</v>
      </c>
      <c r="O490" s="71" t="s">
        <v>38</v>
      </c>
      <c r="P490" s="70">
        <v>300</v>
      </c>
      <c r="Q490" s="71" t="s">
        <v>78</v>
      </c>
      <c r="R490" s="70">
        <v>37.5</v>
      </c>
      <c r="S490" s="72">
        <v>45574</v>
      </c>
      <c r="T490" s="71" t="s">
        <v>286</v>
      </c>
      <c r="U490" s="71" t="s">
        <v>40</v>
      </c>
      <c r="V490" s="72">
        <v>30793</v>
      </c>
      <c r="W490" s="71" t="s">
        <v>62</v>
      </c>
      <c r="X490" s="71" t="s">
        <v>42</v>
      </c>
      <c r="Y490" s="71" t="s">
        <v>52</v>
      </c>
      <c r="Z490" s="70">
        <v>0</v>
      </c>
      <c r="AA490" s="70">
        <v>10</v>
      </c>
      <c r="AB490" s="71" t="s">
        <v>36</v>
      </c>
      <c r="AC490" s="71" t="s">
        <v>2905</v>
      </c>
      <c r="AD490" s="71" t="s">
        <v>44</v>
      </c>
      <c r="AE490" s="71" t="s">
        <v>83</v>
      </c>
      <c r="AF490" s="71" t="s">
        <v>40</v>
      </c>
      <c r="AG490" s="71" t="s">
        <v>55</v>
      </c>
      <c r="AH490" s="73">
        <v>450.02</v>
      </c>
      <c r="AI490" s="73">
        <v>67.98</v>
      </c>
      <c r="AJ490" s="73">
        <v>184.1</v>
      </c>
      <c r="AK490" s="70"/>
      <c r="AL490" s="73">
        <v>702.1</v>
      </c>
      <c r="AM490" s="73">
        <v>23.4</v>
      </c>
      <c r="AN490" s="109">
        <f t="shared" si="34"/>
        <v>7.8</v>
      </c>
      <c r="AO490" s="82" t="str">
        <f t="shared" si="36"/>
        <v>1922820</v>
      </c>
      <c r="AP490" s="82">
        <f>VLOOKUP(AO490,Centros!$AA$2:$AB$490,2,FALSE)</f>
        <v>110021</v>
      </c>
      <c r="AQ490" s="82" t="str">
        <f>VLOOKUP(AP490,Centros!$U$2:$V$281,2,FALSE)</f>
        <v>COLEGIO FUNDACION CALDEIRO</v>
      </c>
      <c r="AR490" s="82" t="str">
        <f>VLOOKUP(A490,Centros!$AC$2:$AE$349,3,FALSE)</f>
        <v>ALGADI</v>
      </c>
      <c r="AS490" s="82">
        <f t="shared" si="37"/>
        <v>110021</v>
      </c>
      <c r="AT490" s="82">
        <f t="shared" si="35"/>
        <v>19228</v>
      </c>
    </row>
    <row r="491" spans="1:46" x14ac:dyDescent="0.3">
      <c r="A491" s="70">
        <v>19208</v>
      </c>
      <c r="B491" s="70">
        <v>23</v>
      </c>
      <c r="C491" s="71" t="s">
        <v>8733</v>
      </c>
      <c r="D491" s="70">
        <v>23</v>
      </c>
      <c r="E491" s="71" t="s">
        <v>1226</v>
      </c>
      <c r="F491" s="72">
        <v>45908</v>
      </c>
      <c r="G491" s="72"/>
      <c r="H491" s="71" t="s">
        <v>8734</v>
      </c>
      <c r="I491" s="71" t="s">
        <v>8735</v>
      </c>
      <c r="J491" s="71" t="s">
        <v>36</v>
      </c>
      <c r="K491" s="71" t="s">
        <v>8736</v>
      </c>
      <c r="L491" s="71" t="s">
        <v>8737</v>
      </c>
      <c r="M491" s="71" t="s">
        <v>8738</v>
      </c>
      <c r="N491" s="71" t="s">
        <v>8739</v>
      </c>
      <c r="O491" s="71" t="s">
        <v>81</v>
      </c>
      <c r="P491" s="70">
        <v>300</v>
      </c>
      <c r="Q491" s="71" t="s">
        <v>78</v>
      </c>
      <c r="R491" s="70">
        <v>100</v>
      </c>
      <c r="S491" s="72">
        <v>44452</v>
      </c>
      <c r="T491" s="71" t="s">
        <v>1228</v>
      </c>
      <c r="U491" s="71" t="s">
        <v>257</v>
      </c>
      <c r="V491" s="72">
        <v>25584</v>
      </c>
      <c r="W491" s="71" t="s">
        <v>70</v>
      </c>
      <c r="X491" s="71" t="s">
        <v>42</v>
      </c>
      <c r="Y491" s="71" t="s">
        <v>52</v>
      </c>
      <c r="Z491" s="70">
        <v>0</v>
      </c>
      <c r="AA491" s="70">
        <v>10</v>
      </c>
      <c r="AB491" s="71" t="s">
        <v>36</v>
      </c>
      <c r="AC491" s="71" t="s">
        <v>2906</v>
      </c>
      <c r="AD491" s="71" t="s">
        <v>44</v>
      </c>
      <c r="AE491" s="71" t="s">
        <v>1236</v>
      </c>
      <c r="AF491" s="71" t="s">
        <v>257</v>
      </c>
      <c r="AG491" s="71" t="s">
        <v>46</v>
      </c>
      <c r="AH491" s="73">
        <v>1559.87</v>
      </c>
      <c r="AI491" s="73">
        <v>253.99</v>
      </c>
      <c r="AJ491" s="73">
        <v>581.70000000000005</v>
      </c>
      <c r="AK491" s="70"/>
      <c r="AL491" s="73">
        <v>2395.56</v>
      </c>
      <c r="AM491" s="73">
        <v>77.28</v>
      </c>
      <c r="AN491" s="109">
        <f t="shared" si="34"/>
        <v>9.66</v>
      </c>
      <c r="AO491" s="82" t="str">
        <f t="shared" si="36"/>
        <v>192081</v>
      </c>
      <c r="AP491" s="82">
        <f>VLOOKUP(AO491,Centros!$AA$2:$AB$490,2,FALSE)</f>
        <v>110067</v>
      </c>
      <c r="AQ491" s="82" t="str">
        <f>VLOOKUP(AP491,Centros!$U$2:$V$281,2,FALSE)</f>
        <v>COL-LEGI PADRE DAMIAN VALLVIDRERA</v>
      </c>
      <c r="AR491" s="82" t="str">
        <f>VLOOKUP(A491,Centros!$AC$2:$AE$349,3,FALSE)</f>
        <v>ALGADI</v>
      </c>
      <c r="AS491" s="82">
        <f t="shared" si="37"/>
        <v>110067</v>
      </c>
      <c r="AT491" s="82">
        <f t="shared" si="35"/>
        <v>19208</v>
      </c>
    </row>
    <row r="492" spans="1:46" x14ac:dyDescent="0.3">
      <c r="A492" s="70">
        <v>19228</v>
      </c>
      <c r="B492" s="70">
        <v>1911</v>
      </c>
      <c r="C492" s="71" t="s">
        <v>3862</v>
      </c>
      <c r="D492" s="70">
        <v>1911</v>
      </c>
      <c r="E492" s="71" t="s">
        <v>35</v>
      </c>
      <c r="F492" s="72">
        <v>45717</v>
      </c>
      <c r="G492" s="72"/>
      <c r="H492" s="71" t="s">
        <v>3863</v>
      </c>
      <c r="I492" s="71" t="s">
        <v>3864</v>
      </c>
      <c r="J492" s="71" t="s">
        <v>36</v>
      </c>
      <c r="K492" s="71" t="s">
        <v>3865</v>
      </c>
      <c r="L492" s="71" t="s">
        <v>3866</v>
      </c>
      <c r="M492" s="71" t="s">
        <v>3867</v>
      </c>
      <c r="N492" s="71" t="s">
        <v>37</v>
      </c>
      <c r="O492" s="71" t="s">
        <v>38</v>
      </c>
      <c r="P492" s="70">
        <v>200</v>
      </c>
      <c r="Q492" s="71" t="s">
        <v>2925</v>
      </c>
      <c r="R492" s="70">
        <v>81.25</v>
      </c>
      <c r="S492" s="72">
        <v>45617</v>
      </c>
      <c r="T492" s="71" t="s">
        <v>3868</v>
      </c>
      <c r="U492" s="71" t="s">
        <v>155</v>
      </c>
      <c r="V492" s="72">
        <v>24995</v>
      </c>
      <c r="W492" s="71" t="s">
        <v>1343</v>
      </c>
      <c r="X492" s="71" t="s">
        <v>42</v>
      </c>
      <c r="Y492" s="71" t="s">
        <v>43</v>
      </c>
      <c r="Z492" s="70">
        <v>0</v>
      </c>
      <c r="AA492" s="70">
        <v>6</v>
      </c>
      <c r="AB492" s="71" t="s">
        <v>36</v>
      </c>
      <c r="AC492" s="71" t="s">
        <v>2905</v>
      </c>
      <c r="AD492" s="71" t="s">
        <v>44</v>
      </c>
      <c r="AE492" s="71" t="s">
        <v>61</v>
      </c>
      <c r="AF492" s="71" t="s">
        <v>297</v>
      </c>
      <c r="AG492" s="71" t="s">
        <v>46</v>
      </c>
      <c r="AH492" s="73">
        <v>965.4</v>
      </c>
      <c r="AI492" s="73">
        <v>156.93</v>
      </c>
      <c r="AJ492" s="73">
        <v>397.57</v>
      </c>
      <c r="AK492" s="70"/>
      <c r="AL492" s="73">
        <v>1519.9</v>
      </c>
      <c r="AM492" s="73">
        <v>50.66</v>
      </c>
      <c r="AN492" s="109">
        <f t="shared" si="34"/>
        <v>7.793846153846153</v>
      </c>
      <c r="AO492" s="82" t="str">
        <f t="shared" si="36"/>
        <v>19228129</v>
      </c>
      <c r="AP492" s="82">
        <f>VLOOKUP(AO492,Centros!$AA$2:$AB$490,2,FALSE)</f>
        <v>340701</v>
      </c>
      <c r="AQ492" s="82" t="str">
        <f>VLOOKUP(AP492,Centros!$U$2:$V$281,2,FALSE)</f>
        <v>CASA PROVINCIAL S.FAMILIA URGEL</v>
      </c>
      <c r="AR492" s="82" t="str">
        <f>VLOOKUP(A492,Centros!$AC$2:$AE$349,3,FALSE)</f>
        <v>ALGADI</v>
      </c>
      <c r="AS492" s="82">
        <f t="shared" si="37"/>
        <v>340701</v>
      </c>
      <c r="AT492" s="82">
        <f t="shared" si="35"/>
        <v>19228</v>
      </c>
    </row>
    <row r="493" spans="1:46" x14ac:dyDescent="0.3">
      <c r="A493" s="70">
        <v>19228</v>
      </c>
      <c r="B493" s="70">
        <v>33</v>
      </c>
      <c r="C493" s="71" t="s">
        <v>3869</v>
      </c>
      <c r="D493" s="70">
        <v>33</v>
      </c>
      <c r="E493" s="71" t="s">
        <v>35</v>
      </c>
      <c r="F493" s="72">
        <v>44348</v>
      </c>
      <c r="G493" s="72"/>
      <c r="H493" s="71" t="s">
        <v>3870</v>
      </c>
      <c r="I493" s="71" t="s">
        <v>3871</v>
      </c>
      <c r="J493" s="71" t="s">
        <v>3872</v>
      </c>
      <c r="K493" s="71" t="s">
        <v>36</v>
      </c>
      <c r="L493" s="71" t="s">
        <v>3873</v>
      </c>
      <c r="M493" s="71" t="s">
        <v>3874</v>
      </c>
      <c r="N493" s="71" t="s">
        <v>132</v>
      </c>
      <c r="O493" s="71" t="s">
        <v>38</v>
      </c>
      <c r="P493" s="70">
        <v>100</v>
      </c>
      <c r="Q493" s="71" t="s">
        <v>2951</v>
      </c>
      <c r="R493" s="70">
        <v>100</v>
      </c>
      <c r="S493" s="72">
        <v>32752</v>
      </c>
      <c r="T493" s="71" t="s">
        <v>2828</v>
      </c>
      <c r="U493" s="71" t="s">
        <v>3875</v>
      </c>
      <c r="V493" s="72">
        <v>24120</v>
      </c>
      <c r="W493" s="71" t="s">
        <v>107</v>
      </c>
      <c r="X493" s="71" t="s">
        <v>42</v>
      </c>
      <c r="Y493" s="71" t="s">
        <v>36</v>
      </c>
      <c r="Z493" s="70">
        <v>0</v>
      </c>
      <c r="AA493" s="70">
        <v>10</v>
      </c>
      <c r="AB493" s="71" t="s">
        <v>36</v>
      </c>
      <c r="AC493" s="71" t="s">
        <v>3000</v>
      </c>
      <c r="AD493" s="71" t="s">
        <v>3001</v>
      </c>
      <c r="AE493" s="71" t="s">
        <v>53</v>
      </c>
      <c r="AF493" s="71" t="s">
        <v>119</v>
      </c>
      <c r="AG493" s="71" t="s">
        <v>46</v>
      </c>
      <c r="AH493" s="73">
        <v>1568.5</v>
      </c>
      <c r="AI493" s="73">
        <v>221.06</v>
      </c>
      <c r="AJ493" s="73">
        <v>573.92999999999995</v>
      </c>
      <c r="AK493" s="70"/>
      <c r="AL493" s="73">
        <v>2363.4899999999998</v>
      </c>
      <c r="AM493" s="73">
        <v>78.78</v>
      </c>
      <c r="AN493" s="109">
        <f t="shared" si="34"/>
        <v>9.8475000000000001</v>
      </c>
      <c r="AO493" s="82" t="str">
        <f t="shared" si="36"/>
        <v>192285</v>
      </c>
      <c r="AP493" s="82">
        <f>VLOOKUP(AO493,Centros!$AA$2:$AB$490,2,FALSE)</f>
        <v>120001</v>
      </c>
      <c r="AQ493" s="82" t="str">
        <f>VLOOKUP(AP493,Centros!$U$2:$V$281,2,FALSE)</f>
        <v>COLEGIO MAYOR SAN AGUSTIN</v>
      </c>
      <c r="AR493" s="82" t="str">
        <f>VLOOKUP(A493,Centros!$AC$2:$AE$349,3,FALSE)</f>
        <v>ALGADI</v>
      </c>
      <c r="AS493" s="82">
        <f t="shared" si="37"/>
        <v>120001</v>
      </c>
      <c r="AT493" s="82">
        <f t="shared" si="35"/>
        <v>19228</v>
      </c>
    </row>
    <row r="494" spans="1:46" x14ac:dyDescent="0.3">
      <c r="A494" s="70">
        <v>19228</v>
      </c>
      <c r="B494" s="70">
        <v>1781</v>
      </c>
      <c r="C494" s="71" t="s">
        <v>8740</v>
      </c>
      <c r="D494" s="70">
        <v>1781</v>
      </c>
      <c r="E494" s="71" t="s">
        <v>35</v>
      </c>
      <c r="F494" s="72">
        <v>45915</v>
      </c>
      <c r="G494" s="72"/>
      <c r="H494" s="71" t="s">
        <v>8741</v>
      </c>
      <c r="I494" s="71" t="s">
        <v>8742</v>
      </c>
      <c r="J494" s="71" t="s">
        <v>36</v>
      </c>
      <c r="K494" s="71" t="s">
        <v>8743</v>
      </c>
      <c r="L494" s="71" t="s">
        <v>8744</v>
      </c>
      <c r="M494" s="71" t="s">
        <v>8745</v>
      </c>
      <c r="N494" s="71" t="s">
        <v>244</v>
      </c>
      <c r="O494" s="71" t="s">
        <v>38</v>
      </c>
      <c r="P494" s="70">
        <v>300</v>
      </c>
      <c r="Q494" s="71" t="s">
        <v>78</v>
      </c>
      <c r="R494" s="70">
        <v>81.25</v>
      </c>
      <c r="S494" s="72">
        <v>44502</v>
      </c>
      <c r="T494" s="71" t="s">
        <v>8746</v>
      </c>
      <c r="U494" s="71" t="s">
        <v>329</v>
      </c>
      <c r="V494" s="72">
        <v>35233</v>
      </c>
      <c r="W494" s="71" t="s">
        <v>900</v>
      </c>
      <c r="X494" s="71" t="s">
        <v>51</v>
      </c>
      <c r="Y494" s="71" t="s">
        <v>43</v>
      </c>
      <c r="Z494" s="70">
        <v>0</v>
      </c>
      <c r="AA494" s="70">
        <v>9</v>
      </c>
      <c r="AB494" s="71" t="s">
        <v>36</v>
      </c>
      <c r="AC494" s="71" t="s">
        <v>2905</v>
      </c>
      <c r="AD494" s="71" t="s">
        <v>44</v>
      </c>
      <c r="AE494" s="71" t="s">
        <v>45</v>
      </c>
      <c r="AF494" s="71" t="s">
        <v>329</v>
      </c>
      <c r="AG494" s="71" t="s">
        <v>46</v>
      </c>
      <c r="AH494" s="73">
        <v>970.19</v>
      </c>
      <c r="AI494" s="73">
        <v>152.13999999999999</v>
      </c>
      <c r="AJ494" s="73">
        <v>397.57</v>
      </c>
      <c r="AK494" s="70"/>
      <c r="AL494" s="73">
        <v>1519.9</v>
      </c>
      <c r="AM494" s="73">
        <v>50.66</v>
      </c>
      <c r="AN494" s="109">
        <f t="shared" si="34"/>
        <v>7.793846153846153</v>
      </c>
      <c r="AO494" s="82" t="str">
        <f t="shared" si="36"/>
        <v>19228122</v>
      </c>
      <c r="AP494" s="82">
        <f>VLOOKUP(AO494,Centros!$AA$2:$AB$490,2,FALSE)</f>
        <v>999999</v>
      </c>
      <c r="AQ494" s="82" t="str">
        <f>VLOOKUP(AP494,Centros!$U$2:$V$281,2,FALSE)</f>
        <v>ALMACEN ALCORCON</v>
      </c>
      <c r="AR494" s="82" t="str">
        <f>VLOOKUP(A494,Centros!$AC$2:$AE$349,3,FALSE)</f>
        <v>ALGADI</v>
      </c>
      <c r="AS494" s="82">
        <f t="shared" si="37"/>
        <v>999999</v>
      </c>
      <c r="AT494" s="82">
        <f t="shared" si="35"/>
        <v>19228</v>
      </c>
    </row>
    <row r="495" spans="1:46" x14ac:dyDescent="0.3">
      <c r="A495" s="70">
        <v>20028</v>
      </c>
      <c r="B495" s="70">
        <v>657</v>
      </c>
      <c r="C495" s="71" t="s">
        <v>6060</v>
      </c>
      <c r="D495" s="70">
        <v>657</v>
      </c>
      <c r="E495" s="71" t="s">
        <v>63</v>
      </c>
      <c r="F495" s="72">
        <v>45908</v>
      </c>
      <c r="G495" s="72"/>
      <c r="H495" s="71" t="s">
        <v>6061</v>
      </c>
      <c r="I495" s="71" t="s">
        <v>6062</v>
      </c>
      <c r="J495" s="71" t="s">
        <v>36</v>
      </c>
      <c r="K495" s="71" t="s">
        <v>6063</v>
      </c>
      <c r="L495" s="71" t="s">
        <v>6064</v>
      </c>
      <c r="M495" s="71" t="s">
        <v>6065</v>
      </c>
      <c r="N495" s="71" t="s">
        <v>6066</v>
      </c>
      <c r="O495" s="71" t="s">
        <v>38</v>
      </c>
      <c r="P495" s="70">
        <v>300</v>
      </c>
      <c r="Q495" s="71" t="s">
        <v>57</v>
      </c>
      <c r="R495" s="70">
        <v>31.25</v>
      </c>
      <c r="S495" s="72">
        <v>45175</v>
      </c>
      <c r="T495" s="71" t="s">
        <v>6067</v>
      </c>
      <c r="U495" s="71" t="s">
        <v>79</v>
      </c>
      <c r="V495" s="72">
        <v>24884</v>
      </c>
      <c r="W495" s="71" t="s">
        <v>204</v>
      </c>
      <c r="X495" s="71" t="s">
        <v>42</v>
      </c>
      <c r="Y495" s="71" t="s">
        <v>36</v>
      </c>
      <c r="Z495" s="70">
        <v>0</v>
      </c>
      <c r="AA495" s="70">
        <v>10</v>
      </c>
      <c r="AB495" s="71" t="s">
        <v>36</v>
      </c>
      <c r="AC495" s="71" t="s">
        <v>2905</v>
      </c>
      <c r="AD495" s="71" t="s">
        <v>44</v>
      </c>
      <c r="AE495" s="71" t="s">
        <v>45</v>
      </c>
      <c r="AF495" s="71" t="s">
        <v>5415</v>
      </c>
      <c r="AG495" s="71" t="s">
        <v>46</v>
      </c>
      <c r="AH495" s="73">
        <v>375.02</v>
      </c>
      <c r="AI495" s="73">
        <v>56.65</v>
      </c>
      <c r="AJ495" s="73">
        <v>160.07</v>
      </c>
      <c r="AK495" s="70"/>
      <c r="AL495" s="73">
        <v>591.74</v>
      </c>
      <c r="AM495" s="73">
        <v>19.72</v>
      </c>
      <c r="AN495" s="109">
        <f t="shared" si="34"/>
        <v>7.8879999999999999</v>
      </c>
      <c r="AO495" s="82" t="str">
        <f t="shared" si="36"/>
        <v>2002830</v>
      </c>
      <c r="AP495" s="82">
        <f>VLOOKUP(AO495,Centros!$AA$2:$AB$490,2,FALSE)</f>
        <v>110002</v>
      </c>
      <c r="AQ495" s="82" t="str">
        <f>VLOOKUP(AP495,Centros!$U$2:$V$281,2,FALSE)</f>
        <v>CEIIP JOVELLANOS LM</v>
      </c>
      <c r="AR495" s="82" t="str">
        <f>VLOOKUP(A495,Centros!$AC$2:$AE$349,3,FALSE)</f>
        <v>SMI</v>
      </c>
      <c r="AS495" s="82">
        <f t="shared" si="37"/>
        <v>110002</v>
      </c>
      <c r="AT495" s="82">
        <f t="shared" si="35"/>
        <v>20028</v>
      </c>
    </row>
    <row r="496" spans="1:46" x14ac:dyDescent="0.3">
      <c r="A496" s="70">
        <v>19228</v>
      </c>
      <c r="B496" s="70">
        <v>1375</v>
      </c>
      <c r="C496" s="71" t="s">
        <v>8748</v>
      </c>
      <c r="D496" s="70">
        <v>1375</v>
      </c>
      <c r="E496" s="71" t="s">
        <v>35</v>
      </c>
      <c r="F496" s="72">
        <v>45902</v>
      </c>
      <c r="G496" s="72"/>
      <c r="H496" s="71" t="s">
        <v>8749</v>
      </c>
      <c r="I496" s="71" t="s">
        <v>8750</v>
      </c>
      <c r="J496" s="71" t="s">
        <v>36</v>
      </c>
      <c r="K496" s="71" t="s">
        <v>8751</v>
      </c>
      <c r="L496" s="71" t="s">
        <v>8752</v>
      </c>
      <c r="M496" s="71" t="s">
        <v>8753</v>
      </c>
      <c r="N496" s="71" t="s">
        <v>278</v>
      </c>
      <c r="O496" s="71" t="s">
        <v>38</v>
      </c>
      <c r="P496" s="70">
        <v>300</v>
      </c>
      <c r="Q496" s="71" t="s">
        <v>85</v>
      </c>
      <c r="R496" s="70">
        <v>100</v>
      </c>
      <c r="S496" s="72">
        <v>42513</v>
      </c>
      <c r="T496" s="71" t="s">
        <v>8046</v>
      </c>
      <c r="U496" s="71" t="s">
        <v>126</v>
      </c>
      <c r="V496" s="72">
        <v>23588</v>
      </c>
      <c r="W496" s="71" t="s">
        <v>357</v>
      </c>
      <c r="X496" s="71" t="s">
        <v>51</v>
      </c>
      <c r="Y496" s="71" t="s">
        <v>140</v>
      </c>
      <c r="Z496" s="70">
        <v>0</v>
      </c>
      <c r="AA496" s="70">
        <v>6</v>
      </c>
      <c r="AB496" s="71" t="s">
        <v>36</v>
      </c>
      <c r="AC496" s="71" t="s">
        <v>2905</v>
      </c>
      <c r="AD496" s="71" t="s">
        <v>44</v>
      </c>
      <c r="AE496" s="71" t="s">
        <v>61</v>
      </c>
      <c r="AF496" s="71" t="s">
        <v>348</v>
      </c>
      <c r="AG496" s="71" t="s">
        <v>46</v>
      </c>
      <c r="AH496" s="73">
        <v>1384.84</v>
      </c>
      <c r="AI496" s="73">
        <v>193.14</v>
      </c>
      <c r="AJ496" s="73">
        <v>506.06</v>
      </c>
      <c r="AK496" s="70"/>
      <c r="AL496" s="73">
        <v>2084.04</v>
      </c>
      <c r="AM496" s="73">
        <v>69.47</v>
      </c>
      <c r="AN496" s="109">
        <f t="shared" si="34"/>
        <v>8.6837499999999999</v>
      </c>
      <c r="AO496" s="82" t="str">
        <f t="shared" si="36"/>
        <v>1922893</v>
      </c>
      <c r="AP496" s="82">
        <f>VLOOKUP(AO496,Centros!$AA$2:$AB$490,2,FALSE)</f>
        <v>120029</v>
      </c>
      <c r="AQ496" s="82" t="str">
        <f>VLOOKUP(AP496,Centros!$U$2:$V$281,2,FALSE)</f>
        <v>BELIVE RESIDENCIA SAGRADO CORAZON</v>
      </c>
      <c r="AR496" s="82" t="str">
        <f>VLOOKUP(A496,Centros!$AC$2:$AE$349,3,FALSE)</f>
        <v>ALGADI</v>
      </c>
      <c r="AS496" s="82">
        <f t="shared" si="37"/>
        <v>120029</v>
      </c>
      <c r="AT496" s="82">
        <f t="shared" si="35"/>
        <v>19228</v>
      </c>
    </row>
    <row r="497" spans="1:46" x14ac:dyDescent="0.3">
      <c r="A497" s="70">
        <v>20028</v>
      </c>
      <c r="B497" s="70">
        <v>89</v>
      </c>
      <c r="C497" s="71" t="s">
        <v>6068</v>
      </c>
      <c r="D497" s="70">
        <v>89</v>
      </c>
      <c r="E497" s="71" t="s">
        <v>63</v>
      </c>
      <c r="F497" s="72">
        <v>45909</v>
      </c>
      <c r="G497" s="72"/>
      <c r="H497" s="71" t="s">
        <v>6069</v>
      </c>
      <c r="I497" s="71" t="s">
        <v>6070</v>
      </c>
      <c r="J497" s="71" t="s">
        <v>6071</v>
      </c>
      <c r="K497" s="71" t="s">
        <v>6072</v>
      </c>
      <c r="L497" s="71" t="s">
        <v>6073</v>
      </c>
      <c r="M497" s="71" t="s">
        <v>6074</v>
      </c>
      <c r="N497" s="71" t="s">
        <v>6075</v>
      </c>
      <c r="O497" s="71" t="s">
        <v>38</v>
      </c>
      <c r="P497" s="70">
        <v>300</v>
      </c>
      <c r="Q497" s="71" t="s">
        <v>57</v>
      </c>
      <c r="R497" s="70">
        <v>78.12</v>
      </c>
      <c r="S497" s="72">
        <v>39706</v>
      </c>
      <c r="T497" s="71" t="s">
        <v>5268</v>
      </c>
      <c r="U497" s="71" t="s">
        <v>214</v>
      </c>
      <c r="V497" s="72">
        <v>24803</v>
      </c>
      <c r="W497" s="71" t="s">
        <v>80</v>
      </c>
      <c r="X497" s="71" t="s">
        <v>42</v>
      </c>
      <c r="Y497" s="71" t="s">
        <v>36</v>
      </c>
      <c r="Z497" s="70">
        <v>0</v>
      </c>
      <c r="AA497" s="70">
        <v>10</v>
      </c>
      <c r="AB497" s="71" t="s">
        <v>36</v>
      </c>
      <c r="AC497" s="71" t="s">
        <v>2905</v>
      </c>
      <c r="AD497" s="71" t="s">
        <v>44</v>
      </c>
      <c r="AE497" s="71" t="s">
        <v>45</v>
      </c>
      <c r="AF497" s="71" t="s">
        <v>5324</v>
      </c>
      <c r="AG497" s="71" t="s">
        <v>46</v>
      </c>
      <c r="AH497" s="73">
        <v>1075.74</v>
      </c>
      <c r="AI497" s="73">
        <v>141.62</v>
      </c>
      <c r="AJ497" s="73">
        <v>403.79</v>
      </c>
      <c r="AK497" s="70"/>
      <c r="AL497" s="73">
        <v>1621.15</v>
      </c>
      <c r="AM497" s="73">
        <v>54.04</v>
      </c>
      <c r="AN497" s="109">
        <f t="shared" si="34"/>
        <v>8.6469534050179213</v>
      </c>
      <c r="AO497" s="82" t="str">
        <f t="shared" si="36"/>
        <v>200287</v>
      </c>
      <c r="AP497" s="82">
        <f>VLOOKUP(AO497,Centros!$AA$2:$AB$490,2,FALSE)</f>
        <v>110064</v>
      </c>
      <c r="AQ497" s="82" t="str">
        <f>VLOOKUP(AP497,Centros!$U$2:$V$281,2,FALSE)</f>
        <v>COLEGIO SAGRADA FAMILIA</v>
      </c>
      <c r="AR497" s="82" t="str">
        <f>VLOOKUP(A497,Centros!$AC$2:$AE$349,3,FALSE)</f>
        <v>SMI</v>
      </c>
      <c r="AS497" s="82">
        <f t="shared" si="37"/>
        <v>110064</v>
      </c>
      <c r="AT497" s="82">
        <f t="shared" si="35"/>
        <v>20028</v>
      </c>
    </row>
    <row r="498" spans="1:46" x14ac:dyDescent="0.3">
      <c r="A498" s="70">
        <v>19228</v>
      </c>
      <c r="B498" s="70">
        <v>155</v>
      </c>
      <c r="C498" s="71" t="s">
        <v>8754</v>
      </c>
      <c r="D498" s="70">
        <v>155</v>
      </c>
      <c r="E498" s="71" t="s">
        <v>35</v>
      </c>
      <c r="F498" s="72">
        <v>45931</v>
      </c>
      <c r="G498" s="72"/>
      <c r="H498" s="71" t="s">
        <v>8755</v>
      </c>
      <c r="I498" s="71" t="s">
        <v>8756</v>
      </c>
      <c r="J498" s="71" t="s">
        <v>8757</v>
      </c>
      <c r="K498" s="71" t="s">
        <v>8758</v>
      </c>
      <c r="L498" s="71" t="s">
        <v>8759</v>
      </c>
      <c r="M498" s="71" t="s">
        <v>8760</v>
      </c>
      <c r="N498" s="71" t="s">
        <v>211</v>
      </c>
      <c r="O498" s="71" t="s">
        <v>38</v>
      </c>
      <c r="P498" s="70">
        <v>300</v>
      </c>
      <c r="Q498" s="71" t="s">
        <v>78</v>
      </c>
      <c r="R498" s="70">
        <v>62.5</v>
      </c>
      <c r="S498" s="72">
        <v>38265</v>
      </c>
      <c r="T498" s="71" t="s">
        <v>286</v>
      </c>
      <c r="U498" s="71" t="s">
        <v>58</v>
      </c>
      <c r="V498" s="72">
        <v>23257</v>
      </c>
      <c r="W498" s="71" t="s">
        <v>62</v>
      </c>
      <c r="X498" s="71" t="s">
        <v>42</v>
      </c>
      <c r="Y498" s="71" t="s">
        <v>52</v>
      </c>
      <c r="Z498" s="70">
        <v>0</v>
      </c>
      <c r="AA498" s="70">
        <v>10</v>
      </c>
      <c r="AB498" s="71" t="s">
        <v>36</v>
      </c>
      <c r="AC498" s="71" t="s">
        <v>2905</v>
      </c>
      <c r="AD498" s="71" t="s">
        <v>44</v>
      </c>
      <c r="AE498" s="71" t="s">
        <v>53</v>
      </c>
      <c r="AF498" s="71" t="s">
        <v>40</v>
      </c>
      <c r="AG498" s="71" t="s">
        <v>46</v>
      </c>
      <c r="AH498" s="73">
        <v>934.3</v>
      </c>
      <c r="AI498" s="73">
        <v>117</v>
      </c>
      <c r="AJ498" s="73">
        <v>337.15</v>
      </c>
      <c r="AK498" s="70"/>
      <c r="AL498" s="73">
        <v>1388.45</v>
      </c>
      <c r="AM498" s="73">
        <v>46.28</v>
      </c>
      <c r="AN498" s="109">
        <f t="shared" si="34"/>
        <v>9.2560000000000002</v>
      </c>
      <c r="AO498" s="82" t="str">
        <f t="shared" si="36"/>
        <v>1922820</v>
      </c>
      <c r="AP498" s="82">
        <f>VLOOKUP(AO498,Centros!$AA$2:$AB$490,2,FALSE)</f>
        <v>110021</v>
      </c>
      <c r="AQ498" s="82" t="str">
        <f>VLOOKUP(AP498,Centros!$U$2:$V$281,2,FALSE)</f>
        <v>COLEGIO FUNDACION CALDEIRO</v>
      </c>
      <c r="AR498" s="82" t="str">
        <f>VLOOKUP(A498,Centros!$AC$2:$AE$349,3,FALSE)</f>
        <v>ALGADI</v>
      </c>
      <c r="AS498" s="82">
        <f t="shared" si="37"/>
        <v>110021</v>
      </c>
      <c r="AT498" s="82">
        <f t="shared" si="35"/>
        <v>19228</v>
      </c>
    </row>
    <row r="499" spans="1:46" x14ac:dyDescent="0.3">
      <c r="A499" s="70">
        <v>19228</v>
      </c>
      <c r="B499" s="70">
        <v>2230</v>
      </c>
      <c r="C499" s="71" t="s">
        <v>8761</v>
      </c>
      <c r="D499" s="70">
        <v>2230</v>
      </c>
      <c r="E499" s="71" t="s">
        <v>35</v>
      </c>
      <c r="F499" s="72">
        <v>45908</v>
      </c>
      <c r="G499" s="72"/>
      <c r="H499" s="71" t="s">
        <v>8762</v>
      </c>
      <c r="I499" s="71" t="s">
        <v>8763</v>
      </c>
      <c r="J499" s="71" t="s">
        <v>36</v>
      </c>
      <c r="K499" s="71" t="s">
        <v>8764</v>
      </c>
      <c r="L499" s="71" t="s">
        <v>8765</v>
      </c>
      <c r="M499" s="71" t="s">
        <v>8766</v>
      </c>
      <c r="N499" s="71" t="s">
        <v>37</v>
      </c>
      <c r="O499" s="71" t="s">
        <v>38</v>
      </c>
      <c r="P499" s="70">
        <v>502</v>
      </c>
      <c r="Q499" s="71" t="s">
        <v>3098</v>
      </c>
      <c r="R499" s="70">
        <v>25</v>
      </c>
      <c r="S499" s="72">
        <v>45908</v>
      </c>
      <c r="T499" s="71" t="s">
        <v>2837</v>
      </c>
      <c r="U499" s="71" t="s">
        <v>79</v>
      </c>
      <c r="V499" s="72">
        <v>36806</v>
      </c>
      <c r="W499" s="71" t="s">
        <v>142</v>
      </c>
      <c r="X499" s="71" t="s">
        <v>51</v>
      </c>
      <c r="Y499" s="71" t="s">
        <v>43</v>
      </c>
      <c r="Z499" s="70">
        <v>0</v>
      </c>
      <c r="AA499" s="70">
        <v>10</v>
      </c>
      <c r="AB499" s="71" t="s">
        <v>36</v>
      </c>
      <c r="AC499" s="71" t="s">
        <v>2905</v>
      </c>
      <c r="AD499" s="71" t="s">
        <v>44</v>
      </c>
      <c r="AE499" s="71" t="s">
        <v>45</v>
      </c>
      <c r="AF499" s="71" t="s">
        <v>8767</v>
      </c>
      <c r="AG499" s="71" t="s">
        <v>46</v>
      </c>
      <c r="AH499" s="73">
        <v>300.01</v>
      </c>
      <c r="AI499" s="73">
        <v>45.32</v>
      </c>
      <c r="AJ499" s="73">
        <v>127.33</v>
      </c>
      <c r="AK499" s="70"/>
      <c r="AL499" s="73">
        <v>472.66</v>
      </c>
      <c r="AM499" s="73">
        <v>15.76</v>
      </c>
      <c r="AN499" s="109">
        <f t="shared" si="34"/>
        <v>7.88</v>
      </c>
      <c r="AO499" s="82" t="str">
        <f t="shared" si="36"/>
        <v>1922837</v>
      </c>
      <c r="AP499" s="82">
        <f>VLOOKUP(AO499,Centros!$AA$2:$AB$490,2,FALSE)</f>
        <v>110084</v>
      </c>
      <c r="AQ499" s="82" t="str">
        <f>VLOOKUP(AP499,Centros!$U$2:$V$281,2,FALSE)</f>
        <v>COL. SAN AGUSTIN -LOS NEGRALES</v>
      </c>
      <c r="AR499" s="82" t="str">
        <f>VLOOKUP(A499,Centros!$AC$2:$AE$349,3,FALSE)</f>
        <v>ALGADI</v>
      </c>
      <c r="AS499" s="82">
        <f t="shared" si="37"/>
        <v>110084</v>
      </c>
      <c r="AT499" s="82">
        <f t="shared" si="35"/>
        <v>19228</v>
      </c>
    </row>
    <row r="500" spans="1:46" x14ac:dyDescent="0.3">
      <c r="A500" s="70">
        <v>19228</v>
      </c>
      <c r="B500" s="70">
        <v>2088</v>
      </c>
      <c r="C500" s="71" t="s">
        <v>6076</v>
      </c>
      <c r="D500" s="70">
        <v>2088</v>
      </c>
      <c r="E500" s="71" t="s">
        <v>35</v>
      </c>
      <c r="F500" s="72">
        <v>45908</v>
      </c>
      <c r="G500" s="72"/>
      <c r="H500" s="71" t="s">
        <v>6077</v>
      </c>
      <c r="I500" s="71" t="s">
        <v>6078</v>
      </c>
      <c r="J500" s="71" t="s">
        <v>36</v>
      </c>
      <c r="K500" s="71" t="s">
        <v>6079</v>
      </c>
      <c r="L500" s="71" t="s">
        <v>6080</v>
      </c>
      <c r="M500" s="71" t="s">
        <v>6081</v>
      </c>
      <c r="N500" s="71" t="s">
        <v>37</v>
      </c>
      <c r="O500" s="71" t="s">
        <v>38</v>
      </c>
      <c r="P500" s="70">
        <v>300</v>
      </c>
      <c r="Q500" s="71" t="s">
        <v>78</v>
      </c>
      <c r="R500" s="70">
        <v>50</v>
      </c>
      <c r="S500" s="72">
        <v>45782</v>
      </c>
      <c r="T500" s="71" t="s">
        <v>5270</v>
      </c>
      <c r="U500" s="71" t="s">
        <v>40</v>
      </c>
      <c r="V500" s="72">
        <v>28939</v>
      </c>
      <c r="W500" s="71" t="s">
        <v>896</v>
      </c>
      <c r="X500" s="71" t="s">
        <v>42</v>
      </c>
      <c r="Y500" s="71" t="s">
        <v>52</v>
      </c>
      <c r="Z500" s="70">
        <v>0</v>
      </c>
      <c r="AA500" s="70">
        <v>10</v>
      </c>
      <c r="AB500" s="71" t="s">
        <v>36</v>
      </c>
      <c r="AC500" s="71" t="s">
        <v>2905</v>
      </c>
      <c r="AD500" s="71" t="s">
        <v>44</v>
      </c>
      <c r="AE500" s="71" t="s">
        <v>45</v>
      </c>
      <c r="AF500" s="71" t="s">
        <v>40</v>
      </c>
      <c r="AG500" s="71" t="s">
        <v>46</v>
      </c>
      <c r="AH500" s="73">
        <v>614.07000000000005</v>
      </c>
      <c r="AI500" s="73">
        <v>90.64</v>
      </c>
      <c r="AJ500" s="73">
        <v>245.47</v>
      </c>
      <c r="AK500" s="70"/>
      <c r="AL500" s="73">
        <v>950.18</v>
      </c>
      <c r="AM500" s="73">
        <v>31.67</v>
      </c>
      <c r="AN500" s="109">
        <f t="shared" si="34"/>
        <v>7.9175000000000004</v>
      </c>
      <c r="AO500" s="82" t="str">
        <f t="shared" si="36"/>
        <v>19228119</v>
      </c>
      <c r="AP500" s="82">
        <f>VLOOKUP(AO500,Centros!$AA$2:$AB$490,2,FALSE)</f>
        <v>110301</v>
      </c>
      <c r="AQ500" s="82" t="str">
        <f>VLOOKUP(AP500,Centros!$U$2:$V$281,2,FALSE)</f>
        <v>FUND. ED. MARY WARD (IRL. SOTO)</v>
      </c>
      <c r="AR500" s="82" t="str">
        <f>VLOOKUP(A500,Centros!$AC$2:$AE$349,3,FALSE)</f>
        <v>ALGADI</v>
      </c>
      <c r="AS500" s="82">
        <f t="shared" si="37"/>
        <v>110301</v>
      </c>
      <c r="AT500" s="82">
        <f t="shared" si="35"/>
        <v>19228</v>
      </c>
    </row>
    <row r="501" spans="1:46" x14ac:dyDescent="0.3">
      <c r="A501" s="70">
        <v>19246</v>
      </c>
      <c r="B501" s="70">
        <v>101</v>
      </c>
      <c r="C501" s="71" t="s">
        <v>8768</v>
      </c>
      <c r="D501" s="70">
        <v>101</v>
      </c>
      <c r="E501" s="71" t="s">
        <v>113</v>
      </c>
      <c r="F501" s="72">
        <v>45903</v>
      </c>
      <c r="G501" s="72"/>
      <c r="H501" s="71" t="s">
        <v>8769</v>
      </c>
      <c r="I501" s="71" t="s">
        <v>8770</v>
      </c>
      <c r="J501" s="71" t="s">
        <v>36</v>
      </c>
      <c r="K501" s="71" t="s">
        <v>8771</v>
      </c>
      <c r="L501" s="71" t="s">
        <v>8772</v>
      </c>
      <c r="M501" s="71" t="s">
        <v>8773</v>
      </c>
      <c r="N501" s="71" t="s">
        <v>136</v>
      </c>
      <c r="O501" s="71" t="s">
        <v>114</v>
      </c>
      <c r="P501" s="70">
        <v>300</v>
      </c>
      <c r="Q501" s="71" t="s">
        <v>78</v>
      </c>
      <c r="R501" s="70">
        <v>62.5</v>
      </c>
      <c r="S501" s="72">
        <v>30935</v>
      </c>
      <c r="T501" s="71" t="s">
        <v>7579</v>
      </c>
      <c r="U501" s="71" t="s">
        <v>330</v>
      </c>
      <c r="V501" s="72">
        <v>24275</v>
      </c>
      <c r="W501" s="71" t="s">
        <v>911</v>
      </c>
      <c r="X501" s="71" t="s">
        <v>42</v>
      </c>
      <c r="Y501" s="71" t="s">
        <v>52</v>
      </c>
      <c r="Z501" s="70">
        <v>0</v>
      </c>
      <c r="AA501" s="70">
        <v>9</v>
      </c>
      <c r="AB501" s="71" t="s">
        <v>36</v>
      </c>
      <c r="AC501" s="71" t="s">
        <v>2908</v>
      </c>
      <c r="AD501" s="71" t="s">
        <v>44</v>
      </c>
      <c r="AE501" s="71" t="s">
        <v>45</v>
      </c>
      <c r="AF501" s="71" t="s">
        <v>330</v>
      </c>
      <c r="AG501" s="71" t="s">
        <v>46</v>
      </c>
      <c r="AH501" s="73">
        <v>1005.42</v>
      </c>
      <c r="AI501" s="73">
        <v>146.25</v>
      </c>
      <c r="AJ501" s="73">
        <v>369.33</v>
      </c>
      <c r="AK501" s="70"/>
      <c r="AL501" s="73">
        <v>1521</v>
      </c>
      <c r="AM501" s="73">
        <v>50.7</v>
      </c>
      <c r="AN501" s="109">
        <f t="shared" si="34"/>
        <v>10.14</v>
      </c>
      <c r="AO501" s="82" t="str">
        <f t="shared" si="36"/>
        <v>192469</v>
      </c>
      <c r="AP501" s="82">
        <f>VLOOKUP(AO501,Centros!$AA$2:$AB$490,2,FALSE)</f>
        <v>110503</v>
      </c>
      <c r="AQ501" s="82" t="str">
        <f>VLOOKUP(AP501,Centros!$U$2:$V$281,2,FALSE)</f>
        <v>C.STA TERESA DE JESÚS EL VEDAT</v>
      </c>
      <c r="AR501" s="82" t="str">
        <f>VLOOKUP(A501,Centros!$AC$2:$AE$349,3,FALSE)</f>
        <v>ALGADI</v>
      </c>
      <c r="AS501" s="82">
        <f t="shared" si="37"/>
        <v>110503</v>
      </c>
      <c r="AT501" s="82">
        <f t="shared" si="35"/>
        <v>19246</v>
      </c>
    </row>
    <row r="502" spans="1:46" x14ac:dyDescent="0.3">
      <c r="A502" s="70">
        <v>19228</v>
      </c>
      <c r="B502" s="70">
        <v>106</v>
      </c>
      <c r="C502" s="71" t="s">
        <v>8774</v>
      </c>
      <c r="D502" s="70">
        <v>106</v>
      </c>
      <c r="E502" s="71" t="s">
        <v>35</v>
      </c>
      <c r="F502" s="72">
        <v>45931</v>
      </c>
      <c r="G502" s="72"/>
      <c r="H502" s="71" t="s">
        <v>8775</v>
      </c>
      <c r="I502" s="71" t="s">
        <v>8776</v>
      </c>
      <c r="J502" s="71" t="s">
        <v>36</v>
      </c>
      <c r="K502" s="71" t="s">
        <v>8777</v>
      </c>
      <c r="L502" s="71" t="s">
        <v>8778</v>
      </c>
      <c r="M502" s="71" t="s">
        <v>8779</v>
      </c>
      <c r="N502" s="71" t="s">
        <v>56</v>
      </c>
      <c r="O502" s="71" t="s">
        <v>38</v>
      </c>
      <c r="P502" s="70">
        <v>300</v>
      </c>
      <c r="Q502" s="71" t="s">
        <v>57</v>
      </c>
      <c r="R502" s="70">
        <v>50</v>
      </c>
      <c r="S502" s="72">
        <v>40087</v>
      </c>
      <c r="T502" s="71" t="s">
        <v>5253</v>
      </c>
      <c r="U502" s="71" t="s">
        <v>58</v>
      </c>
      <c r="V502" s="72">
        <v>33245</v>
      </c>
      <c r="W502" s="71" t="s">
        <v>59</v>
      </c>
      <c r="X502" s="71" t="s">
        <v>42</v>
      </c>
      <c r="Y502" s="71" t="s">
        <v>36</v>
      </c>
      <c r="Z502" s="70">
        <v>0</v>
      </c>
      <c r="AA502" s="70">
        <v>10</v>
      </c>
      <c r="AB502" s="71" t="s">
        <v>36</v>
      </c>
      <c r="AC502" s="71" t="s">
        <v>2905</v>
      </c>
      <c r="AD502" s="71" t="s">
        <v>44</v>
      </c>
      <c r="AE502" s="71" t="s">
        <v>61</v>
      </c>
      <c r="AF502" s="71" t="s">
        <v>7115</v>
      </c>
      <c r="AG502" s="71" t="s">
        <v>46</v>
      </c>
      <c r="AH502" s="73">
        <v>769.87</v>
      </c>
      <c r="AI502" s="73">
        <v>92.38</v>
      </c>
      <c r="AJ502" s="73">
        <v>276.52</v>
      </c>
      <c r="AK502" s="70"/>
      <c r="AL502" s="73">
        <v>1138.77</v>
      </c>
      <c r="AM502" s="73">
        <v>36.729999999999997</v>
      </c>
      <c r="AN502" s="109">
        <f t="shared" si="34"/>
        <v>9.1824999999999992</v>
      </c>
      <c r="AO502" s="82" t="str">
        <f t="shared" si="36"/>
        <v>1922813</v>
      </c>
      <c r="AP502" s="82">
        <f>VLOOKUP(AO502,Centros!$AA$2:$AB$490,2,FALSE)</f>
        <v>110111</v>
      </c>
      <c r="AQ502" s="82" t="str">
        <f>VLOOKUP(AP502,Centros!$U$2:$V$281,2,FALSE)</f>
        <v>COLEGIO SAGRADO CORAZON REPARADORAS</v>
      </c>
      <c r="AR502" s="82" t="str">
        <f>VLOOKUP(A502,Centros!$AC$2:$AE$349,3,FALSE)</f>
        <v>ALGADI</v>
      </c>
      <c r="AS502" s="82">
        <f t="shared" si="37"/>
        <v>110111</v>
      </c>
      <c r="AT502" s="82">
        <f t="shared" si="35"/>
        <v>19228</v>
      </c>
    </row>
    <row r="503" spans="1:46" x14ac:dyDescent="0.3">
      <c r="A503" s="70">
        <v>19228</v>
      </c>
      <c r="B503" s="70">
        <v>731</v>
      </c>
      <c r="C503" s="71" t="s">
        <v>3876</v>
      </c>
      <c r="D503" s="70">
        <v>731</v>
      </c>
      <c r="E503" s="71" t="s">
        <v>35</v>
      </c>
      <c r="F503" s="72">
        <v>44565</v>
      </c>
      <c r="G503" s="72"/>
      <c r="H503" s="71" t="s">
        <v>3877</v>
      </c>
      <c r="I503" s="71" t="s">
        <v>3878</v>
      </c>
      <c r="J503" s="71" t="s">
        <v>36</v>
      </c>
      <c r="K503" s="71" t="s">
        <v>3879</v>
      </c>
      <c r="L503" s="71" t="s">
        <v>3880</v>
      </c>
      <c r="M503" s="71" t="s">
        <v>3881</v>
      </c>
      <c r="N503" s="71" t="s">
        <v>77</v>
      </c>
      <c r="O503" s="71" t="s">
        <v>38</v>
      </c>
      <c r="P503" s="70">
        <v>200</v>
      </c>
      <c r="Q503" s="71" t="s">
        <v>2925</v>
      </c>
      <c r="R503" s="70">
        <v>55</v>
      </c>
      <c r="S503" s="72">
        <v>37515</v>
      </c>
      <c r="T503" s="71" t="s">
        <v>3882</v>
      </c>
      <c r="U503" s="71" t="s">
        <v>126</v>
      </c>
      <c r="V503" s="72">
        <v>23275</v>
      </c>
      <c r="W503" s="71" t="s">
        <v>358</v>
      </c>
      <c r="X503" s="71" t="s">
        <v>42</v>
      </c>
      <c r="Y503" s="71" t="s">
        <v>60</v>
      </c>
      <c r="Z503" s="70">
        <v>0</v>
      </c>
      <c r="AA503" s="70">
        <v>10</v>
      </c>
      <c r="AB503" s="71" t="s">
        <v>36</v>
      </c>
      <c r="AC503" s="71" t="s">
        <v>2905</v>
      </c>
      <c r="AD503" s="71" t="s">
        <v>44</v>
      </c>
      <c r="AE503" s="71" t="s">
        <v>45</v>
      </c>
      <c r="AF503" s="71" t="s">
        <v>352</v>
      </c>
      <c r="AG503" s="71" t="s">
        <v>46</v>
      </c>
      <c r="AH503" s="73">
        <v>863.37</v>
      </c>
      <c r="AI503" s="73">
        <v>106.23</v>
      </c>
      <c r="AJ503" s="73">
        <v>310.97000000000003</v>
      </c>
      <c r="AK503" s="70"/>
      <c r="AL503" s="73">
        <v>1280.57</v>
      </c>
      <c r="AM503" s="73">
        <v>42.69</v>
      </c>
      <c r="AN503" s="109">
        <f t="shared" si="34"/>
        <v>9.7022727272727263</v>
      </c>
      <c r="AO503" s="82" t="str">
        <f t="shared" si="36"/>
        <v>1922866</v>
      </c>
      <c r="AP503" s="82">
        <f>VLOOKUP(AO503,Centros!$AA$2:$AB$490,2,FALSE)</f>
        <v>340003</v>
      </c>
      <c r="AQ503" s="82" t="str">
        <f>VLOOKUP(AP503,Centros!$U$2:$V$281,2,FALSE)</f>
        <v>CASA PARROQUIA SAN VICTOR</v>
      </c>
      <c r="AR503" s="82" t="str">
        <f>VLOOKUP(A503,Centros!$AC$2:$AE$349,3,FALSE)</f>
        <v>ALGADI</v>
      </c>
      <c r="AS503" s="82">
        <f t="shared" si="37"/>
        <v>340003</v>
      </c>
      <c r="AT503" s="82">
        <f t="shared" si="35"/>
        <v>19228</v>
      </c>
    </row>
    <row r="504" spans="1:46" x14ac:dyDescent="0.3">
      <c r="A504" s="70">
        <v>19228</v>
      </c>
      <c r="B504" s="70">
        <v>694</v>
      </c>
      <c r="C504" s="71" t="s">
        <v>3883</v>
      </c>
      <c r="D504" s="70">
        <v>694</v>
      </c>
      <c r="E504" s="71" t="s">
        <v>35</v>
      </c>
      <c r="F504" s="72">
        <v>44566</v>
      </c>
      <c r="G504" s="72"/>
      <c r="H504" s="71" t="s">
        <v>3884</v>
      </c>
      <c r="I504" s="71" t="s">
        <v>3885</v>
      </c>
      <c r="J504" s="71" t="s">
        <v>36</v>
      </c>
      <c r="K504" s="71" t="s">
        <v>3886</v>
      </c>
      <c r="L504" s="71" t="s">
        <v>3887</v>
      </c>
      <c r="M504" s="71" t="s">
        <v>3888</v>
      </c>
      <c r="N504" s="71" t="s">
        <v>47</v>
      </c>
      <c r="O504" s="71" t="s">
        <v>38</v>
      </c>
      <c r="P504" s="70">
        <v>200</v>
      </c>
      <c r="Q504" s="71" t="s">
        <v>2925</v>
      </c>
      <c r="R504" s="70">
        <v>76.92</v>
      </c>
      <c r="S504" s="72">
        <v>37265</v>
      </c>
      <c r="T504" s="71" t="s">
        <v>2831</v>
      </c>
      <c r="U504" s="71" t="s">
        <v>90</v>
      </c>
      <c r="V504" s="72">
        <v>25847</v>
      </c>
      <c r="W504" s="71" t="s">
        <v>91</v>
      </c>
      <c r="X504" s="71" t="s">
        <v>42</v>
      </c>
      <c r="Y504" s="71" t="s">
        <v>60</v>
      </c>
      <c r="Z504" s="70">
        <v>0</v>
      </c>
      <c r="AA504" s="70">
        <v>10</v>
      </c>
      <c r="AB504" s="71" t="s">
        <v>818</v>
      </c>
      <c r="AC504" s="71" t="s">
        <v>2825</v>
      </c>
      <c r="AD504" s="71" t="s">
        <v>92</v>
      </c>
      <c r="AE504" s="71" t="s">
        <v>45</v>
      </c>
      <c r="AF504" s="71" t="s">
        <v>204</v>
      </c>
      <c r="AG504" s="71" t="s">
        <v>46</v>
      </c>
      <c r="AH504" s="73">
        <v>1238.6199999999999</v>
      </c>
      <c r="AI504" s="73">
        <v>188.15</v>
      </c>
      <c r="AJ504" s="73">
        <v>487.52</v>
      </c>
      <c r="AK504" s="70"/>
      <c r="AL504" s="73">
        <v>1914.29</v>
      </c>
      <c r="AM504" s="73">
        <v>61.75</v>
      </c>
      <c r="AN504" s="109">
        <f t="shared" si="34"/>
        <v>10.034776391055642</v>
      </c>
      <c r="AO504" s="82" t="str">
        <f t="shared" si="36"/>
        <v>1922861</v>
      </c>
      <c r="AP504" s="82">
        <f>VLOOKUP(AO504,Centros!$AA$2:$AB$490,2,FALSE)</f>
        <v>110807</v>
      </c>
      <c r="AQ504" s="82" t="str">
        <f>VLOOKUP(AP504,Centros!$U$2:$V$281,2,FALSE)</f>
        <v>COLEGIO NTRA SRA BUEN CONSEJO</v>
      </c>
      <c r="AR504" s="82" t="str">
        <f>VLOOKUP(A504,Centros!$AC$2:$AE$349,3,FALSE)</f>
        <v>ALGADI</v>
      </c>
      <c r="AS504" s="82">
        <f t="shared" si="37"/>
        <v>110807</v>
      </c>
      <c r="AT504" s="82">
        <f t="shared" si="35"/>
        <v>19228</v>
      </c>
    </row>
    <row r="505" spans="1:46" x14ac:dyDescent="0.3">
      <c r="A505" s="70">
        <v>19241</v>
      </c>
      <c r="B505" s="70">
        <v>48</v>
      </c>
      <c r="C505" s="71" t="s">
        <v>6082</v>
      </c>
      <c r="D505" s="70">
        <v>48</v>
      </c>
      <c r="E505" s="71" t="s">
        <v>178</v>
      </c>
      <c r="F505" s="72">
        <v>45876</v>
      </c>
      <c r="G505" s="72"/>
      <c r="H505" s="71" t="s">
        <v>6083</v>
      </c>
      <c r="I505" s="71" t="s">
        <v>6084</v>
      </c>
      <c r="J505" s="71" t="s">
        <v>36</v>
      </c>
      <c r="K505" s="71" t="s">
        <v>6085</v>
      </c>
      <c r="L505" s="71" t="s">
        <v>6086</v>
      </c>
      <c r="M505" s="71" t="s">
        <v>6087</v>
      </c>
      <c r="N505" s="71" t="s">
        <v>6088</v>
      </c>
      <c r="O505" s="71" t="s">
        <v>176</v>
      </c>
      <c r="P505" s="70">
        <v>300</v>
      </c>
      <c r="Q505" s="71" t="s">
        <v>57</v>
      </c>
      <c r="R505" s="70">
        <v>50</v>
      </c>
      <c r="S505" s="72">
        <v>45174</v>
      </c>
      <c r="T505" s="71" t="s">
        <v>2883</v>
      </c>
      <c r="U505" s="71" t="s">
        <v>82</v>
      </c>
      <c r="V505" s="72">
        <v>27249</v>
      </c>
      <c r="W505" s="71" t="s">
        <v>107</v>
      </c>
      <c r="X505" s="71" t="s">
        <v>42</v>
      </c>
      <c r="Y505" s="71" t="s">
        <v>52</v>
      </c>
      <c r="Z505" s="70">
        <v>0</v>
      </c>
      <c r="AA505" s="70">
        <v>10</v>
      </c>
      <c r="AB505" s="71" t="s">
        <v>36</v>
      </c>
      <c r="AC505" s="71" t="s">
        <v>2911</v>
      </c>
      <c r="AD505" s="71" t="s">
        <v>44</v>
      </c>
      <c r="AE505" s="71" t="s">
        <v>45</v>
      </c>
      <c r="AF505" s="71" t="s">
        <v>82</v>
      </c>
      <c r="AG505" s="71" t="s">
        <v>46</v>
      </c>
      <c r="AH505" s="73">
        <v>578.74</v>
      </c>
      <c r="AI505" s="73">
        <v>176.84</v>
      </c>
      <c r="AJ505" s="73">
        <v>245.47</v>
      </c>
      <c r="AK505" s="70"/>
      <c r="AL505" s="73">
        <v>1001.05</v>
      </c>
      <c r="AM505" s="73">
        <v>33.369999999999997</v>
      </c>
      <c r="AN505" s="109">
        <f t="shared" si="34"/>
        <v>8.3424999999999994</v>
      </c>
      <c r="AO505" s="82" t="str">
        <f t="shared" si="36"/>
        <v>192415</v>
      </c>
      <c r="AP505" s="82">
        <f>VLOOKUP(AO505,Centros!$AA$2:$AB$490,2,FALSE)</f>
        <v>110034</v>
      </c>
      <c r="AQ505" s="82" t="str">
        <f>VLOOKUP(AP505,Centros!$U$2:$V$281,2,FALSE)</f>
        <v>COLEGIO  CLARET SEVILLA</v>
      </c>
      <c r="AR505" s="82" t="str">
        <f>VLOOKUP(A505,Centros!$AC$2:$AE$349,3,FALSE)</f>
        <v>ALGADI</v>
      </c>
      <c r="AS505" s="82">
        <f t="shared" si="37"/>
        <v>110034</v>
      </c>
      <c r="AT505" s="82">
        <f t="shared" si="35"/>
        <v>19241</v>
      </c>
    </row>
    <row r="506" spans="1:46" x14ac:dyDescent="0.3">
      <c r="A506" s="70">
        <v>19228</v>
      </c>
      <c r="B506" s="70">
        <v>1880</v>
      </c>
      <c r="C506" s="71" t="s">
        <v>3889</v>
      </c>
      <c r="D506" s="70">
        <v>1880</v>
      </c>
      <c r="E506" s="71" t="s">
        <v>35</v>
      </c>
      <c r="F506" s="72">
        <v>45890</v>
      </c>
      <c r="G506" s="72"/>
      <c r="H506" s="71" t="s">
        <v>3890</v>
      </c>
      <c r="I506" s="71" t="s">
        <v>3891</v>
      </c>
      <c r="J506" s="71" t="s">
        <v>36</v>
      </c>
      <c r="K506" s="71" t="s">
        <v>3892</v>
      </c>
      <c r="L506" s="71" t="s">
        <v>3893</v>
      </c>
      <c r="M506" s="71" t="s">
        <v>3894</v>
      </c>
      <c r="N506" s="71" t="s">
        <v>152</v>
      </c>
      <c r="O506" s="71" t="s">
        <v>38</v>
      </c>
      <c r="P506" s="70">
        <v>300</v>
      </c>
      <c r="Q506" s="71" t="s">
        <v>78</v>
      </c>
      <c r="R506" s="70">
        <v>51.28</v>
      </c>
      <c r="S506" s="72">
        <v>45810</v>
      </c>
      <c r="T506" s="71" t="s">
        <v>2837</v>
      </c>
      <c r="U506" s="71" t="s">
        <v>90</v>
      </c>
      <c r="V506" s="72">
        <v>27032</v>
      </c>
      <c r="W506" s="71" t="s">
        <v>142</v>
      </c>
      <c r="X506" s="71" t="s">
        <v>42</v>
      </c>
      <c r="Y506" s="71" t="s">
        <v>43</v>
      </c>
      <c r="Z506" s="70">
        <v>0</v>
      </c>
      <c r="AA506" s="70">
        <v>10</v>
      </c>
      <c r="AB506" s="71" t="s">
        <v>36</v>
      </c>
      <c r="AC506" s="71" t="s">
        <v>2825</v>
      </c>
      <c r="AD506" s="71" t="s">
        <v>92</v>
      </c>
      <c r="AE506" s="71" t="s">
        <v>45</v>
      </c>
      <c r="AF506" s="71" t="s">
        <v>36</v>
      </c>
      <c r="AG506" s="71" t="s">
        <v>46</v>
      </c>
      <c r="AH506" s="73">
        <v>621.41</v>
      </c>
      <c r="AI506" s="73">
        <v>153.22</v>
      </c>
      <c r="AJ506" s="73">
        <v>248.42</v>
      </c>
      <c r="AK506" s="70"/>
      <c r="AL506" s="73">
        <v>1023.05</v>
      </c>
      <c r="AM506" s="73">
        <v>33</v>
      </c>
      <c r="AN506" s="109">
        <f t="shared" si="34"/>
        <v>8.0440717628705141</v>
      </c>
      <c r="AO506" s="82" t="str">
        <f t="shared" si="36"/>
        <v>1922837</v>
      </c>
      <c r="AP506" s="82">
        <f>VLOOKUP(AO506,Centros!$AA$2:$AB$490,2,FALSE)</f>
        <v>110084</v>
      </c>
      <c r="AQ506" s="82" t="str">
        <f>VLOOKUP(AP506,Centros!$U$2:$V$281,2,FALSE)</f>
        <v>COL. SAN AGUSTIN -LOS NEGRALES</v>
      </c>
      <c r="AR506" s="82" t="str">
        <f>VLOOKUP(A506,Centros!$AC$2:$AE$349,3,FALSE)</f>
        <v>ALGADI</v>
      </c>
      <c r="AS506" s="82">
        <f t="shared" si="37"/>
        <v>110084</v>
      </c>
      <c r="AT506" s="82">
        <f t="shared" si="35"/>
        <v>19228</v>
      </c>
    </row>
    <row r="507" spans="1:46" x14ac:dyDescent="0.3">
      <c r="A507" s="70">
        <v>20009</v>
      </c>
      <c r="B507" s="70">
        <v>11</v>
      </c>
      <c r="C507" s="71" t="s">
        <v>8780</v>
      </c>
      <c r="D507" s="70">
        <v>11</v>
      </c>
      <c r="E507" s="71" t="s">
        <v>7365</v>
      </c>
      <c r="F507" s="72">
        <v>45908</v>
      </c>
      <c r="G507" s="72"/>
      <c r="H507" s="71" t="s">
        <v>8781</v>
      </c>
      <c r="I507" s="71" t="s">
        <v>8782</v>
      </c>
      <c r="J507" s="71" t="s">
        <v>36</v>
      </c>
      <c r="K507" s="71" t="s">
        <v>8783</v>
      </c>
      <c r="L507" s="71" t="s">
        <v>359</v>
      </c>
      <c r="M507" s="71" t="s">
        <v>8784</v>
      </c>
      <c r="N507" s="71" t="s">
        <v>8785</v>
      </c>
      <c r="O507" s="71" t="s">
        <v>266</v>
      </c>
      <c r="P507" s="70">
        <v>300</v>
      </c>
      <c r="Q507" s="71" t="s">
        <v>57</v>
      </c>
      <c r="R507" s="70">
        <v>25</v>
      </c>
      <c r="S507" s="72">
        <v>45180</v>
      </c>
      <c r="T507" s="71" t="s">
        <v>7371</v>
      </c>
      <c r="U507" s="71" t="s">
        <v>5261</v>
      </c>
      <c r="V507" s="72">
        <v>36633</v>
      </c>
      <c r="W507" s="71" t="s">
        <v>139</v>
      </c>
      <c r="X507" s="71" t="s">
        <v>42</v>
      </c>
      <c r="Y507" s="71" t="s">
        <v>52</v>
      </c>
      <c r="Z507" s="70">
        <v>0</v>
      </c>
      <c r="AA507" s="70">
        <v>10</v>
      </c>
      <c r="AB507" s="71" t="s">
        <v>36</v>
      </c>
      <c r="AC507" s="71" t="s">
        <v>2912</v>
      </c>
      <c r="AD507" s="71" t="s">
        <v>44</v>
      </c>
      <c r="AE507" s="71" t="s">
        <v>45</v>
      </c>
      <c r="AF507" s="71" t="s">
        <v>5261</v>
      </c>
      <c r="AG507" s="71" t="s">
        <v>46</v>
      </c>
      <c r="AH507" s="73">
        <v>313.45</v>
      </c>
      <c r="AI507" s="73">
        <v>48.08</v>
      </c>
      <c r="AJ507" s="73">
        <v>126.95</v>
      </c>
      <c r="AK507" s="70"/>
      <c r="AL507" s="73">
        <v>488.48</v>
      </c>
      <c r="AM507" s="73">
        <v>16.28</v>
      </c>
      <c r="AN507" s="109">
        <f t="shared" si="34"/>
        <v>8.14</v>
      </c>
      <c r="AO507" s="82" t="str">
        <f t="shared" si="36"/>
        <v>200092</v>
      </c>
      <c r="AP507" s="82">
        <f>VLOOKUP(AO507,Centros!$AA$2:$AB$490,2,FALSE)</f>
        <v>110147</v>
      </c>
      <c r="AQ507" s="82" t="str">
        <f>VLOOKUP(AP507,Centros!$U$2:$V$281,2,FALSE)</f>
        <v>COL. SAGRADA FAMILIA BURGOS</v>
      </c>
      <c r="AR507" s="82" t="str">
        <f>VLOOKUP(A507,Centros!$AC$2:$AE$349,3,FALSE)</f>
        <v>SMI</v>
      </c>
      <c r="AS507" s="82">
        <f t="shared" si="37"/>
        <v>110147</v>
      </c>
      <c r="AT507" s="82">
        <f t="shared" si="35"/>
        <v>20009</v>
      </c>
    </row>
    <row r="508" spans="1:46" x14ac:dyDescent="0.3">
      <c r="A508" s="70">
        <v>19228</v>
      </c>
      <c r="B508" s="70">
        <v>1005</v>
      </c>
      <c r="C508" s="71" t="s">
        <v>3895</v>
      </c>
      <c r="D508" s="70">
        <v>1005</v>
      </c>
      <c r="E508" s="71" t="s">
        <v>35</v>
      </c>
      <c r="F508" s="72">
        <v>45901</v>
      </c>
      <c r="G508" s="72"/>
      <c r="H508" s="71" t="s">
        <v>3896</v>
      </c>
      <c r="I508" s="71" t="s">
        <v>3897</v>
      </c>
      <c r="J508" s="71" t="s">
        <v>36</v>
      </c>
      <c r="K508" s="71" t="s">
        <v>3898</v>
      </c>
      <c r="L508" s="71" t="s">
        <v>3899</v>
      </c>
      <c r="M508" s="71" t="s">
        <v>3900</v>
      </c>
      <c r="N508" s="71" t="s">
        <v>360</v>
      </c>
      <c r="O508" s="71" t="s">
        <v>38</v>
      </c>
      <c r="P508" s="70">
        <v>200</v>
      </c>
      <c r="Q508" s="71" t="s">
        <v>2925</v>
      </c>
      <c r="R508" s="70">
        <v>21.87</v>
      </c>
      <c r="S508" s="72">
        <v>43024</v>
      </c>
      <c r="T508" s="71" t="s">
        <v>123</v>
      </c>
      <c r="U508" s="71" t="s">
        <v>126</v>
      </c>
      <c r="V508" s="72">
        <v>30012</v>
      </c>
      <c r="W508" s="71" t="s">
        <v>125</v>
      </c>
      <c r="X508" s="71" t="s">
        <v>51</v>
      </c>
      <c r="Y508" s="71" t="s">
        <v>3901</v>
      </c>
      <c r="Z508" s="70">
        <v>1</v>
      </c>
      <c r="AA508" s="70">
        <v>6</v>
      </c>
      <c r="AB508" s="71" t="s">
        <v>36</v>
      </c>
      <c r="AC508" s="71" t="s">
        <v>2905</v>
      </c>
      <c r="AD508" s="71" t="s">
        <v>44</v>
      </c>
      <c r="AE508" s="71" t="s">
        <v>61</v>
      </c>
      <c r="AF508" s="71" t="s">
        <v>69</v>
      </c>
      <c r="AG508" s="71" t="s">
        <v>46</v>
      </c>
      <c r="AH508" s="73">
        <v>498.5</v>
      </c>
      <c r="AI508" s="73">
        <v>42.24</v>
      </c>
      <c r="AJ508" s="73">
        <v>173.41</v>
      </c>
      <c r="AK508" s="70"/>
      <c r="AL508" s="73">
        <v>714.15</v>
      </c>
      <c r="AM508" s="73">
        <v>23.81</v>
      </c>
      <c r="AN508" s="109">
        <f t="shared" si="34"/>
        <v>13.608824874256971</v>
      </c>
      <c r="AO508" s="82" t="str">
        <f t="shared" si="36"/>
        <v>1922832</v>
      </c>
      <c r="AP508" s="82">
        <f>VLOOKUP(AO508,Centros!$AA$2:$AB$490,2,FALSE)</f>
        <v>110061</v>
      </c>
      <c r="AQ508" s="82" t="str">
        <f>VLOOKUP(AP508,Centros!$U$2:$V$281,2,FALSE)</f>
        <v>COL. SAN AGUSTIN - MADRID</v>
      </c>
      <c r="AR508" s="82" t="str">
        <f>VLOOKUP(A508,Centros!$AC$2:$AE$349,3,FALSE)</f>
        <v>ALGADI</v>
      </c>
      <c r="AS508" s="82">
        <f t="shared" si="37"/>
        <v>110061</v>
      </c>
      <c r="AT508" s="82">
        <f t="shared" si="35"/>
        <v>19228</v>
      </c>
    </row>
    <row r="509" spans="1:46" x14ac:dyDescent="0.3">
      <c r="A509" s="70">
        <v>19228</v>
      </c>
      <c r="B509" s="70">
        <v>1664</v>
      </c>
      <c r="C509" s="71" t="s">
        <v>3902</v>
      </c>
      <c r="D509" s="70">
        <v>1664</v>
      </c>
      <c r="E509" s="71" t="s">
        <v>35</v>
      </c>
      <c r="F509" s="72">
        <v>45439</v>
      </c>
      <c r="G509" s="72"/>
      <c r="H509" s="71" t="s">
        <v>3903</v>
      </c>
      <c r="I509" s="71" t="s">
        <v>3904</v>
      </c>
      <c r="J509" s="71" t="s">
        <v>36</v>
      </c>
      <c r="K509" s="71" t="s">
        <v>3905</v>
      </c>
      <c r="L509" s="71" t="s">
        <v>3906</v>
      </c>
      <c r="M509" s="71" t="s">
        <v>3907</v>
      </c>
      <c r="N509" s="71" t="s">
        <v>37</v>
      </c>
      <c r="O509" s="71" t="s">
        <v>38</v>
      </c>
      <c r="P509" s="70">
        <v>200</v>
      </c>
      <c r="Q509" s="71" t="s">
        <v>2925</v>
      </c>
      <c r="R509" s="70">
        <v>50</v>
      </c>
      <c r="S509" s="72">
        <v>45439</v>
      </c>
      <c r="T509" s="71" t="s">
        <v>2843</v>
      </c>
      <c r="U509" s="71" t="s">
        <v>40</v>
      </c>
      <c r="V509" s="72">
        <v>29945</v>
      </c>
      <c r="W509" s="71" t="s">
        <v>335</v>
      </c>
      <c r="X509" s="71" t="s">
        <v>42</v>
      </c>
      <c r="Y509" s="71" t="s">
        <v>43</v>
      </c>
      <c r="Z509" s="70">
        <v>0</v>
      </c>
      <c r="AA509" s="70">
        <v>10</v>
      </c>
      <c r="AB509" s="71" t="s">
        <v>36</v>
      </c>
      <c r="AC509" s="71" t="s">
        <v>2905</v>
      </c>
      <c r="AD509" s="71" t="s">
        <v>44</v>
      </c>
      <c r="AE509" s="71" t="s">
        <v>45</v>
      </c>
      <c r="AF509" s="71" t="s">
        <v>40</v>
      </c>
      <c r="AG509" s="71" t="s">
        <v>55</v>
      </c>
      <c r="AH509" s="73">
        <v>600.02</v>
      </c>
      <c r="AI509" s="73">
        <v>90.64</v>
      </c>
      <c r="AJ509" s="73">
        <v>221.5</v>
      </c>
      <c r="AK509" s="70"/>
      <c r="AL509" s="73">
        <v>912.16</v>
      </c>
      <c r="AM509" s="73">
        <v>30.41</v>
      </c>
      <c r="AN509" s="109">
        <f t="shared" si="34"/>
        <v>7.6025</v>
      </c>
      <c r="AO509" s="82" t="str">
        <f t="shared" si="36"/>
        <v>1922860</v>
      </c>
      <c r="AP509" s="82">
        <f>VLOOKUP(AO509,Centros!$AA$2:$AB$490,2,FALSE)</f>
        <v>350001</v>
      </c>
      <c r="AQ509" s="82" t="str">
        <f>VLOOKUP(AP509,Centros!$U$2:$V$281,2,FALSE)</f>
        <v>CLARETIANOS COLMENAR SEMINARIO</v>
      </c>
      <c r="AR509" s="82" t="str">
        <f>VLOOKUP(A509,Centros!$AC$2:$AE$349,3,FALSE)</f>
        <v>ALGADI</v>
      </c>
      <c r="AS509" s="82">
        <f t="shared" si="37"/>
        <v>350001</v>
      </c>
      <c r="AT509" s="82">
        <f t="shared" si="35"/>
        <v>19228</v>
      </c>
    </row>
    <row r="510" spans="1:46" x14ac:dyDescent="0.3">
      <c r="A510" s="70">
        <v>19228</v>
      </c>
      <c r="B510" s="70">
        <v>91</v>
      </c>
      <c r="C510" s="71" t="s">
        <v>8786</v>
      </c>
      <c r="D510" s="70">
        <v>91</v>
      </c>
      <c r="E510" s="71" t="s">
        <v>35</v>
      </c>
      <c r="F510" s="72">
        <v>45931</v>
      </c>
      <c r="G510" s="72"/>
      <c r="H510" s="71" t="s">
        <v>8787</v>
      </c>
      <c r="I510" s="71" t="s">
        <v>8788</v>
      </c>
      <c r="J510" s="71" t="s">
        <v>8789</v>
      </c>
      <c r="K510" s="71" t="s">
        <v>8790</v>
      </c>
      <c r="L510" s="71" t="s">
        <v>8791</v>
      </c>
      <c r="M510" s="71" t="s">
        <v>8792</v>
      </c>
      <c r="N510" s="71" t="s">
        <v>77</v>
      </c>
      <c r="O510" s="71" t="s">
        <v>38</v>
      </c>
      <c r="P510" s="70">
        <v>300</v>
      </c>
      <c r="Q510" s="71" t="s">
        <v>78</v>
      </c>
      <c r="R510" s="70">
        <v>87.5</v>
      </c>
      <c r="S510" s="72">
        <v>38293</v>
      </c>
      <c r="T510" s="71" t="s">
        <v>49</v>
      </c>
      <c r="U510" s="71" t="s">
        <v>58</v>
      </c>
      <c r="V510" s="72">
        <v>23565</v>
      </c>
      <c r="W510" s="71" t="s">
        <v>50</v>
      </c>
      <c r="X510" s="71" t="s">
        <v>42</v>
      </c>
      <c r="Y510" s="71" t="s">
        <v>36</v>
      </c>
      <c r="Z510" s="70">
        <v>0</v>
      </c>
      <c r="AA510" s="70">
        <v>10</v>
      </c>
      <c r="AB510" s="71" t="s">
        <v>36</v>
      </c>
      <c r="AC510" s="71" t="s">
        <v>2905</v>
      </c>
      <c r="AD510" s="71" t="s">
        <v>44</v>
      </c>
      <c r="AE510" s="71" t="s">
        <v>53</v>
      </c>
      <c r="AF510" s="71" t="s">
        <v>54</v>
      </c>
      <c r="AG510" s="71" t="s">
        <v>46</v>
      </c>
      <c r="AH510" s="73">
        <v>1177.77</v>
      </c>
      <c r="AI510" s="73">
        <v>158.63</v>
      </c>
      <c r="AJ510" s="73">
        <v>429.59</v>
      </c>
      <c r="AK510" s="70"/>
      <c r="AL510" s="73">
        <v>1765.99</v>
      </c>
      <c r="AM510" s="73">
        <v>58.87</v>
      </c>
      <c r="AN510" s="109">
        <f t="shared" si="34"/>
        <v>8.41</v>
      </c>
      <c r="AO510" s="82" t="str">
        <f t="shared" si="36"/>
        <v>1922812</v>
      </c>
      <c r="AP510" s="82">
        <f>VLOOKUP(AO510,Centros!$AA$2:$AB$490,2,FALSE)</f>
        <v>110064</v>
      </c>
      <c r="AQ510" s="82" t="str">
        <f>VLOOKUP(AP510,Centros!$U$2:$V$281,2,FALSE)</f>
        <v>COLEGIO SAGRADA FAMILIA</v>
      </c>
      <c r="AR510" s="82" t="str">
        <f>VLOOKUP(A510,Centros!$AC$2:$AE$349,3,FALSE)</f>
        <v>ALGADI</v>
      </c>
      <c r="AS510" s="82">
        <f t="shared" si="37"/>
        <v>110064</v>
      </c>
      <c r="AT510" s="82">
        <f t="shared" si="35"/>
        <v>19228</v>
      </c>
    </row>
    <row r="511" spans="1:46" x14ac:dyDescent="0.3">
      <c r="A511" s="70">
        <v>20028</v>
      </c>
      <c r="B511" s="70">
        <v>268</v>
      </c>
      <c r="C511" s="71" t="s">
        <v>8793</v>
      </c>
      <c r="D511" s="70">
        <v>268</v>
      </c>
      <c r="E511" s="71" t="s">
        <v>63</v>
      </c>
      <c r="F511" s="72">
        <v>45908</v>
      </c>
      <c r="G511" s="72"/>
      <c r="H511" s="71" t="s">
        <v>8794</v>
      </c>
      <c r="I511" s="71" t="s">
        <v>8795</v>
      </c>
      <c r="J511" s="71" t="s">
        <v>36</v>
      </c>
      <c r="K511" s="71" t="s">
        <v>8796</v>
      </c>
      <c r="L511" s="71" t="s">
        <v>8797</v>
      </c>
      <c r="M511" s="71" t="s">
        <v>8798</v>
      </c>
      <c r="N511" s="71" t="s">
        <v>64</v>
      </c>
      <c r="O511" s="71" t="s">
        <v>38</v>
      </c>
      <c r="P511" s="70">
        <v>300</v>
      </c>
      <c r="Q511" s="71" t="s">
        <v>57</v>
      </c>
      <c r="R511" s="70">
        <v>25</v>
      </c>
      <c r="S511" s="72">
        <v>44593</v>
      </c>
      <c r="T511" s="71" t="s">
        <v>5260</v>
      </c>
      <c r="U511" s="71" t="s">
        <v>79</v>
      </c>
      <c r="V511" s="72">
        <v>24746</v>
      </c>
      <c r="W511" s="71" t="s">
        <v>65</v>
      </c>
      <c r="X511" s="71" t="s">
        <v>42</v>
      </c>
      <c r="Y511" s="71" t="s">
        <v>66</v>
      </c>
      <c r="Z511" s="70">
        <v>0</v>
      </c>
      <c r="AA511" s="70">
        <v>10</v>
      </c>
      <c r="AB511" s="71" t="s">
        <v>36</v>
      </c>
      <c r="AC511" s="71" t="s">
        <v>2905</v>
      </c>
      <c r="AD511" s="71" t="s">
        <v>44</v>
      </c>
      <c r="AE511" s="71" t="s">
        <v>45</v>
      </c>
      <c r="AF511" s="71" t="s">
        <v>5324</v>
      </c>
      <c r="AG511" s="71" t="s">
        <v>46</v>
      </c>
      <c r="AH511" s="73">
        <v>300.01</v>
      </c>
      <c r="AI511" s="73">
        <v>45.32</v>
      </c>
      <c r="AJ511" s="73">
        <v>126.95</v>
      </c>
      <c r="AK511" s="70"/>
      <c r="AL511" s="73">
        <v>472.28</v>
      </c>
      <c r="AM511" s="73">
        <v>15.74</v>
      </c>
      <c r="AN511" s="109">
        <f t="shared" si="34"/>
        <v>7.87</v>
      </c>
      <c r="AO511" s="82" t="str">
        <f t="shared" si="36"/>
        <v>2002821</v>
      </c>
      <c r="AP511" s="82">
        <f>VLOOKUP(AO511,Centros!$AA$2:$AB$490,2,FALSE)</f>
        <v>110120</v>
      </c>
      <c r="AQ511" s="82" t="str">
        <f>VLOOKUP(AP511,Centros!$U$2:$V$281,2,FALSE)</f>
        <v>COLEGIO CRISTO REY  - LAS ROZAS</v>
      </c>
      <c r="AR511" s="82" t="str">
        <f>VLOOKUP(A511,Centros!$AC$2:$AE$349,3,FALSE)</f>
        <v>SMI</v>
      </c>
      <c r="AS511" s="82">
        <f t="shared" si="37"/>
        <v>110120</v>
      </c>
      <c r="AT511" s="82">
        <f t="shared" si="35"/>
        <v>20028</v>
      </c>
    </row>
    <row r="512" spans="1:46" x14ac:dyDescent="0.3">
      <c r="A512" s="70">
        <v>19228</v>
      </c>
      <c r="B512" s="70">
        <v>1735</v>
      </c>
      <c r="C512" s="71" t="s">
        <v>6090</v>
      </c>
      <c r="D512" s="70">
        <v>1735</v>
      </c>
      <c r="E512" s="71" t="s">
        <v>35</v>
      </c>
      <c r="F512" s="72">
        <v>45908</v>
      </c>
      <c r="G512" s="72"/>
      <c r="H512" s="71" t="s">
        <v>6091</v>
      </c>
      <c r="I512" s="71" t="s">
        <v>6092</v>
      </c>
      <c r="J512" s="71" t="s">
        <v>36</v>
      </c>
      <c r="K512" s="71" t="s">
        <v>6093</v>
      </c>
      <c r="L512" s="71" t="s">
        <v>6094</v>
      </c>
      <c r="M512" s="71" t="s">
        <v>6095</v>
      </c>
      <c r="N512" s="71" t="s">
        <v>6096</v>
      </c>
      <c r="O512" s="71" t="s">
        <v>38</v>
      </c>
      <c r="P512" s="70">
        <v>300</v>
      </c>
      <c r="Q512" s="71" t="s">
        <v>78</v>
      </c>
      <c r="R512" s="70">
        <v>100</v>
      </c>
      <c r="S512" s="72">
        <v>36784</v>
      </c>
      <c r="T512" s="71" t="s">
        <v>890</v>
      </c>
      <c r="U512" s="71" t="s">
        <v>86</v>
      </c>
      <c r="V512" s="72">
        <v>24792</v>
      </c>
      <c r="W512" s="71" t="s">
        <v>891</v>
      </c>
      <c r="X512" s="71" t="s">
        <v>42</v>
      </c>
      <c r="Y512" s="71" t="s">
        <v>36</v>
      </c>
      <c r="Z512" s="70">
        <v>2</v>
      </c>
      <c r="AA512" s="70">
        <v>8</v>
      </c>
      <c r="AB512" s="71" t="s">
        <v>36</v>
      </c>
      <c r="AC512" s="71" t="s">
        <v>2905</v>
      </c>
      <c r="AD512" s="71" t="s">
        <v>44</v>
      </c>
      <c r="AE512" s="71" t="s">
        <v>45</v>
      </c>
      <c r="AF512" s="71" t="s">
        <v>86</v>
      </c>
      <c r="AG512" s="71" t="s">
        <v>46</v>
      </c>
      <c r="AH512" s="73">
        <v>1349.51</v>
      </c>
      <c r="AI512" s="73">
        <v>187.25</v>
      </c>
      <c r="AJ512" s="73">
        <v>492.84</v>
      </c>
      <c r="AK512" s="70"/>
      <c r="AL512" s="73">
        <v>2029.6</v>
      </c>
      <c r="AM512" s="73">
        <v>67.650000000000006</v>
      </c>
      <c r="AN512" s="109">
        <f t="shared" si="34"/>
        <v>8.4562500000000007</v>
      </c>
      <c r="AO512" s="82" t="str">
        <f t="shared" si="36"/>
        <v>19228113</v>
      </c>
      <c r="AP512" s="82">
        <f>VLOOKUP(AO512,Centros!$AA$2:$AB$490,2,FALSE)</f>
        <v>110504</v>
      </c>
      <c r="AQ512" s="82" t="str">
        <f>VLOOKUP(AP512,Centros!$U$2:$V$281,2,FALSE)</f>
        <v>COLEGIO JESUS MAESTRO</v>
      </c>
      <c r="AR512" s="82" t="str">
        <f>VLOOKUP(A512,Centros!$AC$2:$AE$349,3,FALSE)</f>
        <v>ALGADI</v>
      </c>
      <c r="AS512" s="82">
        <f t="shared" si="37"/>
        <v>110504</v>
      </c>
      <c r="AT512" s="82">
        <f t="shared" si="35"/>
        <v>19228</v>
      </c>
    </row>
    <row r="513" spans="1:46" x14ac:dyDescent="0.3">
      <c r="A513" s="70">
        <v>19228</v>
      </c>
      <c r="B513" s="70">
        <v>1755</v>
      </c>
      <c r="C513" s="71" t="s">
        <v>6097</v>
      </c>
      <c r="D513" s="70">
        <v>1755</v>
      </c>
      <c r="E513" s="71" t="s">
        <v>35</v>
      </c>
      <c r="F513" s="72">
        <v>45908</v>
      </c>
      <c r="G513" s="72"/>
      <c r="H513" s="71" t="s">
        <v>6098</v>
      </c>
      <c r="I513" s="71" t="s">
        <v>6099</v>
      </c>
      <c r="J513" s="71" t="s">
        <v>6100</v>
      </c>
      <c r="K513" s="71" t="s">
        <v>6100</v>
      </c>
      <c r="L513" s="71" t="s">
        <v>6101</v>
      </c>
      <c r="M513" s="71" t="s">
        <v>6102</v>
      </c>
      <c r="N513" s="71" t="s">
        <v>263</v>
      </c>
      <c r="O513" s="71" t="s">
        <v>38</v>
      </c>
      <c r="P513" s="70">
        <v>300</v>
      </c>
      <c r="Q513" s="71" t="s">
        <v>78</v>
      </c>
      <c r="R513" s="70">
        <v>100</v>
      </c>
      <c r="S513" s="72">
        <v>36784</v>
      </c>
      <c r="T513" s="71" t="s">
        <v>5479</v>
      </c>
      <c r="U513" s="71" t="s">
        <v>370</v>
      </c>
      <c r="V513" s="72">
        <v>23444</v>
      </c>
      <c r="W513" s="71" t="s">
        <v>892</v>
      </c>
      <c r="X513" s="71" t="s">
        <v>42</v>
      </c>
      <c r="Y513" s="71" t="s">
        <v>36</v>
      </c>
      <c r="Z513" s="70">
        <v>0</v>
      </c>
      <c r="AA513" s="70">
        <v>8</v>
      </c>
      <c r="AB513" s="71" t="s">
        <v>36</v>
      </c>
      <c r="AC513" s="71" t="s">
        <v>2905</v>
      </c>
      <c r="AD513" s="71" t="s">
        <v>44</v>
      </c>
      <c r="AE513" s="71" t="s">
        <v>45</v>
      </c>
      <c r="AF513" s="71" t="s">
        <v>370</v>
      </c>
      <c r="AG513" s="71" t="s">
        <v>46</v>
      </c>
      <c r="AH513" s="73">
        <v>1337.12</v>
      </c>
      <c r="AI513" s="73">
        <v>187.25</v>
      </c>
      <c r="AJ513" s="73">
        <v>488.86</v>
      </c>
      <c r="AK513" s="70"/>
      <c r="AL513" s="73">
        <v>2013.23</v>
      </c>
      <c r="AM513" s="73">
        <v>67.11</v>
      </c>
      <c r="AN513" s="109">
        <f t="shared" ref="AN513:AN573" si="38">AM513/(+(+R513*8)/100)</f>
        <v>8.3887499999999999</v>
      </c>
      <c r="AO513" s="82" t="str">
        <f t="shared" si="36"/>
        <v>19228114</v>
      </c>
      <c r="AP513" s="82">
        <f>VLOOKUP(AO513,Centros!$AA$2:$AB$490,2,FALSE)</f>
        <v>110305</v>
      </c>
      <c r="AQ513" s="82" t="str">
        <f>VLOOKUP(AP513,Centros!$U$2:$V$281,2,FALSE)</f>
        <v>FUNDACION COLEGIO BERRIZ</v>
      </c>
      <c r="AR513" s="82" t="str">
        <f>VLOOKUP(A513,Centros!$AC$2:$AE$349,3,FALSE)</f>
        <v>ALGADI</v>
      </c>
      <c r="AS513" s="82">
        <f t="shared" si="37"/>
        <v>110305</v>
      </c>
      <c r="AT513" s="82">
        <f t="shared" si="35"/>
        <v>19228</v>
      </c>
    </row>
    <row r="514" spans="1:46" x14ac:dyDescent="0.3">
      <c r="A514" s="70">
        <v>19228</v>
      </c>
      <c r="B514" s="70">
        <v>988</v>
      </c>
      <c r="C514" s="71" t="s">
        <v>8799</v>
      </c>
      <c r="D514" s="70">
        <v>988</v>
      </c>
      <c r="E514" s="71" t="s">
        <v>35</v>
      </c>
      <c r="F514" s="72">
        <v>45901</v>
      </c>
      <c r="G514" s="72"/>
      <c r="H514" s="71" t="s">
        <v>8800</v>
      </c>
      <c r="I514" s="71" t="s">
        <v>8801</v>
      </c>
      <c r="J514" s="71" t="s">
        <v>36</v>
      </c>
      <c r="K514" s="71" t="s">
        <v>8802</v>
      </c>
      <c r="L514" s="71" t="s">
        <v>8803</v>
      </c>
      <c r="M514" s="71" t="s">
        <v>8804</v>
      </c>
      <c r="N514" s="71" t="s">
        <v>7772</v>
      </c>
      <c r="O514" s="71" t="s">
        <v>38</v>
      </c>
      <c r="P514" s="70">
        <v>510</v>
      </c>
      <c r="Q514" s="71" t="s">
        <v>7523</v>
      </c>
      <c r="R514" s="70">
        <v>50</v>
      </c>
      <c r="S514" s="72">
        <v>45901</v>
      </c>
      <c r="T514" s="71" t="s">
        <v>220</v>
      </c>
      <c r="U514" s="71" t="s">
        <v>40</v>
      </c>
      <c r="V514" s="72">
        <v>26380</v>
      </c>
      <c r="W514" s="71" t="s">
        <v>221</v>
      </c>
      <c r="X514" s="71" t="s">
        <v>42</v>
      </c>
      <c r="Y514" s="71" t="s">
        <v>66</v>
      </c>
      <c r="Z514" s="70">
        <v>0</v>
      </c>
      <c r="AA514" s="70">
        <v>10</v>
      </c>
      <c r="AB514" s="71" t="s">
        <v>36</v>
      </c>
      <c r="AC514" s="71" t="s">
        <v>2905</v>
      </c>
      <c r="AD514" s="71" t="s">
        <v>44</v>
      </c>
      <c r="AE514" s="71" t="s">
        <v>83</v>
      </c>
      <c r="AF514" s="71" t="s">
        <v>222</v>
      </c>
      <c r="AG514" s="71" t="s">
        <v>55</v>
      </c>
      <c r="AH514" s="73">
        <v>603.55999999999995</v>
      </c>
      <c r="AI514" s="73">
        <v>90.64</v>
      </c>
      <c r="AJ514" s="73">
        <v>222.63</v>
      </c>
      <c r="AK514" s="70"/>
      <c r="AL514" s="73">
        <v>916.83</v>
      </c>
      <c r="AM514" s="73">
        <v>30.56</v>
      </c>
      <c r="AN514" s="109">
        <f t="shared" si="38"/>
        <v>7.64</v>
      </c>
      <c r="AO514" s="82" t="str">
        <f t="shared" si="36"/>
        <v>1922819</v>
      </c>
      <c r="AP514" s="82">
        <f>VLOOKUP(AO514,Centros!$AA$2:$AB$490,2,FALSE)</f>
        <v>110020</v>
      </c>
      <c r="AQ514" s="82" t="str">
        <f>VLOOKUP(AP514,Centros!$U$2:$V$281,2,FALSE)</f>
        <v>COLEGIO FRAY LUIS DE LEON</v>
      </c>
      <c r="AR514" s="82" t="str">
        <f>VLOOKUP(A514,Centros!$AC$2:$AE$349,3,FALSE)</f>
        <v>ALGADI</v>
      </c>
      <c r="AS514" s="82">
        <f t="shared" si="37"/>
        <v>110020</v>
      </c>
      <c r="AT514" s="82">
        <f t="shared" ref="AT514:AT574" si="39">+A514</f>
        <v>19228</v>
      </c>
    </row>
    <row r="515" spans="1:46" x14ac:dyDescent="0.3">
      <c r="A515" s="70">
        <v>19228</v>
      </c>
      <c r="B515" s="70">
        <v>1872</v>
      </c>
      <c r="C515" s="71" t="s">
        <v>6103</v>
      </c>
      <c r="D515" s="70">
        <v>1872</v>
      </c>
      <c r="E515" s="71" t="s">
        <v>35</v>
      </c>
      <c r="F515" s="72">
        <v>45901</v>
      </c>
      <c r="G515" s="72"/>
      <c r="H515" s="71" t="s">
        <v>6104</v>
      </c>
      <c r="I515" s="71" t="s">
        <v>6105</v>
      </c>
      <c r="J515" s="71" t="s">
        <v>36</v>
      </c>
      <c r="K515" s="71" t="s">
        <v>6106</v>
      </c>
      <c r="L515" s="71" t="s">
        <v>6107</v>
      </c>
      <c r="M515" s="71" t="s">
        <v>6108</v>
      </c>
      <c r="N515" s="71" t="s">
        <v>36</v>
      </c>
      <c r="O515" s="71" t="s">
        <v>38</v>
      </c>
      <c r="P515" s="70">
        <v>300</v>
      </c>
      <c r="Q515" s="71" t="s">
        <v>78</v>
      </c>
      <c r="R515" s="70">
        <v>100</v>
      </c>
      <c r="S515" s="72">
        <v>45878</v>
      </c>
      <c r="T515" s="71" t="s">
        <v>2831</v>
      </c>
      <c r="U515" s="71" t="s">
        <v>40</v>
      </c>
      <c r="V515" s="72">
        <v>25851</v>
      </c>
      <c r="W515" s="71" t="s">
        <v>91</v>
      </c>
      <c r="X515" s="71" t="s">
        <v>42</v>
      </c>
      <c r="Y515" s="71" t="s">
        <v>36</v>
      </c>
      <c r="Z515" s="70">
        <v>0</v>
      </c>
      <c r="AA515" s="70">
        <v>10</v>
      </c>
      <c r="AB515" s="71" t="s">
        <v>36</v>
      </c>
      <c r="AC515" s="71" t="s">
        <v>2905</v>
      </c>
      <c r="AD515" s="71" t="s">
        <v>44</v>
      </c>
      <c r="AE515" s="71" t="s">
        <v>45</v>
      </c>
      <c r="AF515" s="71" t="s">
        <v>40</v>
      </c>
      <c r="AG515" s="71" t="s">
        <v>55</v>
      </c>
      <c r="AH515" s="73">
        <v>1115.8</v>
      </c>
      <c r="AI515" s="73">
        <v>181.29</v>
      </c>
      <c r="AJ515" s="73">
        <v>456.27</v>
      </c>
      <c r="AK515" s="70"/>
      <c r="AL515" s="73">
        <v>1753.36</v>
      </c>
      <c r="AM515" s="73">
        <v>58.45</v>
      </c>
      <c r="AN515" s="109">
        <f t="shared" si="38"/>
        <v>7.3062500000000004</v>
      </c>
      <c r="AO515" s="82" t="str">
        <f t="shared" si="36"/>
        <v>1922861</v>
      </c>
      <c r="AP515" s="82">
        <f>VLOOKUP(AO515,Centros!$AA$2:$AB$490,2,FALSE)</f>
        <v>110807</v>
      </c>
      <c r="AQ515" s="82" t="str">
        <f>VLOOKUP(AP515,Centros!$U$2:$V$281,2,FALSE)</f>
        <v>COLEGIO NTRA SRA BUEN CONSEJO</v>
      </c>
      <c r="AR515" s="82" t="str">
        <f>VLOOKUP(A515,Centros!$AC$2:$AE$349,3,FALSE)</f>
        <v>ALGADI</v>
      </c>
      <c r="AS515" s="82">
        <f t="shared" si="37"/>
        <v>110807</v>
      </c>
      <c r="AT515" s="82">
        <f t="shared" si="39"/>
        <v>19228</v>
      </c>
    </row>
    <row r="516" spans="1:46" x14ac:dyDescent="0.3">
      <c r="A516" s="70">
        <v>19228</v>
      </c>
      <c r="B516" s="70">
        <v>369</v>
      </c>
      <c r="C516" s="71" t="s">
        <v>3908</v>
      </c>
      <c r="D516" s="70">
        <v>369</v>
      </c>
      <c r="E516" s="71" t="s">
        <v>35</v>
      </c>
      <c r="F516" s="72">
        <v>45292</v>
      </c>
      <c r="G516" s="72"/>
      <c r="H516" s="71" t="s">
        <v>3909</v>
      </c>
      <c r="I516" s="71" t="s">
        <v>3910</v>
      </c>
      <c r="J516" s="71" t="s">
        <v>36</v>
      </c>
      <c r="K516" s="71" t="s">
        <v>3911</v>
      </c>
      <c r="L516" s="71" t="s">
        <v>3912</v>
      </c>
      <c r="M516" s="71" t="s">
        <v>3913</v>
      </c>
      <c r="N516" s="71" t="s">
        <v>339</v>
      </c>
      <c r="O516" s="71" t="s">
        <v>38</v>
      </c>
      <c r="P516" s="70">
        <v>100</v>
      </c>
      <c r="Q516" s="71" t="s">
        <v>2951</v>
      </c>
      <c r="R516" s="70">
        <v>100</v>
      </c>
      <c r="S516" s="72">
        <v>41004</v>
      </c>
      <c r="T516" s="71" t="s">
        <v>2843</v>
      </c>
      <c r="U516" s="71" t="s">
        <v>58</v>
      </c>
      <c r="V516" s="72">
        <v>33039</v>
      </c>
      <c r="W516" s="71" t="s">
        <v>335</v>
      </c>
      <c r="X516" s="71" t="s">
        <v>42</v>
      </c>
      <c r="Y516" s="71" t="s">
        <v>36</v>
      </c>
      <c r="Z516" s="70">
        <v>0</v>
      </c>
      <c r="AA516" s="70">
        <v>10</v>
      </c>
      <c r="AB516" s="71" t="s">
        <v>36</v>
      </c>
      <c r="AC516" s="71" t="s">
        <v>2905</v>
      </c>
      <c r="AD516" s="71" t="s">
        <v>44</v>
      </c>
      <c r="AE516" s="71" t="s">
        <v>83</v>
      </c>
      <c r="AF516" s="71" t="s">
        <v>40</v>
      </c>
      <c r="AG516" s="71" t="s">
        <v>46</v>
      </c>
      <c r="AH516" s="73">
        <v>1498.43</v>
      </c>
      <c r="AI516" s="73">
        <v>197.95</v>
      </c>
      <c r="AJ516" s="73">
        <v>544.03</v>
      </c>
      <c r="AK516" s="70"/>
      <c r="AL516" s="73">
        <v>2240.41</v>
      </c>
      <c r="AM516" s="73">
        <v>74.680000000000007</v>
      </c>
      <c r="AN516" s="109">
        <f t="shared" si="38"/>
        <v>9.3350000000000009</v>
      </c>
      <c r="AO516" s="82" t="str">
        <f t="shared" si="36"/>
        <v>1922860</v>
      </c>
      <c r="AP516" s="82">
        <f>VLOOKUP(AO516,Centros!$AA$2:$AB$490,2,FALSE)</f>
        <v>350001</v>
      </c>
      <c r="AQ516" s="82" t="str">
        <f>VLOOKUP(AP516,Centros!$U$2:$V$281,2,FALSE)</f>
        <v>CLARETIANOS COLMENAR SEMINARIO</v>
      </c>
      <c r="AR516" s="82" t="str">
        <f>VLOOKUP(A516,Centros!$AC$2:$AE$349,3,FALSE)</f>
        <v>ALGADI</v>
      </c>
      <c r="AS516" s="82">
        <f t="shared" si="37"/>
        <v>350001</v>
      </c>
      <c r="AT516" s="82">
        <f t="shared" si="39"/>
        <v>19228</v>
      </c>
    </row>
    <row r="517" spans="1:46" x14ac:dyDescent="0.3">
      <c r="A517" s="70">
        <v>19228</v>
      </c>
      <c r="B517" s="70">
        <v>1107</v>
      </c>
      <c r="C517" s="71" t="s">
        <v>3914</v>
      </c>
      <c r="D517" s="70">
        <v>1107</v>
      </c>
      <c r="E517" s="71" t="s">
        <v>35</v>
      </c>
      <c r="F517" s="72">
        <v>44917</v>
      </c>
      <c r="G517" s="72"/>
      <c r="H517" s="71" t="s">
        <v>3915</v>
      </c>
      <c r="I517" s="71" t="s">
        <v>3916</v>
      </c>
      <c r="J517" s="71" t="s">
        <v>3917</v>
      </c>
      <c r="K517" s="71" t="s">
        <v>3918</v>
      </c>
      <c r="L517" s="71" t="s">
        <v>3919</v>
      </c>
      <c r="M517" s="71" t="s">
        <v>3920</v>
      </c>
      <c r="N517" s="71" t="s">
        <v>194</v>
      </c>
      <c r="O517" s="71" t="s">
        <v>38</v>
      </c>
      <c r="P517" s="70">
        <v>100</v>
      </c>
      <c r="Q517" s="71" t="s">
        <v>2951</v>
      </c>
      <c r="R517" s="70">
        <v>100</v>
      </c>
      <c r="S517" s="72">
        <v>30939</v>
      </c>
      <c r="T517" s="71" t="s">
        <v>270</v>
      </c>
      <c r="U517" s="71" t="s">
        <v>86</v>
      </c>
      <c r="V517" s="72">
        <v>23191</v>
      </c>
      <c r="W517" s="71" t="s">
        <v>271</v>
      </c>
      <c r="X517" s="71" t="s">
        <v>42</v>
      </c>
      <c r="Y517" s="71" t="s">
        <v>36</v>
      </c>
      <c r="Z517" s="70">
        <v>2</v>
      </c>
      <c r="AA517" s="70">
        <v>8</v>
      </c>
      <c r="AB517" s="71" t="s">
        <v>36</v>
      </c>
      <c r="AC517" s="71" t="s">
        <v>2905</v>
      </c>
      <c r="AD517" s="71" t="s">
        <v>44</v>
      </c>
      <c r="AE517" s="71" t="s">
        <v>53</v>
      </c>
      <c r="AF517" s="71" t="s">
        <v>71</v>
      </c>
      <c r="AG517" s="71" t="s">
        <v>46</v>
      </c>
      <c r="AH517" s="73">
        <v>1592.38</v>
      </c>
      <c r="AI517" s="73">
        <v>227.73</v>
      </c>
      <c r="AJ517" s="73">
        <v>583.71</v>
      </c>
      <c r="AK517" s="70"/>
      <c r="AL517" s="73">
        <v>2403.8200000000002</v>
      </c>
      <c r="AM517" s="73">
        <v>80.13</v>
      </c>
      <c r="AN517" s="109">
        <f t="shared" si="38"/>
        <v>10.016249999999999</v>
      </c>
      <c r="AO517" s="82" t="str">
        <f t="shared" si="36"/>
        <v>19228100</v>
      </c>
      <c r="AP517" s="82">
        <f>VLOOKUP(AO517,Centros!$AA$2:$AB$490,2,FALSE)</f>
        <v>310001</v>
      </c>
      <c r="AQ517" s="82" t="str">
        <f>VLOOKUP(AP517,Centros!$U$2:$V$281,2,FALSE)</f>
        <v>FUNDACIÓN GIL GAYARRE-VIVIENDAS</v>
      </c>
      <c r="AR517" s="82" t="str">
        <f>VLOOKUP(A517,Centros!$AC$2:$AE$349,3,FALSE)</f>
        <v>ALGADI</v>
      </c>
      <c r="AS517" s="82">
        <f t="shared" si="37"/>
        <v>310001</v>
      </c>
      <c r="AT517" s="82">
        <f t="shared" si="39"/>
        <v>19228</v>
      </c>
    </row>
    <row r="518" spans="1:46" x14ac:dyDescent="0.3">
      <c r="A518" s="70">
        <v>19246</v>
      </c>
      <c r="B518" s="70">
        <v>102</v>
      </c>
      <c r="C518" s="71" t="s">
        <v>8805</v>
      </c>
      <c r="D518" s="70">
        <v>102</v>
      </c>
      <c r="E518" s="71" t="s">
        <v>113</v>
      </c>
      <c r="F518" s="72">
        <v>45903</v>
      </c>
      <c r="G518" s="72"/>
      <c r="H518" s="71" t="s">
        <v>8806</v>
      </c>
      <c r="I518" s="71" t="s">
        <v>8807</v>
      </c>
      <c r="J518" s="71" t="s">
        <v>36</v>
      </c>
      <c r="K518" s="71" t="s">
        <v>8808</v>
      </c>
      <c r="L518" s="71" t="s">
        <v>8809</v>
      </c>
      <c r="M518" s="71" t="s">
        <v>8810</v>
      </c>
      <c r="N518" s="71" t="s">
        <v>8811</v>
      </c>
      <c r="O518" s="71" t="s">
        <v>114</v>
      </c>
      <c r="P518" s="70">
        <v>300</v>
      </c>
      <c r="Q518" s="71" t="s">
        <v>78</v>
      </c>
      <c r="R518" s="70">
        <v>62.5</v>
      </c>
      <c r="S518" s="72">
        <v>30935</v>
      </c>
      <c r="T518" s="71" t="s">
        <v>7579</v>
      </c>
      <c r="U518" s="71" t="s">
        <v>330</v>
      </c>
      <c r="V518" s="72">
        <v>24372</v>
      </c>
      <c r="W518" s="71" t="s">
        <v>911</v>
      </c>
      <c r="X518" s="71" t="s">
        <v>42</v>
      </c>
      <c r="Y518" s="71" t="s">
        <v>52</v>
      </c>
      <c r="Z518" s="70">
        <v>0</v>
      </c>
      <c r="AA518" s="70">
        <v>9</v>
      </c>
      <c r="AB518" s="71" t="s">
        <v>36</v>
      </c>
      <c r="AC518" s="71" t="s">
        <v>2908</v>
      </c>
      <c r="AD518" s="71" t="s">
        <v>44</v>
      </c>
      <c r="AE518" s="71" t="s">
        <v>45</v>
      </c>
      <c r="AF518" s="71" t="s">
        <v>330</v>
      </c>
      <c r="AG518" s="71" t="s">
        <v>46</v>
      </c>
      <c r="AH518" s="73">
        <v>1001.74</v>
      </c>
      <c r="AI518" s="73">
        <v>145.68</v>
      </c>
      <c r="AJ518" s="73">
        <v>367.97</v>
      </c>
      <c r="AK518" s="70"/>
      <c r="AL518" s="73">
        <v>1515.39</v>
      </c>
      <c r="AM518" s="73">
        <v>50.51</v>
      </c>
      <c r="AN518" s="109">
        <f t="shared" si="38"/>
        <v>10.102</v>
      </c>
      <c r="AO518" s="82" t="str">
        <f t="shared" si="36"/>
        <v>192469</v>
      </c>
      <c r="AP518" s="82">
        <f>VLOOKUP(AO518,Centros!$AA$2:$AB$490,2,FALSE)</f>
        <v>110503</v>
      </c>
      <c r="AQ518" s="82" t="str">
        <f>VLOOKUP(AP518,Centros!$U$2:$V$281,2,FALSE)</f>
        <v>C.STA TERESA DE JESÚS EL VEDAT</v>
      </c>
      <c r="AR518" s="82" t="str">
        <f>VLOOKUP(A518,Centros!$AC$2:$AE$349,3,FALSE)</f>
        <v>ALGADI</v>
      </c>
      <c r="AS518" s="82">
        <f t="shared" si="37"/>
        <v>110503</v>
      </c>
      <c r="AT518" s="82">
        <f t="shared" si="39"/>
        <v>19246</v>
      </c>
    </row>
    <row r="519" spans="1:46" x14ac:dyDescent="0.3">
      <c r="A519" s="70">
        <v>19250</v>
      </c>
      <c r="B519" s="70">
        <v>1</v>
      </c>
      <c r="C519" s="71" t="s">
        <v>8812</v>
      </c>
      <c r="D519" s="70">
        <v>1</v>
      </c>
      <c r="E519" s="71" t="s">
        <v>2887</v>
      </c>
      <c r="F519" s="72">
        <v>45901</v>
      </c>
      <c r="G519" s="72"/>
      <c r="H519" s="71" t="s">
        <v>8813</v>
      </c>
      <c r="I519" s="71" t="s">
        <v>8814</v>
      </c>
      <c r="J519" s="71" t="s">
        <v>36</v>
      </c>
      <c r="K519" s="71" t="s">
        <v>8815</v>
      </c>
      <c r="L519" s="71" t="s">
        <v>228</v>
      </c>
      <c r="M519" s="71" t="s">
        <v>8816</v>
      </c>
      <c r="N519" s="71" t="s">
        <v>2888</v>
      </c>
      <c r="O519" s="71" t="s">
        <v>2703</v>
      </c>
      <c r="P519" s="70">
        <v>300</v>
      </c>
      <c r="Q519" s="71" t="s">
        <v>78</v>
      </c>
      <c r="R519" s="70">
        <v>82.07</v>
      </c>
      <c r="S519" s="72">
        <v>39268</v>
      </c>
      <c r="T519" s="71" t="s">
        <v>3785</v>
      </c>
      <c r="U519" s="71" t="s">
        <v>90</v>
      </c>
      <c r="V519" s="72">
        <v>28948</v>
      </c>
      <c r="W519" s="71" t="s">
        <v>70</v>
      </c>
      <c r="X519" s="71" t="s">
        <v>42</v>
      </c>
      <c r="Y519" s="71" t="s">
        <v>52</v>
      </c>
      <c r="Z519" s="70">
        <v>0</v>
      </c>
      <c r="AA519" s="70">
        <v>10</v>
      </c>
      <c r="AB519" s="71" t="s">
        <v>36</v>
      </c>
      <c r="AC519" s="71" t="s">
        <v>2889</v>
      </c>
      <c r="AD519" s="71" t="s">
        <v>2890</v>
      </c>
      <c r="AE519" s="71" t="s">
        <v>45</v>
      </c>
      <c r="AF519" s="71" t="s">
        <v>2867</v>
      </c>
      <c r="AG519" s="71" t="s">
        <v>46</v>
      </c>
      <c r="AH519" s="73">
        <v>1139.18</v>
      </c>
      <c r="AI519" s="73">
        <v>155.58000000000001</v>
      </c>
      <c r="AJ519" s="73">
        <v>415.22</v>
      </c>
      <c r="AK519" s="70"/>
      <c r="AL519" s="73">
        <v>1709.98</v>
      </c>
      <c r="AM519" s="73">
        <v>55.16</v>
      </c>
      <c r="AN519" s="109">
        <f t="shared" si="38"/>
        <v>8.4013646886803937</v>
      </c>
      <c r="AO519" s="82">
        <v>192501</v>
      </c>
      <c r="AP519" s="82">
        <f>VLOOKUP(AO519,Centros!$AA$2:$AB$490,2,FALSE)</f>
        <v>110035</v>
      </c>
      <c r="AQ519" s="82" t="str">
        <f>VLOOKUP(AP519,Centros!$U$2:$V$281,2,FALSE)</f>
        <v>COLEGIO CLARETIANAS ZARAGOZA</v>
      </c>
      <c r="AR519" s="82" t="str">
        <f>VLOOKUP(A519,Centros!$AC$2:$AE$349,3,FALSE)</f>
        <v>ALGADI</v>
      </c>
      <c r="AS519" s="82">
        <f t="shared" si="37"/>
        <v>110035</v>
      </c>
      <c r="AT519" s="82">
        <f t="shared" si="39"/>
        <v>19250</v>
      </c>
    </row>
    <row r="520" spans="1:46" x14ac:dyDescent="0.3">
      <c r="A520" s="70">
        <v>19219</v>
      </c>
      <c r="B520" s="70">
        <v>1</v>
      </c>
      <c r="C520" s="71" t="s">
        <v>3921</v>
      </c>
      <c r="D520" s="70">
        <v>1</v>
      </c>
      <c r="E520" s="71" t="s">
        <v>3806</v>
      </c>
      <c r="F520" s="72">
        <v>45444</v>
      </c>
      <c r="G520" s="72"/>
      <c r="H520" s="71" t="s">
        <v>3922</v>
      </c>
      <c r="I520" s="71" t="s">
        <v>3923</v>
      </c>
      <c r="J520" s="71" t="s">
        <v>36</v>
      </c>
      <c r="K520" s="71" t="s">
        <v>3924</v>
      </c>
      <c r="L520" s="71" t="s">
        <v>109</v>
      </c>
      <c r="M520" s="71" t="s">
        <v>3925</v>
      </c>
      <c r="N520" s="71" t="s">
        <v>3926</v>
      </c>
      <c r="O520" s="71" t="s">
        <v>143</v>
      </c>
      <c r="P520" s="70">
        <v>100</v>
      </c>
      <c r="Q520" s="71" t="s">
        <v>2951</v>
      </c>
      <c r="R520" s="70">
        <v>100</v>
      </c>
      <c r="S520" s="72">
        <v>44424</v>
      </c>
      <c r="T520" s="71" t="s">
        <v>3807</v>
      </c>
      <c r="U520" s="71" t="s">
        <v>146</v>
      </c>
      <c r="V520" s="72">
        <v>26613</v>
      </c>
      <c r="W520" s="71" t="s">
        <v>70</v>
      </c>
      <c r="X520" s="71" t="s">
        <v>51</v>
      </c>
      <c r="Y520" s="71" t="s">
        <v>66</v>
      </c>
      <c r="Z520" s="70">
        <v>0</v>
      </c>
      <c r="AA520" s="70">
        <v>6</v>
      </c>
      <c r="AB520" s="71" t="s">
        <v>36</v>
      </c>
      <c r="AC520" s="71" t="s">
        <v>3808</v>
      </c>
      <c r="AD520" s="71" t="s">
        <v>44</v>
      </c>
      <c r="AE520" s="71" t="s">
        <v>45</v>
      </c>
      <c r="AF520" s="71" t="s">
        <v>36</v>
      </c>
      <c r="AG520" s="71" t="s">
        <v>46</v>
      </c>
      <c r="AH520" s="73">
        <v>1622.68</v>
      </c>
      <c r="AI520" s="73">
        <v>305.08999999999997</v>
      </c>
      <c r="AJ520" s="73">
        <v>618.24</v>
      </c>
      <c r="AK520" s="70"/>
      <c r="AL520" s="73">
        <v>2546.0100000000002</v>
      </c>
      <c r="AM520" s="73">
        <v>84.87</v>
      </c>
      <c r="AN520" s="109">
        <f t="shared" si="38"/>
        <v>10.608750000000001</v>
      </c>
      <c r="AO520" s="82" t="str">
        <f t="shared" si="36"/>
        <v>192191</v>
      </c>
      <c r="AP520" s="82">
        <f>VLOOKUP(AO520,Centros!$AA$2:$AB$490,2,FALSE)</f>
        <v>200005</v>
      </c>
      <c r="AQ520" s="82" t="str">
        <f>VLOOKUP(AP520,Centros!$U$2:$V$281,2,FALSE)</f>
        <v>DANOSA</v>
      </c>
      <c r="AR520" s="82" t="str">
        <f>VLOOKUP(A520,Centros!$AC$2:$AE$349,3,FALSE)</f>
        <v>ALGADI</v>
      </c>
      <c r="AS520" s="82">
        <f t="shared" si="37"/>
        <v>200005</v>
      </c>
      <c r="AT520" s="82">
        <f t="shared" si="39"/>
        <v>19219</v>
      </c>
    </row>
    <row r="521" spans="1:46" x14ac:dyDescent="0.3">
      <c r="A521" s="70">
        <v>20028</v>
      </c>
      <c r="B521" s="70">
        <v>46</v>
      </c>
      <c r="C521" s="71" t="s">
        <v>6109</v>
      </c>
      <c r="D521" s="70">
        <v>46</v>
      </c>
      <c r="E521" s="71" t="s">
        <v>63</v>
      </c>
      <c r="F521" s="72">
        <v>45908</v>
      </c>
      <c r="G521" s="72"/>
      <c r="H521" s="71" t="s">
        <v>6110</v>
      </c>
      <c r="I521" s="71" t="s">
        <v>6111</v>
      </c>
      <c r="J521" s="71" t="s">
        <v>36</v>
      </c>
      <c r="K521" s="71" t="s">
        <v>6112</v>
      </c>
      <c r="L521" s="71" t="s">
        <v>6113</v>
      </c>
      <c r="M521" s="71" t="s">
        <v>6114</v>
      </c>
      <c r="N521" s="71" t="s">
        <v>6115</v>
      </c>
      <c r="O521" s="71" t="s">
        <v>38</v>
      </c>
      <c r="P521" s="70">
        <v>300</v>
      </c>
      <c r="Q521" s="71" t="s">
        <v>57</v>
      </c>
      <c r="R521" s="70">
        <v>37.5</v>
      </c>
      <c r="S521" s="72">
        <v>43388</v>
      </c>
      <c r="T521" s="71" t="s">
        <v>2837</v>
      </c>
      <c r="U521" s="71" t="s">
        <v>79</v>
      </c>
      <c r="V521" s="72">
        <v>29234</v>
      </c>
      <c r="W521" s="71" t="s">
        <v>50</v>
      </c>
      <c r="X521" s="71" t="s">
        <v>42</v>
      </c>
      <c r="Y521" s="71" t="s">
        <v>36</v>
      </c>
      <c r="Z521" s="70">
        <v>0</v>
      </c>
      <c r="AA521" s="70">
        <v>9</v>
      </c>
      <c r="AB521" s="71" t="s">
        <v>36</v>
      </c>
      <c r="AC521" s="71" t="s">
        <v>2905</v>
      </c>
      <c r="AD521" s="71" t="s">
        <v>44</v>
      </c>
      <c r="AE521" s="71" t="s">
        <v>45</v>
      </c>
      <c r="AF521" s="71" t="s">
        <v>6116</v>
      </c>
      <c r="AG521" s="71" t="s">
        <v>46</v>
      </c>
      <c r="AH521" s="73">
        <v>450.02</v>
      </c>
      <c r="AI521" s="73">
        <v>67.98</v>
      </c>
      <c r="AJ521" s="73">
        <v>190.41</v>
      </c>
      <c r="AK521" s="70"/>
      <c r="AL521" s="73">
        <v>708.41</v>
      </c>
      <c r="AM521" s="73">
        <v>23.61</v>
      </c>
      <c r="AN521" s="109">
        <f t="shared" si="38"/>
        <v>7.87</v>
      </c>
      <c r="AO521" s="82" t="str">
        <f t="shared" si="36"/>
        <v>2002812</v>
      </c>
      <c r="AP521" s="82">
        <f>VLOOKUP(AO521,Centros!$AA$2:$AB$490,2,FALSE)</f>
        <v>110084</v>
      </c>
      <c r="AQ521" s="82" t="str">
        <f>VLOOKUP(AP521,Centros!$U$2:$V$281,2,FALSE)</f>
        <v>COL. SAN AGUSTIN -LOS NEGRALES</v>
      </c>
      <c r="AR521" s="82" t="str">
        <f>VLOOKUP(A521,Centros!$AC$2:$AE$349,3,FALSE)</f>
        <v>SMI</v>
      </c>
      <c r="AS521" s="82">
        <f t="shared" si="37"/>
        <v>110084</v>
      </c>
      <c r="AT521" s="82">
        <f t="shared" si="39"/>
        <v>20028</v>
      </c>
    </row>
    <row r="522" spans="1:46" x14ac:dyDescent="0.3">
      <c r="A522" s="70">
        <v>20028</v>
      </c>
      <c r="B522" s="70">
        <v>290</v>
      </c>
      <c r="C522" s="71" t="s">
        <v>6117</v>
      </c>
      <c r="D522" s="70">
        <v>290</v>
      </c>
      <c r="E522" s="71" t="s">
        <v>63</v>
      </c>
      <c r="F522" s="72">
        <v>45908</v>
      </c>
      <c r="G522" s="72"/>
      <c r="H522" s="71" t="s">
        <v>6118</v>
      </c>
      <c r="I522" s="71" t="s">
        <v>6119</v>
      </c>
      <c r="J522" s="71" t="s">
        <v>36</v>
      </c>
      <c r="K522" s="71" t="s">
        <v>6120</v>
      </c>
      <c r="L522" s="71" t="s">
        <v>6121</v>
      </c>
      <c r="M522" s="71" t="s">
        <v>6122</v>
      </c>
      <c r="N522" s="71" t="s">
        <v>94</v>
      </c>
      <c r="O522" s="71" t="s">
        <v>38</v>
      </c>
      <c r="P522" s="70">
        <v>300</v>
      </c>
      <c r="Q522" s="71" t="s">
        <v>57</v>
      </c>
      <c r="R522" s="70">
        <v>62.5</v>
      </c>
      <c r="S522" s="72">
        <v>44655</v>
      </c>
      <c r="T522" s="71" t="s">
        <v>2837</v>
      </c>
      <c r="U522" s="71" t="s">
        <v>79</v>
      </c>
      <c r="V522" s="72">
        <v>30257</v>
      </c>
      <c r="W522" s="71" t="s">
        <v>50</v>
      </c>
      <c r="X522" s="71" t="s">
        <v>42</v>
      </c>
      <c r="Y522" s="71" t="s">
        <v>66</v>
      </c>
      <c r="Z522" s="70">
        <v>0</v>
      </c>
      <c r="AA522" s="70">
        <v>10</v>
      </c>
      <c r="AB522" s="71" t="s">
        <v>36</v>
      </c>
      <c r="AC522" s="71" t="s">
        <v>2905</v>
      </c>
      <c r="AD522" s="71" t="s">
        <v>44</v>
      </c>
      <c r="AE522" s="71" t="s">
        <v>45</v>
      </c>
      <c r="AF522" s="71" t="s">
        <v>6123</v>
      </c>
      <c r="AG522" s="71" t="s">
        <v>46</v>
      </c>
      <c r="AH522" s="73">
        <v>750.03</v>
      </c>
      <c r="AI522" s="73">
        <v>113.3</v>
      </c>
      <c r="AJ522" s="73">
        <v>317.35000000000002</v>
      </c>
      <c r="AK522" s="70"/>
      <c r="AL522" s="73">
        <v>1180.68</v>
      </c>
      <c r="AM522" s="73">
        <v>39.36</v>
      </c>
      <c r="AN522" s="109">
        <f t="shared" si="38"/>
        <v>7.8719999999999999</v>
      </c>
      <c r="AO522" s="82" t="str">
        <f t="shared" si="36"/>
        <v>2002812</v>
      </c>
      <c r="AP522" s="82">
        <f>VLOOKUP(AO522,Centros!$AA$2:$AB$490,2,FALSE)</f>
        <v>110084</v>
      </c>
      <c r="AQ522" s="82" t="str">
        <f>VLOOKUP(AP522,Centros!$U$2:$V$281,2,FALSE)</f>
        <v>COL. SAN AGUSTIN -LOS NEGRALES</v>
      </c>
      <c r="AR522" s="82" t="str">
        <f>VLOOKUP(A522,Centros!$AC$2:$AE$349,3,FALSE)</f>
        <v>SMI</v>
      </c>
      <c r="AS522" s="82">
        <f t="shared" si="37"/>
        <v>110084</v>
      </c>
      <c r="AT522" s="82">
        <f t="shared" si="39"/>
        <v>20028</v>
      </c>
    </row>
    <row r="523" spans="1:46" x14ac:dyDescent="0.3">
      <c r="A523" s="70">
        <v>20028</v>
      </c>
      <c r="B523" s="70">
        <v>257</v>
      </c>
      <c r="C523" s="71" t="s">
        <v>8818</v>
      </c>
      <c r="D523" s="70">
        <v>257</v>
      </c>
      <c r="E523" s="71" t="s">
        <v>63</v>
      </c>
      <c r="F523" s="72">
        <v>45931</v>
      </c>
      <c r="G523" s="72"/>
      <c r="H523" s="71" t="s">
        <v>8819</v>
      </c>
      <c r="I523" s="71" t="s">
        <v>8820</v>
      </c>
      <c r="J523" s="71" t="s">
        <v>36</v>
      </c>
      <c r="K523" s="71" t="s">
        <v>8821</v>
      </c>
      <c r="L523" s="71" t="s">
        <v>8822</v>
      </c>
      <c r="M523" s="71" t="s">
        <v>8823</v>
      </c>
      <c r="N523" s="71" t="s">
        <v>8824</v>
      </c>
      <c r="O523" s="71" t="s">
        <v>38</v>
      </c>
      <c r="P523" s="70">
        <v>300</v>
      </c>
      <c r="Q523" s="71" t="s">
        <v>57</v>
      </c>
      <c r="R523" s="70">
        <v>25</v>
      </c>
      <c r="S523" s="72">
        <v>44503</v>
      </c>
      <c r="T523" s="71" t="s">
        <v>5260</v>
      </c>
      <c r="U523" s="71" t="s">
        <v>79</v>
      </c>
      <c r="V523" s="72">
        <v>23539</v>
      </c>
      <c r="W523" s="71" t="s">
        <v>65</v>
      </c>
      <c r="X523" s="71" t="s">
        <v>42</v>
      </c>
      <c r="Y523" s="71" t="s">
        <v>52</v>
      </c>
      <c r="Z523" s="70">
        <v>0</v>
      </c>
      <c r="AA523" s="70">
        <v>10</v>
      </c>
      <c r="AB523" s="71" t="s">
        <v>36</v>
      </c>
      <c r="AC523" s="71" t="s">
        <v>2905</v>
      </c>
      <c r="AD523" s="71" t="s">
        <v>44</v>
      </c>
      <c r="AE523" s="71" t="s">
        <v>45</v>
      </c>
      <c r="AF523" s="71" t="s">
        <v>79</v>
      </c>
      <c r="AG523" s="71" t="s">
        <v>55</v>
      </c>
      <c r="AH523" s="73">
        <v>300.01</v>
      </c>
      <c r="AI523" s="73">
        <v>45.32</v>
      </c>
      <c r="AJ523" s="73">
        <v>126.95</v>
      </c>
      <c r="AK523" s="70"/>
      <c r="AL523" s="73">
        <v>472.28</v>
      </c>
      <c r="AM523" s="73">
        <v>15.74</v>
      </c>
      <c r="AN523" s="109">
        <f t="shared" si="38"/>
        <v>7.87</v>
      </c>
      <c r="AO523" s="82" t="str">
        <f t="shared" si="36"/>
        <v>2002821</v>
      </c>
      <c r="AP523" s="82">
        <f>VLOOKUP(AO523,Centros!$AA$2:$AB$490,2,FALSE)</f>
        <v>110120</v>
      </c>
      <c r="AQ523" s="82" t="str">
        <f>VLOOKUP(AP523,Centros!$U$2:$V$281,2,FALSE)</f>
        <v>COLEGIO CRISTO REY  - LAS ROZAS</v>
      </c>
      <c r="AR523" s="82" t="str">
        <f>VLOOKUP(A523,Centros!$AC$2:$AE$349,3,FALSE)</f>
        <v>SMI</v>
      </c>
      <c r="AS523" s="82">
        <f t="shared" si="37"/>
        <v>110120</v>
      </c>
      <c r="AT523" s="82">
        <f t="shared" si="39"/>
        <v>20028</v>
      </c>
    </row>
    <row r="524" spans="1:46" x14ac:dyDescent="0.3">
      <c r="A524" s="70">
        <v>19228</v>
      </c>
      <c r="B524" s="70">
        <v>1027</v>
      </c>
      <c r="C524" s="71" t="s">
        <v>362</v>
      </c>
      <c r="D524" s="70">
        <v>1027</v>
      </c>
      <c r="E524" s="71" t="s">
        <v>35</v>
      </c>
      <c r="F524" s="72">
        <v>45244</v>
      </c>
      <c r="G524" s="72"/>
      <c r="H524" s="71" t="s">
        <v>363</v>
      </c>
      <c r="I524" s="71" t="s">
        <v>364</v>
      </c>
      <c r="J524" s="71" t="s">
        <v>36</v>
      </c>
      <c r="K524" s="71" t="s">
        <v>365</v>
      </c>
      <c r="L524" s="71" t="s">
        <v>366</v>
      </c>
      <c r="M524" s="71" t="s">
        <v>367</v>
      </c>
      <c r="N524" s="71" t="s">
        <v>163</v>
      </c>
      <c r="O524" s="71" t="s">
        <v>38</v>
      </c>
      <c r="P524" s="70">
        <v>200</v>
      </c>
      <c r="Q524" s="71" t="s">
        <v>2925</v>
      </c>
      <c r="R524" s="70">
        <v>56.41</v>
      </c>
      <c r="S524" s="72">
        <v>39661</v>
      </c>
      <c r="T524" s="71" t="s">
        <v>2848</v>
      </c>
      <c r="U524" s="71" t="s">
        <v>90</v>
      </c>
      <c r="V524" s="72">
        <v>24723</v>
      </c>
      <c r="W524" s="71" t="s">
        <v>231</v>
      </c>
      <c r="X524" s="71" t="s">
        <v>42</v>
      </c>
      <c r="Y524" s="71" t="s">
        <v>66</v>
      </c>
      <c r="Z524" s="70">
        <v>0</v>
      </c>
      <c r="AA524" s="70">
        <v>10</v>
      </c>
      <c r="AB524" s="71" t="s">
        <v>818</v>
      </c>
      <c r="AC524" s="71" t="s">
        <v>2825</v>
      </c>
      <c r="AD524" s="71" t="s">
        <v>92</v>
      </c>
      <c r="AE524" s="71" t="s">
        <v>83</v>
      </c>
      <c r="AF524" s="71" t="s">
        <v>3927</v>
      </c>
      <c r="AG524" s="71" t="s">
        <v>46</v>
      </c>
      <c r="AH524" s="73">
        <v>860.19</v>
      </c>
      <c r="AI524" s="73">
        <v>130.66</v>
      </c>
      <c r="AJ524" s="73">
        <v>338.58</v>
      </c>
      <c r="AK524" s="70"/>
      <c r="AL524" s="73">
        <v>1329.43</v>
      </c>
      <c r="AM524" s="73">
        <v>42.88</v>
      </c>
      <c r="AN524" s="109">
        <f t="shared" si="38"/>
        <v>9.5018613720971477</v>
      </c>
      <c r="AO524" s="82" t="str">
        <f t="shared" si="36"/>
        <v>1922895</v>
      </c>
      <c r="AP524" s="82">
        <f>VLOOKUP(AO524,Centros!$AA$2:$AB$490,2,FALSE)</f>
        <v>110164</v>
      </c>
      <c r="AQ524" s="82" t="str">
        <f>VLOOKUP(AP524,Centros!$U$2:$V$281,2,FALSE)</f>
        <v>COLEGIO CRISTO REY - MADRID</v>
      </c>
      <c r="AR524" s="82" t="str">
        <f>VLOOKUP(A524,Centros!$AC$2:$AE$349,3,FALSE)</f>
        <v>ALGADI</v>
      </c>
      <c r="AS524" s="82">
        <f t="shared" si="37"/>
        <v>110164</v>
      </c>
      <c r="AT524" s="82">
        <f t="shared" si="39"/>
        <v>19228</v>
      </c>
    </row>
    <row r="525" spans="1:46" x14ac:dyDescent="0.3">
      <c r="A525" s="70">
        <v>20028</v>
      </c>
      <c r="B525" s="70">
        <v>483</v>
      </c>
      <c r="C525" s="71" t="s">
        <v>362</v>
      </c>
      <c r="D525" s="70">
        <v>483</v>
      </c>
      <c r="E525" s="71" t="s">
        <v>63</v>
      </c>
      <c r="F525" s="72">
        <v>45931</v>
      </c>
      <c r="G525" s="72"/>
      <c r="H525" s="71" t="s">
        <v>363</v>
      </c>
      <c r="I525" s="71" t="s">
        <v>364</v>
      </c>
      <c r="J525" s="71" t="s">
        <v>36</v>
      </c>
      <c r="K525" s="71" t="s">
        <v>365</v>
      </c>
      <c r="L525" s="71" t="s">
        <v>366</v>
      </c>
      <c r="M525" s="71" t="s">
        <v>367</v>
      </c>
      <c r="N525" s="71" t="s">
        <v>163</v>
      </c>
      <c r="O525" s="71" t="s">
        <v>38</v>
      </c>
      <c r="P525" s="70">
        <v>300</v>
      </c>
      <c r="Q525" s="71" t="s">
        <v>57</v>
      </c>
      <c r="R525" s="70">
        <v>25</v>
      </c>
      <c r="S525" s="72">
        <v>40819</v>
      </c>
      <c r="T525" s="71" t="s">
        <v>2848</v>
      </c>
      <c r="U525" s="71" t="s">
        <v>79</v>
      </c>
      <c r="V525" s="72">
        <v>24723</v>
      </c>
      <c r="W525" s="71" t="s">
        <v>119</v>
      </c>
      <c r="X525" s="71" t="s">
        <v>42</v>
      </c>
      <c r="Y525" s="71" t="s">
        <v>66</v>
      </c>
      <c r="Z525" s="70">
        <v>0</v>
      </c>
      <c r="AA525" s="70">
        <v>10</v>
      </c>
      <c r="AB525" s="71" t="s">
        <v>36</v>
      </c>
      <c r="AC525" s="71" t="s">
        <v>2905</v>
      </c>
      <c r="AD525" s="71" t="s">
        <v>44</v>
      </c>
      <c r="AE525" s="71" t="s">
        <v>45</v>
      </c>
      <c r="AF525" s="71" t="s">
        <v>5472</v>
      </c>
      <c r="AG525" s="71" t="s">
        <v>46</v>
      </c>
      <c r="AH525" s="73">
        <v>376.58</v>
      </c>
      <c r="AI525" s="73">
        <v>45.32</v>
      </c>
      <c r="AJ525" s="73">
        <v>139.94</v>
      </c>
      <c r="AK525" s="70"/>
      <c r="AL525" s="73">
        <v>561.84</v>
      </c>
      <c r="AM525" s="73">
        <v>18.73</v>
      </c>
      <c r="AN525" s="109">
        <f t="shared" si="38"/>
        <v>9.3650000000000002</v>
      </c>
      <c r="AO525" s="82" t="str">
        <f t="shared" si="36"/>
        <v>2002839</v>
      </c>
      <c r="AP525" s="82">
        <f>VLOOKUP(AO525,Centros!$AA$2:$AB$490,2,FALSE)</f>
        <v>110164</v>
      </c>
      <c r="AQ525" s="82" t="str">
        <f>VLOOKUP(AP525,Centros!$U$2:$V$281,2,FALSE)</f>
        <v>COLEGIO CRISTO REY - MADRID</v>
      </c>
      <c r="AR525" s="82" t="str">
        <f>VLOOKUP(A525,Centros!$AC$2:$AE$349,3,FALSE)</f>
        <v>SMI</v>
      </c>
      <c r="AS525" s="82">
        <f t="shared" si="37"/>
        <v>110164</v>
      </c>
      <c r="AT525" s="82">
        <f t="shared" si="39"/>
        <v>20028</v>
      </c>
    </row>
    <row r="526" spans="1:46" x14ac:dyDescent="0.3">
      <c r="A526" s="70">
        <v>19246</v>
      </c>
      <c r="B526" s="70">
        <v>95</v>
      </c>
      <c r="C526" s="71" t="s">
        <v>8825</v>
      </c>
      <c r="D526" s="70">
        <v>95</v>
      </c>
      <c r="E526" s="71" t="s">
        <v>113</v>
      </c>
      <c r="F526" s="72">
        <v>45931</v>
      </c>
      <c r="G526" s="72"/>
      <c r="H526" s="71" t="s">
        <v>8826</v>
      </c>
      <c r="I526" s="71" t="s">
        <v>8827</v>
      </c>
      <c r="J526" s="71" t="s">
        <v>36</v>
      </c>
      <c r="K526" s="71" t="s">
        <v>8828</v>
      </c>
      <c r="L526" s="71" t="s">
        <v>8829</v>
      </c>
      <c r="M526" s="71" t="s">
        <v>8830</v>
      </c>
      <c r="N526" s="71" t="s">
        <v>37</v>
      </c>
      <c r="O526" s="71" t="s">
        <v>38</v>
      </c>
      <c r="P526" s="70">
        <v>300</v>
      </c>
      <c r="Q526" s="71" t="s">
        <v>78</v>
      </c>
      <c r="R526" s="70">
        <v>25</v>
      </c>
      <c r="S526" s="72">
        <v>45225</v>
      </c>
      <c r="T526" s="71" t="s">
        <v>7690</v>
      </c>
      <c r="U526" s="71" t="s">
        <v>40</v>
      </c>
      <c r="V526" s="72">
        <v>27817</v>
      </c>
      <c r="W526" s="71" t="s">
        <v>111</v>
      </c>
      <c r="X526" s="71" t="s">
        <v>42</v>
      </c>
      <c r="Y526" s="71" t="s">
        <v>52</v>
      </c>
      <c r="Z526" s="70">
        <v>0</v>
      </c>
      <c r="AA526" s="70">
        <v>9</v>
      </c>
      <c r="AB526" s="71" t="s">
        <v>36</v>
      </c>
      <c r="AC526" s="71" t="s">
        <v>2908</v>
      </c>
      <c r="AD526" s="71" t="s">
        <v>44</v>
      </c>
      <c r="AE526" s="71" t="s">
        <v>45</v>
      </c>
      <c r="AF526" s="71" t="s">
        <v>40</v>
      </c>
      <c r="AG526" s="71" t="s">
        <v>46</v>
      </c>
      <c r="AH526" s="73">
        <v>305.33</v>
      </c>
      <c r="AI526" s="73">
        <v>76.33</v>
      </c>
      <c r="AJ526" s="73">
        <v>122.74</v>
      </c>
      <c r="AK526" s="70"/>
      <c r="AL526" s="73">
        <v>504.4</v>
      </c>
      <c r="AM526" s="73">
        <v>16.809999999999999</v>
      </c>
      <c r="AN526" s="109">
        <f t="shared" si="38"/>
        <v>8.4049999999999994</v>
      </c>
      <c r="AO526" s="82" t="str">
        <f t="shared" si="36"/>
        <v>192463</v>
      </c>
      <c r="AP526" s="82">
        <f>VLOOKUP(AO526,Centros!$AA$2:$AB$490,2,FALSE)</f>
        <v>110098</v>
      </c>
      <c r="AQ526" s="82" t="str">
        <f>VLOOKUP(AP526,Centros!$U$2:$V$281,2,FALSE)</f>
        <v>COLEGIO CLARET BENIMACLET</v>
      </c>
      <c r="AR526" s="82" t="str">
        <f>VLOOKUP(A526,Centros!$AC$2:$AE$349,3,FALSE)</f>
        <v>ALGADI</v>
      </c>
      <c r="AS526" s="82">
        <f t="shared" si="37"/>
        <v>110098</v>
      </c>
      <c r="AT526" s="82">
        <f t="shared" si="39"/>
        <v>19246</v>
      </c>
    </row>
    <row r="527" spans="1:46" x14ac:dyDescent="0.3">
      <c r="A527" s="70">
        <v>20028</v>
      </c>
      <c r="B527" s="70">
        <v>382</v>
      </c>
      <c r="C527" s="71" t="s">
        <v>6124</v>
      </c>
      <c r="D527" s="70">
        <v>382</v>
      </c>
      <c r="E527" s="71" t="s">
        <v>63</v>
      </c>
      <c r="F527" s="72">
        <v>45908</v>
      </c>
      <c r="G527" s="72"/>
      <c r="H527" s="71" t="s">
        <v>6125</v>
      </c>
      <c r="I527" s="71" t="s">
        <v>6126</v>
      </c>
      <c r="J527" s="71" t="s">
        <v>36</v>
      </c>
      <c r="K527" s="71" t="s">
        <v>6127</v>
      </c>
      <c r="L527" s="71" t="s">
        <v>6128</v>
      </c>
      <c r="M527" s="71" t="s">
        <v>6129</v>
      </c>
      <c r="N527" s="71" t="s">
        <v>311</v>
      </c>
      <c r="O527" s="71" t="s">
        <v>38</v>
      </c>
      <c r="P527" s="70">
        <v>300</v>
      </c>
      <c r="Q527" s="71" t="s">
        <v>57</v>
      </c>
      <c r="R527" s="70">
        <v>31.25</v>
      </c>
      <c r="S527" s="72">
        <v>43375</v>
      </c>
      <c r="T527" s="71" t="s">
        <v>6067</v>
      </c>
      <c r="U527" s="71" t="s">
        <v>79</v>
      </c>
      <c r="V527" s="72">
        <v>25789</v>
      </c>
      <c r="W527" s="71" t="s">
        <v>204</v>
      </c>
      <c r="X527" s="71" t="s">
        <v>42</v>
      </c>
      <c r="Y527" s="71" t="s">
        <v>66</v>
      </c>
      <c r="Z527" s="70">
        <v>0</v>
      </c>
      <c r="AA527" s="70">
        <v>10</v>
      </c>
      <c r="AB527" s="71" t="s">
        <v>36</v>
      </c>
      <c r="AC527" s="71" t="s">
        <v>2905</v>
      </c>
      <c r="AD527" s="71" t="s">
        <v>44</v>
      </c>
      <c r="AE527" s="71" t="s">
        <v>45</v>
      </c>
      <c r="AF527" s="71" t="s">
        <v>99</v>
      </c>
      <c r="AG527" s="71" t="s">
        <v>46</v>
      </c>
      <c r="AH527" s="73">
        <v>375.02</v>
      </c>
      <c r="AI527" s="73">
        <v>56.65</v>
      </c>
      <c r="AJ527" s="73">
        <v>160.07</v>
      </c>
      <c r="AK527" s="70"/>
      <c r="AL527" s="73">
        <v>591.74</v>
      </c>
      <c r="AM527" s="73">
        <v>19.72</v>
      </c>
      <c r="AN527" s="109">
        <f t="shared" si="38"/>
        <v>7.8879999999999999</v>
      </c>
      <c r="AO527" s="82" t="str">
        <f t="shared" si="36"/>
        <v>2002830</v>
      </c>
      <c r="AP527" s="82">
        <f>VLOOKUP(AO527,Centros!$AA$2:$AB$490,2,FALSE)</f>
        <v>110002</v>
      </c>
      <c r="AQ527" s="82" t="str">
        <f>VLOOKUP(AP527,Centros!$U$2:$V$281,2,FALSE)</f>
        <v>CEIIP JOVELLANOS LM</v>
      </c>
      <c r="AR527" s="82" t="str">
        <f>VLOOKUP(A527,Centros!$AC$2:$AE$349,3,FALSE)</f>
        <v>SMI</v>
      </c>
      <c r="AS527" s="82">
        <f t="shared" si="37"/>
        <v>110002</v>
      </c>
      <c r="AT527" s="82">
        <f t="shared" si="39"/>
        <v>20028</v>
      </c>
    </row>
    <row r="528" spans="1:46" x14ac:dyDescent="0.3">
      <c r="A528" s="70">
        <v>19228</v>
      </c>
      <c r="B528" s="70">
        <v>625</v>
      </c>
      <c r="C528" s="71" t="s">
        <v>8831</v>
      </c>
      <c r="D528" s="70">
        <v>625</v>
      </c>
      <c r="E528" s="71" t="s">
        <v>35</v>
      </c>
      <c r="F528" s="72">
        <v>45901</v>
      </c>
      <c r="G528" s="72"/>
      <c r="H528" s="71" t="s">
        <v>8832</v>
      </c>
      <c r="I528" s="71" t="s">
        <v>8833</v>
      </c>
      <c r="J528" s="71" t="s">
        <v>36</v>
      </c>
      <c r="K528" s="71" t="s">
        <v>8834</v>
      </c>
      <c r="L528" s="71" t="s">
        <v>8835</v>
      </c>
      <c r="M528" s="71" t="s">
        <v>8836</v>
      </c>
      <c r="N528" s="71" t="s">
        <v>132</v>
      </c>
      <c r="O528" s="71" t="s">
        <v>38</v>
      </c>
      <c r="P528" s="70">
        <v>300</v>
      </c>
      <c r="Q528" s="71" t="s">
        <v>57</v>
      </c>
      <c r="R528" s="70">
        <v>51.28</v>
      </c>
      <c r="S528" s="72">
        <v>40052</v>
      </c>
      <c r="T528" s="71" t="s">
        <v>2841</v>
      </c>
      <c r="U528" s="71" t="s">
        <v>90</v>
      </c>
      <c r="V528" s="72">
        <v>22001</v>
      </c>
      <c r="W528" s="71" t="s">
        <v>165</v>
      </c>
      <c r="X528" s="71" t="s">
        <v>42</v>
      </c>
      <c r="Y528" s="71" t="s">
        <v>66</v>
      </c>
      <c r="Z528" s="70">
        <v>0</v>
      </c>
      <c r="AA528" s="70">
        <v>10</v>
      </c>
      <c r="AB528" s="71" t="s">
        <v>818</v>
      </c>
      <c r="AC528" s="71" t="s">
        <v>2825</v>
      </c>
      <c r="AD528" s="71" t="s">
        <v>92</v>
      </c>
      <c r="AE528" s="71" t="s">
        <v>83</v>
      </c>
      <c r="AF528" s="71" t="s">
        <v>104</v>
      </c>
      <c r="AG528" s="71" t="s">
        <v>46</v>
      </c>
      <c r="AH528" s="73">
        <v>781.97</v>
      </c>
      <c r="AI528" s="73">
        <v>118.78</v>
      </c>
      <c r="AJ528" s="73">
        <v>307.79000000000002</v>
      </c>
      <c r="AK528" s="70"/>
      <c r="AL528" s="73">
        <v>1208.54</v>
      </c>
      <c r="AM528" s="73">
        <v>38.99</v>
      </c>
      <c r="AN528" s="109">
        <f t="shared" si="38"/>
        <v>9.5041926677067075</v>
      </c>
      <c r="AO528" s="82" t="str">
        <f t="shared" si="36"/>
        <v>1922843</v>
      </c>
      <c r="AP528" s="82">
        <f>VLOOKUP(AO528,Centros!$AA$2:$AB$490,2,FALSE)</f>
        <v>110070</v>
      </c>
      <c r="AQ528" s="82" t="str">
        <f>VLOOKUP(AP528,Centros!$U$2:$V$281,2,FALSE)</f>
        <v>COL. SAG. CORAZON JESUS-VALDERRIBA</v>
      </c>
      <c r="AR528" s="82" t="str">
        <f>VLOOKUP(A528,Centros!$AC$2:$AE$349,3,FALSE)</f>
        <v>ALGADI</v>
      </c>
      <c r="AS528" s="82">
        <f t="shared" si="37"/>
        <v>110070</v>
      </c>
      <c r="AT528" s="82">
        <f t="shared" si="39"/>
        <v>19228</v>
      </c>
    </row>
    <row r="529" spans="1:46" x14ac:dyDescent="0.3">
      <c r="A529" s="70">
        <v>19228</v>
      </c>
      <c r="B529" s="70">
        <v>1514</v>
      </c>
      <c r="C529" s="71" t="s">
        <v>8837</v>
      </c>
      <c r="D529" s="70">
        <v>1514</v>
      </c>
      <c r="E529" s="71" t="s">
        <v>35</v>
      </c>
      <c r="F529" s="72">
        <v>45931</v>
      </c>
      <c r="G529" s="72"/>
      <c r="H529" s="71" t="s">
        <v>8838</v>
      </c>
      <c r="I529" s="71" t="s">
        <v>8839</v>
      </c>
      <c r="J529" s="71" t="s">
        <v>36</v>
      </c>
      <c r="K529" s="71" t="s">
        <v>8840</v>
      </c>
      <c r="L529" s="71" t="s">
        <v>8841</v>
      </c>
      <c r="M529" s="71" t="s">
        <v>8842</v>
      </c>
      <c r="N529" s="71" t="s">
        <v>37</v>
      </c>
      <c r="O529" s="71" t="s">
        <v>38</v>
      </c>
      <c r="P529" s="70">
        <v>300</v>
      </c>
      <c r="Q529" s="71" t="s">
        <v>78</v>
      </c>
      <c r="R529" s="70">
        <v>36.25</v>
      </c>
      <c r="S529" s="72">
        <v>45299</v>
      </c>
      <c r="T529" s="71" t="s">
        <v>2837</v>
      </c>
      <c r="U529" s="71" t="s">
        <v>79</v>
      </c>
      <c r="V529" s="72">
        <v>37925</v>
      </c>
      <c r="W529" s="71" t="s">
        <v>142</v>
      </c>
      <c r="X529" s="71" t="s">
        <v>42</v>
      </c>
      <c r="Y529" s="71" t="s">
        <v>52</v>
      </c>
      <c r="Z529" s="70">
        <v>0</v>
      </c>
      <c r="AA529" s="70">
        <v>10</v>
      </c>
      <c r="AB529" s="71" t="s">
        <v>36</v>
      </c>
      <c r="AC529" s="71" t="s">
        <v>2905</v>
      </c>
      <c r="AD529" s="71" t="s">
        <v>44</v>
      </c>
      <c r="AE529" s="71" t="s">
        <v>45</v>
      </c>
      <c r="AF529" s="71" t="s">
        <v>79</v>
      </c>
      <c r="AG529" s="71" t="s">
        <v>46</v>
      </c>
      <c r="AH529" s="73">
        <v>435.01</v>
      </c>
      <c r="AI529" s="73">
        <v>65.72</v>
      </c>
      <c r="AJ529" s="73">
        <v>178.76</v>
      </c>
      <c r="AK529" s="70"/>
      <c r="AL529" s="73">
        <v>679.49</v>
      </c>
      <c r="AM529" s="73">
        <v>22.65</v>
      </c>
      <c r="AN529" s="109">
        <f t="shared" si="38"/>
        <v>7.8103448275862064</v>
      </c>
      <c r="AO529" s="82" t="str">
        <f t="shared" si="36"/>
        <v>1922837</v>
      </c>
      <c r="AP529" s="82">
        <f>VLOOKUP(AO529,Centros!$AA$2:$AB$490,2,FALSE)</f>
        <v>110084</v>
      </c>
      <c r="AQ529" s="82" t="str">
        <f>VLOOKUP(AP529,Centros!$U$2:$V$281,2,FALSE)</f>
        <v>COL. SAN AGUSTIN -LOS NEGRALES</v>
      </c>
      <c r="AR529" s="82" t="str">
        <f>VLOOKUP(A529,Centros!$AC$2:$AE$349,3,FALSE)</f>
        <v>ALGADI</v>
      </c>
      <c r="AS529" s="82">
        <f t="shared" si="37"/>
        <v>110084</v>
      </c>
      <c r="AT529" s="82">
        <f t="shared" si="39"/>
        <v>19228</v>
      </c>
    </row>
    <row r="530" spans="1:46" x14ac:dyDescent="0.3">
      <c r="A530" s="70">
        <v>19228</v>
      </c>
      <c r="B530" s="70">
        <v>629</v>
      </c>
      <c r="C530" s="71" t="s">
        <v>3928</v>
      </c>
      <c r="D530" s="70">
        <v>629</v>
      </c>
      <c r="E530" s="71" t="s">
        <v>35</v>
      </c>
      <c r="F530" s="72">
        <v>45231</v>
      </c>
      <c r="G530" s="72"/>
      <c r="H530" s="71" t="s">
        <v>3929</v>
      </c>
      <c r="I530" s="71" t="s">
        <v>3930</v>
      </c>
      <c r="J530" s="71" t="s">
        <v>36</v>
      </c>
      <c r="K530" s="71" t="s">
        <v>3931</v>
      </c>
      <c r="L530" s="71" t="s">
        <v>3932</v>
      </c>
      <c r="M530" s="71" t="s">
        <v>3933</v>
      </c>
      <c r="N530" s="71" t="s">
        <v>244</v>
      </c>
      <c r="O530" s="71" t="s">
        <v>38</v>
      </c>
      <c r="P530" s="70">
        <v>200</v>
      </c>
      <c r="Q530" s="71" t="s">
        <v>2925</v>
      </c>
      <c r="R530" s="70">
        <v>70.510000000000005</v>
      </c>
      <c r="S530" s="72">
        <v>43346</v>
      </c>
      <c r="T530" s="71" t="s">
        <v>2829</v>
      </c>
      <c r="U530" s="71" t="s">
        <v>133</v>
      </c>
      <c r="V530" s="72">
        <v>23535</v>
      </c>
      <c r="W530" s="71" t="s">
        <v>234</v>
      </c>
      <c r="X530" s="71" t="s">
        <v>42</v>
      </c>
      <c r="Y530" s="71" t="s">
        <v>36</v>
      </c>
      <c r="Z530" s="70">
        <v>0</v>
      </c>
      <c r="AA530" s="70">
        <v>8</v>
      </c>
      <c r="AB530" s="71" t="s">
        <v>36</v>
      </c>
      <c r="AC530" s="71" t="s">
        <v>2825</v>
      </c>
      <c r="AD530" s="71" t="s">
        <v>92</v>
      </c>
      <c r="AE530" s="71" t="s">
        <v>83</v>
      </c>
      <c r="AF530" s="71" t="s">
        <v>368</v>
      </c>
      <c r="AG530" s="71" t="s">
        <v>46</v>
      </c>
      <c r="AH530" s="73">
        <v>1086.25</v>
      </c>
      <c r="AI530" s="73">
        <v>165</v>
      </c>
      <c r="AJ530" s="73">
        <v>401.28</v>
      </c>
      <c r="AK530" s="70"/>
      <c r="AL530" s="73">
        <v>1652.53</v>
      </c>
      <c r="AM530" s="73">
        <v>53.31</v>
      </c>
      <c r="AN530" s="109">
        <f t="shared" si="38"/>
        <v>9.4507871223939866</v>
      </c>
      <c r="AO530" s="82" t="str">
        <f t="shared" si="36"/>
        <v>192286</v>
      </c>
      <c r="AP530" s="82">
        <f>VLOOKUP(AO530,Centros!$AA$2:$AB$490,2,FALSE)</f>
        <v>110065</v>
      </c>
      <c r="AQ530" s="82" t="str">
        <f>VLOOKUP(AP530,Centros!$U$2:$V$281,2,FALSE)</f>
        <v>COLEGIO SANTA RITA</v>
      </c>
      <c r="AR530" s="82" t="str">
        <f>VLOOKUP(A530,Centros!$AC$2:$AE$349,3,FALSE)</f>
        <v>ALGADI</v>
      </c>
      <c r="AS530" s="82">
        <f t="shared" si="37"/>
        <v>110065</v>
      </c>
      <c r="AT530" s="82">
        <f t="shared" si="39"/>
        <v>19228</v>
      </c>
    </row>
    <row r="531" spans="1:46" x14ac:dyDescent="0.3">
      <c r="A531" s="70">
        <v>19228</v>
      </c>
      <c r="B531" s="70">
        <v>250</v>
      </c>
      <c r="C531" s="71" t="s">
        <v>6130</v>
      </c>
      <c r="D531" s="70">
        <v>250</v>
      </c>
      <c r="E531" s="71" t="s">
        <v>35</v>
      </c>
      <c r="F531" s="72">
        <v>45908</v>
      </c>
      <c r="G531" s="72"/>
      <c r="H531" s="71" t="s">
        <v>6131</v>
      </c>
      <c r="I531" s="71" t="s">
        <v>6132</v>
      </c>
      <c r="J531" s="71" t="s">
        <v>36</v>
      </c>
      <c r="K531" s="71" t="s">
        <v>6133</v>
      </c>
      <c r="L531" s="71" t="s">
        <v>6134</v>
      </c>
      <c r="M531" s="71" t="s">
        <v>6135</v>
      </c>
      <c r="N531" s="71" t="s">
        <v>37</v>
      </c>
      <c r="O531" s="71" t="s">
        <v>38</v>
      </c>
      <c r="P531" s="70">
        <v>300</v>
      </c>
      <c r="Q531" s="71" t="s">
        <v>78</v>
      </c>
      <c r="R531" s="70">
        <v>81.25</v>
      </c>
      <c r="S531" s="72">
        <v>42985</v>
      </c>
      <c r="T531" s="71" t="s">
        <v>123</v>
      </c>
      <c r="U531" s="71" t="s">
        <v>106</v>
      </c>
      <c r="V531" s="72">
        <v>26104</v>
      </c>
      <c r="W531" s="71" t="s">
        <v>125</v>
      </c>
      <c r="X531" s="71" t="s">
        <v>42</v>
      </c>
      <c r="Y531" s="71" t="s">
        <v>36</v>
      </c>
      <c r="Z531" s="70">
        <v>0</v>
      </c>
      <c r="AA531" s="70">
        <v>10</v>
      </c>
      <c r="AB531" s="71" t="s">
        <v>36</v>
      </c>
      <c r="AC531" s="71" t="s">
        <v>2905</v>
      </c>
      <c r="AD531" s="71" t="s">
        <v>44</v>
      </c>
      <c r="AE531" s="71" t="s">
        <v>53</v>
      </c>
      <c r="AF531" s="71" t="s">
        <v>369</v>
      </c>
      <c r="AG531" s="71" t="s">
        <v>46</v>
      </c>
      <c r="AH531" s="73">
        <v>1122.3399999999999</v>
      </c>
      <c r="AI531" s="70"/>
      <c r="AJ531" s="73">
        <v>397.57</v>
      </c>
      <c r="AK531" s="70"/>
      <c r="AL531" s="73">
        <v>1519.91</v>
      </c>
      <c r="AM531" s="73">
        <v>50.66</v>
      </c>
      <c r="AN531" s="109">
        <f t="shared" si="38"/>
        <v>7.793846153846153</v>
      </c>
      <c r="AO531" s="82" t="str">
        <f t="shared" si="36"/>
        <v>1922832</v>
      </c>
      <c r="AP531" s="82">
        <f>VLOOKUP(AO531,Centros!$AA$2:$AB$490,2,FALSE)</f>
        <v>110061</v>
      </c>
      <c r="AQ531" s="82" t="str">
        <f>VLOOKUP(AP531,Centros!$U$2:$V$281,2,FALSE)</f>
        <v>COL. SAN AGUSTIN - MADRID</v>
      </c>
      <c r="AR531" s="82" t="str">
        <f>VLOOKUP(A531,Centros!$AC$2:$AE$349,3,FALSE)</f>
        <v>ALGADI</v>
      </c>
      <c r="AS531" s="82">
        <f t="shared" si="37"/>
        <v>110061</v>
      </c>
      <c r="AT531" s="82">
        <f t="shared" si="39"/>
        <v>19228</v>
      </c>
    </row>
    <row r="532" spans="1:46" x14ac:dyDescent="0.3">
      <c r="A532" s="70">
        <v>20028</v>
      </c>
      <c r="B532" s="70">
        <v>161</v>
      </c>
      <c r="C532" s="71" t="s">
        <v>6136</v>
      </c>
      <c r="D532" s="70">
        <v>161</v>
      </c>
      <c r="E532" s="71" t="s">
        <v>63</v>
      </c>
      <c r="F532" s="72">
        <v>45908</v>
      </c>
      <c r="G532" s="72"/>
      <c r="H532" s="71" t="s">
        <v>6137</v>
      </c>
      <c r="I532" s="71" t="s">
        <v>6138</v>
      </c>
      <c r="J532" s="71" t="s">
        <v>36</v>
      </c>
      <c r="K532" s="71" t="s">
        <v>6139</v>
      </c>
      <c r="L532" s="71" t="s">
        <v>6140</v>
      </c>
      <c r="M532" s="71" t="s">
        <v>6141</v>
      </c>
      <c r="N532" s="71" t="s">
        <v>206</v>
      </c>
      <c r="O532" s="71" t="s">
        <v>38</v>
      </c>
      <c r="P532" s="70">
        <v>300</v>
      </c>
      <c r="Q532" s="71" t="s">
        <v>5348</v>
      </c>
      <c r="R532" s="70">
        <v>25</v>
      </c>
      <c r="S532" s="72">
        <v>43374</v>
      </c>
      <c r="T532" s="71" t="s">
        <v>5605</v>
      </c>
      <c r="U532" s="71" t="s">
        <v>214</v>
      </c>
      <c r="V532" s="72">
        <v>33352</v>
      </c>
      <c r="W532" s="71" t="s">
        <v>158</v>
      </c>
      <c r="X532" s="71" t="s">
        <v>42</v>
      </c>
      <c r="Y532" s="71" t="s">
        <v>290</v>
      </c>
      <c r="Z532" s="70">
        <v>0</v>
      </c>
      <c r="AA532" s="70">
        <v>10</v>
      </c>
      <c r="AB532" s="71" t="s">
        <v>36</v>
      </c>
      <c r="AC532" s="71" t="s">
        <v>2905</v>
      </c>
      <c r="AD532" s="71" t="s">
        <v>44</v>
      </c>
      <c r="AE532" s="71" t="s">
        <v>45</v>
      </c>
      <c r="AF532" s="71" t="s">
        <v>79</v>
      </c>
      <c r="AG532" s="71" t="s">
        <v>46</v>
      </c>
      <c r="AH532" s="73">
        <v>398.77</v>
      </c>
      <c r="AI532" s="70"/>
      <c r="AJ532" s="73">
        <v>132.27000000000001</v>
      </c>
      <c r="AK532" s="70"/>
      <c r="AL532" s="73">
        <v>531.04</v>
      </c>
      <c r="AM532" s="73">
        <v>17.7</v>
      </c>
      <c r="AN532" s="109">
        <f t="shared" si="38"/>
        <v>8.85</v>
      </c>
      <c r="AO532" s="82" t="str">
        <f t="shared" si="36"/>
        <v>2002825</v>
      </c>
      <c r="AP532" s="82">
        <f>VLOOKUP(AO532,Centros!$AA$2:$AB$490,2,FALSE)</f>
        <v>110801</v>
      </c>
      <c r="AQ532" s="82" t="str">
        <f>VLOOKUP(AP532,Centros!$U$2:$V$281,2,FALSE)</f>
        <v>COL. VEDRUNA CARABANCHEL</v>
      </c>
      <c r="AR532" s="82" t="str">
        <f>VLOOKUP(A532,Centros!$AC$2:$AE$349,3,FALSE)</f>
        <v>SMI</v>
      </c>
      <c r="AS532" s="82">
        <f t="shared" si="37"/>
        <v>110801</v>
      </c>
      <c r="AT532" s="82">
        <f t="shared" si="39"/>
        <v>20028</v>
      </c>
    </row>
    <row r="533" spans="1:46" x14ac:dyDescent="0.3">
      <c r="A533" s="70">
        <v>19228</v>
      </c>
      <c r="B533" s="70">
        <v>197</v>
      </c>
      <c r="C533" s="71" t="s">
        <v>8843</v>
      </c>
      <c r="D533" s="70">
        <v>197</v>
      </c>
      <c r="E533" s="71" t="s">
        <v>35</v>
      </c>
      <c r="F533" s="72">
        <v>45904</v>
      </c>
      <c r="G533" s="72"/>
      <c r="H533" s="71" t="s">
        <v>8844</v>
      </c>
      <c r="I533" s="71" t="s">
        <v>8845</v>
      </c>
      <c r="J533" s="71" t="s">
        <v>36</v>
      </c>
      <c r="K533" s="71" t="s">
        <v>8846</v>
      </c>
      <c r="L533" s="71" t="s">
        <v>8847</v>
      </c>
      <c r="M533" s="71" t="s">
        <v>8848</v>
      </c>
      <c r="N533" s="71" t="s">
        <v>141</v>
      </c>
      <c r="O533" s="71" t="s">
        <v>38</v>
      </c>
      <c r="P533" s="70">
        <v>300</v>
      </c>
      <c r="Q533" s="71" t="s">
        <v>85</v>
      </c>
      <c r="R533" s="70">
        <v>100</v>
      </c>
      <c r="S533" s="72">
        <v>44348</v>
      </c>
      <c r="T533" s="71" t="s">
        <v>7613</v>
      </c>
      <c r="U533" s="71" t="s">
        <v>155</v>
      </c>
      <c r="V533" s="72">
        <v>29373</v>
      </c>
      <c r="W533" s="71" t="s">
        <v>164</v>
      </c>
      <c r="X533" s="71" t="s">
        <v>42</v>
      </c>
      <c r="Y533" s="71" t="s">
        <v>36</v>
      </c>
      <c r="Z533" s="70">
        <v>1</v>
      </c>
      <c r="AA533" s="70">
        <v>6</v>
      </c>
      <c r="AB533" s="71" t="s">
        <v>36</v>
      </c>
      <c r="AC533" s="71" t="s">
        <v>2905</v>
      </c>
      <c r="AD533" s="71" t="s">
        <v>44</v>
      </c>
      <c r="AE533" s="71" t="s">
        <v>61</v>
      </c>
      <c r="AF533" s="71" t="s">
        <v>297</v>
      </c>
      <c r="AG533" s="71" t="s">
        <v>55</v>
      </c>
      <c r="AH533" s="73">
        <v>1481.2</v>
      </c>
      <c r="AI533" s="73">
        <v>220.2</v>
      </c>
      <c r="AJ533" s="73">
        <v>545.64</v>
      </c>
      <c r="AK533" s="70"/>
      <c r="AL533" s="73">
        <v>2247.04</v>
      </c>
      <c r="AM533" s="73">
        <v>74.900000000000006</v>
      </c>
      <c r="AN533" s="109">
        <f t="shared" si="38"/>
        <v>9.3625000000000007</v>
      </c>
      <c r="AO533" s="82" t="str">
        <f t="shared" si="36"/>
        <v>1922826</v>
      </c>
      <c r="AP533" s="82">
        <f>VLOOKUP(AO533,Centros!$AA$2:$AB$490,2,FALSE)</f>
        <v>110183</v>
      </c>
      <c r="AQ533" s="82" t="str">
        <f>VLOOKUP(AP533,Centros!$U$2:$V$281,2,FALSE)</f>
        <v>REAL COLEGIO ALFONSO XII</v>
      </c>
      <c r="AR533" s="82" t="str">
        <f>VLOOKUP(A533,Centros!$AC$2:$AE$349,3,FALSE)</f>
        <v>ALGADI</v>
      </c>
      <c r="AS533" s="82">
        <f t="shared" si="37"/>
        <v>110183</v>
      </c>
      <c r="AT533" s="82">
        <f t="shared" si="39"/>
        <v>19228</v>
      </c>
    </row>
    <row r="534" spans="1:46" x14ac:dyDescent="0.3">
      <c r="A534" s="70">
        <v>19228</v>
      </c>
      <c r="B534" s="70">
        <v>1657</v>
      </c>
      <c r="C534" s="71" t="s">
        <v>3934</v>
      </c>
      <c r="D534" s="70">
        <v>1657</v>
      </c>
      <c r="E534" s="71" t="s">
        <v>35</v>
      </c>
      <c r="F534" s="72">
        <v>45597</v>
      </c>
      <c r="G534" s="72"/>
      <c r="H534" s="71" t="s">
        <v>3935</v>
      </c>
      <c r="I534" s="71" t="s">
        <v>3936</v>
      </c>
      <c r="J534" s="71" t="s">
        <v>36</v>
      </c>
      <c r="K534" s="71" t="s">
        <v>3937</v>
      </c>
      <c r="L534" s="71" t="s">
        <v>3938</v>
      </c>
      <c r="M534" s="71" t="s">
        <v>3939</v>
      </c>
      <c r="N534" s="71" t="s">
        <v>3940</v>
      </c>
      <c r="O534" s="71" t="s">
        <v>38</v>
      </c>
      <c r="P534" s="70">
        <v>200</v>
      </c>
      <c r="Q534" s="71" t="s">
        <v>2925</v>
      </c>
      <c r="R534" s="70">
        <v>87.5</v>
      </c>
      <c r="S534" s="72">
        <v>45426</v>
      </c>
      <c r="T534" s="71" t="s">
        <v>3453</v>
      </c>
      <c r="U534" s="71" t="s">
        <v>155</v>
      </c>
      <c r="V534" s="72">
        <v>30740</v>
      </c>
      <c r="W534" s="71" t="s">
        <v>302</v>
      </c>
      <c r="X534" s="71" t="s">
        <v>42</v>
      </c>
      <c r="Y534" s="71" t="s">
        <v>43</v>
      </c>
      <c r="Z534" s="70">
        <v>0</v>
      </c>
      <c r="AA534" s="70">
        <v>6</v>
      </c>
      <c r="AB534" s="71" t="s">
        <v>36</v>
      </c>
      <c r="AC534" s="71" t="s">
        <v>2905</v>
      </c>
      <c r="AD534" s="71" t="s">
        <v>44</v>
      </c>
      <c r="AE534" s="71" t="s">
        <v>45</v>
      </c>
      <c r="AF534" s="71" t="s">
        <v>155</v>
      </c>
      <c r="AG534" s="71" t="s">
        <v>55</v>
      </c>
      <c r="AH534" s="73">
        <v>1039.68</v>
      </c>
      <c r="AI534" s="73">
        <v>169</v>
      </c>
      <c r="AJ534" s="73">
        <v>429.59</v>
      </c>
      <c r="AK534" s="70"/>
      <c r="AL534" s="73">
        <v>1638.27</v>
      </c>
      <c r="AM534" s="73">
        <v>54.61</v>
      </c>
      <c r="AN534" s="109">
        <f t="shared" si="38"/>
        <v>7.8014285714285716</v>
      </c>
      <c r="AO534" s="82" t="str">
        <f t="shared" si="36"/>
        <v>1922859</v>
      </c>
      <c r="AP534" s="82">
        <f>VLOOKUP(AO534,Centros!$AA$2:$AB$490,2,FALSE)</f>
        <v>340011</v>
      </c>
      <c r="AQ534" s="82" t="str">
        <f>VLOOKUP(AP534,Centros!$U$2:$V$281,2,FALSE)</f>
        <v>CLARETIANOS CORAZON DE MARIA</v>
      </c>
      <c r="AR534" s="82" t="str">
        <f>VLOOKUP(A534,Centros!$AC$2:$AE$349,3,FALSE)</f>
        <v>ALGADI</v>
      </c>
      <c r="AS534" s="82">
        <f t="shared" si="37"/>
        <v>340011</v>
      </c>
      <c r="AT534" s="82">
        <f t="shared" si="39"/>
        <v>19228</v>
      </c>
    </row>
    <row r="535" spans="1:46" x14ac:dyDescent="0.3">
      <c r="A535" s="70">
        <v>19233</v>
      </c>
      <c r="B535" s="70">
        <v>65</v>
      </c>
      <c r="C535" s="71" t="s">
        <v>3941</v>
      </c>
      <c r="D535" s="70">
        <v>65</v>
      </c>
      <c r="E535" s="71" t="s">
        <v>216</v>
      </c>
      <c r="F535" s="72">
        <v>45427</v>
      </c>
      <c r="G535" s="72"/>
      <c r="H535" s="71" t="s">
        <v>3942</v>
      </c>
      <c r="I535" s="71" t="s">
        <v>3943</v>
      </c>
      <c r="J535" s="71" t="s">
        <v>36</v>
      </c>
      <c r="K535" s="71" t="s">
        <v>3944</v>
      </c>
      <c r="L535" s="71" t="s">
        <v>3945</v>
      </c>
      <c r="M535" s="71" t="s">
        <v>3946</v>
      </c>
      <c r="N535" s="71" t="s">
        <v>3947</v>
      </c>
      <c r="O535" s="71" t="s">
        <v>138</v>
      </c>
      <c r="P535" s="70">
        <v>100</v>
      </c>
      <c r="Q535" s="71" t="s">
        <v>2951</v>
      </c>
      <c r="R535" s="70">
        <v>100</v>
      </c>
      <c r="S535" s="72">
        <v>42410</v>
      </c>
      <c r="T535" s="71" t="s">
        <v>3033</v>
      </c>
      <c r="U535" s="71" t="s">
        <v>303</v>
      </c>
      <c r="V535" s="72">
        <v>28360</v>
      </c>
      <c r="W535" s="71" t="s">
        <v>107</v>
      </c>
      <c r="X535" s="71" t="s">
        <v>42</v>
      </c>
      <c r="Y535" s="71" t="s">
        <v>52</v>
      </c>
      <c r="Z535" s="70">
        <v>0</v>
      </c>
      <c r="AA535" s="70">
        <v>6</v>
      </c>
      <c r="AB535" s="71" t="s">
        <v>36</v>
      </c>
      <c r="AC535" s="71" t="s">
        <v>2824</v>
      </c>
      <c r="AD535" s="71" t="s">
        <v>162</v>
      </c>
      <c r="AE535" s="71" t="s">
        <v>45</v>
      </c>
      <c r="AF535" s="71" t="s">
        <v>303</v>
      </c>
      <c r="AG535" s="71" t="s">
        <v>46</v>
      </c>
      <c r="AH535" s="73">
        <v>1430.1</v>
      </c>
      <c r="AI535" s="70"/>
      <c r="AJ535" s="73">
        <v>458.63</v>
      </c>
      <c r="AK535" s="70"/>
      <c r="AL535" s="73">
        <v>1888.73</v>
      </c>
      <c r="AM535" s="73">
        <v>62.96</v>
      </c>
      <c r="AN535" s="109">
        <f t="shared" si="38"/>
        <v>7.87</v>
      </c>
      <c r="AO535" s="82" t="str">
        <f t="shared" si="36"/>
        <v>192335</v>
      </c>
      <c r="AP535" s="82">
        <f>VLOOKUP(AO535,Centros!$AA$2:$AB$490,2,FALSE)</f>
        <v>330002</v>
      </c>
      <c r="AQ535" s="82" t="str">
        <f>VLOOKUP(AP535,Centros!$U$2:$V$281,2,FALSE)</f>
        <v>RESIDENCIA COSTAMAR</v>
      </c>
      <c r="AR535" s="82" t="str">
        <f>VLOOKUP(A535,Centros!$AC$2:$AE$349,3,FALSE)</f>
        <v>ALGADI</v>
      </c>
      <c r="AS535" s="82">
        <f t="shared" si="37"/>
        <v>330002</v>
      </c>
      <c r="AT535" s="82">
        <f t="shared" si="39"/>
        <v>19233</v>
      </c>
    </row>
    <row r="536" spans="1:46" x14ac:dyDescent="0.3">
      <c r="A536" s="70">
        <v>20028</v>
      </c>
      <c r="B536" s="70">
        <v>551</v>
      </c>
      <c r="C536" s="71" t="s">
        <v>6142</v>
      </c>
      <c r="D536" s="70">
        <v>551</v>
      </c>
      <c r="E536" s="71" t="s">
        <v>63</v>
      </c>
      <c r="F536" s="72">
        <v>45908</v>
      </c>
      <c r="G536" s="72"/>
      <c r="H536" s="71" t="s">
        <v>6143</v>
      </c>
      <c r="I536" s="71" t="s">
        <v>6144</v>
      </c>
      <c r="J536" s="71" t="s">
        <v>36</v>
      </c>
      <c r="K536" s="71" t="s">
        <v>6145</v>
      </c>
      <c r="L536" s="71" t="s">
        <v>6146</v>
      </c>
      <c r="M536" s="71" t="s">
        <v>6147</v>
      </c>
      <c r="N536" s="71" t="s">
        <v>37</v>
      </c>
      <c r="O536" s="71" t="s">
        <v>38</v>
      </c>
      <c r="P536" s="70">
        <v>300</v>
      </c>
      <c r="Q536" s="71" t="s">
        <v>78</v>
      </c>
      <c r="R536" s="70">
        <v>25</v>
      </c>
      <c r="S536" s="72">
        <v>44964</v>
      </c>
      <c r="T536" s="71" t="s">
        <v>5605</v>
      </c>
      <c r="U536" s="71" t="s">
        <v>79</v>
      </c>
      <c r="V536" s="72">
        <v>34956</v>
      </c>
      <c r="W536" s="71" t="s">
        <v>158</v>
      </c>
      <c r="X536" s="71" t="s">
        <v>42</v>
      </c>
      <c r="Y536" s="71" t="s">
        <v>36</v>
      </c>
      <c r="Z536" s="70">
        <v>0</v>
      </c>
      <c r="AA536" s="70">
        <v>10</v>
      </c>
      <c r="AB536" s="71" t="s">
        <v>36</v>
      </c>
      <c r="AC536" s="71" t="s">
        <v>2905</v>
      </c>
      <c r="AD536" s="71" t="s">
        <v>44</v>
      </c>
      <c r="AE536" s="71" t="s">
        <v>45</v>
      </c>
      <c r="AF536" s="71" t="s">
        <v>5472</v>
      </c>
      <c r="AG536" s="71" t="s">
        <v>46</v>
      </c>
      <c r="AH536" s="73">
        <v>300.01</v>
      </c>
      <c r="AI536" s="73">
        <v>45.32</v>
      </c>
      <c r="AJ536" s="73">
        <v>126.95</v>
      </c>
      <c r="AK536" s="70"/>
      <c r="AL536" s="73">
        <v>472.28</v>
      </c>
      <c r="AM536" s="73">
        <v>15.74</v>
      </c>
      <c r="AN536" s="109">
        <f t="shared" si="38"/>
        <v>7.87</v>
      </c>
      <c r="AO536" s="82" t="str">
        <f t="shared" si="36"/>
        <v>2002825</v>
      </c>
      <c r="AP536" s="82">
        <f>VLOOKUP(AO536,Centros!$AA$2:$AB$490,2,FALSE)</f>
        <v>110801</v>
      </c>
      <c r="AQ536" s="82" t="str">
        <f>VLOOKUP(AP536,Centros!$U$2:$V$281,2,FALSE)</f>
        <v>COL. VEDRUNA CARABANCHEL</v>
      </c>
      <c r="AR536" s="82" t="str">
        <f>VLOOKUP(A536,Centros!$AC$2:$AE$349,3,FALSE)</f>
        <v>SMI</v>
      </c>
      <c r="AS536" s="82">
        <f t="shared" si="37"/>
        <v>110801</v>
      </c>
      <c r="AT536" s="82">
        <f t="shared" si="39"/>
        <v>20028</v>
      </c>
    </row>
    <row r="537" spans="1:46" x14ac:dyDescent="0.3">
      <c r="A537" s="70">
        <v>20028</v>
      </c>
      <c r="B537" s="70">
        <v>1025</v>
      </c>
      <c r="C537" s="71" t="s">
        <v>6148</v>
      </c>
      <c r="D537" s="70">
        <v>1025</v>
      </c>
      <c r="E537" s="71" t="s">
        <v>63</v>
      </c>
      <c r="F537" s="72">
        <v>45908</v>
      </c>
      <c r="G537" s="72"/>
      <c r="H537" s="71" t="s">
        <v>6149</v>
      </c>
      <c r="I537" s="71" t="s">
        <v>6150</v>
      </c>
      <c r="J537" s="71" t="s">
        <v>36</v>
      </c>
      <c r="K537" s="71" t="s">
        <v>6151</v>
      </c>
      <c r="L537" s="71" t="s">
        <v>6152</v>
      </c>
      <c r="M537" s="71" t="s">
        <v>6153</v>
      </c>
      <c r="N537" s="71" t="s">
        <v>37</v>
      </c>
      <c r="O537" s="71" t="s">
        <v>38</v>
      </c>
      <c r="P537" s="70">
        <v>300</v>
      </c>
      <c r="Q537" s="71" t="s">
        <v>57</v>
      </c>
      <c r="R537" s="70">
        <v>31.25</v>
      </c>
      <c r="S537" s="72">
        <v>45737</v>
      </c>
      <c r="T537" s="71" t="s">
        <v>5407</v>
      </c>
      <c r="U537" s="71" t="s">
        <v>79</v>
      </c>
      <c r="V537" s="72">
        <v>36418</v>
      </c>
      <c r="W537" s="71" t="s">
        <v>210</v>
      </c>
      <c r="X537" s="71" t="s">
        <v>42</v>
      </c>
      <c r="Y537" s="71" t="s">
        <v>52</v>
      </c>
      <c r="Z537" s="70">
        <v>0</v>
      </c>
      <c r="AA537" s="70">
        <v>10</v>
      </c>
      <c r="AB537" s="71" t="s">
        <v>36</v>
      </c>
      <c r="AC537" s="71" t="s">
        <v>2905</v>
      </c>
      <c r="AD537" s="71" t="s">
        <v>44</v>
      </c>
      <c r="AE537" s="71" t="s">
        <v>45</v>
      </c>
      <c r="AF537" s="71" t="s">
        <v>79</v>
      </c>
      <c r="AG537" s="71" t="s">
        <v>46</v>
      </c>
      <c r="AH537" s="73">
        <v>375.01</v>
      </c>
      <c r="AI537" s="73">
        <v>56.65</v>
      </c>
      <c r="AJ537" s="73">
        <v>160.07</v>
      </c>
      <c r="AK537" s="70"/>
      <c r="AL537" s="73">
        <v>591.73</v>
      </c>
      <c r="AM537" s="73">
        <v>19.72</v>
      </c>
      <c r="AN537" s="109">
        <f t="shared" si="38"/>
        <v>7.8879999999999999</v>
      </c>
      <c r="AO537" s="82" t="str">
        <f t="shared" si="36"/>
        <v>2002810</v>
      </c>
      <c r="AP537" s="82">
        <f>VLOOKUP(AO537,Centros!$AA$2:$AB$490,2,FALSE)</f>
        <v>110061</v>
      </c>
      <c r="AQ537" s="82" t="str">
        <f>VLOOKUP(AP537,Centros!$U$2:$V$281,2,FALSE)</f>
        <v>COL. SAN AGUSTIN - MADRID</v>
      </c>
      <c r="AR537" s="82" t="str">
        <f>VLOOKUP(A537,Centros!$AC$2:$AE$349,3,FALSE)</f>
        <v>SMI</v>
      </c>
      <c r="AS537" s="82">
        <f t="shared" si="37"/>
        <v>110061</v>
      </c>
      <c r="AT537" s="82">
        <f t="shared" si="39"/>
        <v>20028</v>
      </c>
    </row>
    <row r="538" spans="1:46" x14ac:dyDescent="0.3">
      <c r="A538" s="70">
        <v>19228</v>
      </c>
      <c r="B538" s="70">
        <v>989</v>
      </c>
      <c r="C538" s="71" t="s">
        <v>8849</v>
      </c>
      <c r="D538" s="70">
        <v>989</v>
      </c>
      <c r="E538" s="71" t="s">
        <v>35</v>
      </c>
      <c r="F538" s="72">
        <v>45904</v>
      </c>
      <c r="G538" s="72"/>
      <c r="H538" s="71" t="s">
        <v>8850</v>
      </c>
      <c r="I538" s="71" t="s">
        <v>8851</v>
      </c>
      <c r="J538" s="71" t="s">
        <v>36</v>
      </c>
      <c r="K538" s="71" t="s">
        <v>8852</v>
      </c>
      <c r="L538" s="71" t="s">
        <v>8853</v>
      </c>
      <c r="M538" s="71" t="s">
        <v>8854</v>
      </c>
      <c r="N538" s="71" t="s">
        <v>37</v>
      </c>
      <c r="O538" s="71" t="s">
        <v>38</v>
      </c>
      <c r="P538" s="70">
        <v>389</v>
      </c>
      <c r="Q538" s="71" t="s">
        <v>167</v>
      </c>
      <c r="R538" s="70">
        <v>50</v>
      </c>
      <c r="S538" s="72">
        <v>45681</v>
      </c>
      <c r="T538" s="71" t="s">
        <v>2839</v>
      </c>
      <c r="U538" s="71" t="s">
        <v>40</v>
      </c>
      <c r="V538" s="72">
        <v>34062</v>
      </c>
      <c r="W538" s="71" t="s">
        <v>159</v>
      </c>
      <c r="X538" s="71" t="s">
        <v>42</v>
      </c>
      <c r="Y538" s="71" t="s">
        <v>66</v>
      </c>
      <c r="Z538" s="70">
        <v>0</v>
      </c>
      <c r="AA538" s="70">
        <v>10</v>
      </c>
      <c r="AB538" s="71" t="s">
        <v>36</v>
      </c>
      <c r="AC538" s="71" t="s">
        <v>2905</v>
      </c>
      <c r="AD538" s="71" t="s">
        <v>44</v>
      </c>
      <c r="AE538" s="71" t="s">
        <v>53</v>
      </c>
      <c r="AF538" s="71" t="s">
        <v>40</v>
      </c>
      <c r="AG538" s="71" t="s">
        <v>46</v>
      </c>
      <c r="AH538" s="73">
        <v>600.02</v>
      </c>
      <c r="AI538" s="73">
        <v>90.64</v>
      </c>
      <c r="AJ538" s="73">
        <v>245.47</v>
      </c>
      <c r="AK538" s="70"/>
      <c r="AL538" s="73">
        <v>936.13</v>
      </c>
      <c r="AM538" s="73">
        <v>31.2</v>
      </c>
      <c r="AN538" s="109">
        <f t="shared" si="38"/>
        <v>7.8</v>
      </c>
      <c r="AO538" s="82" t="str">
        <f t="shared" si="36"/>
        <v>1922850</v>
      </c>
      <c r="AP538" s="82">
        <f>VLOOKUP(AO538,Centros!$AA$2:$AB$490,2,FALSE)</f>
        <v>110091</v>
      </c>
      <c r="AQ538" s="82" t="str">
        <f>VLOOKUP(AP538,Centros!$U$2:$V$281,2,FALSE)</f>
        <v>COLEGIO CLARET -MADRID</v>
      </c>
      <c r="AR538" s="82" t="str">
        <f>VLOOKUP(A538,Centros!$AC$2:$AE$349,3,FALSE)</f>
        <v>ALGADI</v>
      </c>
      <c r="AS538" s="82">
        <f t="shared" si="37"/>
        <v>110091</v>
      </c>
      <c r="AT538" s="82">
        <f t="shared" si="39"/>
        <v>19228</v>
      </c>
    </row>
    <row r="539" spans="1:46" x14ac:dyDescent="0.3">
      <c r="A539" s="70">
        <v>19228</v>
      </c>
      <c r="B539" s="70">
        <v>1528</v>
      </c>
      <c r="C539" s="71" t="s">
        <v>8855</v>
      </c>
      <c r="D539" s="70">
        <v>1528</v>
      </c>
      <c r="E539" s="71" t="s">
        <v>35</v>
      </c>
      <c r="F539" s="72">
        <v>45931</v>
      </c>
      <c r="G539" s="72"/>
      <c r="H539" s="71" t="s">
        <v>8856</v>
      </c>
      <c r="I539" s="71" t="s">
        <v>8857</v>
      </c>
      <c r="J539" s="71" t="s">
        <v>36</v>
      </c>
      <c r="K539" s="71" t="s">
        <v>8858</v>
      </c>
      <c r="L539" s="71" t="s">
        <v>8859</v>
      </c>
      <c r="M539" s="71" t="s">
        <v>8860</v>
      </c>
      <c r="N539" s="71" t="s">
        <v>37</v>
      </c>
      <c r="O539" s="71" t="s">
        <v>38</v>
      </c>
      <c r="P539" s="70">
        <v>300</v>
      </c>
      <c r="Q539" s="71" t="s">
        <v>57</v>
      </c>
      <c r="R539" s="70">
        <v>37.5</v>
      </c>
      <c r="S539" s="72">
        <v>45272</v>
      </c>
      <c r="T539" s="71" t="s">
        <v>5759</v>
      </c>
      <c r="U539" s="71" t="s">
        <v>40</v>
      </c>
      <c r="V539" s="72">
        <v>24617</v>
      </c>
      <c r="W539" s="71" t="s">
        <v>312</v>
      </c>
      <c r="X539" s="71" t="s">
        <v>42</v>
      </c>
      <c r="Y539" s="71" t="s">
        <v>52</v>
      </c>
      <c r="Z539" s="70">
        <v>0</v>
      </c>
      <c r="AA539" s="70">
        <v>10</v>
      </c>
      <c r="AB539" s="71" t="s">
        <v>36</v>
      </c>
      <c r="AC539" s="71" t="s">
        <v>2905</v>
      </c>
      <c r="AD539" s="71" t="s">
        <v>44</v>
      </c>
      <c r="AE539" s="71" t="s">
        <v>45</v>
      </c>
      <c r="AF539" s="71" t="s">
        <v>40</v>
      </c>
      <c r="AG539" s="71" t="s">
        <v>46</v>
      </c>
      <c r="AH539" s="73">
        <v>450.02</v>
      </c>
      <c r="AI539" s="73">
        <v>67.98</v>
      </c>
      <c r="AJ539" s="73">
        <v>184.1</v>
      </c>
      <c r="AK539" s="70"/>
      <c r="AL539" s="73">
        <v>702.1</v>
      </c>
      <c r="AM539" s="73">
        <v>23.4</v>
      </c>
      <c r="AN539" s="109">
        <f t="shared" si="38"/>
        <v>7.8</v>
      </c>
      <c r="AO539" s="82" t="str">
        <f t="shared" si="36"/>
        <v>1922851</v>
      </c>
      <c r="AP539" s="82">
        <f>VLOOKUP(AO539,Centros!$AA$2:$AB$490,2,FALSE)</f>
        <v>110120</v>
      </c>
      <c r="AQ539" s="82" t="str">
        <f>VLOOKUP(AP539,Centros!$U$2:$V$281,2,FALSE)</f>
        <v>COLEGIO CRISTO REY  - LAS ROZAS</v>
      </c>
      <c r="AR539" s="82" t="str">
        <f>VLOOKUP(A539,Centros!$AC$2:$AE$349,3,FALSE)</f>
        <v>ALGADI</v>
      </c>
      <c r="AS539" s="82">
        <f t="shared" si="37"/>
        <v>110120</v>
      </c>
      <c r="AT539" s="82">
        <f t="shared" si="39"/>
        <v>19228</v>
      </c>
    </row>
    <row r="540" spans="1:46" x14ac:dyDescent="0.3">
      <c r="A540" s="70">
        <v>19246</v>
      </c>
      <c r="B540" s="70">
        <v>109</v>
      </c>
      <c r="C540" s="71" t="s">
        <v>8861</v>
      </c>
      <c r="D540" s="70">
        <v>109</v>
      </c>
      <c r="E540" s="71" t="s">
        <v>113</v>
      </c>
      <c r="F540" s="72">
        <v>45931</v>
      </c>
      <c r="G540" s="72"/>
      <c r="H540" s="71" t="s">
        <v>8862</v>
      </c>
      <c r="I540" s="71" t="s">
        <v>8863</v>
      </c>
      <c r="J540" s="71" t="s">
        <v>36</v>
      </c>
      <c r="K540" s="71" t="s">
        <v>8864</v>
      </c>
      <c r="L540" s="71" t="s">
        <v>8865</v>
      </c>
      <c r="M540" s="71" t="s">
        <v>8866</v>
      </c>
      <c r="N540" s="71" t="s">
        <v>136</v>
      </c>
      <c r="O540" s="71" t="s">
        <v>114</v>
      </c>
      <c r="P540" s="70">
        <v>300</v>
      </c>
      <c r="Q540" s="71" t="s">
        <v>57</v>
      </c>
      <c r="R540" s="70">
        <v>37.5</v>
      </c>
      <c r="S540" s="72">
        <v>44105</v>
      </c>
      <c r="T540" s="71" t="s">
        <v>7579</v>
      </c>
      <c r="U540" s="71" t="s">
        <v>40</v>
      </c>
      <c r="V540" s="72">
        <v>26726</v>
      </c>
      <c r="W540" s="71" t="s">
        <v>911</v>
      </c>
      <c r="X540" s="71" t="s">
        <v>42</v>
      </c>
      <c r="Y540" s="71" t="s">
        <v>140</v>
      </c>
      <c r="Z540" s="70">
        <v>0</v>
      </c>
      <c r="AA540" s="70">
        <v>9</v>
      </c>
      <c r="AB540" s="71" t="s">
        <v>36</v>
      </c>
      <c r="AC540" s="71" t="s">
        <v>2908</v>
      </c>
      <c r="AD540" s="71" t="s">
        <v>44</v>
      </c>
      <c r="AE540" s="71" t="s">
        <v>45</v>
      </c>
      <c r="AF540" s="71" t="s">
        <v>40</v>
      </c>
      <c r="AG540" s="71" t="s">
        <v>46</v>
      </c>
      <c r="AH540" s="73">
        <v>572.5</v>
      </c>
      <c r="AI540" s="70"/>
      <c r="AJ540" s="73">
        <v>184.1</v>
      </c>
      <c r="AK540" s="70"/>
      <c r="AL540" s="73">
        <v>756.6</v>
      </c>
      <c r="AM540" s="73">
        <v>25.22</v>
      </c>
      <c r="AN540" s="109">
        <f t="shared" si="38"/>
        <v>8.4066666666666663</v>
      </c>
      <c r="AO540" s="82" t="str">
        <f t="shared" si="36"/>
        <v>192469</v>
      </c>
      <c r="AP540" s="82">
        <f>VLOOKUP(AO540,Centros!$AA$2:$AB$490,2,FALSE)</f>
        <v>110503</v>
      </c>
      <c r="AQ540" s="82" t="str">
        <f>VLOOKUP(AP540,Centros!$U$2:$V$281,2,FALSE)</f>
        <v>C.STA TERESA DE JESÚS EL VEDAT</v>
      </c>
      <c r="AR540" s="82" t="str">
        <f>VLOOKUP(A540,Centros!$AC$2:$AE$349,3,FALSE)</f>
        <v>ALGADI</v>
      </c>
      <c r="AS540" s="82">
        <f t="shared" si="37"/>
        <v>110503</v>
      </c>
      <c r="AT540" s="82">
        <f t="shared" si="39"/>
        <v>19246</v>
      </c>
    </row>
    <row r="541" spans="1:46" x14ac:dyDescent="0.3">
      <c r="A541" s="70">
        <v>19228</v>
      </c>
      <c r="B541" s="70">
        <v>2238</v>
      </c>
      <c r="C541" s="71" t="s">
        <v>8867</v>
      </c>
      <c r="D541" s="70">
        <v>2238</v>
      </c>
      <c r="E541" s="71" t="s">
        <v>35</v>
      </c>
      <c r="F541" s="72">
        <v>45908</v>
      </c>
      <c r="G541" s="72"/>
      <c r="H541" s="71" t="s">
        <v>8868</v>
      </c>
      <c r="I541" s="71" t="s">
        <v>8869</v>
      </c>
      <c r="J541" s="71" t="s">
        <v>36</v>
      </c>
      <c r="K541" s="71" t="s">
        <v>8870</v>
      </c>
      <c r="L541" s="71" t="s">
        <v>8871</v>
      </c>
      <c r="M541" s="71" t="s">
        <v>8872</v>
      </c>
      <c r="N541" s="71" t="s">
        <v>8873</v>
      </c>
      <c r="O541" s="71" t="s">
        <v>143</v>
      </c>
      <c r="P541" s="70">
        <v>300</v>
      </c>
      <c r="Q541" s="71" t="s">
        <v>57</v>
      </c>
      <c r="R541" s="70">
        <v>37.5</v>
      </c>
      <c r="S541" s="72">
        <v>45908</v>
      </c>
      <c r="T541" s="71" t="s">
        <v>6208</v>
      </c>
      <c r="U541" s="71" t="s">
        <v>40</v>
      </c>
      <c r="V541" s="72">
        <v>34974</v>
      </c>
      <c r="W541" s="71" t="s">
        <v>883</v>
      </c>
      <c r="X541" s="71" t="s">
        <v>51</v>
      </c>
      <c r="Y541" s="71" t="s">
        <v>52</v>
      </c>
      <c r="Z541" s="70">
        <v>0</v>
      </c>
      <c r="AA541" s="70">
        <v>10</v>
      </c>
      <c r="AB541" s="71" t="s">
        <v>36</v>
      </c>
      <c r="AC541" s="71" t="s">
        <v>2905</v>
      </c>
      <c r="AD541" s="71" t="s">
        <v>44</v>
      </c>
      <c r="AE541" s="71" t="s">
        <v>45</v>
      </c>
      <c r="AF541" s="71" t="s">
        <v>40</v>
      </c>
      <c r="AG541" s="71" t="s">
        <v>46</v>
      </c>
      <c r="AH541" s="73">
        <v>407.9</v>
      </c>
      <c r="AI541" s="73">
        <v>67.98</v>
      </c>
      <c r="AJ541" s="73">
        <v>184.1</v>
      </c>
      <c r="AK541" s="70"/>
      <c r="AL541" s="73">
        <v>659.98</v>
      </c>
      <c r="AM541" s="73">
        <v>22</v>
      </c>
      <c r="AN541" s="109">
        <f t="shared" si="38"/>
        <v>7.333333333333333</v>
      </c>
      <c r="AO541" s="82" t="str">
        <f t="shared" si="36"/>
        <v>19228112</v>
      </c>
      <c r="AP541" s="82">
        <f>VLOOKUP(AO541,Centros!$AA$2:$AB$490,2,FALSE)</f>
        <v>110123</v>
      </c>
      <c r="AQ541" s="82" t="str">
        <f>VLOOKUP(AP541,Centros!$U$2:$V$281,2,FALSE)</f>
        <v>BREWSTER MADRID</v>
      </c>
      <c r="AR541" s="82" t="str">
        <f>VLOOKUP(A541,Centros!$AC$2:$AE$349,3,FALSE)</f>
        <v>ALGADI</v>
      </c>
      <c r="AS541" s="82">
        <f t="shared" si="37"/>
        <v>110123</v>
      </c>
      <c r="AT541" s="82">
        <f t="shared" si="39"/>
        <v>19228</v>
      </c>
    </row>
    <row r="542" spans="1:46" x14ac:dyDescent="0.3">
      <c r="A542" s="70">
        <v>19228</v>
      </c>
      <c r="B542" s="70">
        <v>1329</v>
      </c>
      <c r="C542" s="71" t="s">
        <v>3948</v>
      </c>
      <c r="D542" s="70">
        <v>1329</v>
      </c>
      <c r="E542" s="71" t="s">
        <v>35</v>
      </c>
      <c r="F542" s="72">
        <v>45200</v>
      </c>
      <c r="G542" s="72"/>
      <c r="H542" s="71" t="s">
        <v>3949</v>
      </c>
      <c r="I542" s="71" t="s">
        <v>3950</v>
      </c>
      <c r="J542" s="71" t="s">
        <v>36</v>
      </c>
      <c r="K542" s="71" t="s">
        <v>3951</v>
      </c>
      <c r="L542" s="71" t="s">
        <v>3952</v>
      </c>
      <c r="M542" s="71" t="s">
        <v>3953</v>
      </c>
      <c r="N542" s="71" t="s">
        <v>37</v>
      </c>
      <c r="O542" s="71" t="s">
        <v>38</v>
      </c>
      <c r="P542" s="70">
        <v>100</v>
      </c>
      <c r="Q542" s="71" t="s">
        <v>2951</v>
      </c>
      <c r="R542" s="70">
        <v>100</v>
      </c>
      <c r="S542" s="72">
        <v>45120</v>
      </c>
      <c r="T542" s="71" t="s">
        <v>2843</v>
      </c>
      <c r="U542" s="71" t="s">
        <v>155</v>
      </c>
      <c r="V542" s="72">
        <v>33321</v>
      </c>
      <c r="W542" s="71" t="s">
        <v>335</v>
      </c>
      <c r="X542" s="71" t="s">
        <v>42</v>
      </c>
      <c r="Y542" s="71" t="s">
        <v>36</v>
      </c>
      <c r="Z542" s="70">
        <v>0</v>
      </c>
      <c r="AA542" s="70">
        <v>6</v>
      </c>
      <c r="AB542" s="71" t="s">
        <v>36</v>
      </c>
      <c r="AC542" s="71" t="s">
        <v>2905</v>
      </c>
      <c r="AD542" s="71" t="s">
        <v>44</v>
      </c>
      <c r="AE542" s="71" t="s">
        <v>45</v>
      </c>
      <c r="AF542" s="71" t="s">
        <v>69</v>
      </c>
      <c r="AG542" s="71" t="s">
        <v>46</v>
      </c>
      <c r="AH542" s="73">
        <v>1871.35</v>
      </c>
      <c r="AI542" s="70"/>
      <c r="AJ542" s="73">
        <v>-850.16</v>
      </c>
      <c r="AK542" s="70"/>
      <c r="AL542" s="73">
        <v>1021.19</v>
      </c>
      <c r="AM542" s="73">
        <v>34.04</v>
      </c>
      <c r="AN542" s="109">
        <f t="shared" si="38"/>
        <v>4.2549999999999999</v>
      </c>
      <c r="AO542" s="82" t="str">
        <f t="shared" si="36"/>
        <v>1922860</v>
      </c>
      <c r="AP542" s="82">
        <f>VLOOKUP(AO542,Centros!$AA$2:$AB$490,2,FALSE)</f>
        <v>350001</v>
      </c>
      <c r="AQ542" s="82" t="str">
        <f>VLOOKUP(AP542,Centros!$U$2:$V$281,2,FALSE)</f>
        <v>CLARETIANOS COLMENAR SEMINARIO</v>
      </c>
      <c r="AR542" s="82" t="str">
        <f>VLOOKUP(A542,Centros!$AC$2:$AE$349,3,FALSE)</f>
        <v>ALGADI</v>
      </c>
      <c r="AS542" s="82">
        <f t="shared" si="37"/>
        <v>350001</v>
      </c>
      <c r="AT542" s="82">
        <f t="shared" si="39"/>
        <v>19228</v>
      </c>
    </row>
    <row r="543" spans="1:46" x14ac:dyDescent="0.3">
      <c r="A543" s="70">
        <v>20028</v>
      </c>
      <c r="B543" s="70">
        <v>918</v>
      </c>
      <c r="C543" s="71" t="s">
        <v>8874</v>
      </c>
      <c r="D543" s="70">
        <v>918</v>
      </c>
      <c r="E543" s="71" t="s">
        <v>63</v>
      </c>
      <c r="F543" s="72">
        <v>45908</v>
      </c>
      <c r="G543" s="72"/>
      <c r="H543" s="71" t="s">
        <v>8875</v>
      </c>
      <c r="I543" s="71" t="s">
        <v>8876</v>
      </c>
      <c r="J543" s="71" t="s">
        <v>36</v>
      </c>
      <c r="K543" s="71" t="s">
        <v>8877</v>
      </c>
      <c r="L543" s="71" t="s">
        <v>8878</v>
      </c>
      <c r="M543" s="71" t="s">
        <v>8879</v>
      </c>
      <c r="N543" s="71" t="s">
        <v>64</v>
      </c>
      <c r="O543" s="71" t="s">
        <v>38</v>
      </c>
      <c r="P543" s="70">
        <v>300</v>
      </c>
      <c r="Q543" s="71" t="s">
        <v>78</v>
      </c>
      <c r="R543" s="70">
        <v>25</v>
      </c>
      <c r="S543" s="72">
        <v>45566</v>
      </c>
      <c r="T543" s="71" t="s">
        <v>5500</v>
      </c>
      <c r="U543" s="71" t="s">
        <v>79</v>
      </c>
      <c r="V543" s="72">
        <v>36717</v>
      </c>
      <c r="W543" s="71" t="s">
        <v>248</v>
      </c>
      <c r="X543" s="71" t="s">
        <v>42</v>
      </c>
      <c r="Y543" s="71" t="s">
        <v>52</v>
      </c>
      <c r="Z543" s="70">
        <v>0</v>
      </c>
      <c r="AA543" s="70">
        <v>10</v>
      </c>
      <c r="AB543" s="71" t="s">
        <v>36</v>
      </c>
      <c r="AC543" s="71" t="s">
        <v>2905</v>
      </c>
      <c r="AD543" s="71" t="s">
        <v>44</v>
      </c>
      <c r="AE543" s="71" t="s">
        <v>45</v>
      </c>
      <c r="AF543" s="71" t="s">
        <v>7698</v>
      </c>
      <c r="AG543" s="71" t="s">
        <v>46</v>
      </c>
      <c r="AH543" s="73">
        <v>300.01</v>
      </c>
      <c r="AI543" s="73">
        <v>45.32</v>
      </c>
      <c r="AJ543" s="73">
        <v>126.95</v>
      </c>
      <c r="AK543" s="70"/>
      <c r="AL543" s="73">
        <v>472.28</v>
      </c>
      <c r="AM543" s="73">
        <v>15.74</v>
      </c>
      <c r="AN543" s="109">
        <f t="shared" si="38"/>
        <v>7.87</v>
      </c>
      <c r="AO543" s="82" t="str">
        <f t="shared" si="36"/>
        <v>2002816</v>
      </c>
      <c r="AP543" s="82">
        <f>VLOOKUP(AO543,Centros!$AA$2:$AB$490,2,FALSE)</f>
        <v>110070</v>
      </c>
      <c r="AQ543" s="82" t="str">
        <f>VLOOKUP(AP543,Centros!$U$2:$V$281,2,FALSE)</f>
        <v>COL. SAG. CORAZON JESUS-VALDERRIBA</v>
      </c>
      <c r="AR543" s="82" t="str">
        <f>VLOOKUP(A543,Centros!$AC$2:$AE$349,3,FALSE)</f>
        <v>SMI</v>
      </c>
      <c r="AS543" s="82">
        <f t="shared" si="37"/>
        <v>110070</v>
      </c>
      <c r="AT543" s="82">
        <f t="shared" si="39"/>
        <v>20028</v>
      </c>
    </row>
    <row r="544" spans="1:46" x14ac:dyDescent="0.3">
      <c r="A544" s="70">
        <v>19228</v>
      </c>
      <c r="B544" s="70">
        <v>235</v>
      </c>
      <c r="C544" s="71" t="s">
        <v>6154</v>
      </c>
      <c r="D544" s="70">
        <v>235</v>
      </c>
      <c r="E544" s="71" t="s">
        <v>35</v>
      </c>
      <c r="F544" s="72">
        <v>45908</v>
      </c>
      <c r="G544" s="72"/>
      <c r="H544" s="71" t="s">
        <v>6155</v>
      </c>
      <c r="I544" s="71" t="s">
        <v>6156</v>
      </c>
      <c r="J544" s="71" t="s">
        <v>6157</v>
      </c>
      <c r="K544" s="71" t="s">
        <v>6157</v>
      </c>
      <c r="L544" s="71" t="s">
        <v>6158</v>
      </c>
      <c r="M544" s="71" t="s">
        <v>6159</v>
      </c>
      <c r="N544" s="71" t="s">
        <v>5579</v>
      </c>
      <c r="O544" s="71" t="s">
        <v>38</v>
      </c>
      <c r="P544" s="70">
        <v>300</v>
      </c>
      <c r="Q544" s="71" t="s">
        <v>78</v>
      </c>
      <c r="R544" s="70">
        <v>100</v>
      </c>
      <c r="S544" s="72">
        <v>44088</v>
      </c>
      <c r="T544" s="71" t="s">
        <v>123</v>
      </c>
      <c r="U544" s="71" t="s">
        <v>155</v>
      </c>
      <c r="V544" s="72">
        <v>26538</v>
      </c>
      <c r="W544" s="71" t="s">
        <v>125</v>
      </c>
      <c r="X544" s="71" t="s">
        <v>42</v>
      </c>
      <c r="Y544" s="71" t="s">
        <v>36</v>
      </c>
      <c r="Z544" s="70">
        <v>0</v>
      </c>
      <c r="AA544" s="70">
        <v>6</v>
      </c>
      <c r="AB544" s="71" t="s">
        <v>36</v>
      </c>
      <c r="AC544" s="71" t="s">
        <v>2905</v>
      </c>
      <c r="AD544" s="71" t="s">
        <v>44</v>
      </c>
      <c r="AE544" s="71" t="s">
        <v>61</v>
      </c>
      <c r="AF544" s="71" t="s">
        <v>155</v>
      </c>
      <c r="AG544" s="71" t="s">
        <v>46</v>
      </c>
      <c r="AH544" s="73">
        <v>1188.19</v>
      </c>
      <c r="AI544" s="73">
        <v>193.14</v>
      </c>
      <c r="AJ544" s="73">
        <v>456.27</v>
      </c>
      <c r="AK544" s="70"/>
      <c r="AL544" s="73">
        <v>1837.6</v>
      </c>
      <c r="AM544" s="73">
        <v>61.25</v>
      </c>
      <c r="AN544" s="109">
        <f t="shared" si="38"/>
        <v>7.65625</v>
      </c>
      <c r="AO544" s="82" t="str">
        <f t="shared" si="36"/>
        <v>1922832</v>
      </c>
      <c r="AP544" s="82">
        <f>VLOOKUP(AO544,Centros!$AA$2:$AB$490,2,FALSE)</f>
        <v>110061</v>
      </c>
      <c r="AQ544" s="82" t="str">
        <f>VLOOKUP(AP544,Centros!$U$2:$V$281,2,FALSE)</f>
        <v>COL. SAN AGUSTIN - MADRID</v>
      </c>
      <c r="AR544" s="82" t="str">
        <f>VLOOKUP(A544,Centros!$AC$2:$AE$349,3,FALSE)</f>
        <v>ALGADI</v>
      </c>
      <c r="AS544" s="82">
        <f t="shared" si="37"/>
        <v>110061</v>
      </c>
      <c r="AT544" s="82">
        <f t="shared" si="39"/>
        <v>19228</v>
      </c>
    </row>
    <row r="545" spans="1:46" x14ac:dyDescent="0.3">
      <c r="A545" s="70">
        <v>19208</v>
      </c>
      <c r="B545" s="70">
        <v>7</v>
      </c>
      <c r="C545" s="71" t="s">
        <v>6160</v>
      </c>
      <c r="D545" s="70">
        <v>7</v>
      </c>
      <c r="E545" s="71" t="s">
        <v>1226</v>
      </c>
      <c r="F545" s="72">
        <v>45894</v>
      </c>
      <c r="G545" s="72"/>
      <c r="H545" s="71" t="s">
        <v>6161</v>
      </c>
      <c r="I545" s="71" t="s">
        <v>6162</v>
      </c>
      <c r="J545" s="71" t="s">
        <v>6163</v>
      </c>
      <c r="K545" s="71" t="s">
        <v>6164</v>
      </c>
      <c r="L545" s="71" t="s">
        <v>6165</v>
      </c>
      <c r="M545" s="71" t="s">
        <v>6166</v>
      </c>
      <c r="N545" s="71" t="s">
        <v>6167</v>
      </c>
      <c r="O545" s="71" t="s">
        <v>81</v>
      </c>
      <c r="P545" s="70">
        <v>300</v>
      </c>
      <c r="Q545" s="71" t="s">
        <v>78</v>
      </c>
      <c r="R545" s="70">
        <v>81.25</v>
      </c>
      <c r="S545" s="72">
        <v>42646</v>
      </c>
      <c r="T545" s="71" t="s">
        <v>1228</v>
      </c>
      <c r="U545" s="71" t="s">
        <v>5958</v>
      </c>
      <c r="V545" s="72">
        <v>30824</v>
      </c>
      <c r="W545" s="71" t="s">
        <v>70</v>
      </c>
      <c r="X545" s="71" t="s">
        <v>42</v>
      </c>
      <c r="Y545" s="71" t="s">
        <v>36</v>
      </c>
      <c r="Z545" s="70">
        <v>0</v>
      </c>
      <c r="AA545" s="70">
        <v>10</v>
      </c>
      <c r="AB545" s="71" t="s">
        <v>36</v>
      </c>
      <c r="AC545" s="71" t="s">
        <v>2906</v>
      </c>
      <c r="AD545" s="71" t="s">
        <v>44</v>
      </c>
      <c r="AE545" s="71" t="s">
        <v>1236</v>
      </c>
      <c r="AF545" s="71" t="s">
        <v>5958</v>
      </c>
      <c r="AG545" s="71" t="s">
        <v>46</v>
      </c>
      <c r="AH545" s="73">
        <v>1279.5</v>
      </c>
      <c r="AI545" s="73">
        <v>206.37</v>
      </c>
      <c r="AJ545" s="73">
        <v>476.53</v>
      </c>
      <c r="AK545" s="70"/>
      <c r="AL545" s="73">
        <v>1962.4</v>
      </c>
      <c r="AM545" s="73">
        <v>63.3</v>
      </c>
      <c r="AN545" s="109">
        <f t="shared" si="38"/>
        <v>9.7384615384615376</v>
      </c>
      <c r="AO545" s="82" t="str">
        <f t="shared" si="36"/>
        <v>192081</v>
      </c>
      <c r="AP545" s="82">
        <f>VLOOKUP(AO545,Centros!$AA$2:$AB$490,2,FALSE)</f>
        <v>110067</v>
      </c>
      <c r="AQ545" s="82" t="str">
        <f>VLOOKUP(AP545,Centros!$U$2:$V$281,2,FALSE)</f>
        <v>COL-LEGI PADRE DAMIAN VALLVIDRERA</v>
      </c>
      <c r="AR545" s="82" t="str">
        <f>VLOOKUP(A545,Centros!$AC$2:$AE$349,3,FALSE)</f>
        <v>ALGADI</v>
      </c>
      <c r="AS545" s="82">
        <f t="shared" si="37"/>
        <v>110067</v>
      </c>
      <c r="AT545" s="82">
        <f t="shared" si="39"/>
        <v>19208</v>
      </c>
    </row>
    <row r="546" spans="1:46" x14ac:dyDescent="0.3">
      <c r="A546" s="70">
        <v>20028</v>
      </c>
      <c r="B546" s="70">
        <v>1026</v>
      </c>
      <c r="C546" s="71" t="s">
        <v>8880</v>
      </c>
      <c r="D546" s="70">
        <v>1026</v>
      </c>
      <c r="E546" s="71" t="s">
        <v>63</v>
      </c>
      <c r="F546" s="72">
        <v>45931</v>
      </c>
      <c r="G546" s="72"/>
      <c r="H546" s="71" t="s">
        <v>8881</v>
      </c>
      <c r="I546" s="71" t="s">
        <v>8882</v>
      </c>
      <c r="J546" s="71" t="s">
        <v>36</v>
      </c>
      <c r="K546" s="71" t="s">
        <v>8883</v>
      </c>
      <c r="L546" s="71" t="s">
        <v>8884</v>
      </c>
      <c r="M546" s="71" t="s">
        <v>8885</v>
      </c>
      <c r="N546" s="71" t="s">
        <v>338</v>
      </c>
      <c r="O546" s="71" t="s">
        <v>38</v>
      </c>
      <c r="P546" s="70">
        <v>300</v>
      </c>
      <c r="Q546" s="71" t="s">
        <v>57</v>
      </c>
      <c r="R546" s="70">
        <v>25</v>
      </c>
      <c r="S546" s="72">
        <v>45742</v>
      </c>
      <c r="T546" s="71" t="s">
        <v>7215</v>
      </c>
      <c r="U546" s="71" t="s">
        <v>79</v>
      </c>
      <c r="V546" s="72">
        <v>36782</v>
      </c>
      <c r="W546" s="71" t="s">
        <v>276</v>
      </c>
      <c r="X546" s="71" t="s">
        <v>42</v>
      </c>
      <c r="Y546" s="71" t="s">
        <v>43</v>
      </c>
      <c r="Z546" s="70">
        <v>0</v>
      </c>
      <c r="AA546" s="70">
        <v>10</v>
      </c>
      <c r="AB546" s="71" t="s">
        <v>36</v>
      </c>
      <c r="AC546" s="71" t="s">
        <v>2905</v>
      </c>
      <c r="AD546" s="71" t="s">
        <v>44</v>
      </c>
      <c r="AE546" s="71" t="s">
        <v>45</v>
      </c>
      <c r="AF546" s="71" t="s">
        <v>5324</v>
      </c>
      <c r="AG546" s="71" t="s">
        <v>46</v>
      </c>
      <c r="AH546" s="73">
        <v>300.01</v>
      </c>
      <c r="AI546" s="73">
        <v>45.32</v>
      </c>
      <c r="AJ546" s="73">
        <v>126.95</v>
      </c>
      <c r="AK546" s="70"/>
      <c r="AL546" s="73">
        <v>472.28</v>
      </c>
      <c r="AM546" s="73">
        <v>15.74</v>
      </c>
      <c r="AN546" s="109">
        <f t="shared" si="38"/>
        <v>7.87</v>
      </c>
      <c r="AO546" s="82" t="str">
        <f t="shared" si="36"/>
        <v xml:space="preserve">2002827 </v>
      </c>
      <c r="AP546" s="82">
        <f>VLOOKUP(AO546,Centros!$AA$2:$AB$490,2,FALSE)</f>
        <v>110805</v>
      </c>
      <c r="AQ546" s="82" t="str">
        <f>VLOOKUP(AP546,Centros!$U$2:$V$281,2,FALSE)</f>
        <v>COLEGIO VEDRUNA VILLAVERDE</v>
      </c>
      <c r="AR546" s="82" t="str">
        <f>VLOOKUP(A546,Centros!$AC$2:$AE$349,3,FALSE)</f>
        <v>SMI</v>
      </c>
      <c r="AS546" s="82">
        <f t="shared" si="37"/>
        <v>110805</v>
      </c>
      <c r="AT546" s="82">
        <f t="shared" si="39"/>
        <v>20028</v>
      </c>
    </row>
    <row r="547" spans="1:46" x14ac:dyDescent="0.3">
      <c r="A547" s="70">
        <v>19228</v>
      </c>
      <c r="B547" s="70">
        <v>35</v>
      </c>
      <c r="C547" s="71" t="s">
        <v>3954</v>
      </c>
      <c r="D547" s="70">
        <v>35</v>
      </c>
      <c r="E547" s="71" t="s">
        <v>35</v>
      </c>
      <c r="F547" s="72">
        <v>44348</v>
      </c>
      <c r="G547" s="72"/>
      <c r="H547" s="71" t="s">
        <v>3955</v>
      </c>
      <c r="I547" s="71" t="s">
        <v>3956</v>
      </c>
      <c r="J547" s="71" t="s">
        <v>36</v>
      </c>
      <c r="K547" s="71" t="s">
        <v>3957</v>
      </c>
      <c r="L547" s="71" t="s">
        <v>3958</v>
      </c>
      <c r="M547" s="71" t="s">
        <v>3959</v>
      </c>
      <c r="N547" s="71" t="s">
        <v>47</v>
      </c>
      <c r="O547" s="71" t="s">
        <v>38</v>
      </c>
      <c r="P547" s="70">
        <v>100</v>
      </c>
      <c r="Q547" s="71" t="s">
        <v>2951</v>
      </c>
      <c r="R547" s="70">
        <v>100</v>
      </c>
      <c r="S547" s="72">
        <v>42975</v>
      </c>
      <c r="T547" s="71" t="s">
        <v>2828</v>
      </c>
      <c r="U547" s="71" t="s">
        <v>58</v>
      </c>
      <c r="V547" s="72">
        <v>24427</v>
      </c>
      <c r="W547" s="71" t="s">
        <v>107</v>
      </c>
      <c r="X547" s="71" t="s">
        <v>42</v>
      </c>
      <c r="Y547" s="71" t="s">
        <v>36</v>
      </c>
      <c r="Z547" s="70">
        <v>0</v>
      </c>
      <c r="AA547" s="70">
        <v>10</v>
      </c>
      <c r="AB547" s="71" t="s">
        <v>36</v>
      </c>
      <c r="AC547" s="71" t="s">
        <v>2905</v>
      </c>
      <c r="AD547" s="71" t="s">
        <v>44</v>
      </c>
      <c r="AE547" s="71" t="s">
        <v>53</v>
      </c>
      <c r="AF547" s="71" t="s">
        <v>71</v>
      </c>
      <c r="AG547" s="71" t="s">
        <v>46</v>
      </c>
      <c r="AH547" s="73">
        <v>1260.29</v>
      </c>
      <c r="AI547" s="73">
        <v>181.29</v>
      </c>
      <c r="AJ547" s="73">
        <v>462.31</v>
      </c>
      <c r="AK547" s="70"/>
      <c r="AL547" s="73">
        <v>1903.89</v>
      </c>
      <c r="AM547" s="73">
        <v>63.46</v>
      </c>
      <c r="AN547" s="109">
        <f t="shared" si="38"/>
        <v>7.9325000000000001</v>
      </c>
      <c r="AO547" s="82" t="str">
        <f t="shared" si="36"/>
        <v>192285</v>
      </c>
      <c r="AP547" s="82">
        <f>VLOOKUP(AO547,Centros!$AA$2:$AB$490,2,FALSE)</f>
        <v>120001</v>
      </c>
      <c r="AQ547" s="82" t="str">
        <f>VLOOKUP(AP547,Centros!$U$2:$V$281,2,FALSE)</f>
        <v>COLEGIO MAYOR SAN AGUSTIN</v>
      </c>
      <c r="AR547" s="82" t="str">
        <f>VLOOKUP(A547,Centros!$AC$2:$AE$349,3,FALSE)</f>
        <v>ALGADI</v>
      </c>
      <c r="AS547" s="82">
        <f t="shared" si="37"/>
        <v>120001</v>
      </c>
      <c r="AT547" s="82">
        <f t="shared" si="39"/>
        <v>19228</v>
      </c>
    </row>
    <row r="548" spans="1:46" x14ac:dyDescent="0.3">
      <c r="A548" s="70">
        <v>19228</v>
      </c>
      <c r="B548" s="70">
        <v>1841</v>
      </c>
      <c r="C548" s="71" t="s">
        <v>8886</v>
      </c>
      <c r="D548" s="70">
        <v>1841</v>
      </c>
      <c r="E548" s="71" t="s">
        <v>35</v>
      </c>
      <c r="F548" s="72">
        <v>45931</v>
      </c>
      <c r="G548" s="72"/>
      <c r="H548" s="71" t="s">
        <v>8887</v>
      </c>
      <c r="I548" s="71" t="s">
        <v>8888</v>
      </c>
      <c r="J548" s="71" t="s">
        <v>36</v>
      </c>
      <c r="K548" s="71" t="s">
        <v>8889</v>
      </c>
      <c r="L548" s="71" t="s">
        <v>8890</v>
      </c>
      <c r="M548" s="71" t="s">
        <v>8891</v>
      </c>
      <c r="N548" s="71" t="s">
        <v>37</v>
      </c>
      <c r="O548" s="71" t="s">
        <v>38</v>
      </c>
      <c r="P548" s="70">
        <v>300</v>
      </c>
      <c r="Q548" s="71" t="s">
        <v>78</v>
      </c>
      <c r="R548" s="70">
        <v>25</v>
      </c>
      <c r="S548" s="72">
        <v>45575</v>
      </c>
      <c r="T548" s="71" t="s">
        <v>7405</v>
      </c>
      <c r="U548" s="71" t="s">
        <v>79</v>
      </c>
      <c r="V548" s="72">
        <v>37022</v>
      </c>
      <c r="W548" s="71" t="s">
        <v>127</v>
      </c>
      <c r="X548" s="71" t="s">
        <v>42</v>
      </c>
      <c r="Y548" s="71" t="s">
        <v>52</v>
      </c>
      <c r="Z548" s="70">
        <v>0</v>
      </c>
      <c r="AA548" s="70">
        <v>10</v>
      </c>
      <c r="AB548" s="71" t="s">
        <v>36</v>
      </c>
      <c r="AC548" s="71" t="s">
        <v>2905</v>
      </c>
      <c r="AD548" s="71" t="s">
        <v>44</v>
      </c>
      <c r="AE548" s="71" t="s">
        <v>45</v>
      </c>
      <c r="AF548" s="71" t="s">
        <v>79</v>
      </c>
      <c r="AG548" s="71" t="s">
        <v>46</v>
      </c>
      <c r="AH548" s="73">
        <v>300.01</v>
      </c>
      <c r="AI548" s="73">
        <v>45.32</v>
      </c>
      <c r="AJ548" s="73">
        <v>122.74</v>
      </c>
      <c r="AK548" s="70"/>
      <c r="AL548" s="73">
        <v>468.07</v>
      </c>
      <c r="AM548" s="73">
        <v>15.6</v>
      </c>
      <c r="AN548" s="109">
        <f t="shared" si="38"/>
        <v>7.8</v>
      </c>
      <c r="AO548" s="82" t="str">
        <f t="shared" ref="AO548:AO606" si="40">CONCATENATE(A548,W548)</f>
        <v>19228107</v>
      </c>
      <c r="AP548" s="82">
        <f>VLOOKUP(AO548,Centros!$AA$2:$AB$490,2,FALSE)</f>
        <v>110216</v>
      </c>
      <c r="AQ548" s="82" t="str">
        <f>VLOOKUP(AP548,Centros!$U$2:$V$281,2,FALSE)</f>
        <v>COL. MATER INMACULATA</v>
      </c>
      <c r="AR548" s="82" t="str">
        <f>VLOOKUP(A548,Centros!$AC$2:$AE$349,3,FALSE)</f>
        <v>ALGADI</v>
      </c>
      <c r="AS548" s="82">
        <f t="shared" ref="AS548:AS606" si="41">+AP548</f>
        <v>110216</v>
      </c>
      <c r="AT548" s="82">
        <f t="shared" si="39"/>
        <v>19228</v>
      </c>
    </row>
    <row r="549" spans="1:46" x14ac:dyDescent="0.3">
      <c r="A549" s="70">
        <v>19228</v>
      </c>
      <c r="B549" s="70">
        <v>1803</v>
      </c>
      <c r="C549" s="71" t="s">
        <v>8892</v>
      </c>
      <c r="D549" s="70">
        <v>1803</v>
      </c>
      <c r="E549" s="71" t="s">
        <v>35</v>
      </c>
      <c r="F549" s="72">
        <v>45931</v>
      </c>
      <c r="G549" s="72"/>
      <c r="H549" s="71" t="s">
        <v>8893</v>
      </c>
      <c r="I549" s="71" t="s">
        <v>8894</v>
      </c>
      <c r="J549" s="71" t="s">
        <v>8895</v>
      </c>
      <c r="K549" s="71" t="s">
        <v>8895</v>
      </c>
      <c r="L549" s="71" t="s">
        <v>8896</v>
      </c>
      <c r="M549" s="71" t="s">
        <v>8897</v>
      </c>
      <c r="N549" s="71" t="s">
        <v>8898</v>
      </c>
      <c r="O549" s="71" t="s">
        <v>38</v>
      </c>
      <c r="P549" s="70">
        <v>300</v>
      </c>
      <c r="Q549" s="71" t="s">
        <v>78</v>
      </c>
      <c r="R549" s="70">
        <v>67.5</v>
      </c>
      <c r="S549" s="72">
        <v>43038</v>
      </c>
      <c r="T549" s="71" t="s">
        <v>890</v>
      </c>
      <c r="U549" s="71" t="s">
        <v>40</v>
      </c>
      <c r="V549" s="72">
        <v>29630</v>
      </c>
      <c r="W549" s="71" t="s">
        <v>891</v>
      </c>
      <c r="X549" s="71" t="s">
        <v>42</v>
      </c>
      <c r="Y549" s="71" t="s">
        <v>52</v>
      </c>
      <c r="Z549" s="70">
        <v>0</v>
      </c>
      <c r="AA549" s="70">
        <v>10</v>
      </c>
      <c r="AB549" s="71" t="s">
        <v>36</v>
      </c>
      <c r="AC549" s="71" t="s">
        <v>2905</v>
      </c>
      <c r="AD549" s="71" t="s">
        <v>44</v>
      </c>
      <c r="AE549" s="71" t="s">
        <v>53</v>
      </c>
      <c r="AF549" s="71" t="s">
        <v>40</v>
      </c>
      <c r="AG549" s="71" t="s">
        <v>46</v>
      </c>
      <c r="AH549" s="73">
        <v>824.03</v>
      </c>
      <c r="AI549" s="73">
        <v>122.37</v>
      </c>
      <c r="AJ549" s="73">
        <v>330.85</v>
      </c>
      <c r="AK549" s="70"/>
      <c r="AL549" s="73">
        <v>1277.25</v>
      </c>
      <c r="AM549" s="73">
        <v>42.58</v>
      </c>
      <c r="AN549" s="109">
        <f t="shared" si="38"/>
        <v>7.8851851851851844</v>
      </c>
      <c r="AO549" s="82" t="str">
        <f t="shared" si="40"/>
        <v>19228113</v>
      </c>
      <c r="AP549" s="82">
        <f>VLOOKUP(AO549,Centros!$AA$2:$AB$490,2,FALSE)</f>
        <v>110504</v>
      </c>
      <c r="AQ549" s="82" t="str">
        <f>VLOOKUP(AP549,Centros!$U$2:$V$281,2,FALSE)</f>
        <v>COLEGIO JESUS MAESTRO</v>
      </c>
      <c r="AR549" s="82" t="str">
        <f>VLOOKUP(A549,Centros!$AC$2:$AE$349,3,FALSE)</f>
        <v>ALGADI</v>
      </c>
      <c r="AS549" s="82">
        <f t="shared" si="41"/>
        <v>110504</v>
      </c>
      <c r="AT549" s="82">
        <f t="shared" si="39"/>
        <v>19228</v>
      </c>
    </row>
    <row r="550" spans="1:46" x14ac:dyDescent="0.3">
      <c r="A550" s="70">
        <v>19239</v>
      </c>
      <c r="B550" s="70">
        <v>6</v>
      </c>
      <c r="C550" s="71" t="s">
        <v>3960</v>
      </c>
      <c r="D550" s="70">
        <v>6</v>
      </c>
      <c r="E550" s="71" t="s">
        <v>144</v>
      </c>
      <c r="F550" s="72">
        <v>45544</v>
      </c>
      <c r="G550" s="72"/>
      <c r="H550" s="71" t="s">
        <v>3961</v>
      </c>
      <c r="I550" s="71" t="s">
        <v>3962</v>
      </c>
      <c r="J550" s="71" t="s">
        <v>36</v>
      </c>
      <c r="K550" s="71" t="s">
        <v>3963</v>
      </c>
      <c r="L550" s="71" t="s">
        <v>3964</v>
      </c>
      <c r="M550" s="71" t="s">
        <v>3965</v>
      </c>
      <c r="N550" s="71" t="s">
        <v>3966</v>
      </c>
      <c r="O550" s="71" t="s">
        <v>145</v>
      </c>
      <c r="P550" s="70">
        <v>200</v>
      </c>
      <c r="Q550" s="71" t="s">
        <v>2925</v>
      </c>
      <c r="R550" s="70">
        <v>63.37</v>
      </c>
      <c r="S550" s="72">
        <v>43364</v>
      </c>
      <c r="T550" s="71" t="s">
        <v>2882</v>
      </c>
      <c r="U550" s="71" t="s">
        <v>40</v>
      </c>
      <c r="V550" s="72">
        <v>29058</v>
      </c>
      <c r="W550" s="71" t="s">
        <v>111</v>
      </c>
      <c r="X550" s="71" t="s">
        <v>42</v>
      </c>
      <c r="Y550" s="71" t="s">
        <v>36</v>
      </c>
      <c r="Z550" s="70">
        <v>0</v>
      </c>
      <c r="AA550" s="70">
        <v>10</v>
      </c>
      <c r="AB550" s="71" t="s">
        <v>36</v>
      </c>
      <c r="AC550" s="71" t="s">
        <v>2914</v>
      </c>
      <c r="AD550" s="71" t="s">
        <v>44</v>
      </c>
      <c r="AE550" s="71" t="s">
        <v>45</v>
      </c>
      <c r="AF550" s="71" t="s">
        <v>62</v>
      </c>
      <c r="AG550" s="71" t="s">
        <v>46</v>
      </c>
      <c r="AH550" s="73">
        <v>782.49</v>
      </c>
      <c r="AI550" s="73">
        <v>165.19</v>
      </c>
      <c r="AJ550" s="73">
        <v>303.92</v>
      </c>
      <c r="AK550" s="70"/>
      <c r="AL550" s="73">
        <v>1251.5999999999999</v>
      </c>
      <c r="AM550" s="73">
        <v>41.72</v>
      </c>
      <c r="AN550" s="109">
        <f t="shared" si="38"/>
        <v>8.2294461101467586</v>
      </c>
      <c r="AO550" s="82" t="str">
        <f t="shared" si="40"/>
        <v>192393</v>
      </c>
      <c r="AP550" s="82">
        <f>VLOOKUP(AO550,Centros!$AA$2:$AB$490,2,FALSE)</f>
        <v>110043</v>
      </c>
      <c r="AQ550" s="82" t="str">
        <f>VLOOKUP(AP550,Centros!$U$2:$V$281,2,FALSE)</f>
        <v>COLEGIO N. S. DE LA PAZ - CANTABRIA</v>
      </c>
      <c r="AR550" s="82" t="str">
        <f>VLOOKUP(A550,Centros!$AC$2:$AE$349,3,FALSE)</f>
        <v>ALGADI</v>
      </c>
      <c r="AS550" s="82">
        <f t="shared" si="41"/>
        <v>110043</v>
      </c>
      <c r="AT550" s="82">
        <f t="shared" si="39"/>
        <v>19239</v>
      </c>
    </row>
    <row r="551" spans="1:46" x14ac:dyDescent="0.3">
      <c r="A551" s="70">
        <v>19228</v>
      </c>
      <c r="B551" s="70">
        <v>1899</v>
      </c>
      <c r="C551" s="71" t="s">
        <v>6168</v>
      </c>
      <c r="D551" s="70">
        <v>1899</v>
      </c>
      <c r="E551" s="71" t="s">
        <v>35</v>
      </c>
      <c r="F551" s="72">
        <v>45908</v>
      </c>
      <c r="G551" s="72"/>
      <c r="H551" s="71" t="s">
        <v>6169</v>
      </c>
      <c r="I551" s="71" t="s">
        <v>6170</v>
      </c>
      <c r="J551" s="71" t="s">
        <v>36</v>
      </c>
      <c r="K551" s="71" t="s">
        <v>6171</v>
      </c>
      <c r="L551" s="71" t="s">
        <v>6172</v>
      </c>
      <c r="M551" s="71" t="s">
        <v>6173</v>
      </c>
      <c r="N551" s="71" t="s">
        <v>37</v>
      </c>
      <c r="O551" s="71" t="s">
        <v>38</v>
      </c>
      <c r="P551" s="70">
        <v>300</v>
      </c>
      <c r="Q551" s="71" t="s">
        <v>78</v>
      </c>
      <c r="R551" s="70">
        <v>100</v>
      </c>
      <c r="S551" s="72">
        <v>45610</v>
      </c>
      <c r="T551" s="71" t="s">
        <v>6174</v>
      </c>
      <c r="U551" s="71" t="s">
        <v>281</v>
      </c>
      <c r="V551" s="72">
        <v>30547</v>
      </c>
      <c r="W551" s="71" t="s">
        <v>898</v>
      </c>
      <c r="X551" s="71" t="s">
        <v>51</v>
      </c>
      <c r="Y551" s="71" t="s">
        <v>52</v>
      </c>
      <c r="Z551" s="70">
        <v>0</v>
      </c>
      <c r="AA551" s="70">
        <v>6</v>
      </c>
      <c r="AB551" s="71" t="s">
        <v>36</v>
      </c>
      <c r="AC551" s="71" t="s">
        <v>2905</v>
      </c>
      <c r="AD551" s="71" t="s">
        <v>44</v>
      </c>
      <c r="AE551" s="71" t="s">
        <v>45</v>
      </c>
      <c r="AF551" s="71" t="s">
        <v>281</v>
      </c>
      <c r="AG551" s="71" t="s">
        <v>46</v>
      </c>
      <c r="AH551" s="73">
        <v>1500</v>
      </c>
      <c r="AI551" s="73">
        <v>199.05</v>
      </c>
      <c r="AJ551" s="73">
        <v>544.88</v>
      </c>
      <c r="AK551" s="70"/>
      <c r="AL551" s="73">
        <v>2243.9299999999998</v>
      </c>
      <c r="AM551" s="73">
        <v>74.8</v>
      </c>
      <c r="AN551" s="109">
        <f t="shared" si="38"/>
        <v>9.35</v>
      </c>
      <c r="AO551" s="82" t="str">
        <f t="shared" si="40"/>
        <v>19228121</v>
      </c>
      <c r="AP551" s="82">
        <f>VLOOKUP(AO551,Centros!$AA$2:$AB$490,2,FALSE)</f>
        <v>110701</v>
      </c>
      <c r="AQ551" s="82" t="str">
        <f>VLOOKUP(AP551,Centros!$U$2:$V$281,2,FALSE)</f>
        <v>C. SAGRADA FAMILIA URGEL</v>
      </c>
      <c r="AR551" s="82" t="str">
        <f>VLOOKUP(A551,Centros!$AC$2:$AE$349,3,FALSE)</f>
        <v>ALGADI</v>
      </c>
      <c r="AS551" s="82">
        <f t="shared" si="41"/>
        <v>110701</v>
      </c>
      <c r="AT551" s="82">
        <f t="shared" si="39"/>
        <v>19228</v>
      </c>
    </row>
    <row r="552" spans="1:46" x14ac:dyDescent="0.3">
      <c r="A552" s="70">
        <v>19228</v>
      </c>
      <c r="B552" s="70">
        <v>2071</v>
      </c>
      <c r="C552" s="71" t="s">
        <v>8899</v>
      </c>
      <c r="D552" s="70">
        <v>2071</v>
      </c>
      <c r="E552" s="71" t="s">
        <v>35</v>
      </c>
      <c r="F552" s="72">
        <v>45908</v>
      </c>
      <c r="G552" s="72"/>
      <c r="H552" s="71" t="s">
        <v>8900</v>
      </c>
      <c r="I552" s="71" t="s">
        <v>8901</v>
      </c>
      <c r="J552" s="71" t="s">
        <v>36</v>
      </c>
      <c r="K552" s="71" t="s">
        <v>8902</v>
      </c>
      <c r="L552" s="71" t="s">
        <v>8903</v>
      </c>
      <c r="M552" s="71" t="s">
        <v>8904</v>
      </c>
      <c r="N552" s="71" t="s">
        <v>37</v>
      </c>
      <c r="O552" s="71" t="s">
        <v>38</v>
      </c>
      <c r="P552" s="70">
        <v>510</v>
      </c>
      <c r="Q552" s="71" t="s">
        <v>48</v>
      </c>
      <c r="R552" s="70">
        <v>50</v>
      </c>
      <c r="S552" s="72">
        <v>45908</v>
      </c>
      <c r="T552" s="71" t="s">
        <v>2839</v>
      </c>
      <c r="U552" s="71" t="s">
        <v>40</v>
      </c>
      <c r="V552" s="72">
        <v>34372</v>
      </c>
      <c r="W552" s="71" t="s">
        <v>159</v>
      </c>
      <c r="X552" s="71" t="s">
        <v>42</v>
      </c>
      <c r="Y552" s="71" t="s">
        <v>52</v>
      </c>
      <c r="Z552" s="70">
        <v>0</v>
      </c>
      <c r="AA552" s="70">
        <v>10</v>
      </c>
      <c r="AB552" s="71" t="s">
        <v>36</v>
      </c>
      <c r="AC552" s="71" t="s">
        <v>2905</v>
      </c>
      <c r="AD552" s="71" t="s">
        <v>44</v>
      </c>
      <c r="AE552" s="71" t="s">
        <v>45</v>
      </c>
      <c r="AF552" s="71" t="s">
        <v>40</v>
      </c>
      <c r="AG552" s="71" t="s">
        <v>55</v>
      </c>
      <c r="AH552" s="73">
        <v>600.02</v>
      </c>
      <c r="AI552" s="73">
        <v>90.64</v>
      </c>
      <c r="AJ552" s="73">
        <v>245.47</v>
      </c>
      <c r="AK552" s="70"/>
      <c r="AL552" s="73">
        <v>936.13</v>
      </c>
      <c r="AM552" s="73">
        <v>31.2</v>
      </c>
      <c r="AN552" s="109">
        <f t="shared" si="38"/>
        <v>7.8</v>
      </c>
      <c r="AO552" s="82" t="str">
        <f t="shared" si="40"/>
        <v>1922850</v>
      </c>
      <c r="AP552" s="82">
        <f>VLOOKUP(AO552,Centros!$AA$2:$AB$490,2,FALSE)</f>
        <v>110091</v>
      </c>
      <c r="AQ552" s="82" t="str">
        <f>VLOOKUP(AP552,Centros!$U$2:$V$281,2,FALSE)</f>
        <v>COLEGIO CLARET -MADRID</v>
      </c>
      <c r="AR552" s="82" t="str">
        <f>VLOOKUP(A552,Centros!$AC$2:$AE$349,3,FALSE)</f>
        <v>ALGADI</v>
      </c>
      <c r="AS552" s="82">
        <f t="shared" si="41"/>
        <v>110091</v>
      </c>
      <c r="AT552" s="82">
        <f t="shared" si="39"/>
        <v>19228</v>
      </c>
    </row>
    <row r="553" spans="1:46" x14ac:dyDescent="0.3">
      <c r="A553" s="70">
        <v>19241</v>
      </c>
      <c r="B553" s="70">
        <v>86</v>
      </c>
      <c r="C553" s="71" t="s">
        <v>8905</v>
      </c>
      <c r="D553" s="70">
        <v>86</v>
      </c>
      <c r="E553" s="71" t="s">
        <v>178</v>
      </c>
      <c r="F553" s="72">
        <v>45910</v>
      </c>
      <c r="G553" s="72"/>
      <c r="H553" s="71" t="s">
        <v>8906</v>
      </c>
      <c r="I553" s="71" t="s">
        <v>8907</v>
      </c>
      <c r="J553" s="71" t="s">
        <v>36</v>
      </c>
      <c r="K553" s="71" t="s">
        <v>8908</v>
      </c>
      <c r="L553" s="71" t="s">
        <v>8909</v>
      </c>
      <c r="M553" s="71" t="s">
        <v>8910</v>
      </c>
      <c r="N553" s="71" t="s">
        <v>8911</v>
      </c>
      <c r="O553" s="71" t="s">
        <v>176</v>
      </c>
      <c r="P553" s="70">
        <v>300</v>
      </c>
      <c r="Q553" s="71" t="s">
        <v>57</v>
      </c>
      <c r="R553" s="70">
        <v>17.5</v>
      </c>
      <c r="S553" s="72">
        <v>45910</v>
      </c>
      <c r="T553" s="71" t="s">
        <v>7553</v>
      </c>
      <c r="U553" s="71" t="s">
        <v>69</v>
      </c>
      <c r="V553" s="72">
        <v>26447</v>
      </c>
      <c r="W553" s="71" t="s">
        <v>115</v>
      </c>
      <c r="X553" s="71" t="s">
        <v>42</v>
      </c>
      <c r="Y553" s="71" t="s">
        <v>52</v>
      </c>
      <c r="Z553" s="70">
        <v>0</v>
      </c>
      <c r="AA553" s="70">
        <v>6</v>
      </c>
      <c r="AB553" s="71" t="s">
        <v>36</v>
      </c>
      <c r="AC553" s="71" t="s">
        <v>2911</v>
      </c>
      <c r="AD553" s="71" t="s">
        <v>44</v>
      </c>
      <c r="AE553" s="71" t="s">
        <v>45</v>
      </c>
      <c r="AF553" s="71" t="s">
        <v>69</v>
      </c>
      <c r="AG553" s="71" t="s">
        <v>46</v>
      </c>
      <c r="AH553" s="73">
        <v>216.28</v>
      </c>
      <c r="AI553" s="73">
        <v>66.09</v>
      </c>
      <c r="AJ553" s="73">
        <v>90.55</v>
      </c>
      <c r="AK553" s="70"/>
      <c r="AL553" s="73">
        <v>372.92</v>
      </c>
      <c r="AM553" s="73">
        <v>12.43</v>
      </c>
      <c r="AN553" s="109">
        <f t="shared" si="38"/>
        <v>8.8785714285714281</v>
      </c>
      <c r="AO553" s="82" t="str">
        <f t="shared" si="40"/>
        <v>192418</v>
      </c>
      <c r="AP553" s="82">
        <f>VLOOKUP(AO553,Centros!$AA$2:$AB$490,2,FALSE)</f>
        <v>110303</v>
      </c>
      <c r="AQ553" s="82" t="str">
        <f>VLOOKUP(AP553,Centros!$U$2:$V$281,2,FALSE)</f>
        <v>COLEGIO IRLANDESAS BAMI</v>
      </c>
      <c r="AR553" s="82" t="str">
        <f>VLOOKUP(A553,Centros!$AC$2:$AE$349,3,FALSE)</f>
        <v>ALGADI</v>
      </c>
      <c r="AS553" s="82">
        <f t="shared" si="41"/>
        <v>110303</v>
      </c>
      <c r="AT553" s="82">
        <f t="shared" si="39"/>
        <v>19241</v>
      </c>
    </row>
    <row r="554" spans="1:46" x14ac:dyDescent="0.3">
      <c r="A554" s="70">
        <v>19045</v>
      </c>
      <c r="B554" s="70">
        <v>7</v>
      </c>
      <c r="C554" s="71" t="s">
        <v>6177</v>
      </c>
      <c r="D554" s="70">
        <v>7</v>
      </c>
      <c r="E554" s="71" t="s">
        <v>1224</v>
      </c>
      <c r="F554" s="72">
        <v>45901</v>
      </c>
      <c r="G554" s="72"/>
      <c r="H554" s="71" t="s">
        <v>6178</v>
      </c>
      <c r="I554" s="71" t="s">
        <v>6179</v>
      </c>
      <c r="J554" s="71" t="s">
        <v>36</v>
      </c>
      <c r="K554" s="71" t="s">
        <v>6180</v>
      </c>
      <c r="L554" s="71" t="s">
        <v>6181</v>
      </c>
      <c r="M554" s="71" t="s">
        <v>6182</v>
      </c>
      <c r="N554" s="71" t="s">
        <v>6183</v>
      </c>
      <c r="O554" s="71" t="s">
        <v>205</v>
      </c>
      <c r="P554" s="70">
        <v>300</v>
      </c>
      <c r="Q554" s="71" t="s">
        <v>78</v>
      </c>
      <c r="R554" s="70">
        <v>62.5</v>
      </c>
      <c r="S554" s="72">
        <v>40087</v>
      </c>
      <c r="T554" s="71" t="s">
        <v>1225</v>
      </c>
      <c r="U554" s="71" t="s">
        <v>82</v>
      </c>
      <c r="V554" s="72">
        <v>23930</v>
      </c>
      <c r="W554" s="71" t="s">
        <v>70</v>
      </c>
      <c r="X554" s="71" t="s">
        <v>42</v>
      </c>
      <c r="Y554" s="71" t="s">
        <v>36</v>
      </c>
      <c r="Z554" s="70">
        <v>1</v>
      </c>
      <c r="AA554" s="70">
        <v>10</v>
      </c>
      <c r="AB554" s="71" t="s">
        <v>36</v>
      </c>
      <c r="AC554" s="71" t="s">
        <v>2913</v>
      </c>
      <c r="AD554" s="71" t="s">
        <v>44</v>
      </c>
      <c r="AE554" s="71" t="s">
        <v>45</v>
      </c>
      <c r="AF554" s="71" t="s">
        <v>158</v>
      </c>
      <c r="AG554" s="71" t="s">
        <v>46</v>
      </c>
      <c r="AH554" s="73">
        <v>892.98</v>
      </c>
      <c r="AI554" s="73">
        <v>135.11000000000001</v>
      </c>
      <c r="AJ554" s="73">
        <v>329.71</v>
      </c>
      <c r="AK554" s="70"/>
      <c r="AL554" s="73">
        <v>1357.8</v>
      </c>
      <c r="AM554" s="73">
        <v>45.26</v>
      </c>
      <c r="AN554" s="109">
        <f t="shared" si="38"/>
        <v>9.0519999999999996</v>
      </c>
      <c r="AO554" s="82" t="str">
        <f t="shared" si="40"/>
        <v>190451</v>
      </c>
      <c r="AP554" s="82">
        <f>VLOOKUP(AO554,Centros!$AA$2:$AB$490,2,FALSE)</f>
        <v>110803</v>
      </c>
      <c r="AQ554" s="82" t="str">
        <f>VLOOKUP(AP554,Centros!$U$2:$V$281,2,FALSE)</f>
        <v>C.VIRGEN DEL CARMEN</v>
      </c>
      <c r="AR554" s="82" t="str">
        <f>VLOOKUP(A554,Centros!$AC$2:$AE$349,3,FALSE)</f>
        <v>ALGADI</v>
      </c>
      <c r="AS554" s="82">
        <f t="shared" si="41"/>
        <v>110803</v>
      </c>
      <c r="AT554" s="82">
        <f t="shared" si="39"/>
        <v>19045</v>
      </c>
    </row>
    <row r="555" spans="1:46" x14ac:dyDescent="0.3">
      <c r="A555" s="70">
        <v>19228</v>
      </c>
      <c r="B555" s="70">
        <v>108</v>
      </c>
      <c r="C555" s="71" t="s">
        <v>6184</v>
      </c>
      <c r="D555" s="70">
        <v>108</v>
      </c>
      <c r="E555" s="71" t="s">
        <v>35</v>
      </c>
      <c r="F555" s="72">
        <v>45908</v>
      </c>
      <c r="G555" s="72"/>
      <c r="H555" s="71" t="s">
        <v>6185</v>
      </c>
      <c r="I555" s="71" t="s">
        <v>6186</v>
      </c>
      <c r="J555" s="71" t="s">
        <v>36</v>
      </c>
      <c r="K555" s="71" t="s">
        <v>6187</v>
      </c>
      <c r="L555" s="71" t="s">
        <v>6188</v>
      </c>
      <c r="M555" s="71" t="s">
        <v>6189</v>
      </c>
      <c r="N555" s="71" t="s">
        <v>244</v>
      </c>
      <c r="O555" s="71" t="s">
        <v>38</v>
      </c>
      <c r="P555" s="70">
        <v>300</v>
      </c>
      <c r="Q555" s="71" t="s">
        <v>78</v>
      </c>
      <c r="R555" s="70">
        <v>62.5</v>
      </c>
      <c r="S555" s="72">
        <v>40800</v>
      </c>
      <c r="T555" s="71" t="s">
        <v>2832</v>
      </c>
      <c r="U555" s="71" t="s">
        <v>58</v>
      </c>
      <c r="V555" s="72">
        <v>30164</v>
      </c>
      <c r="W555" s="71" t="s">
        <v>115</v>
      </c>
      <c r="X555" s="71" t="s">
        <v>42</v>
      </c>
      <c r="Y555" s="71" t="s">
        <v>43</v>
      </c>
      <c r="Z555" s="70">
        <v>0</v>
      </c>
      <c r="AA555" s="70">
        <v>10</v>
      </c>
      <c r="AB555" s="71" t="s">
        <v>36</v>
      </c>
      <c r="AC555" s="71" t="s">
        <v>2905</v>
      </c>
      <c r="AD555" s="71" t="s">
        <v>44</v>
      </c>
      <c r="AE555" s="71" t="s">
        <v>53</v>
      </c>
      <c r="AF555" s="71" t="s">
        <v>36</v>
      </c>
      <c r="AG555" s="71" t="s">
        <v>46</v>
      </c>
      <c r="AH555" s="73">
        <v>905.83</v>
      </c>
      <c r="AI555" s="73">
        <v>113.3</v>
      </c>
      <c r="AJ555" s="73">
        <v>326.82</v>
      </c>
      <c r="AK555" s="70"/>
      <c r="AL555" s="73">
        <v>1345.95</v>
      </c>
      <c r="AM555" s="73">
        <v>44.87</v>
      </c>
      <c r="AN555" s="109">
        <f t="shared" si="38"/>
        <v>8.9740000000000002</v>
      </c>
      <c r="AO555" s="82" t="str">
        <f t="shared" si="40"/>
        <v>192288</v>
      </c>
      <c r="AP555" s="82">
        <f>VLOOKUP(AO555,Centros!$AA$2:$AB$490,2,FALSE)</f>
        <v>110085</v>
      </c>
      <c r="AQ555" s="82" t="str">
        <f>VLOOKUP(AP555,Centros!$U$2:$V$281,2,FALSE)</f>
        <v>COLEGIO VIRGEN DE MIRASIERRA</v>
      </c>
      <c r="AR555" s="82" t="str">
        <f>VLOOKUP(A555,Centros!$AC$2:$AE$349,3,FALSE)</f>
        <v>ALGADI</v>
      </c>
      <c r="AS555" s="82">
        <f t="shared" si="41"/>
        <v>110085</v>
      </c>
      <c r="AT555" s="82">
        <f t="shared" si="39"/>
        <v>19228</v>
      </c>
    </row>
    <row r="556" spans="1:46" x14ac:dyDescent="0.3">
      <c r="A556" s="70">
        <v>20028</v>
      </c>
      <c r="B556" s="70">
        <v>812</v>
      </c>
      <c r="C556" s="71" t="s">
        <v>6190</v>
      </c>
      <c r="D556" s="70">
        <v>812</v>
      </c>
      <c r="E556" s="71" t="s">
        <v>63</v>
      </c>
      <c r="F556" s="72">
        <v>45909</v>
      </c>
      <c r="G556" s="72"/>
      <c r="H556" s="71" t="s">
        <v>6191</v>
      </c>
      <c r="I556" s="71" t="s">
        <v>6192</v>
      </c>
      <c r="J556" s="71" t="s">
        <v>36</v>
      </c>
      <c r="K556" s="71" t="s">
        <v>6193</v>
      </c>
      <c r="L556" s="71" t="s">
        <v>6194</v>
      </c>
      <c r="M556" s="71" t="s">
        <v>6195</v>
      </c>
      <c r="N556" s="71" t="s">
        <v>37</v>
      </c>
      <c r="O556" s="71" t="s">
        <v>38</v>
      </c>
      <c r="P556" s="70">
        <v>300</v>
      </c>
      <c r="Q556" s="71" t="s">
        <v>78</v>
      </c>
      <c r="R556" s="70">
        <v>53.12</v>
      </c>
      <c r="S556" s="72">
        <v>45348</v>
      </c>
      <c r="T556" s="71" t="s">
        <v>5268</v>
      </c>
      <c r="U556" s="71" t="s">
        <v>79</v>
      </c>
      <c r="V556" s="72">
        <v>25103</v>
      </c>
      <c r="W556" s="71" t="s">
        <v>80</v>
      </c>
      <c r="X556" s="71" t="s">
        <v>42</v>
      </c>
      <c r="Y556" s="71" t="s">
        <v>52</v>
      </c>
      <c r="Z556" s="70">
        <v>0</v>
      </c>
      <c r="AA556" s="70">
        <v>10</v>
      </c>
      <c r="AB556" s="71" t="s">
        <v>36</v>
      </c>
      <c r="AC556" s="71" t="s">
        <v>2905</v>
      </c>
      <c r="AD556" s="71" t="s">
        <v>44</v>
      </c>
      <c r="AE556" s="71" t="s">
        <v>45</v>
      </c>
      <c r="AF556" s="71" t="s">
        <v>79</v>
      </c>
      <c r="AG556" s="71" t="s">
        <v>46</v>
      </c>
      <c r="AH556" s="73">
        <v>637.46</v>
      </c>
      <c r="AI556" s="73">
        <v>96.3</v>
      </c>
      <c r="AJ556" s="73">
        <v>243.4</v>
      </c>
      <c r="AK556" s="70"/>
      <c r="AL556" s="73">
        <v>977.16</v>
      </c>
      <c r="AM556" s="73">
        <v>32.57</v>
      </c>
      <c r="AN556" s="109">
        <f t="shared" si="38"/>
        <v>7.6642507530120483</v>
      </c>
      <c r="AO556" s="82" t="str">
        <f t="shared" si="40"/>
        <v>200287</v>
      </c>
      <c r="AP556" s="82">
        <f>VLOOKUP(AO556,Centros!$AA$2:$AB$490,2,FALSE)</f>
        <v>110064</v>
      </c>
      <c r="AQ556" s="82" t="str">
        <f>VLOOKUP(AP556,Centros!$U$2:$V$281,2,FALSE)</f>
        <v>COLEGIO SAGRADA FAMILIA</v>
      </c>
      <c r="AR556" s="82" t="str">
        <f>VLOOKUP(A556,Centros!$AC$2:$AE$349,3,FALSE)</f>
        <v>SMI</v>
      </c>
      <c r="AS556" s="82">
        <f t="shared" si="41"/>
        <v>110064</v>
      </c>
      <c r="AT556" s="82">
        <f t="shared" si="39"/>
        <v>20028</v>
      </c>
    </row>
    <row r="557" spans="1:46" x14ac:dyDescent="0.3">
      <c r="A557" s="70">
        <v>19228</v>
      </c>
      <c r="B557" s="70">
        <v>268</v>
      </c>
      <c r="C557" s="71" t="s">
        <v>3967</v>
      </c>
      <c r="D557" s="70">
        <v>268</v>
      </c>
      <c r="E557" s="71" t="s">
        <v>35</v>
      </c>
      <c r="F557" s="72">
        <v>44563</v>
      </c>
      <c r="G557" s="72"/>
      <c r="H557" s="71" t="s">
        <v>3968</v>
      </c>
      <c r="I557" s="71" t="s">
        <v>3969</v>
      </c>
      <c r="J557" s="71" t="s">
        <v>36</v>
      </c>
      <c r="K557" s="71" t="s">
        <v>3970</v>
      </c>
      <c r="L557" s="71" t="s">
        <v>3971</v>
      </c>
      <c r="M557" s="71" t="s">
        <v>3972</v>
      </c>
      <c r="N557" s="71" t="s">
        <v>100</v>
      </c>
      <c r="O557" s="71" t="s">
        <v>38</v>
      </c>
      <c r="P557" s="70">
        <v>100</v>
      </c>
      <c r="Q557" s="71" t="s">
        <v>2951</v>
      </c>
      <c r="R557" s="70">
        <v>100</v>
      </c>
      <c r="S557" s="72">
        <v>38980</v>
      </c>
      <c r="T557" s="71" t="s">
        <v>2838</v>
      </c>
      <c r="U557" s="71" t="s">
        <v>126</v>
      </c>
      <c r="V557" s="72">
        <v>23404</v>
      </c>
      <c r="W557" s="71" t="s">
        <v>372</v>
      </c>
      <c r="X557" s="71" t="s">
        <v>42</v>
      </c>
      <c r="Y557" s="71" t="s">
        <v>36</v>
      </c>
      <c r="Z557" s="70">
        <v>0</v>
      </c>
      <c r="AA557" s="70">
        <v>6</v>
      </c>
      <c r="AB557" s="71" t="s">
        <v>36</v>
      </c>
      <c r="AC557" s="71" t="s">
        <v>2905</v>
      </c>
      <c r="AD557" s="71" t="s">
        <v>44</v>
      </c>
      <c r="AE557" s="71" t="s">
        <v>61</v>
      </c>
      <c r="AF557" s="71" t="s">
        <v>155</v>
      </c>
      <c r="AG557" s="71" t="s">
        <v>46</v>
      </c>
      <c r="AH557" s="73">
        <v>1384.84</v>
      </c>
      <c r="AI557" s="73">
        <v>193.14</v>
      </c>
      <c r="AJ557" s="73">
        <v>506.06</v>
      </c>
      <c r="AK557" s="70"/>
      <c r="AL557" s="73">
        <v>2084.04</v>
      </c>
      <c r="AM557" s="73">
        <v>69.47</v>
      </c>
      <c r="AN557" s="109">
        <f t="shared" si="38"/>
        <v>8.6837499999999999</v>
      </c>
      <c r="AO557" s="82" t="str">
        <f t="shared" si="40"/>
        <v>1922883</v>
      </c>
      <c r="AP557" s="82">
        <f>VLOOKUP(AO557,Centros!$AA$2:$AB$490,2,FALSE)</f>
        <v>340055</v>
      </c>
      <c r="AQ557" s="82" t="str">
        <f>VLOOKUP(AP557,Centros!$U$2:$V$281,2,FALSE)</f>
        <v>COMUNIDAD COL. SAG. CORAZONES - M. HEROS</v>
      </c>
      <c r="AR557" s="82" t="str">
        <f>VLOOKUP(A557,Centros!$AC$2:$AE$349,3,FALSE)</f>
        <v>ALGADI</v>
      </c>
      <c r="AS557" s="82">
        <f t="shared" si="41"/>
        <v>340055</v>
      </c>
      <c r="AT557" s="82">
        <f t="shared" si="39"/>
        <v>19228</v>
      </c>
    </row>
    <row r="558" spans="1:46" x14ac:dyDescent="0.3">
      <c r="A558" s="70">
        <v>19228</v>
      </c>
      <c r="B558" s="70">
        <v>135</v>
      </c>
      <c r="C558" s="71" t="s">
        <v>3973</v>
      </c>
      <c r="D558" s="70">
        <v>135</v>
      </c>
      <c r="E558" s="71" t="s">
        <v>35</v>
      </c>
      <c r="F558" s="72">
        <v>44348</v>
      </c>
      <c r="G558" s="72"/>
      <c r="H558" s="71" t="s">
        <v>3974</v>
      </c>
      <c r="I558" s="71" t="s">
        <v>3975</v>
      </c>
      <c r="J558" s="71" t="s">
        <v>3976</v>
      </c>
      <c r="K558" s="71" t="s">
        <v>3977</v>
      </c>
      <c r="L558" s="71" t="s">
        <v>3978</v>
      </c>
      <c r="M558" s="71" t="s">
        <v>3979</v>
      </c>
      <c r="N558" s="71" t="s">
        <v>373</v>
      </c>
      <c r="O558" s="71" t="s">
        <v>38</v>
      </c>
      <c r="P558" s="70">
        <v>200</v>
      </c>
      <c r="Q558" s="71" t="s">
        <v>2925</v>
      </c>
      <c r="R558" s="70">
        <v>70</v>
      </c>
      <c r="S558" s="72">
        <v>40504</v>
      </c>
      <c r="T558" s="71" t="s">
        <v>3356</v>
      </c>
      <c r="U558" s="71" t="s">
        <v>86</v>
      </c>
      <c r="V558" s="72">
        <v>27675</v>
      </c>
      <c r="W558" s="71" t="s">
        <v>248</v>
      </c>
      <c r="X558" s="71" t="s">
        <v>42</v>
      </c>
      <c r="Y558" s="71" t="s">
        <v>36</v>
      </c>
      <c r="Z558" s="70">
        <v>0</v>
      </c>
      <c r="AA558" s="70">
        <v>8</v>
      </c>
      <c r="AB558" s="71" t="s">
        <v>36</v>
      </c>
      <c r="AC558" s="71" t="s">
        <v>2905</v>
      </c>
      <c r="AD558" s="71" t="s">
        <v>44</v>
      </c>
      <c r="AE558" s="71" t="s">
        <v>61</v>
      </c>
      <c r="AF558" s="71" t="s">
        <v>280</v>
      </c>
      <c r="AG558" s="71" t="s">
        <v>46</v>
      </c>
      <c r="AH558" s="73">
        <v>1012.46</v>
      </c>
      <c r="AI558" s="73">
        <v>131.08000000000001</v>
      </c>
      <c r="AJ558" s="73">
        <v>366.73</v>
      </c>
      <c r="AK558" s="70"/>
      <c r="AL558" s="73">
        <v>1510.27</v>
      </c>
      <c r="AM558" s="73">
        <v>50.34</v>
      </c>
      <c r="AN558" s="109">
        <f t="shared" si="38"/>
        <v>8.9892857142857157</v>
      </c>
      <c r="AO558" s="82" t="str">
        <f t="shared" si="40"/>
        <v>1922816</v>
      </c>
      <c r="AP558" s="82">
        <f>VLOOKUP(AO558,Centros!$AA$2:$AB$490,2,FALSE)</f>
        <v>510013</v>
      </c>
      <c r="AQ558" s="82" t="str">
        <f>VLOOKUP(AP558,Centros!$U$2:$V$281,2,FALSE)</f>
        <v>C.P. PP. REPARADORES - BALBINA VALVERDE</v>
      </c>
      <c r="AR558" s="82" t="str">
        <f>VLOOKUP(A558,Centros!$AC$2:$AE$349,3,FALSE)</f>
        <v>ALGADI</v>
      </c>
      <c r="AS558" s="82">
        <f t="shared" si="41"/>
        <v>510013</v>
      </c>
      <c r="AT558" s="82">
        <f t="shared" si="39"/>
        <v>19228</v>
      </c>
    </row>
    <row r="559" spans="1:46" x14ac:dyDescent="0.3">
      <c r="A559" s="70">
        <v>20028</v>
      </c>
      <c r="B559" s="70">
        <v>695</v>
      </c>
      <c r="C559" s="71" t="s">
        <v>8912</v>
      </c>
      <c r="D559" s="70">
        <v>695</v>
      </c>
      <c r="E559" s="71" t="s">
        <v>63</v>
      </c>
      <c r="F559" s="72">
        <v>45931</v>
      </c>
      <c r="G559" s="72"/>
      <c r="H559" s="71" t="s">
        <v>8913</v>
      </c>
      <c r="I559" s="71" t="s">
        <v>8914</v>
      </c>
      <c r="J559" s="71" t="s">
        <v>36</v>
      </c>
      <c r="K559" s="71" t="s">
        <v>8915</v>
      </c>
      <c r="L559" s="71" t="s">
        <v>8916</v>
      </c>
      <c r="M559" s="71" t="s">
        <v>8917</v>
      </c>
      <c r="N559" s="71" t="s">
        <v>211</v>
      </c>
      <c r="O559" s="71" t="s">
        <v>38</v>
      </c>
      <c r="P559" s="70">
        <v>300</v>
      </c>
      <c r="Q559" s="71" t="s">
        <v>78</v>
      </c>
      <c r="R559" s="70">
        <v>31.25</v>
      </c>
      <c r="S559" s="72">
        <v>45191</v>
      </c>
      <c r="T559" s="71" t="s">
        <v>5407</v>
      </c>
      <c r="U559" s="71" t="s">
        <v>79</v>
      </c>
      <c r="V559" s="72">
        <v>34629</v>
      </c>
      <c r="W559" s="71" t="s">
        <v>210</v>
      </c>
      <c r="X559" s="71" t="s">
        <v>42</v>
      </c>
      <c r="Y559" s="71" t="s">
        <v>36</v>
      </c>
      <c r="Z559" s="70">
        <v>0</v>
      </c>
      <c r="AA559" s="70">
        <v>10</v>
      </c>
      <c r="AB559" s="71" t="s">
        <v>36</v>
      </c>
      <c r="AC559" s="71" t="s">
        <v>2905</v>
      </c>
      <c r="AD559" s="71" t="s">
        <v>44</v>
      </c>
      <c r="AE559" s="71" t="s">
        <v>45</v>
      </c>
      <c r="AF559" s="71" t="s">
        <v>5324</v>
      </c>
      <c r="AG559" s="71" t="s">
        <v>55</v>
      </c>
      <c r="AH559" s="73">
        <v>375.02</v>
      </c>
      <c r="AI559" s="73">
        <v>56.65</v>
      </c>
      <c r="AJ559" s="73">
        <v>160.07</v>
      </c>
      <c r="AK559" s="70"/>
      <c r="AL559" s="73">
        <v>591.74</v>
      </c>
      <c r="AM559" s="73">
        <v>19.72</v>
      </c>
      <c r="AN559" s="109">
        <f t="shared" si="38"/>
        <v>7.8879999999999999</v>
      </c>
      <c r="AO559" s="82" t="str">
        <f t="shared" si="40"/>
        <v>2002810</v>
      </c>
      <c r="AP559" s="82">
        <f>VLOOKUP(AO559,Centros!$AA$2:$AB$490,2,FALSE)</f>
        <v>110061</v>
      </c>
      <c r="AQ559" s="82" t="str">
        <f>VLOOKUP(AP559,Centros!$U$2:$V$281,2,FALSE)</f>
        <v>COL. SAN AGUSTIN - MADRID</v>
      </c>
      <c r="AR559" s="82" t="str">
        <f>VLOOKUP(A559,Centros!$AC$2:$AE$349,3,FALSE)</f>
        <v>SMI</v>
      </c>
      <c r="AS559" s="82">
        <f t="shared" si="41"/>
        <v>110061</v>
      </c>
      <c r="AT559" s="82">
        <f t="shared" si="39"/>
        <v>20028</v>
      </c>
    </row>
    <row r="560" spans="1:46" x14ac:dyDescent="0.3">
      <c r="A560" s="70">
        <v>19228</v>
      </c>
      <c r="B560" s="70">
        <v>2180</v>
      </c>
      <c r="C560" s="71" t="s">
        <v>3980</v>
      </c>
      <c r="D560" s="70">
        <v>2180</v>
      </c>
      <c r="E560" s="71" t="s">
        <v>35</v>
      </c>
      <c r="F560" s="72">
        <v>45897</v>
      </c>
      <c r="G560" s="72"/>
      <c r="H560" s="71" t="s">
        <v>3981</v>
      </c>
      <c r="I560" s="71" t="s">
        <v>3982</v>
      </c>
      <c r="J560" s="71" t="s">
        <v>36</v>
      </c>
      <c r="K560" s="71" t="s">
        <v>3983</v>
      </c>
      <c r="L560" s="71" t="s">
        <v>3984</v>
      </c>
      <c r="M560" s="71" t="s">
        <v>3985</v>
      </c>
      <c r="N560" s="71" t="s">
        <v>37</v>
      </c>
      <c r="O560" s="71" t="s">
        <v>38</v>
      </c>
      <c r="P560" s="70">
        <v>300</v>
      </c>
      <c r="Q560" s="71" t="s">
        <v>85</v>
      </c>
      <c r="R560" s="70">
        <v>100</v>
      </c>
      <c r="S560" s="72">
        <v>45894</v>
      </c>
      <c r="T560" s="71" t="s">
        <v>2837</v>
      </c>
      <c r="U560" s="71" t="s">
        <v>281</v>
      </c>
      <c r="V560" s="72">
        <v>30357</v>
      </c>
      <c r="W560" s="71" t="s">
        <v>142</v>
      </c>
      <c r="X560" s="71" t="s">
        <v>51</v>
      </c>
      <c r="Y560" s="71" t="s">
        <v>52</v>
      </c>
      <c r="Z560" s="70">
        <v>0</v>
      </c>
      <c r="AA560" s="70">
        <v>6</v>
      </c>
      <c r="AB560" s="71" t="s">
        <v>36</v>
      </c>
      <c r="AC560" s="71" t="s">
        <v>2905</v>
      </c>
      <c r="AD560" s="71" t="s">
        <v>44</v>
      </c>
      <c r="AE560" s="71" t="s">
        <v>45</v>
      </c>
      <c r="AF560" s="71" t="s">
        <v>281</v>
      </c>
      <c r="AG560" s="71" t="s">
        <v>46</v>
      </c>
      <c r="AH560" s="73">
        <v>1850</v>
      </c>
      <c r="AI560" s="73">
        <v>308.33</v>
      </c>
      <c r="AJ560" s="73">
        <v>692.19</v>
      </c>
      <c r="AK560" s="70"/>
      <c r="AL560" s="73">
        <v>2850.52</v>
      </c>
      <c r="AM560" s="73">
        <v>95.02</v>
      </c>
      <c r="AN560" s="109">
        <f t="shared" si="38"/>
        <v>11.8775</v>
      </c>
      <c r="AO560" s="82" t="str">
        <f t="shared" si="40"/>
        <v>1922837</v>
      </c>
      <c r="AP560" s="82">
        <f>VLOOKUP(AO560,Centros!$AA$2:$AB$490,2,FALSE)</f>
        <v>110084</v>
      </c>
      <c r="AQ560" s="82" t="str">
        <f>VLOOKUP(AP560,Centros!$U$2:$V$281,2,FALSE)</f>
        <v>COL. SAN AGUSTIN -LOS NEGRALES</v>
      </c>
      <c r="AR560" s="82" t="str">
        <f>VLOOKUP(A560,Centros!$AC$2:$AE$349,3,FALSE)</f>
        <v>ALGADI</v>
      </c>
      <c r="AS560" s="82">
        <f t="shared" si="41"/>
        <v>110084</v>
      </c>
      <c r="AT560" s="82">
        <f t="shared" si="39"/>
        <v>19228</v>
      </c>
    </row>
    <row r="561" spans="1:46" x14ac:dyDescent="0.3">
      <c r="A561" s="70">
        <v>20028</v>
      </c>
      <c r="B561" s="70">
        <v>557</v>
      </c>
      <c r="C561" s="71" t="s">
        <v>6196</v>
      </c>
      <c r="D561" s="70">
        <v>557</v>
      </c>
      <c r="E561" s="71" t="s">
        <v>63</v>
      </c>
      <c r="F561" s="72">
        <v>45908</v>
      </c>
      <c r="G561" s="72"/>
      <c r="H561" s="71" t="s">
        <v>6197</v>
      </c>
      <c r="I561" s="71" t="s">
        <v>6198</v>
      </c>
      <c r="J561" s="71" t="s">
        <v>36</v>
      </c>
      <c r="K561" s="71" t="s">
        <v>6199</v>
      </c>
      <c r="L561" s="71" t="s">
        <v>6200</v>
      </c>
      <c r="M561" s="71" t="s">
        <v>6201</v>
      </c>
      <c r="N561" s="71" t="s">
        <v>37</v>
      </c>
      <c r="O561" s="71" t="s">
        <v>38</v>
      </c>
      <c r="P561" s="70">
        <v>300</v>
      </c>
      <c r="Q561" s="71" t="s">
        <v>57</v>
      </c>
      <c r="R561" s="70">
        <v>25</v>
      </c>
      <c r="S561" s="72">
        <v>44963</v>
      </c>
      <c r="T561" s="71" t="s">
        <v>5349</v>
      </c>
      <c r="U561" s="71" t="s">
        <v>79</v>
      </c>
      <c r="V561" s="72">
        <v>29795</v>
      </c>
      <c r="W561" s="71" t="s">
        <v>139</v>
      </c>
      <c r="X561" s="71" t="s">
        <v>42</v>
      </c>
      <c r="Y561" s="71" t="s">
        <v>36</v>
      </c>
      <c r="Z561" s="70">
        <v>0</v>
      </c>
      <c r="AA561" s="70">
        <v>10</v>
      </c>
      <c r="AB561" s="71" t="s">
        <v>36</v>
      </c>
      <c r="AC561" s="71" t="s">
        <v>2905</v>
      </c>
      <c r="AD561" s="71" t="s">
        <v>44</v>
      </c>
      <c r="AE561" s="71" t="s">
        <v>45</v>
      </c>
      <c r="AF561" s="71" t="s">
        <v>5472</v>
      </c>
      <c r="AG561" s="71" t="s">
        <v>46</v>
      </c>
      <c r="AH561" s="73">
        <v>300.01</v>
      </c>
      <c r="AI561" s="73">
        <v>45.32</v>
      </c>
      <c r="AJ561" s="73">
        <v>126.95</v>
      </c>
      <c r="AK561" s="70"/>
      <c r="AL561" s="73">
        <v>472.28</v>
      </c>
      <c r="AM561" s="73">
        <v>15.74</v>
      </c>
      <c r="AN561" s="109">
        <f t="shared" si="38"/>
        <v>7.87</v>
      </c>
      <c r="AO561" s="82" t="str">
        <f t="shared" si="40"/>
        <v>200282</v>
      </c>
      <c r="AP561" s="82">
        <f>VLOOKUP(AO561,Centros!$AA$2:$AB$490,2,FALSE)</f>
        <v>110111</v>
      </c>
      <c r="AQ561" s="82" t="str">
        <f>VLOOKUP(AP561,Centros!$U$2:$V$281,2,FALSE)</f>
        <v>COLEGIO SAGRADO CORAZON REPARADORAS</v>
      </c>
      <c r="AR561" s="82" t="str">
        <f>VLOOKUP(A561,Centros!$AC$2:$AE$349,3,FALSE)</f>
        <v>SMI</v>
      </c>
      <c r="AS561" s="82">
        <f t="shared" si="41"/>
        <v>110111</v>
      </c>
      <c r="AT561" s="82">
        <f t="shared" si="39"/>
        <v>20028</v>
      </c>
    </row>
    <row r="562" spans="1:46" x14ac:dyDescent="0.3">
      <c r="A562" s="70">
        <v>19228</v>
      </c>
      <c r="B562" s="70">
        <v>1642</v>
      </c>
      <c r="C562" s="71" t="s">
        <v>8918</v>
      </c>
      <c r="D562" s="70">
        <v>1642</v>
      </c>
      <c r="E562" s="71" t="s">
        <v>35</v>
      </c>
      <c r="F562" s="72">
        <v>45931</v>
      </c>
      <c r="G562" s="72"/>
      <c r="H562" s="71" t="s">
        <v>8919</v>
      </c>
      <c r="I562" s="71" t="s">
        <v>8920</v>
      </c>
      <c r="J562" s="71" t="s">
        <v>36</v>
      </c>
      <c r="K562" s="71" t="s">
        <v>8921</v>
      </c>
      <c r="L562" s="71" t="s">
        <v>8922</v>
      </c>
      <c r="M562" s="71" t="s">
        <v>8923</v>
      </c>
      <c r="N562" s="71" t="s">
        <v>37</v>
      </c>
      <c r="O562" s="71" t="s">
        <v>38</v>
      </c>
      <c r="P562" s="70">
        <v>300</v>
      </c>
      <c r="Q562" s="71" t="s">
        <v>78</v>
      </c>
      <c r="R562" s="70">
        <v>75</v>
      </c>
      <c r="S562" s="72">
        <v>45665</v>
      </c>
      <c r="T562" s="71" t="s">
        <v>2839</v>
      </c>
      <c r="U562" s="71" t="s">
        <v>40</v>
      </c>
      <c r="V562" s="72">
        <v>33879</v>
      </c>
      <c r="W562" s="71" t="s">
        <v>159</v>
      </c>
      <c r="X562" s="71" t="s">
        <v>42</v>
      </c>
      <c r="Y562" s="71" t="s">
        <v>52</v>
      </c>
      <c r="Z562" s="70">
        <v>0</v>
      </c>
      <c r="AA562" s="70">
        <v>10</v>
      </c>
      <c r="AB562" s="71" t="s">
        <v>36</v>
      </c>
      <c r="AC562" s="71" t="s">
        <v>2905</v>
      </c>
      <c r="AD562" s="71" t="s">
        <v>44</v>
      </c>
      <c r="AE562" s="71" t="s">
        <v>45</v>
      </c>
      <c r="AF562" s="71" t="s">
        <v>40</v>
      </c>
      <c r="AG562" s="71" t="s">
        <v>46</v>
      </c>
      <c r="AH562" s="73">
        <v>900.03</v>
      </c>
      <c r="AI562" s="73">
        <v>135.97</v>
      </c>
      <c r="AJ562" s="73">
        <v>368.23</v>
      </c>
      <c r="AK562" s="70"/>
      <c r="AL562" s="73">
        <v>1404.23</v>
      </c>
      <c r="AM562" s="73">
        <v>46.81</v>
      </c>
      <c r="AN562" s="109">
        <f t="shared" si="38"/>
        <v>7.8016666666666667</v>
      </c>
      <c r="AO562" s="82" t="str">
        <f t="shared" si="40"/>
        <v>1922850</v>
      </c>
      <c r="AP562" s="82">
        <f>VLOOKUP(AO562,Centros!$AA$2:$AB$490,2,FALSE)</f>
        <v>110091</v>
      </c>
      <c r="AQ562" s="82" t="str">
        <f>VLOOKUP(AP562,Centros!$U$2:$V$281,2,FALSE)</f>
        <v>COLEGIO CLARET -MADRID</v>
      </c>
      <c r="AR562" s="82" t="str">
        <f>VLOOKUP(A562,Centros!$AC$2:$AE$349,3,FALSE)</f>
        <v>ALGADI</v>
      </c>
      <c r="AS562" s="82">
        <f t="shared" si="41"/>
        <v>110091</v>
      </c>
      <c r="AT562" s="82">
        <f t="shared" si="39"/>
        <v>19228</v>
      </c>
    </row>
    <row r="563" spans="1:46" x14ac:dyDescent="0.3">
      <c r="A563" s="70">
        <v>19228</v>
      </c>
      <c r="B563" s="70">
        <v>1019</v>
      </c>
      <c r="C563" s="71" t="s">
        <v>8924</v>
      </c>
      <c r="D563" s="70">
        <v>1019</v>
      </c>
      <c r="E563" s="71" t="s">
        <v>35</v>
      </c>
      <c r="F563" s="72">
        <v>45894</v>
      </c>
      <c r="G563" s="72"/>
      <c r="H563" s="71" t="s">
        <v>8925</v>
      </c>
      <c r="I563" s="71" t="s">
        <v>8926</v>
      </c>
      <c r="J563" s="71" t="s">
        <v>36</v>
      </c>
      <c r="K563" s="71" t="s">
        <v>8927</v>
      </c>
      <c r="L563" s="71" t="s">
        <v>109</v>
      </c>
      <c r="M563" s="71" t="s">
        <v>8928</v>
      </c>
      <c r="N563" s="71" t="s">
        <v>36</v>
      </c>
      <c r="O563" s="71" t="s">
        <v>38</v>
      </c>
      <c r="P563" s="70">
        <v>300</v>
      </c>
      <c r="Q563" s="71" t="s">
        <v>78</v>
      </c>
      <c r="R563" s="70">
        <v>75</v>
      </c>
      <c r="S563" s="72">
        <v>44818</v>
      </c>
      <c r="T563" s="71" t="s">
        <v>220</v>
      </c>
      <c r="U563" s="71" t="s">
        <v>40</v>
      </c>
      <c r="V563" s="72">
        <v>29164</v>
      </c>
      <c r="W563" s="71" t="s">
        <v>221</v>
      </c>
      <c r="X563" s="71" t="s">
        <v>42</v>
      </c>
      <c r="Y563" s="71" t="s">
        <v>66</v>
      </c>
      <c r="Z563" s="70">
        <v>0</v>
      </c>
      <c r="AA563" s="70">
        <v>10</v>
      </c>
      <c r="AB563" s="71" t="s">
        <v>36</v>
      </c>
      <c r="AC563" s="71" t="s">
        <v>2905</v>
      </c>
      <c r="AD563" s="71" t="s">
        <v>44</v>
      </c>
      <c r="AE563" s="71" t="s">
        <v>53</v>
      </c>
      <c r="AF563" s="71" t="s">
        <v>232</v>
      </c>
      <c r="AG563" s="71" t="s">
        <v>46</v>
      </c>
      <c r="AH563" s="73">
        <v>900.03</v>
      </c>
      <c r="AI563" s="73">
        <v>135.97</v>
      </c>
      <c r="AJ563" s="73">
        <v>368.23</v>
      </c>
      <c r="AK563" s="70"/>
      <c r="AL563" s="73">
        <v>1404.23</v>
      </c>
      <c r="AM563" s="73">
        <v>46.81</v>
      </c>
      <c r="AN563" s="109">
        <f t="shared" si="38"/>
        <v>7.8016666666666667</v>
      </c>
      <c r="AO563" s="82" t="str">
        <f t="shared" si="40"/>
        <v>1922819</v>
      </c>
      <c r="AP563" s="82">
        <f>VLOOKUP(AO563,Centros!$AA$2:$AB$490,2,FALSE)</f>
        <v>110020</v>
      </c>
      <c r="AQ563" s="82" t="str">
        <f>VLOOKUP(AP563,Centros!$U$2:$V$281,2,FALSE)</f>
        <v>COLEGIO FRAY LUIS DE LEON</v>
      </c>
      <c r="AR563" s="82" t="str">
        <f>VLOOKUP(A563,Centros!$AC$2:$AE$349,3,FALSE)</f>
        <v>ALGADI</v>
      </c>
      <c r="AS563" s="82">
        <f t="shared" si="41"/>
        <v>110020</v>
      </c>
      <c r="AT563" s="82">
        <f t="shared" si="39"/>
        <v>19228</v>
      </c>
    </row>
    <row r="564" spans="1:46" x14ac:dyDescent="0.3">
      <c r="A564" s="70">
        <v>19028</v>
      </c>
      <c r="B564" s="70">
        <v>407</v>
      </c>
      <c r="C564" s="71" t="s">
        <v>3986</v>
      </c>
      <c r="D564" s="70">
        <v>407</v>
      </c>
      <c r="E564" s="71" t="s">
        <v>1229</v>
      </c>
      <c r="F564" s="72">
        <v>45047</v>
      </c>
      <c r="G564" s="72"/>
      <c r="H564" s="71" t="s">
        <v>3987</v>
      </c>
      <c r="I564" s="71" t="s">
        <v>3988</v>
      </c>
      <c r="J564" s="71" t="s">
        <v>36</v>
      </c>
      <c r="K564" s="71" t="s">
        <v>3989</v>
      </c>
      <c r="L564" s="71" t="s">
        <v>3990</v>
      </c>
      <c r="M564" s="71" t="s">
        <v>3991</v>
      </c>
      <c r="N564" s="71" t="s">
        <v>1249</v>
      </c>
      <c r="O564" s="71" t="s">
        <v>38</v>
      </c>
      <c r="P564" s="70">
        <v>100</v>
      </c>
      <c r="Q564" s="71" t="s">
        <v>2951</v>
      </c>
      <c r="R564" s="70">
        <v>100</v>
      </c>
      <c r="S564" s="72">
        <v>39356</v>
      </c>
      <c r="T564" s="71" t="s">
        <v>3992</v>
      </c>
      <c r="U564" s="71" t="s">
        <v>375</v>
      </c>
      <c r="V564" s="72">
        <v>27930</v>
      </c>
      <c r="W564" s="71" t="s">
        <v>98</v>
      </c>
      <c r="X564" s="71" t="s">
        <v>42</v>
      </c>
      <c r="Y564" s="71" t="s">
        <v>36</v>
      </c>
      <c r="Z564" s="70">
        <v>2</v>
      </c>
      <c r="AA564" s="70">
        <v>6</v>
      </c>
      <c r="AB564" s="71" t="s">
        <v>36</v>
      </c>
      <c r="AC564" s="71" t="s">
        <v>2907</v>
      </c>
      <c r="AD564" s="71" t="s">
        <v>44</v>
      </c>
      <c r="AE564" s="71" t="s">
        <v>45</v>
      </c>
      <c r="AF564" s="71" t="s">
        <v>71</v>
      </c>
      <c r="AG564" s="71" t="s">
        <v>55</v>
      </c>
      <c r="AH564" s="73">
        <v>1560.33</v>
      </c>
      <c r="AI564" s="73">
        <v>215.72</v>
      </c>
      <c r="AJ564" s="73">
        <v>569.58000000000004</v>
      </c>
      <c r="AK564" s="70"/>
      <c r="AL564" s="73">
        <v>2345.63</v>
      </c>
      <c r="AM564" s="73">
        <v>78.19</v>
      </c>
      <c r="AN564" s="109">
        <f t="shared" si="38"/>
        <v>9.7737499999999997</v>
      </c>
      <c r="AO564" s="82" t="str">
        <f t="shared" si="40"/>
        <v>1902892</v>
      </c>
      <c r="AP564" s="82">
        <f>VLOOKUP(AO564,Centros!$AA$2:$AB$490,2,FALSE)</f>
        <v>100101</v>
      </c>
      <c r="AQ564" s="82" t="str">
        <f>VLOOKUP(AP564,Centros!$U$2:$V$281,2,FALSE)</f>
        <v>SANTA ROSALIA GUARDERIA</v>
      </c>
      <c r="AR564" s="82" t="str">
        <f>VLOOKUP(A564,Centros!$AC$2:$AE$349,3,FALSE)</f>
        <v>ALGADI</v>
      </c>
      <c r="AS564" s="82">
        <f t="shared" si="41"/>
        <v>100101</v>
      </c>
      <c r="AT564" s="82">
        <f t="shared" si="39"/>
        <v>19028</v>
      </c>
    </row>
    <row r="565" spans="1:46" x14ac:dyDescent="0.3">
      <c r="A565" s="70">
        <v>19241</v>
      </c>
      <c r="B565" s="70">
        <v>76</v>
      </c>
      <c r="C565" s="71" t="s">
        <v>3993</v>
      </c>
      <c r="D565" s="70">
        <v>76</v>
      </c>
      <c r="E565" s="71" t="s">
        <v>178</v>
      </c>
      <c r="F565" s="72">
        <v>45700</v>
      </c>
      <c r="G565" s="72"/>
      <c r="H565" s="71" t="s">
        <v>3994</v>
      </c>
      <c r="I565" s="71" t="s">
        <v>3995</v>
      </c>
      <c r="J565" s="71" t="s">
        <v>36</v>
      </c>
      <c r="K565" s="71" t="s">
        <v>3996</v>
      </c>
      <c r="L565" s="71" t="s">
        <v>3997</v>
      </c>
      <c r="M565" s="71" t="s">
        <v>3998</v>
      </c>
      <c r="N565" s="71" t="s">
        <v>202</v>
      </c>
      <c r="O565" s="71" t="s">
        <v>176</v>
      </c>
      <c r="P565" s="70">
        <v>100</v>
      </c>
      <c r="Q565" s="71" t="s">
        <v>2951</v>
      </c>
      <c r="R565" s="70">
        <v>100</v>
      </c>
      <c r="S565" s="72">
        <v>45700</v>
      </c>
      <c r="T565" s="71" t="s">
        <v>2884</v>
      </c>
      <c r="U565" s="71" t="s">
        <v>69</v>
      </c>
      <c r="V565" s="72">
        <v>30423</v>
      </c>
      <c r="W565" s="71" t="s">
        <v>234</v>
      </c>
      <c r="X565" s="71" t="s">
        <v>42</v>
      </c>
      <c r="Y565" s="71" t="s">
        <v>43</v>
      </c>
      <c r="Z565" s="70">
        <v>0</v>
      </c>
      <c r="AA565" s="70">
        <v>6</v>
      </c>
      <c r="AB565" s="71" t="s">
        <v>36</v>
      </c>
      <c r="AC565" s="71" t="s">
        <v>2911</v>
      </c>
      <c r="AD565" s="71" t="s">
        <v>44</v>
      </c>
      <c r="AE565" s="71" t="s">
        <v>45</v>
      </c>
      <c r="AF565" s="71" t="s">
        <v>69</v>
      </c>
      <c r="AG565" s="71" t="s">
        <v>46</v>
      </c>
      <c r="AH565" s="73">
        <v>1235.9000000000001</v>
      </c>
      <c r="AI565" s="73">
        <v>377.64</v>
      </c>
      <c r="AJ565" s="73">
        <v>517.46</v>
      </c>
      <c r="AK565" s="70"/>
      <c r="AL565" s="73">
        <v>2131</v>
      </c>
      <c r="AM565" s="73">
        <v>71.03</v>
      </c>
      <c r="AN565" s="109">
        <f t="shared" si="38"/>
        <v>8.8787500000000001</v>
      </c>
      <c r="AO565" s="82" t="str">
        <f t="shared" si="40"/>
        <v>192416</v>
      </c>
      <c r="AP565" s="82">
        <f>VLOOKUP(AO565,Centros!$AA$2:$AB$490,2,FALSE)</f>
        <v>330003</v>
      </c>
      <c r="AQ565" s="82" t="str">
        <f>VLOOKUP(AP565,Centros!$U$2:$V$281,2,FALSE)</f>
        <v>RESIDENCIA CLARET SEVILLA</v>
      </c>
      <c r="AR565" s="82" t="str">
        <f>VLOOKUP(A565,Centros!$AC$2:$AE$349,3,FALSE)</f>
        <v>ALGADI</v>
      </c>
      <c r="AS565" s="82">
        <f t="shared" si="41"/>
        <v>330003</v>
      </c>
      <c r="AT565" s="82">
        <f t="shared" si="39"/>
        <v>19241</v>
      </c>
    </row>
    <row r="566" spans="1:46" x14ac:dyDescent="0.3">
      <c r="A566" s="70">
        <v>19228</v>
      </c>
      <c r="B566" s="70">
        <v>576</v>
      </c>
      <c r="C566" s="71" t="s">
        <v>3999</v>
      </c>
      <c r="D566" s="70">
        <v>576</v>
      </c>
      <c r="E566" s="71" t="s">
        <v>35</v>
      </c>
      <c r="F566" s="72">
        <v>45307</v>
      </c>
      <c r="G566" s="72"/>
      <c r="H566" s="71" t="s">
        <v>4000</v>
      </c>
      <c r="I566" s="71" t="s">
        <v>4001</v>
      </c>
      <c r="J566" s="71" t="s">
        <v>36</v>
      </c>
      <c r="K566" s="71" t="s">
        <v>4002</v>
      </c>
      <c r="L566" s="71" t="s">
        <v>109</v>
      </c>
      <c r="M566" s="71" t="s">
        <v>4003</v>
      </c>
      <c r="N566" s="71" t="s">
        <v>37</v>
      </c>
      <c r="O566" s="71" t="s">
        <v>38</v>
      </c>
      <c r="P566" s="70">
        <v>289</v>
      </c>
      <c r="Q566" s="71" t="s">
        <v>3315</v>
      </c>
      <c r="R566" s="70">
        <v>48.75</v>
      </c>
      <c r="S566" s="72">
        <v>45243</v>
      </c>
      <c r="T566" s="71" t="s">
        <v>2826</v>
      </c>
      <c r="U566" s="71" t="s">
        <v>40</v>
      </c>
      <c r="V566" s="72">
        <v>26493</v>
      </c>
      <c r="W566" s="71" t="s">
        <v>41</v>
      </c>
      <c r="X566" s="71" t="s">
        <v>42</v>
      </c>
      <c r="Y566" s="71" t="s">
        <v>66</v>
      </c>
      <c r="Z566" s="70">
        <v>0</v>
      </c>
      <c r="AA566" s="70">
        <v>10</v>
      </c>
      <c r="AB566" s="71" t="s">
        <v>36</v>
      </c>
      <c r="AC566" s="71" t="s">
        <v>2905</v>
      </c>
      <c r="AD566" s="71" t="s">
        <v>44</v>
      </c>
      <c r="AE566" s="71" t="s">
        <v>53</v>
      </c>
      <c r="AF566" s="71" t="s">
        <v>40</v>
      </c>
      <c r="AG566" s="71" t="s">
        <v>55</v>
      </c>
      <c r="AH566" s="73">
        <v>585.02</v>
      </c>
      <c r="AI566" s="73">
        <v>88.38</v>
      </c>
      <c r="AJ566" s="73">
        <v>240.14</v>
      </c>
      <c r="AK566" s="70"/>
      <c r="AL566" s="73">
        <v>913.54</v>
      </c>
      <c r="AM566" s="73">
        <v>30.45</v>
      </c>
      <c r="AN566" s="109">
        <f t="shared" si="38"/>
        <v>7.8076923076923075</v>
      </c>
      <c r="AO566" s="82" t="str">
        <f t="shared" si="40"/>
        <v>1922854</v>
      </c>
      <c r="AP566" s="82">
        <f>VLOOKUP(AO566,Centros!$AA$2:$AB$490,2,FALSE)</f>
        <v>120027</v>
      </c>
      <c r="AQ566" s="82" t="str">
        <f>VLOOKUP(AP566,Centros!$U$2:$V$281,2,FALSE)</f>
        <v>COLEGIO MAYOR CESAR CARLOS</v>
      </c>
      <c r="AR566" s="82" t="str">
        <f>VLOOKUP(A566,Centros!$AC$2:$AE$349,3,FALSE)</f>
        <v>ALGADI</v>
      </c>
      <c r="AS566" s="82">
        <f t="shared" si="41"/>
        <v>120027</v>
      </c>
      <c r="AT566" s="82">
        <f t="shared" si="39"/>
        <v>19228</v>
      </c>
    </row>
    <row r="567" spans="1:46" x14ac:dyDescent="0.3">
      <c r="A567" s="70">
        <v>20041</v>
      </c>
      <c r="B567" s="70">
        <v>37</v>
      </c>
      <c r="C567" s="71" t="s">
        <v>8929</v>
      </c>
      <c r="D567" s="70">
        <v>37</v>
      </c>
      <c r="E567" s="71" t="s">
        <v>7517</v>
      </c>
      <c r="F567" s="72">
        <v>45911</v>
      </c>
      <c r="G567" s="72"/>
      <c r="H567" s="71" t="s">
        <v>8930</v>
      </c>
      <c r="I567" s="71" t="s">
        <v>8931</v>
      </c>
      <c r="J567" s="71" t="s">
        <v>36</v>
      </c>
      <c r="K567" s="71" t="s">
        <v>8932</v>
      </c>
      <c r="L567" s="71" t="s">
        <v>8933</v>
      </c>
      <c r="M567" s="71" t="s">
        <v>8934</v>
      </c>
      <c r="N567" s="71" t="s">
        <v>7567</v>
      </c>
      <c r="O567" s="71" t="s">
        <v>176</v>
      </c>
      <c r="P567" s="70">
        <v>300</v>
      </c>
      <c r="Q567" s="71" t="s">
        <v>57</v>
      </c>
      <c r="R567" s="70">
        <v>25</v>
      </c>
      <c r="S567" s="72">
        <v>45911</v>
      </c>
      <c r="T567" s="71" t="s">
        <v>7524</v>
      </c>
      <c r="U567" s="71" t="s">
        <v>5261</v>
      </c>
      <c r="V567" s="72">
        <v>36627</v>
      </c>
      <c r="W567" s="71" t="s">
        <v>111</v>
      </c>
      <c r="X567" s="71" t="s">
        <v>42</v>
      </c>
      <c r="Y567" s="71" t="s">
        <v>36</v>
      </c>
      <c r="Z567" s="70">
        <v>0</v>
      </c>
      <c r="AA567" s="70">
        <v>10</v>
      </c>
      <c r="AB567" s="71" t="s">
        <v>36</v>
      </c>
      <c r="AC567" s="71" t="s">
        <v>2911</v>
      </c>
      <c r="AD567" s="71" t="s">
        <v>44</v>
      </c>
      <c r="AE567" s="71" t="s">
        <v>45</v>
      </c>
      <c r="AF567" s="71" t="s">
        <v>5415</v>
      </c>
      <c r="AG567" s="71" t="s">
        <v>46</v>
      </c>
      <c r="AH567" s="73">
        <v>296</v>
      </c>
      <c r="AI567" s="73">
        <v>88.42</v>
      </c>
      <c r="AJ567" s="73">
        <v>127.52</v>
      </c>
      <c r="AK567" s="70"/>
      <c r="AL567" s="73">
        <v>511.94</v>
      </c>
      <c r="AM567" s="73">
        <v>17.059999999999999</v>
      </c>
      <c r="AN567" s="109">
        <f t="shared" si="38"/>
        <v>8.5299999999999994</v>
      </c>
      <c r="AO567" s="82" t="str">
        <f t="shared" si="40"/>
        <v>200413</v>
      </c>
      <c r="AP567" s="82">
        <f>VLOOKUP(AO567,Centros!$AA$2:$AB$490,2,FALSE)</f>
        <v>110222</v>
      </c>
      <c r="AQ567" s="82" t="str">
        <f>VLOOKUP(AP567,Centros!$U$2:$V$281,2,FALSE)</f>
        <v>COLEGIO ITALICA</v>
      </c>
      <c r="AR567" s="82" t="str">
        <f>VLOOKUP(A567,Centros!$AC$2:$AE$349,3,FALSE)</f>
        <v>SMI</v>
      </c>
      <c r="AS567" s="82">
        <f t="shared" si="41"/>
        <v>110222</v>
      </c>
      <c r="AT567" s="82">
        <f t="shared" si="39"/>
        <v>20041</v>
      </c>
    </row>
    <row r="568" spans="1:46" x14ac:dyDescent="0.3">
      <c r="A568" s="70">
        <v>19228</v>
      </c>
      <c r="B568" s="70">
        <v>1766</v>
      </c>
      <c r="C568" s="71" t="s">
        <v>6202</v>
      </c>
      <c r="D568" s="70">
        <v>1766</v>
      </c>
      <c r="E568" s="71" t="s">
        <v>35</v>
      </c>
      <c r="F568" s="72">
        <v>45904</v>
      </c>
      <c r="G568" s="72"/>
      <c r="H568" s="71" t="s">
        <v>6203</v>
      </c>
      <c r="I568" s="71" t="s">
        <v>6204</v>
      </c>
      <c r="J568" s="71" t="s">
        <v>36</v>
      </c>
      <c r="K568" s="71" t="s">
        <v>6205</v>
      </c>
      <c r="L568" s="71" t="s">
        <v>6206</v>
      </c>
      <c r="M568" s="71" t="s">
        <v>6207</v>
      </c>
      <c r="N568" s="71" t="s">
        <v>37</v>
      </c>
      <c r="O568" s="71" t="s">
        <v>38</v>
      </c>
      <c r="P568" s="70">
        <v>300</v>
      </c>
      <c r="Q568" s="71" t="s">
        <v>57</v>
      </c>
      <c r="R568" s="70">
        <v>50</v>
      </c>
      <c r="S568" s="72">
        <v>45540</v>
      </c>
      <c r="T568" s="71" t="s">
        <v>6208</v>
      </c>
      <c r="U568" s="71" t="s">
        <v>40</v>
      </c>
      <c r="V568" s="72">
        <v>26945</v>
      </c>
      <c r="W568" s="71" t="s">
        <v>883</v>
      </c>
      <c r="X568" s="71" t="s">
        <v>42</v>
      </c>
      <c r="Y568" s="71" t="s">
        <v>43</v>
      </c>
      <c r="Z568" s="70">
        <v>0</v>
      </c>
      <c r="AA568" s="70">
        <v>10</v>
      </c>
      <c r="AB568" s="71" t="s">
        <v>36</v>
      </c>
      <c r="AC568" s="71" t="s">
        <v>2905</v>
      </c>
      <c r="AD568" s="71" t="s">
        <v>44</v>
      </c>
      <c r="AE568" s="71" t="s">
        <v>53</v>
      </c>
      <c r="AF568" s="71" t="s">
        <v>40</v>
      </c>
      <c r="AG568" s="71" t="s">
        <v>55</v>
      </c>
      <c r="AH568" s="73">
        <v>559.16</v>
      </c>
      <c r="AI568" s="70"/>
      <c r="AJ568" s="73">
        <v>-320.06</v>
      </c>
      <c r="AK568" s="70"/>
      <c r="AL568" s="73">
        <v>239.1</v>
      </c>
      <c r="AM568" s="73">
        <v>7.71</v>
      </c>
      <c r="AN568" s="109">
        <f t="shared" si="38"/>
        <v>1.9275</v>
      </c>
      <c r="AO568" s="82" t="str">
        <f t="shared" si="40"/>
        <v>19228112</v>
      </c>
      <c r="AP568" s="82">
        <f>VLOOKUP(AO568,Centros!$AA$2:$AB$490,2,FALSE)</f>
        <v>110123</v>
      </c>
      <c r="AQ568" s="82" t="str">
        <f>VLOOKUP(AP568,Centros!$U$2:$V$281,2,FALSE)</f>
        <v>BREWSTER MADRID</v>
      </c>
      <c r="AR568" s="82" t="str">
        <f>VLOOKUP(A568,Centros!$AC$2:$AE$349,3,FALSE)</f>
        <v>ALGADI</v>
      </c>
      <c r="AS568" s="82">
        <f t="shared" si="41"/>
        <v>110123</v>
      </c>
      <c r="AT568" s="82">
        <f t="shared" si="39"/>
        <v>19228</v>
      </c>
    </row>
    <row r="569" spans="1:46" x14ac:dyDescent="0.3">
      <c r="A569" s="70">
        <v>19239</v>
      </c>
      <c r="B569" s="70">
        <v>28</v>
      </c>
      <c r="C569" s="71" t="s">
        <v>8935</v>
      </c>
      <c r="D569" s="70">
        <v>28</v>
      </c>
      <c r="E569" s="71" t="s">
        <v>144</v>
      </c>
      <c r="F569" s="72">
        <v>45908</v>
      </c>
      <c r="G569" s="72"/>
      <c r="H569" s="71" t="s">
        <v>8936</v>
      </c>
      <c r="I569" s="71" t="s">
        <v>8937</v>
      </c>
      <c r="J569" s="71" t="s">
        <v>36</v>
      </c>
      <c r="K569" s="71" t="s">
        <v>8938</v>
      </c>
      <c r="L569" s="71" t="s">
        <v>8939</v>
      </c>
      <c r="M569" s="71" t="s">
        <v>8940</v>
      </c>
      <c r="N569" s="71" t="s">
        <v>8941</v>
      </c>
      <c r="O569" s="71" t="s">
        <v>145</v>
      </c>
      <c r="P569" s="70">
        <v>100</v>
      </c>
      <c r="Q569" s="71" t="s">
        <v>2951</v>
      </c>
      <c r="R569" s="70">
        <v>100</v>
      </c>
      <c r="S569" s="72">
        <v>45908</v>
      </c>
      <c r="T569" s="71" t="s">
        <v>2881</v>
      </c>
      <c r="U569" s="71" t="s">
        <v>155</v>
      </c>
      <c r="V569" s="72">
        <v>30998</v>
      </c>
      <c r="W569" s="71" t="s">
        <v>70</v>
      </c>
      <c r="X569" s="71" t="s">
        <v>42</v>
      </c>
      <c r="Y569" s="71" t="s">
        <v>43</v>
      </c>
      <c r="Z569" s="70">
        <v>0</v>
      </c>
      <c r="AA569" s="70">
        <v>8</v>
      </c>
      <c r="AB569" s="71" t="s">
        <v>36</v>
      </c>
      <c r="AC569" s="71" t="s">
        <v>2914</v>
      </c>
      <c r="AD569" s="71" t="s">
        <v>44</v>
      </c>
      <c r="AE569" s="71" t="s">
        <v>45</v>
      </c>
      <c r="AF569" s="71" t="s">
        <v>69</v>
      </c>
      <c r="AG569" s="71" t="s">
        <v>55</v>
      </c>
      <c r="AH569" s="73">
        <v>1245.71</v>
      </c>
      <c r="AI569" s="73">
        <v>262.98</v>
      </c>
      <c r="AJ569" s="73">
        <v>483.84</v>
      </c>
      <c r="AK569" s="70"/>
      <c r="AL569" s="73">
        <v>1992.53</v>
      </c>
      <c r="AM569" s="73">
        <v>66.42</v>
      </c>
      <c r="AN569" s="109">
        <f t="shared" si="38"/>
        <v>8.3025000000000002</v>
      </c>
      <c r="AO569" s="82" t="str">
        <f t="shared" si="40"/>
        <v>192391</v>
      </c>
      <c r="AP569" s="82">
        <f>VLOOKUP(AO569,Centros!$AA$2:$AB$490,2,FALSE)</f>
        <v>110015</v>
      </c>
      <c r="AQ569" s="82" t="str">
        <f>VLOOKUP(AP569,Centros!$U$2:$V$281,2,FALSE)</f>
        <v>COLEGIO SAN AGUSTIN - CANTABRIA</v>
      </c>
      <c r="AR569" s="82" t="str">
        <f>VLOOKUP(A569,Centros!$AC$2:$AE$349,3,FALSE)</f>
        <v>ALGADI</v>
      </c>
      <c r="AS569" s="82">
        <f t="shared" si="41"/>
        <v>110015</v>
      </c>
      <c r="AT569" s="82">
        <f t="shared" si="39"/>
        <v>19239</v>
      </c>
    </row>
    <row r="570" spans="1:46" x14ac:dyDescent="0.3">
      <c r="A570" s="70">
        <v>19228</v>
      </c>
      <c r="B570" s="70">
        <v>321</v>
      </c>
      <c r="C570" s="71" t="s">
        <v>6209</v>
      </c>
      <c r="D570" s="70">
        <v>321</v>
      </c>
      <c r="E570" s="71" t="s">
        <v>35</v>
      </c>
      <c r="F570" s="72">
        <v>45908</v>
      </c>
      <c r="G570" s="72"/>
      <c r="H570" s="71" t="s">
        <v>6210</v>
      </c>
      <c r="I570" s="71" t="s">
        <v>6211</v>
      </c>
      <c r="J570" s="71" t="s">
        <v>6212</v>
      </c>
      <c r="K570" s="71" t="s">
        <v>6213</v>
      </c>
      <c r="L570" s="71" t="s">
        <v>6214</v>
      </c>
      <c r="M570" s="71" t="s">
        <v>6215</v>
      </c>
      <c r="N570" s="71" t="s">
        <v>284</v>
      </c>
      <c r="O570" s="71" t="s">
        <v>38</v>
      </c>
      <c r="P570" s="70">
        <v>300</v>
      </c>
      <c r="Q570" s="71" t="s">
        <v>85</v>
      </c>
      <c r="R570" s="70">
        <v>100</v>
      </c>
      <c r="S570" s="72">
        <v>41946</v>
      </c>
      <c r="T570" s="71" t="s">
        <v>5253</v>
      </c>
      <c r="U570" s="71" t="s">
        <v>86</v>
      </c>
      <c r="V570" s="72">
        <v>33714</v>
      </c>
      <c r="W570" s="71" t="s">
        <v>59</v>
      </c>
      <c r="X570" s="71" t="s">
        <v>51</v>
      </c>
      <c r="Y570" s="71" t="s">
        <v>36</v>
      </c>
      <c r="Z570" s="70">
        <v>0</v>
      </c>
      <c r="AA570" s="70">
        <v>8</v>
      </c>
      <c r="AB570" s="71" t="s">
        <v>36</v>
      </c>
      <c r="AC570" s="71" t="s">
        <v>2905</v>
      </c>
      <c r="AD570" s="71" t="s">
        <v>44</v>
      </c>
      <c r="AE570" s="71" t="s">
        <v>61</v>
      </c>
      <c r="AF570" s="71" t="s">
        <v>36</v>
      </c>
      <c r="AG570" s="71" t="s">
        <v>46</v>
      </c>
      <c r="AH570" s="73">
        <v>1349.51</v>
      </c>
      <c r="AI570" s="73">
        <v>187.25</v>
      </c>
      <c r="AJ570" s="73">
        <v>492.84</v>
      </c>
      <c r="AK570" s="70"/>
      <c r="AL570" s="73">
        <v>2029.6</v>
      </c>
      <c r="AM570" s="73">
        <v>67.650000000000006</v>
      </c>
      <c r="AN570" s="109">
        <f t="shared" si="38"/>
        <v>8.4562500000000007</v>
      </c>
      <c r="AO570" s="82" t="str">
        <f t="shared" si="40"/>
        <v>1922813</v>
      </c>
      <c r="AP570" s="82">
        <f>VLOOKUP(AO570,Centros!$AA$2:$AB$490,2,FALSE)</f>
        <v>110111</v>
      </c>
      <c r="AQ570" s="82" t="str">
        <f>VLOOKUP(AP570,Centros!$U$2:$V$281,2,FALSE)</f>
        <v>COLEGIO SAGRADO CORAZON REPARADORAS</v>
      </c>
      <c r="AR570" s="82" t="str">
        <f>VLOOKUP(A570,Centros!$AC$2:$AE$349,3,FALSE)</f>
        <v>ALGADI</v>
      </c>
      <c r="AS570" s="82">
        <f t="shared" si="41"/>
        <v>110111</v>
      </c>
      <c r="AT570" s="82">
        <f t="shared" si="39"/>
        <v>19228</v>
      </c>
    </row>
    <row r="571" spans="1:46" x14ac:dyDescent="0.3">
      <c r="A571" s="70">
        <v>19209</v>
      </c>
      <c r="B571" s="70">
        <v>83</v>
      </c>
      <c r="C571" s="71" t="s">
        <v>8942</v>
      </c>
      <c r="D571" s="70">
        <v>83</v>
      </c>
      <c r="E571" s="71" t="s">
        <v>1234</v>
      </c>
      <c r="F571" s="72">
        <v>45931</v>
      </c>
      <c r="G571" s="72"/>
      <c r="H571" s="71" t="s">
        <v>8943</v>
      </c>
      <c r="I571" s="71" t="s">
        <v>8944</v>
      </c>
      <c r="J571" s="71" t="s">
        <v>36</v>
      </c>
      <c r="K571" s="71" t="s">
        <v>8945</v>
      </c>
      <c r="L571" s="71" t="s">
        <v>8946</v>
      </c>
      <c r="M571" s="71" t="s">
        <v>8947</v>
      </c>
      <c r="N571" s="71" t="s">
        <v>8785</v>
      </c>
      <c r="O571" s="71" t="s">
        <v>266</v>
      </c>
      <c r="P571" s="70">
        <v>300</v>
      </c>
      <c r="Q571" s="71" t="s">
        <v>78</v>
      </c>
      <c r="R571" s="70">
        <v>38.46</v>
      </c>
      <c r="S571" s="72">
        <v>44798</v>
      </c>
      <c r="T571" s="71" t="s">
        <v>1245</v>
      </c>
      <c r="U571" s="71" t="s">
        <v>8948</v>
      </c>
      <c r="V571" s="72">
        <v>25271</v>
      </c>
      <c r="W571" s="71" t="s">
        <v>234</v>
      </c>
      <c r="X571" s="71" t="s">
        <v>42</v>
      </c>
      <c r="Y571" s="71" t="s">
        <v>87</v>
      </c>
      <c r="Z571" s="70">
        <v>0</v>
      </c>
      <c r="AA571" s="70">
        <v>10</v>
      </c>
      <c r="AB571" s="71" t="s">
        <v>36</v>
      </c>
      <c r="AC571" s="71" t="s">
        <v>4229</v>
      </c>
      <c r="AD571" s="71" t="s">
        <v>1265</v>
      </c>
      <c r="AE571" s="71" t="s">
        <v>53</v>
      </c>
      <c r="AF571" s="71" t="s">
        <v>8949</v>
      </c>
      <c r="AG571" s="71" t="s">
        <v>46</v>
      </c>
      <c r="AH571" s="73">
        <v>545.34</v>
      </c>
      <c r="AI571" s="70"/>
      <c r="AJ571" s="73">
        <v>184.1</v>
      </c>
      <c r="AK571" s="70"/>
      <c r="AL571" s="73">
        <v>729.44</v>
      </c>
      <c r="AM571" s="73">
        <v>24.31</v>
      </c>
      <c r="AN571" s="109">
        <f t="shared" si="38"/>
        <v>7.9010660426417054</v>
      </c>
      <c r="AO571" s="82" t="str">
        <f t="shared" si="40"/>
        <v>192096</v>
      </c>
      <c r="AP571" s="82">
        <f>VLOOKUP(AO571,Centros!$AA$2:$AB$490,2,FALSE)</f>
        <v>110010</v>
      </c>
      <c r="AQ571" s="82" t="str">
        <f>VLOOKUP(AP571,Centros!$U$2:$V$281,2,FALSE)</f>
        <v>COLEGIO CLARET ARANDA</v>
      </c>
      <c r="AR571" s="82" t="str">
        <f>VLOOKUP(A571,Centros!$AC$2:$AE$349,3,FALSE)</f>
        <v>ALGADI</v>
      </c>
      <c r="AS571" s="82">
        <f t="shared" si="41"/>
        <v>110010</v>
      </c>
      <c r="AT571" s="82">
        <f t="shared" si="39"/>
        <v>19209</v>
      </c>
    </row>
    <row r="572" spans="1:46" x14ac:dyDescent="0.3">
      <c r="A572" s="70">
        <v>19228</v>
      </c>
      <c r="B572" s="70">
        <v>1902</v>
      </c>
      <c r="C572" s="71" t="s">
        <v>8950</v>
      </c>
      <c r="D572" s="70">
        <v>1902</v>
      </c>
      <c r="E572" s="71" t="s">
        <v>35</v>
      </c>
      <c r="F572" s="72">
        <v>45931</v>
      </c>
      <c r="G572" s="72"/>
      <c r="H572" s="71" t="s">
        <v>8951</v>
      </c>
      <c r="I572" s="71" t="s">
        <v>8952</v>
      </c>
      <c r="J572" s="71" t="s">
        <v>36</v>
      </c>
      <c r="K572" s="71" t="s">
        <v>8953</v>
      </c>
      <c r="L572" s="71" t="s">
        <v>101</v>
      </c>
      <c r="M572" s="71" t="s">
        <v>8954</v>
      </c>
      <c r="N572" s="71" t="s">
        <v>37</v>
      </c>
      <c r="O572" s="71" t="s">
        <v>38</v>
      </c>
      <c r="P572" s="70">
        <v>300</v>
      </c>
      <c r="Q572" s="71" t="s">
        <v>85</v>
      </c>
      <c r="R572" s="70">
        <v>100</v>
      </c>
      <c r="S572" s="72">
        <v>45611</v>
      </c>
      <c r="T572" s="71" t="s">
        <v>2831</v>
      </c>
      <c r="U572" s="71" t="s">
        <v>40</v>
      </c>
      <c r="V572" s="72">
        <v>28998</v>
      </c>
      <c r="W572" s="71" t="s">
        <v>91</v>
      </c>
      <c r="X572" s="71" t="s">
        <v>42</v>
      </c>
      <c r="Y572" s="71" t="s">
        <v>52</v>
      </c>
      <c r="Z572" s="70">
        <v>0</v>
      </c>
      <c r="AA572" s="70">
        <v>10</v>
      </c>
      <c r="AB572" s="71" t="s">
        <v>36</v>
      </c>
      <c r="AC572" s="71" t="s">
        <v>2905</v>
      </c>
      <c r="AD572" s="71" t="s">
        <v>44</v>
      </c>
      <c r="AE572" s="71" t="s">
        <v>45</v>
      </c>
      <c r="AF572" s="71" t="s">
        <v>40</v>
      </c>
      <c r="AG572" s="71" t="s">
        <v>55</v>
      </c>
      <c r="AH572" s="73">
        <v>1200.04</v>
      </c>
      <c r="AI572" s="73">
        <v>181.29</v>
      </c>
      <c r="AJ572" s="73">
        <v>456.27</v>
      </c>
      <c r="AK572" s="70"/>
      <c r="AL572" s="73">
        <v>1837.6</v>
      </c>
      <c r="AM572" s="73">
        <v>61.25</v>
      </c>
      <c r="AN572" s="109">
        <f t="shared" si="38"/>
        <v>7.65625</v>
      </c>
      <c r="AO572" s="82" t="str">
        <f t="shared" si="40"/>
        <v>1922861</v>
      </c>
      <c r="AP572" s="82">
        <f>VLOOKUP(AO572,Centros!$AA$2:$AB$490,2,FALSE)</f>
        <v>110807</v>
      </c>
      <c r="AQ572" s="82" t="str">
        <f>VLOOKUP(AP572,Centros!$U$2:$V$281,2,FALSE)</f>
        <v>COLEGIO NTRA SRA BUEN CONSEJO</v>
      </c>
      <c r="AR572" s="82" t="str">
        <f>VLOOKUP(A572,Centros!$AC$2:$AE$349,3,FALSE)</f>
        <v>ALGADI</v>
      </c>
      <c r="AS572" s="82">
        <f t="shared" si="41"/>
        <v>110807</v>
      </c>
      <c r="AT572" s="82">
        <f t="shared" si="39"/>
        <v>19228</v>
      </c>
    </row>
    <row r="573" spans="1:46" x14ac:dyDescent="0.3">
      <c r="A573" s="70">
        <v>19228</v>
      </c>
      <c r="B573" s="70">
        <v>252</v>
      </c>
      <c r="C573" s="71" t="s">
        <v>6216</v>
      </c>
      <c r="D573" s="70">
        <v>252</v>
      </c>
      <c r="E573" s="71" t="s">
        <v>35</v>
      </c>
      <c r="F573" s="72">
        <v>45904</v>
      </c>
      <c r="G573" s="72"/>
      <c r="H573" s="71" t="s">
        <v>6217</v>
      </c>
      <c r="I573" s="71" t="s">
        <v>6218</v>
      </c>
      <c r="J573" s="71" t="s">
        <v>6219</v>
      </c>
      <c r="K573" s="71" t="s">
        <v>6220</v>
      </c>
      <c r="L573" s="71" t="s">
        <v>6221</v>
      </c>
      <c r="M573" s="71" t="s">
        <v>6222</v>
      </c>
      <c r="N573" s="71" t="s">
        <v>252</v>
      </c>
      <c r="O573" s="71" t="s">
        <v>38</v>
      </c>
      <c r="P573" s="70">
        <v>300</v>
      </c>
      <c r="Q573" s="71" t="s">
        <v>78</v>
      </c>
      <c r="R573" s="70">
        <v>50</v>
      </c>
      <c r="S573" s="72">
        <v>43374</v>
      </c>
      <c r="T573" s="71" t="s">
        <v>123</v>
      </c>
      <c r="U573" s="71" t="s">
        <v>106</v>
      </c>
      <c r="V573" s="72">
        <v>27036</v>
      </c>
      <c r="W573" s="71" t="s">
        <v>125</v>
      </c>
      <c r="X573" s="71" t="s">
        <v>42</v>
      </c>
      <c r="Y573" s="71" t="s">
        <v>36</v>
      </c>
      <c r="Z573" s="70">
        <v>0</v>
      </c>
      <c r="AA573" s="70">
        <v>10</v>
      </c>
      <c r="AB573" s="71" t="s">
        <v>36</v>
      </c>
      <c r="AC573" s="71" t="s">
        <v>2905</v>
      </c>
      <c r="AD573" s="71" t="s">
        <v>44</v>
      </c>
      <c r="AE573" s="71" t="s">
        <v>53</v>
      </c>
      <c r="AF573" s="71" t="s">
        <v>62</v>
      </c>
      <c r="AG573" s="71" t="s">
        <v>46</v>
      </c>
      <c r="AH573" s="73">
        <v>600.02</v>
      </c>
      <c r="AI573" s="73">
        <v>90.64</v>
      </c>
      <c r="AJ573" s="73">
        <v>245.47</v>
      </c>
      <c r="AK573" s="70"/>
      <c r="AL573" s="73">
        <v>936.13</v>
      </c>
      <c r="AM573" s="73">
        <v>31.2</v>
      </c>
      <c r="AN573" s="109">
        <f t="shared" si="38"/>
        <v>7.8</v>
      </c>
      <c r="AO573" s="82" t="str">
        <f t="shared" si="40"/>
        <v>1922832</v>
      </c>
      <c r="AP573" s="82">
        <f>VLOOKUP(AO573,Centros!$AA$2:$AB$490,2,FALSE)</f>
        <v>110061</v>
      </c>
      <c r="AQ573" s="82" t="str">
        <f>VLOOKUP(AP573,Centros!$U$2:$V$281,2,FALSE)</f>
        <v>COL. SAN AGUSTIN - MADRID</v>
      </c>
      <c r="AR573" s="82" t="str">
        <f>VLOOKUP(A573,Centros!$AC$2:$AE$349,3,FALSE)</f>
        <v>ALGADI</v>
      </c>
      <c r="AS573" s="82">
        <f t="shared" si="41"/>
        <v>110061</v>
      </c>
      <c r="AT573" s="82">
        <f t="shared" si="39"/>
        <v>19228</v>
      </c>
    </row>
    <row r="574" spans="1:46" x14ac:dyDescent="0.3">
      <c r="A574" s="70">
        <v>19228</v>
      </c>
      <c r="B574" s="70">
        <v>736</v>
      </c>
      <c r="C574" s="71" t="s">
        <v>8955</v>
      </c>
      <c r="D574" s="70">
        <v>736</v>
      </c>
      <c r="E574" s="71" t="s">
        <v>35</v>
      </c>
      <c r="F574" s="72">
        <v>45904</v>
      </c>
      <c r="G574" s="72"/>
      <c r="H574" s="71" t="s">
        <v>8956</v>
      </c>
      <c r="I574" s="71" t="s">
        <v>8957</v>
      </c>
      <c r="J574" s="71" t="s">
        <v>36</v>
      </c>
      <c r="K574" s="71" t="s">
        <v>8958</v>
      </c>
      <c r="L574" s="71" t="s">
        <v>8959</v>
      </c>
      <c r="M574" s="71" t="s">
        <v>8960</v>
      </c>
      <c r="N574" s="71" t="s">
        <v>118</v>
      </c>
      <c r="O574" s="71" t="s">
        <v>38</v>
      </c>
      <c r="P574" s="70">
        <v>300</v>
      </c>
      <c r="Q574" s="71" t="s">
        <v>57</v>
      </c>
      <c r="R574" s="70">
        <v>15</v>
      </c>
      <c r="S574" s="72">
        <v>41155</v>
      </c>
      <c r="T574" s="71" t="s">
        <v>8961</v>
      </c>
      <c r="U574" s="71" t="s">
        <v>74</v>
      </c>
      <c r="V574" s="72">
        <v>30124</v>
      </c>
      <c r="W574" s="71" t="s">
        <v>376</v>
      </c>
      <c r="X574" s="71" t="s">
        <v>42</v>
      </c>
      <c r="Y574" s="71" t="s">
        <v>60</v>
      </c>
      <c r="Z574" s="70">
        <v>0</v>
      </c>
      <c r="AA574" s="70">
        <v>10</v>
      </c>
      <c r="AB574" s="71" t="s">
        <v>36</v>
      </c>
      <c r="AC574" s="71" t="s">
        <v>2905</v>
      </c>
      <c r="AD574" s="71" t="s">
        <v>44</v>
      </c>
      <c r="AE574" s="71" t="s">
        <v>45</v>
      </c>
      <c r="AF574" s="71" t="s">
        <v>234</v>
      </c>
      <c r="AG574" s="71" t="s">
        <v>46</v>
      </c>
      <c r="AH574" s="73">
        <v>280.22000000000003</v>
      </c>
      <c r="AI574" s="73">
        <v>27.19</v>
      </c>
      <c r="AJ574" s="73">
        <v>98.58</v>
      </c>
      <c r="AK574" s="70"/>
      <c r="AL574" s="73">
        <v>405.99</v>
      </c>
      <c r="AM574" s="73">
        <v>13.53</v>
      </c>
      <c r="AN574" s="109">
        <f t="shared" ref="AN574:AN627" si="42">AM574/(+(+R574*8)/100)</f>
        <v>11.275</v>
      </c>
      <c r="AO574" s="82" t="str">
        <f t="shared" si="40"/>
        <v>1922868</v>
      </c>
      <c r="AP574" s="82">
        <f>VLOOKUP(AO574,Centros!$AA$2:$AB$490,2,FALSE)</f>
        <v>510029</v>
      </c>
      <c r="AQ574" s="82" t="str">
        <f>VLOOKUP(AP574,Centros!$U$2:$V$281,2,FALSE)</f>
        <v>FUNDACION PROCLADE</v>
      </c>
      <c r="AR574" s="82" t="str">
        <f>VLOOKUP(A574,Centros!$AC$2:$AE$349,3,FALSE)</f>
        <v>ALGADI</v>
      </c>
      <c r="AS574" s="82">
        <f t="shared" si="41"/>
        <v>510029</v>
      </c>
      <c r="AT574" s="82">
        <f t="shared" si="39"/>
        <v>19228</v>
      </c>
    </row>
    <row r="575" spans="1:46" x14ac:dyDescent="0.3">
      <c r="A575" s="70">
        <v>19228</v>
      </c>
      <c r="B575" s="70">
        <v>763</v>
      </c>
      <c r="C575" s="71" t="s">
        <v>4004</v>
      </c>
      <c r="D575" s="70">
        <v>763</v>
      </c>
      <c r="E575" s="71" t="s">
        <v>35</v>
      </c>
      <c r="F575" s="72">
        <v>44927</v>
      </c>
      <c r="G575" s="72"/>
      <c r="H575" s="71" t="s">
        <v>4005</v>
      </c>
      <c r="I575" s="71" t="s">
        <v>4006</v>
      </c>
      <c r="J575" s="71" t="s">
        <v>36</v>
      </c>
      <c r="K575" s="71" t="s">
        <v>4007</v>
      </c>
      <c r="L575" s="71" t="s">
        <v>4008</v>
      </c>
      <c r="M575" s="71" t="s">
        <v>4009</v>
      </c>
      <c r="N575" s="71" t="s">
        <v>152</v>
      </c>
      <c r="O575" s="71" t="s">
        <v>38</v>
      </c>
      <c r="P575" s="70">
        <v>100</v>
      </c>
      <c r="Q575" s="71" t="s">
        <v>2951</v>
      </c>
      <c r="R575" s="70">
        <v>100</v>
      </c>
      <c r="S575" s="72">
        <v>42641</v>
      </c>
      <c r="T575" s="71" t="s">
        <v>3089</v>
      </c>
      <c r="U575" s="71" t="s">
        <v>155</v>
      </c>
      <c r="V575" s="72">
        <v>22257</v>
      </c>
      <c r="W575" s="71" t="s">
        <v>377</v>
      </c>
      <c r="X575" s="71" t="s">
        <v>42</v>
      </c>
      <c r="Y575" s="71" t="s">
        <v>66</v>
      </c>
      <c r="Z575" s="70">
        <v>0</v>
      </c>
      <c r="AA575" s="70">
        <v>6</v>
      </c>
      <c r="AB575" s="71" t="s">
        <v>36</v>
      </c>
      <c r="AC575" s="71" t="s">
        <v>2905</v>
      </c>
      <c r="AD575" s="71" t="s">
        <v>44</v>
      </c>
      <c r="AE575" s="71" t="s">
        <v>61</v>
      </c>
      <c r="AF575" s="71" t="s">
        <v>88</v>
      </c>
      <c r="AG575" s="71" t="s">
        <v>46</v>
      </c>
      <c r="AH575" s="73">
        <v>1802.1</v>
      </c>
      <c r="AI575" s="70"/>
      <c r="AJ575" s="73">
        <v>-1137.68</v>
      </c>
      <c r="AK575" s="70"/>
      <c r="AL575" s="73">
        <v>664.42</v>
      </c>
      <c r="AM575" s="73">
        <v>22.15</v>
      </c>
      <c r="AN575" s="109">
        <f t="shared" si="42"/>
        <v>2.7687499999999998</v>
      </c>
      <c r="AO575" s="82" t="str">
        <f t="shared" si="40"/>
        <v>1922875</v>
      </c>
      <c r="AP575" s="82">
        <f>VLOOKUP(AO575,Centros!$AA$2:$AB$490,2,FALSE)</f>
        <v>340078</v>
      </c>
      <c r="AQ575" s="82" t="str">
        <f>VLOOKUP(AP575,Centros!$U$2:$V$281,2,FALSE)</f>
        <v>ESIC-COMUNIDAD</v>
      </c>
      <c r="AR575" s="82" t="str">
        <f>VLOOKUP(A575,Centros!$AC$2:$AE$349,3,FALSE)</f>
        <v>ALGADI</v>
      </c>
      <c r="AS575" s="82">
        <f t="shared" si="41"/>
        <v>340078</v>
      </c>
      <c r="AT575" s="82">
        <f t="shared" ref="AT575:AT628" si="43">+A575</f>
        <v>19228</v>
      </c>
    </row>
    <row r="576" spans="1:46" x14ac:dyDescent="0.3">
      <c r="A576" s="70">
        <v>19228</v>
      </c>
      <c r="B576" s="70">
        <v>646</v>
      </c>
      <c r="C576" s="71" t="s">
        <v>378</v>
      </c>
      <c r="D576" s="70">
        <v>646</v>
      </c>
      <c r="E576" s="71" t="s">
        <v>35</v>
      </c>
      <c r="F576" s="72">
        <v>45890</v>
      </c>
      <c r="G576" s="72"/>
      <c r="H576" s="71" t="s">
        <v>379</v>
      </c>
      <c r="I576" s="71" t="s">
        <v>380</v>
      </c>
      <c r="J576" s="71" t="s">
        <v>36</v>
      </c>
      <c r="K576" s="71" t="s">
        <v>381</v>
      </c>
      <c r="L576" s="71" t="s">
        <v>872</v>
      </c>
      <c r="M576" s="71" t="s">
        <v>382</v>
      </c>
      <c r="N576" s="71" t="s">
        <v>152</v>
      </c>
      <c r="O576" s="71" t="s">
        <v>38</v>
      </c>
      <c r="P576" s="70">
        <v>300</v>
      </c>
      <c r="Q576" s="71" t="s">
        <v>78</v>
      </c>
      <c r="R576" s="70">
        <v>51.28</v>
      </c>
      <c r="S576" s="72">
        <v>43339</v>
      </c>
      <c r="T576" s="71" t="s">
        <v>2837</v>
      </c>
      <c r="U576" s="71" t="s">
        <v>90</v>
      </c>
      <c r="V576" s="72">
        <v>25518</v>
      </c>
      <c r="W576" s="71" t="s">
        <v>142</v>
      </c>
      <c r="X576" s="71" t="s">
        <v>42</v>
      </c>
      <c r="Y576" s="71" t="s">
        <v>66</v>
      </c>
      <c r="Z576" s="70">
        <v>0</v>
      </c>
      <c r="AA576" s="70">
        <v>10</v>
      </c>
      <c r="AB576" s="71" t="s">
        <v>818</v>
      </c>
      <c r="AC576" s="71" t="s">
        <v>2825</v>
      </c>
      <c r="AD576" s="71" t="s">
        <v>92</v>
      </c>
      <c r="AE576" s="71" t="s">
        <v>83</v>
      </c>
      <c r="AF576" s="71" t="s">
        <v>104</v>
      </c>
      <c r="AG576" s="71" t="s">
        <v>46</v>
      </c>
      <c r="AH576" s="73">
        <v>716.28</v>
      </c>
      <c r="AI576" s="73">
        <v>108.8</v>
      </c>
      <c r="AJ576" s="73">
        <v>281.94</v>
      </c>
      <c r="AK576" s="70"/>
      <c r="AL576" s="73">
        <v>1107.02</v>
      </c>
      <c r="AM576" s="73">
        <v>35.71</v>
      </c>
      <c r="AN576" s="109">
        <f t="shared" si="42"/>
        <v>8.7046606864274576</v>
      </c>
      <c r="AO576" s="82" t="str">
        <f t="shared" si="40"/>
        <v>1922837</v>
      </c>
      <c r="AP576" s="82">
        <f>VLOOKUP(AO576,Centros!$AA$2:$AB$490,2,FALSE)</f>
        <v>110084</v>
      </c>
      <c r="AQ576" s="82" t="str">
        <f>VLOOKUP(AP576,Centros!$U$2:$V$281,2,FALSE)</f>
        <v>COL. SAN AGUSTIN -LOS NEGRALES</v>
      </c>
      <c r="AR576" s="82" t="str">
        <f>VLOOKUP(A576,Centros!$AC$2:$AE$349,3,FALSE)</f>
        <v>ALGADI</v>
      </c>
      <c r="AS576" s="82">
        <f t="shared" si="41"/>
        <v>110084</v>
      </c>
      <c r="AT576" s="82">
        <f t="shared" si="43"/>
        <v>19228</v>
      </c>
    </row>
    <row r="577" spans="1:46" x14ac:dyDescent="0.3">
      <c r="A577" s="70">
        <v>19228</v>
      </c>
      <c r="B577" s="70">
        <v>1762</v>
      </c>
      <c r="C577" s="71" t="s">
        <v>6223</v>
      </c>
      <c r="D577" s="70">
        <v>1762</v>
      </c>
      <c r="E577" s="71" t="s">
        <v>35</v>
      </c>
      <c r="F577" s="72">
        <v>45894</v>
      </c>
      <c r="G577" s="72"/>
      <c r="H577" s="71" t="s">
        <v>6224</v>
      </c>
      <c r="I577" s="71" t="s">
        <v>6225</v>
      </c>
      <c r="J577" s="71" t="s">
        <v>36</v>
      </c>
      <c r="K577" s="71" t="s">
        <v>6226</v>
      </c>
      <c r="L577" s="71" t="s">
        <v>6227</v>
      </c>
      <c r="M577" s="71" t="s">
        <v>6228</v>
      </c>
      <c r="N577" s="71" t="s">
        <v>211</v>
      </c>
      <c r="O577" s="71" t="s">
        <v>38</v>
      </c>
      <c r="P577" s="70">
        <v>300</v>
      </c>
      <c r="Q577" s="71" t="s">
        <v>85</v>
      </c>
      <c r="R577" s="70">
        <v>100</v>
      </c>
      <c r="S577" s="72">
        <v>45533</v>
      </c>
      <c r="T577" s="71" t="s">
        <v>2842</v>
      </c>
      <c r="U577" s="71" t="s">
        <v>40</v>
      </c>
      <c r="V577" s="72">
        <v>28531</v>
      </c>
      <c r="W577" s="71" t="s">
        <v>129</v>
      </c>
      <c r="X577" s="71" t="s">
        <v>42</v>
      </c>
      <c r="Y577" s="71" t="s">
        <v>60</v>
      </c>
      <c r="Z577" s="70">
        <v>0</v>
      </c>
      <c r="AA577" s="70">
        <v>10</v>
      </c>
      <c r="AB577" s="71" t="s">
        <v>36</v>
      </c>
      <c r="AC577" s="71" t="s">
        <v>2905</v>
      </c>
      <c r="AD577" s="71" t="s">
        <v>44</v>
      </c>
      <c r="AE577" s="71" t="s">
        <v>83</v>
      </c>
      <c r="AF577" s="71" t="s">
        <v>40</v>
      </c>
      <c r="AG577" s="71" t="s">
        <v>55</v>
      </c>
      <c r="AH577" s="73">
        <v>1200.04</v>
      </c>
      <c r="AI577" s="73">
        <v>181.29</v>
      </c>
      <c r="AJ577" s="73">
        <v>456.27</v>
      </c>
      <c r="AK577" s="70"/>
      <c r="AL577" s="73">
        <v>1837.6</v>
      </c>
      <c r="AM577" s="73">
        <v>61.25</v>
      </c>
      <c r="AN577" s="109">
        <f t="shared" si="42"/>
        <v>7.65625</v>
      </c>
      <c r="AO577" s="82" t="str">
        <f t="shared" si="40"/>
        <v>1922853</v>
      </c>
      <c r="AP577" s="82">
        <f>VLOOKUP(AO577,Centros!$AA$2:$AB$490,2,FALSE)</f>
        <v>120009</v>
      </c>
      <c r="AQ577" s="82" t="str">
        <f>VLOOKUP(AP577,Centros!$U$2:$V$281,2,FALSE)</f>
        <v>COLEGIO MAYOR ALCALA</v>
      </c>
      <c r="AR577" s="82" t="str">
        <f>VLOOKUP(A577,Centros!$AC$2:$AE$349,3,FALSE)</f>
        <v>ALGADI</v>
      </c>
      <c r="AS577" s="82">
        <f t="shared" si="41"/>
        <v>120009</v>
      </c>
      <c r="AT577" s="82">
        <f t="shared" si="43"/>
        <v>19228</v>
      </c>
    </row>
    <row r="578" spans="1:46" x14ac:dyDescent="0.3">
      <c r="A578" s="70">
        <v>19228</v>
      </c>
      <c r="B578" s="70">
        <v>1337</v>
      </c>
      <c r="C578" s="71" t="s">
        <v>8962</v>
      </c>
      <c r="D578" s="70">
        <v>1337</v>
      </c>
      <c r="E578" s="71" t="s">
        <v>35</v>
      </c>
      <c r="F578" s="72">
        <v>45904</v>
      </c>
      <c r="G578" s="72"/>
      <c r="H578" s="71" t="s">
        <v>8963</v>
      </c>
      <c r="I578" s="71" t="s">
        <v>8964</v>
      </c>
      <c r="J578" s="71" t="s">
        <v>36</v>
      </c>
      <c r="K578" s="71" t="s">
        <v>8965</v>
      </c>
      <c r="L578" s="71" t="s">
        <v>8966</v>
      </c>
      <c r="M578" s="71" t="s">
        <v>8967</v>
      </c>
      <c r="N578" s="71" t="s">
        <v>8968</v>
      </c>
      <c r="O578" s="71" t="s">
        <v>38</v>
      </c>
      <c r="P578" s="70">
        <v>300</v>
      </c>
      <c r="Q578" s="71" t="s">
        <v>78</v>
      </c>
      <c r="R578" s="70">
        <v>100</v>
      </c>
      <c r="S578" s="72">
        <v>39510</v>
      </c>
      <c r="T578" s="71" t="s">
        <v>7405</v>
      </c>
      <c r="U578" s="71" t="s">
        <v>224</v>
      </c>
      <c r="V578" s="72">
        <v>26464</v>
      </c>
      <c r="W578" s="71" t="s">
        <v>127</v>
      </c>
      <c r="X578" s="71" t="s">
        <v>42</v>
      </c>
      <c r="Y578" s="71" t="s">
        <v>52</v>
      </c>
      <c r="Z578" s="70">
        <v>0</v>
      </c>
      <c r="AA578" s="70">
        <v>6</v>
      </c>
      <c r="AB578" s="71" t="s">
        <v>36</v>
      </c>
      <c r="AC578" s="71" t="s">
        <v>2905</v>
      </c>
      <c r="AD578" s="71" t="s">
        <v>44</v>
      </c>
      <c r="AE578" s="71" t="s">
        <v>45</v>
      </c>
      <c r="AF578" s="71" t="s">
        <v>36</v>
      </c>
      <c r="AG578" s="71" t="s">
        <v>46</v>
      </c>
      <c r="AH578" s="73">
        <v>1331.4</v>
      </c>
      <c r="AI578" s="73">
        <v>193.14</v>
      </c>
      <c r="AJ578" s="73">
        <v>488.92</v>
      </c>
      <c r="AK578" s="70"/>
      <c r="AL578" s="73">
        <v>2013.46</v>
      </c>
      <c r="AM578" s="73">
        <v>67.12</v>
      </c>
      <c r="AN578" s="109">
        <f t="shared" si="42"/>
        <v>8.39</v>
      </c>
      <c r="AO578" s="82" t="str">
        <f t="shared" si="40"/>
        <v>19228107</v>
      </c>
      <c r="AP578" s="82">
        <f>VLOOKUP(AO578,Centros!$AA$2:$AB$490,2,FALSE)</f>
        <v>110216</v>
      </c>
      <c r="AQ578" s="82" t="str">
        <f>VLOOKUP(AP578,Centros!$U$2:$V$281,2,FALSE)</f>
        <v>COL. MATER INMACULATA</v>
      </c>
      <c r="AR578" s="82" t="str">
        <f>VLOOKUP(A578,Centros!$AC$2:$AE$349,3,FALSE)</f>
        <v>ALGADI</v>
      </c>
      <c r="AS578" s="82">
        <f t="shared" si="41"/>
        <v>110216</v>
      </c>
      <c r="AT578" s="82">
        <f t="shared" si="43"/>
        <v>19228</v>
      </c>
    </row>
    <row r="579" spans="1:46" x14ac:dyDescent="0.3">
      <c r="A579" s="70">
        <v>19241</v>
      </c>
      <c r="B579" s="70">
        <v>83</v>
      </c>
      <c r="C579" s="71" t="s">
        <v>8969</v>
      </c>
      <c r="D579" s="70">
        <v>83</v>
      </c>
      <c r="E579" s="71" t="s">
        <v>178</v>
      </c>
      <c r="F579" s="72">
        <v>45895</v>
      </c>
      <c r="G579" s="72"/>
      <c r="H579" s="71" t="s">
        <v>8970</v>
      </c>
      <c r="I579" s="71" t="s">
        <v>8971</v>
      </c>
      <c r="J579" s="71" t="s">
        <v>36</v>
      </c>
      <c r="K579" s="71" t="s">
        <v>8972</v>
      </c>
      <c r="L579" s="71" t="s">
        <v>8973</v>
      </c>
      <c r="M579" s="71" t="s">
        <v>8974</v>
      </c>
      <c r="N579" s="71" t="s">
        <v>213</v>
      </c>
      <c r="O579" s="71" t="s">
        <v>176</v>
      </c>
      <c r="P579" s="70">
        <v>300</v>
      </c>
      <c r="Q579" s="71" t="s">
        <v>57</v>
      </c>
      <c r="R579" s="70">
        <v>50</v>
      </c>
      <c r="S579" s="72">
        <v>45895</v>
      </c>
      <c r="T579" s="71" t="s">
        <v>7821</v>
      </c>
      <c r="U579" s="71" t="s">
        <v>7895</v>
      </c>
      <c r="V579" s="72">
        <v>35551</v>
      </c>
      <c r="W579" s="71" t="s">
        <v>111</v>
      </c>
      <c r="X579" s="71" t="s">
        <v>42</v>
      </c>
      <c r="Y579" s="71" t="s">
        <v>36</v>
      </c>
      <c r="Z579" s="70">
        <v>0</v>
      </c>
      <c r="AA579" s="70">
        <v>10</v>
      </c>
      <c r="AB579" s="71" t="s">
        <v>819</v>
      </c>
      <c r="AC579" s="71" t="s">
        <v>2911</v>
      </c>
      <c r="AD579" s="71" t="s">
        <v>44</v>
      </c>
      <c r="AE579" s="71" t="s">
        <v>45</v>
      </c>
      <c r="AF579" s="71" t="s">
        <v>40</v>
      </c>
      <c r="AG579" s="71" t="s">
        <v>46</v>
      </c>
      <c r="AH579" s="73">
        <v>578.74</v>
      </c>
      <c r="AI579" s="73">
        <v>176.84</v>
      </c>
      <c r="AJ579" s="73">
        <v>261.54000000000002</v>
      </c>
      <c r="AK579" s="70"/>
      <c r="AL579" s="73">
        <v>1017.12</v>
      </c>
      <c r="AM579" s="73">
        <v>33.9</v>
      </c>
      <c r="AN579" s="109">
        <f t="shared" si="42"/>
        <v>8.4749999999999996</v>
      </c>
      <c r="AO579" s="82" t="str">
        <f t="shared" si="40"/>
        <v>192413</v>
      </c>
      <c r="AP579" s="82">
        <f>VLOOKUP(AO579,Centros!$AA$2:$AB$490,2,FALSE)</f>
        <v>110105</v>
      </c>
      <c r="AQ579" s="82" t="str">
        <f>VLOOKUP(AP579,Centros!$U$2:$V$281,2,FALSE)</f>
        <v>COLEGIO SAN HERMENEGILDO</v>
      </c>
      <c r="AR579" s="82" t="str">
        <f>VLOOKUP(A579,Centros!$AC$2:$AE$349,3,FALSE)</f>
        <v>ALGADI</v>
      </c>
      <c r="AS579" s="82">
        <f t="shared" si="41"/>
        <v>110105</v>
      </c>
      <c r="AT579" s="82">
        <f t="shared" si="43"/>
        <v>19241</v>
      </c>
    </row>
    <row r="580" spans="1:46" x14ac:dyDescent="0.3">
      <c r="A580" s="70">
        <v>19246</v>
      </c>
      <c r="B580" s="70">
        <v>106</v>
      </c>
      <c r="C580" s="71" t="s">
        <v>8975</v>
      </c>
      <c r="D580" s="70">
        <v>106</v>
      </c>
      <c r="E580" s="71" t="s">
        <v>113</v>
      </c>
      <c r="F580" s="72">
        <v>45903</v>
      </c>
      <c r="G580" s="72"/>
      <c r="H580" s="71" t="s">
        <v>8976</v>
      </c>
      <c r="I580" s="71" t="s">
        <v>8977</v>
      </c>
      <c r="J580" s="71" t="s">
        <v>36</v>
      </c>
      <c r="K580" s="71" t="s">
        <v>8978</v>
      </c>
      <c r="L580" s="71" t="s">
        <v>8979</v>
      </c>
      <c r="M580" s="71" t="s">
        <v>8980</v>
      </c>
      <c r="N580" s="71" t="s">
        <v>383</v>
      </c>
      <c r="O580" s="71" t="s">
        <v>114</v>
      </c>
      <c r="P580" s="70">
        <v>300</v>
      </c>
      <c r="Q580" s="71" t="s">
        <v>78</v>
      </c>
      <c r="R580" s="70">
        <v>87.5</v>
      </c>
      <c r="S580" s="72">
        <v>44105</v>
      </c>
      <c r="T580" s="71" t="s">
        <v>7579</v>
      </c>
      <c r="U580" s="71" t="s">
        <v>8981</v>
      </c>
      <c r="V580" s="72">
        <v>28474</v>
      </c>
      <c r="W580" s="71" t="s">
        <v>911</v>
      </c>
      <c r="X580" s="71" t="s">
        <v>42</v>
      </c>
      <c r="Y580" s="71" t="s">
        <v>140</v>
      </c>
      <c r="Z580" s="70">
        <v>0</v>
      </c>
      <c r="AA580" s="70">
        <v>6</v>
      </c>
      <c r="AB580" s="71" t="s">
        <v>36</v>
      </c>
      <c r="AC580" s="71" t="s">
        <v>2908</v>
      </c>
      <c r="AD580" s="71" t="s">
        <v>44</v>
      </c>
      <c r="AE580" s="71" t="s">
        <v>45</v>
      </c>
      <c r="AF580" s="71" t="s">
        <v>36</v>
      </c>
      <c r="AG580" s="71" t="s">
        <v>46</v>
      </c>
      <c r="AH580" s="73">
        <v>1474.65</v>
      </c>
      <c r="AI580" s="70"/>
      <c r="AJ580" s="73">
        <v>472.93</v>
      </c>
      <c r="AK580" s="70"/>
      <c r="AL580" s="73">
        <v>1947.58</v>
      </c>
      <c r="AM580" s="73">
        <v>64.92</v>
      </c>
      <c r="AN580" s="109">
        <f t="shared" si="42"/>
        <v>9.274285714285714</v>
      </c>
      <c r="AO580" s="82" t="str">
        <f t="shared" si="40"/>
        <v>192469</v>
      </c>
      <c r="AP580" s="82">
        <f>VLOOKUP(AO580,Centros!$AA$2:$AB$490,2,FALSE)</f>
        <v>110503</v>
      </c>
      <c r="AQ580" s="82" t="str">
        <f>VLOOKUP(AP580,Centros!$U$2:$V$281,2,FALSE)</f>
        <v>C.STA TERESA DE JESÚS EL VEDAT</v>
      </c>
      <c r="AR580" s="82" t="str">
        <f>VLOOKUP(A580,Centros!$AC$2:$AE$349,3,FALSE)</f>
        <v>ALGADI</v>
      </c>
      <c r="AS580" s="82">
        <f t="shared" si="41"/>
        <v>110503</v>
      </c>
      <c r="AT580" s="82">
        <f t="shared" si="43"/>
        <v>19246</v>
      </c>
    </row>
    <row r="581" spans="1:46" x14ac:dyDescent="0.3">
      <c r="A581" s="70">
        <v>19228</v>
      </c>
      <c r="B581" s="70">
        <v>122</v>
      </c>
      <c r="C581" s="71" t="s">
        <v>4010</v>
      </c>
      <c r="D581" s="70">
        <v>122</v>
      </c>
      <c r="E581" s="71" t="s">
        <v>35</v>
      </c>
      <c r="F581" s="72">
        <v>44348</v>
      </c>
      <c r="G581" s="72"/>
      <c r="H581" s="71" t="s">
        <v>4011</v>
      </c>
      <c r="I581" s="71" t="s">
        <v>4012</v>
      </c>
      <c r="J581" s="71" t="s">
        <v>36</v>
      </c>
      <c r="K581" s="71" t="s">
        <v>4013</v>
      </c>
      <c r="L581" s="71" t="s">
        <v>3015</v>
      </c>
      <c r="M581" s="71" t="s">
        <v>3016</v>
      </c>
      <c r="N581" s="71" t="s">
        <v>3017</v>
      </c>
      <c r="O581" s="71" t="s">
        <v>38</v>
      </c>
      <c r="P581" s="70">
        <v>100</v>
      </c>
      <c r="Q581" s="71" t="s">
        <v>2951</v>
      </c>
      <c r="R581" s="70">
        <v>100</v>
      </c>
      <c r="S581" s="72">
        <v>36091</v>
      </c>
      <c r="T581" s="71" t="s">
        <v>4014</v>
      </c>
      <c r="U581" s="71" t="s">
        <v>126</v>
      </c>
      <c r="V581" s="72">
        <v>27411</v>
      </c>
      <c r="W581" s="71" t="s">
        <v>384</v>
      </c>
      <c r="X581" s="71" t="s">
        <v>42</v>
      </c>
      <c r="Y581" s="71" t="s">
        <v>36</v>
      </c>
      <c r="Z581" s="70">
        <v>0</v>
      </c>
      <c r="AA581" s="70">
        <v>6</v>
      </c>
      <c r="AB581" s="71" t="s">
        <v>36</v>
      </c>
      <c r="AC581" s="71" t="s">
        <v>2905</v>
      </c>
      <c r="AD581" s="71" t="s">
        <v>44</v>
      </c>
      <c r="AE581" s="71" t="s">
        <v>61</v>
      </c>
      <c r="AF581" s="71" t="s">
        <v>71</v>
      </c>
      <c r="AG581" s="71" t="s">
        <v>46</v>
      </c>
      <c r="AH581" s="73">
        <v>1384.84</v>
      </c>
      <c r="AI581" s="73">
        <v>193.14</v>
      </c>
      <c r="AJ581" s="73">
        <v>506.06</v>
      </c>
      <c r="AK581" s="70"/>
      <c r="AL581" s="73">
        <v>2084.04</v>
      </c>
      <c r="AM581" s="73">
        <v>69.47</v>
      </c>
      <c r="AN581" s="109">
        <f t="shared" si="42"/>
        <v>8.6837499999999999</v>
      </c>
      <c r="AO581" s="82" t="str">
        <f t="shared" si="40"/>
        <v>1922814</v>
      </c>
      <c r="AP581" s="82">
        <f>VLOOKUP(AO581,Centros!$AA$2:$AB$490,2,FALSE)</f>
        <v>510001</v>
      </c>
      <c r="AQ581" s="82" t="str">
        <f>VLOOKUP(AP581,Centros!$U$2:$V$281,2,FALSE)</f>
        <v>CASA PROVINCIAL CONG.SGDOS.CORAZONES</v>
      </c>
      <c r="AR581" s="82" t="str">
        <f>VLOOKUP(A581,Centros!$AC$2:$AE$349,3,FALSE)</f>
        <v>ALGADI</v>
      </c>
      <c r="AS581" s="82">
        <f t="shared" si="41"/>
        <v>510001</v>
      </c>
      <c r="AT581" s="82">
        <f t="shared" si="43"/>
        <v>19228</v>
      </c>
    </row>
    <row r="582" spans="1:46" x14ac:dyDescent="0.3">
      <c r="A582" s="70">
        <v>19228</v>
      </c>
      <c r="B582" s="70">
        <v>598</v>
      </c>
      <c r="C582" s="71" t="s">
        <v>6229</v>
      </c>
      <c r="D582" s="70">
        <v>598</v>
      </c>
      <c r="E582" s="71" t="s">
        <v>35</v>
      </c>
      <c r="F582" s="72">
        <v>45894</v>
      </c>
      <c r="G582" s="72"/>
      <c r="H582" s="71" t="s">
        <v>6230</v>
      </c>
      <c r="I582" s="71" t="s">
        <v>6231</v>
      </c>
      <c r="J582" s="71" t="s">
        <v>36</v>
      </c>
      <c r="K582" s="71" t="s">
        <v>6232</v>
      </c>
      <c r="L582" s="71" t="s">
        <v>6233</v>
      </c>
      <c r="M582" s="71" t="s">
        <v>6234</v>
      </c>
      <c r="N582" s="71" t="s">
        <v>130</v>
      </c>
      <c r="O582" s="71" t="s">
        <v>38</v>
      </c>
      <c r="P582" s="70">
        <v>300</v>
      </c>
      <c r="Q582" s="71" t="s">
        <v>78</v>
      </c>
      <c r="R582" s="70">
        <v>51.28</v>
      </c>
      <c r="S582" s="72">
        <v>44503</v>
      </c>
      <c r="T582" s="71" t="s">
        <v>2832</v>
      </c>
      <c r="U582" s="71" t="s">
        <v>90</v>
      </c>
      <c r="V582" s="72">
        <v>27407</v>
      </c>
      <c r="W582" s="71" t="s">
        <v>115</v>
      </c>
      <c r="X582" s="71" t="s">
        <v>42</v>
      </c>
      <c r="Y582" s="71" t="s">
        <v>66</v>
      </c>
      <c r="Z582" s="70">
        <v>0</v>
      </c>
      <c r="AA582" s="70">
        <v>10</v>
      </c>
      <c r="AB582" s="71" t="s">
        <v>818</v>
      </c>
      <c r="AC582" s="71" t="s">
        <v>2825</v>
      </c>
      <c r="AD582" s="71" t="s">
        <v>92</v>
      </c>
      <c r="AE582" s="71" t="s">
        <v>83</v>
      </c>
      <c r="AF582" s="71" t="s">
        <v>6235</v>
      </c>
      <c r="AG582" s="71" t="s">
        <v>46</v>
      </c>
      <c r="AH582" s="73">
        <v>694.38</v>
      </c>
      <c r="AI582" s="73">
        <v>105.47</v>
      </c>
      <c r="AJ582" s="73">
        <v>273.31</v>
      </c>
      <c r="AK582" s="70"/>
      <c r="AL582" s="73">
        <v>1073.1600000000001</v>
      </c>
      <c r="AM582" s="73">
        <v>34.619999999999997</v>
      </c>
      <c r="AN582" s="109">
        <f t="shared" si="42"/>
        <v>8.4389625585023396</v>
      </c>
      <c r="AO582" s="82" t="str">
        <f t="shared" si="40"/>
        <v>192288</v>
      </c>
      <c r="AP582" s="82">
        <f>VLOOKUP(AO582,Centros!$AA$2:$AB$490,2,FALSE)</f>
        <v>110085</v>
      </c>
      <c r="AQ582" s="82" t="str">
        <f>VLOOKUP(AP582,Centros!$U$2:$V$281,2,FALSE)</f>
        <v>COLEGIO VIRGEN DE MIRASIERRA</v>
      </c>
      <c r="AR582" s="82" t="str">
        <f>VLOOKUP(A582,Centros!$AC$2:$AE$349,3,FALSE)</f>
        <v>ALGADI</v>
      </c>
      <c r="AS582" s="82">
        <f t="shared" si="41"/>
        <v>110085</v>
      </c>
      <c r="AT582" s="82">
        <f t="shared" si="43"/>
        <v>19228</v>
      </c>
    </row>
    <row r="583" spans="1:46" x14ac:dyDescent="0.3">
      <c r="A583" s="70">
        <v>20028</v>
      </c>
      <c r="B583" s="70">
        <v>485</v>
      </c>
      <c r="C583" s="71" t="s">
        <v>6229</v>
      </c>
      <c r="D583" s="70">
        <v>485</v>
      </c>
      <c r="E583" s="71" t="s">
        <v>63</v>
      </c>
      <c r="F583" s="72">
        <v>45908</v>
      </c>
      <c r="G583" s="72"/>
      <c r="H583" s="71" t="s">
        <v>6230</v>
      </c>
      <c r="I583" s="71" t="s">
        <v>6231</v>
      </c>
      <c r="J583" s="71" t="s">
        <v>36</v>
      </c>
      <c r="K583" s="71" t="s">
        <v>6232</v>
      </c>
      <c r="L583" s="71" t="s">
        <v>6233</v>
      </c>
      <c r="M583" s="71" t="s">
        <v>6234</v>
      </c>
      <c r="N583" s="71" t="s">
        <v>130</v>
      </c>
      <c r="O583" s="71" t="s">
        <v>38</v>
      </c>
      <c r="P583" s="70">
        <v>300</v>
      </c>
      <c r="Q583" s="71" t="s">
        <v>57</v>
      </c>
      <c r="R583" s="70">
        <v>37.5</v>
      </c>
      <c r="S583" s="72">
        <v>43717</v>
      </c>
      <c r="T583" s="71" t="s">
        <v>2848</v>
      </c>
      <c r="U583" s="71" t="s">
        <v>79</v>
      </c>
      <c r="V583" s="72">
        <v>27407</v>
      </c>
      <c r="W583" s="71" t="s">
        <v>119</v>
      </c>
      <c r="X583" s="71" t="s">
        <v>42</v>
      </c>
      <c r="Y583" s="71" t="s">
        <v>66</v>
      </c>
      <c r="Z583" s="70">
        <v>0</v>
      </c>
      <c r="AA583" s="70">
        <v>10</v>
      </c>
      <c r="AB583" s="71" t="s">
        <v>36</v>
      </c>
      <c r="AC583" s="71" t="s">
        <v>2905</v>
      </c>
      <c r="AD583" s="71" t="s">
        <v>44</v>
      </c>
      <c r="AE583" s="71" t="s">
        <v>45</v>
      </c>
      <c r="AF583" s="71" t="s">
        <v>232</v>
      </c>
      <c r="AG583" s="71" t="s">
        <v>46</v>
      </c>
      <c r="AH583" s="73">
        <v>443.01</v>
      </c>
      <c r="AI583" s="73">
        <v>67.98</v>
      </c>
      <c r="AJ583" s="73">
        <v>190.41</v>
      </c>
      <c r="AK583" s="70"/>
      <c r="AL583" s="73">
        <v>701.4</v>
      </c>
      <c r="AM583" s="73">
        <v>23.38</v>
      </c>
      <c r="AN583" s="109">
        <f t="shared" si="42"/>
        <v>7.793333333333333</v>
      </c>
      <c r="AO583" s="82" t="str">
        <f t="shared" si="40"/>
        <v>2002839</v>
      </c>
      <c r="AP583" s="82">
        <f>VLOOKUP(AO583,Centros!$AA$2:$AB$490,2,FALSE)</f>
        <v>110164</v>
      </c>
      <c r="AQ583" s="82" t="str">
        <f>VLOOKUP(AP583,Centros!$U$2:$V$281,2,FALSE)</f>
        <v>COLEGIO CRISTO REY - MADRID</v>
      </c>
      <c r="AR583" s="82" t="str">
        <f>VLOOKUP(A583,Centros!$AC$2:$AE$349,3,FALSE)</f>
        <v>SMI</v>
      </c>
      <c r="AS583" s="82">
        <f t="shared" si="41"/>
        <v>110164</v>
      </c>
      <c r="AT583" s="82">
        <f t="shared" si="43"/>
        <v>20028</v>
      </c>
    </row>
    <row r="584" spans="1:46" x14ac:dyDescent="0.3">
      <c r="A584" s="70">
        <v>19228</v>
      </c>
      <c r="B584" s="70">
        <v>274</v>
      </c>
      <c r="C584" s="71" t="s">
        <v>4015</v>
      </c>
      <c r="D584" s="70">
        <v>274</v>
      </c>
      <c r="E584" s="71" t="s">
        <v>35</v>
      </c>
      <c r="F584" s="72">
        <v>44348</v>
      </c>
      <c r="G584" s="72"/>
      <c r="H584" s="71" t="s">
        <v>4016</v>
      </c>
      <c r="I584" s="71" t="s">
        <v>4017</v>
      </c>
      <c r="J584" s="71" t="s">
        <v>4018</v>
      </c>
      <c r="K584" s="71" t="s">
        <v>4019</v>
      </c>
      <c r="L584" s="71" t="s">
        <v>267</v>
      </c>
      <c r="M584" s="71" t="s">
        <v>4020</v>
      </c>
      <c r="N584" s="71" t="s">
        <v>268</v>
      </c>
      <c r="O584" s="71" t="s">
        <v>38</v>
      </c>
      <c r="P584" s="70">
        <v>100</v>
      </c>
      <c r="Q584" s="71" t="s">
        <v>2951</v>
      </c>
      <c r="R584" s="70">
        <v>100</v>
      </c>
      <c r="S584" s="72">
        <v>35034</v>
      </c>
      <c r="T584" s="71" t="s">
        <v>2839</v>
      </c>
      <c r="U584" s="71" t="s">
        <v>4021</v>
      </c>
      <c r="V584" s="72">
        <v>27625</v>
      </c>
      <c r="W584" s="71" t="s">
        <v>159</v>
      </c>
      <c r="X584" s="71" t="s">
        <v>51</v>
      </c>
      <c r="Y584" s="71" t="s">
        <v>36</v>
      </c>
      <c r="Z584" s="70">
        <v>0</v>
      </c>
      <c r="AA584" s="70">
        <v>4</v>
      </c>
      <c r="AB584" s="71" t="s">
        <v>36</v>
      </c>
      <c r="AC584" s="71" t="s">
        <v>2905</v>
      </c>
      <c r="AD584" s="71" t="s">
        <v>44</v>
      </c>
      <c r="AE584" s="71" t="s">
        <v>61</v>
      </c>
      <c r="AF584" s="71" t="s">
        <v>71</v>
      </c>
      <c r="AG584" s="71" t="s">
        <v>46</v>
      </c>
      <c r="AH584" s="73">
        <v>2619.25</v>
      </c>
      <c r="AI584" s="73">
        <v>376.27</v>
      </c>
      <c r="AJ584" s="73">
        <v>960.65</v>
      </c>
      <c r="AK584" s="70"/>
      <c r="AL584" s="73">
        <v>3956.17</v>
      </c>
      <c r="AM584" s="73">
        <v>131.87</v>
      </c>
      <c r="AN584" s="109">
        <f t="shared" si="42"/>
        <v>16.483750000000001</v>
      </c>
      <c r="AO584" s="82" t="str">
        <f t="shared" si="40"/>
        <v>1922850</v>
      </c>
      <c r="AP584" s="82">
        <f>VLOOKUP(AO584,Centros!$AA$2:$AB$490,2,FALSE)</f>
        <v>110091</v>
      </c>
      <c r="AQ584" s="82" t="str">
        <f>VLOOKUP(AP584,Centros!$U$2:$V$281,2,FALSE)</f>
        <v>COLEGIO CLARET -MADRID</v>
      </c>
      <c r="AR584" s="82" t="str">
        <f>VLOOKUP(A584,Centros!$AC$2:$AE$349,3,FALSE)</f>
        <v>ALGADI</v>
      </c>
      <c r="AS584" s="82">
        <f t="shared" si="41"/>
        <v>110091</v>
      </c>
      <c r="AT584" s="82">
        <f t="shared" si="43"/>
        <v>19228</v>
      </c>
    </row>
    <row r="585" spans="1:46" x14ac:dyDescent="0.3">
      <c r="A585" s="70">
        <v>19228</v>
      </c>
      <c r="B585" s="70">
        <v>638</v>
      </c>
      <c r="C585" s="71" t="s">
        <v>6236</v>
      </c>
      <c r="D585" s="70">
        <v>638</v>
      </c>
      <c r="E585" s="71" t="s">
        <v>35</v>
      </c>
      <c r="F585" s="72">
        <v>45894</v>
      </c>
      <c r="G585" s="72"/>
      <c r="H585" s="71" t="s">
        <v>6237</v>
      </c>
      <c r="I585" s="71" t="s">
        <v>6238</v>
      </c>
      <c r="J585" s="71" t="s">
        <v>36</v>
      </c>
      <c r="K585" s="71" t="s">
        <v>6239</v>
      </c>
      <c r="L585" s="71" t="s">
        <v>6240</v>
      </c>
      <c r="M585" s="71" t="s">
        <v>6241</v>
      </c>
      <c r="N585" s="71" t="s">
        <v>56</v>
      </c>
      <c r="O585" s="71" t="s">
        <v>38</v>
      </c>
      <c r="P585" s="70">
        <v>300</v>
      </c>
      <c r="Q585" s="71" t="s">
        <v>78</v>
      </c>
      <c r="R585" s="70">
        <v>51.28</v>
      </c>
      <c r="S585" s="72">
        <v>44438</v>
      </c>
      <c r="T585" s="71" t="s">
        <v>5253</v>
      </c>
      <c r="U585" s="71" t="s">
        <v>90</v>
      </c>
      <c r="V585" s="72">
        <v>29172</v>
      </c>
      <c r="W585" s="71" t="s">
        <v>59</v>
      </c>
      <c r="X585" s="71" t="s">
        <v>42</v>
      </c>
      <c r="Y585" s="71" t="s">
        <v>52</v>
      </c>
      <c r="Z585" s="70">
        <v>0</v>
      </c>
      <c r="AA585" s="70">
        <v>10</v>
      </c>
      <c r="AB585" s="71" t="s">
        <v>818</v>
      </c>
      <c r="AC585" s="71" t="s">
        <v>2825</v>
      </c>
      <c r="AD585" s="71" t="s">
        <v>92</v>
      </c>
      <c r="AE585" s="71" t="s">
        <v>83</v>
      </c>
      <c r="AF585" s="71" t="s">
        <v>62</v>
      </c>
      <c r="AG585" s="71" t="s">
        <v>46</v>
      </c>
      <c r="AH585" s="73">
        <v>694.38</v>
      </c>
      <c r="AI585" s="73">
        <v>105.47</v>
      </c>
      <c r="AJ585" s="73">
        <v>273.31</v>
      </c>
      <c r="AK585" s="70"/>
      <c r="AL585" s="73">
        <v>1073.1600000000001</v>
      </c>
      <c r="AM585" s="73">
        <v>34.619999999999997</v>
      </c>
      <c r="AN585" s="109">
        <f t="shared" si="42"/>
        <v>8.4389625585023396</v>
      </c>
      <c r="AO585" s="82" t="str">
        <f t="shared" si="40"/>
        <v>1922813</v>
      </c>
      <c r="AP585" s="82">
        <f>VLOOKUP(AO585,Centros!$AA$2:$AB$490,2,FALSE)</f>
        <v>110111</v>
      </c>
      <c r="AQ585" s="82" t="str">
        <f>VLOOKUP(AP585,Centros!$U$2:$V$281,2,FALSE)</f>
        <v>COLEGIO SAGRADO CORAZON REPARADORAS</v>
      </c>
      <c r="AR585" s="82" t="str">
        <f>VLOOKUP(A585,Centros!$AC$2:$AE$349,3,FALSE)</f>
        <v>ALGADI</v>
      </c>
      <c r="AS585" s="82">
        <f t="shared" si="41"/>
        <v>110111</v>
      </c>
      <c r="AT585" s="82">
        <f t="shared" si="43"/>
        <v>19228</v>
      </c>
    </row>
    <row r="586" spans="1:46" x14ac:dyDescent="0.3">
      <c r="A586" s="70">
        <v>20028</v>
      </c>
      <c r="B586" s="70">
        <v>203</v>
      </c>
      <c r="C586" s="71" t="s">
        <v>6236</v>
      </c>
      <c r="D586" s="70">
        <v>203</v>
      </c>
      <c r="E586" s="71" t="s">
        <v>63</v>
      </c>
      <c r="F586" s="72">
        <v>45908</v>
      </c>
      <c r="G586" s="72"/>
      <c r="H586" s="71" t="s">
        <v>6237</v>
      </c>
      <c r="I586" s="71" t="s">
        <v>6238</v>
      </c>
      <c r="J586" s="71" t="s">
        <v>36</v>
      </c>
      <c r="K586" s="71" t="s">
        <v>6239</v>
      </c>
      <c r="L586" s="71" t="s">
        <v>6240</v>
      </c>
      <c r="M586" s="71" t="s">
        <v>6241</v>
      </c>
      <c r="N586" s="71" t="s">
        <v>56</v>
      </c>
      <c r="O586" s="71" t="s">
        <v>38</v>
      </c>
      <c r="P586" s="70">
        <v>300</v>
      </c>
      <c r="Q586" s="71" t="s">
        <v>57</v>
      </c>
      <c r="R586" s="70">
        <v>30.37</v>
      </c>
      <c r="S586" s="72">
        <v>44811</v>
      </c>
      <c r="T586" s="71" t="s">
        <v>5349</v>
      </c>
      <c r="U586" s="71" t="s">
        <v>79</v>
      </c>
      <c r="V586" s="72">
        <v>29172</v>
      </c>
      <c r="W586" s="71" t="s">
        <v>139</v>
      </c>
      <c r="X586" s="71" t="s">
        <v>42</v>
      </c>
      <c r="Y586" s="71" t="s">
        <v>52</v>
      </c>
      <c r="Z586" s="70">
        <v>0</v>
      </c>
      <c r="AA586" s="70">
        <v>10</v>
      </c>
      <c r="AB586" s="71" t="s">
        <v>36</v>
      </c>
      <c r="AC586" s="71" t="s">
        <v>2905</v>
      </c>
      <c r="AD586" s="71" t="s">
        <v>44</v>
      </c>
      <c r="AE586" s="71" t="s">
        <v>45</v>
      </c>
      <c r="AF586" s="71" t="s">
        <v>5370</v>
      </c>
      <c r="AG586" s="71" t="s">
        <v>46</v>
      </c>
      <c r="AH586" s="73">
        <v>364.45</v>
      </c>
      <c r="AI586" s="73">
        <v>55.06</v>
      </c>
      <c r="AJ586" s="73">
        <v>154.56</v>
      </c>
      <c r="AK586" s="70"/>
      <c r="AL586" s="73">
        <v>574.07000000000005</v>
      </c>
      <c r="AM586" s="73">
        <v>19.14</v>
      </c>
      <c r="AN586" s="109">
        <f t="shared" si="42"/>
        <v>7.8778399736582152</v>
      </c>
      <c r="AO586" s="82" t="str">
        <f t="shared" si="40"/>
        <v>200282</v>
      </c>
      <c r="AP586" s="82">
        <f>VLOOKUP(AO586,Centros!$AA$2:$AB$490,2,FALSE)</f>
        <v>110111</v>
      </c>
      <c r="AQ586" s="82" t="str">
        <f>VLOOKUP(AP586,Centros!$U$2:$V$281,2,FALSE)</f>
        <v>COLEGIO SAGRADO CORAZON REPARADORAS</v>
      </c>
      <c r="AR586" s="82" t="str">
        <f>VLOOKUP(A586,Centros!$AC$2:$AE$349,3,FALSE)</f>
        <v>SMI</v>
      </c>
      <c r="AS586" s="82">
        <f t="shared" si="41"/>
        <v>110111</v>
      </c>
      <c r="AT586" s="82">
        <f t="shared" si="43"/>
        <v>20028</v>
      </c>
    </row>
    <row r="587" spans="1:46" x14ac:dyDescent="0.3">
      <c r="A587" s="70">
        <v>19228</v>
      </c>
      <c r="B587" s="70">
        <v>1729</v>
      </c>
      <c r="C587" s="71" t="s">
        <v>6242</v>
      </c>
      <c r="D587" s="70">
        <v>1729</v>
      </c>
      <c r="E587" s="71" t="s">
        <v>35</v>
      </c>
      <c r="F587" s="72">
        <v>45908</v>
      </c>
      <c r="G587" s="72"/>
      <c r="H587" s="71" t="s">
        <v>6243</v>
      </c>
      <c r="I587" s="71" t="s">
        <v>6244</v>
      </c>
      <c r="J587" s="71" t="s">
        <v>6245</v>
      </c>
      <c r="K587" s="71" t="s">
        <v>6245</v>
      </c>
      <c r="L587" s="71" t="s">
        <v>6246</v>
      </c>
      <c r="M587" s="71" t="s">
        <v>6247</v>
      </c>
      <c r="N587" s="71" t="s">
        <v>334</v>
      </c>
      <c r="O587" s="71" t="s">
        <v>38</v>
      </c>
      <c r="P587" s="70">
        <v>300</v>
      </c>
      <c r="Q587" s="71" t="s">
        <v>78</v>
      </c>
      <c r="R587" s="70">
        <v>51.25</v>
      </c>
      <c r="S587" s="72">
        <v>42376</v>
      </c>
      <c r="T587" s="71" t="s">
        <v>890</v>
      </c>
      <c r="U587" s="71" t="s">
        <v>40</v>
      </c>
      <c r="V587" s="72">
        <v>28661</v>
      </c>
      <c r="W587" s="71" t="s">
        <v>891</v>
      </c>
      <c r="X587" s="71" t="s">
        <v>42</v>
      </c>
      <c r="Y587" s="71" t="s">
        <v>36</v>
      </c>
      <c r="Z587" s="70">
        <v>0</v>
      </c>
      <c r="AA587" s="70">
        <v>10</v>
      </c>
      <c r="AB587" s="71" t="s">
        <v>36</v>
      </c>
      <c r="AC587" s="71" t="s">
        <v>2905</v>
      </c>
      <c r="AD587" s="71" t="s">
        <v>44</v>
      </c>
      <c r="AE587" s="71" t="s">
        <v>45</v>
      </c>
      <c r="AF587" s="71" t="s">
        <v>40</v>
      </c>
      <c r="AG587" s="71" t="s">
        <v>46</v>
      </c>
      <c r="AH587" s="73">
        <v>646.64</v>
      </c>
      <c r="AI587" s="73">
        <v>92.91</v>
      </c>
      <c r="AJ587" s="73">
        <v>250.8</v>
      </c>
      <c r="AK587" s="70"/>
      <c r="AL587" s="73">
        <v>990.35</v>
      </c>
      <c r="AM587" s="73">
        <v>33.01</v>
      </c>
      <c r="AN587" s="109">
        <f t="shared" si="42"/>
        <v>8.0512195121951216</v>
      </c>
      <c r="AO587" s="82" t="str">
        <f t="shared" si="40"/>
        <v>19228113</v>
      </c>
      <c r="AP587" s="82">
        <f>VLOOKUP(AO587,Centros!$AA$2:$AB$490,2,FALSE)</f>
        <v>110504</v>
      </c>
      <c r="AQ587" s="82" t="str">
        <f>VLOOKUP(AP587,Centros!$U$2:$V$281,2,FALSE)</f>
        <v>COLEGIO JESUS MAESTRO</v>
      </c>
      <c r="AR587" s="82" t="str">
        <f>VLOOKUP(A587,Centros!$AC$2:$AE$349,3,FALSE)</f>
        <v>ALGADI</v>
      </c>
      <c r="AS587" s="82">
        <f t="shared" si="41"/>
        <v>110504</v>
      </c>
      <c r="AT587" s="82">
        <f t="shared" si="43"/>
        <v>19228</v>
      </c>
    </row>
    <row r="588" spans="1:46" x14ac:dyDescent="0.3">
      <c r="A588" s="70">
        <v>19228</v>
      </c>
      <c r="B588" s="70">
        <v>754</v>
      </c>
      <c r="C588" s="71" t="s">
        <v>4022</v>
      </c>
      <c r="D588" s="70">
        <v>754</v>
      </c>
      <c r="E588" s="71" t="s">
        <v>35</v>
      </c>
      <c r="F588" s="72">
        <v>44565</v>
      </c>
      <c r="G588" s="72"/>
      <c r="H588" s="71" t="s">
        <v>4023</v>
      </c>
      <c r="I588" s="71" t="s">
        <v>4024</v>
      </c>
      <c r="J588" s="71" t="s">
        <v>36</v>
      </c>
      <c r="K588" s="71" t="s">
        <v>4025</v>
      </c>
      <c r="L588" s="71" t="s">
        <v>4026</v>
      </c>
      <c r="M588" s="71" t="s">
        <v>4027</v>
      </c>
      <c r="N588" s="71" t="s">
        <v>386</v>
      </c>
      <c r="O588" s="71" t="s">
        <v>38</v>
      </c>
      <c r="P588" s="70">
        <v>200</v>
      </c>
      <c r="Q588" s="71" t="s">
        <v>2925</v>
      </c>
      <c r="R588" s="70">
        <v>73.08</v>
      </c>
      <c r="S588" s="72">
        <v>42248</v>
      </c>
      <c r="T588" s="71" t="s">
        <v>286</v>
      </c>
      <c r="U588" s="71" t="s">
        <v>90</v>
      </c>
      <c r="V588" s="72">
        <v>23371</v>
      </c>
      <c r="W588" s="71" t="s">
        <v>62</v>
      </c>
      <c r="X588" s="71" t="s">
        <v>42</v>
      </c>
      <c r="Y588" s="71" t="s">
        <v>60</v>
      </c>
      <c r="Z588" s="70">
        <v>0</v>
      </c>
      <c r="AA588" s="70">
        <v>10</v>
      </c>
      <c r="AB588" s="71" t="s">
        <v>818</v>
      </c>
      <c r="AC588" s="71" t="s">
        <v>2825</v>
      </c>
      <c r="AD588" s="71" t="s">
        <v>92</v>
      </c>
      <c r="AE588" s="71" t="s">
        <v>83</v>
      </c>
      <c r="AF588" s="71" t="s">
        <v>4028</v>
      </c>
      <c r="AG588" s="71" t="s">
        <v>46</v>
      </c>
      <c r="AH588" s="73">
        <v>1051.98</v>
      </c>
      <c r="AI588" s="70"/>
      <c r="AJ588" s="73">
        <v>-494.76</v>
      </c>
      <c r="AK588" s="70"/>
      <c r="AL588" s="73">
        <v>557.22</v>
      </c>
      <c r="AM588" s="73">
        <v>17.97</v>
      </c>
      <c r="AN588" s="109">
        <f t="shared" si="42"/>
        <v>3.0736863711001638</v>
      </c>
      <c r="AO588" s="82" t="str">
        <f t="shared" si="40"/>
        <v>1922820</v>
      </c>
      <c r="AP588" s="82">
        <f>VLOOKUP(AO588,Centros!$AA$2:$AB$490,2,FALSE)</f>
        <v>110021</v>
      </c>
      <c r="AQ588" s="82" t="str">
        <f>VLOOKUP(AP588,Centros!$U$2:$V$281,2,FALSE)</f>
        <v>COLEGIO FUNDACION CALDEIRO</v>
      </c>
      <c r="AR588" s="82" t="str">
        <f>VLOOKUP(A588,Centros!$AC$2:$AE$349,3,FALSE)</f>
        <v>ALGADI</v>
      </c>
      <c r="AS588" s="82">
        <f t="shared" si="41"/>
        <v>110021</v>
      </c>
      <c r="AT588" s="82">
        <f t="shared" si="43"/>
        <v>19228</v>
      </c>
    </row>
    <row r="589" spans="1:46" x14ac:dyDescent="0.3">
      <c r="A589" s="70">
        <v>19228</v>
      </c>
      <c r="B589" s="70">
        <v>2229</v>
      </c>
      <c r="C589" s="71" t="s">
        <v>8984</v>
      </c>
      <c r="D589" s="70">
        <v>2229</v>
      </c>
      <c r="E589" s="71" t="s">
        <v>35</v>
      </c>
      <c r="F589" s="72">
        <v>45908</v>
      </c>
      <c r="G589" s="72"/>
      <c r="H589" s="71" t="s">
        <v>8985</v>
      </c>
      <c r="I589" s="71" t="s">
        <v>8986</v>
      </c>
      <c r="J589" s="71" t="s">
        <v>36</v>
      </c>
      <c r="K589" s="71" t="s">
        <v>8987</v>
      </c>
      <c r="L589" s="71" t="s">
        <v>8988</v>
      </c>
      <c r="M589" s="71" t="s">
        <v>8989</v>
      </c>
      <c r="N589" s="71" t="s">
        <v>206</v>
      </c>
      <c r="O589" s="71" t="s">
        <v>38</v>
      </c>
      <c r="P589" s="70">
        <v>300</v>
      </c>
      <c r="Q589" s="71" t="s">
        <v>57</v>
      </c>
      <c r="R589" s="70">
        <v>50</v>
      </c>
      <c r="S589" s="72">
        <v>45908</v>
      </c>
      <c r="T589" s="71" t="s">
        <v>2831</v>
      </c>
      <c r="U589" s="71" t="s">
        <v>40</v>
      </c>
      <c r="V589" s="72">
        <v>23711</v>
      </c>
      <c r="W589" s="71" t="s">
        <v>91</v>
      </c>
      <c r="X589" s="71" t="s">
        <v>42</v>
      </c>
      <c r="Y589" s="71" t="s">
        <v>36</v>
      </c>
      <c r="Z589" s="70">
        <v>0</v>
      </c>
      <c r="AA589" s="70">
        <v>10</v>
      </c>
      <c r="AB589" s="71" t="s">
        <v>36</v>
      </c>
      <c r="AC589" s="71" t="s">
        <v>2905</v>
      </c>
      <c r="AD589" s="71" t="s">
        <v>44</v>
      </c>
      <c r="AE589" s="71" t="s">
        <v>45</v>
      </c>
      <c r="AF589" s="71" t="s">
        <v>40</v>
      </c>
      <c r="AG589" s="71" t="s">
        <v>46</v>
      </c>
      <c r="AH589" s="73">
        <v>600.02</v>
      </c>
      <c r="AI589" s="73">
        <v>90.64</v>
      </c>
      <c r="AJ589" s="73">
        <v>245.47</v>
      </c>
      <c r="AK589" s="70"/>
      <c r="AL589" s="73">
        <v>936.13</v>
      </c>
      <c r="AM589" s="73">
        <v>31.2</v>
      </c>
      <c r="AN589" s="109">
        <f t="shared" si="42"/>
        <v>7.8</v>
      </c>
      <c r="AO589" s="82" t="str">
        <f t="shared" si="40"/>
        <v>1922861</v>
      </c>
      <c r="AP589" s="82">
        <f>VLOOKUP(AO589,Centros!$AA$2:$AB$490,2,FALSE)</f>
        <v>110807</v>
      </c>
      <c r="AQ589" s="82" t="str">
        <f>VLOOKUP(AP589,Centros!$U$2:$V$281,2,FALSE)</f>
        <v>COLEGIO NTRA SRA BUEN CONSEJO</v>
      </c>
      <c r="AR589" s="82" t="str">
        <f>VLOOKUP(A589,Centros!$AC$2:$AE$349,3,FALSE)</f>
        <v>ALGADI</v>
      </c>
      <c r="AS589" s="82">
        <f t="shared" si="41"/>
        <v>110807</v>
      </c>
      <c r="AT589" s="82">
        <f t="shared" si="43"/>
        <v>19228</v>
      </c>
    </row>
    <row r="590" spans="1:46" x14ac:dyDescent="0.3">
      <c r="A590" s="70">
        <v>19228</v>
      </c>
      <c r="B590" s="70">
        <v>2020</v>
      </c>
      <c r="C590" s="71" t="s">
        <v>6249</v>
      </c>
      <c r="D590" s="70">
        <v>2020</v>
      </c>
      <c r="E590" s="71" t="s">
        <v>35</v>
      </c>
      <c r="F590" s="72">
        <v>45904</v>
      </c>
      <c r="G590" s="72"/>
      <c r="H590" s="71" t="s">
        <v>6250</v>
      </c>
      <c r="I590" s="71" t="s">
        <v>6251</v>
      </c>
      <c r="J590" s="71" t="s">
        <v>36</v>
      </c>
      <c r="K590" s="71" t="s">
        <v>6252</v>
      </c>
      <c r="L590" s="71" t="s">
        <v>6253</v>
      </c>
      <c r="M590" s="71" t="s">
        <v>6254</v>
      </c>
      <c r="N590" s="71" t="s">
        <v>37</v>
      </c>
      <c r="O590" s="71" t="s">
        <v>38</v>
      </c>
      <c r="P590" s="70">
        <v>300</v>
      </c>
      <c r="Q590" s="71" t="s">
        <v>57</v>
      </c>
      <c r="R590" s="70">
        <v>50</v>
      </c>
      <c r="S590" s="72">
        <v>45750</v>
      </c>
      <c r="T590" s="71" t="s">
        <v>820</v>
      </c>
      <c r="U590" s="71" t="s">
        <v>40</v>
      </c>
      <c r="V590" s="72">
        <v>33498</v>
      </c>
      <c r="W590" s="71" t="s">
        <v>821</v>
      </c>
      <c r="X590" s="71" t="s">
        <v>42</v>
      </c>
      <c r="Y590" s="71" t="s">
        <v>43</v>
      </c>
      <c r="Z590" s="70">
        <v>0</v>
      </c>
      <c r="AA590" s="70">
        <v>10</v>
      </c>
      <c r="AB590" s="71" t="s">
        <v>36</v>
      </c>
      <c r="AC590" s="71" t="s">
        <v>2905</v>
      </c>
      <c r="AD590" s="71" t="s">
        <v>44</v>
      </c>
      <c r="AE590" s="71" t="s">
        <v>45</v>
      </c>
      <c r="AF590" s="71" t="s">
        <v>40</v>
      </c>
      <c r="AG590" s="71" t="s">
        <v>46</v>
      </c>
      <c r="AH590" s="73">
        <v>623.46</v>
      </c>
      <c r="AI590" s="73">
        <v>90.64</v>
      </c>
      <c r="AJ590" s="73">
        <v>245.47</v>
      </c>
      <c r="AK590" s="70"/>
      <c r="AL590" s="73">
        <v>959.57</v>
      </c>
      <c r="AM590" s="73">
        <v>31.99</v>
      </c>
      <c r="AN590" s="109">
        <f t="shared" si="42"/>
        <v>7.9974999999999996</v>
      </c>
      <c r="AO590" s="82" t="str">
        <f t="shared" si="40"/>
        <v>19228111</v>
      </c>
      <c r="AP590" s="82">
        <f>VLOOKUP(AO590,Centros!$AA$2:$AB$490,2,FALSE)</f>
        <v>110801</v>
      </c>
      <c r="AQ590" s="82" t="str">
        <f>VLOOKUP(AP590,Centros!$U$2:$V$281,2,FALSE)</f>
        <v>COL. VEDRUNA CARABANCHEL</v>
      </c>
      <c r="AR590" s="82" t="str">
        <f>VLOOKUP(A590,Centros!$AC$2:$AE$349,3,FALSE)</f>
        <v>ALGADI</v>
      </c>
      <c r="AS590" s="82">
        <f t="shared" si="41"/>
        <v>110801</v>
      </c>
      <c r="AT590" s="82">
        <f t="shared" si="43"/>
        <v>19228</v>
      </c>
    </row>
    <row r="591" spans="1:46" x14ac:dyDescent="0.3">
      <c r="A591" s="70">
        <v>19228</v>
      </c>
      <c r="B591" s="70">
        <v>1757</v>
      </c>
      <c r="C591" s="71" t="s">
        <v>6256</v>
      </c>
      <c r="D591" s="70">
        <v>1757</v>
      </c>
      <c r="E591" s="71" t="s">
        <v>35</v>
      </c>
      <c r="F591" s="72">
        <v>45908</v>
      </c>
      <c r="G591" s="72"/>
      <c r="H591" s="71" t="s">
        <v>6257</v>
      </c>
      <c r="I591" s="71" t="s">
        <v>6258</v>
      </c>
      <c r="J591" s="71" t="s">
        <v>6259</v>
      </c>
      <c r="K591" s="71" t="s">
        <v>6259</v>
      </c>
      <c r="L591" s="71" t="s">
        <v>6260</v>
      </c>
      <c r="M591" s="71" t="s">
        <v>6261</v>
      </c>
      <c r="N591" s="71" t="s">
        <v>6262</v>
      </c>
      <c r="O591" s="71" t="s">
        <v>38</v>
      </c>
      <c r="P591" s="70">
        <v>300</v>
      </c>
      <c r="Q591" s="71" t="s">
        <v>78</v>
      </c>
      <c r="R591" s="70">
        <v>100</v>
      </c>
      <c r="S591" s="72">
        <v>40087</v>
      </c>
      <c r="T591" s="71" t="s">
        <v>5479</v>
      </c>
      <c r="U591" s="71" t="s">
        <v>86</v>
      </c>
      <c r="V591" s="72">
        <v>29082</v>
      </c>
      <c r="W591" s="71" t="s">
        <v>892</v>
      </c>
      <c r="X591" s="71" t="s">
        <v>42</v>
      </c>
      <c r="Y591" s="71" t="s">
        <v>36</v>
      </c>
      <c r="Z591" s="70">
        <v>0</v>
      </c>
      <c r="AA591" s="70">
        <v>8</v>
      </c>
      <c r="AB591" s="71" t="s">
        <v>36</v>
      </c>
      <c r="AC591" s="71" t="s">
        <v>2905</v>
      </c>
      <c r="AD591" s="71" t="s">
        <v>44</v>
      </c>
      <c r="AE591" s="71" t="s">
        <v>45</v>
      </c>
      <c r="AF591" s="71" t="s">
        <v>86</v>
      </c>
      <c r="AG591" s="71" t="s">
        <v>46</v>
      </c>
      <c r="AH591" s="73">
        <v>1349.51</v>
      </c>
      <c r="AI591" s="73">
        <v>187.25</v>
      </c>
      <c r="AJ591" s="73">
        <v>492.84</v>
      </c>
      <c r="AK591" s="70"/>
      <c r="AL591" s="73">
        <v>2029.6</v>
      </c>
      <c r="AM591" s="73">
        <v>67.650000000000006</v>
      </c>
      <c r="AN591" s="109">
        <f t="shared" si="42"/>
        <v>8.4562500000000007</v>
      </c>
      <c r="AO591" s="82" t="str">
        <f t="shared" si="40"/>
        <v>19228114</v>
      </c>
      <c r="AP591" s="82">
        <f>VLOOKUP(AO591,Centros!$AA$2:$AB$490,2,FALSE)</f>
        <v>110305</v>
      </c>
      <c r="AQ591" s="82" t="str">
        <f>VLOOKUP(AP591,Centros!$U$2:$V$281,2,FALSE)</f>
        <v>FUNDACION COLEGIO BERRIZ</v>
      </c>
      <c r="AR591" s="82" t="str">
        <f>VLOOKUP(A591,Centros!$AC$2:$AE$349,3,FALSE)</f>
        <v>ALGADI</v>
      </c>
      <c r="AS591" s="82">
        <f t="shared" si="41"/>
        <v>110305</v>
      </c>
      <c r="AT591" s="82">
        <f t="shared" si="43"/>
        <v>19228</v>
      </c>
    </row>
    <row r="592" spans="1:46" x14ac:dyDescent="0.3">
      <c r="A592" s="70">
        <v>19228</v>
      </c>
      <c r="B592" s="70">
        <v>833</v>
      </c>
      <c r="C592" s="71" t="s">
        <v>4029</v>
      </c>
      <c r="D592" s="70">
        <v>833</v>
      </c>
      <c r="E592" s="71" t="s">
        <v>35</v>
      </c>
      <c r="F592" s="72">
        <v>45545</v>
      </c>
      <c r="G592" s="72"/>
      <c r="H592" s="71" t="s">
        <v>4030</v>
      </c>
      <c r="I592" s="71" t="s">
        <v>4031</v>
      </c>
      <c r="J592" s="71" t="s">
        <v>36</v>
      </c>
      <c r="K592" s="71" t="s">
        <v>4032</v>
      </c>
      <c r="L592" s="71" t="s">
        <v>4033</v>
      </c>
      <c r="M592" s="71" t="s">
        <v>4034</v>
      </c>
      <c r="N592" s="71" t="s">
        <v>174</v>
      </c>
      <c r="O592" s="71" t="s">
        <v>38</v>
      </c>
      <c r="P592" s="70">
        <v>289</v>
      </c>
      <c r="Q592" s="71" t="s">
        <v>3315</v>
      </c>
      <c r="R592" s="70">
        <v>55</v>
      </c>
      <c r="S592" s="72">
        <v>43955</v>
      </c>
      <c r="T592" s="71" t="s">
        <v>4035</v>
      </c>
      <c r="U592" s="71" t="s">
        <v>126</v>
      </c>
      <c r="V592" s="72">
        <v>26624</v>
      </c>
      <c r="W592" s="71" t="s">
        <v>387</v>
      </c>
      <c r="X592" s="71" t="s">
        <v>42</v>
      </c>
      <c r="Y592" s="71" t="s">
        <v>66</v>
      </c>
      <c r="Z592" s="70">
        <v>0</v>
      </c>
      <c r="AA592" s="70">
        <v>6</v>
      </c>
      <c r="AB592" s="71" t="s">
        <v>36</v>
      </c>
      <c r="AC592" s="71" t="s">
        <v>2905</v>
      </c>
      <c r="AD592" s="71" t="s">
        <v>44</v>
      </c>
      <c r="AE592" s="71" t="s">
        <v>61</v>
      </c>
      <c r="AF592" s="71" t="s">
        <v>68</v>
      </c>
      <c r="AG592" s="71" t="s">
        <v>46</v>
      </c>
      <c r="AH592" s="73">
        <v>913.48</v>
      </c>
      <c r="AI592" s="70"/>
      <c r="AJ592" s="73">
        <v>-405.23</v>
      </c>
      <c r="AK592" s="70"/>
      <c r="AL592" s="73">
        <v>508.25</v>
      </c>
      <c r="AM592" s="73">
        <v>16.399999999999999</v>
      </c>
      <c r="AN592" s="109">
        <f t="shared" si="42"/>
        <v>3.7272727272727266</v>
      </c>
      <c r="AO592" s="82" t="str">
        <f t="shared" si="40"/>
        <v>1922881</v>
      </c>
      <c r="AP592" s="82">
        <f>VLOOKUP(AO592,Centros!$AA$2:$AB$490,2,FALSE)</f>
        <v>340070</v>
      </c>
      <c r="AQ592" s="82" t="str">
        <f>VLOOKUP(AP592,Centros!$U$2:$V$281,2,FALSE)</f>
        <v>RR. Mª INMACULADA MISIONERAS CLARETIANAS</v>
      </c>
      <c r="AR592" s="82" t="str">
        <f>VLOOKUP(A592,Centros!$AC$2:$AE$349,3,FALSE)</f>
        <v>ALGADI</v>
      </c>
      <c r="AS592" s="82">
        <f t="shared" si="41"/>
        <v>340070</v>
      </c>
      <c r="AT592" s="82">
        <f t="shared" si="43"/>
        <v>19228</v>
      </c>
    </row>
    <row r="593" spans="1:46" x14ac:dyDescent="0.3">
      <c r="A593" s="70">
        <v>19228</v>
      </c>
      <c r="B593" s="70">
        <v>681</v>
      </c>
      <c r="C593" s="71" t="s">
        <v>4036</v>
      </c>
      <c r="D593" s="70">
        <v>681</v>
      </c>
      <c r="E593" s="71" t="s">
        <v>35</v>
      </c>
      <c r="F593" s="72">
        <v>44566</v>
      </c>
      <c r="G593" s="72"/>
      <c r="H593" s="71" t="s">
        <v>4037</v>
      </c>
      <c r="I593" s="71" t="s">
        <v>4038</v>
      </c>
      <c r="J593" s="71" t="s">
        <v>4039</v>
      </c>
      <c r="K593" s="71" t="s">
        <v>4040</v>
      </c>
      <c r="L593" s="71" t="s">
        <v>4041</v>
      </c>
      <c r="M593" s="71" t="s">
        <v>4042</v>
      </c>
      <c r="N593" s="71" t="s">
        <v>284</v>
      </c>
      <c r="O593" s="71" t="s">
        <v>38</v>
      </c>
      <c r="P593" s="70">
        <v>200</v>
      </c>
      <c r="Q593" s="71" t="s">
        <v>2925</v>
      </c>
      <c r="R593" s="70">
        <v>51.28</v>
      </c>
      <c r="S593" s="72">
        <v>40099</v>
      </c>
      <c r="T593" s="71" t="s">
        <v>220</v>
      </c>
      <c r="U593" s="71" t="s">
        <v>90</v>
      </c>
      <c r="V593" s="72">
        <v>25304</v>
      </c>
      <c r="W593" s="71" t="s">
        <v>221</v>
      </c>
      <c r="X593" s="71" t="s">
        <v>42</v>
      </c>
      <c r="Y593" s="71" t="s">
        <v>60</v>
      </c>
      <c r="Z593" s="70">
        <v>0</v>
      </c>
      <c r="AA593" s="70">
        <v>10</v>
      </c>
      <c r="AB593" s="71" t="s">
        <v>818</v>
      </c>
      <c r="AC593" s="71" t="s">
        <v>2825</v>
      </c>
      <c r="AD593" s="71" t="s">
        <v>92</v>
      </c>
      <c r="AE593" s="71" t="s">
        <v>83</v>
      </c>
      <c r="AF593" s="71" t="s">
        <v>242</v>
      </c>
      <c r="AG593" s="71" t="s">
        <v>46</v>
      </c>
      <c r="AH593" s="73">
        <v>781.96</v>
      </c>
      <c r="AI593" s="70"/>
      <c r="AJ593" s="73">
        <v>-366.43</v>
      </c>
      <c r="AK593" s="70"/>
      <c r="AL593" s="73">
        <v>415.53</v>
      </c>
      <c r="AM593" s="73">
        <v>13.4</v>
      </c>
      <c r="AN593" s="109">
        <f t="shared" si="42"/>
        <v>3.2663806552262091</v>
      </c>
      <c r="AO593" s="82" t="str">
        <f t="shared" si="40"/>
        <v>1922819</v>
      </c>
      <c r="AP593" s="82">
        <f>VLOOKUP(AO593,Centros!$AA$2:$AB$490,2,FALSE)</f>
        <v>110020</v>
      </c>
      <c r="AQ593" s="82" t="str">
        <f>VLOOKUP(AP593,Centros!$U$2:$V$281,2,FALSE)</f>
        <v>COLEGIO FRAY LUIS DE LEON</v>
      </c>
      <c r="AR593" s="82" t="str">
        <f>VLOOKUP(A593,Centros!$AC$2:$AE$349,3,FALSE)</f>
        <v>ALGADI</v>
      </c>
      <c r="AS593" s="82">
        <f t="shared" si="41"/>
        <v>110020</v>
      </c>
      <c r="AT593" s="82">
        <f t="shared" si="43"/>
        <v>19228</v>
      </c>
    </row>
    <row r="594" spans="1:46" x14ac:dyDescent="0.3">
      <c r="A594" s="70">
        <v>19228</v>
      </c>
      <c r="B594" s="70">
        <v>199</v>
      </c>
      <c r="C594" s="71" t="s">
        <v>8990</v>
      </c>
      <c r="D594" s="70">
        <v>199</v>
      </c>
      <c r="E594" s="71" t="s">
        <v>35</v>
      </c>
      <c r="F594" s="72">
        <v>45904</v>
      </c>
      <c r="G594" s="72"/>
      <c r="H594" s="71" t="s">
        <v>8991</v>
      </c>
      <c r="I594" s="71" t="s">
        <v>8992</v>
      </c>
      <c r="J594" s="71" t="s">
        <v>8993</v>
      </c>
      <c r="K594" s="71" t="s">
        <v>8993</v>
      </c>
      <c r="L594" s="71" t="s">
        <v>8994</v>
      </c>
      <c r="M594" s="71" t="s">
        <v>8995</v>
      </c>
      <c r="N594" s="71" t="s">
        <v>94</v>
      </c>
      <c r="O594" s="71" t="s">
        <v>38</v>
      </c>
      <c r="P594" s="70">
        <v>300</v>
      </c>
      <c r="Q594" s="71" t="s">
        <v>85</v>
      </c>
      <c r="R594" s="70">
        <v>100</v>
      </c>
      <c r="S594" s="72">
        <v>44445</v>
      </c>
      <c r="T594" s="71" t="s">
        <v>7613</v>
      </c>
      <c r="U594" s="71" t="s">
        <v>281</v>
      </c>
      <c r="V594" s="72">
        <v>26745</v>
      </c>
      <c r="W594" s="71" t="s">
        <v>164</v>
      </c>
      <c r="X594" s="71" t="s">
        <v>42</v>
      </c>
      <c r="Y594" s="71" t="s">
        <v>36</v>
      </c>
      <c r="Z594" s="70">
        <v>1</v>
      </c>
      <c r="AA594" s="70">
        <v>6</v>
      </c>
      <c r="AB594" s="71" t="s">
        <v>36</v>
      </c>
      <c r="AC594" s="71" t="s">
        <v>2905</v>
      </c>
      <c r="AD594" s="71" t="s">
        <v>44</v>
      </c>
      <c r="AE594" s="71" t="s">
        <v>61</v>
      </c>
      <c r="AF594" s="71" t="s">
        <v>36</v>
      </c>
      <c r="AG594" s="71" t="s">
        <v>55</v>
      </c>
      <c r="AH594" s="73">
        <v>1510</v>
      </c>
      <c r="AI594" s="73">
        <v>199.05</v>
      </c>
      <c r="AJ594" s="73">
        <v>548.09</v>
      </c>
      <c r="AK594" s="70"/>
      <c r="AL594" s="73">
        <v>2257.14</v>
      </c>
      <c r="AM594" s="73">
        <v>75.239999999999995</v>
      </c>
      <c r="AN594" s="109">
        <f t="shared" si="42"/>
        <v>9.4049999999999994</v>
      </c>
      <c r="AO594" s="82" t="str">
        <f t="shared" si="40"/>
        <v>1922826</v>
      </c>
      <c r="AP594" s="82">
        <f>VLOOKUP(AO594,Centros!$AA$2:$AB$490,2,FALSE)</f>
        <v>110183</v>
      </c>
      <c r="AQ594" s="82" t="str">
        <f>VLOOKUP(AP594,Centros!$U$2:$V$281,2,FALSE)</f>
        <v>REAL COLEGIO ALFONSO XII</v>
      </c>
      <c r="AR594" s="82" t="str">
        <f>VLOOKUP(A594,Centros!$AC$2:$AE$349,3,FALSE)</f>
        <v>ALGADI</v>
      </c>
      <c r="AS594" s="82">
        <f t="shared" si="41"/>
        <v>110183</v>
      </c>
      <c r="AT594" s="82">
        <f t="shared" si="43"/>
        <v>19228</v>
      </c>
    </row>
    <row r="595" spans="1:46" x14ac:dyDescent="0.3">
      <c r="A595" s="70">
        <v>19028</v>
      </c>
      <c r="B595" s="70">
        <v>137</v>
      </c>
      <c r="C595" s="71" t="s">
        <v>4043</v>
      </c>
      <c r="D595" s="70">
        <v>137</v>
      </c>
      <c r="E595" s="71" t="s">
        <v>1229</v>
      </c>
      <c r="F595" s="72">
        <v>45474</v>
      </c>
      <c r="G595" s="72"/>
      <c r="H595" s="71" t="s">
        <v>4044</v>
      </c>
      <c r="I595" s="71" t="s">
        <v>4045</v>
      </c>
      <c r="J595" s="71" t="s">
        <v>36</v>
      </c>
      <c r="K595" s="71" t="s">
        <v>4046</v>
      </c>
      <c r="L595" s="71" t="s">
        <v>4047</v>
      </c>
      <c r="M595" s="71" t="s">
        <v>4048</v>
      </c>
      <c r="N595" s="71" t="s">
        <v>198</v>
      </c>
      <c r="O595" s="71" t="s">
        <v>38</v>
      </c>
      <c r="P595" s="70">
        <v>200</v>
      </c>
      <c r="Q595" s="71" t="s">
        <v>2925</v>
      </c>
      <c r="R595" s="70">
        <v>87.5</v>
      </c>
      <c r="S595" s="72">
        <v>41890</v>
      </c>
      <c r="T595" s="71" t="s">
        <v>3861</v>
      </c>
      <c r="U595" s="71" t="s">
        <v>58</v>
      </c>
      <c r="V595" s="72">
        <v>26689</v>
      </c>
      <c r="W595" s="71" t="s">
        <v>210</v>
      </c>
      <c r="X595" s="71" t="s">
        <v>42</v>
      </c>
      <c r="Y595" s="71" t="s">
        <v>60</v>
      </c>
      <c r="Z595" s="70">
        <v>0</v>
      </c>
      <c r="AA595" s="70">
        <v>10</v>
      </c>
      <c r="AB595" s="71" t="s">
        <v>36</v>
      </c>
      <c r="AC595" s="71" t="s">
        <v>2907</v>
      </c>
      <c r="AD595" s="71" t="s">
        <v>44</v>
      </c>
      <c r="AE595" s="71" t="s">
        <v>45</v>
      </c>
      <c r="AF595" s="71" t="s">
        <v>36</v>
      </c>
      <c r="AG595" s="71" t="s">
        <v>55</v>
      </c>
      <c r="AH595" s="73">
        <v>1177.77</v>
      </c>
      <c r="AI595" s="73">
        <v>158.63</v>
      </c>
      <c r="AJ595" s="73">
        <v>429.59</v>
      </c>
      <c r="AK595" s="70"/>
      <c r="AL595" s="73">
        <v>1765.99</v>
      </c>
      <c r="AM595" s="73">
        <v>58.87</v>
      </c>
      <c r="AN595" s="109">
        <f t="shared" si="42"/>
        <v>8.41</v>
      </c>
      <c r="AO595" s="82" t="str">
        <f t="shared" si="40"/>
        <v>1902810</v>
      </c>
      <c r="AP595" s="82">
        <f>VLOOKUP(AO595,Centros!$AA$2:$AB$490,2,FALSE)</f>
        <v>120100</v>
      </c>
      <c r="AQ595" s="82" t="str">
        <f>VLOOKUP(AP595,Centros!$U$2:$V$281,2,FALSE)</f>
        <v>DOMINICAS DE LA ANUNCIATA -RESIDENCIA</v>
      </c>
      <c r="AR595" s="82" t="str">
        <f>VLOOKUP(A595,Centros!$AC$2:$AE$349,3,FALSE)</f>
        <v>ALGADI</v>
      </c>
      <c r="AS595" s="82">
        <f t="shared" si="41"/>
        <v>120100</v>
      </c>
      <c r="AT595" s="82">
        <f t="shared" si="43"/>
        <v>19028</v>
      </c>
    </row>
    <row r="596" spans="1:46" x14ac:dyDescent="0.3">
      <c r="A596" s="70">
        <v>19208</v>
      </c>
      <c r="B596" s="70">
        <v>67</v>
      </c>
      <c r="C596" s="71" t="s">
        <v>8996</v>
      </c>
      <c r="D596" s="70">
        <v>67</v>
      </c>
      <c r="E596" s="71" t="s">
        <v>1226</v>
      </c>
      <c r="F596" s="72">
        <v>45904</v>
      </c>
      <c r="G596" s="72"/>
      <c r="H596" s="71" t="s">
        <v>8997</v>
      </c>
      <c r="I596" s="71" t="s">
        <v>8998</v>
      </c>
      <c r="J596" s="71" t="s">
        <v>36</v>
      </c>
      <c r="K596" s="71" t="s">
        <v>8999</v>
      </c>
      <c r="L596" s="71" t="s">
        <v>228</v>
      </c>
      <c r="M596" s="71" t="s">
        <v>9000</v>
      </c>
      <c r="N596" s="71" t="s">
        <v>9001</v>
      </c>
      <c r="O596" s="71" t="s">
        <v>81</v>
      </c>
      <c r="P596" s="70">
        <v>300</v>
      </c>
      <c r="Q596" s="71" t="s">
        <v>78</v>
      </c>
      <c r="R596" s="70">
        <v>56.25</v>
      </c>
      <c r="S596" s="72">
        <v>44571</v>
      </c>
      <c r="T596" s="71" t="s">
        <v>1242</v>
      </c>
      <c r="U596" s="71" t="s">
        <v>2729</v>
      </c>
      <c r="V596" s="72">
        <v>31882</v>
      </c>
      <c r="W596" s="71" t="s">
        <v>111</v>
      </c>
      <c r="X596" s="71" t="s">
        <v>42</v>
      </c>
      <c r="Y596" s="71" t="s">
        <v>52</v>
      </c>
      <c r="Z596" s="70">
        <v>0</v>
      </c>
      <c r="AA596" s="70">
        <v>10</v>
      </c>
      <c r="AB596" s="71" t="s">
        <v>36</v>
      </c>
      <c r="AC596" s="71" t="s">
        <v>2906</v>
      </c>
      <c r="AD596" s="71" t="s">
        <v>44</v>
      </c>
      <c r="AE596" s="71" t="s">
        <v>45</v>
      </c>
      <c r="AF596" s="71" t="s">
        <v>40</v>
      </c>
      <c r="AG596" s="71" t="s">
        <v>55</v>
      </c>
      <c r="AH596" s="73">
        <v>905.68</v>
      </c>
      <c r="AI596" s="73">
        <v>142.87</v>
      </c>
      <c r="AJ596" s="73">
        <v>336.28</v>
      </c>
      <c r="AK596" s="70"/>
      <c r="AL596" s="73">
        <v>1384.83</v>
      </c>
      <c r="AM596" s="73">
        <v>44.67</v>
      </c>
      <c r="AN596" s="109">
        <f t="shared" si="42"/>
        <v>9.9266666666666676</v>
      </c>
      <c r="AO596" s="82" t="str">
        <f t="shared" si="40"/>
        <v>192083</v>
      </c>
      <c r="AP596" s="82">
        <f>VLOOKUP(AO596,Centros!$AA$2:$AB$490,2,FALSE)</f>
        <v>110025</v>
      </c>
      <c r="AQ596" s="82" t="str">
        <f>VLOOKUP(AP596,Centros!$U$2:$V$281,2,FALSE)</f>
        <v>COLEGIO TERESIANAS GANDUXER</v>
      </c>
      <c r="AR596" s="82" t="str">
        <f>VLOOKUP(A596,Centros!$AC$2:$AE$349,3,FALSE)</f>
        <v>ALGADI</v>
      </c>
      <c r="AS596" s="82">
        <f t="shared" si="41"/>
        <v>110025</v>
      </c>
      <c r="AT596" s="82">
        <f t="shared" si="43"/>
        <v>19208</v>
      </c>
    </row>
    <row r="597" spans="1:46" x14ac:dyDescent="0.3">
      <c r="A597" s="70">
        <v>19228</v>
      </c>
      <c r="B597" s="70">
        <v>1928</v>
      </c>
      <c r="C597" s="71" t="s">
        <v>6263</v>
      </c>
      <c r="D597" s="70">
        <v>1928</v>
      </c>
      <c r="E597" s="71" t="s">
        <v>35</v>
      </c>
      <c r="F597" s="72">
        <v>45904</v>
      </c>
      <c r="G597" s="72"/>
      <c r="H597" s="71" t="s">
        <v>6264</v>
      </c>
      <c r="I597" s="71" t="s">
        <v>6265</v>
      </c>
      <c r="J597" s="71" t="s">
        <v>36</v>
      </c>
      <c r="K597" s="71" t="s">
        <v>6266</v>
      </c>
      <c r="L597" s="71" t="s">
        <v>84</v>
      </c>
      <c r="M597" s="71" t="s">
        <v>6267</v>
      </c>
      <c r="N597" s="71" t="s">
        <v>36</v>
      </c>
      <c r="O597" s="71" t="s">
        <v>38</v>
      </c>
      <c r="P597" s="70">
        <v>389</v>
      </c>
      <c r="Q597" s="71" t="s">
        <v>167</v>
      </c>
      <c r="R597" s="70">
        <v>50</v>
      </c>
      <c r="S597" s="72">
        <v>45691</v>
      </c>
      <c r="T597" s="71" t="s">
        <v>2831</v>
      </c>
      <c r="U597" s="71" t="s">
        <v>40</v>
      </c>
      <c r="V597" s="72">
        <v>32624</v>
      </c>
      <c r="W597" s="71" t="s">
        <v>91</v>
      </c>
      <c r="X597" s="71" t="s">
        <v>42</v>
      </c>
      <c r="Y597" s="71" t="s">
        <v>36</v>
      </c>
      <c r="Z597" s="70">
        <v>0</v>
      </c>
      <c r="AA597" s="70">
        <v>10</v>
      </c>
      <c r="AB597" s="71" t="s">
        <v>36</v>
      </c>
      <c r="AC597" s="71" t="s">
        <v>2905</v>
      </c>
      <c r="AD597" s="71" t="s">
        <v>44</v>
      </c>
      <c r="AE597" s="71" t="s">
        <v>45</v>
      </c>
      <c r="AF597" s="71" t="s">
        <v>40</v>
      </c>
      <c r="AG597" s="71" t="s">
        <v>55</v>
      </c>
      <c r="AH597" s="73">
        <v>600.02</v>
      </c>
      <c r="AI597" s="73">
        <v>90.64</v>
      </c>
      <c r="AJ597" s="73">
        <v>245.47</v>
      </c>
      <c r="AK597" s="70"/>
      <c r="AL597" s="73">
        <v>936.13</v>
      </c>
      <c r="AM597" s="73">
        <v>31.2</v>
      </c>
      <c r="AN597" s="109">
        <f t="shared" si="42"/>
        <v>7.8</v>
      </c>
      <c r="AO597" s="82" t="str">
        <f t="shared" si="40"/>
        <v>1922861</v>
      </c>
      <c r="AP597" s="82">
        <f>VLOOKUP(AO597,Centros!$AA$2:$AB$490,2,FALSE)</f>
        <v>110807</v>
      </c>
      <c r="AQ597" s="82" t="str">
        <f>VLOOKUP(AP597,Centros!$U$2:$V$281,2,FALSE)</f>
        <v>COLEGIO NTRA SRA BUEN CONSEJO</v>
      </c>
      <c r="AR597" s="82" t="str">
        <f>VLOOKUP(A597,Centros!$AC$2:$AE$349,3,FALSE)</f>
        <v>ALGADI</v>
      </c>
      <c r="AS597" s="82">
        <f t="shared" si="41"/>
        <v>110807</v>
      </c>
      <c r="AT597" s="82">
        <f t="shared" si="43"/>
        <v>19228</v>
      </c>
    </row>
    <row r="598" spans="1:46" x14ac:dyDescent="0.3">
      <c r="A598" s="70">
        <v>19228</v>
      </c>
      <c r="B598" s="70">
        <v>1279</v>
      </c>
      <c r="C598" s="71" t="s">
        <v>9002</v>
      </c>
      <c r="D598" s="70">
        <v>1279</v>
      </c>
      <c r="E598" s="71" t="s">
        <v>35</v>
      </c>
      <c r="F598" s="72">
        <v>45908</v>
      </c>
      <c r="G598" s="72"/>
      <c r="H598" s="71" t="s">
        <v>9003</v>
      </c>
      <c r="I598" s="71" t="s">
        <v>9004</v>
      </c>
      <c r="J598" s="71" t="s">
        <v>36</v>
      </c>
      <c r="K598" s="71" t="s">
        <v>9005</v>
      </c>
      <c r="L598" s="71" t="s">
        <v>9006</v>
      </c>
      <c r="M598" s="71" t="s">
        <v>9007</v>
      </c>
      <c r="N598" s="71" t="s">
        <v>206</v>
      </c>
      <c r="O598" s="71" t="s">
        <v>38</v>
      </c>
      <c r="P598" s="70">
        <v>300</v>
      </c>
      <c r="Q598" s="71" t="s">
        <v>78</v>
      </c>
      <c r="R598" s="70">
        <v>50</v>
      </c>
      <c r="S598" s="72">
        <v>45175</v>
      </c>
      <c r="T598" s="71" t="s">
        <v>2827</v>
      </c>
      <c r="U598" s="71" t="s">
        <v>40</v>
      </c>
      <c r="V598" s="72">
        <v>30648</v>
      </c>
      <c r="W598" s="71" t="s">
        <v>208</v>
      </c>
      <c r="X598" s="71" t="s">
        <v>42</v>
      </c>
      <c r="Y598" s="71" t="s">
        <v>66</v>
      </c>
      <c r="Z598" s="70">
        <v>0</v>
      </c>
      <c r="AA598" s="70">
        <v>10</v>
      </c>
      <c r="AB598" s="71" t="s">
        <v>36</v>
      </c>
      <c r="AC598" s="71" t="s">
        <v>2905</v>
      </c>
      <c r="AD598" s="71" t="s">
        <v>44</v>
      </c>
      <c r="AE598" s="71" t="s">
        <v>53</v>
      </c>
      <c r="AF598" s="71" t="s">
        <v>40</v>
      </c>
      <c r="AG598" s="71" t="s">
        <v>55</v>
      </c>
      <c r="AH598" s="73">
        <v>600.02</v>
      </c>
      <c r="AI598" s="73">
        <v>90.64</v>
      </c>
      <c r="AJ598" s="73">
        <v>245.47</v>
      </c>
      <c r="AK598" s="70"/>
      <c r="AL598" s="73">
        <v>936.13</v>
      </c>
      <c r="AM598" s="73">
        <v>31.2</v>
      </c>
      <c r="AN598" s="109">
        <f t="shared" si="42"/>
        <v>7.8</v>
      </c>
      <c r="AO598" s="82" t="str">
        <f t="shared" si="40"/>
        <v>192284</v>
      </c>
      <c r="AP598" s="82">
        <f>VLOOKUP(AO598,Centros!$AA$2:$AB$490,2,FALSE)</f>
        <v>110082</v>
      </c>
      <c r="AQ598" s="82" t="str">
        <f>VLOOKUP(AP598,Centros!$U$2:$V$281,2,FALSE)</f>
        <v>COL. SAN MIGUEL ARCANGEL</v>
      </c>
      <c r="AR598" s="82" t="str">
        <f>VLOOKUP(A598,Centros!$AC$2:$AE$349,3,FALSE)</f>
        <v>ALGADI</v>
      </c>
      <c r="AS598" s="82">
        <f t="shared" si="41"/>
        <v>110082</v>
      </c>
      <c r="AT598" s="82">
        <f t="shared" si="43"/>
        <v>19228</v>
      </c>
    </row>
    <row r="599" spans="1:46" x14ac:dyDescent="0.3">
      <c r="A599" s="70">
        <v>19228</v>
      </c>
      <c r="B599" s="70">
        <v>53</v>
      </c>
      <c r="C599" s="71" t="s">
        <v>9008</v>
      </c>
      <c r="D599" s="70">
        <v>53</v>
      </c>
      <c r="E599" s="71" t="s">
        <v>35</v>
      </c>
      <c r="F599" s="72">
        <v>45908</v>
      </c>
      <c r="G599" s="72"/>
      <c r="H599" s="71" t="s">
        <v>9009</v>
      </c>
      <c r="I599" s="71" t="s">
        <v>9010</v>
      </c>
      <c r="J599" s="71" t="s">
        <v>9011</v>
      </c>
      <c r="K599" s="71" t="s">
        <v>9012</v>
      </c>
      <c r="L599" s="71" t="s">
        <v>9013</v>
      </c>
      <c r="M599" s="71" t="s">
        <v>9014</v>
      </c>
      <c r="N599" s="71" t="s">
        <v>9015</v>
      </c>
      <c r="O599" s="71" t="s">
        <v>38</v>
      </c>
      <c r="P599" s="70">
        <v>300</v>
      </c>
      <c r="Q599" s="71" t="s">
        <v>85</v>
      </c>
      <c r="R599" s="70">
        <v>100</v>
      </c>
      <c r="S599" s="72">
        <v>40452</v>
      </c>
      <c r="T599" s="71" t="s">
        <v>286</v>
      </c>
      <c r="U599" s="71" t="s">
        <v>126</v>
      </c>
      <c r="V599" s="72">
        <v>31151</v>
      </c>
      <c r="W599" s="71" t="s">
        <v>62</v>
      </c>
      <c r="X599" s="71" t="s">
        <v>51</v>
      </c>
      <c r="Y599" s="71" t="s">
        <v>36</v>
      </c>
      <c r="Z599" s="70">
        <v>0</v>
      </c>
      <c r="AA599" s="70">
        <v>6</v>
      </c>
      <c r="AB599" s="71" t="s">
        <v>36</v>
      </c>
      <c r="AC599" s="71" t="s">
        <v>2905</v>
      </c>
      <c r="AD599" s="71" t="s">
        <v>44</v>
      </c>
      <c r="AE599" s="71" t="s">
        <v>61</v>
      </c>
      <c r="AF599" s="71" t="s">
        <v>36</v>
      </c>
      <c r="AG599" s="71" t="s">
        <v>46</v>
      </c>
      <c r="AH599" s="73">
        <v>1413.32</v>
      </c>
      <c r="AI599" s="73">
        <v>193.14</v>
      </c>
      <c r="AJ599" s="73">
        <v>515.19000000000005</v>
      </c>
      <c r="AK599" s="70"/>
      <c r="AL599" s="73">
        <v>2121.65</v>
      </c>
      <c r="AM599" s="73">
        <v>70.72</v>
      </c>
      <c r="AN599" s="109">
        <f t="shared" si="42"/>
        <v>8.84</v>
      </c>
      <c r="AO599" s="82" t="str">
        <f t="shared" si="40"/>
        <v>1922820</v>
      </c>
      <c r="AP599" s="82">
        <f>VLOOKUP(AO599,Centros!$AA$2:$AB$490,2,FALSE)</f>
        <v>110021</v>
      </c>
      <c r="AQ599" s="82" t="str">
        <f>VLOOKUP(AP599,Centros!$U$2:$V$281,2,FALSE)</f>
        <v>COLEGIO FUNDACION CALDEIRO</v>
      </c>
      <c r="AR599" s="82" t="str">
        <f>VLOOKUP(A599,Centros!$AC$2:$AE$349,3,FALSE)</f>
        <v>ALGADI</v>
      </c>
      <c r="AS599" s="82">
        <f t="shared" si="41"/>
        <v>110021</v>
      </c>
      <c r="AT599" s="82">
        <f t="shared" si="43"/>
        <v>19228</v>
      </c>
    </row>
    <row r="600" spans="1:46" x14ac:dyDescent="0.3">
      <c r="A600" s="70">
        <v>19228</v>
      </c>
      <c r="B600" s="70">
        <v>1970</v>
      </c>
      <c r="C600" s="71" t="s">
        <v>4049</v>
      </c>
      <c r="D600" s="70">
        <v>1970</v>
      </c>
      <c r="E600" s="71" t="s">
        <v>35</v>
      </c>
      <c r="F600" s="72">
        <v>45658</v>
      </c>
      <c r="G600" s="72"/>
      <c r="H600" s="71" t="s">
        <v>4050</v>
      </c>
      <c r="I600" s="71" t="s">
        <v>4051</v>
      </c>
      <c r="J600" s="71" t="s">
        <v>36</v>
      </c>
      <c r="K600" s="71" t="s">
        <v>4052</v>
      </c>
      <c r="L600" s="71" t="s">
        <v>84</v>
      </c>
      <c r="M600" s="71" t="s">
        <v>4053</v>
      </c>
      <c r="N600" s="71" t="s">
        <v>37</v>
      </c>
      <c r="O600" s="71" t="s">
        <v>38</v>
      </c>
      <c r="P600" s="70">
        <v>100</v>
      </c>
      <c r="Q600" s="71" t="s">
        <v>2951</v>
      </c>
      <c r="R600" s="70">
        <v>100</v>
      </c>
      <c r="S600" s="72">
        <v>44989</v>
      </c>
      <c r="T600" s="71" t="s">
        <v>1323</v>
      </c>
      <c r="U600" s="71" t="s">
        <v>40</v>
      </c>
      <c r="V600" s="72">
        <v>29090</v>
      </c>
      <c r="W600" s="71" t="s">
        <v>1324</v>
      </c>
      <c r="X600" s="71" t="s">
        <v>42</v>
      </c>
      <c r="Y600" s="71" t="s">
        <v>52</v>
      </c>
      <c r="Z600" s="70">
        <v>0</v>
      </c>
      <c r="AA600" s="70">
        <v>10</v>
      </c>
      <c r="AB600" s="71" t="s">
        <v>36</v>
      </c>
      <c r="AC600" s="71" t="s">
        <v>2905</v>
      </c>
      <c r="AD600" s="71" t="s">
        <v>44</v>
      </c>
      <c r="AE600" s="71" t="s">
        <v>45</v>
      </c>
      <c r="AF600" s="71" t="s">
        <v>40</v>
      </c>
      <c r="AG600" s="71" t="s">
        <v>55</v>
      </c>
      <c r="AH600" s="73">
        <v>1514.61</v>
      </c>
      <c r="AI600" s="70"/>
      <c r="AJ600" s="73">
        <v>485.74</v>
      </c>
      <c r="AK600" s="70"/>
      <c r="AL600" s="73">
        <v>2000.35</v>
      </c>
      <c r="AM600" s="73">
        <v>66.680000000000007</v>
      </c>
      <c r="AN600" s="109">
        <f t="shared" si="42"/>
        <v>8.3350000000000009</v>
      </c>
      <c r="AO600" s="82" t="str">
        <f t="shared" si="40"/>
        <v>19228128</v>
      </c>
      <c r="AP600" s="82">
        <f>VLOOKUP(AO600,Centros!$AA$2:$AB$490,2,FALSE)</f>
        <v>777782</v>
      </c>
      <c r="AQ600" s="82" t="str">
        <f>VLOOKUP(AP600,Centros!$U$2:$V$281,2,FALSE)</f>
        <v>COCINA CENTRAL NAVE SAN FERNANDO</v>
      </c>
      <c r="AR600" s="82" t="str">
        <f>VLOOKUP(A600,Centros!$AC$2:$AE$349,3,FALSE)</f>
        <v>ALGADI</v>
      </c>
      <c r="AS600" s="82">
        <f t="shared" si="41"/>
        <v>777782</v>
      </c>
      <c r="AT600" s="82">
        <f t="shared" si="43"/>
        <v>19228</v>
      </c>
    </row>
    <row r="601" spans="1:46" x14ac:dyDescent="0.3">
      <c r="A601" s="70">
        <v>20028</v>
      </c>
      <c r="B601" s="70">
        <v>1070</v>
      </c>
      <c r="C601" s="71" t="s">
        <v>9016</v>
      </c>
      <c r="D601" s="70">
        <v>1070</v>
      </c>
      <c r="E601" s="71" t="s">
        <v>63</v>
      </c>
      <c r="F601" s="72">
        <v>45908</v>
      </c>
      <c r="G601" s="72"/>
      <c r="H601" s="71" t="s">
        <v>9017</v>
      </c>
      <c r="I601" s="71" t="s">
        <v>9018</v>
      </c>
      <c r="J601" s="71" t="s">
        <v>36</v>
      </c>
      <c r="K601" s="71" t="s">
        <v>9019</v>
      </c>
      <c r="L601" s="71" t="s">
        <v>9020</v>
      </c>
      <c r="M601" s="71" t="s">
        <v>9021</v>
      </c>
      <c r="N601" s="71" t="s">
        <v>277</v>
      </c>
      <c r="O601" s="71" t="s">
        <v>38</v>
      </c>
      <c r="P601" s="70">
        <v>300</v>
      </c>
      <c r="Q601" s="71" t="s">
        <v>78</v>
      </c>
      <c r="R601" s="70">
        <v>25</v>
      </c>
      <c r="S601" s="72">
        <v>45908</v>
      </c>
      <c r="T601" s="71" t="s">
        <v>5500</v>
      </c>
      <c r="U601" s="71" t="s">
        <v>79</v>
      </c>
      <c r="V601" s="72">
        <v>38245</v>
      </c>
      <c r="W601" s="71" t="s">
        <v>248</v>
      </c>
      <c r="X601" s="71" t="s">
        <v>42</v>
      </c>
      <c r="Y601" s="71" t="s">
        <v>52</v>
      </c>
      <c r="Z601" s="70">
        <v>0</v>
      </c>
      <c r="AA601" s="70">
        <v>10</v>
      </c>
      <c r="AB601" s="71" t="s">
        <v>36</v>
      </c>
      <c r="AC601" s="71" t="s">
        <v>2905</v>
      </c>
      <c r="AD601" s="71" t="s">
        <v>44</v>
      </c>
      <c r="AE601" s="71" t="s">
        <v>45</v>
      </c>
      <c r="AF601" s="71" t="s">
        <v>7698</v>
      </c>
      <c r="AG601" s="71" t="s">
        <v>55</v>
      </c>
      <c r="AH601" s="73">
        <v>300.01</v>
      </c>
      <c r="AI601" s="73">
        <v>45.32</v>
      </c>
      <c r="AJ601" s="73">
        <v>126.95</v>
      </c>
      <c r="AK601" s="70"/>
      <c r="AL601" s="73">
        <v>472.28</v>
      </c>
      <c r="AM601" s="73">
        <v>15.74</v>
      </c>
      <c r="AN601" s="109">
        <f t="shared" si="42"/>
        <v>7.87</v>
      </c>
      <c r="AO601" s="82" t="str">
        <f t="shared" si="40"/>
        <v>2002816</v>
      </c>
      <c r="AP601" s="82">
        <f>VLOOKUP(AO601,Centros!$AA$2:$AB$490,2,FALSE)</f>
        <v>110070</v>
      </c>
      <c r="AQ601" s="82" t="str">
        <f>VLOOKUP(AP601,Centros!$U$2:$V$281,2,FALSE)</f>
        <v>COL. SAG. CORAZON JESUS-VALDERRIBA</v>
      </c>
      <c r="AR601" s="82" t="str">
        <f>VLOOKUP(A601,Centros!$AC$2:$AE$349,3,FALSE)</f>
        <v>SMI</v>
      </c>
      <c r="AS601" s="82">
        <f t="shared" si="41"/>
        <v>110070</v>
      </c>
      <c r="AT601" s="82">
        <f t="shared" si="43"/>
        <v>20028</v>
      </c>
    </row>
    <row r="602" spans="1:46" x14ac:dyDescent="0.3">
      <c r="A602" s="70">
        <v>19228</v>
      </c>
      <c r="B602" s="70">
        <v>2225</v>
      </c>
      <c r="C602" s="71" t="s">
        <v>9022</v>
      </c>
      <c r="D602" s="70">
        <v>2225</v>
      </c>
      <c r="E602" s="71" t="s">
        <v>35</v>
      </c>
      <c r="F602" s="72">
        <v>45908</v>
      </c>
      <c r="G602" s="72"/>
      <c r="H602" s="71" t="s">
        <v>9023</v>
      </c>
      <c r="I602" s="71" t="s">
        <v>9024</v>
      </c>
      <c r="J602" s="71" t="s">
        <v>36</v>
      </c>
      <c r="K602" s="71" t="s">
        <v>9025</v>
      </c>
      <c r="L602" s="71" t="s">
        <v>9026</v>
      </c>
      <c r="M602" s="71" t="s">
        <v>9027</v>
      </c>
      <c r="N602" s="71" t="s">
        <v>37</v>
      </c>
      <c r="O602" s="71" t="s">
        <v>38</v>
      </c>
      <c r="P602" s="70">
        <v>510</v>
      </c>
      <c r="Q602" s="71" t="s">
        <v>48</v>
      </c>
      <c r="R602" s="70">
        <v>50</v>
      </c>
      <c r="S602" s="72"/>
      <c r="T602" s="71" t="s">
        <v>220</v>
      </c>
      <c r="U602" s="71" t="s">
        <v>40</v>
      </c>
      <c r="V602" s="72">
        <v>25323</v>
      </c>
      <c r="W602" s="71" t="s">
        <v>221</v>
      </c>
      <c r="X602" s="71" t="s">
        <v>42</v>
      </c>
      <c r="Y602" s="71" t="s">
        <v>43</v>
      </c>
      <c r="Z602" s="70">
        <v>0</v>
      </c>
      <c r="AA602" s="70">
        <v>10</v>
      </c>
      <c r="AB602" s="71" t="s">
        <v>36</v>
      </c>
      <c r="AC602" s="71" t="s">
        <v>2905</v>
      </c>
      <c r="AD602" s="71" t="s">
        <v>44</v>
      </c>
      <c r="AE602" s="71" t="s">
        <v>45</v>
      </c>
      <c r="AF602" s="71" t="s">
        <v>257</v>
      </c>
      <c r="AG602" s="71" t="s">
        <v>55</v>
      </c>
      <c r="AH602" s="73">
        <v>600.03</v>
      </c>
      <c r="AI602" s="73">
        <v>90.64</v>
      </c>
      <c r="AJ602" s="73">
        <v>245.47</v>
      </c>
      <c r="AK602" s="70"/>
      <c r="AL602" s="73">
        <v>936.14</v>
      </c>
      <c r="AM602" s="73">
        <v>31.2</v>
      </c>
      <c r="AN602" s="109">
        <f t="shared" si="42"/>
        <v>7.8</v>
      </c>
      <c r="AO602" s="82" t="str">
        <f t="shared" si="40"/>
        <v>1922819</v>
      </c>
      <c r="AP602" s="82">
        <f>VLOOKUP(AO602,Centros!$AA$2:$AB$490,2,FALSE)</f>
        <v>110020</v>
      </c>
      <c r="AQ602" s="82" t="str">
        <f>VLOOKUP(AP602,Centros!$U$2:$V$281,2,FALSE)</f>
        <v>COLEGIO FRAY LUIS DE LEON</v>
      </c>
      <c r="AR602" s="82" t="str">
        <f>VLOOKUP(A602,Centros!$AC$2:$AE$349,3,FALSE)</f>
        <v>ALGADI</v>
      </c>
      <c r="AS602" s="82">
        <f t="shared" si="41"/>
        <v>110020</v>
      </c>
      <c r="AT602" s="82">
        <f t="shared" si="43"/>
        <v>19228</v>
      </c>
    </row>
    <row r="603" spans="1:46" x14ac:dyDescent="0.3">
      <c r="A603" s="70">
        <v>19228</v>
      </c>
      <c r="B603" s="70">
        <v>279</v>
      </c>
      <c r="C603" s="71" t="s">
        <v>6268</v>
      </c>
      <c r="D603" s="70">
        <v>279</v>
      </c>
      <c r="E603" s="71" t="s">
        <v>35</v>
      </c>
      <c r="F603" s="72">
        <v>45904</v>
      </c>
      <c r="G603" s="72"/>
      <c r="H603" s="71" t="s">
        <v>6269</v>
      </c>
      <c r="I603" s="71" t="s">
        <v>6270</v>
      </c>
      <c r="J603" s="71" t="s">
        <v>36</v>
      </c>
      <c r="K603" s="71" t="s">
        <v>6271</v>
      </c>
      <c r="L603" s="71" t="s">
        <v>6272</v>
      </c>
      <c r="M603" s="71" t="s">
        <v>6273</v>
      </c>
      <c r="N603" s="71" t="s">
        <v>6274</v>
      </c>
      <c r="O603" s="71" t="s">
        <v>38</v>
      </c>
      <c r="P603" s="70">
        <v>300</v>
      </c>
      <c r="Q603" s="71" t="s">
        <v>78</v>
      </c>
      <c r="R603" s="70">
        <v>68.75</v>
      </c>
      <c r="S603" s="72">
        <v>42614</v>
      </c>
      <c r="T603" s="71" t="s">
        <v>2837</v>
      </c>
      <c r="U603" s="71" t="s">
        <v>58</v>
      </c>
      <c r="V603" s="72">
        <v>25885</v>
      </c>
      <c r="W603" s="71" t="s">
        <v>142</v>
      </c>
      <c r="X603" s="71" t="s">
        <v>42</v>
      </c>
      <c r="Y603" s="71" t="s">
        <v>52</v>
      </c>
      <c r="Z603" s="70">
        <v>0</v>
      </c>
      <c r="AA603" s="70">
        <v>10</v>
      </c>
      <c r="AB603" s="71" t="s">
        <v>36</v>
      </c>
      <c r="AC603" s="71" t="s">
        <v>2905</v>
      </c>
      <c r="AD603" s="71" t="s">
        <v>44</v>
      </c>
      <c r="AE603" s="71" t="s">
        <v>61</v>
      </c>
      <c r="AF603" s="71" t="s">
        <v>40</v>
      </c>
      <c r="AG603" s="71" t="s">
        <v>46</v>
      </c>
      <c r="AH603" s="73">
        <v>973.82</v>
      </c>
      <c r="AI603" s="73">
        <v>124.64</v>
      </c>
      <c r="AJ603" s="73">
        <v>352.29</v>
      </c>
      <c r="AK603" s="70"/>
      <c r="AL603" s="73">
        <v>1450.75</v>
      </c>
      <c r="AM603" s="73">
        <v>48.36</v>
      </c>
      <c r="AN603" s="109">
        <f t="shared" si="42"/>
        <v>8.7927272727272729</v>
      </c>
      <c r="AO603" s="82" t="str">
        <f t="shared" si="40"/>
        <v>1922837</v>
      </c>
      <c r="AP603" s="82">
        <f>VLOOKUP(AO603,Centros!$AA$2:$AB$490,2,FALSE)</f>
        <v>110084</v>
      </c>
      <c r="AQ603" s="82" t="str">
        <f>VLOOKUP(AP603,Centros!$U$2:$V$281,2,FALSE)</f>
        <v>COL. SAN AGUSTIN -LOS NEGRALES</v>
      </c>
      <c r="AR603" s="82" t="str">
        <f>VLOOKUP(A603,Centros!$AC$2:$AE$349,3,FALSE)</f>
        <v>ALGADI</v>
      </c>
      <c r="AS603" s="82">
        <f t="shared" si="41"/>
        <v>110084</v>
      </c>
      <c r="AT603" s="82">
        <f t="shared" si="43"/>
        <v>19228</v>
      </c>
    </row>
    <row r="604" spans="1:46" x14ac:dyDescent="0.3">
      <c r="A604" s="70">
        <v>19228</v>
      </c>
      <c r="B604" s="70">
        <v>647</v>
      </c>
      <c r="C604" s="71" t="s">
        <v>389</v>
      </c>
      <c r="D604" s="70">
        <v>647</v>
      </c>
      <c r="E604" s="71" t="s">
        <v>35</v>
      </c>
      <c r="F604" s="72">
        <v>45890</v>
      </c>
      <c r="G604" s="72"/>
      <c r="H604" s="71" t="s">
        <v>390</v>
      </c>
      <c r="I604" s="71" t="s">
        <v>391</v>
      </c>
      <c r="J604" s="71" t="s">
        <v>36</v>
      </c>
      <c r="K604" s="71" t="s">
        <v>392</v>
      </c>
      <c r="L604" s="71" t="s">
        <v>101</v>
      </c>
      <c r="M604" s="71" t="s">
        <v>393</v>
      </c>
      <c r="N604" s="71" t="s">
        <v>37</v>
      </c>
      <c r="O604" s="71" t="s">
        <v>38</v>
      </c>
      <c r="P604" s="70">
        <v>300</v>
      </c>
      <c r="Q604" s="71" t="s">
        <v>78</v>
      </c>
      <c r="R604" s="70">
        <v>76.92</v>
      </c>
      <c r="S604" s="72">
        <v>42248</v>
      </c>
      <c r="T604" s="71" t="s">
        <v>2837</v>
      </c>
      <c r="U604" s="71" t="s">
        <v>90</v>
      </c>
      <c r="V604" s="72">
        <v>26379</v>
      </c>
      <c r="W604" s="71" t="s">
        <v>142</v>
      </c>
      <c r="X604" s="71" t="s">
        <v>42</v>
      </c>
      <c r="Y604" s="71" t="s">
        <v>66</v>
      </c>
      <c r="Z604" s="70">
        <v>0</v>
      </c>
      <c r="AA604" s="70">
        <v>10</v>
      </c>
      <c r="AB604" s="71" t="s">
        <v>818</v>
      </c>
      <c r="AC604" s="71" t="s">
        <v>2825</v>
      </c>
      <c r="AD604" s="71" t="s">
        <v>92</v>
      </c>
      <c r="AE604" s="71" t="s">
        <v>83</v>
      </c>
      <c r="AF604" s="71" t="s">
        <v>185</v>
      </c>
      <c r="AG604" s="71" t="s">
        <v>46</v>
      </c>
      <c r="AH604" s="73">
        <v>1107.24</v>
      </c>
      <c r="AI604" s="73">
        <v>168.19</v>
      </c>
      <c r="AJ604" s="73">
        <v>435.81</v>
      </c>
      <c r="AK604" s="70"/>
      <c r="AL604" s="73">
        <v>1711.24</v>
      </c>
      <c r="AM604" s="73">
        <v>55.2</v>
      </c>
      <c r="AN604" s="109">
        <f t="shared" si="42"/>
        <v>8.9703588143525739</v>
      </c>
      <c r="AO604" s="82" t="str">
        <f t="shared" si="40"/>
        <v>1922837</v>
      </c>
      <c r="AP604" s="82">
        <f>VLOOKUP(AO604,Centros!$AA$2:$AB$490,2,FALSE)</f>
        <v>110084</v>
      </c>
      <c r="AQ604" s="82" t="str">
        <f>VLOOKUP(AP604,Centros!$U$2:$V$281,2,FALSE)</f>
        <v>COL. SAN AGUSTIN -LOS NEGRALES</v>
      </c>
      <c r="AR604" s="82" t="str">
        <f>VLOOKUP(A604,Centros!$AC$2:$AE$349,3,FALSE)</f>
        <v>ALGADI</v>
      </c>
      <c r="AS604" s="82">
        <f t="shared" si="41"/>
        <v>110084</v>
      </c>
      <c r="AT604" s="82">
        <f t="shared" si="43"/>
        <v>19228</v>
      </c>
    </row>
    <row r="605" spans="1:46" x14ac:dyDescent="0.3">
      <c r="A605" s="70">
        <v>20028</v>
      </c>
      <c r="B605" s="70">
        <v>48</v>
      </c>
      <c r="C605" s="71" t="s">
        <v>6275</v>
      </c>
      <c r="D605" s="70">
        <v>48</v>
      </c>
      <c r="E605" s="71" t="s">
        <v>63</v>
      </c>
      <c r="F605" s="72">
        <v>45908</v>
      </c>
      <c r="G605" s="72"/>
      <c r="H605" s="71" t="s">
        <v>6276</v>
      </c>
      <c r="I605" s="71" t="s">
        <v>6277</v>
      </c>
      <c r="J605" s="71" t="s">
        <v>36</v>
      </c>
      <c r="K605" s="71" t="s">
        <v>6278</v>
      </c>
      <c r="L605" s="71" t="s">
        <v>6279</v>
      </c>
      <c r="M605" s="71" t="s">
        <v>6280</v>
      </c>
      <c r="N605" s="71" t="s">
        <v>152</v>
      </c>
      <c r="O605" s="71" t="s">
        <v>38</v>
      </c>
      <c r="P605" s="70">
        <v>300</v>
      </c>
      <c r="Q605" s="71" t="s">
        <v>57</v>
      </c>
      <c r="R605" s="70">
        <v>62.5</v>
      </c>
      <c r="S605" s="72">
        <v>44811</v>
      </c>
      <c r="T605" s="71" t="s">
        <v>2837</v>
      </c>
      <c r="U605" s="71" t="s">
        <v>394</v>
      </c>
      <c r="V605" s="72">
        <v>27906</v>
      </c>
      <c r="W605" s="71" t="s">
        <v>50</v>
      </c>
      <c r="X605" s="71" t="s">
        <v>42</v>
      </c>
      <c r="Y605" s="71" t="s">
        <v>52</v>
      </c>
      <c r="Z605" s="70">
        <v>0</v>
      </c>
      <c r="AA605" s="70">
        <v>6</v>
      </c>
      <c r="AB605" s="71" t="s">
        <v>36</v>
      </c>
      <c r="AC605" s="71" t="s">
        <v>2905</v>
      </c>
      <c r="AD605" s="71" t="s">
        <v>44</v>
      </c>
      <c r="AE605" s="71" t="s">
        <v>45</v>
      </c>
      <c r="AF605" s="71" t="s">
        <v>6281</v>
      </c>
      <c r="AG605" s="71" t="s">
        <v>46</v>
      </c>
      <c r="AH605" s="73">
        <v>746.44</v>
      </c>
      <c r="AI605" s="73">
        <v>124.41</v>
      </c>
      <c r="AJ605" s="73">
        <v>317.35000000000002</v>
      </c>
      <c r="AK605" s="70"/>
      <c r="AL605" s="73">
        <v>1188.2</v>
      </c>
      <c r="AM605" s="73">
        <v>39.61</v>
      </c>
      <c r="AN605" s="109">
        <f t="shared" si="42"/>
        <v>7.9219999999999997</v>
      </c>
      <c r="AO605" s="82" t="str">
        <f t="shared" si="40"/>
        <v>2002812</v>
      </c>
      <c r="AP605" s="82">
        <f>VLOOKUP(AO605,Centros!$AA$2:$AB$490,2,FALSE)</f>
        <v>110084</v>
      </c>
      <c r="AQ605" s="82" t="str">
        <f>VLOOKUP(AP605,Centros!$U$2:$V$281,2,FALSE)</f>
        <v>COL. SAN AGUSTIN -LOS NEGRALES</v>
      </c>
      <c r="AR605" s="82" t="str">
        <f>VLOOKUP(A605,Centros!$AC$2:$AE$349,3,FALSE)</f>
        <v>SMI</v>
      </c>
      <c r="AS605" s="82">
        <f t="shared" si="41"/>
        <v>110084</v>
      </c>
      <c r="AT605" s="82">
        <f t="shared" si="43"/>
        <v>20028</v>
      </c>
    </row>
    <row r="606" spans="1:46" x14ac:dyDescent="0.3">
      <c r="A606" s="70">
        <v>19045</v>
      </c>
      <c r="B606" s="70">
        <v>17</v>
      </c>
      <c r="C606" s="71" t="s">
        <v>6282</v>
      </c>
      <c r="D606" s="70">
        <v>17</v>
      </c>
      <c r="E606" s="71" t="s">
        <v>1224</v>
      </c>
      <c r="F606" s="72">
        <v>45908</v>
      </c>
      <c r="G606" s="72"/>
      <c r="H606" s="71" t="s">
        <v>6283</v>
      </c>
      <c r="I606" s="71" t="s">
        <v>6284</v>
      </c>
      <c r="J606" s="71" t="s">
        <v>6285</v>
      </c>
      <c r="K606" s="71" t="s">
        <v>6286</v>
      </c>
      <c r="L606" s="71" t="s">
        <v>6287</v>
      </c>
      <c r="M606" s="71" t="s">
        <v>6288</v>
      </c>
      <c r="N606" s="71" t="s">
        <v>6289</v>
      </c>
      <c r="O606" s="71" t="s">
        <v>205</v>
      </c>
      <c r="P606" s="70">
        <v>300</v>
      </c>
      <c r="Q606" s="71" t="s">
        <v>57</v>
      </c>
      <c r="R606" s="70">
        <v>50</v>
      </c>
      <c r="S606" s="72">
        <v>43389</v>
      </c>
      <c r="T606" s="71" t="s">
        <v>1225</v>
      </c>
      <c r="U606" s="71" t="s">
        <v>82</v>
      </c>
      <c r="V606" s="72">
        <v>23463</v>
      </c>
      <c r="W606" s="71" t="s">
        <v>70</v>
      </c>
      <c r="X606" s="71" t="s">
        <v>42</v>
      </c>
      <c r="Y606" s="71" t="s">
        <v>140</v>
      </c>
      <c r="Z606" s="70">
        <v>2</v>
      </c>
      <c r="AA606" s="70">
        <v>10</v>
      </c>
      <c r="AB606" s="71" t="s">
        <v>36</v>
      </c>
      <c r="AC606" s="71" t="s">
        <v>2913</v>
      </c>
      <c r="AD606" s="71" t="s">
        <v>44</v>
      </c>
      <c r="AE606" s="71" t="s">
        <v>45</v>
      </c>
      <c r="AF606" s="71" t="s">
        <v>62</v>
      </c>
      <c r="AG606" s="71" t="s">
        <v>46</v>
      </c>
      <c r="AH606" s="73">
        <v>611.30999999999995</v>
      </c>
      <c r="AI606" s="73">
        <v>101.05</v>
      </c>
      <c r="AJ606" s="73">
        <v>245.47</v>
      </c>
      <c r="AK606" s="70"/>
      <c r="AL606" s="73">
        <v>957.83</v>
      </c>
      <c r="AM606" s="73">
        <v>31.93</v>
      </c>
      <c r="AN606" s="109">
        <f t="shared" si="42"/>
        <v>7.9824999999999999</v>
      </c>
      <c r="AO606" s="82" t="str">
        <f t="shared" si="40"/>
        <v>190451</v>
      </c>
      <c r="AP606" s="82">
        <f>VLOOKUP(AO606,Centros!$AA$2:$AB$490,2,FALSE)</f>
        <v>110803</v>
      </c>
      <c r="AQ606" s="82" t="str">
        <f>VLOOKUP(AP606,Centros!$U$2:$V$281,2,FALSE)</f>
        <v>C.VIRGEN DEL CARMEN</v>
      </c>
      <c r="AR606" s="82" t="str">
        <f>VLOOKUP(A606,Centros!$AC$2:$AE$349,3,FALSE)</f>
        <v>ALGADI</v>
      </c>
      <c r="AS606" s="82">
        <f t="shared" si="41"/>
        <v>110803</v>
      </c>
      <c r="AT606" s="82">
        <f t="shared" si="43"/>
        <v>19045</v>
      </c>
    </row>
    <row r="607" spans="1:46" x14ac:dyDescent="0.3">
      <c r="A607" s="70">
        <v>19250</v>
      </c>
      <c r="B607" s="70">
        <v>2</v>
      </c>
      <c r="C607" s="71" t="s">
        <v>2891</v>
      </c>
      <c r="D607" s="70">
        <v>2</v>
      </c>
      <c r="E607" s="71" t="s">
        <v>2887</v>
      </c>
      <c r="F607" s="72">
        <v>45748</v>
      </c>
      <c r="G607" s="72"/>
      <c r="H607" s="71" t="s">
        <v>2892</v>
      </c>
      <c r="I607" s="71" t="s">
        <v>2893</v>
      </c>
      <c r="J607" s="71" t="s">
        <v>36</v>
      </c>
      <c r="K607" s="71" t="s">
        <v>2894</v>
      </c>
      <c r="L607" s="71" t="s">
        <v>2895</v>
      </c>
      <c r="M607" s="71" t="s">
        <v>2896</v>
      </c>
      <c r="N607" s="71" t="s">
        <v>2888</v>
      </c>
      <c r="O607" s="71" t="s">
        <v>2703</v>
      </c>
      <c r="P607" s="70">
        <v>510</v>
      </c>
      <c r="Q607" s="71" t="s">
        <v>48</v>
      </c>
      <c r="R607" s="70">
        <v>62.12</v>
      </c>
      <c r="S607" s="72">
        <v>45660</v>
      </c>
      <c r="T607" s="71" t="s">
        <v>3785</v>
      </c>
      <c r="U607" s="71" t="s">
        <v>90</v>
      </c>
      <c r="V607" s="72">
        <v>31196</v>
      </c>
      <c r="W607" s="71" t="s">
        <v>70</v>
      </c>
      <c r="X607" s="71" t="s">
        <v>42</v>
      </c>
      <c r="Y607" s="71" t="s">
        <v>52</v>
      </c>
      <c r="Z607" s="70">
        <v>0</v>
      </c>
      <c r="AA607" s="70">
        <v>10</v>
      </c>
      <c r="AB607" s="71" t="s">
        <v>36</v>
      </c>
      <c r="AC607" s="71" t="s">
        <v>2889</v>
      </c>
      <c r="AD607" s="71" t="s">
        <v>2890</v>
      </c>
      <c r="AE607" s="71" t="s">
        <v>45</v>
      </c>
      <c r="AF607" s="71" t="s">
        <v>2867</v>
      </c>
      <c r="AG607" s="71" t="s">
        <v>46</v>
      </c>
      <c r="AH607" s="73">
        <v>862.26</v>
      </c>
      <c r="AI607" s="73">
        <v>117.76</v>
      </c>
      <c r="AJ607" s="73">
        <v>314.29000000000002</v>
      </c>
      <c r="AK607" s="70"/>
      <c r="AL607" s="73">
        <v>1294.31</v>
      </c>
      <c r="AM607" s="73">
        <v>41.75</v>
      </c>
      <c r="AN607" s="109">
        <f t="shared" si="42"/>
        <v>8.4010785576303935</v>
      </c>
      <c r="AO607" s="82">
        <v>192501</v>
      </c>
      <c r="AP607" s="82">
        <f>VLOOKUP(AO607,Centros!$AA$2:$AB$490,2,FALSE)</f>
        <v>110035</v>
      </c>
      <c r="AQ607" s="82" t="str">
        <f>VLOOKUP(AP607,Centros!$U$2:$V$281,2,FALSE)</f>
        <v>COLEGIO CLARETIANAS ZARAGOZA</v>
      </c>
      <c r="AR607" s="82" t="str">
        <f>VLOOKUP(A607,Centros!$AC$2:$AE$349,3,FALSE)</f>
        <v>ALGADI</v>
      </c>
      <c r="AS607" s="82">
        <f t="shared" ref="AS607:AS665" si="44">+AP607</f>
        <v>110035</v>
      </c>
      <c r="AT607" s="82">
        <f t="shared" si="43"/>
        <v>19250</v>
      </c>
    </row>
    <row r="608" spans="1:46" x14ac:dyDescent="0.3">
      <c r="A608" s="70">
        <v>19246</v>
      </c>
      <c r="B608" s="70">
        <v>3</v>
      </c>
      <c r="C608" s="71" t="s">
        <v>9028</v>
      </c>
      <c r="D608" s="70">
        <v>3</v>
      </c>
      <c r="E608" s="71" t="s">
        <v>113</v>
      </c>
      <c r="F608" s="72">
        <v>45901</v>
      </c>
      <c r="G608" s="72"/>
      <c r="H608" s="71" t="s">
        <v>9029</v>
      </c>
      <c r="I608" s="71" t="s">
        <v>9030</v>
      </c>
      <c r="J608" s="71" t="s">
        <v>36</v>
      </c>
      <c r="K608" s="71" t="s">
        <v>9031</v>
      </c>
      <c r="L608" s="71" t="s">
        <v>9032</v>
      </c>
      <c r="M608" s="71" t="s">
        <v>9033</v>
      </c>
      <c r="N608" s="71" t="s">
        <v>9034</v>
      </c>
      <c r="O608" s="71" t="s">
        <v>114</v>
      </c>
      <c r="P608" s="70">
        <v>300</v>
      </c>
      <c r="Q608" s="71" t="s">
        <v>78</v>
      </c>
      <c r="R608" s="70">
        <v>87.5</v>
      </c>
      <c r="S608" s="72">
        <v>43344</v>
      </c>
      <c r="T608" s="71" t="s">
        <v>2885</v>
      </c>
      <c r="U608" s="71" t="s">
        <v>106</v>
      </c>
      <c r="V608" s="72">
        <v>23877</v>
      </c>
      <c r="W608" s="71" t="s">
        <v>70</v>
      </c>
      <c r="X608" s="71" t="s">
        <v>42</v>
      </c>
      <c r="Y608" s="71" t="s">
        <v>36</v>
      </c>
      <c r="Z608" s="70">
        <v>0</v>
      </c>
      <c r="AA608" s="70">
        <v>10</v>
      </c>
      <c r="AB608" s="71" t="s">
        <v>36</v>
      </c>
      <c r="AC608" s="71" t="s">
        <v>2908</v>
      </c>
      <c r="AD608" s="71" t="s">
        <v>44</v>
      </c>
      <c r="AE608" s="71" t="s">
        <v>61</v>
      </c>
      <c r="AF608" s="71" t="s">
        <v>40</v>
      </c>
      <c r="AG608" s="71" t="s">
        <v>46</v>
      </c>
      <c r="AH608" s="73">
        <v>1112.3499999999999</v>
      </c>
      <c r="AI608" s="73">
        <v>267.16000000000003</v>
      </c>
      <c r="AJ608" s="73">
        <v>442.41</v>
      </c>
      <c r="AK608" s="70"/>
      <c r="AL608" s="73">
        <v>1821.92</v>
      </c>
      <c r="AM608" s="73">
        <v>60.73</v>
      </c>
      <c r="AN608" s="109">
        <f t="shared" si="42"/>
        <v>8.6757142857142853</v>
      </c>
      <c r="AO608" s="82" t="str">
        <f t="shared" ref="AO608:AO665" si="45">CONCATENATE(A608,W608)</f>
        <v>192461</v>
      </c>
      <c r="AP608" s="82">
        <f>VLOOKUP(AO608,Centros!$AA$2:$AB$490,2,FALSE)</f>
        <v>110215</v>
      </c>
      <c r="AQ608" s="82" t="str">
        <f>VLOOKUP(AP608,Centros!$U$2:$V$281,2,FALSE)</f>
        <v>COL. NTRA SRA.MONTE SION</v>
      </c>
      <c r="AR608" s="82" t="str">
        <f>VLOOKUP(A608,Centros!$AC$2:$AE$349,3,FALSE)</f>
        <v>ALGADI</v>
      </c>
      <c r="AS608" s="82">
        <f t="shared" si="44"/>
        <v>110215</v>
      </c>
      <c r="AT608" s="82">
        <f t="shared" si="43"/>
        <v>19246</v>
      </c>
    </row>
    <row r="609" spans="1:46" x14ac:dyDescent="0.3">
      <c r="A609" s="70">
        <v>19228</v>
      </c>
      <c r="B609" s="70">
        <v>1579</v>
      </c>
      <c r="C609" s="71" t="s">
        <v>4054</v>
      </c>
      <c r="D609" s="70">
        <v>1579</v>
      </c>
      <c r="E609" s="71" t="s">
        <v>35</v>
      </c>
      <c r="F609" s="72">
        <v>45779</v>
      </c>
      <c r="G609" s="72"/>
      <c r="H609" s="71" t="s">
        <v>4055</v>
      </c>
      <c r="I609" s="71" t="s">
        <v>4056</v>
      </c>
      <c r="J609" s="71" t="s">
        <v>36</v>
      </c>
      <c r="K609" s="71" t="s">
        <v>4057</v>
      </c>
      <c r="L609" s="71" t="s">
        <v>4058</v>
      </c>
      <c r="M609" s="71" t="s">
        <v>4059</v>
      </c>
      <c r="N609" s="71" t="s">
        <v>37</v>
      </c>
      <c r="O609" s="71" t="s">
        <v>38</v>
      </c>
      <c r="P609" s="70">
        <v>100</v>
      </c>
      <c r="Q609" s="71" t="s">
        <v>2951</v>
      </c>
      <c r="R609" s="70">
        <v>100</v>
      </c>
      <c r="S609" s="72">
        <v>45342</v>
      </c>
      <c r="T609" s="71" t="s">
        <v>2849</v>
      </c>
      <c r="U609" s="71" t="s">
        <v>155</v>
      </c>
      <c r="V609" s="72">
        <v>31500</v>
      </c>
      <c r="W609" s="71" t="s">
        <v>247</v>
      </c>
      <c r="X609" s="71" t="s">
        <v>51</v>
      </c>
      <c r="Y609" s="71" t="s">
        <v>52</v>
      </c>
      <c r="Z609" s="70">
        <v>0</v>
      </c>
      <c r="AA609" s="70">
        <v>6</v>
      </c>
      <c r="AB609" s="71" t="s">
        <v>36</v>
      </c>
      <c r="AC609" s="71" t="s">
        <v>2905</v>
      </c>
      <c r="AD609" s="71" t="s">
        <v>44</v>
      </c>
      <c r="AE609" s="71" t="s">
        <v>45</v>
      </c>
      <c r="AF609" s="71" t="s">
        <v>155</v>
      </c>
      <c r="AG609" s="71" t="s">
        <v>46</v>
      </c>
      <c r="AH609" s="73">
        <v>1600</v>
      </c>
      <c r="AI609" s="73">
        <v>266.67</v>
      </c>
      <c r="AJ609" s="73">
        <v>598.64</v>
      </c>
      <c r="AK609" s="70"/>
      <c r="AL609" s="73">
        <v>2465.31</v>
      </c>
      <c r="AM609" s="73">
        <v>82.18</v>
      </c>
      <c r="AN609" s="109">
        <f t="shared" si="42"/>
        <v>10.272500000000001</v>
      </c>
      <c r="AO609" s="82" t="str">
        <f t="shared" si="45"/>
        <v>1922855</v>
      </c>
      <c r="AP609" s="82">
        <f>VLOOKUP(AO609,Centros!$AA$2:$AB$490,2,FALSE)</f>
        <v>888888</v>
      </c>
      <c r="AQ609" s="82" t="str">
        <f>VLOOKUP(AP609,Centros!$U$2:$V$281,2,FALSE)</f>
        <v>CORRETURNOS/RAPPELS</v>
      </c>
      <c r="AR609" s="82" t="str">
        <f>VLOOKUP(A609,Centros!$AC$2:$AE$349,3,FALSE)</f>
        <v>ALGADI</v>
      </c>
      <c r="AS609" s="82">
        <f t="shared" si="44"/>
        <v>888888</v>
      </c>
      <c r="AT609" s="82">
        <f t="shared" si="43"/>
        <v>19228</v>
      </c>
    </row>
    <row r="610" spans="1:46" x14ac:dyDescent="0.3">
      <c r="A610" s="70">
        <v>19241</v>
      </c>
      <c r="B610" s="70">
        <v>84</v>
      </c>
      <c r="C610" s="71" t="s">
        <v>9035</v>
      </c>
      <c r="D610" s="70">
        <v>84</v>
      </c>
      <c r="E610" s="71" t="s">
        <v>178</v>
      </c>
      <c r="F610" s="72">
        <v>45908</v>
      </c>
      <c r="G610" s="72"/>
      <c r="H610" s="71" t="s">
        <v>9036</v>
      </c>
      <c r="I610" s="71" t="s">
        <v>9037</v>
      </c>
      <c r="J610" s="71" t="s">
        <v>9038</v>
      </c>
      <c r="K610" s="71" t="s">
        <v>9039</v>
      </c>
      <c r="L610" s="71" t="s">
        <v>9040</v>
      </c>
      <c r="M610" s="71" t="s">
        <v>9041</v>
      </c>
      <c r="N610" s="71" t="s">
        <v>9042</v>
      </c>
      <c r="O610" s="71" t="s">
        <v>176</v>
      </c>
      <c r="P610" s="70">
        <v>300</v>
      </c>
      <c r="Q610" s="71" t="s">
        <v>78</v>
      </c>
      <c r="R610" s="70">
        <v>100</v>
      </c>
      <c r="S610" s="72">
        <v>41548</v>
      </c>
      <c r="T610" s="71" t="s">
        <v>9043</v>
      </c>
      <c r="U610" s="71" t="s">
        <v>9044</v>
      </c>
      <c r="V610" s="72">
        <v>30124</v>
      </c>
      <c r="W610" s="71" t="s">
        <v>80</v>
      </c>
      <c r="X610" s="71" t="s">
        <v>42</v>
      </c>
      <c r="Y610" s="71" t="s">
        <v>36</v>
      </c>
      <c r="Z610" s="70">
        <v>1</v>
      </c>
      <c r="AA610" s="70">
        <v>3</v>
      </c>
      <c r="AB610" s="71" t="s">
        <v>36</v>
      </c>
      <c r="AC610" s="71" t="s">
        <v>2911</v>
      </c>
      <c r="AD610" s="71" t="s">
        <v>44</v>
      </c>
      <c r="AE610" s="71" t="s">
        <v>45</v>
      </c>
      <c r="AF610" s="71" t="s">
        <v>9045</v>
      </c>
      <c r="AG610" s="71" t="s">
        <v>46</v>
      </c>
      <c r="AH610" s="73">
        <v>1998.85</v>
      </c>
      <c r="AI610" s="70"/>
      <c r="AJ610" s="73">
        <v>641.03</v>
      </c>
      <c r="AK610" s="70"/>
      <c r="AL610" s="73">
        <v>2639.88</v>
      </c>
      <c r="AM610" s="73">
        <v>88</v>
      </c>
      <c r="AN610" s="109">
        <f t="shared" si="42"/>
        <v>11</v>
      </c>
      <c r="AO610" s="82" t="str">
        <f t="shared" si="45"/>
        <v>192417</v>
      </c>
      <c r="AP610" s="82">
        <f>VLOOKUP(AO610,Centros!$AA$2:$AB$490,2,FALSE)</f>
        <v>110304</v>
      </c>
      <c r="AQ610" s="82" t="str">
        <f>VLOOKUP(AP610,Centros!$U$2:$V$281,2,FALSE)</f>
        <v>C. IRLANDESAS CASTILLEJA</v>
      </c>
      <c r="AR610" s="82" t="str">
        <f>VLOOKUP(A610,Centros!$AC$2:$AE$349,3,FALSE)</f>
        <v>ALGADI</v>
      </c>
      <c r="AS610" s="82">
        <f t="shared" si="44"/>
        <v>110304</v>
      </c>
      <c r="AT610" s="82">
        <f t="shared" si="43"/>
        <v>19241</v>
      </c>
    </row>
    <row r="611" spans="1:46" x14ac:dyDescent="0.3">
      <c r="A611" s="70">
        <v>19228</v>
      </c>
      <c r="B611" s="70">
        <v>786</v>
      </c>
      <c r="C611" s="71" t="s">
        <v>4060</v>
      </c>
      <c r="D611" s="70">
        <v>786</v>
      </c>
      <c r="E611" s="71" t="s">
        <v>35</v>
      </c>
      <c r="F611" s="72">
        <v>45839</v>
      </c>
      <c r="G611" s="72"/>
      <c r="H611" s="71" t="s">
        <v>4061</v>
      </c>
      <c r="I611" s="71" t="s">
        <v>4062</v>
      </c>
      <c r="J611" s="71" t="s">
        <v>36</v>
      </c>
      <c r="K611" s="71" t="s">
        <v>4063</v>
      </c>
      <c r="L611" s="71" t="s">
        <v>4064</v>
      </c>
      <c r="M611" s="71" t="s">
        <v>4065</v>
      </c>
      <c r="N611" s="71" t="s">
        <v>238</v>
      </c>
      <c r="O611" s="71" t="s">
        <v>38</v>
      </c>
      <c r="P611" s="70">
        <v>100</v>
      </c>
      <c r="Q611" s="71" t="s">
        <v>2951</v>
      </c>
      <c r="R611" s="70">
        <v>100</v>
      </c>
      <c r="S611" s="72">
        <v>44337</v>
      </c>
      <c r="T611" s="71" t="s">
        <v>2844</v>
      </c>
      <c r="U611" s="71" t="s">
        <v>874</v>
      </c>
      <c r="V611" s="72">
        <v>28034</v>
      </c>
      <c r="W611" s="71" t="s">
        <v>96</v>
      </c>
      <c r="X611" s="71" t="s">
        <v>51</v>
      </c>
      <c r="Y611" s="71" t="s">
        <v>66</v>
      </c>
      <c r="Z611" s="70">
        <v>0</v>
      </c>
      <c r="AA611" s="70">
        <v>3</v>
      </c>
      <c r="AB611" s="71" t="s">
        <v>36</v>
      </c>
      <c r="AC611" s="71" t="s">
        <v>2972</v>
      </c>
      <c r="AD611" s="71" t="s">
        <v>97</v>
      </c>
      <c r="AE611" s="71" t="s">
        <v>61</v>
      </c>
      <c r="AF611" s="71" t="s">
        <v>36</v>
      </c>
      <c r="AG611" s="71" t="s">
        <v>46</v>
      </c>
      <c r="AH611" s="73">
        <v>2346.8000000000002</v>
      </c>
      <c r="AI611" s="73">
        <v>352.98</v>
      </c>
      <c r="AJ611" s="73">
        <v>865.83</v>
      </c>
      <c r="AK611" s="70"/>
      <c r="AL611" s="73">
        <v>3565.61</v>
      </c>
      <c r="AM611" s="73">
        <v>118.85</v>
      </c>
      <c r="AN611" s="109">
        <f t="shared" si="42"/>
        <v>14.856249999999999</v>
      </c>
      <c r="AO611" s="82" t="str">
        <f t="shared" si="45"/>
        <v>1922876</v>
      </c>
      <c r="AP611" s="82">
        <f>VLOOKUP(AO611,Centros!$AA$2:$AB$490,2,FALSE)</f>
        <v>400001</v>
      </c>
      <c r="AQ611" s="82" t="str">
        <f>VLOOKUP(AP611,Centros!$U$2:$V$281,2,FALSE)</f>
        <v>CASA DE EJERCICIOS SAN JOSE</v>
      </c>
      <c r="AR611" s="82" t="str">
        <f>VLOOKUP(A611,Centros!$AC$2:$AE$349,3,FALSE)</f>
        <v>ALGADI</v>
      </c>
      <c r="AS611" s="82">
        <f t="shared" si="44"/>
        <v>400001</v>
      </c>
      <c r="AT611" s="82">
        <f t="shared" si="43"/>
        <v>19228</v>
      </c>
    </row>
    <row r="612" spans="1:46" x14ac:dyDescent="0.3">
      <c r="A612" s="70">
        <v>20028</v>
      </c>
      <c r="B612" s="70">
        <v>718</v>
      </c>
      <c r="C612" s="71" t="s">
        <v>9046</v>
      </c>
      <c r="D612" s="70">
        <v>718</v>
      </c>
      <c r="E612" s="71" t="s">
        <v>63</v>
      </c>
      <c r="F612" s="72">
        <v>45931</v>
      </c>
      <c r="G612" s="72"/>
      <c r="H612" s="71" t="s">
        <v>9047</v>
      </c>
      <c r="I612" s="71" t="s">
        <v>9048</v>
      </c>
      <c r="J612" s="71" t="s">
        <v>36</v>
      </c>
      <c r="K612" s="71" t="s">
        <v>9049</v>
      </c>
      <c r="L612" s="71" t="s">
        <v>9050</v>
      </c>
      <c r="M612" s="71" t="s">
        <v>9051</v>
      </c>
      <c r="N612" s="71" t="s">
        <v>37</v>
      </c>
      <c r="O612" s="71" t="s">
        <v>38</v>
      </c>
      <c r="P612" s="70">
        <v>300</v>
      </c>
      <c r="Q612" s="71" t="s">
        <v>78</v>
      </c>
      <c r="R612" s="70">
        <v>25</v>
      </c>
      <c r="S612" s="72">
        <v>45203</v>
      </c>
      <c r="T612" s="71" t="s">
        <v>2840</v>
      </c>
      <c r="U612" s="71" t="s">
        <v>79</v>
      </c>
      <c r="V612" s="72">
        <v>26289</v>
      </c>
      <c r="W612" s="71" t="s">
        <v>59</v>
      </c>
      <c r="X612" s="71" t="s">
        <v>42</v>
      </c>
      <c r="Y612" s="71" t="s">
        <v>52</v>
      </c>
      <c r="Z612" s="70">
        <v>0</v>
      </c>
      <c r="AA612" s="70">
        <v>10</v>
      </c>
      <c r="AB612" s="71" t="s">
        <v>36</v>
      </c>
      <c r="AC612" s="71" t="s">
        <v>2905</v>
      </c>
      <c r="AD612" s="71" t="s">
        <v>44</v>
      </c>
      <c r="AE612" s="71" t="s">
        <v>45</v>
      </c>
      <c r="AF612" s="71" t="s">
        <v>79</v>
      </c>
      <c r="AG612" s="71" t="s">
        <v>46</v>
      </c>
      <c r="AH612" s="73">
        <v>300.01</v>
      </c>
      <c r="AI612" s="73">
        <v>45.32</v>
      </c>
      <c r="AJ612" s="73">
        <v>126.95</v>
      </c>
      <c r="AK612" s="70"/>
      <c r="AL612" s="73">
        <v>472.28</v>
      </c>
      <c r="AM612" s="73">
        <v>15.74</v>
      </c>
      <c r="AN612" s="109">
        <f t="shared" si="42"/>
        <v>7.87</v>
      </c>
      <c r="AO612" s="82" t="str">
        <f t="shared" si="45"/>
        <v>2002813</v>
      </c>
      <c r="AP612" s="82">
        <f>VLOOKUP(AO612,Centros!$AA$2:$AB$490,2,FALSE)</f>
        <v>110060</v>
      </c>
      <c r="AQ612" s="82" t="str">
        <f>VLOOKUP(AP612,Centros!$U$2:$V$281,2,FALSE)</f>
        <v>COL. SAN BUENAVENTURA</v>
      </c>
      <c r="AR612" s="82" t="str">
        <f>VLOOKUP(A612,Centros!$AC$2:$AE$349,3,FALSE)</f>
        <v>SMI</v>
      </c>
      <c r="AS612" s="82">
        <f t="shared" si="44"/>
        <v>110060</v>
      </c>
      <c r="AT612" s="82">
        <f t="shared" si="43"/>
        <v>20028</v>
      </c>
    </row>
    <row r="613" spans="1:46" x14ac:dyDescent="0.3">
      <c r="A613" s="70">
        <v>20028</v>
      </c>
      <c r="B613" s="70">
        <v>936</v>
      </c>
      <c r="C613" s="71" t="s">
        <v>9052</v>
      </c>
      <c r="D613" s="70">
        <v>936</v>
      </c>
      <c r="E613" s="71" t="s">
        <v>63</v>
      </c>
      <c r="F613" s="72">
        <v>45931</v>
      </c>
      <c r="G613" s="72"/>
      <c r="H613" s="71" t="s">
        <v>9053</v>
      </c>
      <c r="I613" s="71" t="s">
        <v>9054</v>
      </c>
      <c r="J613" s="71" t="s">
        <v>36</v>
      </c>
      <c r="K613" s="71" t="s">
        <v>9055</v>
      </c>
      <c r="L613" s="71" t="s">
        <v>9056</v>
      </c>
      <c r="M613" s="71" t="s">
        <v>9057</v>
      </c>
      <c r="N613" s="71" t="s">
        <v>37</v>
      </c>
      <c r="O613" s="71" t="s">
        <v>38</v>
      </c>
      <c r="P613" s="70">
        <v>300</v>
      </c>
      <c r="Q613" s="71" t="s">
        <v>78</v>
      </c>
      <c r="R613" s="70">
        <v>25</v>
      </c>
      <c r="S613" s="72">
        <v>45579</v>
      </c>
      <c r="T613" s="71" t="s">
        <v>5407</v>
      </c>
      <c r="U613" s="71" t="s">
        <v>79</v>
      </c>
      <c r="V613" s="72">
        <v>37352</v>
      </c>
      <c r="W613" s="71" t="s">
        <v>210</v>
      </c>
      <c r="X613" s="71" t="s">
        <v>42</v>
      </c>
      <c r="Y613" s="71" t="s">
        <v>52</v>
      </c>
      <c r="Z613" s="70">
        <v>0</v>
      </c>
      <c r="AA613" s="70">
        <v>10</v>
      </c>
      <c r="AB613" s="71" t="s">
        <v>36</v>
      </c>
      <c r="AC613" s="71" t="s">
        <v>2905</v>
      </c>
      <c r="AD613" s="71" t="s">
        <v>44</v>
      </c>
      <c r="AE613" s="71" t="s">
        <v>45</v>
      </c>
      <c r="AF613" s="71" t="s">
        <v>7698</v>
      </c>
      <c r="AG613" s="71" t="s">
        <v>46</v>
      </c>
      <c r="AH613" s="73">
        <v>300.01</v>
      </c>
      <c r="AI613" s="73">
        <v>45.32</v>
      </c>
      <c r="AJ613" s="73">
        <v>126.95</v>
      </c>
      <c r="AK613" s="70"/>
      <c r="AL613" s="73">
        <v>472.28</v>
      </c>
      <c r="AM613" s="73">
        <v>15.74</v>
      </c>
      <c r="AN613" s="109">
        <f t="shared" si="42"/>
        <v>7.87</v>
      </c>
      <c r="AO613" s="82" t="str">
        <f t="shared" si="45"/>
        <v>2002810</v>
      </c>
      <c r="AP613" s="82">
        <f>VLOOKUP(AO613,Centros!$AA$2:$AB$490,2,FALSE)</f>
        <v>110061</v>
      </c>
      <c r="AQ613" s="82" t="str">
        <f>VLOOKUP(AP613,Centros!$U$2:$V$281,2,FALSE)</f>
        <v>COL. SAN AGUSTIN - MADRID</v>
      </c>
      <c r="AR613" s="82" t="str">
        <f>VLOOKUP(A613,Centros!$AC$2:$AE$349,3,FALSE)</f>
        <v>SMI</v>
      </c>
      <c r="AS613" s="82">
        <f t="shared" si="44"/>
        <v>110061</v>
      </c>
      <c r="AT613" s="82">
        <f t="shared" si="43"/>
        <v>20028</v>
      </c>
    </row>
    <row r="614" spans="1:46" x14ac:dyDescent="0.3">
      <c r="A614" s="70">
        <v>19247</v>
      </c>
      <c r="B614" s="70">
        <v>5</v>
      </c>
      <c r="C614" s="71" t="s">
        <v>4066</v>
      </c>
      <c r="D614" s="70">
        <v>5</v>
      </c>
      <c r="E614" s="71" t="s">
        <v>2746</v>
      </c>
      <c r="F614" s="72">
        <v>45627</v>
      </c>
      <c r="G614" s="72"/>
      <c r="H614" s="71" t="s">
        <v>4067</v>
      </c>
      <c r="I614" s="71" t="s">
        <v>4068</v>
      </c>
      <c r="J614" s="71" t="s">
        <v>36</v>
      </c>
      <c r="K614" s="71" t="s">
        <v>4069</v>
      </c>
      <c r="L614" s="71" t="s">
        <v>4070</v>
      </c>
      <c r="M614" s="71" t="s">
        <v>4071</v>
      </c>
      <c r="N614" s="71" t="s">
        <v>4072</v>
      </c>
      <c r="O614" s="71" t="s">
        <v>1537</v>
      </c>
      <c r="P614" s="70">
        <v>189</v>
      </c>
      <c r="Q614" s="71" t="s">
        <v>3252</v>
      </c>
      <c r="R614" s="70">
        <v>100</v>
      </c>
      <c r="S614" s="72">
        <v>40485</v>
      </c>
      <c r="T614" s="71" t="s">
        <v>2747</v>
      </c>
      <c r="U614" s="71" t="s">
        <v>69</v>
      </c>
      <c r="V614" s="72">
        <v>26797</v>
      </c>
      <c r="W614" s="71" t="s">
        <v>70</v>
      </c>
      <c r="X614" s="71" t="s">
        <v>42</v>
      </c>
      <c r="Y614" s="71" t="s">
        <v>52</v>
      </c>
      <c r="Z614" s="70">
        <v>0</v>
      </c>
      <c r="AA614" s="70">
        <v>8</v>
      </c>
      <c r="AB614" s="71" t="s">
        <v>36</v>
      </c>
      <c r="AC614" s="71" t="s">
        <v>3584</v>
      </c>
      <c r="AD614" s="71" t="s">
        <v>3585</v>
      </c>
      <c r="AE614" s="71" t="s">
        <v>45</v>
      </c>
      <c r="AF614" s="71" t="s">
        <v>69</v>
      </c>
      <c r="AG614" s="71" t="s">
        <v>46</v>
      </c>
      <c r="AH614" s="73">
        <v>1392.72</v>
      </c>
      <c r="AI614" s="70"/>
      <c r="AJ614" s="73">
        <v>-723.32</v>
      </c>
      <c r="AK614" s="70"/>
      <c r="AL614" s="73">
        <v>669.4</v>
      </c>
      <c r="AM614" s="73">
        <v>22.31</v>
      </c>
      <c r="AN614" s="109">
        <f t="shared" si="42"/>
        <v>2.7887499999999998</v>
      </c>
      <c r="AO614" s="82" t="str">
        <f t="shared" si="45"/>
        <v>192471</v>
      </c>
      <c r="AP614" s="82">
        <f>VLOOKUP(AO614,Centros!$AA$2:$AB$490,2,FALSE)</f>
        <v>350005</v>
      </c>
      <c r="AQ614" s="82" t="str">
        <f>VLOOKUP(AP614,Centros!$U$2:$V$281,2,FALSE)</f>
        <v xml:space="preserve">CONVENTO DE LOS AGUSTINOS FILIPINOS </v>
      </c>
      <c r="AR614" s="82" t="str">
        <f>VLOOKUP(A614,Centros!$AC$2:$AE$349,3,FALSE)</f>
        <v>ALGADI</v>
      </c>
      <c r="AS614" s="82">
        <f t="shared" si="44"/>
        <v>350005</v>
      </c>
      <c r="AT614" s="82">
        <f t="shared" si="43"/>
        <v>19247</v>
      </c>
    </row>
    <row r="615" spans="1:46" x14ac:dyDescent="0.3">
      <c r="A615" s="70">
        <v>19247</v>
      </c>
      <c r="B615" s="70">
        <v>8</v>
      </c>
      <c r="C615" s="71" t="s">
        <v>4073</v>
      </c>
      <c r="D615" s="70">
        <v>8</v>
      </c>
      <c r="E615" s="71" t="s">
        <v>2746</v>
      </c>
      <c r="F615" s="72">
        <v>45627</v>
      </c>
      <c r="G615" s="72"/>
      <c r="H615" s="71" t="s">
        <v>4074</v>
      </c>
      <c r="I615" s="71" t="s">
        <v>4075</v>
      </c>
      <c r="J615" s="71" t="s">
        <v>36</v>
      </c>
      <c r="K615" s="71" t="s">
        <v>4076</v>
      </c>
      <c r="L615" s="71" t="s">
        <v>4070</v>
      </c>
      <c r="M615" s="71" t="s">
        <v>4077</v>
      </c>
      <c r="N615" s="71" t="s">
        <v>4072</v>
      </c>
      <c r="O615" s="71" t="s">
        <v>1537</v>
      </c>
      <c r="P615" s="70">
        <v>189</v>
      </c>
      <c r="Q615" s="71" t="s">
        <v>3252</v>
      </c>
      <c r="R615" s="70">
        <v>100</v>
      </c>
      <c r="S615" s="72">
        <v>42917</v>
      </c>
      <c r="T615" s="71" t="s">
        <v>2747</v>
      </c>
      <c r="U615" s="71" t="s">
        <v>242</v>
      </c>
      <c r="V615" s="72">
        <v>26330</v>
      </c>
      <c r="W615" s="71" t="s">
        <v>70</v>
      </c>
      <c r="X615" s="71" t="s">
        <v>42</v>
      </c>
      <c r="Y615" s="71" t="s">
        <v>36</v>
      </c>
      <c r="Z615" s="70">
        <v>0</v>
      </c>
      <c r="AA615" s="70">
        <v>10</v>
      </c>
      <c r="AB615" s="71" t="s">
        <v>36</v>
      </c>
      <c r="AC615" s="71" t="s">
        <v>3584</v>
      </c>
      <c r="AD615" s="71" t="s">
        <v>3585</v>
      </c>
      <c r="AE615" s="71" t="s">
        <v>45</v>
      </c>
      <c r="AF615" s="71" t="s">
        <v>242</v>
      </c>
      <c r="AG615" s="71" t="s">
        <v>46</v>
      </c>
      <c r="AH615" s="73">
        <v>1242.72</v>
      </c>
      <c r="AI615" s="73">
        <v>203.28</v>
      </c>
      <c r="AJ615" s="73">
        <v>463.74</v>
      </c>
      <c r="AK615" s="70"/>
      <c r="AL615" s="73">
        <v>1909.74</v>
      </c>
      <c r="AM615" s="73">
        <v>61.6</v>
      </c>
      <c r="AN615" s="109">
        <f t="shared" si="42"/>
        <v>7.7</v>
      </c>
      <c r="AO615" s="82" t="str">
        <f t="shared" si="45"/>
        <v>192471</v>
      </c>
      <c r="AP615" s="82">
        <f>VLOOKUP(AO615,Centros!$AA$2:$AB$490,2,FALSE)</f>
        <v>350005</v>
      </c>
      <c r="AQ615" s="82" t="str">
        <f>VLOOKUP(AP615,Centros!$U$2:$V$281,2,FALSE)</f>
        <v xml:space="preserve">CONVENTO DE LOS AGUSTINOS FILIPINOS </v>
      </c>
      <c r="AR615" s="82" t="str">
        <f>VLOOKUP(A615,Centros!$AC$2:$AE$349,3,FALSE)</f>
        <v>ALGADI</v>
      </c>
      <c r="AS615" s="82">
        <f t="shared" si="44"/>
        <v>350005</v>
      </c>
      <c r="AT615" s="82">
        <f t="shared" si="43"/>
        <v>19247</v>
      </c>
    </row>
    <row r="616" spans="1:46" x14ac:dyDescent="0.3">
      <c r="A616" s="70">
        <v>19228</v>
      </c>
      <c r="B616" s="70">
        <v>800</v>
      </c>
      <c r="C616" s="71" t="s">
        <v>9058</v>
      </c>
      <c r="D616" s="70">
        <v>800</v>
      </c>
      <c r="E616" s="71" t="s">
        <v>35</v>
      </c>
      <c r="F616" s="72">
        <v>45904</v>
      </c>
      <c r="G616" s="72"/>
      <c r="H616" s="71" t="s">
        <v>9059</v>
      </c>
      <c r="I616" s="71" t="s">
        <v>9060</v>
      </c>
      <c r="J616" s="71" t="s">
        <v>36</v>
      </c>
      <c r="K616" s="71" t="s">
        <v>9061</v>
      </c>
      <c r="L616" s="71" t="s">
        <v>9062</v>
      </c>
      <c r="M616" s="71" t="s">
        <v>9063</v>
      </c>
      <c r="N616" s="71" t="s">
        <v>238</v>
      </c>
      <c r="O616" s="71" t="s">
        <v>38</v>
      </c>
      <c r="P616" s="70">
        <v>389</v>
      </c>
      <c r="Q616" s="71" t="s">
        <v>5340</v>
      </c>
      <c r="R616" s="70">
        <v>100</v>
      </c>
      <c r="S616" s="72">
        <v>44613</v>
      </c>
      <c r="T616" s="71" t="s">
        <v>7613</v>
      </c>
      <c r="U616" s="71" t="s">
        <v>40</v>
      </c>
      <c r="V616" s="72">
        <v>31207</v>
      </c>
      <c r="W616" s="71" t="s">
        <v>164</v>
      </c>
      <c r="X616" s="71" t="s">
        <v>42</v>
      </c>
      <c r="Y616" s="71" t="s">
        <v>66</v>
      </c>
      <c r="Z616" s="70">
        <v>0</v>
      </c>
      <c r="AA616" s="70">
        <v>10</v>
      </c>
      <c r="AB616" s="71" t="s">
        <v>36</v>
      </c>
      <c r="AC616" s="71" t="s">
        <v>2905</v>
      </c>
      <c r="AD616" s="71" t="s">
        <v>44</v>
      </c>
      <c r="AE616" s="71" t="s">
        <v>53</v>
      </c>
      <c r="AF616" s="71" t="s">
        <v>40</v>
      </c>
      <c r="AG616" s="71" t="s">
        <v>46</v>
      </c>
      <c r="AH616" s="73">
        <v>1200.04</v>
      </c>
      <c r="AI616" s="73">
        <v>181.29</v>
      </c>
      <c r="AJ616" s="73">
        <v>456.27</v>
      </c>
      <c r="AK616" s="70"/>
      <c r="AL616" s="73">
        <v>1837.6</v>
      </c>
      <c r="AM616" s="73">
        <v>61.25</v>
      </c>
      <c r="AN616" s="109">
        <f t="shared" si="42"/>
        <v>7.65625</v>
      </c>
      <c r="AO616" s="82" t="str">
        <f t="shared" si="45"/>
        <v>1922826</v>
      </c>
      <c r="AP616" s="82">
        <f>VLOOKUP(AO616,Centros!$AA$2:$AB$490,2,FALSE)</f>
        <v>110183</v>
      </c>
      <c r="AQ616" s="82" t="str">
        <f>VLOOKUP(AP616,Centros!$U$2:$V$281,2,FALSE)</f>
        <v>REAL COLEGIO ALFONSO XII</v>
      </c>
      <c r="AR616" s="82" t="str">
        <f>VLOOKUP(A616,Centros!$AC$2:$AE$349,3,FALSE)</f>
        <v>ALGADI</v>
      </c>
      <c r="AS616" s="82">
        <f t="shared" si="44"/>
        <v>110183</v>
      </c>
      <c r="AT616" s="82">
        <f t="shared" si="43"/>
        <v>19228</v>
      </c>
    </row>
    <row r="617" spans="1:46" x14ac:dyDescent="0.3">
      <c r="A617" s="70">
        <v>19228</v>
      </c>
      <c r="B617" s="70">
        <v>1246</v>
      </c>
      <c r="C617" s="71" t="s">
        <v>827</v>
      </c>
      <c r="D617" s="70">
        <v>1246</v>
      </c>
      <c r="E617" s="71" t="s">
        <v>35</v>
      </c>
      <c r="F617" s="72">
        <v>45335</v>
      </c>
      <c r="G617" s="72"/>
      <c r="H617" s="71" t="s">
        <v>828</v>
      </c>
      <c r="I617" s="71" t="s">
        <v>829</v>
      </c>
      <c r="J617" s="71" t="s">
        <v>36</v>
      </c>
      <c r="K617" s="71" t="s">
        <v>830</v>
      </c>
      <c r="L617" s="71" t="s">
        <v>831</v>
      </c>
      <c r="M617" s="71" t="s">
        <v>832</v>
      </c>
      <c r="N617" s="71" t="s">
        <v>37</v>
      </c>
      <c r="O617" s="71" t="s">
        <v>38</v>
      </c>
      <c r="P617" s="70">
        <v>300</v>
      </c>
      <c r="Q617" s="71" t="s">
        <v>78</v>
      </c>
      <c r="R617" s="70">
        <v>50</v>
      </c>
      <c r="S617" s="72">
        <v>45335</v>
      </c>
      <c r="T617" s="71" t="s">
        <v>2843</v>
      </c>
      <c r="U617" s="71" t="s">
        <v>40</v>
      </c>
      <c r="V617" s="72">
        <v>36170</v>
      </c>
      <c r="W617" s="71" t="s">
        <v>335</v>
      </c>
      <c r="X617" s="71" t="s">
        <v>42</v>
      </c>
      <c r="Y617" s="71" t="s">
        <v>36</v>
      </c>
      <c r="Z617" s="70">
        <v>0</v>
      </c>
      <c r="AA617" s="70">
        <v>10</v>
      </c>
      <c r="AB617" s="71" t="s">
        <v>36</v>
      </c>
      <c r="AC617" s="71" t="s">
        <v>2905</v>
      </c>
      <c r="AD617" s="71" t="s">
        <v>44</v>
      </c>
      <c r="AE617" s="71" t="s">
        <v>395</v>
      </c>
      <c r="AF617" s="71" t="s">
        <v>40</v>
      </c>
      <c r="AG617" s="71" t="s">
        <v>46</v>
      </c>
      <c r="AH617" s="73">
        <v>600.02</v>
      </c>
      <c r="AI617" s="73">
        <v>90.64</v>
      </c>
      <c r="AJ617" s="73">
        <v>245.47</v>
      </c>
      <c r="AK617" s="70"/>
      <c r="AL617" s="73">
        <v>936.13</v>
      </c>
      <c r="AM617" s="73">
        <v>31.2</v>
      </c>
      <c r="AN617" s="109">
        <f t="shared" si="42"/>
        <v>7.8</v>
      </c>
      <c r="AO617" s="82" t="str">
        <f t="shared" si="45"/>
        <v>1922860</v>
      </c>
      <c r="AP617" s="82">
        <f>VLOOKUP(AO617,Centros!$AA$2:$AB$490,2,FALSE)</f>
        <v>350001</v>
      </c>
      <c r="AQ617" s="82" t="str">
        <f>VLOOKUP(AP617,Centros!$U$2:$V$281,2,FALSE)</f>
        <v>CLARETIANOS COLMENAR SEMINARIO</v>
      </c>
      <c r="AR617" s="82" t="str">
        <f>VLOOKUP(A617,Centros!$AC$2:$AE$349,3,FALSE)</f>
        <v>ALGADI</v>
      </c>
      <c r="AS617" s="82">
        <f t="shared" si="44"/>
        <v>350001</v>
      </c>
      <c r="AT617" s="82">
        <f t="shared" si="43"/>
        <v>19228</v>
      </c>
    </row>
    <row r="618" spans="1:46" x14ac:dyDescent="0.3">
      <c r="A618" s="70">
        <v>19228</v>
      </c>
      <c r="B618" s="70">
        <v>2164</v>
      </c>
      <c r="C618" s="71" t="s">
        <v>4078</v>
      </c>
      <c r="D618" s="70">
        <v>2164</v>
      </c>
      <c r="E618" s="71" t="s">
        <v>35</v>
      </c>
      <c r="F618" s="72">
        <v>45839</v>
      </c>
      <c r="G618" s="72"/>
      <c r="H618" s="71" t="s">
        <v>4079</v>
      </c>
      <c r="I618" s="71" t="s">
        <v>4080</v>
      </c>
      <c r="J618" s="71" t="s">
        <v>36</v>
      </c>
      <c r="K618" s="71" t="s">
        <v>4081</v>
      </c>
      <c r="L618" s="71" t="s">
        <v>4082</v>
      </c>
      <c r="M618" s="71" t="s">
        <v>4083</v>
      </c>
      <c r="N618" s="71" t="s">
        <v>94</v>
      </c>
      <c r="O618" s="71" t="s">
        <v>38</v>
      </c>
      <c r="P618" s="70">
        <v>100</v>
      </c>
      <c r="Q618" s="71" t="s">
        <v>2951</v>
      </c>
      <c r="R618" s="70">
        <v>100</v>
      </c>
      <c r="S618" s="72">
        <v>45229</v>
      </c>
      <c r="T618" s="71" t="s">
        <v>3130</v>
      </c>
      <c r="U618" s="71" t="s">
        <v>137</v>
      </c>
      <c r="V618" s="72">
        <v>29770</v>
      </c>
      <c r="W618" s="71" t="s">
        <v>3131</v>
      </c>
      <c r="X618" s="71" t="s">
        <v>42</v>
      </c>
      <c r="Y618" s="71" t="s">
        <v>52</v>
      </c>
      <c r="Z618" s="70">
        <v>0</v>
      </c>
      <c r="AA618" s="70">
        <v>8</v>
      </c>
      <c r="AB618" s="71" t="s">
        <v>36</v>
      </c>
      <c r="AC618" s="71" t="s">
        <v>2823</v>
      </c>
      <c r="AD618" s="71" t="s">
        <v>67</v>
      </c>
      <c r="AE618" s="71" t="s">
        <v>45</v>
      </c>
      <c r="AF618" s="71" t="s">
        <v>361</v>
      </c>
      <c r="AG618" s="71" t="s">
        <v>46</v>
      </c>
      <c r="AH618" s="73">
        <v>1189.27</v>
      </c>
      <c r="AI618" s="73">
        <v>192.06</v>
      </c>
      <c r="AJ618" s="73">
        <v>442.98</v>
      </c>
      <c r="AK618" s="70"/>
      <c r="AL618" s="73">
        <v>1824.31</v>
      </c>
      <c r="AM618" s="73">
        <v>60.81</v>
      </c>
      <c r="AN618" s="109">
        <f t="shared" si="42"/>
        <v>7.6012500000000003</v>
      </c>
      <c r="AO618" s="82">
        <v>19228133</v>
      </c>
      <c r="AP618" s="82">
        <f>VLOOKUP(AO618,Centros!$AA$2:$AB$490,2,FALSE)</f>
        <v>340017</v>
      </c>
      <c r="AQ618" s="82" t="str">
        <f>VLOOKUP(AP618,Centros!$U$2:$V$281,2,FALSE)</f>
        <v>ESCOLANIA ESCORIAL</v>
      </c>
      <c r="AR618" s="82" t="str">
        <f>VLOOKUP(A618,Centros!$AC$2:$AE$349,3,FALSE)</f>
        <v>ALGADI</v>
      </c>
      <c r="AS618" s="82">
        <f t="shared" si="44"/>
        <v>340017</v>
      </c>
      <c r="AT618" s="82">
        <f t="shared" si="43"/>
        <v>19228</v>
      </c>
    </row>
    <row r="619" spans="1:46" x14ac:dyDescent="0.3">
      <c r="A619" s="70">
        <v>19228</v>
      </c>
      <c r="B619" s="70">
        <v>280</v>
      </c>
      <c r="C619" s="71" t="s">
        <v>6290</v>
      </c>
      <c r="D619" s="70">
        <v>280</v>
      </c>
      <c r="E619" s="71" t="s">
        <v>35</v>
      </c>
      <c r="F619" s="72">
        <v>45904</v>
      </c>
      <c r="G619" s="72"/>
      <c r="H619" s="71" t="s">
        <v>6291</v>
      </c>
      <c r="I619" s="71" t="s">
        <v>6292</v>
      </c>
      <c r="J619" s="71" t="s">
        <v>6293</v>
      </c>
      <c r="K619" s="71" t="s">
        <v>6294</v>
      </c>
      <c r="L619" s="71" t="s">
        <v>6295</v>
      </c>
      <c r="M619" s="71" t="s">
        <v>6296</v>
      </c>
      <c r="N619" s="71" t="s">
        <v>322</v>
      </c>
      <c r="O619" s="71" t="s">
        <v>38</v>
      </c>
      <c r="P619" s="70">
        <v>300</v>
      </c>
      <c r="Q619" s="71" t="s">
        <v>78</v>
      </c>
      <c r="R619" s="70">
        <v>56.25</v>
      </c>
      <c r="S619" s="72">
        <v>42981</v>
      </c>
      <c r="T619" s="71" t="s">
        <v>2837</v>
      </c>
      <c r="U619" s="71" t="s">
        <v>40</v>
      </c>
      <c r="V619" s="72">
        <v>26977</v>
      </c>
      <c r="W619" s="71" t="s">
        <v>142</v>
      </c>
      <c r="X619" s="71" t="s">
        <v>42</v>
      </c>
      <c r="Y619" s="71" t="s">
        <v>36</v>
      </c>
      <c r="Z619" s="70">
        <v>0</v>
      </c>
      <c r="AA619" s="70">
        <v>10</v>
      </c>
      <c r="AB619" s="71" t="s">
        <v>36</v>
      </c>
      <c r="AC619" s="71" t="s">
        <v>2905</v>
      </c>
      <c r="AD619" s="71" t="s">
        <v>44</v>
      </c>
      <c r="AE619" s="71" t="s">
        <v>61</v>
      </c>
      <c r="AF619" s="71" t="s">
        <v>6297</v>
      </c>
      <c r="AG619" s="71" t="s">
        <v>46</v>
      </c>
      <c r="AH619" s="73">
        <v>757.98</v>
      </c>
      <c r="AI619" s="73">
        <v>101.97</v>
      </c>
      <c r="AJ619" s="73">
        <v>277.5</v>
      </c>
      <c r="AK619" s="70"/>
      <c r="AL619" s="73">
        <v>1137.45</v>
      </c>
      <c r="AM619" s="73">
        <v>37.92</v>
      </c>
      <c r="AN619" s="109">
        <f t="shared" si="42"/>
        <v>8.4266666666666676</v>
      </c>
      <c r="AO619" s="82" t="str">
        <f t="shared" si="45"/>
        <v>1922837</v>
      </c>
      <c r="AP619" s="82">
        <f>VLOOKUP(AO619,Centros!$AA$2:$AB$490,2,FALSE)</f>
        <v>110084</v>
      </c>
      <c r="AQ619" s="82" t="str">
        <f>VLOOKUP(AP619,Centros!$U$2:$V$281,2,FALSE)</f>
        <v>COL. SAN AGUSTIN -LOS NEGRALES</v>
      </c>
      <c r="AR619" s="82" t="str">
        <f>VLOOKUP(A619,Centros!$AC$2:$AE$349,3,FALSE)</f>
        <v>ALGADI</v>
      </c>
      <c r="AS619" s="82">
        <f t="shared" si="44"/>
        <v>110084</v>
      </c>
      <c r="AT619" s="82">
        <f t="shared" si="43"/>
        <v>19228</v>
      </c>
    </row>
    <row r="620" spans="1:46" x14ac:dyDescent="0.3">
      <c r="A620" s="70">
        <v>19228</v>
      </c>
      <c r="B620" s="70">
        <v>1859</v>
      </c>
      <c r="C620" s="71" t="s">
        <v>4084</v>
      </c>
      <c r="D620" s="70">
        <v>1859</v>
      </c>
      <c r="E620" s="71" t="s">
        <v>35</v>
      </c>
      <c r="F620" s="72">
        <v>45579</v>
      </c>
      <c r="G620" s="72"/>
      <c r="H620" s="71" t="s">
        <v>4085</v>
      </c>
      <c r="I620" s="71" t="s">
        <v>4086</v>
      </c>
      <c r="J620" s="71" t="s">
        <v>36</v>
      </c>
      <c r="K620" s="71" t="s">
        <v>4087</v>
      </c>
      <c r="L620" s="71" t="s">
        <v>4088</v>
      </c>
      <c r="M620" s="71" t="s">
        <v>4089</v>
      </c>
      <c r="N620" s="71" t="s">
        <v>37</v>
      </c>
      <c r="O620" s="71" t="s">
        <v>38</v>
      </c>
      <c r="P620" s="70">
        <v>100</v>
      </c>
      <c r="Q620" s="71" t="s">
        <v>2951</v>
      </c>
      <c r="R620" s="70">
        <v>100</v>
      </c>
      <c r="S620" s="72">
        <v>45579</v>
      </c>
      <c r="T620" s="71" t="s">
        <v>173</v>
      </c>
      <c r="U620" s="71" t="s">
        <v>155</v>
      </c>
      <c r="V620" s="72">
        <v>26463</v>
      </c>
      <c r="W620" s="71" t="s">
        <v>70</v>
      </c>
      <c r="X620" s="71" t="s">
        <v>51</v>
      </c>
      <c r="Y620" s="71" t="s">
        <v>52</v>
      </c>
      <c r="Z620" s="70">
        <v>0</v>
      </c>
      <c r="AA620" s="70">
        <v>6</v>
      </c>
      <c r="AB620" s="71" t="s">
        <v>36</v>
      </c>
      <c r="AC620" s="71" t="s">
        <v>2905</v>
      </c>
      <c r="AD620" s="71" t="s">
        <v>44</v>
      </c>
      <c r="AE620" s="71" t="s">
        <v>45</v>
      </c>
      <c r="AF620" s="71" t="s">
        <v>155</v>
      </c>
      <c r="AG620" s="71" t="s">
        <v>46</v>
      </c>
      <c r="AH620" s="73">
        <v>1843.14</v>
      </c>
      <c r="AI620" s="70"/>
      <c r="AJ620" s="73">
        <v>-837.33</v>
      </c>
      <c r="AK620" s="70"/>
      <c r="AL620" s="73">
        <v>1005.81</v>
      </c>
      <c r="AM620" s="73">
        <v>33.53</v>
      </c>
      <c r="AN620" s="109">
        <f t="shared" si="42"/>
        <v>4.1912500000000001</v>
      </c>
      <c r="AO620" s="82" t="str">
        <f t="shared" si="45"/>
        <v>192281</v>
      </c>
      <c r="AP620" s="82">
        <f>VLOOKUP(AO620,Centros!$AA$2:$AB$490,2,FALSE)</f>
        <v>110001</v>
      </c>
      <c r="AQ620" s="82" t="str">
        <f>VLOOKUP(AP620,Centros!$U$2:$V$281,2,FALSE)</f>
        <v>COLEGIO AGUSTINIANO</v>
      </c>
      <c r="AR620" s="82" t="str">
        <f>VLOOKUP(A620,Centros!$AC$2:$AE$349,3,FALSE)</f>
        <v>ALGADI</v>
      </c>
      <c r="AS620" s="82">
        <f t="shared" si="44"/>
        <v>110001</v>
      </c>
      <c r="AT620" s="82">
        <f t="shared" si="43"/>
        <v>19228</v>
      </c>
    </row>
    <row r="621" spans="1:46" x14ac:dyDescent="0.3">
      <c r="A621" s="70">
        <v>20028</v>
      </c>
      <c r="B621" s="70">
        <v>817</v>
      </c>
      <c r="C621" s="71" t="s">
        <v>6298</v>
      </c>
      <c r="D621" s="70">
        <v>817</v>
      </c>
      <c r="E621" s="71" t="s">
        <v>63</v>
      </c>
      <c r="F621" s="72">
        <v>45908</v>
      </c>
      <c r="G621" s="72"/>
      <c r="H621" s="71" t="s">
        <v>6299</v>
      </c>
      <c r="I621" s="71" t="s">
        <v>6300</v>
      </c>
      <c r="J621" s="71" t="s">
        <v>36</v>
      </c>
      <c r="K621" s="71" t="s">
        <v>6301</v>
      </c>
      <c r="L621" s="71" t="s">
        <v>6302</v>
      </c>
      <c r="M621" s="71" t="s">
        <v>9065</v>
      </c>
      <c r="N621" s="71" t="s">
        <v>218</v>
      </c>
      <c r="O621" s="71" t="s">
        <v>38</v>
      </c>
      <c r="P621" s="70">
        <v>300</v>
      </c>
      <c r="Q621" s="71" t="s">
        <v>78</v>
      </c>
      <c r="R621" s="70">
        <v>37.5</v>
      </c>
      <c r="S621" s="72">
        <v>45317</v>
      </c>
      <c r="T621" s="71" t="s">
        <v>5833</v>
      </c>
      <c r="U621" s="71" t="s">
        <v>79</v>
      </c>
      <c r="V621" s="72">
        <v>27919</v>
      </c>
      <c r="W621" s="71" t="s">
        <v>142</v>
      </c>
      <c r="X621" s="71" t="s">
        <v>42</v>
      </c>
      <c r="Y621" s="71" t="s">
        <v>52</v>
      </c>
      <c r="Z621" s="70">
        <v>0</v>
      </c>
      <c r="AA621" s="70">
        <v>10</v>
      </c>
      <c r="AB621" s="71" t="s">
        <v>36</v>
      </c>
      <c r="AC621" s="71" t="s">
        <v>2905</v>
      </c>
      <c r="AD621" s="71" t="s">
        <v>44</v>
      </c>
      <c r="AE621" s="71" t="s">
        <v>45</v>
      </c>
      <c r="AF621" s="71" t="s">
        <v>79</v>
      </c>
      <c r="AG621" s="71" t="s">
        <v>46</v>
      </c>
      <c r="AH621" s="73">
        <v>450.02</v>
      </c>
      <c r="AI621" s="73">
        <v>67.98</v>
      </c>
      <c r="AJ621" s="73">
        <v>190.41</v>
      </c>
      <c r="AK621" s="70"/>
      <c r="AL621" s="73">
        <v>708.41</v>
      </c>
      <c r="AM621" s="73">
        <v>23.61</v>
      </c>
      <c r="AN621" s="109">
        <f t="shared" si="42"/>
        <v>7.87</v>
      </c>
      <c r="AO621" s="82" t="str">
        <f t="shared" si="45"/>
        <v>2002837</v>
      </c>
      <c r="AP621" s="82">
        <f>VLOOKUP(AO621,Centros!$AA$2:$AB$490,2,FALSE)</f>
        <v>110205</v>
      </c>
      <c r="AQ621" s="82" t="str">
        <f>VLOOKUP(AP621,Centros!$U$2:$V$281,2,FALSE)</f>
        <v>GREDOS SAN DIEGO  - LAS SUERTES</v>
      </c>
      <c r="AR621" s="82" t="str">
        <f>VLOOKUP(A621,Centros!$AC$2:$AE$349,3,FALSE)</f>
        <v>SMI</v>
      </c>
      <c r="AS621" s="82">
        <f t="shared" si="44"/>
        <v>110205</v>
      </c>
      <c r="AT621" s="82">
        <f t="shared" si="43"/>
        <v>20028</v>
      </c>
    </row>
    <row r="622" spans="1:46" x14ac:dyDescent="0.3">
      <c r="A622" s="70">
        <v>19228</v>
      </c>
      <c r="B622" s="70">
        <v>1711</v>
      </c>
      <c r="C622" s="71" t="s">
        <v>9066</v>
      </c>
      <c r="D622" s="70">
        <v>1711</v>
      </c>
      <c r="E622" s="71" t="s">
        <v>35</v>
      </c>
      <c r="F622" s="72">
        <v>45894</v>
      </c>
      <c r="G622" s="72"/>
      <c r="H622" s="71" t="s">
        <v>9067</v>
      </c>
      <c r="I622" s="71" t="s">
        <v>9068</v>
      </c>
      <c r="J622" s="71" t="s">
        <v>36</v>
      </c>
      <c r="K622" s="71" t="s">
        <v>9069</v>
      </c>
      <c r="L622" s="71" t="s">
        <v>9070</v>
      </c>
      <c r="M622" s="71" t="s">
        <v>9071</v>
      </c>
      <c r="N622" s="71" t="s">
        <v>37</v>
      </c>
      <c r="O622" s="71" t="s">
        <v>38</v>
      </c>
      <c r="P622" s="70">
        <v>300</v>
      </c>
      <c r="Q622" s="71" t="s">
        <v>57</v>
      </c>
      <c r="R622" s="70">
        <v>59.3</v>
      </c>
      <c r="S622" s="72"/>
      <c r="T622" s="71" t="s">
        <v>2835</v>
      </c>
      <c r="U622" s="71" t="s">
        <v>40</v>
      </c>
      <c r="V622" s="72">
        <v>34086</v>
      </c>
      <c r="W622" s="71" t="s">
        <v>161</v>
      </c>
      <c r="X622" s="71" t="s">
        <v>42</v>
      </c>
      <c r="Y622" s="71" t="s">
        <v>43</v>
      </c>
      <c r="Z622" s="70">
        <v>0</v>
      </c>
      <c r="AA622" s="70">
        <v>10</v>
      </c>
      <c r="AB622" s="71" t="s">
        <v>36</v>
      </c>
      <c r="AC622" s="71" t="s">
        <v>2905</v>
      </c>
      <c r="AD622" s="71" t="s">
        <v>44</v>
      </c>
      <c r="AE622" s="71" t="s">
        <v>53</v>
      </c>
      <c r="AF622" s="71" t="s">
        <v>40</v>
      </c>
      <c r="AG622" s="71" t="s">
        <v>46</v>
      </c>
      <c r="AH622" s="73">
        <v>711.63</v>
      </c>
      <c r="AI622" s="73">
        <v>107.5</v>
      </c>
      <c r="AJ622" s="73">
        <v>290.83999999999997</v>
      </c>
      <c r="AK622" s="70"/>
      <c r="AL622" s="73">
        <v>1109.97</v>
      </c>
      <c r="AM622" s="73">
        <v>37</v>
      </c>
      <c r="AN622" s="109">
        <f t="shared" si="42"/>
        <v>7.7993254637436769</v>
      </c>
      <c r="AO622" s="82" t="str">
        <f t="shared" si="45"/>
        <v>1922844</v>
      </c>
      <c r="AP622" s="82">
        <f>VLOOKUP(AO622,Centros!$AA$2:$AB$490,2,FALSE)</f>
        <v>110066</v>
      </c>
      <c r="AQ622" s="82" t="str">
        <f>VLOOKUP(AP622,Centros!$U$2:$V$281,2,FALSE)</f>
        <v>COL. SAG. CORAZONES MARTIN HEROS</v>
      </c>
      <c r="AR622" s="82" t="str">
        <f>VLOOKUP(A622,Centros!$AC$2:$AE$349,3,FALSE)</f>
        <v>ALGADI</v>
      </c>
      <c r="AS622" s="82">
        <f t="shared" si="44"/>
        <v>110066</v>
      </c>
      <c r="AT622" s="82">
        <f t="shared" si="43"/>
        <v>19228</v>
      </c>
    </row>
    <row r="623" spans="1:46" x14ac:dyDescent="0.3">
      <c r="A623" s="70">
        <v>19228</v>
      </c>
      <c r="B623" s="70">
        <v>653</v>
      </c>
      <c r="C623" s="71" t="s">
        <v>4090</v>
      </c>
      <c r="D623" s="70">
        <v>653</v>
      </c>
      <c r="E623" s="71" t="s">
        <v>35</v>
      </c>
      <c r="F623" s="72">
        <v>45323</v>
      </c>
      <c r="G623" s="72"/>
      <c r="H623" s="71" t="s">
        <v>4091</v>
      </c>
      <c r="I623" s="71" t="s">
        <v>4092</v>
      </c>
      <c r="J623" s="71" t="s">
        <v>36</v>
      </c>
      <c r="K623" s="71" t="s">
        <v>4093</v>
      </c>
      <c r="L623" s="71" t="s">
        <v>101</v>
      </c>
      <c r="M623" s="71" t="s">
        <v>4094</v>
      </c>
      <c r="N623" s="71" t="s">
        <v>37</v>
      </c>
      <c r="O623" s="71" t="s">
        <v>38</v>
      </c>
      <c r="P623" s="70">
        <v>200</v>
      </c>
      <c r="Q623" s="71" t="s">
        <v>2925</v>
      </c>
      <c r="R623" s="70">
        <v>68.75</v>
      </c>
      <c r="S623" s="72">
        <v>42615</v>
      </c>
      <c r="T623" s="71" t="s">
        <v>3453</v>
      </c>
      <c r="U623" s="71" t="s">
        <v>40</v>
      </c>
      <c r="V623" s="72">
        <v>25168</v>
      </c>
      <c r="W623" s="71" t="s">
        <v>302</v>
      </c>
      <c r="X623" s="71" t="s">
        <v>42</v>
      </c>
      <c r="Y623" s="71" t="s">
        <v>66</v>
      </c>
      <c r="Z623" s="70">
        <v>0</v>
      </c>
      <c r="AA623" s="70">
        <v>10</v>
      </c>
      <c r="AB623" s="71" t="s">
        <v>36</v>
      </c>
      <c r="AC623" s="71" t="s">
        <v>2905</v>
      </c>
      <c r="AD623" s="71" t="s">
        <v>44</v>
      </c>
      <c r="AE623" s="71" t="s">
        <v>83</v>
      </c>
      <c r="AF623" s="71" t="s">
        <v>40</v>
      </c>
      <c r="AG623" s="71" t="s">
        <v>46</v>
      </c>
      <c r="AH623" s="73">
        <v>826.93</v>
      </c>
      <c r="AI623" s="73">
        <v>124.64</v>
      </c>
      <c r="AJ623" s="73">
        <v>338.87</v>
      </c>
      <c r="AK623" s="70"/>
      <c r="AL623" s="73">
        <v>1290.44</v>
      </c>
      <c r="AM623" s="73">
        <v>43.01</v>
      </c>
      <c r="AN623" s="109">
        <f t="shared" si="42"/>
        <v>7.8199999999999994</v>
      </c>
      <c r="AO623" s="82" t="str">
        <f t="shared" si="45"/>
        <v>1922859</v>
      </c>
      <c r="AP623" s="82">
        <f>VLOOKUP(AO623,Centros!$AA$2:$AB$490,2,FALSE)</f>
        <v>340011</v>
      </c>
      <c r="AQ623" s="82" t="str">
        <f>VLOOKUP(AP623,Centros!$U$2:$V$281,2,FALSE)</f>
        <v>CLARETIANOS CORAZON DE MARIA</v>
      </c>
      <c r="AR623" s="82" t="str">
        <f>VLOOKUP(A623,Centros!$AC$2:$AE$349,3,FALSE)</f>
        <v>ALGADI</v>
      </c>
      <c r="AS623" s="82">
        <f t="shared" si="44"/>
        <v>340011</v>
      </c>
      <c r="AT623" s="82">
        <f t="shared" si="43"/>
        <v>19228</v>
      </c>
    </row>
    <row r="624" spans="1:46" x14ac:dyDescent="0.3">
      <c r="A624" s="70">
        <v>20028</v>
      </c>
      <c r="B624" s="70">
        <v>453</v>
      </c>
      <c r="C624" s="71" t="s">
        <v>6303</v>
      </c>
      <c r="D624" s="70">
        <v>453</v>
      </c>
      <c r="E624" s="71" t="s">
        <v>63</v>
      </c>
      <c r="F624" s="72">
        <v>45908</v>
      </c>
      <c r="G624" s="72"/>
      <c r="H624" s="71" t="s">
        <v>6304</v>
      </c>
      <c r="I624" s="71" t="s">
        <v>6305</v>
      </c>
      <c r="J624" s="71" t="s">
        <v>36</v>
      </c>
      <c r="K624" s="71" t="s">
        <v>6306</v>
      </c>
      <c r="L624" s="71" t="s">
        <v>6307</v>
      </c>
      <c r="M624" s="71" t="s">
        <v>6308</v>
      </c>
      <c r="N624" s="71" t="s">
        <v>1327</v>
      </c>
      <c r="O624" s="71" t="s">
        <v>38</v>
      </c>
      <c r="P624" s="70">
        <v>300</v>
      </c>
      <c r="Q624" s="71" t="s">
        <v>78</v>
      </c>
      <c r="R624" s="70">
        <v>50</v>
      </c>
      <c r="S624" s="72">
        <v>44445</v>
      </c>
      <c r="T624" s="71" t="s">
        <v>5580</v>
      </c>
      <c r="U624" s="71" t="s">
        <v>79</v>
      </c>
      <c r="V624" s="72">
        <v>26554</v>
      </c>
      <c r="W624" s="71" t="s">
        <v>227</v>
      </c>
      <c r="X624" s="71" t="s">
        <v>42</v>
      </c>
      <c r="Y624" s="71" t="s">
        <v>66</v>
      </c>
      <c r="Z624" s="70">
        <v>0</v>
      </c>
      <c r="AA624" s="70">
        <v>10</v>
      </c>
      <c r="AB624" s="71" t="s">
        <v>36</v>
      </c>
      <c r="AC624" s="71" t="s">
        <v>2905</v>
      </c>
      <c r="AD624" s="71" t="s">
        <v>44</v>
      </c>
      <c r="AE624" s="71" t="s">
        <v>45</v>
      </c>
      <c r="AF624" s="71" t="s">
        <v>285</v>
      </c>
      <c r="AG624" s="71" t="s">
        <v>46</v>
      </c>
      <c r="AH624" s="73">
        <v>600.02</v>
      </c>
      <c r="AI624" s="73">
        <v>90.64</v>
      </c>
      <c r="AJ624" s="73">
        <v>253.89</v>
      </c>
      <c r="AK624" s="70"/>
      <c r="AL624" s="73">
        <v>944.55</v>
      </c>
      <c r="AM624" s="73">
        <v>31.49</v>
      </c>
      <c r="AN624" s="109">
        <f t="shared" si="42"/>
        <v>7.8724999999999996</v>
      </c>
      <c r="AO624" s="82" t="str">
        <f t="shared" si="45"/>
        <v>2002834</v>
      </c>
      <c r="AP624" s="82">
        <f>VLOOKUP(AO624,Centros!$AA$2:$AB$490,2,FALSE)</f>
        <v>110204</v>
      </c>
      <c r="AQ624" s="82" t="str">
        <f>VLOOKUP(AP624,Centros!$U$2:$V$281,2,FALSE)</f>
        <v>GREDOS SAN DIEGO - LAS ROZAS</v>
      </c>
      <c r="AR624" s="82" t="str">
        <f>VLOOKUP(A624,Centros!$AC$2:$AE$349,3,FALSE)</f>
        <v>SMI</v>
      </c>
      <c r="AS624" s="82">
        <f t="shared" si="44"/>
        <v>110204</v>
      </c>
      <c r="AT624" s="82">
        <f t="shared" si="43"/>
        <v>20028</v>
      </c>
    </row>
    <row r="625" spans="1:46" x14ac:dyDescent="0.3">
      <c r="A625" s="70">
        <v>19233</v>
      </c>
      <c r="B625" s="70">
        <v>77</v>
      </c>
      <c r="C625" s="71" t="s">
        <v>9072</v>
      </c>
      <c r="D625" s="70">
        <v>77</v>
      </c>
      <c r="E625" s="71" t="s">
        <v>216</v>
      </c>
      <c r="F625" s="72">
        <v>45901</v>
      </c>
      <c r="G625" s="72"/>
      <c r="H625" s="71" t="s">
        <v>9073</v>
      </c>
      <c r="I625" s="71" t="s">
        <v>9074</v>
      </c>
      <c r="J625" s="71" t="s">
        <v>36</v>
      </c>
      <c r="K625" s="71" t="s">
        <v>9075</v>
      </c>
      <c r="L625" s="71" t="s">
        <v>9076</v>
      </c>
      <c r="M625" s="71" t="s">
        <v>9077</v>
      </c>
      <c r="N625" s="71" t="s">
        <v>243</v>
      </c>
      <c r="O625" s="71" t="s">
        <v>138</v>
      </c>
      <c r="P625" s="70">
        <v>300</v>
      </c>
      <c r="Q625" s="71" t="s">
        <v>57</v>
      </c>
      <c r="R625" s="70">
        <v>100</v>
      </c>
      <c r="S625" s="72">
        <v>40179</v>
      </c>
      <c r="T625" s="71" t="s">
        <v>2879</v>
      </c>
      <c r="U625" s="71" t="s">
        <v>297</v>
      </c>
      <c r="V625" s="72">
        <v>27267</v>
      </c>
      <c r="W625" s="71" t="s">
        <v>234</v>
      </c>
      <c r="X625" s="71" t="s">
        <v>42</v>
      </c>
      <c r="Y625" s="71" t="s">
        <v>43</v>
      </c>
      <c r="Z625" s="70">
        <v>3</v>
      </c>
      <c r="AA625" s="70">
        <v>9</v>
      </c>
      <c r="AB625" s="71" t="s">
        <v>36</v>
      </c>
      <c r="AC625" s="71" t="s">
        <v>2909</v>
      </c>
      <c r="AD625" s="71" t="s">
        <v>44</v>
      </c>
      <c r="AE625" s="71" t="s">
        <v>45</v>
      </c>
      <c r="AF625" s="71" t="s">
        <v>36</v>
      </c>
      <c r="AG625" s="71" t="s">
        <v>46</v>
      </c>
      <c r="AH625" s="73">
        <v>1452.87</v>
      </c>
      <c r="AI625" s="73">
        <v>325.07</v>
      </c>
      <c r="AJ625" s="73">
        <v>570.19000000000005</v>
      </c>
      <c r="AK625" s="70"/>
      <c r="AL625" s="73">
        <v>2348.13</v>
      </c>
      <c r="AM625" s="73">
        <v>78.27</v>
      </c>
      <c r="AN625" s="109">
        <f t="shared" si="42"/>
        <v>9.7837499999999995</v>
      </c>
      <c r="AO625" s="82" t="str">
        <f t="shared" si="45"/>
        <v>192336</v>
      </c>
      <c r="AP625" s="82">
        <f>VLOOKUP(AO625,Centros!$AA$2:$AB$490,2,FALSE)</f>
        <v>110501</v>
      </c>
      <c r="AQ625" s="82" t="str">
        <f>VLOOKUP(AP625,Centros!$U$2:$V$281,2,FALSE)</f>
        <v>COL. STA. TERESA DE JESUS-OVIEDO</v>
      </c>
      <c r="AR625" s="82" t="str">
        <f>VLOOKUP(A625,Centros!$AC$2:$AE$349,3,FALSE)</f>
        <v>ALGADI</v>
      </c>
      <c r="AS625" s="82">
        <f t="shared" si="44"/>
        <v>110501</v>
      </c>
      <c r="AT625" s="82">
        <f t="shared" si="43"/>
        <v>19233</v>
      </c>
    </row>
    <row r="626" spans="1:46" x14ac:dyDescent="0.3">
      <c r="A626" s="70">
        <v>20028</v>
      </c>
      <c r="B626" s="70">
        <v>991</v>
      </c>
      <c r="C626" s="71" t="s">
        <v>6309</v>
      </c>
      <c r="D626" s="70">
        <v>991</v>
      </c>
      <c r="E626" s="71" t="s">
        <v>63</v>
      </c>
      <c r="F626" s="72">
        <v>45908</v>
      </c>
      <c r="G626" s="72"/>
      <c r="H626" s="71" t="s">
        <v>6310</v>
      </c>
      <c r="I626" s="71" t="s">
        <v>6311</v>
      </c>
      <c r="J626" s="71" t="s">
        <v>36</v>
      </c>
      <c r="K626" s="71" t="s">
        <v>6312</v>
      </c>
      <c r="L626" s="71" t="s">
        <v>6313</v>
      </c>
      <c r="M626" s="71" t="s">
        <v>6314</v>
      </c>
      <c r="N626" s="71" t="s">
        <v>6315</v>
      </c>
      <c r="O626" s="71" t="s">
        <v>38</v>
      </c>
      <c r="P626" s="70">
        <v>300</v>
      </c>
      <c r="Q626" s="71" t="s">
        <v>57</v>
      </c>
      <c r="R626" s="70">
        <v>50</v>
      </c>
      <c r="S626" s="72">
        <v>45677</v>
      </c>
      <c r="T626" s="71" t="s">
        <v>2849</v>
      </c>
      <c r="U626" s="71" t="s">
        <v>79</v>
      </c>
      <c r="V626" s="72">
        <v>36001</v>
      </c>
      <c r="W626" s="71" t="s">
        <v>822</v>
      </c>
      <c r="X626" s="71" t="s">
        <v>42</v>
      </c>
      <c r="Y626" s="71" t="s">
        <v>43</v>
      </c>
      <c r="Z626" s="70">
        <v>0</v>
      </c>
      <c r="AA626" s="70">
        <v>10</v>
      </c>
      <c r="AB626" s="71" t="s">
        <v>36</v>
      </c>
      <c r="AC626" s="71" t="s">
        <v>2905</v>
      </c>
      <c r="AD626" s="71" t="s">
        <v>44</v>
      </c>
      <c r="AE626" s="71" t="s">
        <v>45</v>
      </c>
      <c r="AF626" s="71" t="s">
        <v>5415</v>
      </c>
      <c r="AG626" s="71" t="s">
        <v>46</v>
      </c>
      <c r="AH626" s="73">
        <v>600.02</v>
      </c>
      <c r="AI626" s="73">
        <v>90.64</v>
      </c>
      <c r="AJ626" s="73">
        <v>253.89</v>
      </c>
      <c r="AK626" s="70"/>
      <c r="AL626" s="73">
        <v>944.55</v>
      </c>
      <c r="AM626" s="73">
        <v>31.49</v>
      </c>
      <c r="AN626" s="109">
        <f t="shared" si="42"/>
        <v>7.8724999999999996</v>
      </c>
      <c r="AO626" s="82" t="str">
        <f t="shared" si="45"/>
        <v>2002847</v>
      </c>
      <c r="AP626" s="82">
        <f>VLOOKUP(AO626,Centros!$AA$2:$AB$490,2,FALSE)</f>
        <v>888888</v>
      </c>
      <c r="AQ626" s="82" t="str">
        <f>VLOOKUP(AP626,Centros!$U$2:$V$281,2,FALSE)</f>
        <v>CORRETURNOS/RAPPELS</v>
      </c>
      <c r="AR626" s="82" t="str">
        <f>VLOOKUP(A626,Centros!$AC$2:$AE$349,3,FALSE)</f>
        <v>SMI</v>
      </c>
      <c r="AS626" s="82">
        <f t="shared" si="44"/>
        <v>888888</v>
      </c>
      <c r="AT626" s="82">
        <f t="shared" si="43"/>
        <v>20028</v>
      </c>
    </row>
    <row r="627" spans="1:46" x14ac:dyDescent="0.3">
      <c r="A627" s="70">
        <v>19228</v>
      </c>
      <c r="B627" s="70">
        <v>2201</v>
      </c>
      <c r="C627" s="71" t="s">
        <v>9078</v>
      </c>
      <c r="D627" s="70">
        <v>2201</v>
      </c>
      <c r="E627" s="71" t="s">
        <v>35</v>
      </c>
      <c r="F627" s="72">
        <v>45894</v>
      </c>
      <c r="G627" s="72"/>
      <c r="H627" s="71" t="s">
        <v>9079</v>
      </c>
      <c r="I627" s="71" t="s">
        <v>9080</v>
      </c>
      <c r="J627" s="71" t="s">
        <v>36</v>
      </c>
      <c r="K627" s="71" t="s">
        <v>9081</v>
      </c>
      <c r="L627" s="71" t="s">
        <v>9082</v>
      </c>
      <c r="M627" s="71" t="s">
        <v>9083</v>
      </c>
      <c r="N627" s="71" t="s">
        <v>1318</v>
      </c>
      <c r="O627" s="71" t="s">
        <v>38</v>
      </c>
      <c r="P627" s="70">
        <v>510</v>
      </c>
      <c r="Q627" s="71" t="s">
        <v>7523</v>
      </c>
      <c r="R627" s="70">
        <v>50</v>
      </c>
      <c r="S627" s="72">
        <v>45894</v>
      </c>
      <c r="T627" s="71" t="s">
        <v>2846</v>
      </c>
      <c r="U627" s="71" t="s">
        <v>40</v>
      </c>
      <c r="V627" s="72">
        <v>30423</v>
      </c>
      <c r="W627" s="71" t="s">
        <v>103</v>
      </c>
      <c r="X627" s="71" t="s">
        <v>42</v>
      </c>
      <c r="Y627" s="71" t="s">
        <v>36</v>
      </c>
      <c r="Z627" s="70">
        <v>0</v>
      </c>
      <c r="AA627" s="70">
        <v>10</v>
      </c>
      <c r="AB627" s="71" t="s">
        <v>36</v>
      </c>
      <c r="AC627" s="71" t="s">
        <v>2905</v>
      </c>
      <c r="AD627" s="71" t="s">
        <v>44</v>
      </c>
      <c r="AE627" s="71" t="s">
        <v>45</v>
      </c>
      <c r="AF627" s="71" t="s">
        <v>40</v>
      </c>
      <c r="AG627" s="71" t="s">
        <v>55</v>
      </c>
      <c r="AH627" s="73">
        <v>600.02</v>
      </c>
      <c r="AI627" s="73">
        <v>90.64</v>
      </c>
      <c r="AJ627" s="73">
        <v>245.47</v>
      </c>
      <c r="AK627" s="70"/>
      <c r="AL627" s="73">
        <v>936.13</v>
      </c>
      <c r="AM627" s="73">
        <v>31.2</v>
      </c>
      <c r="AN627" s="109">
        <f t="shared" si="42"/>
        <v>7.8</v>
      </c>
      <c r="AO627" s="82" t="str">
        <f t="shared" si="45"/>
        <v>1922891</v>
      </c>
      <c r="AP627" s="82">
        <f>VLOOKUP(AO627,Centros!$AA$2:$AB$490,2,FALSE)</f>
        <v>110011</v>
      </c>
      <c r="AQ627" s="82" t="str">
        <f>VLOOKUP(AP627,Centros!$U$2:$V$281,2,FALSE)</f>
        <v>COLEGIO SAMER CALASANZ</v>
      </c>
      <c r="AR627" s="82" t="str">
        <f>VLOOKUP(A627,Centros!$AC$2:$AE$349,3,FALSE)</f>
        <v>ALGADI</v>
      </c>
      <c r="AS627" s="82">
        <f t="shared" si="44"/>
        <v>110011</v>
      </c>
      <c r="AT627" s="82">
        <f t="shared" si="43"/>
        <v>19228</v>
      </c>
    </row>
    <row r="628" spans="1:46" x14ac:dyDescent="0.3">
      <c r="A628" s="70">
        <v>19228</v>
      </c>
      <c r="B628" s="70">
        <v>2220</v>
      </c>
      <c r="C628" s="71" t="s">
        <v>9084</v>
      </c>
      <c r="D628" s="70">
        <v>2220</v>
      </c>
      <c r="E628" s="71" t="s">
        <v>35</v>
      </c>
      <c r="F628" s="72">
        <v>45901</v>
      </c>
      <c r="G628" s="72"/>
      <c r="H628" s="71" t="s">
        <v>9085</v>
      </c>
      <c r="I628" s="71" t="s">
        <v>9086</v>
      </c>
      <c r="J628" s="71" t="s">
        <v>36</v>
      </c>
      <c r="K628" s="71" t="s">
        <v>9087</v>
      </c>
      <c r="L628" s="71" t="s">
        <v>9088</v>
      </c>
      <c r="M628" s="71" t="s">
        <v>9089</v>
      </c>
      <c r="N628" s="71" t="s">
        <v>277</v>
      </c>
      <c r="O628" s="71" t="s">
        <v>38</v>
      </c>
      <c r="P628" s="70">
        <v>502</v>
      </c>
      <c r="Q628" s="71" t="s">
        <v>3098</v>
      </c>
      <c r="R628" s="70">
        <v>50</v>
      </c>
      <c r="S628" s="72">
        <v>45901</v>
      </c>
      <c r="T628" s="71" t="s">
        <v>49</v>
      </c>
      <c r="U628" s="71" t="s">
        <v>40</v>
      </c>
      <c r="V628" s="72">
        <v>33105</v>
      </c>
      <c r="W628" s="71" t="s">
        <v>50</v>
      </c>
      <c r="X628" s="71" t="s">
        <v>42</v>
      </c>
      <c r="Y628" s="71" t="s">
        <v>43</v>
      </c>
      <c r="Z628" s="70">
        <v>0</v>
      </c>
      <c r="AA628" s="70">
        <v>10</v>
      </c>
      <c r="AB628" s="71" t="s">
        <v>36</v>
      </c>
      <c r="AC628" s="71" t="s">
        <v>2905</v>
      </c>
      <c r="AD628" s="71" t="s">
        <v>44</v>
      </c>
      <c r="AE628" s="71" t="s">
        <v>45</v>
      </c>
      <c r="AF628" s="71" t="s">
        <v>9090</v>
      </c>
      <c r="AG628" s="71" t="s">
        <v>55</v>
      </c>
      <c r="AH628" s="73">
        <v>600.01</v>
      </c>
      <c r="AI628" s="73">
        <v>90.64</v>
      </c>
      <c r="AJ628" s="73">
        <v>254.65</v>
      </c>
      <c r="AK628" s="70"/>
      <c r="AL628" s="73">
        <v>945.3</v>
      </c>
      <c r="AM628" s="73">
        <v>31.51</v>
      </c>
      <c r="AN628" s="109">
        <f t="shared" ref="AN628:AN684" si="46">AM628/(+(+R628*8)/100)</f>
        <v>7.8775000000000004</v>
      </c>
      <c r="AO628" s="82" t="str">
        <f t="shared" si="45"/>
        <v>1922812</v>
      </c>
      <c r="AP628" s="82">
        <f>VLOOKUP(AO628,Centros!$AA$2:$AB$490,2,FALSE)</f>
        <v>110064</v>
      </c>
      <c r="AQ628" s="82" t="str">
        <f>VLOOKUP(AP628,Centros!$U$2:$V$281,2,FALSE)</f>
        <v>COLEGIO SAGRADA FAMILIA</v>
      </c>
      <c r="AR628" s="82" t="str">
        <f>VLOOKUP(A628,Centros!$AC$2:$AE$349,3,FALSE)</f>
        <v>ALGADI</v>
      </c>
      <c r="AS628" s="82">
        <f t="shared" si="44"/>
        <v>110064</v>
      </c>
      <c r="AT628" s="82">
        <f t="shared" si="43"/>
        <v>19228</v>
      </c>
    </row>
    <row r="629" spans="1:46" x14ac:dyDescent="0.3">
      <c r="A629" s="70">
        <v>19228</v>
      </c>
      <c r="B629" s="70">
        <v>297</v>
      </c>
      <c r="C629" s="71" t="s">
        <v>6316</v>
      </c>
      <c r="D629" s="70">
        <v>297</v>
      </c>
      <c r="E629" s="71" t="s">
        <v>35</v>
      </c>
      <c r="F629" s="72">
        <v>45902</v>
      </c>
      <c r="G629" s="72"/>
      <c r="H629" s="71" t="s">
        <v>6317</v>
      </c>
      <c r="I629" s="71" t="s">
        <v>6318</v>
      </c>
      <c r="J629" s="71" t="s">
        <v>6319</v>
      </c>
      <c r="K629" s="71" t="s">
        <v>6320</v>
      </c>
      <c r="L629" s="71" t="s">
        <v>6321</v>
      </c>
      <c r="M629" s="71" t="s">
        <v>6322</v>
      </c>
      <c r="N629" s="71" t="s">
        <v>199</v>
      </c>
      <c r="O629" s="71" t="s">
        <v>38</v>
      </c>
      <c r="P629" s="70">
        <v>300</v>
      </c>
      <c r="Q629" s="71" t="s">
        <v>57</v>
      </c>
      <c r="R629" s="70">
        <v>75</v>
      </c>
      <c r="S629" s="72">
        <v>39702</v>
      </c>
      <c r="T629" s="71" t="s">
        <v>5759</v>
      </c>
      <c r="U629" s="71" t="s">
        <v>224</v>
      </c>
      <c r="V629" s="72">
        <v>23578</v>
      </c>
      <c r="W629" s="71" t="s">
        <v>312</v>
      </c>
      <c r="X629" s="71" t="s">
        <v>42</v>
      </c>
      <c r="Y629" s="71" t="s">
        <v>36</v>
      </c>
      <c r="Z629" s="70">
        <v>0</v>
      </c>
      <c r="AA629" s="70">
        <v>6</v>
      </c>
      <c r="AB629" s="71" t="s">
        <v>36</v>
      </c>
      <c r="AC629" s="71" t="s">
        <v>2905</v>
      </c>
      <c r="AD629" s="71" t="s">
        <v>44</v>
      </c>
      <c r="AE629" s="71" t="s">
        <v>61</v>
      </c>
      <c r="AF629" s="71" t="s">
        <v>36</v>
      </c>
      <c r="AG629" s="71" t="s">
        <v>46</v>
      </c>
      <c r="AH629" s="73">
        <v>1123.95</v>
      </c>
      <c r="AI629" s="73">
        <v>144.85</v>
      </c>
      <c r="AJ629" s="73">
        <v>406.9</v>
      </c>
      <c r="AK629" s="70"/>
      <c r="AL629" s="73">
        <v>1675.7</v>
      </c>
      <c r="AM629" s="73">
        <v>55.86</v>
      </c>
      <c r="AN629" s="109">
        <f t="shared" si="46"/>
        <v>9.31</v>
      </c>
      <c r="AO629" s="82" t="str">
        <f t="shared" si="45"/>
        <v>1922851</v>
      </c>
      <c r="AP629" s="82">
        <f>VLOOKUP(AO629,Centros!$AA$2:$AB$490,2,FALSE)</f>
        <v>110120</v>
      </c>
      <c r="AQ629" s="82" t="str">
        <f>VLOOKUP(AP629,Centros!$U$2:$V$281,2,FALSE)</f>
        <v>COLEGIO CRISTO REY  - LAS ROZAS</v>
      </c>
      <c r="AR629" s="82" t="str">
        <f>VLOOKUP(A629,Centros!$AC$2:$AE$349,3,FALSE)</f>
        <v>ALGADI</v>
      </c>
      <c r="AS629" s="82">
        <f t="shared" si="44"/>
        <v>110120</v>
      </c>
      <c r="AT629" s="82">
        <f t="shared" ref="AT629:AT685" si="47">+A629</f>
        <v>19228</v>
      </c>
    </row>
    <row r="630" spans="1:46" x14ac:dyDescent="0.3">
      <c r="A630" s="70">
        <v>19228</v>
      </c>
      <c r="B630" s="70">
        <v>1701</v>
      </c>
      <c r="C630" s="71" t="s">
        <v>9091</v>
      </c>
      <c r="D630" s="70">
        <v>1701</v>
      </c>
      <c r="E630" s="71" t="s">
        <v>35</v>
      </c>
      <c r="F630" s="72">
        <v>45901</v>
      </c>
      <c r="G630" s="72"/>
      <c r="H630" s="71" t="s">
        <v>9092</v>
      </c>
      <c r="I630" s="71" t="s">
        <v>9093</v>
      </c>
      <c r="J630" s="71" t="s">
        <v>36</v>
      </c>
      <c r="K630" s="71" t="s">
        <v>9094</v>
      </c>
      <c r="L630" s="71" t="s">
        <v>9095</v>
      </c>
      <c r="M630" s="71" t="s">
        <v>9096</v>
      </c>
      <c r="N630" s="71" t="s">
        <v>37</v>
      </c>
      <c r="O630" s="71" t="s">
        <v>38</v>
      </c>
      <c r="P630" s="70">
        <v>300</v>
      </c>
      <c r="Q630" s="71" t="s">
        <v>78</v>
      </c>
      <c r="R630" s="70">
        <v>50</v>
      </c>
      <c r="S630" s="72">
        <v>45530</v>
      </c>
      <c r="T630" s="71" t="s">
        <v>2841</v>
      </c>
      <c r="U630" s="71" t="s">
        <v>40</v>
      </c>
      <c r="V630" s="72">
        <v>34491</v>
      </c>
      <c r="W630" s="71" t="s">
        <v>165</v>
      </c>
      <c r="X630" s="71" t="s">
        <v>42</v>
      </c>
      <c r="Y630" s="71" t="s">
        <v>52</v>
      </c>
      <c r="Z630" s="70">
        <v>0</v>
      </c>
      <c r="AA630" s="70">
        <v>10</v>
      </c>
      <c r="AB630" s="71" t="s">
        <v>36</v>
      </c>
      <c r="AC630" s="71" t="s">
        <v>2905</v>
      </c>
      <c r="AD630" s="71" t="s">
        <v>44</v>
      </c>
      <c r="AE630" s="71" t="s">
        <v>45</v>
      </c>
      <c r="AF630" s="71" t="s">
        <v>40</v>
      </c>
      <c r="AG630" s="71" t="s">
        <v>55</v>
      </c>
      <c r="AH630" s="73">
        <v>600.02</v>
      </c>
      <c r="AI630" s="73">
        <v>90.64</v>
      </c>
      <c r="AJ630" s="73">
        <v>245.47</v>
      </c>
      <c r="AK630" s="70"/>
      <c r="AL630" s="73">
        <v>936.13</v>
      </c>
      <c r="AM630" s="73">
        <v>31.2</v>
      </c>
      <c r="AN630" s="109">
        <f t="shared" si="46"/>
        <v>7.8</v>
      </c>
      <c r="AO630" s="82" t="str">
        <f t="shared" si="45"/>
        <v>1922843</v>
      </c>
      <c r="AP630" s="82">
        <f>VLOOKUP(AO630,Centros!$AA$2:$AB$490,2,FALSE)</f>
        <v>110070</v>
      </c>
      <c r="AQ630" s="82" t="str">
        <f>VLOOKUP(AP630,Centros!$U$2:$V$281,2,FALSE)</f>
        <v>COL. SAG. CORAZON JESUS-VALDERRIBA</v>
      </c>
      <c r="AR630" s="82" t="str">
        <f>VLOOKUP(A630,Centros!$AC$2:$AE$349,3,FALSE)</f>
        <v>ALGADI</v>
      </c>
      <c r="AS630" s="82">
        <f t="shared" si="44"/>
        <v>110070</v>
      </c>
      <c r="AT630" s="82">
        <f t="shared" si="47"/>
        <v>19228</v>
      </c>
    </row>
    <row r="631" spans="1:46" x14ac:dyDescent="0.3">
      <c r="A631" s="70">
        <v>19228</v>
      </c>
      <c r="B631" s="70">
        <v>150</v>
      </c>
      <c r="C631" s="71" t="s">
        <v>4095</v>
      </c>
      <c r="D631" s="70">
        <v>150</v>
      </c>
      <c r="E631" s="71" t="s">
        <v>35</v>
      </c>
      <c r="F631" s="72">
        <v>44348</v>
      </c>
      <c r="G631" s="72"/>
      <c r="H631" s="71" t="s">
        <v>4096</v>
      </c>
      <c r="I631" s="71" t="s">
        <v>4097</v>
      </c>
      <c r="J631" s="71" t="s">
        <v>4098</v>
      </c>
      <c r="K631" s="71" t="s">
        <v>4099</v>
      </c>
      <c r="L631" s="71" t="s">
        <v>4100</v>
      </c>
      <c r="M631" s="71" t="s">
        <v>4101</v>
      </c>
      <c r="N631" s="71" t="s">
        <v>264</v>
      </c>
      <c r="O631" s="71" t="s">
        <v>38</v>
      </c>
      <c r="P631" s="70">
        <v>100</v>
      </c>
      <c r="Q631" s="71" t="s">
        <v>2951</v>
      </c>
      <c r="R631" s="70">
        <v>100</v>
      </c>
      <c r="S631" s="72">
        <v>38091</v>
      </c>
      <c r="T631" s="71" t="s">
        <v>286</v>
      </c>
      <c r="U631" s="71" t="s">
        <v>126</v>
      </c>
      <c r="V631" s="72">
        <v>27315</v>
      </c>
      <c r="W631" s="71" t="s">
        <v>62</v>
      </c>
      <c r="X631" s="71" t="s">
        <v>42</v>
      </c>
      <c r="Y631" s="71" t="s">
        <v>36</v>
      </c>
      <c r="Z631" s="70">
        <v>0</v>
      </c>
      <c r="AA631" s="70">
        <v>6</v>
      </c>
      <c r="AB631" s="71" t="s">
        <v>36</v>
      </c>
      <c r="AC631" s="71" t="s">
        <v>2905</v>
      </c>
      <c r="AD631" s="71" t="s">
        <v>44</v>
      </c>
      <c r="AE631" s="71" t="s">
        <v>61</v>
      </c>
      <c r="AF631" s="71" t="s">
        <v>71</v>
      </c>
      <c r="AG631" s="71" t="s">
        <v>46</v>
      </c>
      <c r="AH631" s="73">
        <v>1584.84</v>
      </c>
      <c r="AI631" s="73">
        <v>193.14</v>
      </c>
      <c r="AJ631" s="73">
        <v>570.20000000000005</v>
      </c>
      <c r="AK631" s="70"/>
      <c r="AL631" s="73">
        <v>2348.1799999999998</v>
      </c>
      <c r="AM631" s="73">
        <v>78.27</v>
      </c>
      <c r="AN631" s="109">
        <f t="shared" si="46"/>
        <v>9.7837499999999995</v>
      </c>
      <c r="AO631" s="82" t="str">
        <f t="shared" si="45"/>
        <v>1922820</v>
      </c>
      <c r="AP631" s="82">
        <f>VLOOKUP(AO631,Centros!$AA$2:$AB$490,2,FALSE)</f>
        <v>110021</v>
      </c>
      <c r="AQ631" s="82" t="str">
        <f>VLOOKUP(AP631,Centros!$U$2:$V$281,2,FALSE)</f>
        <v>COLEGIO FUNDACION CALDEIRO</v>
      </c>
      <c r="AR631" s="82" t="str">
        <f>VLOOKUP(A631,Centros!$AC$2:$AE$349,3,FALSE)</f>
        <v>ALGADI</v>
      </c>
      <c r="AS631" s="82">
        <f t="shared" si="44"/>
        <v>110021</v>
      </c>
      <c r="AT631" s="82">
        <f t="shared" si="47"/>
        <v>19228</v>
      </c>
    </row>
    <row r="632" spans="1:46" x14ac:dyDescent="0.3">
      <c r="A632" s="70">
        <v>19228</v>
      </c>
      <c r="B632" s="70">
        <v>1720</v>
      </c>
      <c r="C632" s="71" t="s">
        <v>6323</v>
      </c>
      <c r="D632" s="70">
        <v>1720</v>
      </c>
      <c r="E632" s="71" t="s">
        <v>35</v>
      </c>
      <c r="F632" s="72">
        <v>45901</v>
      </c>
      <c r="G632" s="72"/>
      <c r="H632" s="71" t="s">
        <v>6324</v>
      </c>
      <c r="I632" s="71" t="s">
        <v>6325</v>
      </c>
      <c r="J632" s="71" t="s">
        <v>36</v>
      </c>
      <c r="K632" s="71" t="s">
        <v>6326</v>
      </c>
      <c r="L632" s="71" t="s">
        <v>6327</v>
      </c>
      <c r="M632" s="71" t="s">
        <v>6328</v>
      </c>
      <c r="N632" s="71" t="s">
        <v>152</v>
      </c>
      <c r="O632" s="71" t="s">
        <v>38</v>
      </c>
      <c r="P632" s="70">
        <v>300</v>
      </c>
      <c r="Q632" s="71" t="s">
        <v>78</v>
      </c>
      <c r="R632" s="70">
        <v>100</v>
      </c>
      <c r="S632" s="72">
        <v>36784</v>
      </c>
      <c r="T632" s="71" t="s">
        <v>5479</v>
      </c>
      <c r="U632" s="71" t="s">
        <v>259</v>
      </c>
      <c r="V632" s="72">
        <v>23633</v>
      </c>
      <c r="W632" s="71" t="s">
        <v>892</v>
      </c>
      <c r="X632" s="71" t="s">
        <v>42</v>
      </c>
      <c r="Y632" s="71" t="s">
        <v>36</v>
      </c>
      <c r="Z632" s="70">
        <v>0</v>
      </c>
      <c r="AA632" s="70">
        <v>4</v>
      </c>
      <c r="AB632" s="71" t="s">
        <v>36</v>
      </c>
      <c r="AC632" s="71" t="s">
        <v>2905</v>
      </c>
      <c r="AD632" s="71" t="s">
        <v>44</v>
      </c>
      <c r="AE632" s="71" t="s">
        <v>45</v>
      </c>
      <c r="AF632" s="71" t="s">
        <v>259</v>
      </c>
      <c r="AG632" s="71" t="s">
        <v>46</v>
      </c>
      <c r="AH632" s="73">
        <v>1624</v>
      </c>
      <c r="AI632" s="73">
        <v>199.05</v>
      </c>
      <c r="AJ632" s="73">
        <v>584.65</v>
      </c>
      <c r="AK632" s="70"/>
      <c r="AL632" s="73">
        <v>2407.6999999999998</v>
      </c>
      <c r="AM632" s="73">
        <v>80.260000000000005</v>
      </c>
      <c r="AN632" s="109">
        <f t="shared" si="46"/>
        <v>10.032500000000001</v>
      </c>
      <c r="AO632" s="82" t="str">
        <f t="shared" si="45"/>
        <v>19228114</v>
      </c>
      <c r="AP632" s="82">
        <f>VLOOKUP(AO632,Centros!$AA$2:$AB$490,2,FALSE)</f>
        <v>110305</v>
      </c>
      <c r="AQ632" s="82" t="str">
        <f>VLOOKUP(AP632,Centros!$U$2:$V$281,2,FALSE)</f>
        <v>FUNDACION COLEGIO BERRIZ</v>
      </c>
      <c r="AR632" s="82" t="str">
        <f>VLOOKUP(A632,Centros!$AC$2:$AE$349,3,FALSE)</f>
        <v>ALGADI</v>
      </c>
      <c r="AS632" s="82">
        <f t="shared" si="44"/>
        <v>110305</v>
      </c>
      <c r="AT632" s="82">
        <f t="shared" si="47"/>
        <v>19228</v>
      </c>
    </row>
    <row r="633" spans="1:46" x14ac:dyDescent="0.3">
      <c r="A633" s="70">
        <v>19218</v>
      </c>
      <c r="B633" s="70">
        <v>19</v>
      </c>
      <c r="C633" s="71" t="s">
        <v>4102</v>
      </c>
      <c r="D633" s="70">
        <v>19</v>
      </c>
      <c r="E633" s="71" t="s">
        <v>1239</v>
      </c>
      <c r="F633" s="72">
        <v>45870</v>
      </c>
      <c r="G633" s="72"/>
      <c r="H633" s="71" t="s">
        <v>4103</v>
      </c>
      <c r="I633" s="71" t="s">
        <v>4104</v>
      </c>
      <c r="J633" s="71" t="s">
        <v>36</v>
      </c>
      <c r="K633" s="71" t="s">
        <v>4105</v>
      </c>
      <c r="L633" s="71" t="s">
        <v>4106</v>
      </c>
      <c r="M633" s="71" t="s">
        <v>4107</v>
      </c>
      <c r="N633" s="71" t="s">
        <v>433</v>
      </c>
      <c r="O633" s="71" t="s">
        <v>134</v>
      </c>
      <c r="P633" s="70">
        <v>100</v>
      </c>
      <c r="Q633" s="71" t="s">
        <v>2951</v>
      </c>
      <c r="R633" s="70">
        <v>100</v>
      </c>
      <c r="S633" s="72">
        <v>45131</v>
      </c>
      <c r="T633" s="71" t="s">
        <v>2866</v>
      </c>
      <c r="U633" s="71" t="s">
        <v>901</v>
      </c>
      <c r="V633" s="72">
        <v>24903</v>
      </c>
      <c r="W633" s="71" t="s">
        <v>208</v>
      </c>
      <c r="X633" s="71" t="s">
        <v>42</v>
      </c>
      <c r="Y633" s="71" t="s">
        <v>60</v>
      </c>
      <c r="Z633" s="70">
        <v>0</v>
      </c>
      <c r="AA633" s="70">
        <v>10</v>
      </c>
      <c r="AB633" s="71" t="s">
        <v>36</v>
      </c>
      <c r="AC633" s="71" t="s">
        <v>2824</v>
      </c>
      <c r="AD633" s="71" t="s">
        <v>162</v>
      </c>
      <c r="AE633" s="71" t="s">
        <v>45</v>
      </c>
      <c r="AF633" s="71" t="s">
        <v>3322</v>
      </c>
      <c r="AG633" s="71" t="s">
        <v>46</v>
      </c>
      <c r="AH633" s="73">
        <v>1149.19</v>
      </c>
      <c r="AI633" s="73">
        <v>175.3</v>
      </c>
      <c r="AJ633" s="73">
        <v>442.95</v>
      </c>
      <c r="AK633" s="70"/>
      <c r="AL633" s="73">
        <v>1767.44</v>
      </c>
      <c r="AM633" s="73">
        <v>58.91</v>
      </c>
      <c r="AN633" s="109">
        <f t="shared" si="46"/>
        <v>7.3637499999999996</v>
      </c>
      <c r="AO633" s="82" t="str">
        <f t="shared" si="45"/>
        <v>192184</v>
      </c>
      <c r="AP633" s="82">
        <f>VLOOKUP(AO633,Centros!$AA$2:$AB$490,2,FALSE)</f>
        <v>330004</v>
      </c>
      <c r="AQ633" s="82" t="str">
        <f>VLOOKUP(AP633,Centros!$U$2:$V$281,2,FALSE)</f>
        <v>RESIDENCIA  CLARET GRANADA</v>
      </c>
      <c r="AR633" s="82" t="str">
        <f>VLOOKUP(A633,Centros!$AC$2:$AE$349,3,FALSE)</f>
        <v>ALGADI</v>
      </c>
      <c r="AS633" s="82">
        <f t="shared" si="44"/>
        <v>330004</v>
      </c>
      <c r="AT633" s="82">
        <f t="shared" si="47"/>
        <v>19218</v>
      </c>
    </row>
    <row r="634" spans="1:46" x14ac:dyDescent="0.3">
      <c r="A634" s="70">
        <v>19228</v>
      </c>
      <c r="B634" s="70">
        <v>292</v>
      </c>
      <c r="C634" s="71" t="s">
        <v>9097</v>
      </c>
      <c r="D634" s="70">
        <v>292</v>
      </c>
      <c r="E634" s="71" t="s">
        <v>35</v>
      </c>
      <c r="F634" s="72">
        <v>45908</v>
      </c>
      <c r="G634" s="72"/>
      <c r="H634" s="71" t="s">
        <v>9098</v>
      </c>
      <c r="I634" s="71" t="s">
        <v>9099</v>
      </c>
      <c r="J634" s="71" t="s">
        <v>9100</v>
      </c>
      <c r="K634" s="71" t="s">
        <v>9101</v>
      </c>
      <c r="L634" s="71" t="s">
        <v>9102</v>
      </c>
      <c r="M634" s="71" t="s">
        <v>9103</v>
      </c>
      <c r="N634" s="71" t="s">
        <v>277</v>
      </c>
      <c r="O634" s="71" t="s">
        <v>38</v>
      </c>
      <c r="P634" s="70">
        <v>300</v>
      </c>
      <c r="Q634" s="71" t="s">
        <v>78</v>
      </c>
      <c r="R634" s="70">
        <v>100</v>
      </c>
      <c r="S634" s="72">
        <v>42186</v>
      </c>
      <c r="T634" s="71" t="s">
        <v>2840</v>
      </c>
      <c r="U634" s="71" t="s">
        <v>40</v>
      </c>
      <c r="V634" s="72">
        <v>26065</v>
      </c>
      <c r="W634" s="71" t="s">
        <v>71</v>
      </c>
      <c r="X634" s="71" t="s">
        <v>42</v>
      </c>
      <c r="Y634" s="71" t="s">
        <v>36</v>
      </c>
      <c r="Z634" s="70">
        <v>0</v>
      </c>
      <c r="AA634" s="70">
        <v>10</v>
      </c>
      <c r="AB634" s="71" t="s">
        <v>36</v>
      </c>
      <c r="AC634" s="71" t="s">
        <v>2905</v>
      </c>
      <c r="AD634" s="71" t="s">
        <v>44</v>
      </c>
      <c r="AE634" s="71" t="s">
        <v>61</v>
      </c>
      <c r="AF634" s="71" t="s">
        <v>71</v>
      </c>
      <c r="AG634" s="71" t="s">
        <v>46</v>
      </c>
      <c r="AH634" s="73">
        <v>1369.61</v>
      </c>
      <c r="AI634" s="73">
        <v>178.28</v>
      </c>
      <c r="AJ634" s="73">
        <v>496.41</v>
      </c>
      <c r="AK634" s="70"/>
      <c r="AL634" s="73">
        <v>2044.3</v>
      </c>
      <c r="AM634" s="73">
        <v>68.14</v>
      </c>
      <c r="AN634" s="109">
        <f t="shared" si="46"/>
        <v>8.5175000000000001</v>
      </c>
      <c r="AO634" s="82" t="str">
        <f t="shared" si="45"/>
        <v>1922840</v>
      </c>
      <c r="AP634" s="82">
        <f>VLOOKUP(AO634,Centros!$AA$2:$AB$490,2,FALSE)</f>
        <v>110060</v>
      </c>
      <c r="AQ634" s="82" t="str">
        <f>VLOOKUP(AP634,Centros!$U$2:$V$281,2,FALSE)</f>
        <v>COL. SAN BUENAVENTURA</v>
      </c>
      <c r="AR634" s="82" t="str">
        <f>VLOOKUP(A634,Centros!$AC$2:$AE$349,3,FALSE)</f>
        <v>ALGADI</v>
      </c>
      <c r="AS634" s="82">
        <f t="shared" si="44"/>
        <v>110060</v>
      </c>
      <c r="AT634" s="82">
        <f t="shared" si="47"/>
        <v>19228</v>
      </c>
    </row>
    <row r="635" spans="1:46" x14ac:dyDescent="0.3">
      <c r="A635" s="70">
        <v>19228</v>
      </c>
      <c r="B635" s="70">
        <v>2189</v>
      </c>
      <c r="C635" s="71" t="s">
        <v>6329</v>
      </c>
      <c r="D635" s="70">
        <v>2189</v>
      </c>
      <c r="E635" s="71" t="s">
        <v>35</v>
      </c>
      <c r="F635" s="72">
        <v>45895</v>
      </c>
      <c r="G635" s="72"/>
      <c r="H635" s="71" t="s">
        <v>6330</v>
      </c>
      <c r="I635" s="71" t="s">
        <v>6331</v>
      </c>
      <c r="J635" s="71" t="s">
        <v>6332</v>
      </c>
      <c r="K635" s="71" t="s">
        <v>6333</v>
      </c>
      <c r="L635" s="71" t="s">
        <v>6334</v>
      </c>
      <c r="M635" s="71" t="s">
        <v>6335</v>
      </c>
      <c r="N635" s="71" t="s">
        <v>356</v>
      </c>
      <c r="O635" s="71" t="s">
        <v>38</v>
      </c>
      <c r="P635" s="70">
        <v>300</v>
      </c>
      <c r="Q635" s="71" t="s">
        <v>57</v>
      </c>
      <c r="R635" s="70">
        <v>50</v>
      </c>
      <c r="S635" s="72">
        <v>41555</v>
      </c>
      <c r="T635" s="71" t="s">
        <v>2831</v>
      </c>
      <c r="U635" s="71" t="s">
        <v>58</v>
      </c>
      <c r="V635" s="72">
        <v>23119</v>
      </c>
      <c r="W635" s="71" t="s">
        <v>91</v>
      </c>
      <c r="X635" s="71" t="s">
        <v>42</v>
      </c>
      <c r="Y635" s="71" t="s">
        <v>140</v>
      </c>
      <c r="Z635" s="70">
        <v>2</v>
      </c>
      <c r="AA635" s="70">
        <v>10</v>
      </c>
      <c r="AB635" s="71" t="s">
        <v>36</v>
      </c>
      <c r="AC635" s="71" t="s">
        <v>2905</v>
      </c>
      <c r="AD635" s="71" t="s">
        <v>44</v>
      </c>
      <c r="AE635" s="71" t="s">
        <v>45</v>
      </c>
      <c r="AF635" s="71" t="s">
        <v>58</v>
      </c>
      <c r="AG635" s="71" t="s">
        <v>46</v>
      </c>
      <c r="AH635" s="73">
        <v>769.87</v>
      </c>
      <c r="AI635" s="73">
        <v>90.64</v>
      </c>
      <c r="AJ635" s="73">
        <v>275.95999999999998</v>
      </c>
      <c r="AK635" s="70"/>
      <c r="AL635" s="73">
        <v>1136.47</v>
      </c>
      <c r="AM635" s="73">
        <v>37.880000000000003</v>
      </c>
      <c r="AN635" s="109">
        <f t="shared" si="46"/>
        <v>9.4700000000000006</v>
      </c>
      <c r="AO635" s="82" t="str">
        <f t="shared" si="45"/>
        <v>1922861</v>
      </c>
      <c r="AP635" s="82">
        <f>VLOOKUP(AO635,Centros!$AA$2:$AB$490,2,FALSE)</f>
        <v>110807</v>
      </c>
      <c r="AQ635" s="82" t="str">
        <f>VLOOKUP(AP635,Centros!$U$2:$V$281,2,FALSE)</f>
        <v>COLEGIO NTRA SRA BUEN CONSEJO</v>
      </c>
      <c r="AR635" s="82" t="str">
        <f>VLOOKUP(A635,Centros!$AC$2:$AE$349,3,FALSE)</f>
        <v>ALGADI</v>
      </c>
      <c r="AS635" s="82">
        <f t="shared" si="44"/>
        <v>110807</v>
      </c>
      <c r="AT635" s="82">
        <f t="shared" si="47"/>
        <v>19228</v>
      </c>
    </row>
    <row r="636" spans="1:46" x14ac:dyDescent="0.3">
      <c r="A636" s="70">
        <v>19228</v>
      </c>
      <c r="B636" s="70">
        <v>206</v>
      </c>
      <c r="C636" s="71" t="s">
        <v>9104</v>
      </c>
      <c r="D636" s="70">
        <v>206</v>
      </c>
      <c r="E636" s="71" t="s">
        <v>35</v>
      </c>
      <c r="F636" s="72">
        <v>45904</v>
      </c>
      <c r="G636" s="72"/>
      <c r="H636" s="71" t="s">
        <v>9105</v>
      </c>
      <c r="I636" s="71" t="s">
        <v>9106</v>
      </c>
      <c r="J636" s="71" t="s">
        <v>9107</v>
      </c>
      <c r="K636" s="71" t="s">
        <v>9108</v>
      </c>
      <c r="L636" s="71" t="s">
        <v>9109</v>
      </c>
      <c r="M636" s="71" t="s">
        <v>9110</v>
      </c>
      <c r="N636" s="71" t="s">
        <v>244</v>
      </c>
      <c r="O636" s="71" t="s">
        <v>38</v>
      </c>
      <c r="P636" s="70">
        <v>300</v>
      </c>
      <c r="Q636" s="71" t="s">
        <v>78</v>
      </c>
      <c r="R636" s="70">
        <v>37.5</v>
      </c>
      <c r="S636" s="72">
        <v>42619</v>
      </c>
      <c r="T636" s="71" t="s">
        <v>2836</v>
      </c>
      <c r="U636" s="71" t="s">
        <v>40</v>
      </c>
      <c r="V636" s="72">
        <v>25095</v>
      </c>
      <c r="W636" s="71" t="s">
        <v>131</v>
      </c>
      <c r="X636" s="71" t="s">
        <v>42</v>
      </c>
      <c r="Y636" s="71" t="s">
        <v>36</v>
      </c>
      <c r="Z636" s="70">
        <v>0</v>
      </c>
      <c r="AA636" s="70">
        <v>10</v>
      </c>
      <c r="AB636" s="71" t="s">
        <v>36</v>
      </c>
      <c r="AC636" s="71" t="s">
        <v>2905</v>
      </c>
      <c r="AD636" s="71" t="s">
        <v>44</v>
      </c>
      <c r="AE636" s="71" t="s">
        <v>53</v>
      </c>
      <c r="AF636" s="71" t="s">
        <v>285</v>
      </c>
      <c r="AG636" s="71" t="s">
        <v>46</v>
      </c>
      <c r="AH636" s="73">
        <v>450.02</v>
      </c>
      <c r="AI636" s="73">
        <v>67.98</v>
      </c>
      <c r="AJ636" s="73">
        <v>184.1</v>
      </c>
      <c r="AK636" s="70"/>
      <c r="AL636" s="73">
        <v>702.1</v>
      </c>
      <c r="AM636" s="73">
        <v>23.4</v>
      </c>
      <c r="AN636" s="109">
        <f t="shared" si="46"/>
        <v>7.8</v>
      </c>
      <c r="AO636" s="82" t="str">
        <f t="shared" si="45"/>
        <v>1922836</v>
      </c>
      <c r="AP636" s="82">
        <f>VLOOKUP(AO636,Centros!$AA$2:$AB$490,2,FALSE)</f>
        <v>110030</v>
      </c>
      <c r="AQ636" s="82" t="str">
        <f>VLOOKUP(AP636,Centros!$U$2:$V$281,2,FALSE)</f>
        <v>COLEGIO INMACULADA</v>
      </c>
      <c r="AR636" s="82" t="str">
        <f>VLOOKUP(A636,Centros!$AC$2:$AE$349,3,FALSE)</f>
        <v>ALGADI</v>
      </c>
      <c r="AS636" s="82">
        <f t="shared" si="44"/>
        <v>110030</v>
      </c>
      <c r="AT636" s="82">
        <f t="shared" si="47"/>
        <v>19228</v>
      </c>
    </row>
    <row r="637" spans="1:46" x14ac:dyDescent="0.3">
      <c r="A637" s="70">
        <v>20028</v>
      </c>
      <c r="B637" s="70">
        <v>347</v>
      </c>
      <c r="C637" s="71" t="s">
        <v>6336</v>
      </c>
      <c r="D637" s="70">
        <v>347</v>
      </c>
      <c r="E637" s="71" t="s">
        <v>63</v>
      </c>
      <c r="F637" s="72">
        <v>45908</v>
      </c>
      <c r="G637" s="72"/>
      <c r="H637" s="71" t="s">
        <v>6337</v>
      </c>
      <c r="I637" s="71" t="s">
        <v>6338</v>
      </c>
      <c r="J637" s="71" t="s">
        <v>6339</v>
      </c>
      <c r="K637" s="71" t="s">
        <v>6339</v>
      </c>
      <c r="L637" s="71" t="s">
        <v>6340</v>
      </c>
      <c r="M637" s="71" t="s">
        <v>6341</v>
      </c>
      <c r="N637" s="71" t="s">
        <v>72</v>
      </c>
      <c r="O637" s="71" t="s">
        <v>38</v>
      </c>
      <c r="P637" s="70">
        <v>300</v>
      </c>
      <c r="Q637" s="71" t="s">
        <v>57</v>
      </c>
      <c r="R637" s="70">
        <v>50</v>
      </c>
      <c r="S637" s="72">
        <v>44634</v>
      </c>
      <c r="T637" s="71" t="s">
        <v>5923</v>
      </c>
      <c r="U637" s="71" t="s">
        <v>79</v>
      </c>
      <c r="V637" s="72">
        <v>31418</v>
      </c>
      <c r="W637" s="71" t="s">
        <v>125</v>
      </c>
      <c r="X637" s="71" t="s">
        <v>51</v>
      </c>
      <c r="Y637" s="71" t="s">
        <v>52</v>
      </c>
      <c r="Z637" s="70">
        <v>0</v>
      </c>
      <c r="AA637" s="70">
        <v>10</v>
      </c>
      <c r="AB637" s="71" t="s">
        <v>36</v>
      </c>
      <c r="AC637" s="71" t="s">
        <v>2905</v>
      </c>
      <c r="AD637" s="71" t="s">
        <v>44</v>
      </c>
      <c r="AE637" s="71" t="s">
        <v>45</v>
      </c>
      <c r="AF637" s="71" t="s">
        <v>79</v>
      </c>
      <c r="AG637" s="71" t="s">
        <v>46</v>
      </c>
      <c r="AH637" s="73">
        <v>600.02</v>
      </c>
      <c r="AI637" s="73">
        <v>90.64</v>
      </c>
      <c r="AJ637" s="73">
        <v>253.89</v>
      </c>
      <c r="AK637" s="70"/>
      <c r="AL637" s="73">
        <v>944.55</v>
      </c>
      <c r="AM637" s="73">
        <v>31.49</v>
      </c>
      <c r="AN637" s="109">
        <f t="shared" si="46"/>
        <v>7.8724999999999996</v>
      </c>
      <c r="AO637" s="82" t="str">
        <f t="shared" si="45"/>
        <v>2002832</v>
      </c>
      <c r="AP637" s="82">
        <f>VLOOKUP(AO637,Centros!$AA$2:$AB$490,2,FALSE)</f>
        <v>110201</v>
      </c>
      <c r="AQ637" s="82" t="str">
        <f>VLOOKUP(AP637,Centros!$U$2:$V$281,2,FALSE)</f>
        <v>GREDOS SAN DIEGO - VALLECAS</v>
      </c>
      <c r="AR637" s="82" t="str">
        <f>VLOOKUP(A637,Centros!$AC$2:$AE$349,3,FALSE)</f>
        <v>SMI</v>
      </c>
      <c r="AS637" s="82">
        <f t="shared" si="44"/>
        <v>110201</v>
      </c>
      <c r="AT637" s="82">
        <f t="shared" si="47"/>
        <v>20028</v>
      </c>
    </row>
    <row r="638" spans="1:46" x14ac:dyDescent="0.3">
      <c r="A638" s="70">
        <v>19241</v>
      </c>
      <c r="B638" s="70">
        <v>19</v>
      </c>
      <c r="C638" s="71" t="s">
        <v>9111</v>
      </c>
      <c r="D638" s="70">
        <v>19</v>
      </c>
      <c r="E638" s="71" t="s">
        <v>178</v>
      </c>
      <c r="F638" s="72">
        <v>45895</v>
      </c>
      <c r="G638" s="72"/>
      <c r="H638" s="71" t="s">
        <v>9112</v>
      </c>
      <c r="I638" s="71" t="s">
        <v>9113</v>
      </c>
      <c r="J638" s="71" t="s">
        <v>36</v>
      </c>
      <c r="K638" s="71" t="s">
        <v>9114</v>
      </c>
      <c r="L638" s="71" t="s">
        <v>9115</v>
      </c>
      <c r="M638" s="71" t="s">
        <v>9116</v>
      </c>
      <c r="N638" s="71" t="s">
        <v>213</v>
      </c>
      <c r="O638" s="71" t="s">
        <v>176</v>
      </c>
      <c r="P638" s="70">
        <v>389</v>
      </c>
      <c r="Q638" s="71" t="s">
        <v>167</v>
      </c>
      <c r="R638" s="70">
        <v>62.5</v>
      </c>
      <c r="S638" s="72">
        <v>45168</v>
      </c>
      <c r="T638" s="71" t="s">
        <v>7821</v>
      </c>
      <c r="U638" s="71" t="s">
        <v>82</v>
      </c>
      <c r="V638" s="72">
        <v>27904</v>
      </c>
      <c r="W638" s="71" t="s">
        <v>111</v>
      </c>
      <c r="X638" s="71" t="s">
        <v>42</v>
      </c>
      <c r="Y638" s="71" t="s">
        <v>60</v>
      </c>
      <c r="Z638" s="70">
        <v>0</v>
      </c>
      <c r="AA638" s="70">
        <v>10</v>
      </c>
      <c r="AB638" s="71" t="s">
        <v>36</v>
      </c>
      <c r="AC638" s="71" t="s">
        <v>2911</v>
      </c>
      <c r="AD638" s="71" t="s">
        <v>44</v>
      </c>
      <c r="AE638" s="71" t="s">
        <v>61</v>
      </c>
      <c r="AF638" s="71" t="s">
        <v>7414</v>
      </c>
      <c r="AG638" s="71" t="s">
        <v>46</v>
      </c>
      <c r="AH638" s="73">
        <v>723.43</v>
      </c>
      <c r="AI638" s="73">
        <v>221.05</v>
      </c>
      <c r="AJ638" s="73">
        <v>306.83</v>
      </c>
      <c r="AK638" s="70"/>
      <c r="AL638" s="73">
        <v>1251.31</v>
      </c>
      <c r="AM638" s="73">
        <v>41.71</v>
      </c>
      <c r="AN638" s="109">
        <f t="shared" si="46"/>
        <v>8.3420000000000005</v>
      </c>
      <c r="AO638" s="82" t="str">
        <f t="shared" si="45"/>
        <v>192413</v>
      </c>
      <c r="AP638" s="82">
        <f>VLOOKUP(AO638,Centros!$AA$2:$AB$490,2,FALSE)</f>
        <v>110105</v>
      </c>
      <c r="AQ638" s="82" t="str">
        <f>VLOOKUP(AP638,Centros!$U$2:$V$281,2,FALSE)</f>
        <v>COLEGIO SAN HERMENEGILDO</v>
      </c>
      <c r="AR638" s="82" t="str">
        <f>VLOOKUP(A638,Centros!$AC$2:$AE$349,3,FALSE)</f>
        <v>ALGADI</v>
      </c>
      <c r="AS638" s="82">
        <f t="shared" si="44"/>
        <v>110105</v>
      </c>
      <c r="AT638" s="82">
        <f t="shared" si="47"/>
        <v>19241</v>
      </c>
    </row>
    <row r="639" spans="1:46" x14ac:dyDescent="0.3">
      <c r="A639" s="70">
        <v>19228</v>
      </c>
      <c r="B639" s="70">
        <v>795</v>
      </c>
      <c r="C639" s="71" t="s">
        <v>4108</v>
      </c>
      <c r="D639" s="70">
        <v>795</v>
      </c>
      <c r="E639" s="71" t="s">
        <v>35</v>
      </c>
      <c r="F639" s="72">
        <v>45597</v>
      </c>
      <c r="G639" s="72"/>
      <c r="H639" s="71" t="s">
        <v>4109</v>
      </c>
      <c r="I639" s="71" t="s">
        <v>4110</v>
      </c>
      <c r="J639" s="71" t="s">
        <v>36</v>
      </c>
      <c r="K639" s="71" t="s">
        <v>4111</v>
      </c>
      <c r="L639" s="71" t="s">
        <v>4112</v>
      </c>
      <c r="M639" s="71" t="s">
        <v>4113</v>
      </c>
      <c r="N639" s="71" t="s">
        <v>37</v>
      </c>
      <c r="O639" s="71" t="s">
        <v>38</v>
      </c>
      <c r="P639" s="70">
        <v>100</v>
      </c>
      <c r="Q639" s="71" t="s">
        <v>2951</v>
      </c>
      <c r="R639" s="70">
        <v>100</v>
      </c>
      <c r="S639" s="72">
        <v>42614</v>
      </c>
      <c r="T639" s="71" t="s">
        <v>2840</v>
      </c>
      <c r="U639" s="71" t="s">
        <v>287</v>
      </c>
      <c r="V639" s="72">
        <v>22259</v>
      </c>
      <c r="W639" s="71" t="s">
        <v>71</v>
      </c>
      <c r="X639" s="71" t="s">
        <v>51</v>
      </c>
      <c r="Y639" s="71" t="s">
        <v>36</v>
      </c>
      <c r="Z639" s="70">
        <v>0</v>
      </c>
      <c r="AA639" s="70">
        <v>6</v>
      </c>
      <c r="AB639" s="71" t="s">
        <v>36</v>
      </c>
      <c r="AC639" s="71" t="s">
        <v>2905</v>
      </c>
      <c r="AD639" s="71" t="s">
        <v>44</v>
      </c>
      <c r="AE639" s="71" t="s">
        <v>3766</v>
      </c>
      <c r="AF639" s="71" t="s">
        <v>369</v>
      </c>
      <c r="AG639" s="71" t="s">
        <v>46</v>
      </c>
      <c r="AH639" s="73">
        <v>1200.04</v>
      </c>
      <c r="AI639" s="73">
        <v>181.29</v>
      </c>
      <c r="AJ639" s="73">
        <v>442.98</v>
      </c>
      <c r="AK639" s="70"/>
      <c r="AL639" s="73">
        <v>1824.31</v>
      </c>
      <c r="AM639" s="73">
        <v>60.81</v>
      </c>
      <c r="AN639" s="109">
        <f t="shared" si="46"/>
        <v>7.6012500000000003</v>
      </c>
      <c r="AO639" s="82" t="str">
        <f t="shared" si="45"/>
        <v>1922840</v>
      </c>
      <c r="AP639" s="82">
        <f>VLOOKUP(AO639,Centros!$AA$2:$AB$490,2,FALSE)</f>
        <v>110060</v>
      </c>
      <c r="AQ639" s="82" t="str">
        <f>VLOOKUP(AP639,Centros!$U$2:$V$281,2,FALSE)</f>
        <v>COL. SAN BUENAVENTURA</v>
      </c>
      <c r="AR639" s="82" t="str">
        <f>VLOOKUP(A639,Centros!$AC$2:$AE$349,3,FALSE)</f>
        <v>ALGADI</v>
      </c>
      <c r="AS639" s="82">
        <f t="shared" si="44"/>
        <v>110060</v>
      </c>
      <c r="AT639" s="82">
        <f t="shared" si="47"/>
        <v>19228</v>
      </c>
    </row>
    <row r="640" spans="1:46" x14ac:dyDescent="0.3">
      <c r="A640" s="70">
        <v>19228</v>
      </c>
      <c r="B640" s="70">
        <v>1719</v>
      </c>
      <c r="C640" s="71" t="s">
        <v>6342</v>
      </c>
      <c r="D640" s="70">
        <v>1719</v>
      </c>
      <c r="E640" s="71" t="s">
        <v>35</v>
      </c>
      <c r="F640" s="72">
        <v>45901</v>
      </c>
      <c r="G640" s="72"/>
      <c r="H640" s="71" t="s">
        <v>6343</v>
      </c>
      <c r="I640" s="71" t="s">
        <v>6344</v>
      </c>
      <c r="J640" s="71" t="s">
        <v>36</v>
      </c>
      <c r="K640" s="71" t="s">
        <v>6345</v>
      </c>
      <c r="L640" s="71" t="s">
        <v>6346</v>
      </c>
      <c r="M640" s="71" t="s">
        <v>6347</v>
      </c>
      <c r="N640" s="71" t="s">
        <v>6348</v>
      </c>
      <c r="O640" s="71" t="s">
        <v>38</v>
      </c>
      <c r="P640" s="70">
        <v>300</v>
      </c>
      <c r="Q640" s="71" t="s">
        <v>78</v>
      </c>
      <c r="R640" s="70">
        <v>100</v>
      </c>
      <c r="S640" s="72">
        <v>40798</v>
      </c>
      <c r="T640" s="71" t="s">
        <v>890</v>
      </c>
      <c r="U640" s="71" t="s">
        <v>153</v>
      </c>
      <c r="V640" s="72">
        <v>26304</v>
      </c>
      <c r="W640" s="71" t="s">
        <v>891</v>
      </c>
      <c r="X640" s="71" t="s">
        <v>51</v>
      </c>
      <c r="Y640" s="71" t="s">
        <v>36</v>
      </c>
      <c r="Z640" s="70">
        <v>0</v>
      </c>
      <c r="AA640" s="70">
        <v>6</v>
      </c>
      <c r="AB640" s="71" t="s">
        <v>36</v>
      </c>
      <c r="AC640" s="71" t="s">
        <v>2905</v>
      </c>
      <c r="AD640" s="71" t="s">
        <v>44</v>
      </c>
      <c r="AE640" s="71" t="s">
        <v>45</v>
      </c>
      <c r="AF640" s="71" t="s">
        <v>153</v>
      </c>
      <c r="AG640" s="71" t="s">
        <v>46</v>
      </c>
      <c r="AH640" s="73">
        <v>1719.11</v>
      </c>
      <c r="AI640" s="70"/>
      <c r="AJ640" s="73">
        <v>-984.02</v>
      </c>
      <c r="AK640" s="70"/>
      <c r="AL640" s="73">
        <v>735.09</v>
      </c>
      <c r="AM640" s="73">
        <v>23.71</v>
      </c>
      <c r="AN640" s="109">
        <f t="shared" si="46"/>
        <v>2.9637500000000001</v>
      </c>
      <c r="AO640" s="82" t="str">
        <f t="shared" si="45"/>
        <v>19228113</v>
      </c>
      <c r="AP640" s="82">
        <f>VLOOKUP(AO640,Centros!$AA$2:$AB$490,2,FALSE)</f>
        <v>110504</v>
      </c>
      <c r="AQ640" s="82" t="str">
        <f>VLOOKUP(AP640,Centros!$U$2:$V$281,2,FALSE)</f>
        <v>COLEGIO JESUS MAESTRO</v>
      </c>
      <c r="AR640" s="82" t="str">
        <f>VLOOKUP(A640,Centros!$AC$2:$AE$349,3,FALSE)</f>
        <v>ALGADI</v>
      </c>
      <c r="AS640" s="82">
        <f t="shared" si="44"/>
        <v>110504</v>
      </c>
      <c r="AT640" s="82">
        <f t="shared" si="47"/>
        <v>19228</v>
      </c>
    </row>
    <row r="641" spans="1:46" x14ac:dyDescent="0.3">
      <c r="A641" s="70">
        <v>19228</v>
      </c>
      <c r="B641" s="70">
        <v>1739</v>
      </c>
      <c r="C641" s="71" t="s">
        <v>6349</v>
      </c>
      <c r="D641" s="70">
        <v>1739</v>
      </c>
      <c r="E641" s="71" t="s">
        <v>35</v>
      </c>
      <c r="F641" s="72">
        <v>45904</v>
      </c>
      <c r="G641" s="72"/>
      <c r="H641" s="71" t="s">
        <v>6350</v>
      </c>
      <c r="I641" s="71" t="s">
        <v>6351</v>
      </c>
      <c r="J641" s="71" t="s">
        <v>6352</v>
      </c>
      <c r="K641" s="71" t="s">
        <v>6353</v>
      </c>
      <c r="L641" s="71" t="s">
        <v>6354</v>
      </c>
      <c r="M641" s="71" t="s">
        <v>6355</v>
      </c>
      <c r="N641" s="71" t="s">
        <v>77</v>
      </c>
      <c r="O641" s="71" t="s">
        <v>38</v>
      </c>
      <c r="P641" s="70">
        <v>300</v>
      </c>
      <c r="Q641" s="71" t="s">
        <v>78</v>
      </c>
      <c r="R641" s="70">
        <v>100</v>
      </c>
      <c r="S641" s="72">
        <v>33857</v>
      </c>
      <c r="T641" s="71" t="s">
        <v>5270</v>
      </c>
      <c r="U641" s="71" t="s">
        <v>254</v>
      </c>
      <c r="V641" s="72">
        <v>23732</v>
      </c>
      <c r="W641" s="71" t="s">
        <v>896</v>
      </c>
      <c r="X641" s="71" t="s">
        <v>42</v>
      </c>
      <c r="Y641" s="71" t="s">
        <v>36</v>
      </c>
      <c r="Z641" s="70">
        <v>0</v>
      </c>
      <c r="AA641" s="70">
        <v>10</v>
      </c>
      <c r="AB641" s="71" t="s">
        <v>36</v>
      </c>
      <c r="AC641" s="71" t="s">
        <v>2905</v>
      </c>
      <c r="AD641" s="71" t="s">
        <v>44</v>
      </c>
      <c r="AE641" s="71" t="s">
        <v>45</v>
      </c>
      <c r="AF641" s="71" t="s">
        <v>254</v>
      </c>
      <c r="AG641" s="71" t="s">
        <v>46</v>
      </c>
      <c r="AH641" s="73">
        <v>1425.62</v>
      </c>
      <c r="AI641" s="73">
        <v>199.94</v>
      </c>
      <c r="AJ641" s="73">
        <v>521.30999999999995</v>
      </c>
      <c r="AK641" s="70"/>
      <c r="AL641" s="73">
        <v>2146.87</v>
      </c>
      <c r="AM641" s="73">
        <v>71.56</v>
      </c>
      <c r="AN641" s="109">
        <f t="shared" si="46"/>
        <v>8.9450000000000003</v>
      </c>
      <c r="AO641" s="82" t="str">
        <f t="shared" si="45"/>
        <v>19228119</v>
      </c>
      <c r="AP641" s="82">
        <f>VLOOKUP(AO641,Centros!$AA$2:$AB$490,2,FALSE)</f>
        <v>110301</v>
      </c>
      <c r="AQ641" s="82" t="str">
        <f>VLOOKUP(AP641,Centros!$U$2:$V$281,2,FALSE)</f>
        <v>FUND. ED. MARY WARD (IRL. SOTO)</v>
      </c>
      <c r="AR641" s="82" t="str">
        <f>VLOOKUP(A641,Centros!$AC$2:$AE$349,3,FALSE)</f>
        <v>ALGADI</v>
      </c>
      <c r="AS641" s="82">
        <f t="shared" si="44"/>
        <v>110301</v>
      </c>
      <c r="AT641" s="82">
        <f t="shared" si="47"/>
        <v>19228</v>
      </c>
    </row>
    <row r="642" spans="1:46" x14ac:dyDescent="0.3">
      <c r="A642" s="70">
        <v>19228</v>
      </c>
      <c r="B642" s="70">
        <v>2200</v>
      </c>
      <c r="C642" s="71" t="s">
        <v>9117</v>
      </c>
      <c r="D642" s="70">
        <v>2200</v>
      </c>
      <c r="E642" s="71" t="s">
        <v>35</v>
      </c>
      <c r="F642" s="72">
        <v>45894</v>
      </c>
      <c r="G642" s="72"/>
      <c r="H642" s="71" t="s">
        <v>9118</v>
      </c>
      <c r="I642" s="71" t="s">
        <v>9119</v>
      </c>
      <c r="J642" s="71" t="s">
        <v>36</v>
      </c>
      <c r="K642" s="71" t="s">
        <v>9120</v>
      </c>
      <c r="L642" s="71" t="s">
        <v>9121</v>
      </c>
      <c r="M642" s="71" t="s">
        <v>9122</v>
      </c>
      <c r="N642" s="71" t="s">
        <v>36</v>
      </c>
      <c r="O642" s="71" t="s">
        <v>38</v>
      </c>
      <c r="P642" s="70">
        <v>510</v>
      </c>
      <c r="Q642" s="71" t="s">
        <v>7523</v>
      </c>
      <c r="R642" s="70">
        <v>75</v>
      </c>
      <c r="S642" s="72">
        <v>45894</v>
      </c>
      <c r="T642" s="71" t="s">
        <v>8746</v>
      </c>
      <c r="U642" s="71" t="s">
        <v>755</v>
      </c>
      <c r="V642" s="72">
        <v>23858</v>
      </c>
      <c r="W642" s="71" t="s">
        <v>900</v>
      </c>
      <c r="X642" s="71" t="s">
        <v>51</v>
      </c>
      <c r="Y642" s="71" t="s">
        <v>36</v>
      </c>
      <c r="Z642" s="70">
        <v>0</v>
      </c>
      <c r="AA642" s="70">
        <v>8</v>
      </c>
      <c r="AB642" s="71" t="s">
        <v>36</v>
      </c>
      <c r="AC642" s="71" t="s">
        <v>2905</v>
      </c>
      <c r="AD642" s="71" t="s">
        <v>44</v>
      </c>
      <c r="AE642" s="71" t="s">
        <v>45</v>
      </c>
      <c r="AF642" s="71" t="s">
        <v>329</v>
      </c>
      <c r="AG642" s="71" t="s">
        <v>46</v>
      </c>
      <c r="AH642" s="73">
        <v>888</v>
      </c>
      <c r="AI642" s="73">
        <v>144.85</v>
      </c>
      <c r="AJ642" s="73">
        <v>368.23</v>
      </c>
      <c r="AK642" s="70"/>
      <c r="AL642" s="73">
        <v>1401.08</v>
      </c>
      <c r="AM642" s="73">
        <v>46.7</v>
      </c>
      <c r="AN642" s="109">
        <f t="shared" si="46"/>
        <v>7.7833333333333341</v>
      </c>
      <c r="AO642" s="82" t="str">
        <f t="shared" si="45"/>
        <v>19228122</v>
      </c>
      <c r="AP642" s="82">
        <f>VLOOKUP(AO642,Centros!$AA$2:$AB$490,2,FALSE)</f>
        <v>999999</v>
      </c>
      <c r="AQ642" s="82" t="str">
        <f>VLOOKUP(AP642,Centros!$U$2:$V$281,2,FALSE)</f>
        <v>ALMACEN ALCORCON</v>
      </c>
      <c r="AR642" s="82" t="str">
        <f>VLOOKUP(A642,Centros!$AC$2:$AE$349,3,FALSE)</f>
        <v>ALGADI</v>
      </c>
      <c r="AS642" s="82">
        <f t="shared" si="44"/>
        <v>999999</v>
      </c>
      <c r="AT642" s="82">
        <f t="shared" si="47"/>
        <v>19228</v>
      </c>
    </row>
    <row r="643" spans="1:46" x14ac:dyDescent="0.3">
      <c r="A643" s="70">
        <v>20028</v>
      </c>
      <c r="B643" s="70">
        <v>520</v>
      </c>
      <c r="C643" s="71" t="s">
        <v>6357</v>
      </c>
      <c r="D643" s="70">
        <v>520</v>
      </c>
      <c r="E643" s="71" t="s">
        <v>63</v>
      </c>
      <c r="F643" s="72">
        <v>45908</v>
      </c>
      <c r="G643" s="72"/>
      <c r="H643" s="71" t="s">
        <v>6358</v>
      </c>
      <c r="I643" s="71" t="s">
        <v>6359</v>
      </c>
      <c r="J643" s="71" t="s">
        <v>36</v>
      </c>
      <c r="K643" s="71" t="s">
        <v>6360</v>
      </c>
      <c r="L643" s="71" t="s">
        <v>6361</v>
      </c>
      <c r="M643" s="71" t="s">
        <v>6362</v>
      </c>
      <c r="N643" s="71" t="s">
        <v>64</v>
      </c>
      <c r="O643" s="71" t="s">
        <v>38</v>
      </c>
      <c r="P643" s="70">
        <v>300</v>
      </c>
      <c r="Q643" s="71" t="s">
        <v>57</v>
      </c>
      <c r="R643" s="70">
        <v>25</v>
      </c>
      <c r="S643" s="72">
        <v>44910</v>
      </c>
      <c r="T643" s="71" t="s">
        <v>5605</v>
      </c>
      <c r="U643" s="71" t="s">
        <v>79</v>
      </c>
      <c r="V643" s="72">
        <v>34111</v>
      </c>
      <c r="W643" s="71" t="s">
        <v>158</v>
      </c>
      <c r="X643" s="71" t="s">
        <v>42</v>
      </c>
      <c r="Y643" s="71" t="s">
        <v>36</v>
      </c>
      <c r="Z643" s="70">
        <v>0</v>
      </c>
      <c r="AA643" s="70">
        <v>10</v>
      </c>
      <c r="AB643" s="71" t="s">
        <v>36</v>
      </c>
      <c r="AC643" s="71" t="s">
        <v>2905</v>
      </c>
      <c r="AD643" s="71" t="s">
        <v>44</v>
      </c>
      <c r="AE643" s="71" t="s">
        <v>45</v>
      </c>
      <c r="AF643" s="71" t="s">
        <v>5472</v>
      </c>
      <c r="AG643" s="71" t="s">
        <v>46</v>
      </c>
      <c r="AH643" s="73">
        <v>300.01</v>
      </c>
      <c r="AI643" s="73">
        <v>45.32</v>
      </c>
      <c r="AJ643" s="73">
        <v>126.95</v>
      </c>
      <c r="AK643" s="70"/>
      <c r="AL643" s="73">
        <v>472.28</v>
      </c>
      <c r="AM643" s="73">
        <v>15.74</v>
      </c>
      <c r="AN643" s="109">
        <f t="shared" si="46"/>
        <v>7.87</v>
      </c>
      <c r="AO643" s="82" t="str">
        <f t="shared" si="45"/>
        <v>2002825</v>
      </c>
      <c r="AP643" s="82">
        <f>VLOOKUP(AO643,Centros!$AA$2:$AB$490,2,FALSE)</f>
        <v>110801</v>
      </c>
      <c r="AQ643" s="82" t="str">
        <f>VLOOKUP(AP643,Centros!$U$2:$V$281,2,FALSE)</f>
        <v>COL. VEDRUNA CARABANCHEL</v>
      </c>
      <c r="AR643" s="82" t="str">
        <f>VLOOKUP(A643,Centros!$AC$2:$AE$349,3,FALSE)</f>
        <v>SMI</v>
      </c>
      <c r="AS643" s="82">
        <f t="shared" si="44"/>
        <v>110801</v>
      </c>
      <c r="AT643" s="82">
        <f t="shared" si="47"/>
        <v>20028</v>
      </c>
    </row>
    <row r="644" spans="1:46" x14ac:dyDescent="0.3">
      <c r="A644" s="70">
        <v>20028</v>
      </c>
      <c r="B644" s="70">
        <v>1015</v>
      </c>
      <c r="C644" s="71" t="s">
        <v>9123</v>
      </c>
      <c r="D644" s="70">
        <v>1015</v>
      </c>
      <c r="E644" s="71" t="s">
        <v>63</v>
      </c>
      <c r="F644" s="72">
        <v>45931</v>
      </c>
      <c r="G644" s="72"/>
      <c r="H644" s="71" t="s">
        <v>9124</v>
      </c>
      <c r="I644" s="71" t="s">
        <v>9125</v>
      </c>
      <c r="J644" s="71" t="s">
        <v>36</v>
      </c>
      <c r="K644" s="71" t="s">
        <v>9126</v>
      </c>
      <c r="L644" s="71" t="s">
        <v>9127</v>
      </c>
      <c r="M644" s="71" t="s">
        <v>9128</v>
      </c>
      <c r="N644" s="71" t="s">
        <v>37</v>
      </c>
      <c r="O644" s="71" t="s">
        <v>38</v>
      </c>
      <c r="P644" s="70">
        <v>300</v>
      </c>
      <c r="Q644" s="71" t="s">
        <v>57</v>
      </c>
      <c r="R644" s="70">
        <v>25</v>
      </c>
      <c r="S644" s="72">
        <v>45720</v>
      </c>
      <c r="T644" s="71" t="s">
        <v>2848</v>
      </c>
      <c r="U644" s="71" t="s">
        <v>79</v>
      </c>
      <c r="V644" s="72">
        <v>35828</v>
      </c>
      <c r="W644" s="71" t="s">
        <v>119</v>
      </c>
      <c r="X644" s="71" t="s">
        <v>42</v>
      </c>
      <c r="Y644" s="71" t="s">
        <v>52</v>
      </c>
      <c r="Z644" s="70">
        <v>0</v>
      </c>
      <c r="AA644" s="70">
        <v>10</v>
      </c>
      <c r="AB644" s="71" t="s">
        <v>36</v>
      </c>
      <c r="AC644" s="71" t="s">
        <v>2905</v>
      </c>
      <c r="AD644" s="71" t="s">
        <v>44</v>
      </c>
      <c r="AE644" s="71" t="s">
        <v>45</v>
      </c>
      <c r="AF644" s="71" t="s">
        <v>79</v>
      </c>
      <c r="AG644" s="71" t="s">
        <v>46</v>
      </c>
      <c r="AH644" s="73">
        <v>300.01</v>
      </c>
      <c r="AI644" s="73">
        <v>45.32</v>
      </c>
      <c r="AJ644" s="73">
        <v>126.95</v>
      </c>
      <c r="AK644" s="70"/>
      <c r="AL644" s="73">
        <v>472.28</v>
      </c>
      <c r="AM644" s="73">
        <v>15.74</v>
      </c>
      <c r="AN644" s="109">
        <f t="shared" si="46"/>
        <v>7.87</v>
      </c>
      <c r="AO644" s="82" t="str">
        <f t="shared" si="45"/>
        <v>2002839</v>
      </c>
      <c r="AP644" s="82">
        <f>VLOOKUP(AO644,Centros!$AA$2:$AB$490,2,FALSE)</f>
        <v>110164</v>
      </c>
      <c r="AQ644" s="82" t="str">
        <f>VLOOKUP(AP644,Centros!$U$2:$V$281,2,FALSE)</f>
        <v>COLEGIO CRISTO REY - MADRID</v>
      </c>
      <c r="AR644" s="82" t="str">
        <f>VLOOKUP(A644,Centros!$AC$2:$AE$349,3,FALSE)</f>
        <v>SMI</v>
      </c>
      <c r="AS644" s="82">
        <f t="shared" si="44"/>
        <v>110164</v>
      </c>
      <c r="AT644" s="82">
        <f t="shared" si="47"/>
        <v>20028</v>
      </c>
    </row>
    <row r="645" spans="1:46" x14ac:dyDescent="0.3">
      <c r="A645" s="70">
        <v>19208</v>
      </c>
      <c r="B645" s="70">
        <v>87</v>
      </c>
      <c r="C645" s="71" t="s">
        <v>9129</v>
      </c>
      <c r="D645" s="70">
        <v>87</v>
      </c>
      <c r="E645" s="71" t="s">
        <v>1226</v>
      </c>
      <c r="F645" s="72">
        <v>45908</v>
      </c>
      <c r="G645" s="72"/>
      <c r="H645" s="71" t="s">
        <v>9130</v>
      </c>
      <c r="I645" s="71" t="s">
        <v>9131</v>
      </c>
      <c r="J645" s="71" t="s">
        <v>36</v>
      </c>
      <c r="K645" s="71" t="s">
        <v>9132</v>
      </c>
      <c r="L645" s="71" t="s">
        <v>9133</v>
      </c>
      <c r="M645" s="71" t="s">
        <v>9134</v>
      </c>
      <c r="N645" s="71" t="s">
        <v>1243</v>
      </c>
      <c r="O645" s="71" t="s">
        <v>81</v>
      </c>
      <c r="P645" s="70">
        <v>300</v>
      </c>
      <c r="Q645" s="71" t="s">
        <v>78</v>
      </c>
      <c r="R645" s="70">
        <v>50</v>
      </c>
      <c r="S645" s="72">
        <v>45677</v>
      </c>
      <c r="T645" s="71" t="s">
        <v>1242</v>
      </c>
      <c r="U645" s="71" t="s">
        <v>2729</v>
      </c>
      <c r="V645" s="72">
        <v>27457</v>
      </c>
      <c r="W645" s="71" t="s">
        <v>111</v>
      </c>
      <c r="X645" s="71" t="s">
        <v>42</v>
      </c>
      <c r="Y645" s="71" t="s">
        <v>52</v>
      </c>
      <c r="Z645" s="70">
        <v>0</v>
      </c>
      <c r="AA645" s="70">
        <v>10</v>
      </c>
      <c r="AB645" s="71" t="s">
        <v>36</v>
      </c>
      <c r="AC645" s="71" t="s">
        <v>2906</v>
      </c>
      <c r="AD645" s="71" t="s">
        <v>44</v>
      </c>
      <c r="AE645" s="71" t="s">
        <v>45</v>
      </c>
      <c r="AF645" s="71" t="s">
        <v>40</v>
      </c>
      <c r="AG645" s="71" t="s">
        <v>46</v>
      </c>
      <c r="AH645" s="73">
        <v>761.97</v>
      </c>
      <c r="AI645" s="73">
        <v>127</v>
      </c>
      <c r="AJ645" s="73">
        <v>285.08999999999997</v>
      </c>
      <c r="AK645" s="70"/>
      <c r="AL645" s="73">
        <v>1174.06</v>
      </c>
      <c r="AM645" s="73">
        <v>37.869999999999997</v>
      </c>
      <c r="AN645" s="109">
        <f t="shared" si="46"/>
        <v>9.4674999999999994</v>
      </c>
      <c r="AO645" s="82" t="str">
        <f t="shared" si="45"/>
        <v>192083</v>
      </c>
      <c r="AP645" s="82">
        <f>VLOOKUP(AO645,Centros!$AA$2:$AB$490,2,FALSE)</f>
        <v>110025</v>
      </c>
      <c r="AQ645" s="82" t="str">
        <f>VLOOKUP(AP645,Centros!$U$2:$V$281,2,FALSE)</f>
        <v>COLEGIO TERESIANAS GANDUXER</v>
      </c>
      <c r="AR645" s="82" t="str">
        <f>VLOOKUP(A645,Centros!$AC$2:$AE$349,3,FALSE)</f>
        <v>ALGADI</v>
      </c>
      <c r="AS645" s="82">
        <f t="shared" si="44"/>
        <v>110025</v>
      </c>
      <c r="AT645" s="82">
        <f t="shared" si="47"/>
        <v>19208</v>
      </c>
    </row>
    <row r="646" spans="1:46" x14ac:dyDescent="0.3">
      <c r="A646" s="70">
        <v>19228</v>
      </c>
      <c r="B646" s="70">
        <v>1013</v>
      </c>
      <c r="C646" s="71" t="s">
        <v>9135</v>
      </c>
      <c r="D646" s="70">
        <v>1013</v>
      </c>
      <c r="E646" s="71" t="s">
        <v>35</v>
      </c>
      <c r="F646" s="72">
        <v>45931</v>
      </c>
      <c r="G646" s="72"/>
      <c r="H646" s="71" t="s">
        <v>9136</v>
      </c>
      <c r="I646" s="71" t="s">
        <v>9137</v>
      </c>
      <c r="J646" s="71" t="s">
        <v>9138</v>
      </c>
      <c r="K646" s="71" t="s">
        <v>9139</v>
      </c>
      <c r="L646" s="71" t="s">
        <v>9140</v>
      </c>
      <c r="M646" s="71" t="s">
        <v>9141</v>
      </c>
      <c r="N646" s="71" t="s">
        <v>141</v>
      </c>
      <c r="O646" s="71" t="s">
        <v>38</v>
      </c>
      <c r="P646" s="70">
        <v>300</v>
      </c>
      <c r="Q646" s="71" t="s">
        <v>78</v>
      </c>
      <c r="R646" s="70">
        <v>70.62</v>
      </c>
      <c r="S646" s="72">
        <v>44809</v>
      </c>
      <c r="T646" s="71" t="s">
        <v>2837</v>
      </c>
      <c r="U646" s="71" t="s">
        <v>394</v>
      </c>
      <c r="V646" s="72">
        <v>35347</v>
      </c>
      <c r="W646" s="71" t="s">
        <v>142</v>
      </c>
      <c r="X646" s="71" t="s">
        <v>42</v>
      </c>
      <c r="Y646" s="71" t="s">
        <v>66</v>
      </c>
      <c r="Z646" s="70">
        <v>0</v>
      </c>
      <c r="AA646" s="70">
        <v>6</v>
      </c>
      <c r="AB646" s="71" t="s">
        <v>36</v>
      </c>
      <c r="AC646" s="71" t="s">
        <v>2905</v>
      </c>
      <c r="AD646" s="71" t="s">
        <v>44</v>
      </c>
      <c r="AE646" s="71" t="s">
        <v>7460</v>
      </c>
      <c r="AF646" s="71" t="s">
        <v>6281</v>
      </c>
      <c r="AG646" s="71" t="s">
        <v>46</v>
      </c>
      <c r="AH646" s="73">
        <v>923.42</v>
      </c>
      <c r="AI646" s="73">
        <v>140.57</v>
      </c>
      <c r="AJ646" s="73">
        <v>346.87</v>
      </c>
      <c r="AK646" s="70"/>
      <c r="AL646" s="73">
        <v>1410.86</v>
      </c>
      <c r="AM646" s="73">
        <v>47.03</v>
      </c>
      <c r="AN646" s="109">
        <f t="shared" si="46"/>
        <v>8.3244831492495042</v>
      </c>
      <c r="AO646" s="82" t="str">
        <f t="shared" si="45"/>
        <v>1922837</v>
      </c>
      <c r="AP646" s="82">
        <f>VLOOKUP(AO646,Centros!$AA$2:$AB$490,2,FALSE)</f>
        <v>110084</v>
      </c>
      <c r="AQ646" s="82" t="str">
        <f>VLOOKUP(AP646,Centros!$U$2:$V$281,2,FALSE)</f>
        <v>COL. SAN AGUSTIN -LOS NEGRALES</v>
      </c>
      <c r="AR646" s="82" t="str">
        <f>VLOOKUP(A646,Centros!$AC$2:$AE$349,3,FALSE)</f>
        <v>ALGADI</v>
      </c>
      <c r="AS646" s="82">
        <f t="shared" si="44"/>
        <v>110084</v>
      </c>
      <c r="AT646" s="82">
        <f t="shared" si="47"/>
        <v>19228</v>
      </c>
    </row>
    <row r="647" spans="1:46" x14ac:dyDescent="0.3">
      <c r="A647" s="70">
        <v>19033</v>
      </c>
      <c r="B647" s="70">
        <v>4</v>
      </c>
      <c r="C647" s="71" t="s">
        <v>4114</v>
      </c>
      <c r="D647" s="70">
        <v>4</v>
      </c>
      <c r="E647" s="71" t="s">
        <v>3431</v>
      </c>
      <c r="F647" s="72">
        <v>44713</v>
      </c>
      <c r="G647" s="72"/>
      <c r="H647" s="71" t="s">
        <v>4115</v>
      </c>
      <c r="I647" s="71" t="s">
        <v>4116</v>
      </c>
      <c r="J647" s="71" t="s">
        <v>4117</v>
      </c>
      <c r="K647" s="71" t="s">
        <v>4118</v>
      </c>
      <c r="L647" s="71" t="s">
        <v>4119</v>
      </c>
      <c r="M647" s="71" t="s">
        <v>4120</v>
      </c>
      <c r="N647" s="71" t="s">
        <v>4121</v>
      </c>
      <c r="O647" s="71" t="s">
        <v>138</v>
      </c>
      <c r="P647" s="70">
        <v>100</v>
      </c>
      <c r="Q647" s="71" t="s">
        <v>2951</v>
      </c>
      <c r="R647" s="70">
        <v>100</v>
      </c>
      <c r="S647" s="72">
        <v>39336</v>
      </c>
      <c r="T647" s="71" t="s">
        <v>3439</v>
      </c>
      <c r="U647" s="71" t="s">
        <v>69</v>
      </c>
      <c r="V647" s="72">
        <v>22299</v>
      </c>
      <c r="W647" s="71" t="s">
        <v>139</v>
      </c>
      <c r="X647" s="71" t="s">
        <v>51</v>
      </c>
      <c r="Y647" s="71" t="s">
        <v>36</v>
      </c>
      <c r="Z647" s="70">
        <v>1</v>
      </c>
      <c r="AA647" s="70">
        <v>8</v>
      </c>
      <c r="AB647" s="71" t="s">
        <v>36</v>
      </c>
      <c r="AC647" s="71" t="s">
        <v>2909</v>
      </c>
      <c r="AD647" s="71" t="s">
        <v>44</v>
      </c>
      <c r="AE647" s="71" t="s">
        <v>45</v>
      </c>
      <c r="AF647" s="71" t="s">
        <v>71</v>
      </c>
      <c r="AG647" s="71" t="s">
        <v>46</v>
      </c>
      <c r="AH647" s="73">
        <v>1657.4</v>
      </c>
      <c r="AI647" s="73">
        <v>372.28</v>
      </c>
      <c r="AJ647" s="73">
        <v>650.91999999999996</v>
      </c>
      <c r="AK647" s="70"/>
      <c r="AL647" s="73">
        <v>2680.6</v>
      </c>
      <c r="AM647" s="73">
        <v>89.35</v>
      </c>
      <c r="AN647" s="109">
        <f t="shared" si="46"/>
        <v>11.168749999999999</v>
      </c>
      <c r="AO647" s="82" t="str">
        <f t="shared" si="45"/>
        <v>190332</v>
      </c>
      <c r="AP647" s="82">
        <f>VLOOKUP(AO647,Centros!$AA$2:$AB$490,2,FALSE)</f>
        <v>110501</v>
      </c>
      <c r="AQ647" s="82" t="str">
        <f>VLOOKUP(AP647,Centros!$U$2:$V$281,2,FALSE)</f>
        <v>COL. STA. TERESA DE JESUS-OVIEDO</v>
      </c>
      <c r="AR647" s="82" t="str">
        <f>VLOOKUP(A647,Centros!$AC$2:$AE$349,3,FALSE)</f>
        <v>ALGADI</v>
      </c>
      <c r="AS647" s="82">
        <f t="shared" si="44"/>
        <v>110501</v>
      </c>
      <c r="AT647" s="82">
        <f t="shared" si="47"/>
        <v>19033</v>
      </c>
    </row>
    <row r="648" spans="1:46" x14ac:dyDescent="0.3">
      <c r="A648" s="70">
        <v>19208</v>
      </c>
      <c r="B648" s="70">
        <v>64</v>
      </c>
      <c r="C648" s="71" t="s">
        <v>9142</v>
      </c>
      <c r="D648" s="70">
        <v>64</v>
      </c>
      <c r="E648" s="71" t="s">
        <v>1226</v>
      </c>
      <c r="F648" s="72">
        <v>45908</v>
      </c>
      <c r="G648" s="72"/>
      <c r="H648" s="71" t="s">
        <v>9143</v>
      </c>
      <c r="I648" s="71" t="s">
        <v>9144</v>
      </c>
      <c r="J648" s="71" t="s">
        <v>36</v>
      </c>
      <c r="K648" s="71" t="s">
        <v>9145</v>
      </c>
      <c r="L648" s="71" t="s">
        <v>9146</v>
      </c>
      <c r="M648" s="71" t="s">
        <v>9147</v>
      </c>
      <c r="N648" s="71" t="s">
        <v>36</v>
      </c>
      <c r="O648" s="71" t="s">
        <v>81</v>
      </c>
      <c r="P648" s="70">
        <v>300</v>
      </c>
      <c r="Q648" s="71" t="s">
        <v>78</v>
      </c>
      <c r="R648" s="70">
        <v>100</v>
      </c>
      <c r="S648" s="72">
        <v>44207</v>
      </c>
      <c r="T648" s="71" t="s">
        <v>1242</v>
      </c>
      <c r="U648" s="71" t="s">
        <v>2729</v>
      </c>
      <c r="V648" s="72">
        <v>30816</v>
      </c>
      <c r="W648" s="71" t="s">
        <v>111</v>
      </c>
      <c r="X648" s="71" t="s">
        <v>51</v>
      </c>
      <c r="Y648" s="71" t="s">
        <v>52</v>
      </c>
      <c r="Z648" s="70">
        <v>0</v>
      </c>
      <c r="AA648" s="70">
        <v>10</v>
      </c>
      <c r="AB648" s="71" t="s">
        <v>36</v>
      </c>
      <c r="AC648" s="71" t="s">
        <v>2906</v>
      </c>
      <c r="AD648" s="71" t="s">
        <v>44</v>
      </c>
      <c r="AE648" s="71" t="s">
        <v>45</v>
      </c>
      <c r="AF648" s="71" t="s">
        <v>40</v>
      </c>
      <c r="AG648" s="71" t="s">
        <v>46</v>
      </c>
      <c r="AH648" s="73">
        <v>1559.87</v>
      </c>
      <c r="AI648" s="73">
        <v>253.99</v>
      </c>
      <c r="AJ648" s="73">
        <v>581.70000000000005</v>
      </c>
      <c r="AK648" s="70"/>
      <c r="AL648" s="73">
        <v>2395.56</v>
      </c>
      <c r="AM648" s="73">
        <v>77.28</v>
      </c>
      <c r="AN648" s="109">
        <f t="shared" si="46"/>
        <v>9.66</v>
      </c>
      <c r="AO648" s="82" t="str">
        <f t="shared" si="45"/>
        <v>192083</v>
      </c>
      <c r="AP648" s="82">
        <f>VLOOKUP(AO648,Centros!$AA$2:$AB$490,2,FALSE)</f>
        <v>110025</v>
      </c>
      <c r="AQ648" s="82" t="str">
        <f>VLOOKUP(AP648,Centros!$U$2:$V$281,2,FALSE)</f>
        <v>COLEGIO TERESIANAS GANDUXER</v>
      </c>
      <c r="AR648" s="82" t="str">
        <f>VLOOKUP(A648,Centros!$AC$2:$AE$349,3,FALSE)</f>
        <v>ALGADI</v>
      </c>
      <c r="AS648" s="82">
        <f t="shared" si="44"/>
        <v>110025</v>
      </c>
      <c r="AT648" s="82">
        <f t="shared" si="47"/>
        <v>19208</v>
      </c>
    </row>
    <row r="649" spans="1:46" x14ac:dyDescent="0.3">
      <c r="A649" s="70">
        <v>20028</v>
      </c>
      <c r="B649" s="70">
        <v>464</v>
      </c>
      <c r="C649" s="71" t="s">
        <v>6363</v>
      </c>
      <c r="D649" s="70">
        <v>464</v>
      </c>
      <c r="E649" s="71" t="s">
        <v>63</v>
      </c>
      <c r="F649" s="72">
        <v>45908</v>
      </c>
      <c r="G649" s="72"/>
      <c r="H649" s="71" t="s">
        <v>6364</v>
      </c>
      <c r="I649" s="71" t="s">
        <v>6365</v>
      </c>
      <c r="J649" s="71" t="s">
        <v>36</v>
      </c>
      <c r="K649" s="71" t="s">
        <v>6366</v>
      </c>
      <c r="L649" s="71" t="s">
        <v>228</v>
      </c>
      <c r="M649" s="71" t="s">
        <v>6367</v>
      </c>
      <c r="N649" s="71" t="s">
        <v>37</v>
      </c>
      <c r="O649" s="71" t="s">
        <v>38</v>
      </c>
      <c r="P649" s="70">
        <v>300</v>
      </c>
      <c r="Q649" s="71" t="s">
        <v>78</v>
      </c>
      <c r="R649" s="70">
        <v>50</v>
      </c>
      <c r="S649" s="72">
        <v>45686</v>
      </c>
      <c r="T649" s="71" t="s">
        <v>2849</v>
      </c>
      <c r="U649" s="71" t="s">
        <v>79</v>
      </c>
      <c r="V649" s="72">
        <v>27571</v>
      </c>
      <c r="W649" s="71" t="s">
        <v>822</v>
      </c>
      <c r="X649" s="71" t="s">
        <v>42</v>
      </c>
      <c r="Y649" s="71" t="s">
        <v>66</v>
      </c>
      <c r="Z649" s="70">
        <v>0</v>
      </c>
      <c r="AA649" s="70">
        <v>10</v>
      </c>
      <c r="AB649" s="71" t="s">
        <v>36</v>
      </c>
      <c r="AC649" s="71" t="s">
        <v>2905</v>
      </c>
      <c r="AD649" s="71" t="s">
        <v>44</v>
      </c>
      <c r="AE649" s="71" t="s">
        <v>45</v>
      </c>
      <c r="AF649" s="71" t="s">
        <v>5324</v>
      </c>
      <c r="AG649" s="71" t="s">
        <v>46</v>
      </c>
      <c r="AH649" s="73">
        <v>600.02</v>
      </c>
      <c r="AI649" s="73">
        <v>90.64</v>
      </c>
      <c r="AJ649" s="73">
        <v>253.89</v>
      </c>
      <c r="AK649" s="70"/>
      <c r="AL649" s="73">
        <v>944.55</v>
      </c>
      <c r="AM649" s="73">
        <v>31.49</v>
      </c>
      <c r="AN649" s="109">
        <f t="shared" si="46"/>
        <v>7.8724999999999996</v>
      </c>
      <c r="AO649" s="82" t="str">
        <f t="shared" si="45"/>
        <v>2002847</v>
      </c>
      <c r="AP649" s="82">
        <f>VLOOKUP(AO649,Centros!$AA$2:$AB$490,2,FALSE)</f>
        <v>888888</v>
      </c>
      <c r="AQ649" s="82" t="str">
        <f>VLOOKUP(AP649,Centros!$U$2:$V$281,2,FALSE)</f>
        <v>CORRETURNOS/RAPPELS</v>
      </c>
      <c r="AR649" s="82" t="str">
        <f>VLOOKUP(A649,Centros!$AC$2:$AE$349,3,FALSE)</f>
        <v>SMI</v>
      </c>
      <c r="AS649" s="82">
        <f t="shared" si="44"/>
        <v>888888</v>
      </c>
      <c r="AT649" s="82">
        <f t="shared" si="47"/>
        <v>20028</v>
      </c>
    </row>
    <row r="650" spans="1:46" x14ac:dyDescent="0.3">
      <c r="A650" s="70">
        <v>19228</v>
      </c>
      <c r="B650" s="70">
        <v>1914</v>
      </c>
      <c r="C650" s="71" t="s">
        <v>4122</v>
      </c>
      <c r="D650" s="70">
        <v>1914</v>
      </c>
      <c r="E650" s="71" t="s">
        <v>35</v>
      </c>
      <c r="F650" s="72">
        <v>45617</v>
      </c>
      <c r="G650" s="72"/>
      <c r="H650" s="71" t="s">
        <v>4123</v>
      </c>
      <c r="I650" s="71" t="s">
        <v>4124</v>
      </c>
      <c r="J650" s="71" t="s">
        <v>36</v>
      </c>
      <c r="K650" s="71" t="s">
        <v>4125</v>
      </c>
      <c r="L650" s="71" t="s">
        <v>4126</v>
      </c>
      <c r="M650" s="71" t="s">
        <v>4127</v>
      </c>
      <c r="N650" s="71" t="s">
        <v>1241</v>
      </c>
      <c r="O650" s="71" t="s">
        <v>81</v>
      </c>
      <c r="P650" s="70">
        <v>100</v>
      </c>
      <c r="Q650" s="71" t="s">
        <v>2951</v>
      </c>
      <c r="R650" s="70">
        <v>100</v>
      </c>
      <c r="S650" s="72">
        <v>45617</v>
      </c>
      <c r="T650" s="71" t="s">
        <v>1323</v>
      </c>
      <c r="U650" s="71" t="s">
        <v>155</v>
      </c>
      <c r="V650" s="72">
        <v>25948</v>
      </c>
      <c r="W650" s="71" t="s">
        <v>1324</v>
      </c>
      <c r="X650" s="71" t="s">
        <v>51</v>
      </c>
      <c r="Y650" s="71" t="s">
        <v>43</v>
      </c>
      <c r="Z650" s="70">
        <v>0</v>
      </c>
      <c r="AA650" s="70">
        <v>6</v>
      </c>
      <c r="AB650" s="71" t="s">
        <v>36</v>
      </c>
      <c r="AC650" s="71" t="s">
        <v>2905</v>
      </c>
      <c r="AD650" s="71" t="s">
        <v>44</v>
      </c>
      <c r="AE650" s="71" t="s">
        <v>45</v>
      </c>
      <c r="AF650" s="71" t="s">
        <v>69</v>
      </c>
      <c r="AG650" s="71" t="s">
        <v>46</v>
      </c>
      <c r="AH650" s="73">
        <v>2083.33</v>
      </c>
      <c r="AI650" s="70"/>
      <c r="AJ650" s="73">
        <v>668.13</v>
      </c>
      <c r="AK650" s="70"/>
      <c r="AL650" s="73">
        <v>2751.46</v>
      </c>
      <c r="AM650" s="73">
        <v>91.72</v>
      </c>
      <c r="AN650" s="109">
        <f t="shared" si="46"/>
        <v>11.465</v>
      </c>
      <c r="AO650" s="82" t="str">
        <f t="shared" si="45"/>
        <v>19228128</v>
      </c>
      <c r="AP650" s="82">
        <f>VLOOKUP(AO650,Centros!$AA$2:$AB$490,2,FALSE)</f>
        <v>777782</v>
      </c>
      <c r="AQ650" s="82" t="str">
        <f>VLOOKUP(AP650,Centros!$U$2:$V$281,2,FALSE)</f>
        <v>COCINA CENTRAL NAVE SAN FERNANDO</v>
      </c>
      <c r="AR650" s="82" t="str">
        <f>VLOOKUP(A650,Centros!$AC$2:$AE$349,3,FALSE)</f>
        <v>ALGADI</v>
      </c>
      <c r="AS650" s="82">
        <f t="shared" si="44"/>
        <v>777782</v>
      </c>
      <c r="AT650" s="82">
        <f t="shared" si="47"/>
        <v>19228</v>
      </c>
    </row>
    <row r="651" spans="1:46" x14ac:dyDescent="0.3">
      <c r="A651" s="70">
        <v>19228</v>
      </c>
      <c r="B651" s="70">
        <v>1993</v>
      </c>
      <c r="C651" s="71" t="s">
        <v>6368</v>
      </c>
      <c r="D651" s="70">
        <v>1993</v>
      </c>
      <c r="E651" s="71" t="s">
        <v>35</v>
      </c>
      <c r="F651" s="72">
        <v>45908</v>
      </c>
      <c r="G651" s="72"/>
      <c r="H651" s="71" t="s">
        <v>6369</v>
      </c>
      <c r="I651" s="71" t="s">
        <v>6370</v>
      </c>
      <c r="J651" s="71" t="s">
        <v>36</v>
      </c>
      <c r="K651" s="71" t="s">
        <v>6371</v>
      </c>
      <c r="L651" s="71" t="s">
        <v>6372</v>
      </c>
      <c r="M651" s="71" t="s">
        <v>6373</v>
      </c>
      <c r="N651" s="71" t="s">
        <v>37</v>
      </c>
      <c r="O651" s="71" t="s">
        <v>38</v>
      </c>
      <c r="P651" s="70">
        <v>389</v>
      </c>
      <c r="Q651" s="71" t="s">
        <v>167</v>
      </c>
      <c r="R651" s="70">
        <v>50</v>
      </c>
      <c r="S651" s="72">
        <v>45684</v>
      </c>
      <c r="T651" s="71" t="s">
        <v>2839</v>
      </c>
      <c r="U651" s="71" t="s">
        <v>40</v>
      </c>
      <c r="V651" s="72">
        <v>26027</v>
      </c>
      <c r="W651" s="71" t="s">
        <v>159</v>
      </c>
      <c r="X651" s="71" t="s">
        <v>42</v>
      </c>
      <c r="Y651" s="71" t="s">
        <v>43</v>
      </c>
      <c r="Z651" s="70">
        <v>0</v>
      </c>
      <c r="AA651" s="70">
        <v>10</v>
      </c>
      <c r="AB651" s="71" t="s">
        <v>36</v>
      </c>
      <c r="AC651" s="71" t="s">
        <v>2905</v>
      </c>
      <c r="AD651" s="71" t="s">
        <v>44</v>
      </c>
      <c r="AE651" s="71" t="s">
        <v>45</v>
      </c>
      <c r="AF651" s="71" t="s">
        <v>40</v>
      </c>
      <c r="AG651" s="71" t="s">
        <v>55</v>
      </c>
      <c r="AH651" s="73">
        <v>600.02</v>
      </c>
      <c r="AI651" s="73">
        <v>90.64</v>
      </c>
      <c r="AJ651" s="73">
        <v>245.47</v>
      </c>
      <c r="AK651" s="70"/>
      <c r="AL651" s="73">
        <v>936.13</v>
      </c>
      <c r="AM651" s="73">
        <v>31.2</v>
      </c>
      <c r="AN651" s="109">
        <f t="shared" si="46"/>
        <v>7.8</v>
      </c>
      <c r="AO651" s="82" t="str">
        <f t="shared" si="45"/>
        <v>1922850</v>
      </c>
      <c r="AP651" s="82">
        <f>VLOOKUP(AO651,Centros!$AA$2:$AB$490,2,FALSE)</f>
        <v>110091</v>
      </c>
      <c r="AQ651" s="82" t="str">
        <f>VLOOKUP(AP651,Centros!$U$2:$V$281,2,FALSE)</f>
        <v>COLEGIO CLARET -MADRID</v>
      </c>
      <c r="AR651" s="82" t="str">
        <f>VLOOKUP(A651,Centros!$AC$2:$AE$349,3,FALSE)</f>
        <v>ALGADI</v>
      </c>
      <c r="AS651" s="82">
        <f t="shared" si="44"/>
        <v>110091</v>
      </c>
      <c r="AT651" s="82">
        <f t="shared" si="47"/>
        <v>19228</v>
      </c>
    </row>
    <row r="652" spans="1:46" x14ac:dyDescent="0.3">
      <c r="A652" s="70">
        <v>19241</v>
      </c>
      <c r="B652" s="70">
        <v>31</v>
      </c>
      <c r="C652" s="71" t="s">
        <v>9148</v>
      </c>
      <c r="D652" s="70">
        <v>31</v>
      </c>
      <c r="E652" s="71" t="s">
        <v>178</v>
      </c>
      <c r="F652" s="72">
        <v>45908</v>
      </c>
      <c r="G652" s="72"/>
      <c r="H652" s="71" t="s">
        <v>9149</v>
      </c>
      <c r="I652" s="71" t="s">
        <v>9150</v>
      </c>
      <c r="J652" s="71" t="s">
        <v>36</v>
      </c>
      <c r="K652" s="71" t="s">
        <v>9151</v>
      </c>
      <c r="L652" s="71" t="s">
        <v>36</v>
      </c>
      <c r="M652" s="71" t="s">
        <v>9152</v>
      </c>
      <c r="N652" s="71" t="s">
        <v>36</v>
      </c>
      <c r="O652" s="71" t="s">
        <v>176</v>
      </c>
      <c r="P652" s="70">
        <v>300</v>
      </c>
      <c r="Q652" s="71" t="s">
        <v>78</v>
      </c>
      <c r="R652" s="70">
        <v>100</v>
      </c>
      <c r="S652" s="72">
        <v>44812</v>
      </c>
      <c r="T652" s="71" t="s">
        <v>7553</v>
      </c>
      <c r="U652" s="71" t="s">
        <v>69</v>
      </c>
      <c r="V652" s="72">
        <v>28058</v>
      </c>
      <c r="W652" s="71" t="s">
        <v>115</v>
      </c>
      <c r="X652" s="71" t="s">
        <v>42</v>
      </c>
      <c r="Y652" s="71" t="s">
        <v>66</v>
      </c>
      <c r="Z652" s="70">
        <v>0</v>
      </c>
      <c r="AA652" s="70">
        <v>6</v>
      </c>
      <c r="AB652" s="71" t="s">
        <v>36</v>
      </c>
      <c r="AC652" s="71" t="s">
        <v>2911</v>
      </c>
      <c r="AD652" s="71" t="s">
        <v>44</v>
      </c>
      <c r="AE652" s="71" t="s">
        <v>61</v>
      </c>
      <c r="AF652" s="71" t="s">
        <v>69</v>
      </c>
      <c r="AG652" s="71" t="s">
        <v>46</v>
      </c>
      <c r="AH652" s="73">
        <v>1248.52</v>
      </c>
      <c r="AI652" s="73">
        <v>381.49</v>
      </c>
      <c r="AJ652" s="73">
        <v>522.74</v>
      </c>
      <c r="AK652" s="70"/>
      <c r="AL652" s="73">
        <v>2152.75</v>
      </c>
      <c r="AM652" s="73">
        <v>71.760000000000005</v>
      </c>
      <c r="AN652" s="109">
        <f t="shared" si="46"/>
        <v>8.9700000000000006</v>
      </c>
      <c r="AO652" s="82" t="str">
        <f t="shared" si="45"/>
        <v>192418</v>
      </c>
      <c r="AP652" s="82">
        <f>VLOOKUP(AO652,Centros!$AA$2:$AB$490,2,FALSE)</f>
        <v>110303</v>
      </c>
      <c r="AQ652" s="82" t="str">
        <f>VLOOKUP(AP652,Centros!$U$2:$V$281,2,FALSE)</f>
        <v>COLEGIO IRLANDESAS BAMI</v>
      </c>
      <c r="AR652" s="82" t="str">
        <f>VLOOKUP(A652,Centros!$AC$2:$AE$349,3,FALSE)</f>
        <v>ALGADI</v>
      </c>
      <c r="AS652" s="82">
        <f t="shared" si="44"/>
        <v>110303</v>
      </c>
      <c r="AT652" s="82">
        <f t="shared" si="47"/>
        <v>19241</v>
      </c>
    </row>
    <row r="653" spans="1:46" x14ac:dyDescent="0.3">
      <c r="A653" s="70">
        <v>19228</v>
      </c>
      <c r="B653" s="70">
        <v>1692</v>
      </c>
      <c r="C653" s="71" t="s">
        <v>884</v>
      </c>
      <c r="D653" s="70">
        <v>1692</v>
      </c>
      <c r="E653" s="71" t="s">
        <v>35</v>
      </c>
      <c r="F653" s="72">
        <v>45840</v>
      </c>
      <c r="G653" s="72"/>
      <c r="H653" s="71" t="s">
        <v>885</v>
      </c>
      <c r="I653" s="71" t="s">
        <v>886</v>
      </c>
      <c r="J653" s="71" t="s">
        <v>36</v>
      </c>
      <c r="K653" s="71" t="s">
        <v>887</v>
      </c>
      <c r="L653" s="71" t="s">
        <v>888</v>
      </c>
      <c r="M653" s="71" t="s">
        <v>889</v>
      </c>
      <c r="N653" s="71" t="s">
        <v>37</v>
      </c>
      <c r="O653" s="71" t="s">
        <v>38</v>
      </c>
      <c r="P653" s="70">
        <v>410</v>
      </c>
      <c r="Q653" s="71" t="s">
        <v>241</v>
      </c>
      <c r="R653" s="70">
        <v>100</v>
      </c>
      <c r="S653" s="72">
        <v>45840</v>
      </c>
      <c r="T653" s="71" t="s">
        <v>2842</v>
      </c>
      <c r="U653" s="71" t="s">
        <v>155</v>
      </c>
      <c r="V653" s="72">
        <v>29801</v>
      </c>
      <c r="W653" s="71" t="s">
        <v>129</v>
      </c>
      <c r="X653" s="71" t="s">
        <v>51</v>
      </c>
      <c r="Y653" s="71" t="s">
        <v>52</v>
      </c>
      <c r="Z653" s="70">
        <v>0</v>
      </c>
      <c r="AA653" s="70">
        <v>6</v>
      </c>
      <c r="AB653" s="71" t="s">
        <v>36</v>
      </c>
      <c r="AC653" s="71" t="s">
        <v>2905</v>
      </c>
      <c r="AD653" s="71" t="s">
        <v>44</v>
      </c>
      <c r="AE653" s="71" t="s">
        <v>45</v>
      </c>
      <c r="AF653" s="71" t="s">
        <v>155</v>
      </c>
      <c r="AG653" s="71" t="s">
        <v>55</v>
      </c>
      <c r="AH653" s="73">
        <v>1600</v>
      </c>
      <c r="AI653" s="73">
        <v>193.14</v>
      </c>
      <c r="AJ653" s="73">
        <v>575.05999999999995</v>
      </c>
      <c r="AK653" s="70"/>
      <c r="AL653" s="73">
        <v>2368.1999999999998</v>
      </c>
      <c r="AM653" s="73">
        <v>78.94</v>
      </c>
      <c r="AN653" s="109">
        <f t="shared" si="46"/>
        <v>9.8674999999999997</v>
      </c>
      <c r="AO653" s="82" t="str">
        <f t="shared" si="45"/>
        <v>1922853</v>
      </c>
      <c r="AP653" s="82">
        <f>VLOOKUP(AO653,Centros!$AA$2:$AB$490,2,FALSE)</f>
        <v>120009</v>
      </c>
      <c r="AQ653" s="82" t="str">
        <f>VLOOKUP(AP653,Centros!$U$2:$V$281,2,FALSE)</f>
        <v>COLEGIO MAYOR ALCALA</v>
      </c>
      <c r="AR653" s="82" t="str">
        <f>VLOOKUP(A653,Centros!$AC$2:$AE$349,3,FALSE)</f>
        <v>ALGADI</v>
      </c>
      <c r="AS653" s="82">
        <f t="shared" si="44"/>
        <v>120009</v>
      </c>
      <c r="AT653" s="82">
        <f t="shared" si="47"/>
        <v>19228</v>
      </c>
    </row>
    <row r="654" spans="1:46" x14ac:dyDescent="0.3">
      <c r="A654" s="70">
        <v>19228</v>
      </c>
      <c r="B654" s="70">
        <v>727</v>
      </c>
      <c r="C654" s="71" t="s">
        <v>4128</v>
      </c>
      <c r="D654" s="70">
        <v>727</v>
      </c>
      <c r="E654" s="71" t="s">
        <v>35</v>
      </c>
      <c r="F654" s="72">
        <v>44682</v>
      </c>
      <c r="G654" s="72"/>
      <c r="H654" s="71" t="s">
        <v>4129</v>
      </c>
      <c r="I654" s="71" t="s">
        <v>4130</v>
      </c>
      <c r="J654" s="71" t="s">
        <v>4131</v>
      </c>
      <c r="K654" s="71" t="s">
        <v>4132</v>
      </c>
      <c r="L654" s="71" t="s">
        <v>4133</v>
      </c>
      <c r="M654" s="71" t="s">
        <v>4134</v>
      </c>
      <c r="N654" s="71" t="s">
        <v>77</v>
      </c>
      <c r="O654" s="71" t="s">
        <v>38</v>
      </c>
      <c r="P654" s="70">
        <v>100</v>
      </c>
      <c r="Q654" s="71" t="s">
        <v>2951</v>
      </c>
      <c r="R654" s="70">
        <v>100</v>
      </c>
      <c r="S654" s="72">
        <v>42948</v>
      </c>
      <c r="T654" s="71" t="s">
        <v>49</v>
      </c>
      <c r="U654" s="71" t="s">
        <v>90</v>
      </c>
      <c r="V654" s="72">
        <v>25619</v>
      </c>
      <c r="W654" s="71" t="s">
        <v>50</v>
      </c>
      <c r="X654" s="71" t="s">
        <v>42</v>
      </c>
      <c r="Y654" s="71" t="s">
        <v>36</v>
      </c>
      <c r="Z654" s="70">
        <v>0</v>
      </c>
      <c r="AA654" s="70">
        <v>10</v>
      </c>
      <c r="AB654" s="71" t="s">
        <v>818</v>
      </c>
      <c r="AC654" s="71" t="s">
        <v>2825</v>
      </c>
      <c r="AD654" s="71" t="s">
        <v>92</v>
      </c>
      <c r="AE654" s="71" t="s">
        <v>83</v>
      </c>
      <c r="AF654" s="71" t="s">
        <v>119</v>
      </c>
      <c r="AG654" s="71" t="s">
        <v>46</v>
      </c>
      <c r="AH654" s="73">
        <v>1432.06</v>
      </c>
      <c r="AI654" s="73">
        <v>212.17</v>
      </c>
      <c r="AJ654" s="73">
        <v>561.84</v>
      </c>
      <c r="AK654" s="70"/>
      <c r="AL654" s="73">
        <v>2206.0700000000002</v>
      </c>
      <c r="AM654" s="73">
        <v>71.16</v>
      </c>
      <c r="AN654" s="109">
        <f t="shared" si="46"/>
        <v>8.8949999999999996</v>
      </c>
      <c r="AO654" s="82" t="str">
        <f t="shared" si="45"/>
        <v>1922812</v>
      </c>
      <c r="AP654" s="82">
        <f>VLOOKUP(AO654,Centros!$AA$2:$AB$490,2,FALSE)</f>
        <v>110064</v>
      </c>
      <c r="AQ654" s="82" t="str">
        <f>VLOOKUP(AP654,Centros!$U$2:$V$281,2,FALSE)</f>
        <v>COLEGIO SAGRADA FAMILIA</v>
      </c>
      <c r="AR654" s="82" t="str">
        <f>VLOOKUP(A654,Centros!$AC$2:$AE$349,3,FALSE)</f>
        <v>ALGADI</v>
      </c>
      <c r="AS654" s="82">
        <f t="shared" si="44"/>
        <v>110064</v>
      </c>
      <c r="AT654" s="82">
        <f t="shared" si="47"/>
        <v>19228</v>
      </c>
    </row>
    <row r="655" spans="1:46" x14ac:dyDescent="0.3">
      <c r="A655" s="70">
        <v>19228</v>
      </c>
      <c r="B655" s="70">
        <v>1751</v>
      </c>
      <c r="C655" s="71" t="s">
        <v>6374</v>
      </c>
      <c r="D655" s="70">
        <v>1751</v>
      </c>
      <c r="E655" s="71" t="s">
        <v>35</v>
      </c>
      <c r="F655" s="72">
        <v>45901</v>
      </c>
      <c r="G655" s="72"/>
      <c r="H655" s="71" t="s">
        <v>6375</v>
      </c>
      <c r="I655" s="71" t="s">
        <v>6376</v>
      </c>
      <c r="J655" s="71" t="s">
        <v>6377</v>
      </c>
      <c r="K655" s="71" t="s">
        <v>6377</v>
      </c>
      <c r="L655" s="71" t="s">
        <v>6378</v>
      </c>
      <c r="M655" s="71" t="s">
        <v>6379</v>
      </c>
      <c r="N655" s="71" t="s">
        <v>5486</v>
      </c>
      <c r="O655" s="71" t="s">
        <v>38</v>
      </c>
      <c r="P655" s="70">
        <v>300</v>
      </c>
      <c r="Q655" s="71" t="s">
        <v>78</v>
      </c>
      <c r="R655" s="70">
        <v>62.5</v>
      </c>
      <c r="S655" s="72">
        <v>40071</v>
      </c>
      <c r="T655" s="71" t="s">
        <v>5479</v>
      </c>
      <c r="U655" s="71" t="s">
        <v>58</v>
      </c>
      <c r="V655" s="72">
        <v>31800</v>
      </c>
      <c r="W655" s="71" t="s">
        <v>892</v>
      </c>
      <c r="X655" s="71" t="s">
        <v>42</v>
      </c>
      <c r="Y655" s="71" t="s">
        <v>43</v>
      </c>
      <c r="Z655" s="70">
        <v>0</v>
      </c>
      <c r="AA655" s="70">
        <v>10</v>
      </c>
      <c r="AB655" s="71" t="s">
        <v>36</v>
      </c>
      <c r="AC655" s="71" t="s">
        <v>2905</v>
      </c>
      <c r="AD655" s="71" t="s">
        <v>44</v>
      </c>
      <c r="AE655" s="71" t="s">
        <v>45</v>
      </c>
      <c r="AF655" s="71" t="s">
        <v>58</v>
      </c>
      <c r="AG655" s="71" t="s">
        <v>55</v>
      </c>
      <c r="AH655" s="73">
        <v>905.83</v>
      </c>
      <c r="AI655" s="73">
        <v>113.3</v>
      </c>
      <c r="AJ655" s="73">
        <v>326.82</v>
      </c>
      <c r="AK655" s="70"/>
      <c r="AL655" s="73">
        <v>1345.95</v>
      </c>
      <c r="AM655" s="73">
        <v>44.87</v>
      </c>
      <c r="AN655" s="109">
        <f t="shared" si="46"/>
        <v>8.9740000000000002</v>
      </c>
      <c r="AO655" s="82" t="str">
        <f t="shared" si="45"/>
        <v>19228114</v>
      </c>
      <c r="AP655" s="82">
        <f>VLOOKUP(AO655,Centros!$AA$2:$AB$490,2,FALSE)</f>
        <v>110305</v>
      </c>
      <c r="AQ655" s="82" t="str">
        <f>VLOOKUP(AP655,Centros!$U$2:$V$281,2,FALSE)</f>
        <v>FUNDACION COLEGIO BERRIZ</v>
      </c>
      <c r="AR655" s="82" t="str">
        <f>VLOOKUP(A655,Centros!$AC$2:$AE$349,3,FALSE)</f>
        <v>ALGADI</v>
      </c>
      <c r="AS655" s="82">
        <f t="shared" si="44"/>
        <v>110305</v>
      </c>
      <c r="AT655" s="82">
        <f t="shared" si="47"/>
        <v>19228</v>
      </c>
    </row>
    <row r="656" spans="1:46" x14ac:dyDescent="0.3">
      <c r="A656" s="70">
        <v>19228</v>
      </c>
      <c r="B656" s="70">
        <v>1110</v>
      </c>
      <c r="C656" s="71" t="s">
        <v>6380</v>
      </c>
      <c r="D656" s="70">
        <v>1110</v>
      </c>
      <c r="E656" s="71" t="s">
        <v>35</v>
      </c>
      <c r="F656" s="72">
        <v>45908</v>
      </c>
      <c r="G656" s="72"/>
      <c r="H656" s="71" t="s">
        <v>6381</v>
      </c>
      <c r="I656" s="71" t="s">
        <v>6382</v>
      </c>
      <c r="J656" s="71" t="s">
        <v>36</v>
      </c>
      <c r="K656" s="71" t="s">
        <v>6383</v>
      </c>
      <c r="L656" s="71" t="s">
        <v>6384</v>
      </c>
      <c r="M656" s="71" t="s">
        <v>6385</v>
      </c>
      <c r="N656" s="71" t="s">
        <v>196</v>
      </c>
      <c r="O656" s="71" t="s">
        <v>38</v>
      </c>
      <c r="P656" s="70">
        <v>389</v>
      </c>
      <c r="Q656" s="71" t="s">
        <v>167</v>
      </c>
      <c r="R656" s="70">
        <v>100</v>
      </c>
      <c r="S656" s="72">
        <v>44235</v>
      </c>
      <c r="T656" s="71" t="s">
        <v>270</v>
      </c>
      <c r="U656" s="71" t="s">
        <v>40</v>
      </c>
      <c r="V656" s="72">
        <v>30188</v>
      </c>
      <c r="W656" s="71" t="s">
        <v>271</v>
      </c>
      <c r="X656" s="71" t="s">
        <v>51</v>
      </c>
      <c r="Y656" s="71" t="s">
        <v>36</v>
      </c>
      <c r="Z656" s="70">
        <v>0</v>
      </c>
      <c r="AA656" s="70">
        <v>10</v>
      </c>
      <c r="AB656" s="71" t="s">
        <v>36</v>
      </c>
      <c r="AC656" s="71" t="s">
        <v>2905</v>
      </c>
      <c r="AD656" s="71" t="s">
        <v>44</v>
      </c>
      <c r="AE656" s="71" t="s">
        <v>53</v>
      </c>
      <c r="AF656" s="71" t="s">
        <v>36</v>
      </c>
      <c r="AG656" s="71" t="s">
        <v>46</v>
      </c>
      <c r="AH656" s="73">
        <v>1381.33</v>
      </c>
      <c r="AI656" s="70"/>
      <c r="AJ656" s="73">
        <v>456.27</v>
      </c>
      <c r="AK656" s="70"/>
      <c r="AL656" s="73">
        <v>1837.6</v>
      </c>
      <c r="AM656" s="73">
        <v>61.25</v>
      </c>
      <c r="AN656" s="109">
        <f t="shared" si="46"/>
        <v>7.65625</v>
      </c>
      <c r="AO656" s="82" t="str">
        <f t="shared" si="45"/>
        <v>19228100</v>
      </c>
      <c r="AP656" s="82">
        <f>VLOOKUP(AO656,Centros!$AA$2:$AB$490,2,FALSE)</f>
        <v>310001</v>
      </c>
      <c r="AQ656" s="82" t="str">
        <f>VLOOKUP(AP656,Centros!$U$2:$V$281,2,FALSE)</f>
        <v>FUNDACIÓN GIL GAYARRE-VIVIENDAS</v>
      </c>
      <c r="AR656" s="82" t="str">
        <f>VLOOKUP(A656,Centros!$AC$2:$AE$349,3,FALSE)</f>
        <v>ALGADI</v>
      </c>
      <c r="AS656" s="82">
        <f t="shared" si="44"/>
        <v>310001</v>
      </c>
      <c r="AT656" s="82">
        <f t="shared" si="47"/>
        <v>19228</v>
      </c>
    </row>
    <row r="657" spans="1:46" x14ac:dyDescent="0.3">
      <c r="A657" s="70">
        <v>19228</v>
      </c>
      <c r="B657" s="70">
        <v>2093</v>
      </c>
      <c r="C657" s="71" t="s">
        <v>9153</v>
      </c>
      <c r="D657" s="70">
        <v>2093</v>
      </c>
      <c r="E657" s="71" t="s">
        <v>35</v>
      </c>
      <c r="F657" s="72">
        <v>45894</v>
      </c>
      <c r="G657" s="72"/>
      <c r="H657" s="71" t="s">
        <v>9154</v>
      </c>
      <c r="I657" s="71" t="s">
        <v>9155</v>
      </c>
      <c r="J657" s="71" t="s">
        <v>36</v>
      </c>
      <c r="K657" s="71" t="s">
        <v>9156</v>
      </c>
      <c r="L657" s="71" t="s">
        <v>9157</v>
      </c>
      <c r="M657" s="71" t="s">
        <v>9158</v>
      </c>
      <c r="N657" s="71" t="s">
        <v>37</v>
      </c>
      <c r="O657" s="71" t="s">
        <v>38</v>
      </c>
      <c r="P657" s="70">
        <v>510</v>
      </c>
      <c r="Q657" s="71" t="s">
        <v>48</v>
      </c>
      <c r="R657" s="70">
        <v>93.75</v>
      </c>
      <c r="S657" s="72">
        <v>45894</v>
      </c>
      <c r="T657" s="71" t="s">
        <v>197</v>
      </c>
      <c r="U657" s="71" t="s">
        <v>40</v>
      </c>
      <c r="V657" s="72">
        <v>26564</v>
      </c>
      <c r="W657" s="71" t="s">
        <v>139</v>
      </c>
      <c r="X657" s="71" t="s">
        <v>42</v>
      </c>
      <c r="Y657" s="71" t="s">
        <v>43</v>
      </c>
      <c r="Z657" s="70">
        <v>0</v>
      </c>
      <c r="AA657" s="70">
        <v>10</v>
      </c>
      <c r="AB657" s="71" t="s">
        <v>36</v>
      </c>
      <c r="AC657" s="71" t="s">
        <v>2905</v>
      </c>
      <c r="AD657" s="71" t="s">
        <v>44</v>
      </c>
      <c r="AE657" s="71" t="s">
        <v>45</v>
      </c>
      <c r="AF657" s="71" t="s">
        <v>40</v>
      </c>
      <c r="AG657" s="71" t="s">
        <v>46</v>
      </c>
      <c r="AH657" s="73">
        <v>1125.03</v>
      </c>
      <c r="AI657" s="73">
        <v>169.96</v>
      </c>
      <c r="AJ657" s="73">
        <v>461.6</v>
      </c>
      <c r="AK657" s="70"/>
      <c r="AL657" s="73">
        <v>1756.59</v>
      </c>
      <c r="AM657" s="73">
        <v>58.55</v>
      </c>
      <c r="AN657" s="109">
        <f t="shared" si="46"/>
        <v>7.8066666666666666</v>
      </c>
      <c r="AO657" s="82" t="str">
        <f t="shared" si="45"/>
        <v>192282</v>
      </c>
      <c r="AP657" s="82">
        <f>VLOOKUP(AO657,Centros!$AA$2:$AB$490,2,FALSE)</f>
        <v>110004</v>
      </c>
      <c r="AQ657" s="82" t="str">
        <f>VLOOKUP(AP657,Centros!$U$2:$V$281,2,FALSE)</f>
        <v>COLEGIO AMOR MISERICORDIOSO</v>
      </c>
      <c r="AR657" s="82" t="str">
        <f>VLOOKUP(A657,Centros!$AC$2:$AE$349,3,FALSE)</f>
        <v>ALGADI</v>
      </c>
      <c r="AS657" s="82">
        <f t="shared" si="44"/>
        <v>110004</v>
      </c>
      <c r="AT657" s="82">
        <f t="shared" si="47"/>
        <v>19228</v>
      </c>
    </row>
    <row r="658" spans="1:46" x14ac:dyDescent="0.3">
      <c r="A658" s="70">
        <v>19228</v>
      </c>
      <c r="B658" s="70">
        <v>1585</v>
      </c>
      <c r="C658" s="71" t="s">
        <v>4135</v>
      </c>
      <c r="D658" s="70">
        <v>1585</v>
      </c>
      <c r="E658" s="71" t="s">
        <v>35</v>
      </c>
      <c r="F658" s="72">
        <v>45901</v>
      </c>
      <c r="G658" s="72"/>
      <c r="H658" s="71" t="s">
        <v>4136</v>
      </c>
      <c r="I658" s="71" t="s">
        <v>4137</v>
      </c>
      <c r="J658" s="71" t="s">
        <v>36</v>
      </c>
      <c r="K658" s="71" t="s">
        <v>4138</v>
      </c>
      <c r="L658" s="71" t="s">
        <v>4139</v>
      </c>
      <c r="M658" s="71" t="s">
        <v>4140</v>
      </c>
      <c r="N658" s="71" t="s">
        <v>37</v>
      </c>
      <c r="O658" s="71" t="s">
        <v>38</v>
      </c>
      <c r="P658" s="70">
        <v>200</v>
      </c>
      <c r="Q658" s="71" t="s">
        <v>2925</v>
      </c>
      <c r="R658" s="70">
        <v>87.5</v>
      </c>
      <c r="S658" s="72">
        <v>45432</v>
      </c>
      <c r="T658" s="71" t="s">
        <v>2827</v>
      </c>
      <c r="U658" s="71" t="s">
        <v>40</v>
      </c>
      <c r="V658" s="72">
        <v>26841</v>
      </c>
      <c r="W658" s="71" t="s">
        <v>208</v>
      </c>
      <c r="X658" s="71" t="s">
        <v>42</v>
      </c>
      <c r="Y658" s="71" t="s">
        <v>43</v>
      </c>
      <c r="Z658" s="70">
        <v>0</v>
      </c>
      <c r="AA658" s="70">
        <v>10</v>
      </c>
      <c r="AB658" s="71" t="s">
        <v>36</v>
      </c>
      <c r="AC658" s="71" t="s">
        <v>2905</v>
      </c>
      <c r="AD658" s="71" t="s">
        <v>44</v>
      </c>
      <c r="AE658" s="71" t="s">
        <v>45</v>
      </c>
      <c r="AF658" s="71" t="s">
        <v>40</v>
      </c>
      <c r="AG658" s="71" t="s">
        <v>46</v>
      </c>
      <c r="AH658" s="73">
        <v>1057.06</v>
      </c>
      <c r="AI658" s="73">
        <v>158.63</v>
      </c>
      <c r="AJ658" s="73">
        <v>429.59</v>
      </c>
      <c r="AK658" s="70"/>
      <c r="AL658" s="73">
        <v>1645.28</v>
      </c>
      <c r="AM658" s="73">
        <v>54.84</v>
      </c>
      <c r="AN658" s="109">
        <f t="shared" si="46"/>
        <v>7.8342857142857145</v>
      </c>
      <c r="AO658" s="82" t="str">
        <f t="shared" si="45"/>
        <v>192284</v>
      </c>
      <c r="AP658" s="82">
        <f>VLOOKUP(AO658,Centros!$AA$2:$AB$490,2,FALSE)</f>
        <v>110082</v>
      </c>
      <c r="AQ658" s="82" t="str">
        <f>VLOOKUP(AP658,Centros!$U$2:$V$281,2,FALSE)</f>
        <v>COL. SAN MIGUEL ARCANGEL</v>
      </c>
      <c r="AR658" s="82" t="str">
        <f>VLOOKUP(A658,Centros!$AC$2:$AE$349,3,FALSE)</f>
        <v>ALGADI</v>
      </c>
      <c r="AS658" s="82">
        <f t="shared" si="44"/>
        <v>110082</v>
      </c>
      <c r="AT658" s="82">
        <f t="shared" si="47"/>
        <v>19228</v>
      </c>
    </row>
    <row r="659" spans="1:46" x14ac:dyDescent="0.3">
      <c r="A659" s="70">
        <v>19224</v>
      </c>
      <c r="B659" s="70">
        <v>2</v>
      </c>
      <c r="C659" s="71" t="s">
        <v>9159</v>
      </c>
      <c r="D659" s="70">
        <v>2</v>
      </c>
      <c r="E659" s="71" t="s">
        <v>7526</v>
      </c>
      <c r="F659" s="72">
        <v>45901</v>
      </c>
      <c r="G659" s="72"/>
      <c r="H659" s="71" t="s">
        <v>9160</v>
      </c>
      <c r="I659" s="71" t="s">
        <v>9161</v>
      </c>
      <c r="J659" s="71" t="s">
        <v>36</v>
      </c>
      <c r="K659" s="71" t="s">
        <v>9162</v>
      </c>
      <c r="L659" s="71" t="s">
        <v>9163</v>
      </c>
      <c r="M659" s="71" t="s">
        <v>9164</v>
      </c>
      <c r="N659" s="71" t="s">
        <v>9165</v>
      </c>
      <c r="O659" s="71" t="s">
        <v>7533</v>
      </c>
      <c r="P659" s="70">
        <v>200</v>
      </c>
      <c r="Q659" s="71" t="s">
        <v>2925</v>
      </c>
      <c r="R659" s="70">
        <v>30</v>
      </c>
      <c r="S659" s="72"/>
      <c r="T659" s="71" t="s">
        <v>45</v>
      </c>
      <c r="U659" s="71" t="s">
        <v>69</v>
      </c>
      <c r="V659" s="72">
        <v>28399</v>
      </c>
      <c r="W659" s="71" t="s">
        <v>36</v>
      </c>
      <c r="X659" s="71" t="s">
        <v>42</v>
      </c>
      <c r="Y659" s="71" t="s">
        <v>52</v>
      </c>
      <c r="Z659" s="70">
        <v>0</v>
      </c>
      <c r="AA659" s="70">
        <v>8</v>
      </c>
      <c r="AB659" s="71" t="s">
        <v>36</v>
      </c>
      <c r="AC659" s="71" t="s">
        <v>7535</v>
      </c>
      <c r="AD659" s="71" t="s">
        <v>44</v>
      </c>
      <c r="AE659" s="71" t="s">
        <v>45</v>
      </c>
      <c r="AF659" s="71" t="s">
        <v>303</v>
      </c>
      <c r="AG659" s="71" t="s">
        <v>46</v>
      </c>
      <c r="AH659" s="73">
        <v>457.97</v>
      </c>
      <c r="AI659" s="73">
        <v>114.49</v>
      </c>
      <c r="AJ659" s="73">
        <v>183.59</v>
      </c>
      <c r="AK659" s="70"/>
      <c r="AL659" s="73">
        <v>756.05</v>
      </c>
      <c r="AM659" s="73">
        <v>25.2</v>
      </c>
      <c r="AN659" s="109">
        <f t="shared" si="46"/>
        <v>10.5</v>
      </c>
      <c r="AO659" s="82">
        <v>192241</v>
      </c>
      <c r="AP659" s="82">
        <f>VLOOKUP(AO659,Centros!$AA$2:$AB$490,2,FALSE)</f>
        <v>110047</v>
      </c>
      <c r="AQ659" s="82" t="str">
        <f>VLOOKUP(AP659,Centros!$U$2:$V$281,2,FALSE)</f>
        <v>INMACULADA CONCEPCION PONFERRADA</v>
      </c>
      <c r="AR659" s="82" t="str">
        <f>VLOOKUP(A659,Centros!$AC$2:$AE$349,3,FALSE)</f>
        <v>ALGADI</v>
      </c>
      <c r="AS659" s="82">
        <f t="shared" si="44"/>
        <v>110047</v>
      </c>
      <c r="AT659" s="82">
        <f t="shared" si="47"/>
        <v>19224</v>
      </c>
    </row>
    <row r="660" spans="1:46" x14ac:dyDescent="0.3">
      <c r="A660" s="70">
        <v>20041</v>
      </c>
      <c r="B660" s="70">
        <v>24</v>
      </c>
      <c r="C660" s="71" t="s">
        <v>9166</v>
      </c>
      <c r="D660" s="70">
        <v>24</v>
      </c>
      <c r="E660" s="71" t="s">
        <v>7517</v>
      </c>
      <c r="F660" s="72">
        <v>45910</v>
      </c>
      <c r="G660" s="72"/>
      <c r="H660" s="71" t="s">
        <v>9167</v>
      </c>
      <c r="I660" s="71" t="s">
        <v>9168</v>
      </c>
      <c r="J660" s="71" t="s">
        <v>36</v>
      </c>
      <c r="K660" s="71" t="s">
        <v>9169</v>
      </c>
      <c r="L660" s="71" t="s">
        <v>9170</v>
      </c>
      <c r="M660" s="71" t="s">
        <v>9171</v>
      </c>
      <c r="N660" s="71" t="s">
        <v>9172</v>
      </c>
      <c r="O660" s="71" t="s">
        <v>176</v>
      </c>
      <c r="P660" s="70">
        <v>300</v>
      </c>
      <c r="Q660" s="71" t="s">
        <v>78</v>
      </c>
      <c r="R660" s="70">
        <v>25</v>
      </c>
      <c r="S660" s="72">
        <v>45229</v>
      </c>
      <c r="T660" s="71" t="s">
        <v>7786</v>
      </c>
      <c r="U660" s="71" t="s">
        <v>6611</v>
      </c>
      <c r="V660" s="72">
        <v>25028</v>
      </c>
      <c r="W660" s="71" t="s">
        <v>139</v>
      </c>
      <c r="X660" s="71" t="s">
        <v>42</v>
      </c>
      <c r="Y660" s="71" t="s">
        <v>36</v>
      </c>
      <c r="Z660" s="70">
        <v>0</v>
      </c>
      <c r="AA660" s="70">
        <v>10</v>
      </c>
      <c r="AB660" s="71" t="s">
        <v>36</v>
      </c>
      <c r="AC660" s="71" t="s">
        <v>2911</v>
      </c>
      <c r="AD660" s="71" t="s">
        <v>44</v>
      </c>
      <c r="AE660" s="71" t="s">
        <v>45</v>
      </c>
      <c r="AF660" s="71" t="s">
        <v>5324</v>
      </c>
      <c r="AG660" s="71" t="s">
        <v>46</v>
      </c>
      <c r="AH660" s="73">
        <v>289.37</v>
      </c>
      <c r="AI660" s="73">
        <v>88.42</v>
      </c>
      <c r="AJ660" s="73">
        <v>126.95</v>
      </c>
      <c r="AK660" s="70"/>
      <c r="AL660" s="73">
        <v>504.74</v>
      </c>
      <c r="AM660" s="73">
        <v>16.82</v>
      </c>
      <c r="AN660" s="109">
        <f t="shared" si="46"/>
        <v>8.41</v>
      </c>
      <c r="AO660" s="82" t="str">
        <f t="shared" si="45"/>
        <v>200412</v>
      </c>
      <c r="AP660" s="82">
        <f>VLOOKUP(AO660,Centros!$AA$2:$AB$490,2,FALSE)</f>
        <v>110106</v>
      </c>
      <c r="AQ660" s="82" t="str">
        <f>VLOOKUP(AP660,Centros!$U$2:$V$281,2,FALSE)</f>
        <v>COLEGIO SAN JOSE SS.CC. DE SEVILLA</v>
      </c>
      <c r="AR660" s="82" t="str">
        <f>VLOOKUP(A660,Centros!$AC$2:$AE$349,3,FALSE)</f>
        <v>SMI</v>
      </c>
      <c r="AS660" s="82">
        <f t="shared" si="44"/>
        <v>110106</v>
      </c>
      <c r="AT660" s="82">
        <f t="shared" si="47"/>
        <v>20041</v>
      </c>
    </row>
    <row r="661" spans="1:46" x14ac:dyDescent="0.3">
      <c r="A661" s="70">
        <v>19233</v>
      </c>
      <c r="B661" s="70">
        <v>64</v>
      </c>
      <c r="C661" s="71" t="s">
        <v>4141</v>
      </c>
      <c r="D661" s="70">
        <v>64</v>
      </c>
      <c r="E661" s="71" t="s">
        <v>216</v>
      </c>
      <c r="F661" s="72">
        <v>45427</v>
      </c>
      <c r="G661" s="72"/>
      <c r="H661" s="71" t="s">
        <v>4142</v>
      </c>
      <c r="I661" s="71" t="s">
        <v>4143</v>
      </c>
      <c r="J661" s="71" t="s">
        <v>36</v>
      </c>
      <c r="K661" s="71" t="s">
        <v>4144</v>
      </c>
      <c r="L661" s="71" t="s">
        <v>4145</v>
      </c>
      <c r="M661" s="71" t="s">
        <v>4146</v>
      </c>
      <c r="N661" s="71" t="s">
        <v>3947</v>
      </c>
      <c r="O661" s="71" t="s">
        <v>138</v>
      </c>
      <c r="P661" s="70">
        <v>100</v>
      </c>
      <c r="Q661" s="71" t="s">
        <v>2951</v>
      </c>
      <c r="R661" s="70">
        <v>100</v>
      </c>
      <c r="S661" s="72">
        <v>40936</v>
      </c>
      <c r="T661" s="71" t="s">
        <v>3033</v>
      </c>
      <c r="U661" s="71" t="s">
        <v>303</v>
      </c>
      <c r="V661" s="72">
        <v>24876</v>
      </c>
      <c r="W661" s="71" t="s">
        <v>107</v>
      </c>
      <c r="X661" s="71" t="s">
        <v>51</v>
      </c>
      <c r="Y661" s="71" t="s">
        <v>52</v>
      </c>
      <c r="Z661" s="70">
        <v>0</v>
      </c>
      <c r="AA661" s="70">
        <v>6</v>
      </c>
      <c r="AB661" s="71" t="s">
        <v>36</v>
      </c>
      <c r="AC661" s="71" t="s">
        <v>2824</v>
      </c>
      <c r="AD661" s="71" t="s">
        <v>162</v>
      </c>
      <c r="AE661" s="71" t="s">
        <v>45</v>
      </c>
      <c r="AF661" s="71" t="s">
        <v>303</v>
      </c>
      <c r="AG661" s="71" t="s">
        <v>46</v>
      </c>
      <c r="AH661" s="73">
        <v>1455.55</v>
      </c>
      <c r="AI661" s="70"/>
      <c r="AJ661" s="73">
        <v>466.79</v>
      </c>
      <c r="AK661" s="70"/>
      <c r="AL661" s="73">
        <v>1922.34</v>
      </c>
      <c r="AM661" s="73">
        <v>64.08</v>
      </c>
      <c r="AN661" s="109">
        <f t="shared" si="46"/>
        <v>8.01</v>
      </c>
      <c r="AO661" s="82" t="str">
        <f t="shared" si="45"/>
        <v>192335</v>
      </c>
      <c r="AP661" s="82">
        <f>VLOOKUP(AO661,Centros!$AA$2:$AB$490,2,FALSE)</f>
        <v>330002</v>
      </c>
      <c r="AQ661" s="82" t="str">
        <f>VLOOKUP(AP661,Centros!$U$2:$V$281,2,FALSE)</f>
        <v>RESIDENCIA COSTAMAR</v>
      </c>
      <c r="AR661" s="82" t="str">
        <f>VLOOKUP(A661,Centros!$AC$2:$AE$349,3,FALSE)</f>
        <v>ALGADI</v>
      </c>
      <c r="AS661" s="82">
        <f t="shared" si="44"/>
        <v>330002</v>
      </c>
      <c r="AT661" s="82">
        <f t="shared" si="47"/>
        <v>19233</v>
      </c>
    </row>
    <row r="662" spans="1:46" x14ac:dyDescent="0.3">
      <c r="A662" s="70">
        <v>19239</v>
      </c>
      <c r="B662" s="70">
        <v>7</v>
      </c>
      <c r="C662" s="71" t="s">
        <v>9173</v>
      </c>
      <c r="D662" s="70">
        <v>7</v>
      </c>
      <c r="E662" s="71" t="s">
        <v>144</v>
      </c>
      <c r="F662" s="72">
        <v>45904</v>
      </c>
      <c r="G662" s="72"/>
      <c r="H662" s="71" t="s">
        <v>9174</v>
      </c>
      <c r="I662" s="71" t="s">
        <v>9175</v>
      </c>
      <c r="J662" s="71" t="s">
        <v>36</v>
      </c>
      <c r="K662" s="71" t="s">
        <v>9176</v>
      </c>
      <c r="L662" s="71" t="s">
        <v>9177</v>
      </c>
      <c r="M662" s="71" t="s">
        <v>9178</v>
      </c>
      <c r="N662" s="71" t="s">
        <v>9179</v>
      </c>
      <c r="O662" s="71" t="s">
        <v>145</v>
      </c>
      <c r="P662" s="70">
        <v>300</v>
      </c>
      <c r="Q662" s="71" t="s">
        <v>85</v>
      </c>
      <c r="R662" s="70">
        <v>100</v>
      </c>
      <c r="S662" s="72">
        <v>37196</v>
      </c>
      <c r="T662" s="71" t="s">
        <v>2882</v>
      </c>
      <c r="U662" s="71" t="s">
        <v>155</v>
      </c>
      <c r="V662" s="72">
        <v>24912</v>
      </c>
      <c r="W662" s="71" t="s">
        <v>111</v>
      </c>
      <c r="X662" s="71" t="s">
        <v>42</v>
      </c>
      <c r="Y662" s="71" t="s">
        <v>36</v>
      </c>
      <c r="Z662" s="70">
        <v>0</v>
      </c>
      <c r="AA662" s="70">
        <v>6</v>
      </c>
      <c r="AB662" s="71" t="s">
        <v>36</v>
      </c>
      <c r="AC662" s="71" t="s">
        <v>2914</v>
      </c>
      <c r="AD662" s="71" t="s">
        <v>44</v>
      </c>
      <c r="AE662" s="71" t="s">
        <v>45</v>
      </c>
      <c r="AF662" s="71" t="s">
        <v>71</v>
      </c>
      <c r="AG662" s="71" t="s">
        <v>46</v>
      </c>
      <c r="AH662" s="73">
        <v>1906.33</v>
      </c>
      <c r="AI662" s="73">
        <v>284.02</v>
      </c>
      <c r="AJ662" s="73">
        <v>702.44</v>
      </c>
      <c r="AK662" s="70"/>
      <c r="AL662" s="73">
        <v>2892.79</v>
      </c>
      <c r="AM662" s="73">
        <v>96.43</v>
      </c>
      <c r="AN662" s="109">
        <f t="shared" si="46"/>
        <v>12.053750000000001</v>
      </c>
      <c r="AO662" s="82" t="str">
        <f t="shared" si="45"/>
        <v>192393</v>
      </c>
      <c r="AP662" s="82">
        <f>VLOOKUP(AO662,Centros!$AA$2:$AB$490,2,FALSE)</f>
        <v>110043</v>
      </c>
      <c r="AQ662" s="82" t="str">
        <f>VLOOKUP(AP662,Centros!$U$2:$V$281,2,FALSE)</f>
        <v>COLEGIO N. S. DE LA PAZ - CANTABRIA</v>
      </c>
      <c r="AR662" s="82" t="str">
        <f>VLOOKUP(A662,Centros!$AC$2:$AE$349,3,FALSE)</f>
        <v>ALGADI</v>
      </c>
      <c r="AS662" s="82">
        <f t="shared" si="44"/>
        <v>110043</v>
      </c>
      <c r="AT662" s="82">
        <f t="shared" si="47"/>
        <v>19239</v>
      </c>
    </row>
    <row r="663" spans="1:46" x14ac:dyDescent="0.3">
      <c r="A663" s="70">
        <v>19208</v>
      </c>
      <c r="B663" s="70">
        <v>18</v>
      </c>
      <c r="C663" s="71" t="s">
        <v>6387</v>
      </c>
      <c r="D663" s="70">
        <v>18</v>
      </c>
      <c r="E663" s="71" t="s">
        <v>1226</v>
      </c>
      <c r="F663" s="72">
        <v>45894</v>
      </c>
      <c r="G663" s="72"/>
      <c r="H663" s="71" t="s">
        <v>6388</v>
      </c>
      <c r="I663" s="71" t="s">
        <v>6389</v>
      </c>
      <c r="J663" s="71" t="s">
        <v>36</v>
      </c>
      <c r="K663" s="71" t="s">
        <v>6390</v>
      </c>
      <c r="L663" s="71" t="s">
        <v>6391</v>
      </c>
      <c r="M663" s="71" t="s">
        <v>6392</v>
      </c>
      <c r="N663" s="71" t="s">
        <v>6393</v>
      </c>
      <c r="O663" s="71" t="s">
        <v>81</v>
      </c>
      <c r="P663" s="70">
        <v>300</v>
      </c>
      <c r="Q663" s="71" t="s">
        <v>78</v>
      </c>
      <c r="R663" s="70">
        <v>87.5</v>
      </c>
      <c r="S663" s="72">
        <v>40777</v>
      </c>
      <c r="T663" s="71" t="s">
        <v>1228</v>
      </c>
      <c r="U663" s="71" t="s">
        <v>257</v>
      </c>
      <c r="V663" s="72">
        <v>27986</v>
      </c>
      <c r="W663" s="71" t="s">
        <v>70</v>
      </c>
      <c r="X663" s="71" t="s">
        <v>42</v>
      </c>
      <c r="Y663" s="71" t="s">
        <v>43</v>
      </c>
      <c r="Z663" s="70">
        <v>0</v>
      </c>
      <c r="AA663" s="70">
        <v>10</v>
      </c>
      <c r="AB663" s="71" t="s">
        <v>36</v>
      </c>
      <c r="AC663" s="71" t="s">
        <v>2906</v>
      </c>
      <c r="AD663" s="71" t="s">
        <v>44</v>
      </c>
      <c r="AE663" s="71" t="s">
        <v>83</v>
      </c>
      <c r="AF663" s="71" t="s">
        <v>257</v>
      </c>
      <c r="AG663" s="71" t="s">
        <v>46</v>
      </c>
      <c r="AH663" s="73">
        <v>1388.82</v>
      </c>
      <c r="AI663" s="73">
        <v>222.25</v>
      </c>
      <c r="AJ663" s="73">
        <v>516.66999999999996</v>
      </c>
      <c r="AK663" s="70"/>
      <c r="AL663" s="73">
        <v>2127.7399999999998</v>
      </c>
      <c r="AM663" s="73">
        <v>68.64</v>
      </c>
      <c r="AN663" s="109">
        <f t="shared" si="46"/>
        <v>9.805714285714286</v>
      </c>
      <c r="AO663" s="82" t="str">
        <f t="shared" si="45"/>
        <v>192081</v>
      </c>
      <c r="AP663" s="82">
        <f>VLOOKUP(AO663,Centros!$AA$2:$AB$490,2,FALSE)</f>
        <v>110067</v>
      </c>
      <c r="AQ663" s="82" t="str">
        <f>VLOOKUP(AP663,Centros!$U$2:$V$281,2,FALSE)</f>
        <v>COL-LEGI PADRE DAMIAN VALLVIDRERA</v>
      </c>
      <c r="AR663" s="82" t="str">
        <f>VLOOKUP(A663,Centros!$AC$2:$AE$349,3,FALSE)</f>
        <v>ALGADI</v>
      </c>
      <c r="AS663" s="82">
        <f t="shared" si="44"/>
        <v>110067</v>
      </c>
      <c r="AT663" s="82">
        <f t="shared" si="47"/>
        <v>19208</v>
      </c>
    </row>
    <row r="664" spans="1:46" x14ac:dyDescent="0.3">
      <c r="A664" s="70">
        <v>19247</v>
      </c>
      <c r="B664" s="70">
        <v>16</v>
      </c>
      <c r="C664" s="71" t="s">
        <v>6394</v>
      </c>
      <c r="D664" s="70">
        <v>16</v>
      </c>
      <c r="E664" s="71" t="s">
        <v>2746</v>
      </c>
      <c r="F664" s="72">
        <v>45912</v>
      </c>
      <c r="G664" s="72"/>
      <c r="H664" s="71" t="s">
        <v>6395</v>
      </c>
      <c r="I664" s="71" t="s">
        <v>6396</v>
      </c>
      <c r="J664" s="71" t="s">
        <v>36</v>
      </c>
      <c r="K664" s="71" t="s">
        <v>6397</v>
      </c>
      <c r="L664" s="71" t="s">
        <v>6398</v>
      </c>
      <c r="M664" s="71" t="s">
        <v>6399</v>
      </c>
      <c r="N664" s="71" t="s">
        <v>2750</v>
      </c>
      <c r="O664" s="71" t="s">
        <v>1537</v>
      </c>
      <c r="P664" s="70">
        <v>502</v>
      </c>
      <c r="Q664" s="71" t="s">
        <v>3098</v>
      </c>
      <c r="R664" s="70">
        <v>75</v>
      </c>
      <c r="S664" s="72">
        <v>45912</v>
      </c>
      <c r="T664" s="71" t="s">
        <v>2747</v>
      </c>
      <c r="U664" s="71" t="s">
        <v>5131</v>
      </c>
      <c r="V664" s="72">
        <v>27539</v>
      </c>
      <c r="W664" s="71" t="s">
        <v>70</v>
      </c>
      <c r="X664" s="71" t="s">
        <v>42</v>
      </c>
      <c r="Y664" s="71" t="s">
        <v>52</v>
      </c>
      <c r="Z664" s="70">
        <v>0</v>
      </c>
      <c r="AA664" s="70">
        <v>8</v>
      </c>
      <c r="AB664" s="71" t="s">
        <v>36</v>
      </c>
      <c r="AC664" s="71" t="s">
        <v>2922</v>
      </c>
      <c r="AD664" s="71" t="s">
        <v>44</v>
      </c>
      <c r="AE664" s="71" t="s">
        <v>45</v>
      </c>
      <c r="AF664" s="71" t="s">
        <v>2851</v>
      </c>
      <c r="AG664" s="71" t="s">
        <v>55</v>
      </c>
      <c r="AH664" s="73">
        <v>899.63</v>
      </c>
      <c r="AI664" s="73">
        <v>138.97999999999999</v>
      </c>
      <c r="AJ664" s="73">
        <v>686.48</v>
      </c>
      <c r="AK664" s="70"/>
      <c r="AL664" s="73">
        <v>1725.09</v>
      </c>
      <c r="AM664" s="73">
        <v>55.65</v>
      </c>
      <c r="AN664" s="109">
        <f t="shared" si="46"/>
        <v>9.2750000000000004</v>
      </c>
      <c r="AO664" s="82" t="str">
        <f t="shared" si="45"/>
        <v>192471</v>
      </c>
      <c r="AP664" s="82">
        <f>VLOOKUP(AO664,Centros!$AA$2:$AB$490,2,FALSE)</f>
        <v>350005</v>
      </c>
      <c r="AQ664" s="82" t="str">
        <f>VLOOKUP(AP664,Centros!$U$2:$V$281,2,FALSE)</f>
        <v xml:space="preserve">CONVENTO DE LOS AGUSTINOS FILIPINOS </v>
      </c>
      <c r="AR664" s="82" t="str">
        <f>VLOOKUP(A664,Centros!$AC$2:$AE$349,3,FALSE)</f>
        <v>ALGADI</v>
      </c>
      <c r="AS664" s="82">
        <f t="shared" si="44"/>
        <v>350005</v>
      </c>
      <c r="AT664" s="82">
        <f t="shared" si="47"/>
        <v>19247</v>
      </c>
    </row>
    <row r="665" spans="1:46" x14ac:dyDescent="0.3">
      <c r="A665" s="70">
        <v>19233</v>
      </c>
      <c r="B665" s="70">
        <v>136</v>
      </c>
      <c r="C665" s="71" t="s">
        <v>9182</v>
      </c>
      <c r="D665" s="70">
        <v>136</v>
      </c>
      <c r="E665" s="71" t="s">
        <v>216</v>
      </c>
      <c r="F665" s="72">
        <v>45909</v>
      </c>
      <c r="G665" s="72"/>
      <c r="H665" s="71" t="s">
        <v>9183</v>
      </c>
      <c r="I665" s="71" t="s">
        <v>9184</v>
      </c>
      <c r="J665" s="71" t="s">
        <v>36</v>
      </c>
      <c r="K665" s="71" t="s">
        <v>9185</v>
      </c>
      <c r="L665" s="71" t="s">
        <v>9186</v>
      </c>
      <c r="M665" s="71" t="s">
        <v>9187</v>
      </c>
      <c r="N665" s="71" t="s">
        <v>9188</v>
      </c>
      <c r="O665" s="71" t="s">
        <v>138</v>
      </c>
      <c r="P665" s="70">
        <v>510</v>
      </c>
      <c r="Q665" s="71" t="s">
        <v>48</v>
      </c>
      <c r="R665" s="70">
        <v>50</v>
      </c>
      <c r="S665" s="72">
        <v>45909</v>
      </c>
      <c r="T665" s="71" t="s">
        <v>2745</v>
      </c>
      <c r="U665" s="71" t="s">
        <v>7442</v>
      </c>
      <c r="V665" s="72">
        <v>26684</v>
      </c>
      <c r="W665" s="71" t="s">
        <v>139</v>
      </c>
      <c r="X665" s="71" t="s">
        <v>42</v>
      </c>
      <c r="Y665" s="71" t="s">
        <v>43</v>
      </c>
      <c r="Z665" s="70">
        <v>0</v>
      </c>
      <c r="AA665" s="70">
        <v>9</v>
      </c>
      <c r="AB665" s="71" t="s">
        <v>36</v>
      </c>
      <c r="AC665" s="71" t="s">
        <v>2909</v>
      </c>
      <c r="AD665" s="71" t="s">
        <v>44</v>
      </c>
      <c r="AE665" s="71" t="s">
        <v>45</v>
      </c>
      <c r="AF665" s="71" t="s">
        <v>7442</v>
      </c>
      <c r="AG665" s="71" t="s">
        <v>46</v>
      </c>
      <c r="AH665" s="73">
        <v>802.48</v>
      </c>
      <c r="AI665" s="70"/>
      <c r="AJ665" s="73">
        <v>257.36</v>
      </c>
      <c r="AK665" s="70"/>
      <c r="AL665" s="73">
        <v>1059.8399999999999</v>
      </c>
      <c r="AM665" s="73">
        <v>35.33</v>
      </c>
      <c r="AN665" s="109">
        <f t="shared" si="46"/>
        <v>8.8324999999999996</v>
      </c>
      <c r="AO665" s="82" t="str">
        <f t="shared" si="45"/>
        <v>192332</v>
      </c>
      <c r="AP665" s="82">
        <f>VLOOKUP(AO665,Centros!$AA$2:$AB$490,2,FALSE)</f>
        <v>110090</v>
      </c>
      <c r="AQ665" s="82" t="str">
        <f>VLOOKUP(AP665,Centros!$U$2:$V$281,2,FALSE)</f>
        <v>COLEGIO CORAZON DE MARIA GIJON</v>
      </c>
      <c r="AR665" s="82" t="str">
        <f>VLOOKUP(A665,Centros!$AC$2:$AE$349,3,FALSE)</f>
        <v>ALGADI</v>
      </c>
      <c r="AS665" s="82">
        <f t="shared" si="44"/>
        <v>110090</v>
      </c>
      <c r="AT665" s="82">
        <f t="shared" si="47"/>
        <v>19233</v>
      </c>
    </row>
    <row r="666" spans="1:46" x14ac:dyDescent="0.3">
      <c r="A666" s="70">
        <v>19209</v>
      </c>
      <c r="B666" s="70">
        <v>7</v>
      </c>
      <c r="C666" s="71" t="s">
        <v>4147</v>
      </c>
      <c r="D666" s="70">
        <v>7</v>
      </c>
      <c r="E666" s="71" t="s">
        <v>1234</v>
      </c>
      <c r="F666" s="72">
        <v>44348</v>
      </c>
      <c r="G666" s="72"/>
      <c r="H666" s="71" t="s">
        <v>4148</v>
      </c>
      <c r="I666" s="71" t="s">
        <v>4149</v>
      </c>
      <c r="J666" s="71" t="s">
        <v>36</v>
      </c>
      <c r="K666" s="71" t="s">
        <v>4150</v>
      </c>
      <c r="L666" s="71" t="s">
        <v>4151</v>
      </c>
      <c r="M666" s="71" t="s">
        <v>4152</v>
      </c>
      <c r="N666" s="71" t="s">
        <v>265</v>
      </c>
      <c r="O666" s="71" t="s">
        <v>266</v>
      </c>
      <c r="P666" s="70">
        <v>100</v>
      </c>
      <c r="Q666" s="71" t="s">
        <v>2951</v>
      </c>
      <c r="R666" s="70">
        <v>100</v>
      </c>
      <c r="S666" s="72">
        <v>43045</v>
      </c>
      <c r="T666" s="71" t="s">
        <v>4153</v>
      </c>
      <c r="U666" s="71" t="s">
        <v>155</v>
      </c>
      <c r="V666" s="72">
        <v>23986</v>
      </c>
      <c r="W666" s="71" t="s">
        <v>80</v>
      </c>
      <c r="X666" s="71" t="s">
        <v>42</v>
      </c>
      <c r="Y666" s="71" t="s">
        <v>36</v>
      </c>
      <c r="Z666" s="70">
        <v>0</v>
      </c>
      <c r="AA666" s="70">
        <v>6</v>
      </c>
      <c r="AB666" s="71" t="s">
        <v>36</v>
      </c>
      <c r="AC666" s="71" t="s">
        <v>2912</v>
      </c>
      <c r="AD666" s="71" t="s">
        <v>44</v>
      </c>
      <c r="AE666" s="71" t="s">
        <v>45</v>
      </c>
      <c r="AF666" s="71" t="s">
        <v>36</v>
      </c>
      <c r="AG666" s="71" t="s">
        <v>46</v>
      </c>
      <c r="AH666" s="73">
        <v>1473.03</v>
      </c>
      <c r="AI666" s="70"/>
      <c r="AJ666" s="73">
        <v>-669.19</v>
      </c>
      <c r="AK666" s="70"/>
      <c r="AL666" s="73">
        <v>803.84</v>
      </c>
      <c r="AM666" s="73">
        <v>26.79</v>
      </c>
      <c r="AN666" s="109">
        <f t="shared" si="46"/>
        <v>3.3487499999999999</v>
      </c>
      <c r="AO666" s="82" t="str">
        <f t="shared" ref="AO666:AO723" si="48">CONCATENATE(A666,W666)</f>
        <v>192097</v>
      </c>
      <c r="AP666" s="82">
        <f>VLOOKUP(AO666,Centros!$AA$2:$AB$490,2,FALSE)</f>
        <v>340087</v>
      </c>
      <c r="AQ666" s="82" t="str">
        <f>VLOOKUP(AP666,Centros!$U$2:$V$281,2,FALSE)</f>
        <v>CMDAD COL.SAGRADA FAMILIA BURGOS</v>
      </c>
      <c r="AR666" s="82" t="str">
        <f>VLOOKUP(A666,Centros!$AC$2:$AE$349,3,FALSE)</f>
        <v>ALGADI</v>
      </c>
      <c r="AS666" s="82">
        <f t="shared" ref="AS666:AS723" si="49">+AP666</f>
        <v>340087</v>
      </c>
      <c r="AT666" s="82">
        <f t="shared" si="47"/>
        <v>19209</v>
      </c>
    </row>
    <row r="667" spans="1:46" x14ac:dyDescent="0.3">
      <c r="A667" s="70">
        <v>20041</v>
      </c>
      <c r="B667" s="70">
        <v>19</v>
      </c>
      <c r="C667" s="71" t="s">
        <v>9189</v>
      </c>
      <c r="D667" s="70">
        <v>19</v>
      </c>
      <c r="E667" s="71" t="s">
        <v>7517</v>
      </c>
      <c r="F667" s="72">
        <v>45911</v>
      </c>
      <c r="G667" s="72"/>
      <c r="H667" s="71" t="s">
        <v>9190</v>
      </c>
      <c r="I667" s="71" t="s">
        <v>9191</v>
      </c>
      <c r="J667" s="71" t="s">
        <v>36</v>
      </c>
      <c r="K667" s="71" t="s">
        <v>9192</v>
      </c>
      <c r="L667" s="71" t="s">
        <v>9193</v>
      </c>
      <c r="M667" s="71" t="s">
        <v>9194</v>
      </c>
      <c r="N667" s="71" t="s">
        <v>7793</v>
      </c>
      <c r="O667" s="71" t="s">
        <v>176</v>
      </c>
      <c r="P667" s="70">
        <v>300</v>
      </c>
      <c r="Q667" s="71" t="s">
        <v>57</v>
      </c>
      <c r="R667" s="70">
        <v>31.3</v>
      </c>
      <c r="S667" s="72">
        <v>44452</v>
      </c>
      <c r="T667" s="71" t="s">
        <v>7524</v>
      </c>
      <c r="U667" s="71" t="s">
        <v>5261</v>
      </c>
      <c r="V667" s="72">
        <v>27366</v>
      </c>
      <c r="W667" s="71" t="s">
        <v>111</v>
      </c>
      <c r="X667" s="71" t="s">
        <v>42</v>
      </c>
      <c r="Y667" s="71" t="s">
        <v>60</v>
      </c>
      <c r="Z667" s="70">
        <v>0</v>
      </c>
      <c r="AA667" s="70">
        <v>10</v>
      </c>
      <c r="AB667" s="71" t="s">
        <v>36</v>
      </c>
      <c r="AC667" s="71" t="s">
        <v>2911</v>
      </c>
      <c r="AD667" s="71" t="s">
        <v>44</v>
      </c>
      <c r="AE667" s="71" t="s">
        <v>45</v>
      </c>
      <c r="AF667" s="71" t="s">
        <v>5261</v>
      </c>
      <c r="AG667" s="71" t="s">
        <v>55</v>
      </c>
      <c r="AH667" s="73">
        <v>485.45</v>
      </c>
      <c r="AI667" s="73">
        <v>20.74</v>
      </c>
      <c r="AJ667" s="73">
        <v>167.9</v>
      </c>
      <c r="AK667" s="70"/>
      <c r="AL667" s="73">
        <v>674.09</v>
      </c>
      <c r="AM667" s="73">
        <v>22.47</v>
      </c>
      <c r="AN667" s="109">
        <f t="shared" si="46"/>
        <v>8.9736421725239612</v>
      </c>
      <c r="AO667" s="82" t="str">
        <f t="shared" si="48"/>
        <v>200413</v>
      </c>
      <c r="AP667" s="82">
        <f>VLOOKUP(AO667,Centros!$AA$2:$AB$490,2,FALSE)</f>
        <v>110222</v>
      </c>
      <c r="AQ667" s="82" t="str">
        <f>VLOOKUP(AP667,Centros!$U$2:$V$281,2,FALSE)</f>
        <v>COLEGIO ITALICA</v>
      </c>
      <c r="AR667" s="82" t="str">
        <f>VLOOKUP(A667,Centros!$AC$2:$AE$349,3,FALSE)</f>
        <v>SMI</v>
      </c>
      <c r="AS667" s="82">
        <f t="shared" si="49"/>
        <v>110222</v>
      </c>
      <c r="AT667" s="82">
        <f t="shared" si="47"/>
        <v>20041</v>
      </c>
    </row>
    <row r="668" spans="1:46" x14ac:dyDescent="0.3">
      <c r="A668" s="70">
        <v>19228</v>
      </c>
      <c r="B668" s="70">
        <v>1139</v>
      </c>
      <c r="C668" s="71" t="s">
        <v>4154</v>
      </c>
      <c r="D668" s="70">
        <v>1139</v>
      </c>
      <c r="E668" s="71" t="s">
        <v>35</v>
      </c>
      <c r="F668" s="72">
        <v>45474</v>
      </c>
      <c r="G668" s="72"/>
      <c r="H668" s="71" t="s">
        <v>4155</v>
      </c>
      <c r="I668" s="71" t="s">
        <v>4156</v>
      </c>
      <c r="J668" s="71" t="s">
        <v>36</v>
      </c>
      <c r="K668" s="71" t="s">
        <v>36</v>
      </c>
      <c r="L668" s="71" t="s">
        <v>84</v>
      </c>
      <c r="M668" s="71" t="s">
        <v>4157</v>
      </c>
      <c r="N668" s="71" t="s">
        <v>36</v>
      </c>
      <c r="O668" s="71" t="s">
        <v>38</v>
      </c>
      <c r="P668" s="70">
        <v>100</v>
      </c>
      <c r="Q668" s="71" t="s">
        <v>2951</v>
      </c>
      <c r="R668" s="70">
        <v>100</v>
      </c>
      <c r="S668" s="72">
        <v>41891</v>
      </c>
      <c r="T668" s="71" t="s">
        <v>2831</v>
      </c>
      <c r="U668" s="71" t="s">
        <v>4158</v>
      </c>
      <c r="V668" s="72">
        <v>26218</v>
      </c>
      <c r="W668" s="71" t="s">
        <v>91</v>
      </c>
      <c r="X668" s="71" t="s">
        <v>51</v>
      </c>
      <c r="Y668" s="71" t="s">
        <v>66</v>
      </c>
      <c r="Z668" s="70">
        <v>0</v>
      </c>
      <c r="AA668" s="70">
        <v>8</v>
      </c>
      <c r="AB668" s="71" t="s">
        <v>36</v>
      </c>
      <c r="AC668" s="71" t="s">
        <v>2905</v>
      </c>
      <c r="AD668" s="71" t="s">
        <v>44</v>
      </c>
      <c r="AE668" s="71" t="s">
        <v>45</v>
      </c>
      <c r="AF668" s="71" t="s">
        <v>71</v>
      </c>
      <c r="AG668" s="71" t="s">
        <v>46</v>
      </c>
      <c r="AH668" s="73">
        <v>1429.51</v>
      </c>
      <c r="AI668" s="73">
        <v>200.58</v>
      </c>
      <c r="AJ668" s="73">
        <v>522.76</v>
      </c>
      <c r="AK668" s="70"/>
      <c r="AL668" s="73">
        <v>2152.85</v>
      </c>
      <c r="AM668" s="73">
        <v>71.760000000000005</v>
      </c>
      <c r="AN668" s="109">
        <f t="shared" si="46"/>
        <v>8.9700000000000006</v>
      </c>
      <c r="AO668" s="82" t="str">
        <f t="shared" si="48"/>
        <v>1922861</v>
      </c>
      <c r="AP668" s="82">
        <f>VLOOKUP(AO668,Centros!$AA$2:$AB$490,2,FALSE)</f>
        <v>110807</v>
      </c>
      <c r="AQ668" s="82" t="str">
        <f>VLOOKUP(AP668,Centros!$U$2:$V$281,2,FALSE)</f>
        <v>COLEGIO NTRA SRA BUEN CONSEJO</v>
      </c>
      <c r="AR668" s="82" t="str">
        <f>VLOOKUP(A668,Centros!$AC$2:$AE$349,3,FALSE)</f>
        <v>ALGADI</v>
      </c>
      <c r="AS668" s="82">
        <f t="shared" si="49"/>
        <v>110807</v>
      </c>
      <c r="AT668" s="82">
        <f t="shared" si="47"/>
        <v>19228</v>
      </c>
    </row>
    <row r="669" spans="1:46" x14ac:dyDescent="0.3">
      <c r="A669" s="70">
        <v>19250</v>
      </c>
      <c r="B669" s="70">
        <v>7</v>
      </c>
      <c r="C669" s="71" t="s">
        <v>6400</v>
      </c>
      <c r="D669" s="70">
        <v>7</v>
      </c>
      <c r="E669" s="71" t="s">
        <v>2887</v>
      </c>
      <c r="F669" s="72">
        <v>45905</v>
      </c>
      <c r="G669" s="72"/>
      <c r="H669" s="71" t="s">
        <v>6401</v>
      </c>
      <c r="I669" s="71" t="s">
        <v>6402</v>
      </c>
      <c r="J669" s="71" t="s">
        <v>36</v>
      </c>
      <c r="K669" s="71" t="s">
        <v>6403</v>
      </c>
      <c r="L669" s="71" t="s">
        <v>6404</v>
      </c>
      <c r="M669" s="71" t="s">
        <v>6405</v>
      </c>
      <c r="N669" s="71" t="s">
        <v>6406</v>
      </c>
      <c r="O669" s="71" t="s">
        <v>2703</v>
      </c>
      <c r="P669" s="70">
        <v>300</v>
      </c>
      <c r="Q669" s="71" t="s">
        <v>57</v>
      </c>
      <c r="R669" s="70">
        <v>95</v>
      </c>
      <c r="S669" s="72">
        <v>37502</v>
      </c>
      <c r="T669" s="71" t="s">
        <v>6407</v>
      </c>
      <c r="U669" s="71" t="s">
        <v>6408</v>
      </c>
      <c r="V669" s="72">
        <v>23185</v>
      </c>
      <c r="W669" s="71" t="s">
        <v>139</v>
      </c>
      <c r="X669" s="71" t="s">
        <v>42</v>
      </c>
      <c r="Y669" s="71" t="s">
        <v>52</v>
      </c>
      <c r="Z669" s="70">
        <v>0</v>
      </c>
      <c r="AA669" s="70">
        <v>9</v>
      </c>
      <c r="AB669" s="71" t="s">
        <v>36</v>
      </c>
      <c r="AC669" s="71" t="s">
        <v>6409</v>
      </c>
      <c r="AD669" s="71" t="s">
        <v>44</v>
      </c>
      <c r="AE669" s="71" t="s">
        <v>45</v>
      </c>
      <c r="AF669" s="71" t="s">
        <v>36</v>
      </c>
      <c r="AG669" s="71" t="s">
        <v>46</v>
      </c>
      <c r="AH669" s="73">
        <v>1491.98</v>
      </c>
      <c r="AI669" s="70"/>
      <c r="AJ669" s="73">
        <v>478.48</v>
      </c>
      <c r="AK669" s="70"/>
      <c r="AL669" s="73">
        <v>1970.46</v>
      </c>
      <c r="AM669" s="73">
        <v>65.680000000000007</v>
      </c>
      <c r="AN669" s="109">
        <f t="shared" si="46"/>
        <v>8.6421052631578963</v>
      </c>
      <c r="AO669" s="82">
        <v>192502</v>
      </c>
      <c r="AP669" s="82">
        <f>VLOOKUP(AO669,Centros!$AA$2:$AB$490,2,FALSE)</f>
        <v>110046</v>
      </c>
      <c r="AQ669" s="82" t="str">
        <f>VLOOKUP(AP669,Centros!$U$2:$V$281,2,FALSE)</f>
        <v>COLEGIO TERESIANAS ZARAGOZA</v>
      </c>
      <c r="AR669" s="82" t="str">
        <f>VLOOKUP(A669,Centros!$AC$2:$AE$349,3,FALSE)</f>
        <v>ALGADI</v>
      </c>
      <c r="AS669" s="82">
        <f t="shared" si="49"/>
        <v>110046</v>
      </c>
      <c r="AT669" s="82">
        <f t="shared" si="47"/>
        <v>19250</v>
      </c>
    </row>
    <row r="670" spans="1:46" x14ac:dyDescent="0.3">
      <c r="A670" s="70">
        <v>19228</v>
      </c>
      <c r="B670" s="70">
        <v>211</v>
      </c>
      <c r="C670" s="71" t="s">
        <v>4159</v>
      </c>
      <c r="D670" s="70">
        <v>211</v>
      </c>
      <c r="E670" s="71" t="s">
        <v>35</v>
      </c>
      <c r="F670" s="72">
        <v>44801</v>
      </c>
      <c r="G670" s="72"/>
      <c r="H670" s="71" t="s">
        <v>4160</v>
      </c>
      <c r="I670" s="71" t="s">
        <v>4161</v>
      </c>
      <c r="J670" s="71" t="s">
        <v>36</v>
      </c>
      <c r="K670" s="71" t="s">
        <v>4162</v>
      </c>
      <c r="L670" s="71" t="s">
        <v>4163</v>
      </c>
      <c r="M670" s="71" t="s">
        <v>4164</v>
      </c>
      <c r="N670" s="71" t="s">
        <v>193</v>
      </c>
      <c r="O670" s="71" t="s">
        <v>38</v>
      </c>
      <c r="P670" s="70">
        <v>289</v>
      </c>
      <c r="Q670" s="71" t="s">
        <v>3315</v>
      </c>
      <c r="R670" s="70">
        <v>97.5</v>
      </c>
      <c r="S670" s="72">
        <v>44292</v>
      </c>
      <c r="T670" s="71" t="s">
        <v>2830</v>
      </c>
      <c r="U670" s="71" t="s">
        <v>106</v>
      </c>
      <c r="V670" s="72">
        <v>28225</v>
      </c>
      <c r="W670" s="71" t="s">
        <v>80</v>
      </c>
      <c r="X670" s="71" t="s">
        <v>42</v>
      </c>
      <c r="Y670" s="71" t="s">
        <v>36</v>
      </c>
      <c r="Z670" s="70">
        <v>0</v>
      </c>
      <c r="AA670" s="70">
        <v>10</v>
      </c>
      <c r="AB670" s="71" t="s">
        <v>36</v>
      </c>
      <c r="AC670" s="71" t="s">
        <v>2905</v>
      </c>
      <c r="AD670" s="71" t="s">
        <v>44</v>
      </c>
      <c r="AE670" s="71" t="s">
        <v>53</v>
      </c>
      <c r="AF670" s="71" t="s">
        <v>313</v>
      </c>
      <c r="AG670" s="71" t="s">
        <v>46</v>
      </c>
      <c r="AH670" s="73">
        <v>1215.75</v>
      </c>
      <c r="AI670" s="73">
        <v>176.76</v>
      </c>
      <c r="AJ670" s="73">
        <v>477.61</v>
      </c>
      <c r="AK670" s="70"/>
      <c r="AL670" s="73">
        <v>1870.12</v>
      </c>
      <c r="AM670" s="73">
        <v>62.34</v>
      </c>
      <c r="AN670" s="109">
        <f t="shared" si="46"/>
        <v>7.9923076923076932</v>
      </c>
      <c r="AO670" s="82" t="str">
        <f t="shared" si="48"/>
        <v>192287</v>
      </c>
      <c r="AP670" s="82">
        <f>VLOOKUP(AO670,Centros!$AA$2:$AB$490,2,FALSE)</f>
        <v>120028</v>
      </c>
      <c r="AQ670" s="82" t="str">
        <f>VLOOKUP(AP670,Centros!$U$2:$V$281,2,FALSE)</f>
        <v>C.M.STA.MARIA DEL PINO</v>
      </c>
      <c r="AR670" s="82" t="str">
        <f>VLOOKUP(A670,Centros!$AC$2:$AE$349,3,FALSE)</f>
        <v>ALGADI</v>
      </c>
      <c r="AS670" s="82">
        <f t="shared" si="49"/>
        <v>120028</v>
      </c>
      <c r="AT670" s="82">
        <f t="shared" si="47"/>
        <v>19228</v>
      </c>
    </row>
    <row r="671" spans="1:46" x14ac:dyDescent="0.3">
      <c r="A671" s="70">
        <v>20033</v>
      </c>
      <c r="B671" s="70">
        <v>8</v>
      </c>
      <c r="C671" s="71" t="s">
        <v>9195</v>
      </c>
      <c r="D671" s="70">
        <v>8</v>
      </c>
      <c r="E671" s="71" t="s">
        <v>7444</v>
      </c>
      <c r="F671" s="72">
        <v>45909</v>
      </c>
      <c r="G671" s="72"/>
      <c r="H671" s="71" t="s">
        <v>9196</v>
      </c>
      <c r="I671" s="71" t="s">
        <v>9197</v>
      </c>
      <c r="J671" s="71" t="s">
        <v>36</v>
      </c>
      <c r="K671" s="71" t="s">
        <v>9198</v>
      </c>
      <c r="L671" s="71" t="s">
        <v>36</v>
      </c>
      <c r="M671" s="71" t="s">
        <v>9199</v>
      </c>
      <c r="N671" s="71" t="s">
        <v>36</v>
      </c>
      <c r="O671" s="71" t="s">
        <v>138</v>
      </c>
      <c r="P671" s="70">
        <v>300</v>
      </c>
      <c r="Q671" s="71" t="s">
        <v>57</v>
      </c>
      <c r="R671" s="70">
        <v>18.75</v>
      </c>
      <c r="S671" s="72">
        <v>43010</v>
      </c>
      <c r="T671" s="71" t="s">
        <v>7451</v>
      </c>
      <c r="U671" s="71" t="s">
        <v>7452</v>
      </c>
      <c r="V671" s="72">
        <v>28622</v>
      </c>
      <c r="W671" s="71" t="s">
        <v>70</v>
      </c>
      <c r="X671" s="71" t="s">
        <v>42</v>
      </c>
      <c r="Y671" s="71" t="s">
        <v>36</v>
      </c>
      <c r="Z671" s="70">
        <v>0</v>
      </c>
      <c r="AA671" s="70">
        <v>9</v>
      </c>
      <c r="AB671" s="71" t="s">
        <v>36</v>
      </c>
      <c r="AC671" s="71" t="s">
        <v>2909</v>
      </c>
      <c r="AD671" s="71" t="s">
        <v>44</v>
      </c>
      <c r="AE671" s="71" t="s">
        <v>45</v>
      </c>
      <c r="AF671" s="71" t="s">
        <v>36</v>
      </c>
      <c r="AG671" s="71" t="s">
        <v>46</v>
      </c>
      <c r="AH671" s="73">
        <v>300.77999999999997</v>
      </c>
      <c r="AI671" s="70"/>
      <c r="AJ671" s="73">
        <v>99.76</v>
      </c>
      <c r="AK671" s="70"/>
      <c r="AL671" s="73">
        <v>400.54</v>
      </c>
      <c r="AM671" s="73">
        <v>13.35</v>
      </c>
      <c r="AN671" s="109">
        <f t="shared" si="46"/>
        <v>8.9</v>
      </c>
      <c r="AO671" s="82" t="str">
        <f t="shared" si="48"/>
        <v>200331</v>
      </c>
      <c r="AP671" s="82">
        <f>VLOOKUP(AO671,Centros!$AA$2:$AB$490,2,FALSE)</f>
        <v>110221</v>
      </c>
      <c r="AQ671" s="82" t="str">
        <f>VLOOKUP(AP671,Centros!$U$2:$V$281,2,FALSE)</f>
        <v>COLEGIO INMACULADA DE OVIEDO</v>
      </c>
      <c r="AR671" s="82" t="str">
        <f>VLOOKUP(A671,Centros!$AC$2:$AE$349,3,FALSE)</f>
        <v>SMI</v>
      </c>
      <c r="AS671" s="82">
        <f t="shared" si="49"/>
        <v>110221</v>
      </c>
      <c r="AT671" s="82">
        <f t="shared" si="47"/>
        <v>20033</v>
      </c>
    </row>
    <row r="672" spans="1:46" x14ac:dyDescent="0.3">
      <c r="A672" s="70">
        <v>19239</v>
      </c>
      <c r="B672" s="70">
        <v>23</v>
      </c>
      <c r="C672" s="71" t="s">
        <v>398</v>
      </c>
      <c r="D672" s="70">
        <v>23</v>
      </c>
      <c r="E672" s="71" t="s">
        <v>144</v>
      </c>
      <c r="F672" s="72">
        <v>45831</v>
      </c>
      <c r="G672" s="72"/>
      <c r="H672" s="71" t="s">
        <v>833</v>
      </c>
      <c r="I672" s="71" t="s">
        <v>834</v>
      </c>
      <c r="J672" s="71" t="s">
        <v>36</v>
      </c>
      <c r="K672" s="71" t="s">
        <v>835</v>
      </c>
      <c r="L672" s="71" t="s">
        <v>109</v>
      </c>
      <c r="M672" s="71" t="s">
        <v>836</v>
      </c>
      <c r="N672" s="71" t="s">
        <v>837</v>
      </c>
      <c r="O672" s="71" t="s">
        <v>145</v>
      </c>
      <c r="P672" s="70">
        <v>300</v>
      </c>
      <c r="Q672" s="71" t="s">
        <v>78</v>
      </c>
      <c r="R672" s="70">
        <v>100</v>
      </c>
      <c r="S672" s="72">
        <v>45570</v>
      </c>
      <c r="T672" s="71" t="s">
        <v>2881</v>
      </c>
      <c r="U672" s="71" t="s">
        <v>155</v>
      </c>
      <c r="V672" s="72">
        <v>32495</v>
      </c>
      <c r="W672" s="71" t="s">
        <v>70</v>
      </c>
      <c r="X672" s="71" t="s">
        <v>51</v>
      </c>
      <c r="Y672" s="71" t="s">
        <v>43</v>
      </c>
      <c r="Z672" s="70">
        <v>0</v>
      </c>
      <c r="AA672" s="70">
        <v>6</v>
      </c>
      <c r="AB672" s="71" t="s">
        <v>36</v>
      </c>
      <c r="AC672" s="71" t="s">
        <v>2914</v>
      </c>
      <c r="AD672" s="71" t="s">
        <v>44</v>
      </c>
      <c r="AE672" s="71" t="s">
        <v>45</v>
      </c>
      <c r="AF672" s="71" t="s">
        <v>69</v>
      </c>
      <c r="AG672" s="71" t="s">
        <v>55</v>
      </c>
      <c r="AH672" s="73">
        <v>1245.71</v>
      </c>
      <c r="AI672" s="73">
        <v>262.98</v>
      </c>
      <c r="AJ672" s="73">
        <v>483.84</v>
      </c>
      <c r="AK672" s="70"/>
      <c r="AL672" s="73">
        <v>1992.53</v>
      </c>
      <c r="AM672" s="73">
        <v>66.42</v>
      </c>
      <c r="AN672" s="109">
        <f t="shared" si="46"/>
        <v>8.3025000000000002</v>
      </c>
      <c r="AO672" s="82" t="str">
        <f t="shared" si="48"/>
        <v>192391</v>
      </c>
      <c r="AP672" s="82">
        <f>VLOOKUP(AO672,Centros!$AA$2:$AB$490,2,FALSE)</f>
        <v>110015</v>
      </c>
      <c r="AQ672" s="82" t="str">
        <f>VLOOKUP(AP672,Centros!$U$2:$V$281,2,FALSE)</f>
        <v>COLEGIO SAN AGUSTIN - CANTABRIA</v>
      </c>
      <c r="AR672" s="82" t="str">
        <f>VLOOKUP(A672,Centros!$AC$2:$AE$349,3,FALSE)</f>
        <v>ALGADI</v>
      </c>
      <c r="AS672" s="82">
        <f t="shared" si="49"/>
        <v>110015</v>
      </c>
      <c r="AT672" s="82">
        <f t="shared" si="47"/>
        <v>19239</v>
      </c>
    </row>
    <row r="673" spans="1:46" x14ac:dyDescent="0.3">
      <c r="A673" s="70">
        <v>20028</v>
      </c>
      <c r="B673" s="70">
        <v>28</v>
      </c>
      <c r="C673" s="71" t="s">
        <v>9200</v>
      </c>
      <c r="D673" s="70">
        <v>28</v>
      </c>
      <c r="E673" s="71" t="s">
        <v>63</v>
      </c>
      <c r="F673" s="72">
        <v>45908</v>
      </c>
      <c r="G673" s="72"/>
      <c r="H673" s="71" t="s">
        <v>9201</v>
      </c>
      <c r="I673" s="71" t="s">
        <v>9202</v>
      </c>
      <c r="J673" s="71" t="s">
        <v>9203</v>
      </c>
      <c r="K673" s="71" t="s">
        <v>9204</v>
      </c>
      <c r="L673" s="71" t="s">
        <v>9205</v>
      </c>
      <c r="M673" s="71" t="s">
        <v>9206</v>
      </c>
      <c r="N673" s="71" t="s">
        <v>244</v>
      </c>
      <c r="O673" s="71" t="s">
        <v>38</v>
      </c>
      <c r="P673" s="70">
        <v>300</v>
      </c>
      <c r="Q673" s="71" t="s">
        <v>78</v>
      </c>
      <c r="R673" s="70">
        <v>39.47</v>
      </c>
      <c r="S673" s="72">
        <v>38330</v>
      </c>
      <c r="T673" s="71" t="s">
        <v>7653</v>
      </c>
      <c r="U673" s="71" t="s">
        <v>9207</v>
      </c>
      <c r="V673" s="72">
        <v>23861</v>
      </c>
      <c r="W673" s="71" t="s">
        <v>111</v>
      </c>
      <c r="X673" s="71" t="s">
        <v>42</v>
      </c>
      <c r="Y673" s="71" t="s">
        <v>36</v>
      </c>
      <c r="Z673" s="70">
        <v>0</v>
      </c>
      <c r="AA673" s="70">
        <v>6</v>
      </c>
      <c r="AB673" s="71" t="s">
        <v>36</v>
      </c>
      <c r="AC673" s="71" t="s">
        <v>2823</v>
      </c>
      <c r="AD673" s="71" t="s">
        <v>67</v>
      </c>
      <c r="AE673" s="71" t="s">
        <v>45</v>
      </c>
      <c r="AF673" s="71" t="s">
        <v>5261</v>
      </c>
      <c r="AG673" s="71" t="s">
        <v>46</v>
      </c>
      <c r="AH673" s="73">
        <v>683.11</v>
      </c>
      <c r="AI673" s="73">
        <v>96.94</v>
      </c>
      <c r="AJ673" s="73">
        <v>258.74</v>
      </c>
      <c r="AK673" s="70"/>
      <c r="AL673" s="73">
        <v>1038.79</v>
      </c>
      <c r="AM673" s="73">
        <v>34.630000000000003</v>
      </c>
      <c r="AN673" s="109">
        <f t="shared" si="46"/>
        <v>10.967190271091969</v>
      </c>
      <c r="AO673" s="82" t="str">
        <f t="shared" si="48"/>
        <v>200283</v>
      </c>
      <c r="AP673" s="82">
        <f>VLOOKUP(AO673,Centros!$AA$2:$AB$490,2,FALSE)</f>
        <v>110082</v>
      </c>
      <c r="AQ673" s="82" t="str">
        <f>VLOOKUP(AP673,Centros!$U$2:$V$281,2,FALSE)</f>
        <v>COL. SAN MIGUEL ARCANGEL</v>
      </c>
      <c r="AR673" s="82" t="str">
        <f>VLOOKUP(A673,Centros!$AC$2:$AE$349,3,FALSE)</f>
        <v>SMI</v>
      </c>
      <c r="AS673" s="82">
        <f t="shared" si="49"/>
        <v>110082</v>
      </c>
      <c r="AT673" s="82">
        <f t="shared" si="47"/>
        <v>20028</v>
      </c>
    </row>
    <row r="674" spans="1:46" x14ac:dyDescent="0.3">
      <c r="A674" s="70">
        <v>19225</v>
      </c>
      <c r="B674" s="70">
        <v>9</v>
      </c>
      <c r="C674" s="71" t="s">
        <v>4165</v>
      </c>
      <c r="D674" s="70">
        <v>9</v>
      </c>
      <c r="E674" s="71" t="s">
        <v>1247</v>
      </c>
      <c r="F674" s="72">
        <v>45748</v>
      </c>
      <c r="G674" s="72"/>
      <c r="H674" s="71" t="s">
        <v>4166</v>
      </c>
      <c r="I674" s="71" t="s">
        <v>4167</v>
      </c>
      <c r="J674" s="71" t="s">
        <v>36</v>
      </c>
      <c r="K674" s="71" t="s">
        <v>4168</v>
      </c>
      <c r="L674" s="71" t="s">
        <v>109</v>
      </c>
      <c r="M674" s="71" t="s">
        <v>4169</v>
      </c>
      <c r="N674" s="71" t="s">
        <v>3465</v>
      </c>
      <c r="O674" s="71" t="s">
        <v>1248</v>
      </c>
      <c r="P674" s="70">
        <v>200</v>
      </c>
      <c r="Q674" s="71" t="s">
        <v>2925</v>
      </c>
      <c r="R674" s="70">
        <v>37.5</v>
      </c>
      <c r="S674" s="72">
        <v>41666</v>
      </c>
      <c r="T674" s="71" t="s">
        <v>3217</v>
      </c>
      <c r="U674" s="71" t="s">
        <v>90</v>
      </c>
      <c r="V674" s="72">
        <v>29970</v>
      </c>
      <c r="W674" s="71" t="s">
        <v>139</v>
      </c>
      <c r="X674" s="71" t="s">
        <v>42</v>
      </c>
      <c r="Y674" s="71" t="s">
        <v>52</v>
      </c>
      <c r="Z674" s="70">
        <v>0</v>
      </c>
      <c r="AA674" s="70">
        <v>10</v>
      </c>
      <c r="AB674" s="71" t="s">
        <v>36</v>
      </c>
      <c r="AC674" s="71" t="s">
        <v>3218</v>
      </c>
      <c r="AD674" s="71" t="s">
        <v>3219</v>
      </c>
      <c r="AE674" s="71" t="s">
        <v>45</v>
      </c>
      <c r="AF674" s="71" t="s">
        <v>242</v>
      </c>
      <c r="AG674" s="71" t="s">
        <v>55</v>
      </c>
      <c r="AH674" s="73">
        <v>500.44</v>
      </c>
      <c r="AI674" s="73">
        <v>75.069999999999993</v>
      </c>
      <c r="AJ674" s="73">
        <v>184.56</v>
      </c>
      <c r="AK674" s="70"/>
      <c r="AL674" s="73">
        <v>760.07</v>
      </c>
      <c r="AM674" s="73">
        <v>24.52</v>
      </c>
      <c r="AN674" s="109">
        <f t="shared" si="46"/>
        <v>8.1733333333333338</v>
      </c>
      <c r="AO674" s="82">
        <v>192252</v>
      </c>
      <c r="AP674" s="82">
        <f>VLOOKUP(AO674,Centros!$AA$2:$AB$490,2,FALSE)</f>
        <v>110225</v>
      </c>
      <c r="AQ674" s="82" t="str">
        <f>VLOOKUP(AP674,Centros!$U$2:$V$281,2,FALSE)</f>
        <v>COLEGIO INMA TREMP L</v>
      </c>
      <c r="AR674" s="82" t="str">
        <f>VLOOKUP(A674,Centros!$AC$2:$AE$349,3,FALSE)</f>
        <v>ALGADI</v>
      </c>
      <c r="AS674" s="82">
        <f t="shared" si="49"/>
        <v>110225</v>
      </c>
      <c r="AT674" s="82">
        <f t="shared" si="47"/>
        <v>19225</v>
      </c>
    </row>
    <row r="675" spans="1:46" x14ac:dyDescent="0.3">
      <c r="A675" s="70">
        <v>19228</v>
      </c>
      <c r="B675" s="70">
        <v>545</v>
      </c>
      <c r="C675" s="71" t="s">
        <v>9208</v>
      </c>
      <c r="D675" s="70">
        <v>545</v>
      </c>
      <c r="E675" s="71" t="s">
        <v>35</v>
      </c>
      <c r="F675" s="72">
        <v>45931</v>
      </c>
      <c r="G675" s="72"/>
      <c r="H675" s="71" t="s">
        <v>9209</v>
      </c>
      <c r="I675" s="71" t="s">
        <v>9210</v>
      </c>
      <c r="J675" s="71" t="s">
        <v>36</v>
      </c>
      <c r="K675" s="71" t="s">
        <v>9211</v>
      </c>
      <c r="L675" s="71" t="s">
        <v>101</v>
      </c>
      <c r="M675" s="71" t="s">
        <v>9212</v>
      </c>
      <c r="N675" s="71" t="s">
        <v>37</v>
      </c>
      <c r="O675" s="71" t="s">
        <v>38</v>
      </c>
      <c r="P675" s="70">
        <v>300</v>
      </c>
      <c r="Q675" s="71" t="s">
        <v>57</v>
      </c>
      <c r="R675" s="70">
        <v>62.5</v>
      </c>
      <c r="S675" s="72">
        <v>44837</v>
      </c>
      <c r="T675" s="71" t="s">
        <v>8305</v>
      </c>
      <c r="U675" s="71" t="s">
        <v>40</v>
      </c>
      <c r="V675" s="72">
        <v>26002</v>
      </c>
      <c r="W675" s="71" t="s">
        <v>158</v>
      </c>
      <c r="X675" s="71" t="s">
        <v>42</v>
      </c>
      <c r="Y675" s="71" t="s">
        <v>66</v>
      </c>
      <c r="Z675" s="70">
        <v>0</v>
      </c>
      <c r="AA675" s="70">
        <v>10</v>
      </c>
      <c r="AB675" s="71" t="s">
        <v>36</v>
      </c>
      <c r="AC675" s="71" t="s">
        <v>2905</v>
      </c>
      <c r="AD675" s="71" t="s">
        <v>44</v>
      </c>
      <c r="AE675" s="71" t="s">
        <v>53</v>
      </c>
      <c r="AF675" s="71" t="s">
        <v>40</v>
      </c>
      <c r="AG675" s="71" t="s">
        <v>46</v>
      </c>
      <c r="AH675" s="73">
        <v>750.03</v>
      </c>
      <c r="AI675" s="73">
        <v>113.3</v>
      </c>
      <c r="AJ675" s="73">
        <v>306.83</v>
      </c>
      <c r="AK675" s="70"/>
      <c r="AL675" s="73">
        <v>1170.1600000000001</v>
      </c>
      <c r="AM675" s="73">
        <v>39.01</v>
      </c>
      <c r="AN675" s="109">
        <f t="shared" si="46"/>
        <v>7.8019999999999996</v>
      </c>
      <c r="AO675" s="82" t="str">
        <f t="shared" si="48"/>
        <v>1922825</v>
      </c>
      <c r="AP675" s="82">
        <f>VLOOKUP(AO675,Centros!$AA$2:$AB$490,2,FALSE)</f>
        <v>110056</v>
      </c>
      <c r="AQ675" s="82" t="str">
        <f>VLOOKUP(AP675,Centros!$U$2:$V$281,2,FALSE)</f>
        <v>COLEGIO RAIMUNDO LULIO</v>
      </c>
      <c r="AR675" s="82" t="str">
        <f>VLOOKUP(A675,Centros!$AC$2:$AE$349,3,FALSE)</f>
        <v>ALGADI</v>
      </c>
      <c r="AS675" s="82">
        <f t="shared" si="49"/>
        <v>110056</v>
      </c>
      <c r="AT675" s="82">
        <f t="shared" si="47"/>
        <v>19228</v>
      </c>
    </row>
    <row r="676" spans="1:46" x14ac:dyDescent="0.3">
      <c r="A676" s="70">
        <v>20028</v>
      </c>
      <c r="B676" s="70">
        <v>800</v>
      </c>
      <c r="C676" s="71" t="s">
        <v>4170</v>
      </c>
      <c r="D676" s="70">
        <v>800</v>
      </c>
      <c r="E676" s="71" t="s">
        <v>63</v>
      </c>
      <c r="F676" s="72">
        <v>45299</v>
      </c>
      <c r="G676" s="72"/>
      <c r="H676" s="71" t="s">
        <v>4171</v>
      </c>
      <c r="I676" s="71" t="s">
        <v>4172</v>
      </c>
      <c r="J676" s="71" t="s">
        <v>36</v>
      </c>
      <c r="K676" s="71" t="s">
        <v>4173</v>
      </c>
      <c r="L676" s="71" t="s">
        <v>4174</v>
      </c>
      <c r="M676" s="71" t="s">
        <v>4175</v>
      </c>
      <c r="N676" s="71" t="s">
        <v>36</v>
      </c>
      <c r="O676" s="71" t="s">
        <v>38</v>
      </c>
      <c r="P676" s="70">
        <v>100</v>
      </c>
      <c r="Q676" s="71" t="s">
        <v>2951</v>
      </c>
      <c r="R676" s="70">
        <v>100</v>
      </c>
      <c r="S676" s="72">
        <v>38838</v>
      </c>
      <c r="T676" s="71" t="s">
        <v>2897</v>
      </c>
      <c r="U676" s="71" t="s">
        <v>4176</v>
      </c>
      <c r="V676" s="72">
        <v>27257</v>
      </c>
      <c r="W676" s="71" t="s">
        <v>161</v>
      </c>
      <c r="X676" s="71" t="s">
        <v>42</v>
      </c>
      <c r="Y676" s="71" t="s">
        <v>66</v>
      </c>
      <c r="Z676" s="70">
        <v>0</v>
      </c>
      <c r="AA676" s="70">
        <v>6</v>
      </c>
      <c r="AB676" s="71" t="s">
        <v>36</v>
      </c>
      <c r="AC676" s="71" t="s">
        <v>2824</v>
      </c>
      <c r="AD676" s="71" t="s">
        <v>162</v>
      </c>
      <c r="AE676" s="71" t="s">
        <v>45</v>
      </c>
      <c r="AF676" s="71" t="s">
        <v>36</v>
      </c>
      <c r="AG676" s="71" t="s">
        <v>46</v>
      </c>
      <c r="AH676" s="73">
        <v>2080.36</v>
      </c>
      <c r="AI676" s="73">
        <v>321.33</v>
      </c>
      <c r="AJ676" s="73">
        <v>796.64</v>
      </c>
      <c r="AK676" s="70"/>
      <c r="AL676" s="73">
        <v>3198.33</v>
      </c>
      <c r="AM676" s="73">
        <v>106.61</v>
      </c>
      <c r="AN676" s="109">
        <f t="shared" si="46"/>
        <v>13.32625</v>
      </c>
      <c r="AO676" s="82" t="str">
        <f t="shared" si="48"/>
        <v>2002844</v>
      </c>
      <c r="AP676" s="82">
        <f>VLOOKUP(AO676,Centros!$AA$2:$AB$490,2,FALSE)</f>
        <v>330028</v>
      </c>
      <c r="AQ676" s="82" t="str">
        <f>VLOOKUP(AP676,Centros!$U$2:$V$281,2,FALSE)</f>
        <v>CLARETIANOS COLMENAR ASISTENCIAL</v>
      </c>
      <c r="AR676" s="82" t="str">
        <f>VLOOKUP(A676,Centros!$AC$2:$AE$349,3,FALSE)</f>
        <v>SMI</v>
      </c>
      <c r="AS676" s="82">
        <f t="shared" si="49"/>
        <v>330028</v>
      </c>
      <c r="AT676" s="82">
        <f t="shared" si="47"/>
        <v>20028</v>
      </c>
    </row>
    <row r="677" spans="1:46" x14ac:dyDescent="0.3">
      <c r="A677" s="70">
        <v>19228</v>
      </c>
      <c r="B677" s="70">
        <v>1468</v>
      </c>
      <c r="C677" s="71" t="s">
        <v>399</v>
      </c>
      <c r="D677" s="70">
        <v>1468</v>
      </c>
      <c r="E677" s="71" t="s">
        <v>35</v>
      </c>
      <c r="F677" s="72">
        <v>45901</v>
      </c>
      <c r="G677" s="72">
        <v>45961</v>
      </c>
      <c r="H677" s="71" t="s">
        <v>400</v>
      </c>
      <c r="I677" s="71" t="s">
        <v>401</v>
      </c>
      <c r="J677" s="71" t="s">
        <v>36</v>
      </c>
      <c r="K677" s="71" t="s">
        <v>402</v>
      </c>
      <c r="L677" s="71" t="s">
        <v>403</v>
      </c>
      <c r="M677" s="71" t="s">
        <v>404</v>
      </c>
      <c r="N677" s="71" t="s">
        <v>130</v>
      </c>
      <c r="O677" s="71" t="s">
        <v>38</v>
      </c>
      <c r="P677" s="70">
        <v>200</v>
      </c>
      <c r="Q677" s="71" t="s">
        <v>2925</v>
      </c>
      <c r="R677" s="70">
        <v>50</v>
      </c>
      <c r="S677" s="72">
        <v>45229</v>
      </c>
      <c r="T677" s="71" t="s">
        <v>49</v>
      </c>
      <c r="U677" s="71" t="s">
        <v>40</v>
      </c>
      <c r="V677" s="72">
        <v>27639</v>
      </c>
      <c r="W677" s="71" t="s">
        <v>50</v>
      </c>
      <c r="X677" s="71" t="s">
        <v>42</v>
      </c>
      <c r="Y677" s="71" t="s">
        <v>52</v>
      </c>
      <c r="Z677" s="70">
        <v>0</v>
      </c>
      <c r="AA677" s="70">
        <v>10</v>
      </c>
      <c r="AB677" s="71" t="s">
        <v>36</v>
      </c>
      <c r="AC677" s="71" t="s">
        <v>2905</v>
      </c>
      <c r="AD677" s="71" t="s">
        <v>44</v>
      </c>
      <c r="AE677" s="71" t="s">
        <v>45</v>
      </c>
      <c r="AF677" s="71" t="s">
        <v>40</v>
      </c>
      <c r="AG677" s="71" t="s">
        <v>46</v>
      </c>
      <c r="AH677" s="73">
        <v>710.01</v>
      </c>
      <c r="AI677" s="73">
        <v>90.64</v>
      </c>
      <c r="AJ677" s="73">
        <v>256.76</v>
      </c>
      <c r="AK677" s="70"/>
      <c r="AL677" s="73">
        <v>1057.4100000000001</v>
      </c>
      <c r="AM677" s="73">
        <v>35.25</v>
      </c>
      <c r="AN677" s="109">
        <f t="shared" si="46"/>
        <v>8.8125</v>
      </c>
      <c r="AO677" s="82" t="str">
        <f t="shared" si="48"/>
        <v>1922812</v>
      </c>
      <c r="AP677" s="82">
        <f>VLOOKUP(AO677,Centros!$AA$2:$AB$490,2,FALSE)</f>
        <v>110064</v>
      </c>
      <c r="AQ677" s="82" t="str">
        <f>VLOOKUP(AP677,Centros!$U$2:$V$281,2,FALSE)</f>
        <v>COLEGIO SAGRADA FAMILIA</v>
      </c>
      <c r="AR677" s="82" t="str">
        <f>VLOOKUP(A677,Centros!$AC$2:$AE$349,3,FALSE)</f>
        <v>ALGADI</v>
      </c>
      <c r="AS677" s="82">
        <f t="shared" si="49"/>
        <v>110064</v>
      </c>
      <c r="AT677" s="82">
        <f t="shared" si="47"/>
        <v>19228</v>
      </c>
    </row>
    <row r="678" spans="1:46" x14ac:dyDescent="0.3">
      <c r="A678" s="70">
        <v>19203</v>
      </c>
      <c r="B678" s="70">
        <v>18</v>
      </c>
      <c r="C678" s="71" t="s">
        <v>6411</v>
      </c>
      <c r="D678" s="70">
        <v>18</v>
      </c>
      <c r="E678" s="71" t="s">
        <v>1231</v>
      </c>
      <c r="F678" s="72">
        <v>45894</v>
      </c>
      <c r="G678" s="72"/>
      <c r="H678" s="71" t="s">
        <v>6412</v>
      </c>
      <c r="I678" s="71" t="s">
        <v>6413</v>
      </c>
      <c r="J678" s="71" t="s">
        <v>6414</v>
      </c>
      <c r="K678" s="71" t="s">
        <v>6415</v>
      </c>
      <c r="L678" s="71" t="s">
        <v>6416</v>
      </c>
      <c r="M678" s="71" t="s">
        <v>6417</v>
      </c>
      <c r="N678" s="71" t="s">
        <v>156</v>
      </c>
      <c r="O678" s="71" t="s">
        <v>157</v>
      </c>
      <c r="P678" s="70">
        <v>300</v>
      </c>
      <c r="Q678" s="71" t="s">
        <v>78</v>
      </c>
      <c r="R678" s="70">
        <v>38.46</v>
      </c>
      <c r="S678" s="72">
        <v>37873</v>
      </c>
      <c r="T678" s="71" t="s">
        <v>1232</v>
      </c>
      <c r="U678" s="71" t="s">
        <v>90</v>
      </c>
      <c r="V678" s="72">
        <v>25703</v>
      </c>
      <c r="W678" s="71" t="s">
        <v>70</v>
      </c>
      <c r="X678" s="71" t="s">
        <v>42</v>
      </c>
      <c r="Y678" s="71" t="s">
        <v>36</v>
      </c>
      <c r="Z678" s="70">
        <v>0</v>
      </c>
      <c r="AA678" s="70">
        <v>10</v>
      </c>
      <c r="AB678" s="71" t="s">
        <v>818</v>
      </c>
      <c r="AC678" s="71" t="s">
        <v>6418</v>
      </c>
      <c r="AD678" s="71" t="s">
        <v>6419</v>
      </c>
      <c r="AE678" s="71" t="s">
        <v>83</v>
      </c>
      <c r="AF678" s="71" t="s">
        <v>285</v>
      </c>
      <c r="AG678" s="71" t="s">
        <v>46</v>
      </c>
      <c r="AH678" s="73">
        <v>563.16</v>
      </c>
      <c r="AI678" s="73">
        <v>80.510000000000005</v>
      </c>
      <c r="AJ678" s="73">
        <v>219.95</v>
      </c>
      <c r="AK678" s="70"/>
      <c r="AL678" s="73">
        <v>863.62</v>
      </c>
      <c r="AM678" s="73">
        <v>28.79</v>
      </c>
      <c r="AN678" s="109">
        <f t="shared" si="46"/>
        <v>9.3571242849713983</v>
      </c>
      <c r="AO678" s="82" t="str">
        <f t="shared" si="48"/>
        <v>192031</v>
      </c>
      <c r="AP678" s="82">
        <f>VLOOKUP(AO678,Centros!$AA$2:$AB$490,2,FALSE)</f>
        <v>110050</v>
      </c>
      <c r="AQ678" s="82" t="str">
        <f>VLOOKUP(AP678,Centros!$U$2:$V$281,2,FALSE)</f>
        <v>PADRE DEHON</v>
      </c>
      <c r="AR678" s="82" t="str">
        <f>VLOOKUP(A678,Centros!$AC$2:$AE$349,3,FALSE)</f>
        <v>ALGADI</v>
      </c>
      <c r="AS678" s="82">
        <f t="shared" si="49"/>
        <v>110050</v>
      </c>
      <c r="AT678" s="82">
        <f t="shared" si="47"/>
        <v>19203</v>
      </c>
    </row>
    <row r="679" spans="1:46" x14ac:dyDescent="0.3">
      <c r="A679" s="70">
        <v>19228</v>
      </c>
      <c r="B679" s="70">
        <v>125</v>
      </c>
      <c r="C679" s="71" t="s">
        <v>4177</v>
      </c>
      <c r="D679" s="70">
        <v>125</v>
      </c>
      <c r="E679" s="71" t="s">
        <v>35</v>
      </c>
      <c r="F679" s="72">
        <v>44348</v>
      </c>
      <c r="G679" s="72"/>
      <c r="H679" s="71" t="s">
        <v>4178</v>
      </c>
      <c r="I679" s="71" t="s">
        <v>4179</v>
      </c>
      <c r="J679" s="71" t="s">
        <v>4180</v>
      </c>
      <c r="K679" s="71" t="s">
        <v>4181</v>
      </c>
      <c r="L679" s="71" t="s">
        <v>4182</v>
      </c>
      <c r="M679" s="71" t="s">
        <v>4183</v>
      </c>
      <c r="N679" s="71" t="s">
        <v>226</v>
      </c>
      <c r="O679" s="71" t="s">
        <v>38</v>
      </c>
      <c r="P679" s="70">
        <v>100</v>
      </c>
      <c r="Q679" s="71" t="s">
        <v>2951</v>
      </c>
      <c r="R679" s="70">
        <v>100</v>
      </c>
      <c r="S679" s="72">
        <v>33786</v>
      </c>
      <c r="T679" s="71" t="s">
        <v>2827</v>
      </c>
      <c r="U679" s="71" t="s">
        <v>153</v>
      </c>
      <c r="V679" s="72">
        <v>23031</v>
      </c>
      <c r="W679" s="71" t="s">
        <v>208</v>
      </c>
      <c r="X679" s="71" t="s">
        <v>51</v>
      </c>
      <c r="Y679" s="71" t="s">
        <v>36</v>
      </c>
      <c r="Z679" s="70">
        <v>0</v>
      </c>
      <c r="AA679" s="70">
        <v>4</v>
      </c>
      <c r="AB679" s="71" t="s">
        <v>36</v>
      </c>
      <c r="AC679" s="71" t="s">
        <v>2905</v>
      </c>
      <c r="AD679" s="71" t="s">
        <v>44</v>
      </c>
      <c r="AE679" s="71" t="s">
        <v>61</v>
      </c>
      <c r="AF679" s="71" t="s">
        <v>71</v>
      </c>
      <c r="AG679" s="71" t="s">
        <v>46</v>
      </c>
      <c r="AH679" s="73">
        <v>2756</v>
      </c>
      <c r="AI679" s="73">
        <v>276.36</v>
      </c>
      <c r="AJ679" s="73">
        <v>972.48</v>
      </c>
      <c r="AK679" s="70"/>
      <c r="AL679" s="73">
        <v>4004.84</v>
      </c>
      <c r="AM679" s="73">
        <v>133.49</v>
      </c>
      <c r="AN679" s="109">
        <f t="shared" si="46"/>
        <v>16.686250000000001</v>
      </c>
      <c r="AO679" s="82" t="str">
        <f t="shared" si="48"/>
        <v>192284</v>
      </c>
      <c r="AP679" s="82">
        <f>VLOOKUP(AO679,Centros!$AA$2:$AB$490,2,FALSE)</f>
        <v>110082</v>
      </c>
      <c r="AQ679" s="82" t="str">
        <f>VLOOKUP(AP679,Centros!$U$2:$V$281,2,FALSE)</f>
        <v>COL. SAN MIGUEL ARCANGEL</v>
      </c>
      <c r="AR679" s="82" t="str">
        <f>VLOOKUP(A679,Centros!$AC$2:$AE$349,3,FALSE)</f>
        <v>ALGADI</v>
      </c>
      <c r="AS679" s="82">
        <f t="shared" si="49"/>
        <v>110082</v>
      </c>
      <c r="AT679" s="82">
        <f t="shared" si="47"/>
        <v>19228</v>
      </c>
    </row>
    <row r="680" spans="1:46" x14ac:dyDescent="0.3">
      <c r="A680" s="70">
        <v>20028</v>
      </c>
      <c r="B680" s="70">
        <v>939</v>
      </c>
      <c r="C680" s="71" t="s">
        <v>4184</v>
      </c>
      <c r="D680" s="70">
        <v>939</v>
      </c>
      <c r="E680" s="71" t="s">
        <v>63</v>
      </c>
      <c r="F680" s="72">
        <v>45748</v>
      </c>
      <c r="G680" s="72"/>
      <c r="H680" s="71" t="s">
        <v>4185</v>
      </c>
      <c r="I680" s="71" t="s">
        <v>4186</v>
      </c>
      <c r="J680" s="71" t="s">
        <v>36</v>
      </c>
      <c r="K680" s="71" t="s">
        <v>4187</v>
      </c>
      <c r="L680" s="71" t="s">
        <v>4188</v>
      </c>
      <c r="M680" s="71" t="s">
        <v>4189</v>
      </c>
      <c r="N680" s="71" t="s">
        <v>47</v>
      </c>
      <c r="O680" s="71" t="s">
        <v>38</v>
      </c>
      <c r="P680" s="70">
        <v>502</v>
      </c>
      <c r="Q680" s="71" t="s">
        <v>3098</v>
      </c>
      <c r="R680" s="70">
        <v>82.5</v>
      </c>
      <c r="S680" s="72">
        <v>45748</v>
      </c>
      <c r="T680" s="71" t="s">
        <v>2897</v>
      </c>
      <c r="U680" s="71" t="s">
        <v>160</v>
      </c>
      <c r="V680" s="72">
        <v>28445</v>
      </c>
      <c r="W680" s="71" t="s">
        <v>161</v>
      </c>
      <c r="X680" s="71" t="s">
        <v>42</v>
      </c>
      <c r="Y680" s="71" t="s">
        <v>52</v>
      </c>
      <c r="Z680" s="70">
        <v>0</v>
      </c>
      <c r="AA680" s="70">
        <v>8</v>
      </c>
      <c r="AB680" s="71" t="s">
        <v>36</v>
      </c>
      <c r="AC680" s="71" t="s">
        <v>2824</v>
      </c>
      <c r="AD680" s="71" t="s">
        <v>162</v>
      </c>
      <c r="AE680" s="71" t="s">
        <v>45</v>
      </c>
      <c r="AF680" s="71" t="s">
        <v>4190</v>
      </c>
      <c r="AG680" s="71" t="s">
        <v>55</v>
      </c>
      <c r="AH680" s="73">
        <v>980.05</v>
      </c>
      <c r="AI680" s="73">
        <v>159.55000000000001</v>
      </c>
      <c r="AJ680" s="73">
        <v>434.66</v>
      </c>
      <c r="AK680" s="70"/>
      <c r="AL680" s="73">
        <v>1574.26</v>
      </c>
      <c r="AM680" s="73">
        <v>52.48</v>
      </c>
      <c r="AN680" s="109">
        <f t="shared" si="46"/>
        <v>7.9515151515151512</v>
      </c>
      <c r="AO680" s="82" t="str">
        <f t="shared" si="48"/>
        <v>2002844</v>
      </c>
      <c r="AP680" s="82">
        <f>VLOOKUP(AO680,Centros!$AA$2:$AB$490,2,FALSE)</f>
        <v>330028</v>
      </c>
      <c r="AQ680" s="82" t="str">
        <f>VLOOKUP(AP680,Centros!$U$2:$V$281,2,FALSE)</f>
        <v>CLARETIANOS COLMENAR ASISTENCIAL</v>
      </c>
      <c r="AR680" s="82" t="str">
        <f>VLOOKUP(A680,Centros!$AC$2:$AE$349,3,FALSE)</f>
        <v>SMI</v>
      </c>
      <c r="AS680" s="82">
        <f t="shared" si="49"/>
        <v>330028</v>
      </c>
      <c r="AT680" s="82">
        <f t="shared" si="47"/>
        <v>20028</v>
      </c>
    </row>
    <row r="681" spans="1:46" x14ac:dyDescent="0.3">
      <c r="A681" s="70">
        <v>19241</v>
      </c>
      <c r="B681" s="70">
        <v>67</v>
      </c>
      <c r="C681" s="71" t="s">
        <v>9213</v>
      </c>
      <c r="D681" s="70">
        <v>67</v>
      </c>
      <c r="E681" s="71" t="s">
        <v>178</v>
      </c>
      <c r="F681" s="72">
        <v>45931</v>
      </c>
      <c r="G681" s="72"/>
      <c r="H681" s="71" t="s">
        <v>9214</v>
      </c>
      <c r="I681" s="71" t="s">
        <v>9215</v>
      </c>
      <c r="J681" s="71" t="s">
        <v>36</v>
      </c>
      <c r="K681" s="71" t="s">
        <v>9216</v>
      </c>
      <c r="L681" s="71" t="s">
        <v>9217</v>
      </c>
      <c r="M681" s="71" t="s">
        <v>9218</v>
      </c>
      <c r="N681" s="71" t="s">
        <v>9219</v>
      </c>
      <c r="O681" s="71" t="s">
        <v>176</v>
      </c>
      <c r="P681" s="70">
        <v>300</v>
      </c>
      <c r="Q681" s="71" t="s">
        <v>78</v>
      </c>
      <c r="R681" s="70">
        <v>30</v>
      </c>
      <c r="S681" s="72">
        <v>43374</v>
      </c>
      <c r="T681" s="71" t="s">
        <v>7553</v>
      </c>
      <c r="U681" s="71" t="s">
        <v>82</v>
      </c>
      <c r="V681" s="72">
        <v>35911</v>
      </c>
      <c r="W681" s="71" t="s">
        <v>115</v>
      </c>
      <c r="X681" s="71" t="s">
        <v>42</v>
      </c>
      <c r="Y681" s="71" t="s">
        <v>5653</v>
      </c>
      <c r="Z681" s="70">
        <v>0</v>
      </c>
      <c r="AA681" s="70">
        <v>10</v>
      </c>
      <c r="AB681" s="71" t="s">
        <v>36</v>
      </c>
      <c r="AC681" s="71" t="s">
        <v>2911</v>
      </c>
      <c r="AD681" s="71" t="s">
        <v>44</v>
      </c>
      <c r="AE681" s="71" t="s">
        <v>45</v>
      </c>
      <c r="AF681" s="71" t="s">
        <v>82</v>
      </c>
      <c r="AG681" s="71" t="s">
        <v>46</v>
      </c>
      <c r="AH681" s="73">
        <v>359.14</v>
      </c>
      <c r="AI681" s="73">
        <v>109.74</v>
      </c>
      <c r="AJ681" s="73">
        <v>150.37</v>
      </c>
      <c r="AK681" s="70"/>
      <c r="AL681" s="73">
        <v>619.25</v>
      </c>
      <c r="AM681" s="73">
        <v>20.64</v>
      </c>
      <c r="AN681" s="109">
        <f t="shared" si="46"/>
        <v>8.6000000000000014</v>
      </c>
      <c r="AO681" s="82" t="str">
        <f t="shared" si="48"/>
        <v>192418</v>
      </c>
      <c r="AP681" s="82">
        <f>VLOOKUP(AO681,Centros!$AA$2:$AB$490,2,FALSE)</f>
        <v>110303</v>
      </c>
      <c r="AQ681" s="82" t="str">
        <f>VLOOKUP(AP681,Centros!$U$2:$V$281,2,FALSE)</f>
        <v>COLEGIO IRLANDESAS BAMI</v>
      </c>
      <c r="AR681" s="82" t="str">
        <f>VLOOKUP(A681,Centros!$AC$2:$AE$349,3,FALSE)</f>
        <v>ALGADI</v>
      </c>
      <c r="AS681" s="82">
        <f t="shared" si="49"/>
        <v>110303</v>
      </c>
      <c r="AT681" s="82">
        <f t="shared" si="47"/>
        <v>19241</v>
      </c>
    </row>
    <row r="682" spans="1:46" x14ac:dyDescent="0.3">
      <c r="A682" s="70">
        <v>19228</v>
      </c>
      <c r="B682" s="70">
        <v>190</v>
      </c>
      <c r="C682" s="71" t="s">
        <v>9220</v>
      </c>
      <c r="D682" s="70">
        <v>190</v>
      </c>
      <c r="E682" s="71" t="s">
        <v>35</v>
      </c>
      <c r="F682" s="72">
        <v>45908</v>
      </c>
      <c r="G682" s="72"/>
      <c r="H682" s="71" t="s">
        <v>9221</v>
      </c>
      <c r="I682" s="71" t="s">
        <v>9222</v>
      </c>
      <c r="J682" s="71" t="s">
        <v>9223</v>
      </c>
      <c r="K682" s="71" t="s">
        <v>9224</v>
      </c>
      <c r="L682" s="71" t="s">
        <v>9225</v>
      </c>
      <c r="M682" s="71" t="s">
        <v>9226</v>
      </c>
      <c r="N682" s="71" t="s">
        <v>174</v>
      </c>
      <c r="O682" s="71" t="s">
        <v>38</v>
      </c>
      <c r="P682" s="70">
        <v>300</v>
      </c>
      <c r="Q682" s="71" t="s">
        <v>85</v>
      </c>
      <c r="R682" s="70">
        <v>100</v>
      </c>
      <c r="S682" s="72">
        <v>33878</v>
      </c>
      <c r="T682" s="71" t="s">
        <v>8305</v>
      </c>
      <c r="U682" s="71" t="s">
        <v>259</v>
      </c>
      <c r="V682" s="72">
        <v>25328</v>
      </c>
      <c r="W682" s="71" t="s">
        <v>158</v>
      </c>
      <c r="X682" s="71" t="s">
        <v>42</v>
      </c>
      <c r="Y682" s="71" t="s">
        <v>36</v>
      </c>
      <c r="Z682" s="70">
        <v>0</v>
      </c>
      <c r="AA682" s="70">
        <v>4</v>
      </c>
      <c r="AB682" s="71" t="s">
        <v>36</v>
      </c>
      <c r="AC682" s="71" t="s">
        <v>2905</v>
      </c>
      <c r="AD682" s="71" t="s">
        <v>44</v>
      </c>
      <c r="AE682" s="71" t="s">
        <v>61</v>
      </c>
      <c r="AF682" s="71" t="s">
        <v>121</v>
      </c>
      <c r="AG682" s="71" t="s">
        <v>46</v>
      </c>
      <c r="AH682" s="73">
        <v>1713.17</v>
      </c>
      <c r="AI682" s="73">
        <v>211.95</v>
      </c>
      <c r="AJ682" s="73">
        <v>617.39</v>
      </c>
      <c r="AK682" s="70"/>
      <c r="AL682" s="73">
        <v>2542.5100000000002</v>
      </c>
      <c r="AM682" s="73">
        <v>84.75</v>
      </c>
      <c r="AN682" s="109">
        <f t="shared" si="46"/>
        <v>10.59375</v>
      </c>
      <c r="AO682" s="82" t="str">
        <f t="shared" si="48"/>
        <v>1922825</v>
      </c>
      <c r="AP682" s="82">
        <f>VLOOKUP(AO682,Centros!$AA$2:$AB$490,2,FALSE)</f>
        <v>110056</v>
      </c>
      <c r="AQ682" s="82" t="str">
        <f>VLOOKUP(AP682,Centros!$U$2:$V$281,2,FALSE)</f>
        <v>COLEGIO RAIMUNDO LULIO</v>
      </c>
      <c r="AR682" s="82" t="str">
        <f>VLOOKUP(A682,Centros!$AC$2:$AE$349,3,FALSE)</f>
        <v>ALGADI</v>
      </c>
      <c r="AS682" s="82">
        <f t="shared" si="49"/>
        <v>110056</v>
      </c>
      <c r="AT682" s="82">
        <f t="shared" si="47"/>
        <v>19228</v>
      </c>
    </row>
    <row r="683" spans="1:46" x14ac:dyDescent="0.3">
      <c r="A683" s="70">
        <v>19228</v>
      </c>
      <c r="B683" s="70">
        <v>2055</v>
      </c>
      <c r="C683" s="71" t="s">
        <v>9227</v>
      </c>
      <c r="D683" s="70">
        <v>2055</v>
      </c>
      <c r="E683" s="71" t="s">
        <v>35</v>
      </c>
      <c r="F683" s="72">
        <v>45895</v>
      </c>
      <c r="G683" s="72"/>
      <c r="H683" s="71" t="s">
        <v>9228</v>
      </c>
      <c r="I683" s="71" t="s">
        <v>9229</v>
      </c>
      <c r="J683" s="71" t="s">
        <v>36</v>
      </c>
      <c r="K683" s="71" t="s">
        <v>9230</v>
      </c>
      <c r="L683" s="71" t="s">
        <v>9231</v>
      </c>
      <c r="M683" s="71" t="s">
        <v>9232</v>
      </c>
      <c r="N683" s="71" t="s">
        <v>37</v>
      </c>
      <c r="O683" s="71" t="s">
        <v>38</v>
      </c>
      <c r="P683" s="70">
        <v>510</v>
      </c>
      <c r="Q683" s="71" t="s">
        <v>48</v>
      </c>
      <c r="R683" s="70">
        <v>50</v>
      </c>
      <c r="S683" s="72">
        <v>45895</v>
      </c>
      <c r="T683" s="71" t="s">
        <v>2831</v>
      </c>
      <c r="U683" s="71" t="s">
        <v>40</v>
      </c>
      <c r="V683" s="72">
        <v>34486</v>
      </c>
      <c r="W683" s="71" t="s">
        <v>91</v>
      </c>
      <c r="X683" s="71" t="s">
        <v>42</v>
      </c>
      <c r="Y683" s="71" t="s">
        <v>52</v>
      </c>
      <c r="Z683" s="70">
        <v>0</v>
      </c>
      <c r="AA683" s="70">
        <v>10</v>
      </c>
      <c r="AB683" s="71" t="s">
        <v>36</v>
      </c>
      <c r="AC683" s="71" t="s">
        <v>2905</v>
      </c>
      <c r="AD683" s="71" t="s">
        <v>44</v>
      </c>
      <c r="AE683" s="71" t="s">
        <v>45</v>
      </c>
      <c r="AF683" s="71" t="s">
        <v>40</v>
      </c>
      <c r="AG683" s="71" t="s">
        <v>55</v>
      </c>
      <c r="AH683" s="73">
        <v>600.03</v>
      </c>
      <c r="AI683" s="73">
        <v>90.64</v>
      </c>
      <c r="AJ683" s="73">
        <v>245.47</v>
      </c>
      <c r="AK683" s="70"/>
      <c r="AL683" s="73">
        <v>936.14</v>
      </c>
      <c r="AM683" s="73">
        <v>31.2</v>
      </c>
      <c r="AN683" s="109">
        <f t="shared" si="46"/>
        <v>7.8</v>
      </c>
      <c r="AO683" s="82" t="str">
        <f t="shared" si="48"/>
        <v>1922861</v>
      </c>
      <c r="AP683" s="82">
        <f>VLOOKUP(AO683,Centros!$AA$2:$AB$490,2,FALSE)</f>
        <v>110807</v>
      </c>
      <c r="AQ683" s="82" t="str">
        <f>VLOOKUP(AP683,Centros!$U$2:$V$281,2,FALSE)</f>
        <v>COLEGIO NTRA SRA BUEN CONSEJO</v>
      </c>
      <c r="AR683" s="82" t="str">
        <f>VLOOKUP(A683,Centros!$AC$2:$AE$349,3,FALSE)</f>
        <v>ALGADI</v>
      </c>
      <c r="AS683" s="82">
        <f t="shared" si="49"/>
        <v>110807</v>
      </c>
      <c r="AT683" s="82">
        <f t="shared" si="47"/>
        <v>19228</v>
      </c>
    </row>
    <row r="684" spans="1:46" x14ac:dyDescent="0.3">
      <c r="A684" s="70">
        <v>19228</v>
      </c>
      <c r="B684" s="70">
        <v>1862</v>
      </c>
      <c r="C684" s="71" t="s">
        <v>4191</v>
      </c>
      <c r="D684" s="70">
        <v>1862</v>
      </c>
      <c r="E684" s="71" t="s">
        <v>35</v>
      </c>
      <c r="F684" s="72">
        <v>45600</v>
      </c>
      <c r="G684" s="72"/>
      <c r="H684" s="71" t="s">
        <v>4192</v>
      </c>
      <c r="I684" s="71" t="s">
        <v>4193</v>
      </c>
      <c r="J684" s="71" t="s">
        <v>36</v>
      </c>
      <c r="K684" s="71" t="s">
        <v>4194</v>
      </c>
      <c r="L684" s="71" t="s">
        <v>4195</v>
      </c>
      <c r="M684" s="71" t="s">
        <v>4196</v>
      </c>
      <c r="N684" s="71" t="s">
        <v>277</v>
      </c>
      <c r="O684" s="71" t="s">
        <v>38</v>
      </c>
      <c r="P684" s="70">
        <v>100</v>
      </c>
      <c r="Q684" s="71" t="s">
        <v>2951</v>
      </c>
      <c r="R684" s="70">
        <v>100</v>
      </c>
      <c r="S684" s="72">
        <v>45600</v>
      </c>
      <c r="T684" s="71" t="s">
        <v>1323</v>
      </c>
      <c r="U684" s="71" t="s">
        <v>457</v>
      </c>
      <c r="V684" s="72">
        <v>33425</v>
      </c>
      <c r="W684" s="71" t="s">
        <v>1324</v>
      </c>
      <c r="X684" s="71" t="s">
        <v>42</v>
      </c>
      <c r="Y684" s="71" t="s">
        <v>4197</v>
      </c>
      <c r="Z684" s="70">
        <v>0</v>
      </c>
      <c r="AA684" s="70">
        <v>7</v>
      </c>
      <c r="AB684" s="71" t="s">
        <v>823</v>
      </c>
      <c r="AC684" s="71" t="s">
        <v>2905</v>
      </c>
      <c r="AD684" s="71" t="s">
        <v>44</v>
      </c>
      <c r="AE684" s="71" t="s">
        <v>45</v>
      </c>
      <c r="AF684" s="71" t="s">
        <v>36</v>
      </c>
      <c r="AG684" s="71" t="s">
        <v>46</v>
      </c>
      <c r="AH684" s="73">
        <v>2416.67</v>
      </c>
      <c r="AI684" s="70"/>
      <c r="AJ684" s="73">
        <v>775.02</v>
      </c>
      <c r="AK684" s="70"/>
      <c r="AL684" s="73">
        <v>3191.69</v>
      </c>
      <c r="AM684" s="73">
        <v>106.39</v>
      </c>
      <c r="AN684" s="109">
        <f t="shared" si="46"/>
        <v>13.29875</v>
      </c>
      <c r="AO684" s="82" t="str">
        <f t="shared" si="48"/>
        <v>19228128</v>
      </c>
      <c r="AP684" s="82">
        <f>VLOOKUP(AO684,Centros!$AA$2:$AB$490,2,FALSE)</f>
        <v>777782</v>
      </c>
      <c r="AQ684" s="82" t="str">
        <f>VLOOKUP(AP684,Centros!$U$2:$V$281,2,FALSE)</f>
        <v>COCINA CENTRAL NAVE SAN FERNANDO</v>
      </c>
      <c r="AR684" s="82" t="str">
        <f>VLOOKUP(A684,Centros!$AC$2:$AE$349,3,FALSE)</f>
        <v>ALGADI</v>
      </c>
      <c r="AS684" s="82">
        <f t="shared" si="49"/>
        <v>777782</v>
      </c>
      <c r="AT684" s="82">
        <f t="shared" si="47"/>
        <v>19228</v>
      </c>
    </row>
    <row r="685" spans="1:46" x14ac:dyDescent="0.3">
      <c r="A685" s="70">
        <v>19241</v>
      </c>
      <c r="B685" s="70">
        <v>87</v>
      </c>
      <c r="C685" s="71" t="s">
        <v>9233</v>
      </c>
      <c r="D685" s="70">
        <v>87</v>
      </c>
      <c r="E685" s="71" t="s">
        <v>178</v>
      </c>
      <c r="F685" s="72">
        <v>45909</v>
      </c>
      <c r="G685" s="72"/>
      <c r="H685" s="71" t="s">
        <v>9234</v>
      </c>
      <c r="I685" s="71" t="s">
        <v>9235</v>
      </c>
      <c r="J685" s="71" t="s">
        <v>36</v>
      </c>
      <c r="K685" s="71" t="s">
        <v>9236</v>
      </c>
      <c r="L685" s="71" t="s">
        <v>9237</v>
      </c>
      <c r="M685" s="71" t="s">
        <v>9238</v>
      </c>
      <c r="N685" s="71" t="s">
        <v>213</v>
      </c>
      <c r="O685" s="71" t="s">
        <v>176</v>
      </c>
      <c r="P685" s="70">
        <v>510</v>
      </c>
      <c r="Q685" s="71" t="s">
        <v>48</v>
      </c>
      <c r="R685" s="70">
        <v>52.5</v>
      </c>
      <c r="S685" s="72">
        <v>45909</v>
      </c>
      <c r="T685" s="71" t="s">
        <v>7821</v>
      </c>
      <c r="U685" s="71" t="s">
        <v>82</v>
      </c>
      <c r="V685" s="72">
        <v>27902</v>
      </c>
      <c r="W685" s="71" t="s">
        <v>111</v>
      </c>
      <c r="X685" s="71" t="s">
        <v>42</v>
      </c>
      <c r="Y685" s="71" t="s">
        <v>52</v>
      </c>
      <c r="Z685" s="70">
        <v>0</v>
      </c>
      <c r="AA685" s="70">
        <v>10</v>
      </c>
      <c r="AB685" s="71" t="s">
        <v>36</v>
      </c>
      <c r="AC685" s="71" t="s">
        <v>2911</v>
      </c>
      <c r="AD685" s="71" t="s">
        <v>44</v>
      </c>
      <c r="AE685" s="71" t="s">
        <v>45</v>
      </c>
      <c r="AF685" s="71" t="s">
        <v>82</v>
      </c>
      <c r="AG685" s="71" t="s">
        <v>46</v>
      </c>
      <c r="AH685" s="73">
        <v>607.67999999999995</v>
      </c>
      <c r="AI685" s="73">
        <v>185.68</v>
      </c>
      <c r="AJ685" s="73">
        <v>258.82</v>
      </c>
      <c r="AK685" s="70"/>
      <c r="AL685" s="73">
        <v>1052.18</v>
      </c>
      <c r="AM685" s="73">
        <v>35.07</v>
      </c>
      <c r="AN685" s="109">
        <f t="shared" ref="AN685:AN738" si="50">AM685/(+(+R685*8)/100)</f>
        <v>8.35</v>
      </c>
      <c r="AO685" s="82" t="str">
        <f t="shared" si="48"/>
        <v>192413</v>
      </c>
      <c r="AP685" s="82">
        <f>VLOOKUP(AO685,Centros!$AA$2:$AB$490,2,FALSE)</f>
        <v>110105</v>
      </c>
      <c r="AQ685" s="82" t="str">
        <f>VLOOKUP(AP685,Centros!$U$2:$V$281,2,FALSE)</f>
        <v>COLEGIO SAN HERMENEGILDO</v>
      </c>
      <c r="AR685" s="82" t="str">
        <f>VLOOKUP(A685,Centros!$AC$2:$AE$349,3,FALSE)</f>
        <v>ALGADI</v>
      </c>
      <c r="AS685" s="82">
        <f t="shared" si="49"/>
        <v>110105</v>
      </c>
      <c r="AT685" s="82">
        <f t="shared" si="47"/>
        <v>19241</v>
      </c>
    </row>
    <row r="686" spans="1:46" x14ac:dyDescent="0.3">
      <c r="A686" s="70">
        <v>19241</v>
      </c>
      <c r="B686" s="70">
        <v>21</v>
      </c>
      <c r="C686" s="71" t="s">
        <v>9239</v>
      </c>
      <c r="D686" s="70">
        <v>21</v>
      </c>
      <c r="E686" s="71" t="s">
        <v>178</v>
      </c>
      <c r="F686" s="72">
        <v>45908</v>
      </c>
      <c r="G686" s="72"/>
      <c r="H686" s="71" t="s">
        <v>9240</v>
      </c>
      <c r="I686" s="71" t="s">
        <v>9241</v>
      </c>
      <c r="J686" s="71" t="s">
        <v>36</v>
      </c>
      <c r="K686" s="71" t="s">
        <v>9242</v>
      </c>
      <c r="L686" s="71" t="s">
        <v>9243</v>
      </c>
      <c r="M686" s="71" t="s">
        <v>9244</v>
      </c>
      <c r="N686" s="71" t="s">
        <v>8089</v>
      </c>
      <c r="O686" s="71" t="s">
        <v>176</v>
      </c>
      <c r="P686" s="70">
        <v>300</v>
      </c>
      <c r="Q686" s="71" t="s">
        <v>57</v>
      </c>
      <c r="R686" s="70">
        <v>50</v>
      </c>
      <c r="S686" s="72">
        <v>44067</v>
      </c>
      <c r="T686" s="71" t="s">
        <v>2883</v>
      </c>
      <c r="U686" s="71" t="s">
        <v>82</v>
      </c>
      <c r="V686" s="72">
        <v>30456</v>
      </c>
      <c r="W686" s="71" t="s">
        <v>107</v>
      </c>
      <c r="X686" s="71" t="s">
        <v>42</v>
      </c>
      <c r="Y686" s="71" t="s">
        <v>60</v>
      </c>
      <c r="Z686" s="70">
        <v>0</v>
      </c>
      <c r="AA686" s="70">
        <v>10</v>
      </c>
      <c r="AB686" s="71" t="s">
        <v>36</v>
      </c>
      <c r="AC686" s="71" t="s">
        <v>2911</v>
      </c>
      <c r="AD686" s="71" t="s">
        <v>44</v>
      </c>
      <c r="AE686" s="71" t="s">
        <v>45</v>
      </c>
      <c r="AF686" s="71" t="s">
        <v>40</v>
      </c>
      <c r="AG686" s="71" t="s">
        <v>46</v>
      </c>
      <c r="AH686" s="73">
        <v>585.04999999999995</v>
      </c>
      <c r="AI686" s="73">
        <v>178.77</v>
      </c>
      <c r="AJ686" s="73">
        <v>245.47</v>
      </c>
      <c r="AK686" s="70"/>
      <c r="AL686" s="73">
        <v>1009.29</v>
      </c>
      <c r="AM686" s="73">
        <v>33.64</v>
      </c>
      <c r="AN686" s="109">
        <f t="shared" si="50"/>
        <v>8.41</v>
      </c>
      <c r="AO686" s="82" t="str">
        <f t="shared" si="48"/>
        <v>192415</v>
      </c>
      <c r="AP686" s="82">
        <f>VLOOKUP(AO686,Centros!$AA$2:$AB$490,2,FALSE)</f>
        <v>110034</v>
      </c>
      <c r="AQ686" s="82" t="str">
        <f>VLOOKUP(AP686,Centros!$U$2:$V$281,2,FALSE)</f>
        <v>COLEGIO  CLARET SEVILLA</v>
      </c>
      <c r="AR686" s="82" t="str">
        <f>VLOOKUP(A686,Centros!$AC$2:$AE$349,3,FALSE)</f>
        <v>ALGADI</v>
      </c>
      <c r="AS686" s="82">
        <f t="shared" si="49"/>
        <v>110034</v>
      </c>
      <c r="AT686" s="82">
        <f t="shared" ref="AT686:AT738" si="51">+A686</f>
        <v>19241</v>
      </c>
    </row>
    <row r="687" spans="1:46" x14ac:dyDescent="0.3">
      <c r="A687" s="70">
        <v>19224</v>
      </c>
      <c r="B687" s="70">
        <v>3</v>
      </c>
      <c r="C687" s="71" t="s">
        <v>9245</v>
      </c>
      <c r="D687" s="70">
        <v>3</v>
      </c>
      <c r="E687" s="71" t="s">
        <v>7526</v>
      </c>
      <c r="F687" s="72">
        <v>45910</v>
      </c>
      <c r="G687" s="72"/>
      <c r="H687" s="71" t="s">
        <v>9246</v>
      </c>
      <c r="I687" s="71" t="s">
        <v>9247</v>
      </c>
      <c r="J687" s="71" t="s">
        <v>36</v>
      </c>
      <c r="K687" s="71" t="s">
        <v>9248</v>
      </c>
      <c r="L687" s="71" t="s">
        <v>9249</v>
      </c>
      <c r="M687" s="71" t="s">
        <v>9250</v>
      </c>
      <c r="N687" s="71" t="s">
        <v>9251</v>
      </c>
      <c r="O687" s="71" t="s">
        <v>7533</v>
      </c>
      <c r="P687" s="70">
        <v>300</v>
      </c>
      <c r="Q687" s="71" t="s">
        <v>78</v>
      </c>
      <c r="R687" s="70">
        <v>25</v>
      </c>
      <c r="S687" s="72">
        <v>45545</v>
      </c>
      <c r="T687" s="71" t="s">
        <v>7534</v>
      </c>
      <c r="U687" s="71" t="s">
        <v>5370</v>
      </c>
      <c r="V687" s="72">
        <v>29632</v>
      </c>
      <c r="W687" s="71" t="s">
        <v>70</v>
      </c>
      <c r="X687" s="71" t="s">
        <v>42</v>
      </c>
      <c r="Y687" s="71" t="s">
        <v>52</v>
      </c>
      <c r="Z687" s="70">
        <v>0</v>
      </c>
      <c r="AA687" s="70">
        <v>10</v>
      </c>
      <c r="AB687" s="71" t="s">
        <v>36</v>
      </c>
      <c r="AC687" s="71" t="s">
        <v>7535</v>
      </c>
      <c r="AD687" s="71" t="s">
        <v>44</v>
      </c>
      <c r="AE687" s="71" t="s">
        <v>45</v>
      </c>
      <c r="AF687" s="71" t="s">
        <v>5370</v>
      </c>
      <c r="AG687" s="71" t="s">
        <v>46</v>
      </c>
      <c r="AH687" s="73">
        <v>299.36</v>
      </c>
      <c r="AI687" s="73">
        <v>76.28</v>
      </c>
      <c r="AJ687" s="73">
        <v>122.74</v>
      </c>
      <c r="AK687" s="70"/>
      <c r="AL687" s="73">
        <v>498.38</v>
      </c>
      <c r="AM687" s="73">
        <v>16.079999999999998</v>
      </c>
      <c r="AN687" s="109">
        <f t="shared" si="50"/>
        <v>8.0399999999999991</v>
      </c>
      <c r="AO687" s="82">
        <v>192241</v>
      </c>
      <c r="AP687" s="82">
        <f>VLOOKUP(AO687,Centros!$AA$2:$AB$490,2,FALSE)</f>
        <v>110047</v>
      </c>
      <c r="AQ687" s="82" t="str">
        <f>VLOOKUP(AP687,Centros!$U$2:$V$281,2,FALSE)</f>
        <v>INMACULADA CONCEPCION PONFERRADA</v>
      </c>
      <c r="AR687" s="82" t="str">
        <f>VLOOKUP(A687,Centros!$AC$2:$AE$349,3,FALSE)</f>
        <v>ALGADI</v>
      </c>
      <c r="AS687" s="82">
        <f t="shared" si="49"/>
        <v>110047</v>
      </c>
      <c r="AT687" s="82">
        <f t="shared" si="51"/>
        <v>19224</v>
      </c>
    </row>
    <row r="688" spans="1:46" x14ac:dyDescent="0.3">
      <c r="A688" s="70">
        <v>19208</v>
      </c>
      <c r="B688" s="70">
        <v>89</v>
      </c>
      <c r="C688" s="71" t="s">
        <v>9252</v>
      </c>
      <c r="D688" s="70">
        <v>89</v>
      </c>
      <c r="E688" s="71" t="s">
        <v>1226</v>
      </c>
      <c r="F688" s="72">
        <v>45908</v>
      </c>
      <c r="G688" s="72"/>
      <c r="H688" s="71" t="s">
        <v>9253</v>
      </c>
      <c r="I688" s="71" t="s">
        <v>9254</v>
      </c>
      <c r="J688" s="71" t="s">
        <v>36</v>
      </c>
      <c r="K688" s="71" t="s">
        <v>9255</v>
      </c>
      <c r="L688" s="71" t="s">
        <v>9256</v>
      </c>
      <c r="M688" s="71" t="s">
        <v>9257</v>
      </c>
      <c r="N688" s="71" t="s">
        <v>36</v>
      </c>
      <c r="O688" s="71" t="s">
        <v>81</v>
      </c>
      <c r="P688" s="70">
        <v>300</v>
      </c>
      <c r="Q688" s="71" t="s">
        <v>57</v>
      </c>
      <c r="R688" s="70">
        <v>50</v>
      </c>
      <c r="S688" s="72">
        <v>45908</v>
      </c>
      <c r="T688" s="71" t="s">
        <v>1242</v>
      </c>
      <c r="U688" s="71" t="s">
        <v>2729</v>
      </c>
      <c r="V688" s="72">
        <v>33365</v>
      </c>
      <c r="W688" s="71" t="s">
        <v>111</v>
      </c>
      <c r="X688" s="71" t="s">
        <v>42</v>
      </c>
      <c r="Y688" s="71" t="s">
        <v>36</v>
      </c>
      <c r="Z688" s="70">
        <v>0</v>
      </c>
      <c r="AA688" s="70">
        <v>10</v>
      </c>
      <c r="AB688" s="71" t="s">
        <v>36</v>
      </c>
      <c r="AC688" s="71" t="s">
        <v>2906</v>
      </c>
      <c r="AD688" s="71" t="s">
        <v>44</v>
      </c>
      <c r="AE688" s="71" t="s">
        <v>45</v>
      </c>
      <c r="AF688" s="71" t="s">
        <v>40</v>
      </c>
      <c r="AG688" s="71" t="s">
        <v>55</v>
      </c>
      <c r="AH688" s="73">
        <v>761.97</v>
      </c>
      <c r="AI688" s="73">
        <v>127</v>
      </c>
      <c r="AJ688" s="73">
        <v>285.08999999999997</v>
      </c>
      <c r="AK688" s="70"/>
      <c r="AL688" s="73">
        <v>1174.06</v>
      </c>
      <c r="AM688" s="73">
        <v>37.869999999999997</v>
      </c>
      <c r="AN688" s="109">
        <f t="shared" si="50"/>
        <v>9.4674999999999994</v>
      </c>
      <c r="AO688" s="82" t="str">
        <f t="shared" si="48"/>
        <v>192083</v>
      </c>
      <c r="AP688" s="82">
        <f>VLOOKUP(AO688,Centros!$AA$2:$AB$490,2,FALSE)</f>
        <v>110025</v>
      </c>
      <c r="AQ688" s="82" t="str">
        <f>VLOOKUP(AP688,Centros!$U$2:$V$281,2,FALSE)</f>
        <v>COLEGIO TERESIANAS GANDUXER</v>
      </c>
      <c r="AR688" s="82" t="str">
        <f>VLOOKUP(A688,Centros!$AC$2:$AE$349,3,FALSE)</f>
        <v>ALGADI</v>
      </c>
      <c r="AS688" s="82">
        <f t="shared" si="49"/>
        <v>110025</v>
      </c>
      <c r="AT688" s="82">
        <f t="shared" si="51"/>
        <v>19208</v>
      </c>
    </row>
    <row r="689" spans="1:46" x14ac:dyDescent="0.3">
      <c r="A689" s="70">
        <v>19228</v>
      </c>
      <c r="B689" s="70">
        <v>156</v>
      </c>
      <c r="C689" s="71" t="s">
        <v>9258</v>
      </c>
      <c r="D689" s="70">
        <v>156</v>
      </c>
      <c r="E689" s="71" t="s">
        <v>35</v>
      </c>
      <c r="F689" s="72">
        <v>45901</v>
      </c>
      <c r="G689" s="72"/>
      <c r="H689" s="71" t="s">
        <v>9259</v>
      </c>
      <c r="I689" s="71" t="s">
        <v>9260</v>
      </c>
      <c r="J689" s="71" t="s">
        <v>9261</v>
      </c>
      <c r="K689" s="71" t="s">
        <v>9262</v>
      </c>
      <c r="L689" s="71" t="s">
        <v>9263</v>
      </c>
      <c r="M689" s="71" t="s">
        <v>9264</v>
      </c>
      <c r="N689" s="71" t="s">
        <v>77</v>
      </c>
      <c r="O689" s="71" t="s">
        <v>38</v>
      </c>
      <c r="P689" s="70">
        <v>300</v>
      </c>
      <c r="Q689" s="71" t="s">
        <v>78</v>
      </c>
      <c r="R689" s="70">
        <v>62.5</v>
      </c>
      <c r="S689" s="72">
        <v>36801</v>
      </c>
      <c r="T689" s="71" t="s">
        <v>286</v>
      </c>
      <c r="U689" s="71" t="s">
        <v>58</v>
      </c>
      <c r="V689" s="72">
        <v>26268</v>
      </c>
      <c r="W689" s="71" t="s">
        <v>62</v>
      </c>
      <c r="X689" s="71" t="s">
        <v>42</v>
      </c>
      <c r="Y689" s="71" t="s">
        <v>36</v>
      </c>
      <c r="Z689" s="70">
        <v>0</v>
      </c>
      <c r="AA689" s="70">
        <v>10</v>
      </c>
      <c r="AB689" s="71" t="s">
        <v>36</v>
      </c>
      <c r="AC689" s="71" t="s">
        <v>2905</v>
      </c>
      <c r="AD689" s="71" t="s">
        <v>44</v>
      </c>
      <c r="AE689" s="71" t="s">
        <v>53</v>
      </c>
      <c r="AF689" s="71" t="s">
        <v>40</v>
      </c>
      <c r="AG689" s="71" t="s">
        <v>46</v>
      </c>
      <c r="AH689" s="73">
        <v>905.83</v>
      </c>
      <c r="AI689" s="73">
        <v>113.3</v>
      </c>
      <c r="AJ689" s="73">
        <v>326.82</v>
      </c>
      <c r="AK689" s="70"/>
      <c r="AL689" s="73">
        <v>1345.95</v>
      </c>
      <c r="AM689" s="73">
        <v>44.87</v>
      </c>
      <c r="AN689" s="109">
        <f t="shared" si="50"/>
        <v>8.9740000000000002</v>
      </c>
      <c r="AO689" s="82" t="str">
        <f t="shared" si="48"/>
        <v>1922820</v>
      </c>
      <c r="AP689" s="82">
        <f>VLOOKUP(AO689,Centros!$AA$2:$AB$490,2,FALSE)</f>
        <v>110021</v>
      </c>
      <c r="AQ689" s="82" t="str">
        <f>VLOOKUP(AP689,Centros!$U$2:$V$281,2,FALSE)</f>
        <v>COLEGIO FUNDACION CALDEIRO</v>
      </c>
      <c r="AR689" s="82" t="str">
        <f>VLOOKUP(A689,Centros!$AC$2:$AE$349,3,FALSE)</f>
        <v>ALGADI</v>
      </c>
      <c r="AS689" s="82">
        <f t="shared" si="49"/>
        <v>110021</v>
      </c>
      <c r="AT689" s="82">
        <f t="shared" si="51"/>
        <v>19228</v>
      </c>
    </row>
    <row r="690" spans="1:46" x14ac:dyDescent="0.3">
      <c r="A690" s="70">
        <v>19228</v>
      </c>
      <c r="B690" s="70">
        <v>742</v>
      </c>
      <c r="C690" s="71" t="s">
        <v>6420</v>
      </c>
      <c r="D690" s="70">
        <v>742</v>
      </c>
      <c r="E690" s="71" t="s">
        <v>35</v>
      </c>
      <c r="F690" s="72">
        <v>45896</v>
      </c>
      <c r="G690" s="72"/>
      <c r="H690" s="71" t="s">
        <v>6421</v>
      </c>
      <c r="I690" s="71" t="s">
        <v>6422</v>
      </c>
      <c r="J690" s="71" t="s">
        <v>6423</v>
      </c>
      <c r="K690" s="71" t="s">
        <v>6424</v>
      </c>
      <c r="L690" s="71" t="s">
        <v>6425</v>
      </c>
      <c r="M690" s="71" t="s">
        <v>6426</v>
      </c>
      <c r="N690" s="71" t="s">
        <v>163</v>
      </c>
      <c r="O690" s="71" t="s">
        <v>38</v>
      </c>
      <c r="P690" s="70">
        <v>300</v>
      </c>
      <c r="Q690" s="71" t="s">
        <v>57</v>
      </c>
      <c r="R690" s="70">
        <v>38.46</v>
      </c>
      <c r="S690" s="72">
        <v>42639</v>
      </c>
      <c r="T690" s="71" t="s">
        <v>73</v>
      </c>
      <c r="U690" s="71" t="s">
        <v>90</v>
      </c>
      <c r="V690" s="72">
        <v>24187</v>
      </c>
      <c r="W690" s="71" t="s">
        <v>75</v>
      </c>
      <c r="X690" s="71" t="s">
        <v>42</v>
      </c>
      <c r="Y690" s="71" t="s">
        <v>36</v>
      </c>
      <c r="Z690" s="70">
        <v>0</v>
      </c>
      <c r="AA690" s="70">
        <v>10</v>
      </c>
      <c r="AB690" s="71" t="s">
        <v>818</v>
      </c>
      <c r="AC690" s="71" t="s">
        <v>2825</v>
      </c>
      <c r="AD690" s="71" t="s">
        <v>92</v>
      </c>
      <c r="AE690" s="71" t="s">
        <v>83</v>
      </c>
      <c r="AF690" s="71" t="s">
        <v>135</v>
      </c>
      <c r="AG690" s="71" t="s">
        <v>46</v>
      </c>
      <c r="AH690" s="73">
        <v>511.59</v>
      </c>
      <c r="AI690" s="73">
        <v>126.14</v>
      </c>
      <c r="AJ690" s="73">
        <v>217.92</v>
      </c>
      <c r="AK690" s="70"/>
      <c r="AL690" s="73">
        <v>855.65</v>
      </c>
      <c r="AM690" s="73">
        <v>27.6</v>
      </c>
      <c r="AN690" s="109">
        <f t="shared" si="50"/>
        <v>8.9703588143525739</v>
      </c>
      <c r="AO690" s="82" t="str">
        <f t="shared" si="48"/>
        <v>1922824</v>
      </c>
      <c r="AP690" s="82">
        <f>VLOOKUP(AO690,Centros!$AA$2:$AB$490,2,FALSE)</f>
        <v>110057</v>
      </c>
      <c r="AQ690" s="82" t="str">
        <f>VLOOKUP(AP690,Centros!$U$2:$V$281,2,FALSE)</f>
        <v>COLEGIO RAFAELA YBARRA</v>
      </c>
      <c r="AR690" s="82" t="str">
        <f>VLOOKUP(A690,Centros!$AC$2:$AE$349,3,FALSE)</f>
        <v>ALGADI</v>
      </c>
      <c r="AS690" s="82">
        <f t="shared" si="49"/>
        <v>110057</v>
      </c>
      <c r="AT690" s="82">
        <f t="shared" si="51"/>
        <v>19228</v>
      </c>
    </row>
    <row r="691" spans="1:46" x14ac:dyDescent="0.3">
      <c r="A691" s="70">
        <v>19228</v>
      </c>
      <c r="B691" s="70">
        <v>2161</v>
      </c>
      <c r="C691" s="71" t="s">
        <v>4198</v>
      </c>
      <c r="D691" s="70">
        <v>2161</v>
      </c>
      <c r="E691" s="71" t="s">
        <v>35</v>
      </c>
      <c r="F691" s="72">
        <v>45839</v>
      </c>
      <c r="G691" s="72"/>
      <c r="H691" s="71" t="s">
        <v>4199</v>
      </c>
      <c r="I691" s="71" t="s">
        <v>6427</v>
      </c>
      <c r="J691" s="71" t="s">
        <v>36</v>
      </c>
      <c r="K691" s="71" t="s">
        <v>4200</v>
      </c>
      <c r="L691" s="71" t="s">
        <v>4201</v>
      </c>
      <c r="M691" s="71" t="s">
        <v>4202</v>
      </c>
      <c r="N691" s="71" t="s">
        <v>36</v>
      </c>
      <c r="O691" s="71" t="s">
        <v>38</v>
      </c>
      <c r="P691" s="70">
        <v>100</v>
      </c>
      <c r="Q691" s="71" t="s">
        <v>2951</v>
      </c>
      <c r="R691" s="70">
        <v>100</v>
      </c>
      <c r="S691" s="72">
        <v>42430</v>
      </c>
      <c r="T691" s="71" t="s">
        <v>3130</v>
      </c>
      <c r="U691" s="71" t="s">
        <v>297</v>
      </c>
      <c r="V691" s="72">
        <v>29255</v>
      </c>
      <c r="W691" s="71" t="s">
        <v>3131</v>
      </c>
      <c r="X691" s="71" t="s">
        <v>42</v>
      </c>
      <c r="Y691" s="71" t="s">
        <v>52</v>
      </c>
      <c r="Z691" s="70">
        <v>0</v>
      </c>
      <c r="AA691" s="70">
        <v>6</v>
      </c>
      <c r="AB691" s="71" t="s">
        <v>36</v>
      </c>
      <c r="AC691" s="71" t="s">
        <v>2823</v>
      </c>
      <c r="AD691" s="71" t="s">
        <v>67</v>
      </c>
      <c r="AE691" s="71" t="s">
        <v>45</v>
      </c>
      <c r="AF691" s="71" t="s">
        <v>69</v>
      </c>
      <c r="AG691" s="71" t="s">
        <v>46</v>
      </c>
      <c r="AH691" s="73">
        <v>1405.27</v>
      </c>
      <c r="AI691" s="73">
        <v>234.21</v>
      </c>
      <c r="AJ691" s="73">
        <v>525.79</v>
      </c>
      <c r="AK691" s="70"/>
      <c r="AL691" s="73">
        <v>2165.27</v>
      </c>
      <c r="AM691" s="73">
        <v>72.180000000000007</v>
      </c>
      <c r="AN691" s="109">
        <f t="shared" si="50"/>
        <v>9.0225000000000009</v>
      </c>
      <c r="AO691" s="82">
        <v>19228133</v>
      </c>
      <c r="AP691" s="82">
        <f>VLOOKUP(AO691,Centros!$AA$2:$AB$490,2,FALSE)</f>
        <v>340017</v>
      </c>
      <c r="AQ691" s="82" t="str">
        <f>VLOOKUP(AP691,Centros!$U$2:$V$281,2,FALSE)</f>
        <v>ESCOLANIA ESCORIAL</v>
      </c>
      <c r="AR691" s="82" t="str">
        <f>VLOOKUP(A691,Centros!$AC$2:$AE$349,3,FALSE)</f>
        <v>ALGADI</v>
      </c>
      <c r="AS691" s="82">
        <f t="shared" si="49"/>
        <v>340017</v>
      </c>
      <c r="AT691" s="82">
        <f t="shared" si="51"/>
        <v>19228</v>
      </c>
    </row>
    <row r="692" spans="1:46" x14ac:dyDescent="0.3">
      <c r="A692" s="70">
        <v>19228</v>
      </c>
      <c r="B692" s="70">
        <v>743</v>
      </c>
      <c r="C692" s="71" t="s">
        <v>6428</v>
      </c>
      <c r="D692" s="70">
        <v>743</v>
      </c>
      <c r="E692" s="71" t="s">
        <v>35</v>
      </c>
      <c r="F692" s="72">
        <v>45896</v>
      </c>
      <c r="G692" s="72"/>
      <c r="H692" s="71" t="s">
        <v>6429</v>
      </c>
      <c r="I692" s="71" t="s">
        <v>6430</v>
      </c>
      <c r="J692" s="71" t="s">
        <v>6431</v>
      </c>
      <c r="K692" s="71" t="s">
        <v>6432</v>
      </c>
      <c r="L692" s="71" t="s">
        <v>6433</v>
      </c>
      <c r="M692" s="71" t="s">
        <v>6434</v>
      </c>
      <c r="N692" s="71" t="s">
        <v>244</v>
      </c>
      <c r="O692" s="71" t="s">
        <v>38</v>
      </c>
      <c r="P692" s="70">
        <v>300</v>
      </c>
      <c r="Q692" s="71" t="s">
        <v>57</v>
      </c>
      <c r="R692" s="70">
        <v>87.5</v>
      </c>
      <c r="S692" s="72">
        <v>39379</v>
      </c>
      <c r="T692" s="71" t="s">
        <v>73</v>
      </c>
      <c r="U692" s="71" t="s">
        <v>58</v>
      </c>
      <c r="V692" s="72">
        <v>25981</v>
      </c>
      <c r="W692" s="71" t="s">
        <v>75</v>
      </c>
      <c r="X692" s="71" t="s">
        <v>42</v>
      </c>
      <c r="Y692" s="71" t="s">
        <v>36</v>
      </c>
      <c r="Z692" s="70">
        <v>0</v>
      </c>
      <c r="AA692" s="70">
        <v>10</v>
      </c>
      <c r="AB692" s="71" t="s">
        <v>36</v>
      </c>
      <c r="AC692" s="71" t="s">
        <v>2905</v>
      </c>
      <c r="AD692" s="71" t="s">
        <v>44</v>
      </c>
      <c r="AE692" s="71" t="s">
        <v>83</v>
      </c>
      <c r="AF692" s="71" t="s">
        <v>225</v>
      </c>
      <c r="AG692" s="71" t="s">
        <v>46</v>
      </c>
      <c r="AH692" s="73">
        <v>1124.33</v>
      </c>
      <c r="AI692" s="73">
        <v>158.63</v>
      </c>
      <c r="AJ692" s="73">
        <v>429.59</v>
      </c>
      <c r="AK692" s="70"/>
      <c r="AL692" s="73">
        <v>1712.55</v>
      </c>
      <c r="AM692" s="73">
        <v>57.09</v>
      </c>
      <c r="AN692" s="109">
        <f t="shared" si="50"/>
        <v>8.1557142857142857</v>
      </c>
      <c r="AO692" s="82" t="str">
        <f t="shared" si="48"/>
        <v>1922824</v>
      </c>
      <c r="AP692" s="82">
        <f>VLOOKUP(AO692,Centros!$AA$2:$AB$490,2,FALSE)</f>
        <v>110057</v>
      </c>
      <c r="AQ692" s="82" t="str">
        <f>VLOOKUP(AP692,Centros!$U$2:$V$281,2,FALSE)</f>
        <v>COLEGIO RAFAELA YBARRA</v>
      </c>
      <c r="AR692" s="82" t="str">
        <f>VLOOKUP(A692,Centros!$AC$2:$AE$349,3,FALSE)</f>
        <v>ALGADI</v>
      </c>
      <c r="AS692" s="82">
        <f t="shared" si="49"/>
        <v>110057</v>
      </c>
      <c r="AT692" s="82">
        <f t="shared" si="51"/>
        <v>19228</v>
      </c>
    </row>
    <row r="693" spans="1:46" x14ac:dyDescent="0.3">
      <c r="A693" s="70">
        <v>19228</v>
      </c>
      <c r="B693" s="70">
        <v>475</v>
      </c>
      <c r="C693" s="71" t="s">
        <v>9265</v>
      </c>
      <c r="D693" s="70">
        <v>475</v>
      </c>
      <c r="E693" s="71" t="s">
        <v>35</v>
      </c>
      <c r="F693" s="72">
        <v>45931</v>
      </c>
      <c r="G693" s="72"/>
      <c r="H693" s="71" t="s">
        <v>9266</v>
      </c>
      <c r="I693" s="71" t="s">
        <v>9267</v>
      </c>
      <c r="J693" s="71" t="s">
        <v>9268</v>
      </c>
      <c r="K693" s="71" t="s">
        <v>9268</v>
      </c>
      <c r="L693" s="71" t="s">
        <v>9269</v>
      </c>
      <c r="M693" s="71" t="s">
        <v>9270</v>
      </c>
      <c r="N693" s="71" t="s">
        <v>405</v>
      </c>
      <c r="O693" s="71" t="s">
        <v>38</v>
      </c>
      <c r="P693" s="70">
        <v>300</v>
      </c>
      <c r="Q693" s="71" t="s">
        <v>78</v>
      </c>
      <c r="R693" s="70">
        <v>62.5</v>
      </c>
      <c r="S693" s="72">
        <v>44838</v>
      </c>
      <c r="T693" s="71" t="s">
        <v>2837</v>
      </c>
      <c r="U693" s="71" t="s">
        <v>40</v>
      </c>
      <c r="V693" s="72">
        <v>32755</v>
      </c>
      <c r="W693" s="71" t="s">
        <v>142</v>
      </c>
      <c r="X693" s="71" t="s">
        <v>42</v>
      </c>
      <c r="Y693" s="71" t="s">
        <v>66</v>
      </c>
      <c r="Z693" s="70">
        <v>0</v>
      </c>
      <c r="AA693" s="70">
        <v>10</v>
      </c>
      <c r="AB693" s="71" t="s">
        <v>36</v>
      </c>
      <c r="AC693" s="71" t="s">
        <v>2905</v>
      </c>
      <c r="AD693" s="71" t="s">
        <v>44</v>
      </c>
      <c r="AE693" s="71" t="s">
        <v>45</v>
      </c>
      <c r="AF693" s="71" t="s">
        <v>104</v>
      </c>
      <c r="AG693" s="71" t="s">
        <v>46</v>
      </c>
      <c r="AH693" s="73">
        <v>750.03</v>
      </c>
      <c r="AI693" s="73">
        <v>113.3</v>
      </c>
      <c r="AJ693" s="73">
        <v>306.83</v>
      </c>
      <c r="AK693" s="70"/>
      <c r="AL693" s="73">
        <v>1170.1600000000001</v>
      </c>
      <c r="AM693" s="73">
        <v>39.01</v>
      </c>
      <c r="AN693" s="109">
        <f t="shared" si="50"/>
        <v>7.8019999999999996</v>
      </c>
      <c r="AO693" s="82" t="str">
        <f t="shared" si="48"/>
        <v>1922837</v>
      </c>
      <c r="AP693" s="82">
        <f>VLOOKUP(AO693,Centros!$AA$2:$AB$490,2,FALSE)</f>
        <v>110084</v>
      </c>
      <c r="AQ693" s="82" t="str">
        <f>VLOOKUP(AP693,Centros!$U$2:$V$281,2,FALSE)</f>
        <v>COL. SAN AGUSTIN -LOS NEGRALES</v>
      </c>
      <c r="AR693" s="82" t="str">
        <f>VLOOKUP(A693,Centros!$AC$2:$AE$349,3,FALSE)</f>
        <v>ALGADI</v>
      </c>
      <c r="AS693" s="82">
        <f t="shared" si="49"/>
        <v>110084</v>
      </c>
      <c r="AT693" s="82">
        <f t="shared" si="51"/>
        <v>19228</v>
      </c>
    </row>
    <row r="694" spans="1:46" x14ac:dyDescent="0.3">
      <c r="A694" s="70">
        <v>19228</v>
      </c>
      <c r="B694" s="70">
        <v>1675</v>
      </c>
      <c r="C694" s="71" t="s">
        <v>9272</v>
      </c>
      <c r="D694" s="70">
        <v>1675</v>
      </c>
      <c r="E694" s="71" t="s">
        <v>35</v>
      </c>
      <c r="F694" s="72">
        <v>45902</v>
      </c>
      <c r="G694" s="72"/>
      <c r="H694" s="71" t="s">
        <v>9273</v>
      </c>
      <c r="I694" s="71" t="s">
        <v>9274</v>
      </c>
      <c r="J694" s="71" t="s">
        <v>36</v>
      </c>
      <c r="K694" s="71" t="s">
        <v>9275</v>
      </c>
      <c r="L694" s="71" t="s">
        <v>9276</v>
      </c>
      <c r="M694" s="71" t="s">
        <v>9277</v>
      </c>
      <c r="N694" s="71" t="s">
        <v>37</v>
      </c>
      <c r="O694" s="71" t="s">
        <v>38</v>
      </c>
      <c r="P694" s="70">
        <v>300</v>
      </c>
      <c r="Q694" s="71" t="s">
        <v>57</v>
      </c>
      <c r="R694" s="70">
        <v>100</v>
      </c>
      <c r="S694" s="72">
        <v>45455</v>
      </c>
      <c r="T694" s="71" t="s">
        <v>8046</v>
      </c>
      <c r="U694" s="71" t="s">
        <v>200</v>
      </c>
      <c r="V694" s="72">
        <v>29739</v>
      </c>
      <c r="W694" s="71" t="s">
        <v>357</v>
      </c>
      <c r="X694" s="71" t="s">
        <v>51</v>
      </c>
      <c r="Y694" s="71" t="s">
        <v>52</v>
      </c>
      <c r="Z694" s="70">
        <v>0</v>
      </c>
      <c r="AA694" s="70">
        <v>4</v>
      </c>
      <c r="AB694" s="71" t="s">
        <v>36</v>
      </c>
      <c r="AC694" s="71" t="s">
        <v>2905</v>
      </c>
      <c r="AD694" s="71" t="s">
        <v>44</v>
      </c>
      <c r="AE694" s="71" t="s">
        <v>45</v>
      </c>
      <c r="AF694" s="71" t="s">
        <v>9278</v>
      </c>
      <c r="AG694" s="71" t="s">
        <v>46</v>
      </c>
      <c r="AH694" s="73">
        <v>1206.3399999999999</v>
      </c>
      <c r="AI694" s="73">
        <v>199.05</v>
      </c>
      <c r="AJ694" s="73">
        <v>456.27</v>
      </c>
      <c r="AK694" s="70"/>
      <c r="AL694" s="73">
        <v>1861.66</v>
      </c>
      <c r="AM694" s="73">
        <v>62.06</v>
      </c>
      <c r="AN694" s="109">
        <f t="shared" si="50"/>
        <v>7.7575000000000003</v>
      </c>
      <c r="AO694" s="82" t="str">
        <f t="shared" si="48"/>
        <v>1922893</v>
      </c>
      <c r="AP694" s="82">
        <f>VLOOKUP(AO694,Centros!$AA$2:$AB$490,2,FALSE)</f>
        <v>120029</v>
      </c>
      <c r="AQ694" s="82" t="str">
        <f>VLOOKUP(AP694,Centros!$U$2:$V$281,2,FALSE)</f>
        <v>BELIVE RESIDENCIA SAGRADO CORAZON</v>
      </c>
      <c r="AR694" s="82" t="str">
        <f>VLOOKUP(A694,Centros!$AC$2:$AE$349,3,FALSE)</f>
        <v>ALGADI</v>
      </c>
      <c r="AS694" s="82">
        <f t="shared" si="49"/>
        <v>120029</v>
      </c>
      <c r="AT694" s="82">
        <f t="shared" si="51"/>
        <v>19228</v>
      </c>
    </row>
    <row r="695" spans="1:46" x14ac:dyDescent="0.3">
      <c r="A695" s="70">
        <v>19028</v>
      </c>
      <c r="B695" s="70">
        <v>91</v>
      </c>
      <c r="C695" s="71" t="s">
        <v>4203</v>
      </c>
      <c r="D695" s="70">
        <v>91</v>
      </c>
      <c r="E695" s="71" t="s">
        <v>1229</v>
      </c>
      <c r="F695" s="72">
        <v>41701</v>
      </c>
      <c r="G695" s="72"/>
      <c r="H695" s="71" t="s">
        <v>4204</v>
      </c>
      <c r="I695" s="71" t="s">
        <v>4205</v>
      </c>
      <c r="J695" s="71" t="s">
        <v>36</v>
      </c>
      <c r="K695" s="71" t="s">
        <v>4206</v>
      </c>
      <c r="L695" s="71" t="s">
        <v>4207</v>
      </c>
      <c r="M695" s="71" t="s">
        <v>4208</v>
      </c>
      <c r="N695" s="71" t="s">
        <v>3363</v>
      </c>
      <c r="O695" s="71" t="s">
        <v>38</v>
      </c>
      <c r="P695" s="70">
        <v>100</v>
      </c>
      <c r="Q695" s="71" t="s">
        <v>2951</v>
      </c>
      <c r="R695" s="70">
        <v>100</v>
      </c>
      <c r="S695" s="72">
        <v>31658</v>
      </c>
      <c r="T695" s="71" t="s">
        <v>4209</v>
      </c>
      <c r="U695" s="71" t="s">
        <v>203</v>
      </c>
      <c r="V695" s="72">
        <v>23149</v>
      </c>
      <c r="W695" s="71" t="s">
        <v>285</v>
      </c>
      <c r="X695" s="71" t="s">
        <v>42</v>
      </c>
      <c r="Y695" s="71" t="s">
        <v>36</v>
      </c>
      <c r="Z695" s="70">
        <v>1</v>
      </c>
      <c r="AA695" s="70">
        <v>6</v>
      </c>
      <c r="AB695" s="71" t="s">
        <v>36</v>
      </c>
      <c r="AC695" s="71" t="s">
        <v>2907</v>
      </c>
      <c r="AD695" s="71" t="s">
        <v>44</v>
      </c>
      <c r="AE695" s="71" t="s">
        <v>45</v>
      </c>
      <c r="AF695" s="71" t="s">
        <v>71</v>
      </c>
      <c r="AG695" s="71" t="s">
        <v>46</v>
      </c>
      <c r="AH695" s="73">
        <v>1862.43</v>
      </c>
      <c r="AI695" s="73">
        <v>241.42</v>
      </c>
      <c r="AJ695" s="73">
        <v>674.71</v>
      </c>
      <c r="AK695" s="70"/>
      <c r="AL695" s="73">
        <v>2778.56</v>
      </c>
      <c r="AM695" s="73">
        <v>92.62</v>
      </c>
      <c r="AN695" s="109">
        <f t="shared" si="50"/>
        <v>11.577500000000001</v>
      </c>
      <c r="AO695" s="82" t="str">
        <f t="shared" si="48"/>
        <v>1902815</v>
      </c>
      <c r="AP695" s="82">
        <f>VLOOKUP(AO695,Centros!$AA$2:$AB$490,2,FALSE)</f>
        <v>340401</v>
      </c>
      <c r="AQ695" s="82" t="str">
        <f>VLOOKUP(AP695,Centros!$U$2:$V$281,2,FALSE)</f>
        <v>MERCEDARIAS (MANIPA)</v>
      </c>
      <c r="AR695" s="82" t="str">
        <f>VLOOKUP(A695,Centros!$AC$2:$AE$349,3,FALSE)</f>
        <v>ALGADI</v>
      </c>
      <c r="AS695" s="82">
        <f t="shared" si="49"/>
        <v>340401</v>
      </c>
      <c r="AT695" s="82">
        <f t="shared" si="51"/>
        <v>19028</v>
      </c>
    </row>
    <row r="696" spans="1:46" x14ac:dyDescent="0.3">
      <c r="A696" s="70">
        <v>19228</v>
      </c>
      <c r="B696" s="70">
        <v>1361</v>
      </c>
      <c r="C696" s="71" t="s">
        <v>4210</v>
      </c>
      <c r="D696" s="70">
        <v>1361</v>
      </c>
      <c r="E696" s="71" t="s">
        <v>35</v>
      </c>
      <c r="F696" s="72">
        <v>45159</v>
      </c>
      <c r="G696" s="72"/>
      <c r="H696" s="71" t="s">
        <v>4211</v>
      </c>
      <c r="I696" s="71" t="s">
        <v>4212</v>
      </c>
      <c r="J696" s="71" t="s">
        <v>36</v>
      </c>
      <c r="K696" s="71" t="s">
        <v>4213</v>
      </c>
      <c r="L696" s="71" t="s">
        <v>4214</v>
      </c>
      <c r="M696" s="71" t="s">
        <v>4215</v>
      </c>
      <c r="N696" s="71" t="s">
        <v>37</v>
      </c>
      <c r="O696" s="71" t="s">
        <v>38</v>
      </c>
      <c r="P696" s="70">
        <v>200</v>
      </c>
      <c r="Q696" s="71" t="s">
        <v>2925</v>
      </c>
      <c r="R696" s="70">
        <v>97.5</v>
      </c>
      <c r="S696" s="72">
        <v>45159</v>
      </c>
      <c r="T696" s="71" t="s">
        <v>2830</v>
      </c>
      <c r="U696" s="71" t="s">
        <v>406</v>
      </c>
      <c r="V696" s="72">
        <v>36110</v>
      </c>
      <c r="W696" s="71" t="s">
        <v>80</v>
      </c>
      <c r="X696" s="71" t="s">
        <v>42</v>
      </c>
      <c r="Y696" s="71" t="s">
        <v>36</v>
      </c>
      <c r="Z696" s="70">
        <v>0</v>
      </c>
      <c r="AA696" s="70">
        <v>7</v>
      </c>
      <c r="AB696" s="71" t="s">
        <v>823</v>
      </c>
      <c r="AC696" s="71" t="s">
        <v>2905</v>
      </c>
      <c r="AD696" s="71" t="s">
        <v>44</v>
      </c>
      <c r="AE696" s="71" t="s">
        <v>53</v>
      </c>
      <c r="AF696" s="71" t="s">
        <v>4216</v>
      </c>
      <c r="AG696" s="71" t="s">
        <v>46</v>
      </c>
      <c r="AH696" s="73">
        <v>1164.23</v>
      </c>
      <c r="AI696" s="73">
        <v>182.57</v>
      </c>
      <c r="AJ696" s="73">
        <v>477.61</v>
      </c>
      <c r="AK696" s="70"/>
      <c r="AL696" s="73">
        <v>1824.41</v>
      </c>
      <c r="AM696" s="73">
        <v>60.81</v>
      </c>
      <c r="AN696" s="109">
        <f t="shared" si="50"/>
        <v>7.7961538461538469</v>
      </c>
      <c r="AO696" s="82" t="str">
        <f t="shared" si="48"/>
        <v>192287</v>
      </c>
      <c r="AP696" s="82">
        <f>VLOOKUP(AO696,Centros!$AA$2:$AB$490,2,FALSE)</f>
        <v>120028</v>
      </c>
      <c r="AQ696" s="82" t="str">
        <f>VLOOKUP(AP696,Centros!$U$2:$V$281,2,FALSE)</f>
        <v>C.M.STA.MARIA DEL PINO</v>
      </c>
      <c r="AR696" s="82" t="str">
        <f>VLOOKUP(A696,Centros!$AC$2:$AE$349,3,FALSE)</f>
        <v>ALGADI</v>
      </c>
      <c r="AS696" s="82">
        <f t="shared" si="49"/>
        <v>120028</v>
      </c>
      <c r="AT696" s="82">
        <f t="shared" si="51"/>
        <v>19228</v>
      </c>
    </row>
    <row r="697" spans="1:46" x14ac:dyDescent="0.3">
      <c r="A697" s="70">
        <v>19241</v>
      </c>
      <c r="B697" s="70">
        <v>66</v>
      </c>
      <c r="C697" s="71" t="s">
        <v>9279</v>
      </c>
      <c r="D697" s="70">
        <v>66</v>
      </c>
      <c r="E697" s="71" t="s">
        <v>178</v>
      </c>
      <c r="F697" s="72">
        <v>45931</v>
      </c>
      <c r="G697" s="72"/>
      <c r="H697" s="71" t="s">
        <v>9280</v>
      </c>
      <c r="I697" s="71" t="s">
        <v>9281</v>
      </c>
      <c r="J697" s="71" t="s">
        <v>36</v>
      </c>
      <c r="K697" s="71" t="s">
        <v>9282</v>
      </c>
      <c r="L697" s="71" t="s">
        <v>9283</v>
      </c>
      <c r="M697" s="71" t="s">
        <v>9284</v>
      </c>
      <c r="N697" s="71" t="s">
        <v>1301</v>
      </c>
      <c r="O697" s="71" t="s">
        <v>176</v>
      </c>
      <c r="P697" s="70">
        <v>300</v>
      </c>
      <c r="Q697" s="71" t="s">
        <v>78</v>
      </c>
      <c r="R697" s="70">
        <v>25</v>
      </c>
      <c r="S697" s="72">
        <v>43374</v>
      </c>
      <c r="T697" s="71" t="s">
        <v>9043</v>
      </c>
      <c r="U697" s="71" t="s">
        <v>7895</v>
      </c>
      <c r="V697" s="72">
        <v>24160</v>
      </c>
      <c r="W697" s="71" t="s">
        <v>80</v>
      </c>
      <c r="X697" s="71" t="s">
        <v>42</v>
      </c>
      <c r="Y697" s="71" t="s">
        <v>290</v>
      </c>
      <c r="Z697" s="70">
        <v>1</v>
      </c>
      <c r="AA697" s="70">
        <v>10</v>
      </c>
      <c r="AB697" s="71" t="s">
        <v>819</v>
      </c>
      <c r="AC697" s="71" t="s">
        <v>2911</v>
      </c>
      <c r="AD697" s="71" t="s">
        <v>44</v>
      </c>
      <c r="AE697" s="71" t="s">
        <v>45</v>
      </c>
      <c r="AF697" s="71" t="s">
        <v>7895</v>
      </c>
      <c r="AG697" s="71" t="s">
        <v>46</v>
      </c>
      <c r="AH697" s="73">
        <v>298.12</v>
      </c>
      <c r="AI697" s="73">
        <v>91.09</v>
      </c>
      <c r="AJ697" s="73">
        <v>133</v>
      </c>
      <c r="AK697" s="70"/>
      <c r="AL697" s="73">
        <v>522.21</v>
      </c>
      <c r="AM697" s="73">
        <v>17.41</v>
      </c>
      <c r="AN697" s="109">
        <f t="shared" si="50"/>
        <v>8.7050000000000001</v>
      </c>
      <c r="AO697" s="82" t="str">
        <f t="shared" si="48"/>
        <v>192417</v>
      </c>
      <c r="AP697" s="82">
        <f>VLOOKUP(AO697,Centros!$AA$2:$AB$490,2,FALSE)</f>
        <v>110304</v>
      </c>
      <c r="AQ697" s="82" t="str">
        <f>VLOOKUP(AP697,Centros!$U$2:$V$281,2,FALSE)</f>
        <v>C. IRLANDESAS CASTILLEJA</v>
      </c>
      <c r="AR697" s="82" t="str">
        <f>VLOOKUP(A697,Centros!$AC$2:$AE$349,3,FALSE)</f>
        <v>ALGADI</v>
      </c>
      <c r="AS697" s="82">
        <f t="shared" si="49"/>
        <v>110304</v>
      </c>
      <c r="AT697" s="82">
        <f t="shared" si="51"/>
        <v>19241</v>
      </c>
    </row>
    <row r="698" spans="1:46" x14ac:dyDescent="0.3">
      <c r="A698" s="70">
        <v>19203</v>
      </c>
      <c r="B698" s="70">
        <v>35</v>
      </c>
      <c r="C698" s="71" t="s">
        <v>4217</v>
      </c>
      <c r="D698" s="70">
        <v>35</v>
      </c>
      <c r="E698" s="71" t="s">
        <v>1231</v>
      </c>
      <c r="F698" s="72">
        <v>45201</v>
      </c>
      <c r="G698" s="72"/>
      <c r="H698" s="71" t="s">
        <v>4218</v>
      </c>
      <c r="I698" s="71" t="s">
        <v>4219</v>
      </c>
      <c r="J698" s="71" t="s">
        <v>36</v>
      </c>
      <c r="K698" s="71" t="s">
        <v>4220</v>
      </c>
      <c r="L698" s="71" t="s">
        <v>4221</v>
      </c>
      <c r="M698" s="71" t="s">
        <v>4222</v>
      </c>
      <c r="N698" s="71" t="s">
        <v>1250</v>
      </c>
      <c r="O698" s="71" t="s">
        <v>157</v>
      </c>
      <c r="P698" s="70">
        <v>200</v>
      </c>
      <c r="Q698" s="71" t="s">
        <v>2925</v>
      </c>
      <c r="R698" s="70">
        <v>62.5</v>
      </c>
      <c r="S698" s="72">
        <v>45201</v>
      </c>
      <c r="T698" s="71" t="s">
        <v>3145</v>
      </c>
      <c r="U698" s="71" t="s">
        <v>40</v>
      </c>
      <c r="V698" s="72">
        <v>33455</v>
      </c>
      <c r="W698" s="71" t="s">
        <v>139</v>
      </c>
      <c r="X698" s="71" t="s">
        <v>42</v>
      </c>
      <c r="Y698" s="71" t="s">
        <v>66</v>
      </c>
      <c r="Z698" s="70">
        <v>0</v>
      </c>
      <c r="AA698" s="70">
        <v>10</v>
      </c>
      <c r="AB698" s="71" t="s">
        <v>36</v>
      </c>
      <c r="AC698" s="71" t="s">
        <v>2910</v>
      </c>
      <c r="AD698" s="71" t="s">
        <v>44</v>
      </c>
      <c r="AE698" s="71" t="s">
        <v>83</v>
      </c>
      <c r="AF698" s="71" t="s">
        <v>36</v>
      </c>
      <c r="AG698" s="71" t="s">
        <v>46</v>
      </c>
      <c r="AH698" s="73">
        <v>981.31</v>
      </c>
      <c r="AI698" s="70"/>
      <c r="AJ698" s="73">
        <v>314.7</v>
      </c>
      <c r="AK698" s="70"/>
      <c r="AL698" s="73">
        <v>1296.01</v>
      </c>
      <c r="AM698" s="73">
        <v>43.2</v>
      </c>
      <c r="AN698" s="109">
        <f t="shared" si="50"/>
        <v>8.64</v>
      </c>
      <c r="AO698" s="82" t="str">
        <f t="shared" si="48"/>
        <v>192032</v>
      </c>
      <c r="AP698" s="82">
        <f>VLOOKUP(AO698,Centros!$AA$2:$AB$490,2,FALSE)</f>
        <v>160006</v>
      </c>
      <c r="AQ698" s="82" t="str">
        <f>VLOOKUP(AP698,Centros!$U$2:$V$281,2,FALSE)</f>
        <v>ASOC. DOBLE AMOR</v>
      </c>
      <c r="AR698" s="82" t="str">
        <f>VLOOKUP(A698,Centros!$AC$2:$AE$349,3,FALSE)</f>
        <v>ALGADI</v>
      </c>
      <c r="AS698" s="82">
        <f t="shared" si="49"/>
        <v>160006</v>
      </c>
      <c r="AT698" s="82">
        <f t="shared" si="51"/>
        <v>19203</v>
      </c>
    </row>
    <row r="699" spans="1:46" x14ac:dyDescent="0.3">
      <c r="A699" s="70">
        <v>19228</v>
      </c>
      <c r="B699" s="70">
        <v>1728</v>
      </c>
      <c r="C699" s="71" t="s">
        <v>6435</v>
      </c>
      <c r="D699" s="70">
        <v>1728</v>
      </c>
      <c r="E699" s="71" t="s">
        <v>35</v>
      </c>
      <c r="F699" s="72">
        <v>45904</v>
      </c>
      <c r="G699" s="72"/>
      <c r="H699" s="71" t="s">
        <v>6436</v>
      </c>
      <c r="I699" s="71" t="s">
        <v>6437</v>
      </c>
      <c r="J699" s="71" t="s">
        <v>6438</v>
      </c>
      <c r="K699" s="71" t="s">
        <v>6438</v>
      </c>
      <c r="L699" s="71" t="s">
        <v>6439</v>
      </c>
      <c r="M699" s="71" t="s">
        <v>6440</v>
      </c>
      <c r="N699" s="71" t="s">
        <v>6441</v>
      </c>
      <c r="O699" s="71" t="s">
        <v>38</v>
      </c>
      <c r="P699" s="70">
        <v>300</v>
      </c>
      <c r="Q699" s="71" t="s">
        <v>78</v>
      </c>
      <c r="R699" s="70">
        <v>87.5</v>
      </c>
      <c r="S699" s="72">
        <v>40452</v>
      </c>
      <c r="T699" s="71" t="s">
        <v>6442</v>
      </c>
      <c r="U699" s="71" t="s">
        <v>58</v>
      </c>
      <c r="V699" s="72">
        <v>23471</v>
      </c>
      <c r="W699" s="71" t="s">
        <v>894</v>
      </c>
      <c r="X699" s="71" t="s">
        <v>42</v>
      </c>
      <c r="Y699" s="71" t="s">
        <v>36</v>
      </c>
      <c r="Z699" s="70">
        <v>0</v>
      </c>
      <c r="AA699" s="70">
        <v>10</v>
      </c>
      <c r="AB699" s="71" t="s">
        <v>36</v>
      </c>
      <c r="AC699" s="71" t="s">
        <v>2905</v>
      </c>
      <c r="AD699" s="71" t="s">
        <v>44</v>
      </c>
      <c r="AE699" s="71" t="s">
        <v>45</v>
      </c>
      <c r="AF699" s="71" t="s">
        <v>58</v>
      </c>
      <c r="AG699" s="71" t="s">
        <v>46</v>
      </c>
      <c r="AH699" s="73">
        <v>1177.77</v>
      </c>
      <c r="AI699" s="73">
        <v>158.63</v>
      </c>
      <c r="AJ699" s="73">
        <v>429.59</v>
      </c>
      <c r="AK699" s="70"/>
      <c r="AL699" s="73">
        <v>1765.99</v>
      </c>
      <c r="AM699" s="73">
        <v>58.87</v>
      </c>
      <c r="AN699" s="109">
        <f t="shared" si="50"/>
        <v>8.41</v>
      </c>
      <c r="AO699" s="82" t="str">
        <f t="shared" si="48"/>
        <v>19228118</v>
      </c>
      <c r="AP699" s="82">
        <f>VLOOKUP(AO699,Centros!$AA$2:$AB$490,2,FALSE)</f>
        <v>110601</v>
      </c>
      <c r="AQ699" s="82" t="str">
        <f>VLOOKUP(AP699,Centros!$U$2:$V$281,2,FALSE)</f>
        <v>C.NTRA. SRA.DE LA MERCED CALLE ZAIDA</v>
      </c>
      <c r="AR699" s="82" t="str">
        <f>VLOOKUP(A699,Centros!$AC$2:$AE$349,3,FALSE)</f>
        <v>ALGADI</v>
      </c>
      <c r="AS699" s="82">
        <f t="shared" si="49"/>
        <v>110601</v>
      </c>
      <c r="AT699" s="82">
        <f t="shared" si="51"/>
        <v>19228</v>
      </c>
    </row>
    <row r="700" spans="1:46" x14ac:dyDescent="0.3">
      <c r="A700" s="70">
        <v>19241</v>
      </c>
      <c r="B700" s="70">
        <v>62</v>
      </c>
      <c r="C700" s="71" t="s">
        <v>4223</v>
      </c>
      <c r="D700" s="70">
        <v>62</v>
      </c>
      <c r="E700" s="71" t="s">
        <v>178</v>
      </c>
      <c r="F700" s="72">
        <v>45572</v>
      </c>
      <c r="G700" s="72"/>
      <c r="H700" s="71" t="s">
        <v>4224</v>
      </c>
      <c r="I700" s="71" t="s">
        <v>4225</v>
      </c>
      <c r="J700" s="71" t="s">
        <v>36</v>
      </c>
      <c r="K700" s="71" t="s">
        <v>4226</v>
      </c>
      <c r="L700" s="71" t="s">
        <v>101</v>
      </c>
      <c r="M700" s="71" t="s">
        <v>4227</v>
      </c>
      <c r="N700" s="71" t="s">
        <v>202</v>
      </c>
      <c r="O700" s="71" t="s">
        <v>176</v>
      </c>
      <c r="P700" s="70">
        <v>100</v>
      </c>
      <c r="Q700" s="71" t="s">
        <v>2951</v>
      </c>
      <c r="R700" s="70">
        <v>100</v>
      </c>
      <c r="S700" s="72">
        <v>40436</v>
      </c>
      <c r="T700" s="71" t="s">
        <v>3343</v>
      </c>
      <c r="U700" s="71" t="s">
        <v>4228</v>
      </c>
      <c r="V700" s="72">
        <v>26431</v>
      </c>
      <c r="W700" s="71" t="s">
        <v>911</v>
      </c>
      <c r="X700" s="71" t="s">
        <v>42</v>
      </c>
      <c r="Y700" s="71" t="s">
        <v>60</v>
      </c>
      <c r="Z700" s="70">
        <v>0</v>
      </c>
      <c r="AA700" s="70">
        <v>10</v>
      </c>
      <c r="AB700" s="71" t="s">
        <v>36</v>
      </c>
      <c r="AC700" s="71" t="s">
        <v>4229</v>
      </c>
      <c r="AD700" s="71" t="s">
        <v>1265</v>
      </c>
      <c r="AE700" s="71" t="s">
        <v>45</v>
      </c>
      <c r="AF700" s="71" t="s">
        <v>1326</v>
      </c>
      <c r="AG700" s="71" t="s">
        <v>46</v>
      </c>
      <c r="AH700" s="73">
        <v>1460.8</v>
      </c>
      <c r="AI700" s="73">
        <v>243.46</v>
      </c>
      <c r="AJ700" s="73">
        <v>546.55999999999995</v>
      </c>
      <c r="AK700" s="70"/>
      <c r="AL700" s="73">
        <v>2250.8200000000002</v>
      </c>
      <c r="AM700" s="73">
        <v>75.03</v>
      </c>
      <c r="AN700" s="109">
        <f t="shared" si="50"/>
        <v>9.3787500000000001</v>
      </c>
      <c r="AO700" s="82" t="str">
        <f t="shared" si="48"/>
        <v>192419</v>
      </c>
      <c r="AP700" s="82">
        <f>VLOOKUP(AO700,Centros!$AA$2:$AB$490,2,FALSE)</f>
        <v>340010</v>
      </c>
      <c r="AQ700" s="82" t="str">
        <f>VLOOKUP(AP700,Centros!$U$2:$V$281,2,FALSE)</f>
        <v>COM SAN AGUSTIN SEVILLA</v>
      </c>
      <c r="AR700" s="82" t="str">
        <f>VLOOKUP(A700,Centros!$AC$2:$AE$349,3,FALSE)</f>
        <v>ALGADI</v>
      </c>
      <c r="AS700" s="82">
        <f t="shared" si="49"/>
        <v>340010</v>
      </c>
      <c r="AT700" s="82">
        <f t="shared" si="51"/>
        <v>19241</v>
      </c>
    </row>
    <row r="701" spans="1:46" x14ac:dyDescent="0.3">
      <c r="A701" s="70">
        <v>19228</v>
      </c>
      <c r="B701" s="70">
        <v>22</v>
      </c>
      <c r="C701" s="71" t="s">
        <v>6444</v>
      </c>
      <c r="D701" s="70">
        <v>22</v>
      </c>
      <c r="E701" s="71" t="s">
        <v>35</v>
      </c>
      <c r="F701" s="72">
        <v>45894</v>
      </c>
      <c r="G701" s="72"/>
      <c r="H701" s="71" t="s">
        <v>6445</v>
      </c>
      <c r="I701" s="71" t="s">
        <v>6446</v>
      </c>
      <c r="J701" s="71" t="s">
        <v>6447</v>
      </c>
      <c r="K701" s="71" t="s">
        <v>6448</v>
      </c>
      <c r="L701" s="71" t="s">
        <v>6449</v>
      </c>
      <c r="M701" s="71" t="s">
        <v>6450</v>
      </c>
      <c r="N701" s="71" t="s">
        <v>196</v>
      </c>
      <c r="O701" s="71" t="s">
        <v>38</v>
      </c>
      <c r="P701" s="70">
        <v>300</v>
      </c>
      <c r="Q701" s="71" t="s">
        <v>57</v>
      </c>
      <c r="R701" s="70">
        <v>75</v>
      </c>
      <c r="S701" s="72">
        <v>36528</v>
      </c>
      <c r="T701" s="71" t="s">
        <v>110</v>
      </c>
      <c r="U701" s="71" t="s">
        <v>58</v>
      </c>
      <c r="V701" s="72">
        <v>21947</v>
      </c>
      <c r="W701" s="71" t="s">
        <v>111</v>
      </c>
      <c r="X701" s="71" t="s">
        <v>42</v>
      </c>
      <c r="Y701" s="71" t="s">
        <v>36</v>
      </c>
      <c r="Z701" s="70">
        <v>0</v>
      </c>
      <c r="AA701" s="70">
        <v>10</v>
      </c>
      <c r="AB701" s="71" t="s">
        <v>36</v>
      </c>
      <c r="AC701" s="71" t="s">
        <v>2905</v>
      </c>
      <c r="AD701" s="71" t="s">
        <v>44</v>
      </c>
      <c r="AE701" s="71" t="s">
        <v>53</v>
      </c>
      <c r="AF701" s="71" t="s">
        <v>54</v>
      </c>
      <c r="AG701" s="71" t="s">
        <v>46</v>
      </c>
      <c r="AH701" s="73">
        <v>1041.8</v>
      </c>
      <c r="AI701" s="73">
        <v>135.97</v>
      </c>
      <c r="AJ701" s="73">
        <v>377.71</v>
      </c>
      <c r="AK701" s="70"/>
      <c r="AL701" s="73">
        <v>1555.48</v>
      </c>
      <c r="AM701" s="73">
        <v>51.85</v>
      </c>
      <c r="AN701" s="109">
        <f t="shared" si="50"/>
        <v>8.6416666666666675</v>
      </c>
      <c r="AO701" s="82" t="str">
        <f t="shared" si="48"/>
        <v>192283</v>
      </c>
      <c r="AP701" s="82">
        <f>VLOOKUP(AO701,Centros!$AA$2:$AB$490,2,FALSE)</f>
        <v>120008</v>
      </c>
      <c r="AQ701" s="82" t="str">
        <f>VLOOKUP(AP701,Centros!$U$2:$V$281,2,FALSE)</f>
        <v>COLEGIO MAYOR JAIME DEL AMO</v>
      </c>
      <c r="AR701" s="82" t="str">
        <f>VLOOKUP(A701,Centros!$AC$2:$AE$349,3,FALSE)</f>
        <v>ALGADI</v>
      </c>
      <c r="AS701" s="82">
        <f t="shared" si="49"/>
        <v>120008</v>
      </c>
      <c r="AT701" s="82">
        <f t="shared" si="51"/>
        <v>19228</v>
      </c>
    </row>
    <row r="702" spans="1:46" x14ac:dyDescent="0.3">
      <c r="A702" s="70">
        <v>19228</v>
      </c>
      <c r="B702" s="70">
        <v>151</v>
      </c>
      <c r="C702" s="71" t="s">
        <v>4230</v>
      </c>
      <c r="D702" s="70">
        <v>151</v>
      </c>
      <c r="E702" s="71" t="s">
        <v>35</v>
      </c>
      <c r="F702" s="72">
        <v>44348</v>
      </c>
      <c r="G702" s="72"/>
      <c r="H702" s="71" t="s">
        <v>4231</v>
      </c>
      <c r="I702" s="71" t="s">
        <v>4232</v>
      </c>
      <c r="J702" s="71" t="s">
        <v>4233</v>
      </c>
      <c r="K702" s="71" t="s">
        <v>4234</v>
      </c>
      <c r="L702" s="71" t="s">
        <v>4235</v>
      </c>
      <c r="M702" s="71" t="s">
        <v>4236</v>
      </c>
      <c r="N702" s="71" t="s">
        <v>356</v>
      </c>
      <c r="O702" s="71" t="s">
        <v>38</v>
      </c>
      <c r="P702" s="70">
        <v>100</v>
      </c>
      <c r="Q702" s="71" t="s">
        <v>2951</v>
      </c>
      <c r="R702" s="70">
        <v>100</v>
      </c>
      <c r="S702" s="72">
        <v>32412</v>
      </c>
      <c r="T702" s="71" t="s">
        <v>286</v>
      </c>
      <c r="U702" s="71" t="s">
        <v>407</v>
      </c>
      <c r="V702" s="72">
        <v>22719</v>
      </c>
      <c r="W702" s="71" t="s">
        <v>62</v>
      </c>
      <c r="X702" s="71" t="s">
        <v>42</v>
      </c>
      <c r="Y702" s="71" t="s">
        <v>36</v>
      </c>
      <c r="Z702" s="70">
        <v>0</v>
      </c>
      <c r="AA702" s="70">
        <v>4</v>
      </c>
      <c r="AB702" s="71" t="s">
        <v>36</v>
      </c>
      <c r="AC702" s="71" t="s">
        <v>2905</v>
      </c>
      <c r="AD702" s="71" t="s">
        <v>44</v>
      </c>
      <c r="AE702" s="71" t="s">
        <v>61</v>
      </c>
      <c r="AF702" s="71" t="s">
        <v>71</v>
      </c>
      <c r="AG702" s="71" t="s">
        <v>46</v>
      </c>
      <c r="AH702" s="73">
        <v>2115.75</v>
      </c>
      <c r="AI702" s="73">
        <v>237.94</v>
      </c>
      <c r="AJ702" s="73">
        <v>754.83</v>
      </c>
      <c r="AK702" s="70"/>
      <c r="AL702" s="73">
        <v>3108.52</v>
      </c>
      <c r="AM702" s="73">
        <v>103.62</v>
      </c>
      <c r="AN702" s="109">
        <f t="shared" si="50"/>
        <v>12.952500000000001</v>
      </c>
      <c r="AO702" s="82" t="str">
        <f t="shared" si="48"/>
        <v>1922820</v>
      </c>
      <c r="AP702" s="82">
        <f>VLOOKUP(AO702,Centros!$AA$2:$AB$490,2,FALSE)</f>
        <v>110021</v>
      </c>
      <c r="AQ702" s="82" t="str">
        <f>VLOOKUP(AP702,Centros!$U$2:$V$281,2,FALSE)</f>
        <v>COLEGIO FUNDACION CALDEIRO</v>
      </c>
      <c r="AR702" s="82" t="str">
        <f>VLOOKUP(A702,Centros!$AC$2:$AE$349,3,FALSE)</f>
        <v>ALGADI</v>
      </c>
      <c r="AS702" s="82">
        <f t="shared" si="49"/>
        <v>110021</v>
      </c>
      <c r="AT702" s="82">
        <f t="shared" si="51"/>
        <v>19228</v>
      </c>
    </row>
    <row r="703" spans="1:46" x14ac:dyDescent="0.3">
      <c r="A703" s="70">
        <v>19228</v>
      </c>
      <c r="B703" s="70">
        <v>670</v>
      </c>
      <c r="C703" s="71" t="s">
        <v>4237</v>
      </c>
      <c r="D703" s="70">
        <v>670</v>
      </c>
      <c r="E703" s="71" t="s">
        <v>35</v>
      </c>
      <c r="F703" s="72">
        <v>44805</v>
      </c>
      <c r="G703" s="72"/>
      <c r="H703" s="71" t="s">
        <v>4238</v>
      </c>
      <c r="I703" s="71" t="s">
        <v>4239</v>
      </c>
      <c r="J703" s="71" t="s">
        <v>36</v>
      </c>
      <c r="K703" s="71" t="s">
        <v>4240</v>
      </c>
      <c r="L703" s="71" t="s">
        <v>4241</v>
      </c>
      <c r="M703" s="71" t="s">
        <v>4242</v>
      </c>
      <c r="N703" s="71" t="s">
        <v>326</v>
      </c>
      <c r="O703" s="71" t="s">
        <v>38</v>
      </c>
      <c r="P703" s="70">
        <v>200</v>
      </c>
      <c r="Q703" s="71" t="s">
        <v>2925</v>
      </c>
      <c r="R703" s="70">
        <v>51.28</v>
      </c>
      <c r="S703" s="72">
        <v>35667</v>
      </c>
      <c r="T703" s="71" t="s">
        <v>2827</v>
      </c>
      <c r="U703" s="71" t="s">
        <v>90</v>
      </c>
      <c r="V703" s="72">
        <v>21606</v>
      </c>
      <c r="W703" s="71" t="s">
        <v>208</v>
      </c>
      <c r="X703" s="71" t="s">
        <v>42</v>
      </c>
      <c r="Y703" s="71" t="s">
        <v>60</v>
      </c>
      <c r="Z703" s="70">
        <v>0</v>
      </c>
      <c r="AA703" s="70">
        <v>10</v>
      </c>
      <c r="AB703" s="71" t="s">
        <v>818</v>
      </c>
      <c r="AC703" s="71" t="s">
        <v>2825</v>
      </c>
      <c r="AD703" s="71" t="s">
        <v>92</v>
      </c>
      <c r="AE703" s="71" t="s">
        <v>83</v>
      </c>
      <c r="AF703" s="71" t="s">
        <v>104</v>
      </c>
      <c r="AG703" s="71" t="s">
        <v>46</v>
      </c>
      <c r="AH703" s="73">
        <v>869.55</v>
      </c>
      <c r="AI703" s="70"/>
      <c r="AJ703" s="73">
        <v>-529.42999999999995</v>
      </c>
      <c r="AK703" s="70"/>
      <c r="AL703" s="73">
        <v>340.12</v>
      </c>
      <c r="AM703" s="73">
        <v>10.97</v>
      </c>
      <c r="AN703" s="109">
        <f t="shared" si="50"/>
        <v>2.6740444617784713</v>
      </c>
      <c r="AO703" s="82" t="str">
        <f t="shared" si="48"/>
        <v>192284</v>
      </c>
      <c r="AP703" s="82">
        <f>VLOOKUP(AO703,Centros!$AA$2:$AB$490,2,FALSE)</f>
        <v>110082</v>
      </c>
      <c r="AQ703" s="82" t="str">
        <f>VLOOKUP(AP703,Centros!$U$2:$V$281,2,FALSE)</f>
        <v>COL. SAN MIGUEL ARCANGEL</v>
      </c>
      <c r="AR703" s="82" t="str">
        <f>VLOOKUP(A703,Centros!$AC$2:$AE$349,3,FALSE)</f>
        <v>ALGADI</v>
      </c>
      <c r="AS703" s="82">
        <f t="shared" si="49"/>
        <v>110082</v>
      </c>
      <c r="AT703" s="82">
        <f t="shared" si="51"/>
        <v>19228</v>
      </c>
    </row>
    <row r="704" spans="1:46" x14ac:dyDescent="0.3">
      <c r="A704" s="70">
        <v>19228</v>
      </c>
      <c r="B704" s="70">
        <v>1814</v>
      </c>
      <c r="C704" s="71" t="s">
        <v>6451</v>
      </c>
      <c r="D704" s="70">
        <v>1814</v>
      </c>
      <c r="E704" s="71" t="s">
        <v>35</v>
      </c>
      <c r="F704" s="72">
        <v>45908</v>
      </c>
      <c r="G704" s="72"/>
      <c r="H704" s="71" t="s">
        <v>6452</v>
      </c>
      <c r="I704" s="71" t="s">
        <v>6453</v>
      </c>
      <c r="J704" s="71" t="s">
        <v>6454</v>
      </c>
      <c r="K704" s="71" t="s">
        <v>6454</v>
      </c>
      <c r="L704" s="71" t="s">
        <v>6455</v>
      </c>
      <c r="M704" s="71" t="s">
        <v>6456</v>
      </c>
      <c r="N704" s="71" t="s">
        <v>264</v>
      </c>
      <c r="O704" s="71" t="s">
        <v>38</v>
      </c>
      <c r="P704" s="70">
        <v>300</v>
      </c>
      <c r="Q704" s="71" t="s">
        <v>78</v>
      </c>
      <c r="R704" s="70">
        <v>100</v>
      </c>
      <c r="S704" s="72">
        <v>44487</v>
      </c>
      <c r="T704" s="71" t="s">
        <v>6174</v>
      </c>
      <c r="U704" s="71" t="s">
        <v>40</v>
      </c>
      <c r="V704" s="72">
        <v>33292</v>
      </c>
      <c r="W704" s="71" t="s">
        <v>898</v>
      </c>
      <c r="X704" s="71" t="s">
        <v>42</v>
      </c>
      <c r="Y704" s="71" t="s">
        <v>66</v>
      </c>
      <c r="Z704" s="70">
        <v>0</v>
      </c>
      <c r="AA704" s="70">
        <v>10</v>
      </c>
      <c r="AB704" s="71" t="s">
        <v>36</v>
      </c>
      <c r="AC704" s="71" t="s">
        <v>2905</v>
      </c>
      <c r="AD704" s="71" t="s">
        <v>44</v>
      </c>
      <c r="AE704" s="71" t="s">
        <v>45</v>
      </c>
      <c r="AF704" s="71" t="s">
        <v>40</v>
      </c>
      <c r="AG704" s="71" t="s">
        <v>46</v>
      </c>
      <c r="AH704" s="73">
        <v>1251.51</v>
      </c>
      <c r="AI704" s="73">
        <v>181.29</v>
      </c>
      <c r="AJ704" s="73">
        <v>459.5</v>
      </c>
      <c r="AK704" s="70"/>
      <c r="AL704" s="73">
        <v>1892.3</v>
      </c>
      <c r="AM704" s="73">
        <v>63.08</v>
      </c>
      <c r="AN704" s="109">
        <f t="shared" si="50"/>
        <v>7.8849999999999998</v>
      </c>
      <c r="AO704" s="82" t="str">
        <f t="shared" si="48"/>
        <v>19228121</v>
      </c>
      <c r="AP704" s="82">
        <f>VLOOKUP(AO704,Centros!$AA$2:$AB$490,2,FALSE)</f>
        <v>110701</v>
      </c>
      <c r="AQ704" s="82" t="str">
        <f>VLOOKUP(AP704,Centros!$U$2:$V$281,2,FALSE)</f>
        <v>C. SAGRADA FAMILIA URGEL</v>
      </c>
      <c r="AR704" s="82" t="str">
        <f>VLOOKUP(A704,Centros!$AC$2:$AE$349,3,FALSE)</f>
        <v>ALGADI</v>
      </c>
      <c r="AS704" s="82">
        <f t="shared" si="49"/>
        <v>110701</v>
      </c>
      <c r="AT704" s="82">
        <f t="shared" si="51"/>
        <v>19228</v>
      </c>
    </row>
    <row r="705" spans="1:46" x14ac:dyDescent="0.3">
      <c r="A705" s="70">
        <v>19228</v>
      </c>
      <c r="B705" s="70">
        <v>39</v>
      </c>
      <c r="C705" s="71" t="s">
        <v>4243</v>
      </c>
      <c r="D705" s="70">
        <v>39</v>
      </c>
      <c r="E705" s="71" t="s">
        <v>35</v>
      </c>
      <c r="F705" s="72">
        <v>44348</v>
      </c>
      <c r="G705" s="72"/>
      <c r="H705" s="71" t="s">
        <v>4244</v>
      </c>
      <c r="I705" s="71" t="s">
        <v>4245</v>
      </c>
      <c r="J705" s="71" t="s">
        <v>4246</v>
      </c>
      <c r="K705" s="71" t="s">
        <v>4247</v>
      </c>
      <c r="L705" s="71" t="s">
        <v>4248</v>
      </c>
      <c r="M705" s="71" t="s">
        <v>4249</v>
      </c>
      <c r="N705" s="71" t="s">
        <v>351</v>
      </c>
      <c r="O705" s="71" t="s">
        <v>38</v>
      </c>
      <c r="P705" s="70">
        <v>100</v>
      </c>
      <c r="Q705" s="71" t="s">
        <v>2951</v>
      </c>
      <c r="R705" s="70">
        <v>100</v>
      </c>
      <c r="S705" s="72">
        <v>31107</v>
      </c>
      <c r="T705" s="71" t="s">
        <v>2828</v>
      </c>
      <c r="U705" s="71" t="s">
        <v>3875</v>
      </c>
      <c r="V705" s="72">
        <v>23303</v>
      </c>
      <c r="W705" s="71" t="s">
        <v>107</v>
      </c>
      <c r="X705" s="71" t="s">
        <v>42</v>
      </c>
      <c r="Y705" s="71" t="s">
        <v>36</v>
      </c>
      <c r="Z705" s="70">
        <v>0</v>
      </c>
      <c r="AA705" s="70">
        <v>10</v>
      </c>
      <c r="AB705" s="71" t="s">
        <v>36</v>
      </c>
      <c r="AC705" s="71" t="s">
        <v>3000</v>
      </c>
      <c r="AD705" s="71" t="s">
        <v>3001</v>
      </c>
      <c r="AE705" s="71" t="s">
        <v>53</v>
      </c>
      <c r="AF705" s="71" t="s">
        <v>119</v>
      </c>
      <c r="AG705" s="71" t="s">
        <v>46</v>
      </c>
      <c r="AH705" s="73">
        <v>1603.4</v>
      </c>
      <c r="AI705" s="73">
        <v>226.1</v>
      </c>
      <c r="AJ705" s="73">
        <v>586.73</v>
      </c>
      <c r="AK705" s="70"/>
      <c r="AL705" s="73">
        <v>2416.23</v>
      </c>
      <c r="AM705" s="73">
        <v>80.540000000000006</v>
      </c>
      <c r="AN705" s="109">
        <f t="shared" si="50"/>
        <v>10.067500000000001</v>
      </c>
      <c r="AO705" s="82" t="str">
        <f t="shared" si="48"/>
        <v>192285</v>
      </c>
      <c r="AP705" s="82">
        <f>VLOOKUP(AO705,Centros!$AA$2:$AB$490,2,FALSE)</f>
        <v>120001</v>
      </c>
      <c r="AQ705" s="82" t="str">
        <f>VLOOKUP(AP705,Centros!$U$2:$V$281,2,FALSE)</f>
        <v>COLEGIO MAYOR SAN AGUSTIN</v>
      </c>
      <c r="AR705" s="82" t="str">
        <f>VLOOKUP(A705,Centros!$AC$2:$AE$349,3,FALSE)</f>
        <v>ALGADI</v>
      </c>
      <c r="AS705" s="82">
        <f t="shared" si="49"/>
        <v>120001</v>
      </c>
      <c r="AT705" s="82">
        <f t="shared" si="51"/>
        <v>19228</v>
      </c>
    </row>
    <row r="706" spans="1:46" x14ac:dyDescent="0.3">
      <c r="A706" s="70">
        <v>19228</v>
      </c>
      <c r="B706" s="70">
        <v>40</v>
      </c>
      <c r="C706" s="71" t="s">
        <v>4250</v>
      </c>
      <c r="D706" s="70">
        <v>40</v>
      </c>
      <c r="E706" s="71" t="s">
        <v>35</v>
      </c>
      <c r="F706" s="72">
        <v>44348</v>
      </c>
      <c r="G706" s="72"/>
      <c r="H706" s="71" t="s">
        <v>4251</v>
      </c>
      <c r="I706" s="71" t="s">
        <v>4252</v>
      </c>
      <c r="J706" s="71" t="s">
        <v>4246</v>
      </c>
      <c r="K706" s="71" t="s">
        <v>4247</v>
      </c>
      <c r="L706" s="71" t="s">
        <v>4248</v>
      </c>
      <c r="M706" s="71" t="s">
        <v>4249</v>
      </c>
      <c r="N706" s="71" t="s">
        <v>351</v>
      </c>
      <c r="O706" s="71" t="s">
        <v>38</v>
      </c>
      <c r="P706" s="70">
        <v>100</v>
      </c>
      <c r="Q706" s="71" t="s">
        <v>2951</v>
      </c>
      <c r="R706" s="70">
        <v>100</v>
      </c>
      <c r="S706" s="72">
        <v>32387</v>
      </c>
      <c r="T706" s="71" t="s">
        <v>2828</v>
      </c>
      <c r="U706" s="71" t="s">
        <v>3875</v>
      </c>
      <c r="V706" s="72">
        <v>24556</v>
      </c>
      <c r="W706" s="71" t="s">
        <v>107</v>
      </c>
      <c r="X706" s="71" t="s">
        <v>42</v>
      </c>
      <c r="Y706" s="71" t="s">
        <v>36</v>
      </c>
      <c r="Z706" s="70">
        <v>0</v>
      </c>
      <c r="AA706" s="70">
        <v>10</v>
      </c>
      <c r="AB706" s="71" t="s">
        <v>36</v>
      </c>
      <c r="AC706" s="71" t="s">
        <v>3000</v>
      </c>
      <c r="AD706" s="71" t="s">
        <v>3001</v>
      </c>
      <c r="AE706" s="71" t="s">
        <v>53</v>
      </c>
      <c r="AF706" s="71" t="s">
        <v>119</v>
      </c>
      <c r="AG706" s="71" t="s">
        <v>46</v>
      </c>
      <c r="AH706" s="73">
        <v>1568.5</v>
      </c>
      <c r="AI706" s="73">
        <v>221.06</v>
      </c>
      <c r="AJ706" s="73">
        <v>573.92999999999995</v>
      </c>
      <c r="AK706" s="70"/>
      <c r="AL706" s="73">
        <v>2363.4899999999998</v>
      </c>
      <c r="AM706" s="73">
        <v>78.78</v>
      </c>
      <c r="AN706" s="109">
        <f t="shared" si="50"/>
        <v>9.8475000000000001</v>
      </c>
      <c r="AO706" s="82" t="str">
        <f t="shared" si="48"/>
        <v>192285</v>
      </c>
      <c r="AP706" s="82">
        <f>VLOOKUP(AO706,Centros!$AA$2:$AB$490,2,FALSE)</f>
        <v>120001</v>
      </c>
      <c r="AQ706" s="82" t="str">
        <f>VLOOKUP(AP706,Centros!$U$2:$V$281,2,FALSE)</f>
        <v>COLEGIO MAYOR SAN AGUSTIN</v>
      </c>
      <c r="AR706" s="82" t="str">
        <f>VLOOKUP(A706,Centros!$AC$2:$AE$349,3,FALSE)</f>
        <v>ALGADI</v>
      </c>
      <c r="AS706" s="82">
        <f t="shared" si="49"/>
        <v>120001</v>
      </c>
      <c r="AT706" s="82">
        <f t="shared" si="51"/>
        <v>19228</v>
      </c>
    </row>
    <row r="707" spans="1:46" x14ac:dyDescent="0.3">
      <c r="A707" s="70">
        <v>19228</v>
      </c>
      <c r="B707" s="70">
        <v>463</v>
      </c>
      <c r="C707" s="71" t="s">
        <v>4253</v>
      </c>
      <c r="D707" s="70">
        <v>463</v>
      </c>
      <c r="E707" s="71" t="s">
        <v>35</v>
      </c>
      <c r="F707" s="72">
        <v>44834</v>
      </c>
      <c r="G707" s="72"/>
      <c r="H707" s="71" t="s">
        <v>4254</v>
      </c>
      <c r="I707" s="71" t="s">
        <v>4255</v>
      </c>
      <c r="J707" s="71" t="s">
        <v>36</v>
      </c>
      <c r="K707" s="71" t="s">
        <v>4256</v>
      </c>
      <c r="L707" s="71" t="s">
        <v>84</v>
      </c>
      <c r="M707" s="71" t="s">
        <v>4257</v>
      </c>
      <c r="N707" s="71" t="s">
        <v>64</v>
      </c>
      <c r="O707" s="71" t="s">
        <v>38</v>
      </c>
      <c r="P707" s="70">
        <v>289</v>
      </c>
      <c r="Q707" s="71" t="s">
        <v>3315</v>
      </c>
      <c r="R707" s="70">
        <v>31.25</v>
      </c>
      <c r="S707" s="72">
        <v>44480</v>
      </c>
      <c r="T707" s="71" t="s">
        <v>2841</v>
      </c>
      <c r="U707" s="71" t="s">
        <v>155</v>
      </c>
      <c r="V707" s="72">
        <v>23236</v>
      </c>
      <c r="W707" s="71" t="s">
        <v>165</v>
      </c>
      <c r="X707" s="71" t="s">
        <v>42</v>
      </c>
      <c r="Y707" s="71" t="s">
        <v>43</v>
      </c>
      <c r="Z707" s="70">
        <v>0</v>
      </c>
      <c r="AA707" s="70">
        <v>6</v>
      </c>
      <c r="AB707" s="71" t="s">
        <v>36</v>
      </c>
      <c r="AC707" s="71" t="s">
        <v>2905</v>
      </c>
      <c r="AD707" s="71" t="s">
        <v>44</v>
      </c>
      <c r="AE707" s="71" t="s">
        <v>61</v>
      </c>
      <c r="AF707" s="71" t="s">
        <v>99</v>
      </c>
      <c r="AG707" s="71" t="s">
        <v>46</v>
      </c>
      <c r="AH707" s="73">
        <v>371.31</v>
      </c>
      <c r="AI707" s="73">
        <v>60.36</v>
      </c>
      <c r="AJ707" s="73">
        <v>154.76</v>
      </c>
      <c r="AK707" s="70"/>
      <c r="AL707" s="73">
        <v>586.42999999999995</v>
      </c>
      <c r="AM707" s="73">
        <v>19.55</v>
      </c>
      <c r="AN707" s="109">
        <f t="shared" si="50"/>
        <v>7.82</v>
      </c>
      <c r="AO707" s="82" t="str">
        <f t="shared" si="48"/>
        <v>1922843</v>
      </c>
      <c r="AP707" s="82">
        <f>VLOOKUP(AO707,Centros!$AA$2:$AB$490,2,FALSE)</f>
        <v>110070</v>
      </c>
      <c r="AQ707" s="82" t="str">
        <f>VLOOKUP(AP707,Centros!$U$2:$V$281,2,FALSE)</f>
        <v>COL. SAG. CORAZON JESUS-VALDERRIBA</v>
      </c>
      <c r="AR707" s="82" t="str">
        <f>VLOOKUP(A707,Centros!$AC$2:$AE$349,3,FALSE)</f>
        <v>ALGADI</v>
      </c>
      <c r="AS707" s="82">
        <f t="shared" si="49"/>
        <v>110070</v>
      </c>
      <c r="AT707" s="82">
        <f t="shared" si="51"/>
        <v>19228</v>
      </c>
    </row>
    <row r="708" spans="1:46" x14ac:dyDescent="0.3">
      <c r="A708" s="70">
        <v>19203</v>
      </c>
      <c r="B708" s="70">
        <v>19</v>
      </c>
      <c r="C708" s="71" t="s">
        <v>6457</v>
      </c>
      <c r="D708" s="70">
        <v>19</v>
      </c>
      <c r="E708" s="71" t="s">
        <v>1231</v>
      </c>
      <c r="F708" s="72">
        <v>45894</v>
      </c>
      <c r="G708" s="72"/>
      <c r="H708" s="71" t="s">
        <v>6458</v>
      </c>
      <c r="I708" s="71" t="s">
        <v>6459</v>
      </c>
      <c r="J708" s="71" t="s">
        <v>6460</v>
      </c>
      <c r="K708" s="71" t="s">
        <v>6460</v>
      </c>
      <c r="L708" s="71" t="s">
        <v>6461</v>
      </c>
      <c r="M708" s="71" t="s">
        <v>6462</v>
      </c>
      <c r="N708" s="71" t="s">
        <v>156</v>
      </c>
      <c r="O708" s="71" t="s">
        <v>157</v>
      </c>
      <c r="P708" s="70">
        <v>300</v>
      </c>
      <c r="Q708" s="71" t="s">
        <v>78</v>
      </c>
      <c r="R708" s="70">
        <v>62.5</v>
      </c>
      <c r="S708" s="72">
        <v>39722</v>
      </c>
      <c r="T708" s="71" t="s">
        <v>1232</v>
      </c>
      <c r="U708" s="71" t="s">
        <v>40</v>
      </c>
      <c r="V708" s="72">
        <v>25619</v>
      </c>
      <c r="W708" s="71" t="s">
        <v>70</v>
      </c>
      <c r="X708" s="71" t="s">
        <v>42</v>
      </c>
      <c r="Y708" s="71" t="s">
        <v>52</v>
      </c>
      <c r="Z708" s="70">
        <v>0</v>
      </c>
      <c r="AA708" s="70">
        <v>10</v>
      </c>
      <c r="AB708" s="71" t="s">
        <v>36</v>
      </c>
      <c r="AC708" s="71" t="s">
        <v>2910</v>
      </c>
      <c r="AD708" s="71" t="s">
        <v>44</v>
      </c>
      <c r="AE708" s="71" t="s">
        <v>83</v>
      </c>
      <c r="AF708" s="71" t="s">
        <v>40</v>
      </c>
      <c r="AG708" s="71" t="s">
        <v>46</v>
      </c>
      <c r="AH708" s="73">
        <v>837.07</v>
      </c>
      <c r="AI708" s="73">
        <v>121.4</v>
      </c>
      <c r="AJ708" s="73">
        <v>307.39</v>
      </c>
      <c r="AK708" s="70"/>
      <c r="AL708" s="73">
        <v>1265.8599999999999</v>
      </c>
      <c r="AM708" s="73">
        <v>42.2</v>
      </c>
      <c r="AN708" s="109">
        <f t="shared" si="50"/>
        <v>8.4400000000000013</v>
      </c>
      <c r="AO708" s="82" t="str">
        <f t="shared" si="48"/>
        <v>192031</v>
      </c>
      <c r="AP708" s="82">
        <f>VLOOKUP(AO708,Centros!$AA$2:$AB$490,2,FALSE)</f>
        <v>110050</v>
      </c>
      <c r="AQ708" s="82" t="str">
        <f>VLOOKUP(AP708,Centros!$U$2:$V$281,2,FALSE)</f>
        <v>PADRE DEHON</v>
      </c>
      <c r="AR708" s="82" t="str">
        <f>VLOOKUP(A708,Centros!$AC$2:$AE$349,3,FALSE)</f>
        <v>ALGADI</v>
      </c>
      <c r="AS708" s="82">
        <f t="shared" si="49"/>
        <v>110050</v>
      </c>
      <c r="AT708" s="82">
        <f t="shared" si="51"/>
        <v>19203</v>
      </c>
    </row>
    <row r="709" spans="1:46" x14ac:dyDescent="0.3">
      <c r="A709" s="70">
        <v>19228</v>
      </c>
      <c r="B709" s="70">
        <v>338</v>
      </c>
      <c r="C709" s="71" t="s">
        <v>4258</v>
      </c>
      <c r="D709" s="70">
        <v>338</v>
      </c>
      <c r="E709" s="71" t="s">
        <v>35</v>
      </c>
      <c r="F709" s="72">
        <v>44348</v>
      </c>
      <c r="G709" s="72"/>
      <c r="H709" s="71" t="s">
        <v>4259</v>
      </c>
      <c r="I709" s="71" t="s">
        <v>4260</v>
      </c>
      <c r="J709" s="71" t="s">
        <v>4261</v>
      </c>
      <c r="K709" s="71" t="s">
        <v>4262</v>
      </c>
      <c r="L709" s="71" t="s">
        <v>4263</v>
      </c>
      <c r="M709" s="71" t="s">
        <v>4264</v>
      </c>
      <c r="N709" s="71" t="s">
        <v>338</v>
      </c>
      <c r="O709" s="71" t="s">
        <v>38</v>
      </c>
      <c r="P709" s="70">
        <v>100</v>
      </c>
      <c r="Q709" s="71" t="s">
        <v>2951</v>
      </c>
      <c r="R709" s="70">
        <v>100</v>
      </c>
      <c r="S709" s="72">
        <v>30651</v>
      </c>
      <c r="T709" s="71" t="s">
        <v>2842</v>
      </c>
      <c r="U709" s="71" t="s">
        <v>4265</v>
      </c>
      <c r="V709" s="72">
        <v>23259</v>
      </c>
      <c r="W709" s="71" t="s">
        <v>129</v>
      </c>
      <c r="X709" s="71" t="s">
        <v>42</v>
      </c>
      <c r="Y709" s="71" t="s">
        <v>36</v>
      </c>
      <c r="Z709" s="70">
        <v>0</v>
      </c>
      <c r="AA709" s="70">
        <v>3</v>
      </c>
      <c r="AB709" s="71" t="s">
        <v>36</v>
      </c>
      <c r="AC709" s="71" t="s">
        <v>3000</v>
      </c>
      <c r="AD709" s="71" t="s">
        <v>3001</v>
      </c>
      <c r="AE709" s="71" t="s">
        <v>53</v>
      </c>
      <c r="AF709" s="71" t="s">
        <v>119</v>
      </c>
      <c r="AG709" s="71" t="s">
        <v>46</v>
      </c>
      <c r="AH709" s="73">
        <v>1978.33</v>
      </c>
      <c r="AI709" s="73">
        <v>281.37</v>
      </c>
      <c r="AJ709" s="73">
        <v>724.69</v>
      </c>
      <c r="AK709" s="70"/>
      <c r="AL709" s="73">
        <v>2984.39</v>
      </c>
      <c r="AM709" s="73">
        <v>99.48</v>
      </c>
      <c r="AN709" s="109">
        <f t="shared" si="50"/>
        <v>12.435</v>
      </c>
      <c r="AO709" s="82" t="str">
        <f t="shared" si="48"/>
        <v>1922853</v>
      </c>
      <c r="AP709" s="82">
        <f>VLOOKUP(AO709,Centros!$AA$2:$AB$490,2,FALSE)</f>
        <v>120009</v>
      </c>
      <c r="AQ709" s="82" t="str">
        <f>VLOOKUP(AP709,Centros!$U$2:$V$281,2,FALSE)</f>
        <v>COLEGIO MAYOR ALCALA</v>
      </c>
      <c r="AR709" s="82" t="str">
        <f>VLOOKUP(A709,Centros!$AC$2:$AE$349,3,FALSE)</f>
        <v>ALGADI</v>
      </c>
      <c r="AS709" s="82">
        <f t="shared" si="49"/>
        <v>120009</v>
      </c>
      <c r="AT709" s="82">
        <f t="shared" si="51"/>
        <v>19228</v>
      </c>
    </row>
    <row r="710" spans="1:46" x14ac:dyDescent="0.3">
      <c r="A710" s="70">
        <v>19233</v>
      </c>
      <c r="B710" s="70">
        <v>8</v>
      </c>
      <c r="C710" s="71" t="s">
        <v>9286</v>
      </c>
      <c r="D710" s="70">
        <v>8</v>
      </c>
      <c r="E710" s="71" t="s">
        <v>216</v>
      </c>
      <c r="F710" s="72">
        <v>45903</v>
      </c>
      <c r="G710" s="72"/>
      <c r="H710" s="71" t="s">
        <v>9287</v>
      </c>
      <c r="I710" s="71" t="s">
        <v>9288</v>
      </c>
      <c r="J710" s="71" t="s">
        <v>36</v>
      </c>
      <c r="K710" s="71" t="s">
        <v>9289</v>
      </c>
      <c r="L710" s="71" t="s">
        <v>9290</v>
      </c>
      <c r="M710" s="71" t="s">
        <v>9291</v>
      </c>
      <c r="N710" s="71" t="s">
        <v>9292</v>
      </c>
      <c r="O710" s="71" t="s">
        <v>138</v>
      </c>
      <c r="P710" s="70">
        <v>300</v>
      </c>
      <c r="Q710" s="71" t="s">
        <v>57</v>
      </c>
      <c r="R710" s="70">
        <v>100</v>
      </c>
      <c r="S710" s="72">
        <v>43773</v>
      </c>
      <c r="T710" s="71" t="s">
        <v>2745</v>
      </c>
      <c r="U710" s="71" t="s">
        <v>7442</v>
      </c>
      <c r="V710" s="72">
        <v>27860</v>
      </c>
      <c r="W710" s="71" t="s">
        <v>139</v>
      </c>
      <c r="X710" s="71" t="s">
        <v>42</v>
      </c>
      <c r="Y710" s="71" t="s">
        <v>36</v>
      </c>
      <c r="Z710" s="70">
        <v>0</v>
      </c>
      <c r="AA710" s="70">
        <v>10</v>
      </c>
      <c r="AB710" s="71" t="s">
        <v>36</v>
      </c>
      <c r="AC710" s="71" t="s">
        <v>2909</v>
      </c>
      <c r="AD710" s="71" t="s">
        <v>44</v>
      </c>
      <c r="AE710" s="71" t="s">
        <v>53</v>
      </c>
      <c r="AF710" s="71" t="s">
        <v>88</v>
      </c>
      <c r="AG710" s="71" t="s">
        <v>46</v>
      </c>
      <c r="AH710" s="73">
        <v>1392.53</v>
      </c>
      <c r="AI710" s="73">
        <v>212.43</v>
      </c>
      <c r="AJ710" s="73">
        <v>514.70000000000005</v>
      </c>
      <c r="AK710" s="70"/>
      <c r="AL710" s="73">
        <v>2119.66</v>
      </c>
      <c r="AM710" s="73">
        <v>70.66</v>
      </c>
      <c r="AN710" s="109">
        <f t="shared" si="50"/>
        <v>8.8324999999999996</v>
      </c>
      <c r="AO710" s="82" t="str">
        <f t="shared" si="48"/>
        <v>192332</v>
      </c>
      <c r="AP710" s="82">
        <f>VLOOKUP(AO710,Centros!$AA$2:$AB$490,2,FALSE)</f>
        <v>110090</v>
      </c>
      <c r="AQ710" s="82" t="str">
        <f>VLOOKUP(AP710,Centros!$U$2:$V$281,2,FALSE)</f>
        <v>COLEGIO CORAZON DE MARIA GIJON</v>
      </c>
      <c r="AR710" s="82" t="str">
        <f>VLOOKUP(A710,Centros!$AC$2:$AE$349,3,FALSE)</f>
        <v>ALGADI</v>
      </c>
      <c r="AS710" s="82">
        <f t="shared" si="49"/>
        <v>110090</v>
      </c>
      <c r="AT710" s="82">
        <f t="shared" si="51"/>
        <v>19233</v>
      </c>
    </row>
    <row r="711" spans="1:46" x14ac:dyDescent="0.3">
      <c r="A711" s="70">
        <v>19228</v>
      </c>
      <c r="B711" s="70">
        <v>224</v>
      </c>
      <c r="C711" s="71" t="s">
        <v>4266</v>
      </c>
      <c r="D711" s="70">
        <v>224</v>
      </c>
      <c r="E711" s="71" t="s">
        <v>35</v>
      </c>
      <c r="F711" s="72">
        <v>44805</v>
      </c>
      <c r="G711" s="72"/>
      <c r="H711" s="71" t="s">
        <v>4267</v>
      </c>
      <c r="I711" s="71" t="s">
        <v>4268</v>
      </c>
      <c r="J711" s="71" t="s">
        <v>4269</v>
      </c>
      <c r="K711" s="71" t="s">
        <v>4269</v>
      </c>
      <c r="L711" s="71" t="s">
        <v>4270</v>
      </c>
      <c r="M711" s="71" t="s">
        <v>4271</v>
      </c>
      <c r="N711" s="71" t="s">
        <v>277</v>
      </c>
      <c r="O711" s="71" t="s">
        <v>38</v>
      </c>
      <c r="P711" s="70">
        <v>200</v>
      </c>
      <c r="Q711" s="71" t="s">
        <v>2925</v>
      </c>
      <c r="R711" s="70">
        <v>62.5</v>
      </c>
      <c r="S711" s="72">
        <v>35612</v>
      </c>
      <c r="T711" s="71" t="s">
        <v>4272</v>
      </c>
      <c r="U711" s="71" t="s">
        <v>58</v>
      </c>
      <c r="V711" s="72">
        <v>24493</v>
      </c>
      <c r="W711" s="71" t="s">
        <v>120</v>
      </c>
      <c r="X711" s="71" t="s">
        <v>42</v>
      </c>
      <c r="Y711" s="71" t="s">
        <v>36</v>
      </c>
      <c r="Z711" s="70">
        <v>0</v>
      </c>
      <c r="AA711" s="70">
        <v>10</v>
      </c>
      <c r="AB711" s="71" t="s">
        <v>36</v>
      </c>
      <c r="AC711" s="71" t="s">
        <v>2905</v>
      </c>
      <c r="AD711" s="71" t="s">
        <v>44</v>
      </c>
      <c r="AE711" s="71" t="s">
        <v>61</v>
      </c>
      <c r="AF711" s="71" t="s">
        <v>4273</v>
      </c>
      <c r="AG711" s="71" t="s">
        <v>46</v>
      </c>
      <c r="AH711" s="73">
        <v>947.96</v>
      </c>
      <c r="AI711" s="73">
        <v>120.33</v>
      </c>
      <c r="AJ711" s="73">
        <v>342.62</v>
      </c>
      <c r="AK711" s="70"/>
      <c r="AL711" s="73">
        <v>1410.91</v>
      </c>
      <c r="AM711" s="73">
        <v>47.03</v>
      </c>
      <c r="AN711" s="109">
        <f t="shared" si="50"/>
        <v>9.4060000000000006</v>
      </c>
      <c r="AO711" s="82" t="str">
        <f t="shared" si="48"/>
        <v>1922829</v>
      </c>
      <c r="AP711" s="82">
        <f>VLOOKUP(AO711,Centros!$AA$2:$AB$490,2,FALSE)</f>
        <v>510014</v>
      </c>
      <c r="AQ711" s="82" t="str">
        <f>VLOOKUP(AP711,Centros!$U$2:$V$281,2,FALSE)</f>
        <v>CURIA PROV AGUSTINOS</v>
      </c>
      <c r="AR711" s="82" t="str">
        <f>VLOOKUP(A711,Centros!$AC$2:$AE$349,3,FALSE)</f>
        <v>ALGADI</v>
      </c>
      <c r="AS711" s="82">
        <f t="shared" si="49"/>
        <v>510014</v>
      </c>
      <c r="AT711" s="82">
        <f t="shared" si="51"/>
        <v>19228</v>
      </c>
    </row>
    <row r="712" spans="1:46" x14ac:dyDescent="0.3">
      <c r="A712" s="70">
        <v>19233</v>
      </c>
      <c r="B712" s="70">
        <v>78</v>
      </c>
      <c r="C712" s="71" t="s">
        <v>9294</v>
      </c>
      <c r="D712" s="70">
        <v>78</v>
      </c>
      <c r="E712" s="71" t="s">
        <v>216</v>
      </c>
      <c r="F712" s="72">
        <v>45901</v>
      </c>
      <c r="G712" s="72"/>
      <c r="H712" s="71" t="s">
        <v>9295</v>
      </c>
      <c r="I712" s="71" t="s">
        <v>9296</v>
      </c>
      <c r="J712" s="71" t="s">
        <v>36</v>
      </c>
      <c r="K712" s="71" t="s">
        <v>9297</v>
      </c>
      <c r="L712" s="71" t="s">
        <v>9298</v>
      </c>
      <c r="M712" s="71" t="s">
        <v>9299</v>
      </c>
      <c r="N712" s="71" t="s">
        <v>408</v>
      </c>
      <c r="O712" s="71" t="s">
        <v>138</v>
      </c>
      <c r="P712" s="70">
        <v>300</v>
      </c>
      <c r="Q712" s="71" t="s">
        <v>57</v>
      </c>
      <c r="R712" s="70">
        <v>100</v>
      </c>
      <c r="S712" s="72">
        <v>40427</v>
      </c>
      <c r="T712" s="71" t="s">
        <v>2879</v>
      </c>
      <c r="U712" s="71" t="s">
        <v>7442</v>
      </c>
      <c r="V712" s="72">
        <v>24727</v>
      </c>
      <c r="W712" s="71" t="s">
        <v>234</v>
      </c>
      <c r="X712" s="71" t="s">
        <v>42</v>
      </c>
      <c r="Y712" s="71" t="s">
        <v>36</v>
      </c>
      <c r="Z712" s="70">
        <v>1</v>
      </c>
      <c r="AA712" s="70">
        <v>9</v>
      </c>
      <c r="AB712" s="71" t="s">
        <v>36</v>
      </c>
      <c r="AC712" s="71" t="s">
        <v>2909</v>
      </c>
      <c r="AD712" s="71" t="s">
        <v>44</v>
      </c>
      <c r="AE712" s="71" t="s">
        <v>53</v>
      </c>
      <c r="AF712" s="71" t="s">
        <v>40</v>
      </c>
      <c r="AG712" s="71" t="s">
        <v>46</v>
      </c>
      <c r="AH712" s="73">
        <v>1325.01</v>
      </c>
      <c r="AI712" s="73">
        <v>311.61</v>
      </c>
      <c r="AJ712" s="73">
        <v>524.86</v>
      </c>
      <c r="AK712" s="70"/>
      <c r="AL712" s="73">
        <v>2161.48</v>
      </c>
      <c r="AM712" s="73">
        <v>72.05</v>
      </c>
      <c r="AN712" s="109">
        <f t="shared" si="50"/>
        <v>9.0062499999999996</v>
      </c>
      <c r="AO712" s="82" t="str">
        <f t="shared" si="48"/>
        <v>192336</v>
      </c>
      <c r="AP712" s="82">
        <f>VLOOKUP(AO712,Centros!$AA$2:$AB$490,2,FALSE)</f>
        <v>110501</v>
      </c>
      <c r="AQ712" s="82" t="str">
        <f>VLOOKUP(AP712,Centros!$U$2:$V$281,2,FALSE)</f>
        <v>COL. STA. TERESA DE JESUS-OVIEDO</v>
      </c>
      <c r="AR712" s="82" t="str">
        <f>VLOOKUP(A712,Centros!$AC$2:$AE$349,3,FALSE)</f>
        <v>ALGADI</v>
      </c>
      <c r="AS712" s="82">
        <f t="shared" si="49"/>
        <v>110501</v>
      </c>
      <c r="AT712" s="82">
        <f t="shared" si="51"/>
        <v>19233</v>
      </c>
    </row>
    <row r="713" spans="1:46" x14ac:dyDescent="0.3">
      <c r="A713" s="70">
        <v>19228</v>
      </c>
      <c r="B713" s="70">
        <v>2241</v>
      </c>
      <c r="C713" s="71" t="s">
        <v>9300</v>
      </c>
      <c r="D713" s="70">
        <v>2241</v>
      </c>
      <c r="E713" s="71" t="s">
        <v>35</v>
      </c>
      <c r="F713" s="72">
        <v>45910</v>
      </c>
      <c r="G713" s="72"/>
      <c r="H713" s="71" t="s">
        <v>9301</v>
      </c>
      <c r="I713" s="71" t="s">
        <v>9302</v>
      </c>
      <c r="J713" s="71" t="s">
        <v>36</v>
      </c>
      <c r="K713" s="71" t="s">
        <v>9303</v>
      </c>
      <c r="L713" s="71" t="s">
        <v>9304</v>
      </c>
      <c r="M713" s="71" t="s">
        <v>9305</v>
      </c>
      <c r="N713" s="71" t="s">
        <v>56</v>
      </c>
      <c r="O713" s="71" t="s">
        <v>38</v>
      </c>
      <c r="P713" s="70">
        <v>510</v>
      </c>
      <c r="Q713" s="71" t="s">
        <v>48</v>
      </c>
      <c r="R713" s="70">
        <v>50</v>
      </c>
      <c r="S713" s="72">
        <v>45910</v>
      </c>
      <c r="T713" s="71" t="s">
        <v>5253</v>
      </c>
      <c r="U713" s="71" t="s">
        <v>40</v>
      </c>
      <c r="V713" s="72">
        <v>32492</v>
      </c>
      <c r="W713" s="71" t="s">
        <v>59</v>
      </c>
      <c r="X713" s="71" t="s">
        <v>42</v>
      </c>
      <c r="Y713" s="71" t="s">
        <v>52</v>
      </c>
      <c r="Z713" s="70">
        <v>0</v>
      </c>
      <c r="AA713" s="70">
        <v>10</v>
      </c>
      <c r="AB713" s="71" t="s">
        <v>36</v>
      </c>
      <c r="AC713" s="71" t="s">
        <v>2905</v>
      </c>
      <c r="AD713" s="71" t="s">
        <v>44</v>
      </c>
      <c r="AE713" s="71" t="s">
        <v>45</v>
      </c>
      <c r="AF713" s="71" t="s">
        <v>40</v>
      </c>
      <c r="AG713" s="71" t="s">
        <v>46</v>
      </c>
      <c r="AH713" s="73">
        <v>600.02</v>
      </c>
      <c r="AI713" s="73">
        <v>90.64</v>
      </c>
      <c r="AJ713" s="73">
        <v>245.47</v>
      </c>
      <c r="AK713" s="70"/>
      <c r="AL713" s="73">
        <v>936.13</v>
      </c>
      <c r="AM713" s="73">
        <v>31.2</v>
      </c>
      <c r="AN713" s="109">
        <f t="shared" si="50"/>
        <v>7.8</v>
      </c>
      <c r="AO713" s="82" t="str">
        <f t="shared" si="48"/>
        <v>1922813</v>
      </c>
      <c r="AP713" s="82">
        <f>VLOOKUP(AO713,Centros!$AA$2:$AB$490,2,FALSE)</f>
        <v>110111</v>
      </c>
      <c r="AQ713" s="82" t="str">
        <f>VLOOKUP(AP713,Centros!$U$2:$V$281,2,FALSE)</f>
        <v>COLEGIO SAGRADO CORAZON REPARADORAS</v>
      </c>
      <c r="AR713" s="82" t="str">
        <f>VLOOKUP(A713,Centros!$AC$2:$AE$349,3,FALSE)</f>
        <v>ALGADI</v>
      </c>
      <c r="AS713" s="82">
        <f t="shared" si="49"/>
        <v>110111</v>
      </c>
      <c r="AT713" s="82">
        <f t="shared" si="51"/>
        <v>19228</v>
      </c>
    </row>
    <row r="714" spans="1:46" x14ac:dyDescent="0.3">
      <c r="A714" s="70">
        <v>19203</v>
      </c>
      <c r="B714" s="70">
        <v>59</v>
      </c>
      <c r="C714" s="71" t="s">
        <v>9306</v>
      </c>
      <c r="D714" s="70">
        <v>59</v>
      </c>
      <c r="E714" s="71" t="s">
        <v>1231</v>
      </c>
      <c r="F714" s="72">
        <v>45896</v>
      </c>
      <c r="G714" s="72"/>
      <c r="H714" s="71" t="s">
        <v>9307</v>
      </c>
      <c r="I714" s="71" t="s">
        <v>9308</v>
      </c>
      <c r="J714" s="71" t="s">
        <v>36</v>
      </c>
      <c r="K714" s="71" t="s">
        <v>9309</v>
      </c>
      <c r="L714" s="71" t="s">
        <v>9310</v>
      </c>
      <c r="M714" s="71" t="s">
        <v>9311</v>
      </c>
      <c r="N714" s="71" t="s">
        <v>1250</v>
      </c>
      <c r="O714" s="71" t="s">
        <v>157</v>
      </c>
      <c r="P714" s="70">
        <v>510</v>
      </c>
      <c r="Q714" s="71" t="s">
        <v>48</v>
      </c>
      <c r="R714" s="70">
        <v>50</v>
      </c>
      <c r="S714" s="72"/>
      <c r="T714" s="71" t="s">
        <v>1232</v>
      </c>
      <c r="U714" s="71" t="s">
        <v>40</v>
      </c>
      <c r="V714" s="72">
        <v>25771</v>
      </c>
      <c r="W714" s="71" t="s">
        <v>70</v>
      </c>
      <c r="X714" s="71" t="s">
        <v>42</v>
      </c>
      <c r="Y714" s="71" t="s">
        <v>52</v>
      </c>
      <c r="Z714" s="70">
        <v>0</v>
      </c>
      <c r="AA714" s="70">
        <v>10</v>
      </c>
      <c r="AB714" s="71" t="s">
        <v>36</v>
      </c>
      <c r="AC714" s="71" t="s">
        <v>2910</v>
      </c>
      <c r="AD714" s="71" t="s">
        <v>44</v>
      </c>
      <c r="AE714" s="71" t="s">
        <v>45</v>
      </c>
      <c r="AF714" s="71" t="s">
        <v>40</v>
      </c>
      <c r="AG714" s="71" t="s">
        <v>46</v>
      </c>
      <c r="AH714" s="73">
        <v>785.04</v>
      </c>
      <c r="AI714" s="70"/>
      <c r="AJ714" s="73">
        <v>368.23</v>
      </c>
      <c r="AK714" s="70"/>
      <c r="AL714" s="73">
        <v>1153.27</v>
      </c>
      <c r="AM714" s="73">
        <v>38.44</v>
      </c>
      <c r="AN714" s="109">
        <f t="shared" si="50"/>
        <v>9.61</v>
      </c>
      <c r="AO714" s="82" t="str">
        <f t="shared" si="48"/>
        <v>192031</v>
      </c>
      <c r="AP714" s="82">
        <f>VLOOKUP(AO714,Centros!$AA$2:$AB$490,2,FALSE)</f>
        <v>110050</v>
      </c>
      <c r="AQ714" s="82" t="str">
        <f>VLOOKUP(AP714,Centros!$U$2:$V$281,2,FALSE)</f>
        <v>PADRE DEHON</v>
      </c>
      <c r="AR714" s="82" t="str">
        <f>VLOOKUP(A714,Centros!$AC$2:$AE$349,3,FALSE)</f>
        <v>ALGADI</v>
      </c>
      <c r="AS714" s="82">
        <f t="shared" si="49"/>
        <v>110050</v>
      </c>
      <c r="AT714" s="82">
        <f t="shared" si="51"/>
        <v>19203</v>
      </c>
    </row>
    <row r="715" spans="1:46" x14ac:dyDescent="0.3">
      <c r="A715" s="70">
        <v>19228</v>
      </c>
      <c r="B715" s="70">
        <v>1858</v>
      </c>
      <c r="C715" s="71" t="s">
        <v>6463</v>
      </c>
      <c r="D715" s="70">
        <v>1858</v>
      </c>
      <c r="E715" s="71" t="s">
        <v>35</v>
      </c>
      <c r="F715" s="72">
        <v>45901</v>
      </c>
      <c r="G715" s="72"/>
      <c r="H715" s="71" t="s">
        <v>6464</v>
      </c>
      <c r="I715" s="71" t="s">
        <v>6465</v>
      </c>
      <c r="J715" s="71" t="s">
        <v>36</v>
      </c>
      <c r="K715" s="71" t="s">
        <v>6466</v>
      </c>
      <c r="L715" s="71" t="s">
        <v>6467</v>
      </c>
      <c r="M715" s="71" t="s">
        <v>6468</v>
      </c>
      <c r="N715" s="71" t="s">
        <v>37</v>
      </c>
      <c r="O715" s="71" t="s">
        <v>38</v>
      </c>
      <c r="P715" s="70">
        <v>300</v>
      </c>
      <c r="Q715" s="71" t="s">
        <v>78</v>
      </c>
      <c r="R715" s="70">
        <v>50</v>
      </c>
      <c r="S715" s="72">
        <v>45566</v>
      </c>
      <c r="T715" s="71" t="s">
        <v>2827</v>
      </c>
      <c r="U715" s="71" t="s">
        <v>370</v>
      </c>
      <c r="V715" s="72">
        <v>31510</v>
      </c>
      <c r="W715" s="71" t="s">
        <v>208</v>
      </c>
      <c r="X715" s="71" t="s">
        <v>42</v>
      </c>
      <c r="Y715" s="71" t="s">
        <v>52</v>
      </c>
      <c r="Z715" s="70">
        <v>0</v>
      </c>
      <c r="AA715" s="70">
        <v>8</v>
      </c>
      <c r="AB715" s="71" t="s">
        <v>36</v>
      </c>
      <c r="AC715" s="71" t="s">
        <v>2905</v>
      </c>
      <c r="AD715" s="71" t="s">
        <v>44</v>
      </c>
      <c r="AE715" s="71" t="s">
        <v>45</v>
      </c>
      <c r="AF715" s="71" t="s">
        <v>370</v>
      </c>
      <c r="AG715" s="71" t="s">
        <v>55</v>
      </c>
      <c r="AH715" s="73">
        <v>597.04</v>
      </c>
      <c r="AI715" s="73">
        <v>93.63</v>
      </c>
      <c r="AJ715" s="73">
        <v>245.47</v>
      </c>
      <c r="AK715" s="70"/>
      <c r="AL715" s="73">
        <v>936.14</v>
      </c>
      <c r="AM715" s="73">
        <v>31.2</v>
      </c>
      <c r="AN715" s="109">
        <f t="shared" si="50"/>
        <v>7.8</v>
      </c>
      <c r="AO715" s="82" t="str">
        <f t="shared" si="48"/>
        <v>192284</v>
      </c>
      <c r="AP715" s="82">
        <f>VLOOKUP(AO715,Centros!$AA$2:$AB$490,2,FALSE)</f>
        <v>110082</v>
      </c>
      <c r="AQ715" s="82" t="str">
        <f>VLOOKUP(AP715,Centros!$U$2:$V$281,2,FALSE)</f>
        <v>COL. SAN MIGUEL ARCANGEL</v>
      </c>
      <c r="AR715" s="82" t="str">
        <f>VLOOKUP(A715,Centros!$AC$2:$AE$349,3,FALSE)</f>
        <v>ALGADI</v>
      </c>
      <c r="AS715" s="82">
        <f t="shared" si="49"/>
        <v>110082</v>
      </c>
      <c r="AT715" s="82">
        <f t="shared" si="51"/>
        <v>19228</v>
      </c>
    </row>
    <row r="716" spans="1:46" x14ac:dyDescent="0.3">
      <c r="A716" s="70">
        <v>19228</v>
      </c>
      <c r="B716" s="70">
        <v>1498</v>
      </c>
      <c r="C716" s="71" t="s">
        <v>9312</v>
      </c>
      <c r="D716" s="70">
        <v>1498</v>
      </c>
      <c r="E716" s="71" t="s">
        <v>35</v>
      </c>
      <c r="F716" s="72">
        <v>45905</v>
      </c>
      <c r="G716" s="72"/>
      <c r="H716" s="71" t="s">
        <v>9313</v>
      </c>
      <c r="I716" s="71" t="s">
        <v>9314</v>
      </c>
      <c r="J716" s="71" t="s">
        <v>36</v>
      </c>
      <c r="K716" s="71" t="s">
        <v>9315</v>
      </c>
      <c r="L716" s="71" t="s">
        <v>9316</v>
      </c>
      <c r="M716" s="71" t="s">
        <v>9317</v>
      </c>
      <c r="N716" s="71" t="s">
        <v>9318</v>
      </c>
      <c r="O716" s="71" t="s">
        <v>38</v>
      </c>
      <c r="P716" s="70">
        <v>300</v>
      </c>
      <c r="Q716" s="71" t="s">
        <v>78</v>
      </c>
      <c r="R716" s="70">
        <v>100</v>
      </c>
      <c r="S716" s="72">
        <v>45298</v>
      </c>
      <c r="T716" s="71" t="s">
        <v>9319</v>
      </c>
      <c r="U716" s="71" t="s">
        <v>155</v>
      </c>
      <c r="V716" s="72">
        <v>27395</v>
      </c>
      <c r="W716" s="71" t="s">
        <v>204</v>
      </c>
      <c r="X716" s="71" t="s">
        <v>42</v>
      </c>
      <c r="Y716" s="71" t="s">
        <v>52</v>
      </c>
      <c r="Z716" s="70">
        <v>0</v>
      </c>
      <c r="AA716" s="70">
        <v>6</v>
      </c>
      <c r="AB716" s="71" t="s">
        <v>36</v>
      </c>
      <c r="AC716" s="71" t="s">
        <v>2905</v>
      </c>
      <c r="AD716" s="71" t="s">
        <v>44</v>
      </c>
      <c r="AE716" s="71" t="s">
        <v>45</v>
      </c>
      <c r="AF716" s="71" t="s">
        <v>155</v>
      </c>
      <c r="AG716" s="71" t="s">
        <v>46</v>
      </c>
      <c r="AH716" s="73">
        <v>1188.19</v>
      </c>
      <c r="AI716" s="73">
        <v>193.14</v>
      </c>
      <c r="AJ716" s="73">
        <v>456.27</v>
      </c>
      <c r="AK716" s="70"/>
      <c r="AL716" s="73">
        <v>1837.6</v>
      </c>
      <c r="AM716" s="73">
        <v>61.25</v>
      </c>
      <c r="AN716" s="109">
        <f t="shared" si="50"/>
        <v>7.65625</v>
      </c>
      <c r="AO716" s="82" t="str">
        <f t="shared" si="48"/>
        <v>1922830</v>
      </c>
      <c r="AP716" s="82">
        <f>VLOOKUP(AO716,Centros!$AA$2:$AB$490,2,FALSE)</f>
        <v>120017</v>
      </c>
      <c r="AQ716" s="82" t="str">
        <f>VLOOKUP(AP716,Centros!$U$2:$V$281,2,FALSE)</f>
        <v>RESIDENCIA UNIVERSITARIA KIPLING</v>
      </c>
      <c r="AR716" s="82" t="str">
        <f>VLOOKUP(A716,Centros!$AC$2:$AE$349,3,FALSE)</f>
        <v>ALGADI</v>
      </c>
      <c r="AS716" s="82">
        <f t="shared" si="49"/>
        <v>120017</v>
      </c>
      <c r="AT716" s="82">
        <f t="shared" si="51"/>
        <v>19228</v>
      </c>
    </row>
    <row r="717" spans="1:46" x14ac:dyDescent="0.3">
      <c r="A717" s="70">
        <v>19228</v>
      </c>
      <c r="B717" s="70">
        <v>446</v>
      </c>
      <c r="C717" s="71" t="s">
        <v>4274</v>
      </c>
      <c r="D717" s="70">
        <v>446</v>
      </c>
      <c r="E717" s="71" t="s">
        <v>35</v>
      </c>
      <c r="F717" s="72">
        <v>45566</v>
      </c>
      <c r="G717" s="72"/>
      <c r="H717" s="71" t="s">
        <v>4275</v>
      </c>
      <c r="I717" s="71" t="s">
        <v>4276</v>
      </c>
      <c r="J717" s="71" t="s">
        <v>36</v>
      </c>
      <c r="K717" s="71" t="s">
        <v>4277</v>
      </c>
      <c r="L717" s="71" t="s">
        <v>4278</v>
      </c>
      <c r="M717" s="71" t="s">
        <v>4279</v>
      </c>
      <c r="N717" s="71" t="s">
        <v>193</v>
      </c>
      <c r="O717" s="71" t="s">
        <v>38</v>
      </c>
      <c r="P717" s="70">
        <v>100</v>
      </c>
      <c r="Q717" s="71" t="s">
        <v>2951</v>
      </c>
      <c r="R717" s="70">
        <v>100</v>
      </c>
      <c r="S717" s="72">
        <v>44812</v>
      </c>
      <c r="T717" s="71" t="s">
        <v>4280</v>
      </c>
      <c r="U717" s="71" t="s">
        <v>40</v>
      </c>
      <c r="V717" s="72">
        <v>23543</v>
      </c>
      <c r="W717" s="71" t="s">
        <v>331</v>
      </c>
      <c r="X717" s="71" t="s">
        <v>42</v>
      </c>
      <c r="Y717" s="71" t="s">
        <v>60</v>
      </c>
      <c r="Z717" s="70">
        <v>0</v>
      </c>
      <c r="AA717" s="70">
        <v>10</v>
      </c>
      <c r="AB717" s="71" t="s">
        <v>36</v>
      </c>
      <c r="AC717" s="71" t="s">
        <v>2905</v>
      </c>
      <c r="AD717" s="71" t="s">
        <v>44</v>
      </c>
      <c r="AE717" s="71" t="s">
        <v>53</v>
      </c>
      <c r="AF717" s="71" t="s">
        <v>4281</v>
      </c>
      <c r="AG717" s="71" t="s">
        <v>46</v>
      </c>
      <c r="AH717" s="73">
        <v>1200.04</v>
      </c>
      <c r="AI717" s="73">
        <v>181.29</v>
      </c>
      <c r="AJ717" s="73">
        <v>442.98</v>
      </c>
      <c r="AK717" s="70"/>
      <c r="AL717" s="73">
        <v>1824.31</v>
      </c>
      <c r="AM717" s="73">
        <v>60.81</v>
      </c>
      <c r="AN717" s="109">
        <f t="shared" si="50"/>
        <v>7.6012500000000003</v>
      </c>
      <c r="AO717" s="82" t="str">
        <f t="shared" si="48"/>
        <v>1922884</v>
      </c>
      <c r="AP717" s="82">
        <f>VLOOKUP(AO717,Centros!$AA$2:$AB$490,2,FALSE)</f>
        <v>340127</v>
      </c>
      <c r="AQ717" s="82" t="str">
        <f>VLOOKUP(AP717,Centros!$U$2:$V$281,2,FALSE)</f>
        <v>COMUNIDAD C. E. SAN JOSE</v>
      </c>
      <c r="AR717" s="82" t="str">
        <f>VLOOKUP(A717,Centros!$AC$2:$AE$349,3,FALSE)</f>
        <v>ALGADI</v>
      </c>
      <c r="AS717" s="82">
        <f t="shared" si="49"/>
        <v>340127</v>
      </c>
      <c r="AT717" s="82">
        <f t="shared" si="51"/>
        <v>19228</v>
      </c>
    </row>
    <row r="718" spans="1:46" x14ac:dyDescent="0.3">
      <c r="A718" s="70">
        <v>19228</v>
      </c>
      <c r="B718" s="70">
        <v>787</v>
      </c>
      <c r="C718" s="71" t="s">
        <v>4282</v>
      </c>
      <c r="D718" s="70">
        <v>787</v>
      </c>
      <c r="E718" s="71" t="s">
        <v>35</v>
      </c>
      <c r="F718" s="72">
        <v>44562</v>
      </c>
      <c r="G718" s="72"/>
      <c r="H718" s="71" t="s">
        <v>4283</v>
      </c>
      <c r="I718" s="71" t="s">
        <v>4284</v>
      </c>
      <c r="J718" s="71" t="s">
        <v>36</v>
      </c>
      <c r="K718" s="71" t="s">
        <v>4285</v>
      </c>
      <c r="L718" s="71" t="s">
        <v>4286</v>
      </c>
      <c r="M718" s="71" t="s">
        <v>4287</v>
      </c>
      <c r="N718" s="71" t="s">
        <v>238</v>
      </c>
      <c r="O718" s="71" t="s">
        <v>38</v>
      </c>
      <c r="P718" s="70">
        <v>100</v>
      </c>
      <c r="Q718" s="71" t="s">
        <v>2951</v>
      </c>
      <c r="R718" s="70">
        <v>100</v>
      </c>
      <c r="S718" s="72">
        <v>39680</v>
      </c>
      <c r="T718" s="71" t="s">
        <v>4280</v>
      </c>
      <c r="U718" s="71" t="s">
        <v>155</v>
      </c>
      <c r="V718" s="72">
        <v>26127</v>
      </c>
      <c r="W718" s="71" t="s">
        <v>331</v>
      </c>
      <c r="X718" s="71" t="s">
        <v>42</v>
      </c>
      <c r="Y718" s="71" t="s">
        <v>66</v>
      </c>
      <c r="Z718" s="70">
        <v>0</v>
      </c>
      <c r="AA718" s="70">
        <v>6</v>
      </c>
      <c r="AB718" s="71" t="s">
        <v>36</v>
      </c>
      <c r="AC718" s="71" t="s">
        <v>2972</v>
      </c>
      <c r="AD718" s="71" t="s">
        <v>97</v>
      </c>
      <c r="AE718" s="71" t="s">
        <v>76</v>
      </c>
      <c r="AF718" s="71" t="s">
        <v>88</v>
      </c>
      <c r="AG718" s="71" t="s">
        <v>46</v>
      </c>
      <c r="AH718" s="73">
        <v>1790.16</v>
      </c>
      <c r="AI718" s="73">
        <v>247.71</v>
      </c>
      <c r="AJ718" s="73">
        <v>653.54999999999995</v>
      </c>
      <c r="AK718" s="70"/>
      <c r="AL718" s="73">
        <v>2691.42</v>
      </c>
      <c r="AM718" s="73">
        <v>89.71</v>
      </c>
      <c r="AN718" s="109">
        <f t="shared" si="50"/>
        <v>11.213749999999999</v>
      </c>
      <c r="AO718" s="82" t="str">
        <f t="shared" si="48"/>
        <v>1922884</v>
      </c>
      <c r="AP718" s="82">
        <f>VLOOKUP(AO718,Centros!$AA$2:$AB$490,2,FALSE)</f>
        <v>340127</v>
      </c>
      <c r="AQ718" s="82" t="str">
        <f>VLOOKUP(AP718,Centros!$U$2:$V$281,2,FALSE)</f>
        <v>COMUNIDAD C. E. SAN JOSE</v>
      </c>
      <c r="AR718" s="82" t="str">
        <f>VLOOKUP(A718,Centros!$AC$2:$AE$349,3,FALSE)</f>
        <v>ALGADI</v>
      </c>
      <c r="AS718" s="82">
        <f t="shared" si="49"/>
        <v>340127</v>
      </c>
      <c r="AT718" s="82">
        <f t="shared" si="51"/>
        <v>19228</v>
      </c>
    </row>
    <row r="719" spans="1:46" x14ac:dyDescent="0.3">
      <c r="A719" s="70">
        <v>19228</v>
      </c>
      <c r="B719" s="70">
        <v>160</v>
      </c>
      <c r="C719" s="71" t="s">
        <v>4288</v>
      </c>
      <c r="D719" s="70">
        <v>160</v>
      </c>
      <c r="E719" s="71" t="s">
        <v>35</v>
      </c>
      <c r="F719" s="72">
        <v>44440</v>
      </c>
      <c r="G719" s="72"/>
      <c r="H719" s="71" t="s">
        <v>4289</v>
      </c>
      <c r="I719" s="71" t="s">
        <v>4290</v>
      </c>
      <c r="J719" s="71" t="s">
        <v>3526</v>
      </c>
      <c r="K719" s="71" t="s">
        <v>4291</v>
      </c>
      <c r="L719" s="71" t="s">
        <v>4292</v>
      </c>
      <c r="M719" s="71" t="s">
        <v>3529</v>
      </c>
      <c r="N719" s="71" t="s">
        <v>174</v>
      </c>
      <c r="O719" s="71" t="s">
        <v>38</v>
      </c>
      <c r="P719" s="70">
        <v>100</v>
      </c>
      <c r="Q719" s="71" t="s">
        <v>2951</v>
      </c>
      <c r="R719" s="70">
        <v>100</v>
      </c>
      <c r="S719" s="72">
        <v>33147</v>
      </c>
      <c r="T719" s="71" t="s">
        <v>173</v>
      </c>
      <c r="U719" s="71" t="s">
        <v>124</v>
      </c>
      <c r="V719" s="72">
        <v>23207</v>
      </c>
      <c r="W719" s="71" t="s">
        <v>70</v>
      </c>
      <c r="X719" s="71" t="s">
        <v>51</v>
      </c>
      <c r="Y719" s="71" t="s">
        <v>36</v>
      </c>
      <c r="Z719" s="70">
        <v>0</v>
      </c>
      <c r="AA719" s="70">
        <v>3</v>
      </c>
      <c r="AB719" s="71" t="s">
        <v>36</v>
      </c>
      <c r="AC719" s="71" t="s">
        <v>2905</v>
      </c>
      <c r="AD719" s="71" t="s">
        <v>44</v>
      </c>
      <c r="AE719" s="71" t="s">
        <v>61</v>
      </c>
      <c r="AF719" s="71" t="s">
        <v>71</v>
      </c>
      <c r="AG719" s="71" t="s">
        <v>46</v>
      </c>
      <c r="AH719" s="73">
        <v>2219.64</v>
      </c>
      <c r="AI719" s="73">
        <v>227.36</v>
      </c>
      <c r="AJ719" s="73">
        <v>784.75</v>
      </c>
      <c r="AK719" s="70"/>
      <c r="AL719" s="73">
        <v>3231.75</v>
      </c>
      <c r="AM719" s="73">
        <v>107.73</v>
      </c>
      <c r="AN719" s="109">
        <f t="shared" si="50"/>
        <v>13.46625</v>
      </c>
      <c r="AO719" s="82" t="str">
        <f t="shared" si="48"/>
        <v>192281</v>
      </c>
      <c r="AP719" s="82">
        <f>VLOOKUP(AO719,Centros!$AA$2:$AB$490,2,FALSE)</f>
        <v>110001</v>
      </c>
      <c r="AQ719" s="82" t="str">
        <f>VLOOKUP(AP719,Centros!$U$2:$V$281,2,FALSE)</f>
        <v>COLEGIO AGUSTINIANO</v>
      </c>
      <c r="AR719" s="82" t="str">
        <f>VLOOKUP(A719,Centros!$AC$2:$AE$349,3,FALSE)</f>
        <v>ALGADI</v>
      </c>
      <c r="AS719" s="82">
        <f t="shared" si="49"/>
        <v>110001</v>
      </c>
      <c r="AT719" s="82">
        <f t="shared" si="51"/>
        <v>19228</v>
      </c>
    </row>
    <row r="720" spans="1:46" x14ac:dyDescent="0.3">
      <c r="A720" s="70">
        <v>19218</v>
      </c>
      <c r="B720" s="70">
        <v>9</v>
      </c>
      <c r="C720" s="71" t="s">
        <v>9320</v>
      </c>
      <c r="D720" s="70">
        <v>9</v>
      </c>
      <c r="E720" s="71" t="s">
        <v>1239</v>
      </c>
      <c r="F720" s="72">
        <v>45910</v>
      </c>
      <c r="G720" s="72"/>
      <c r="H720" s="71" t="s">
        <v>9321</v>
      </c>
      <c r="I720" s="71" t="s">
        <v>9322</v>
      </c>
      <c r="J720" s="71" t="s">
        <v>36</v>
      </c>
      <c r="K720" s="71" t="s">
        <v>9323</v>
      </c>
      <c r="L720" s="71" t="s">
        <v>36</v>
      </c>
      <c r="M720" s="71" t="s">
        <v>9324</v>
      </c>
      <c r="N720" s="71" t="s">
        <v>36</v>
      </c>
      <c r="O720" s="71" t="s">
        <v>134</v>
      </c>
      <c r="P720" s="70">
        <v>300</v>
      </c>
      <c r="Q720" s="71" t="s">
        <v>78</v>
      </c>
      <c r="R720" s="70">
        <v>87.5</v>
      </c>
      <c r="S720" s="72">
        <v>44718</v>
      </c>
      <c r="T720" s="71" t="s">
        <v>1251</v>
      </c>
      <c r="U720" s="71" t="s">
        <v>82</v>
      </c>
      <c r="V720" s="72">
        <v>27978</v>
      </c>
      <c r="W720" s="71" t="s">
        <v>1252</v>
      </c>
      <c r="X720" s="71" t="s">
        <v>42</v>
      </c>
      <c r="Y720" s="71" t="s">
        <v>66</v>
      </c>
      <c r="Z720" s="70">
        <v>0</v>
      </c>
      <c r="AA720" s="70">
        <v>10</v>
      </c>
      <c r="AB720" s="71" t="s">
        <v>36</v>
      </c>
      <c r="AC720" s="71" t="s">
        <v>7363</v>
      </c>
      <c r="AD720" s="71" t="s">
        <v>44</v>
      </c>
      <c r="AE720" s="71" t="s">
        <v>61</v>
      </c>
      <c r="AF720" s="71" t="s">
        <v>104</v>
      </c>
      <c r="AG720" s="71" t="s">
        <v>46</v>
      </c>
      <c r="AH720" s="73">
        <v>1243.7</v>
      </c>
      <c r="AI720" s="73">
        <v>232.96</v>
      </c>
      <c r="AJ720" s="73">
        <v>473.56</v>
      </c>
      <c r="AK720" s="70"/>
      <c r="AL720" s="73">
        <v>1950.22</v>
      </c>
      <c r="AM720" s="73">
        <v>65.010000000000005</v>
      </c>
      <c r="AN720" s="109">
        <f t="shared" si="50"/>
        <v>9.2871428571428574</v>
      </c>
      <c r="AO720" s="82" t="str">
        <f t="shared" si="48"/>
        <v xml:space="preserve">192182 </v>
      </c>
      <c r="AP720" s="82">
        <f>VLOOKUP(AO720,Centros!$AA$2:$AB$490,2,FALSE)</f>
        <v>110191</v>
      </c>
      <c r="AQ720" s="82" t="str">
        <f>VLOOKUP(AP720,Centros!$U$2:$V$281,2,FALSE)</f>
        <v>COL. SANTO DOMINGO-GRANADA</v>
      </c>
      <c r="AR720" s="82" t="str">
        <f>VLOOKUP(A720,Centros!$AC$2:$AE$349,3,FALSE)</f>
        <v>ALGADI</v>
      </c>
      <c r="AS720" s="82">
        <f t="shared" si="49"/>
        <v>110191</v>
      </c>
      <c r="AT720" s="82">
        <f t="shared" si="51"/>
        <v>19218</v>
      </c>
    </row>
    <row r="721" spans="1:46" x14ac:dyDescent="0.3">
      <c r="A721" s="70">
        <v>19228</v>
      </c>
      <c r="B721" s="70">
        <v>1754</v>
      </c>
      <c r="C721" s="71" t="s">
        <v>6470</v>
      </c>
      <c r="D721" s="70">
        <v>1754</v>
      </c>
      <c r="E721" s="71" t="s">
        <v>35</v>
      </c>
      <c r="F721" s="72">
        <v>45908</v>
      </c>
      <c r="G721" s="72"/>
      <c r="H721" s="71" t="s">
        <v>6471</v>
      </c>
      <c r="I721" s="71" t="s">
        <v>6472</v>
      </c>
      <c r="J721" s="71" t="s">
        <v>6473</v>
      </c>
      <c r="K721" s="71" t="s">
        <v>6473</v>
      </c>
      <c r="L721" s="71" t="s">
        <v>6474</v>
      </c>
      <c r="M721" s="71" t="s">
        <v>6475</v>
      </c>
      <c r="N721" s="71" t="s">
        <v>141</v>
      </c>
      <c r="O721" s="71" t="s">
        <v>38</v>
      </c>
      <c r="P721" s="70">
        <v>300</v>
      </c>
      <c r="Q721" s="71" t="s">
        <v>78</v>
      </c>
      <c r="R721" s="70">
        <v>62.5</v>
      </c>
      <c r="S721" s="72">
        <v>43354</v>
      </c>
      <c r="T721" s="71" t="s">
        <v>5479</v>
      </c>
      <c r="U721" s="71" t="s">
        <v>40</v>
      </c>
      <c r="V721" s="72">
        <v>25169</v>
      </c>
      <c r="W721" s="71" t="s">
        <v>892</v>
      </c>
      <c r="X721" s="71" t="s">
        <v>42</v>
      </c>
      <c r="Y721" s="71" t="s">
        <v>6176</v>
      </c>
      <c r="Z721" s="70">
        <v>0</v>
      </c>
      <c r="AA721" s="70">
        <v>10</v>
      </c>
      <c r="AB721" s="71" t="s">
        <v>36</v>
      </c>
      <c r="AC721" s="71" t="s">
        <v>2905</v>
      </c>
      <c r="AD721" s="71" t="s">
        <v>44</v>
      </c>
      <c r="AE721" s="71" t="s">
        <v>45</v>
      </c>
      <c r="AF721" s="71" t="s">
        <v>40</v>
      </c>
      <c r="AG721" s="71" t="s">
        <v>55</v>
      </c>
      <c r="AH721" s="73">
        <v>801.5</v>
      </c>
      <c r="AI721" s="73">
        <v>113.3</v>
      </c>
      <c r="AJ721" s="73">
        <v>306.83</v>
      </c>
      <c r="AK721" s="70"/>
      <c r="AL721" s="73">
        <v>1221.6300000000001</v>
      </c>
      <c r="AM721" s="73">
        <v>40.72</v>
      </c>
      <c r="AN721" s="109">
        <f t="shared" si="50"/>
        <v>8.1440000000000001</v>
      </c>
      <c r="AO721" s="82" t="str">
        <f t="shared" si="48"/>
        <v>19228114</v>
      </c>
      <c r="AP721" s="82">
        <f>VLOOKUP(AO721,Centros!$AA$2:$AB$490,2,FALSE)</f>
        <v>110305</v>
      </c>
      <c r="AQ721" s="82" t="str">
        <f>VLOOKUP(AP721,Centros!$U$2:$V$281,2,FALSE)</f>
        <v>FUNDACION COLEGIO BERRIZ</v>
      </c>
      <c r="AR721" s="82" t="str">
        <f>VLOOKUP(A721,Centros!$AC$2:$AE$349,3,FALSE)</f>
        <v>ALGADI</v>
      </c>
      <c r="AS721" s="82">
        <f t="shared" si="49"/>
        <v>110305</v>
      </c>
      <c r="AT721" s="82">
        <f t="shared" si="51"/>
        <v>19228</v>
      </c>
    </row>
    <row r="722" spans="1:46" x14ac:dyDescent="0.3">
      <c r="A722" s="70">
        <v>19228</v>
      </c>
      <c r="B722" s="70">
        <v>2211</v>
      </c>
      <c r="C722" s="71" t="s">
        <v>9325</v>
      </c>
      <c r="D722" s="70">
        <v>2211</v>
      </c>
      <c r="E722" s="71" t="s">
        <v>35</v>
      </c>
      <c r="F722" s="72">
        <v>45901</v>
      </c>
      <c r="G722" s="72"/>
      <c r="H722" s="71" t="s">
        <v>9326</v>
      </c>
      <c r="I722" s="71" t="s">
        <v>9327</v>
      </c>
      <c r="J722" s="71" t="s">
        <v>36</v>
      </c>
      <c r="K722" s="71" t="s">
        <v>9328</v>
      </c>
      <c r="L722" s="71" t="s">
        <v>9329</v>
      </c>
      <c r="M722" s="71" t="s">
        <v>9330</v>
      </c>
      <c r="N722" s="71" t="s">
        <v>37</v>
      </c>
      <c r="O722" s="71" t="s">
        <v>38</v>
      </c>
      <c r="P722" s="70">
        <v>300</v>
      </c>
      <c r="Q722" s="71" t="s">
        <v>57</v>
      </c>
      <c r="R722" s="70">
        <v>55</v>
      </c>
      <c r="S722" s="72">
        <v>45901</v>
      </c>
      <c r="T722" s="71" t="s">
        <v>110</v>
      </c>
      <c r="U722" s="71" t="s">
        <v>40</v>
      </c>
      <c r="V722" s="72">
        <v>33160</v>
      </c>
      <c r="W722" s="71" t="s">
        <v>111</v>
      </c>
      <c r="X722" s="71" t="s">
        <v>42</v>
      </c>
      <c r="Y722" s="71" t="s">
        <v>43</v>
      </c>
      <c r="Z722" s="70">
        <v>0</v>
      </c>
      <c r="AA722" s="70">
        <v>10</v>
      </c>
      <c r="AB722" s="71" t="s">
        <v>36</v>
      </c>
      <c r="AC722" s="71" t="s">
        <v>2905</v>
      </c>
      <c r="AD722" s="71" t="s">
        <v>44</v>
      </c>
      <c r="AE722" s="71" t="s">
        <v>45</v>
      </c>
      <c r="AF722" s="71" t="s">
        <v>9090</v>
      </c>
      <c r="AG722" s="71" t="s">
        <v>46</v>
      </c>
      <c r="AH722" s="73">
        <v>660.03</v>
      </c>
      <c r="AI722" s="73">
        <v>99.71</v>
      </c>
      <c r="AJ722" s="73">
        <v>269.49</v>
      </c>
      <c r="AK722" s="70"/>
      <c r="AL722" s="73">
        <v>1029.23</v>
      </c>
      <c r="AM722" s="73">
        <v>34.31</v>
      </c>
      <c r="AN722" s="109">
        <f t="shared" si="50"/>
        <v>7.7977272727272728</v>
      </c>
      <c r="AO722" s="82" t="str">
        <f t="shared" si="48"/>
        <v>192283</v>
      </c>
      <c r="AP722" s="82">
        <f>VLOOKUP(AO722,Centros!$AA$2:$AB$490,2,FALSE)</f>
        <v>120008</v>
      </c>
      <c r="AQ722" s="82" t="str">
        <f>VLOOKUP(AP722,Centros!$U$2:$V$281,2,FALSE)</f>
        <v>COLEGIO MAYOR JAIME DEL AMO</v>
      </c>
      <c r="AR722" s="82" t="str">
        <f>VLOOKUP(A722,Centros!$AC$2:$AE$349,3,FALSE)</f>
        <v>ALGADI</v>
      </c>
      <c r="AS722" s="82">
        <f t="shared" si="49"/>
        <v>120008</v>
      </c>
      <c r="AT722" s="82">
        <f t="shared" si="51"/>
        <v>19228</v>
      </c>
    </row>
    <row r="723" spans="1:46" x14ac:dyDescent="0.3">
      <c r="A723" s="70">
        <v>20028</v>
      </c>
      <c r="B723" s="70">
        <v>840</v>
      </c>
      <c r="C723" s="71" t="s">
        <v>6476</v>
      </c>
      <c r="D723" s="70">
        <v>840</v>
      </c>
      <c r="E723" s="71" t="s">
        <v>63</v>
      </c>
      <c r="F723" s="72">
        <v>45908</v>
      </c>
      <c r="G723" s="72"/>
      <c r="H723" s="71" t="s">
        <v>6477</v>
      </c>
      <c r="I723" s="71" t="s">
        <v>6478</v>
      </c>
      <c r="J723" s="71" t="s">
        <v>36</v>
      </c>
      <c r="K723" s="71" t="s">
        <v>6479</v>
      </c>
      <c r="L723" s="71" t="s">
        <v>6480</v>
      </c>
      <c r="M723" s="71" t="s">
        <v>6481</v>
      </c>
      <c r="N723" s="71" t="s">
        <v>37</v>
      </c>
      <c r="O723" s="71" t="s">
        <v>38</v>
      </c>
      <c r="P723" s="70">
        <v>300</v>
      </c>
      <c r="Q723" s="71" t="s">
        <v>78</v>
      </c>
      <c r="R723" s="70">
        <v>25</v>
      </c>
      <c r="S723" s="72">
        <v>45355</v>
      </c>
      <c r="T723" s="71" t="s">
        <v>5580</v>
      </c>
      <c r="U723" s="71" t="s">
        <v>79</v>
      </c>
      <c r="V723" s="72">
        <v>36844</v>
      </c>
      <c r="W723" s="71" t="s">
        <v>227</v>
      </c>
      <c r="X723" s="71" t="s">
        <v>42</v>
      </c>
      <c r="Y723" s="71" t="s">
        <v>52</v>
      </c>
      <c r="Z723" s="70">
        <v>0</v>
      </c>
      <c r="AA723" s="70">
        <v>10</v>
      </c>
      <c r="AB723" s="71" t="s">
        <v>36</v>
      </c>
      <c r="AC723" s="71" t="s">
        <v>2905</v>
      </c>
      <c r="AD723" s="71" t="s">
        <v>44</v>
      </c>
      <c r="AE723" s="71" t="s">
        <v>45</v>
      </c>
      <c r="AF723" s="71" t="s">
        <v>79</v>
      </c>
      <c r="AG723" s="71" t="s">
        <v>46</v>
      </c>
      <c r="AH723" s="73">
        <v>300.01</v>
      </c>
      <c r="AI723" s="73">
        <v>45.32</v>
      </c>
      <c r="AJ723" s="73">
        <v>126.95</v>
      </c>
      <c r="AK723" s="70"/>
      <c r="AL723" s="73">
        <v>472.28</v>
      </c>
      <c r="AM723" s="73">
        <v>15.74</v>
      </c>
      <c r="AN723" s="109">
        <f t="shared" si="50"/>
        <v>7.87</v>
      </c>
      <c r="AO723" s="82" t="str">
        <f t="shared" si="48"/>
        <v>2002834</v>
      </c>
      <c r="AP723" s="82">
        <f>VLOOKUP(AO723,Centros!$AA$2:$AB$490,2,FALSE)</f>
        <v>110204</v>
      </c>
      <c r="AQ723" s="82" t="str">
        <f>VLOOKUP(AP723,Centros!$U$2:$V$281,2,FALSE)</f>
        <v>GREDOS SAN DIEGO - LAS ROZAS</v>
      </c>
      <c r="AR723" s="82" t="str">
        <f>VLOOKUP(A723,Centros!$AC$2:$AE$349,3,FALSE)</f>
        <v>SMI</v>
      </c>
      <c r="AS723" s="82">
        <f t="shared" si="49"/>
        <v>110204</v>
      </c>
      <c r="AT723" s="82">
        <f t="shared" si="51"/>
        <v>20028</v>
      </c>
    </row>
    <row r="724" spans="1:46" x14ac:dyDescent="0.3">
      <c r="A724" s="70">
        <v>19228</v>
      </c>
      <c r="B724" s="70">
        <v>293</v>
      </c>
      <c r="C724" s="71" t="s">
        <v>9331</v>
      </c>
      <c r="D724" s="70">
        <v>293</v>
      </c>
      <c r="E724" s="71" t="s">
        <v>35</v>
      </c>
      <c r="F724" s="72">
        <v>45908</v>
      </c>
      <c r="G724" s="72"/>
      <c r="H724" s="71" t="s">
        <v>9332</v>
      </c>
      <c r="I724" s="71" t="s">
        <v>9333</v>
      </c>
      <c r="J724" s="71" t="s">
        <v>9334</v>
      </c>
      <c r="K724" s="71" t="s">
        <v>9335</v>
      </c>
      <c r="L724" s="71" t="s">
        <v>9336</v>
      </c>
      <c r="M724" s="71" t="s">
        <v>9337</v>
      </c>
      <c r="N724" s="71" t="s">
        <v>244</v>
      </c>
      <c r="O724" s="71" t="s">
        <v>38</v>
      </c>
      <c r="P724" s="70">
        <v>300</v>
      </c>
      <c r="Q724" s="71" t="s">
        <v>57</v>
      </c>
      <c r="R724" s="70">
        <v>68.75</v>
      </c>
      <c r="S724" s="72">
        <v>37196</v>
      </c>
      <c r="T724" s="71" t="s">
        <v>2840</v>
      </c>
      <c r="U724" s="71" t="s">
        <v>58</v>
      </c>
      <c r="V724" s="72">
        <v>25237</v>
      </c>
      <c r="W724" s="71" t="s">
        <v>71</v>
      </c>
      <c r="X724" s="71" t="s">
        <v>42</v>
      </c>
      <c r="Y724" s="71" t="s">
        <v>52</v>
      </c>
      <c r="Z724" s="70">
        <v>0</v>
      </c>
      <c r="AA724" s="70">
        <v>10</v>
      </c>
      <c r="AB724" s="71" t="s">
        <v>36</v>
      </c>
      <c r="AC724" s="71" t="s">
        <v>2905</v>
      </c>
      <c r="AD724" s="71" t="s">
        <v>44</v>
      </c>
      <c r="AE724" s="71" t="s">
        <v>53</v>
      </c>
      <c r="AF724" s="71" t="s">
        <v>40</v>
      </c>
      <c r="AG724" s="71" t="s">
        <v>46</v>
      </c>
      <c r="AH724" s="73">
        <v>973.82</v>
      </c>
      <c r="AI724" s="73">
        <v>124.64</v>
      </c>
      <c r="AJ724" s="73">
        <v>352.29</v>
      </c>
      <c r="AK724" s="70"/>
      <c r="AL724" s="73">
        <v>1450.75</v>
      </c>
      <c r="AM724" s="73">
        <v>48.36</v>
      </c>
      <c r="AN724" s="109">
        <f t="shared" si="50"/>
        <v>8.7927272727272729</v>
      </c>
      <c r="AO724" s="82" t="str">
        <f t="shared" ref="AO724:AO782" si="52">CONCATENATE(A724,W724)</f>
        <v>1922840</v>
      </c>
      <c r="AP724" s="82">
        <f>VLOOKUP(AO724,Centros!$AA$2:$AB$490,2,FALSE)</f>
        <v>110060</v>
      </c>
      <c r="AQ724" s="82" t="str">
        <f>VLOOKUP(AP724,Centros!$U$2:$V$281,2,FALSE)</f>
        <v>COL. SAN BUENAVENTURA</v>
      </c>
      <c r="AR724" s="82" t="str">
        <f>VLOOKUP(A724,Centros!$AC$2:$AE$349,3,FALSE)</f>
        <v>ALGADI</v>
      </c>
      <c r="AS724" s="82">
        <f t="shared" ref="AS724:AS782" si="53">+AP724</f>
        <v>110060</v>
      </c>
      <c r="AT724" s="82">
        <f t="shared" si="51"/>
        <v>19228</v>
      </c>
    </row>
    <row r="725" spans="1:46" x14ac:dyDescent="0.3">
      <c r="A725" s="70">
        <v>20028</v>
      </c>
      <c r="B725" s="70">
        <v>908</v>
      </c>
      <c r="C725" s="71" t="s">
        <v>9338</v>
      </c>
      <c r="D725" s="70">
        <v>908</v>
      </c>
      <c r="E725" s="71" t="s">
        <v>63</v>
      </c>
      <c r="F725" s="72">
        <v>45931</v>
      </c>
      <c r="G725" s="72"/>
      <c r="H725" s="71" t="s">
        <v>9339</v>
      </c>
      <c r="I725" s="71" t="s">
        <v>9340</v>
      </c>
      <c r="J725" s="71" t="s">
        <v>36</v>
      </c>
      <c r="K725" s="71" t="s">
        <v>9341</v>
      </c>
      <c r="L725" s="71" t="s">
        <v>9342</v>
      </c>
      <c r="M725" s="71" t="s">
        <v>9343</v>
      </c>
      <c r="N725" s="71" t="s">
        <v>37</v>
      </c>
      <c r="O725" s="71" t="s">
        <v>38</v>
      </c>
      <c r="P725" s="70">
        <v>300</v>
      </c>
      <c r="Q725" s="71" t="s">
        <v>78</v>
      </c>
      <c r="R725" s="70">
        <v>31.25</v>
      </c>
      <c r="S725" s="72">
        <v>45552</v>
      </c>
      <c r="T725" s="71" t="s">
        <v>5407</v>
      </c>
      <c r="U725" s="71" t="s">
        <v>79</v>
      </c>
      <c r="V725" s="72">
        <v>22176</v>
      </c>
      <c r="W725" s="71" t="s">
        <v>210</v>
      </c>
      <c r="X725" s="71" t="s">
        <v>42</v>
      </c>
      <c r="Y725" s="71" t="s">
        <v>52</v>
      </c>
      <c r="Z725" s="70">
        <v>0</v>
      </c>
      <c r="AA725" s="70">
        <v>10</v>
      </c>
      <c r="AB725" s="71" t="s">
        <v>36</v>
      </c>
      <c r="AC725" s="71" t="s">
        <v>2905</v>
      </c>
      <c r="AD725" s="71" t="s">
        <v>44</v>
      </c>
      <c r="AE725" s="71" t="s">
        <v>45</v>
      </c>
      <c r="AF725" s="71" t="s">
        <v>79</v>
      </c>
      <c r="AG725" s="71" t="s">
        <v>46</v>
      </c>
      <c r="AH725" s="73">
        <v>375.02</v>
      </c>
      <c r="AI725" s="73">
        <v>56.65</v>
      </c>
      <c r="AJ725" s="73">
        <v>160.07</v>
      </c>
      <c r="AK725" s="70"/>
      <c r="AL725" s="73">
        <v>591.74</v>
      </c>
      <c r="AM725" s="73">
        <v>19.72</v>
      </c>
      <c r="AN725" s="109">
        <f t="shared" si="50"/>
        <v>7.8879999999999999</v>
      </c>
      <c r="AO725" s="82" t="str">
        <f t="shared" si="52"/>
        <v>2002810</v>
      </c>
      <c r="AP725" s="82">
        <f>VLOOKUP(AO725,Centros!$AA$2:$AB$490,2,FALSE)</f>
        <v>110061</v>
      </c>
      <c r="AQ725" s="82" t="str">
        <f>VLOOKUP(AP725,Centros!$U$2:$V$281,2,FALSE)</f>
        <v>COL. SAN AGUSTIN - MADRID</v>
      </c>
      <c r="AR725" s="82" t="str">
        <f>VLOOKUP(A725,Centros!$AC$2:$AE$349,3,FALSE)</f>
        <v>SMI</v>
      </c>
      <c r="AS725" s="82">
        <f t="shared" si="53"/>
        <v>110061</v>
      </c>
      <c r="AT725" s="82">
        <f t="shared" si="51"/>
        <v>20028</v>
      </c>
    </row>
    <row r="726" spans="1:46" x14ac:dyDescent="0.3">
      <c r="A726" s="70">
        <v>20028</v>
      </c>
      <c r="B726" s="70">
        <v>419</v>
      </c>
      <c r="C726" s="71" t="s">
        <v>9344</v>
      </c>
      <c r="D726" s="70">
        <v>419</v>
      </c>
      <c r="E726" s="71" t="s">
        <v>63</v>
      </c>
      <c r="F726" s="72">
        <v>45931</v>
      </c>
      <c r="G726" s="72"/>
      <c r="H726" s="71" t="s">
        <v>9345</v>
      </c>
      <c r="I726" s="71" t="s">
        <v>9346</v>
      </c>
      <c r="J726" s="71" t="s">
        <v>36</v>
      </c>
      <c r="K726" s="71" t="s">
        <v>9347</v>
      </c>
      <c r="L726" s="71" t="s">
        <v>109</v>
      </c>
      <c r="M726" s="71" t="s">
        <v>9348</v>
      </c>
      <c r="N726" s="71" t="s">
        <v>37</v>
      </c>
      <c r="O726" s="71" t="s">
        <v>38</v>
      </c>
      <c r="P726" s="70">
        <v>300</v>
      </c>
      <c r="Q726" s="71" t="s">
        <v>78</v>
      </c>
      <c r="R726" s="70">
        <v>31.3</v>
      </c>
      <c r="S726" s="72">
        <v>44837</v>
      </c>
      <c r="T726" s="71" t="s">
        <v>5268</v>
      </c>
      <c r="U726" s="71" t="s">
        <v>79</v>
      </c>
      <c r="V726" s="72">
        <v>35521</v>
      </c>
      <c r="W726" s="71" t="s">
        <v>80</v>
      </c>
      <c r="X726" s="71" t="s">
        <v>51</v>
      </c>
      <c r="Y726" s="71" t="s">
        <v>36</v>
      </c>
      <c r="Z726" s="70">
        <v>0</v>
      </c>
      <c r="AA726" s="70">
        <v>10</v>
      </c>
      <c r="AB726" s="71" t="s">
        <v>36</v>
      </c>
      <c r="AC726" s="71" t="s">
        <v>2905</v>
      </c>
      <c r="AD726" s="71" t="s">
        <v>44</v>
      </c>
      <c r="AE726" s="71" t="s">
        <v>45</v>
      </c>
      <c r="AF726" s="71" t="s">
        <v>9349</v>
      </c>
      <c r="AG726" s="71" t="s">
        <v>46</v>
      </c>
      <c r="AH726" s="73">
        <v>375.62</v>
      </c>
      <c r="AI726" s="73">
        <v>56.74</v>
      </c>
      <c r="AJ726" s="73">
        <v>160.07</v>
      </c>
      <c r="AK726" s="70"/>
      <c r="AL726" s="73">
        <v>592.42999999999995</v>
      </c>
      <c r="AM726" s="73">
        <v>19.75</v>
      </c>
      <c r="AN726" s="109">
        <f t="shared" si="50"/>
        <v>7.8873801916932909</v>
      </c>
      <c r="AO726" s="82" t="str">
        <f t="shared" si="52"/>
        <v>200287</v>
      </c>
      <c r="AP726" s="82">
        <f>VLOOKUP(AO726,Centros!$AA$2:$AB$490,2,FALSE)</f>
        <v>110064</v>
      </c>
      <c r="AQ726" s="82" t="str">
        <f>VLOOKUP(AP726,Centros!$U$2:$V$281,2,FALSE)</f>
        <v>COLEGIO SAGRADA FAMILIA</v>
      </c>
      <c r="AR726" s="82" t="str">
        <f>VLOOKUP(A726,Centros!$AC$2:$AE$349,3,FALSE)</f>
        <v>SMI</v>
      </c>
      <c r="AS726" s="82">
        <f t="shared" si="53"/>
        <v>110064</v>
      </c>
      <c r="AT726" s="82">
        <f t="shared" si="51"/>
        <v>20028</v>
      </c>
    </row>
    <row r="727" spans="1:46" x14ac:dyDescent="0.3">
      <c r="A727" s="70">
        <v>19247</v>
      </c>
      <c r="B727" s="70">
        <v>2</v>
      </c>
      <c r="C727" s="71" t="s">
        <v>4293</v>
      </c>
      <c r="D727" s="70">
        <v>2</v>
      </c>
      <c r="E727" s="71" t="s">
        <v>2746</v>
      </c>
      <c r="F727" s="72">
        <v>45627</v>
      </c>
      <c r="G727" s="72"/>
      <c r="H727" s="71" t="s">
        <v>4294</v>
      </c>
      <c r="I727" s="71" t="s">
        <v>4295</v>
      </c>
      <c r="J727" s="71" t="s">
        <v>36</v>
      </c>
      <c r="K727" s="71" t="s">
        <v>4296</v>
      </c>
      <c r="L727" s="71" t="s">
        <v>4297</v>
      </c>
      <c r="M727" s="71" t="s">
        <v>4298</v>
      </c>
      <c r="N727" s="71" t="s">
        <v>4299</v>
      </c>
      <c r="O727" s="71" t="s">
        <v>1537</v>
      </c>
      <c r="P727" s="70">
        <v>100</v>
      </c>
      <c r="Q727" s="71" t="s">
        <v>2951</v>
      </c>
      <c r="R727" s="70">
        <v>100</v>
      </c>
      <c r="S727" s="72">
        <v>38964</v>
      </c>
      <c r="T727" s="71" t="s">
        <v>2747</v>
      </c>
      <c r="U727" s="71" t="s">
        <v>242</v>
      </c>
      <c r="V727" s="72">
        <v>21987</v>
      </c>
      <c r="W727" s="71" t="s">
        <v>70</v>
      </c>
      <c r="X727" s="71" t="s">
        <v>42</v>
      </c>
      <c r="Y727" s="71" t="s">
        <v>60</v>
      </c>
      <c r="Z727" s="70">
        <v>0</v>
      </c>
      <c r="AA727" s="70">
        <v>10</v>
      </c>
      <c r="AB727" s="71" t="s">
        <v>36</v>
      </c>
      <c r="AC727" s="71" t="s">
        <v>3584</v>
      </c>
      <c r="AD727" s="71" t="s">
        <v>3585</v>
      </c>
      <c r="AE727" s="71" t="s">
        <v>45</v>
      </c>
      <c r="AF727" s="71" t="s">
        <v>242</v>
      </c>
      <c r="AG727" s="71" t="s">
        <v>46</v>
      </c>
      <c r="AH727" s="73">
        <v>1242.72</v>
      </c>
      <c r="AI727" s="73">
        <v>203.28</v>
      </c>
      <c r="AJ727" s="73">
        <v>463.74</v>
      </c>
      <c r="AK727" s="70"/>
      <c r="AL727" s="73">
        <v>1909.74</v>
      </c>
      <c r="AM727" s="73">
        <v>61.6</v>
      </c>
      <c r="AN727" s="109">
        <f t="shared" si="50"/>
        <v>7.7</v>
      </c>
      <c r="AO727" s="82" t="str">
        <f t="shared" si="52"/>
        <v>192471</v>
      </c>
      <c r="AP727" s="82">
        <f>VLOOKUP(AO727,Centros!$AA$2:$AB$490,2,FALSE)</f>
        <v>350005</v>
      </c>
      <c r="AQ727" s="82" t="str">
        <f>VLOOKUP(AP727,Centros!$U$2:$V$281,2,FALSE)</f>
        <v xml:space="preserve">CONVENTO DE LOS AGUSTINOS FILIPINOS </v>
      </c>
      <c r="AR727" s="82" t="str">
        <f>VLOOKUP(A727,Centros!$AC$2:$AE$349,3,FALSE)</f>
        <v>ALGADI</v>
      </c>
      <c r="AS727" s="82">
        <f t="shared" si="53"/>
        <v>350005</v>
      </c>
      <c r="AT727" s="82">
        <f t="shared" si="51"/>
        <v>19247</v>
      </c>
    </row>
    <row r="728" spans="1:46" x14ac:dyDescent="0.3">
      <c r="A728" s="70">
        <v>19228</v>
      </c>
      <c r="B728" s="70">
        <v>322</v>
      </c>
      <c r="C728" s="71" t="s">
        <v>4300</v>
      </c>
      <c r="D728" s="70">
        <v>322</v>
      </c>
      <c r="E728" s="71" t="s">
        <v>35</v>
      </c>
      <c r="F728" s="72">
        <v>44348</v>
      </c>
      <c r="G728" s="72"/>
      <c r="H728" s="71" t="s">
        <v>4301</v>
      </c>
      <c r="I728" s="71" t="s">
        <v>4302</v>
      </c>
      <c r="J728" s="71" t="s">
        <v>4303</v>
      </c>
      <c r="K728" s="71" t="s">
        <v>4304</v>
      </c>
      <c r="L728" s="71" t="s">
        <v>4305</v>
      </c>
      <c r="M728" s="71" t="s">
        <v>4306</v>
      </c>
      <c r="N728" s="71" t="s">
        <v>334</v>
      </c>
      <c r="O728" s="71" t="s">
        <v>38</v>
      </c>
      <c r="P728" s="70">
        <v>100</v>
      </c>
      <c r="Q728" s="71" t="s">
        <v>2951</v>
      </c>
      <c r="R728" s="70">
        <v>100</v>
      </c>
      <c r="S728" s="72">
        <v>32421</v>
      </c>
      <c r="T728" s="71" t="s">
        <v>2835</v>
      </c>
      <c r="U728" s="71" t="s">
        <v>124</v>
      </c>
      <c r="V728" s="72">
        <v>23569</v>
      </c>
      <c r="W728" s="71" t="s">
        <v>161</v>
      </c>
      <c r="X728" s="71" t="s">
        <v>51</v>
      </c>
      <c r="Y728" s="71" t="s">
        <v>36</v>
      </c>
      <c r="Z728" s="70">
        <v>0</v>
      </c>
      <c r="AA728" s="70">
        <v>4</v>
      </c>
      <c r="AB728" s="71" t="s">
        <v>36</v>
      </c>
      <c r="AC728" s="71" t="s">
        <v>2905</v>
      </c>
      <c r="AD728" s="71" t="s">
        <v>44</v>
      </c>
      <c r="AE728" s="71" t="s">
        <v>61</v>
      </c>
      <c r="AF728" s="71" t="s">
        <v>71</v>
      </c>
      <c r="AG728" s="71" t="s">
        <v>46</v>
      </c>
      <c r="AH728" s="73">
        <v>2741.21</v>
      </c>
      <c r="AI728" s="73">
        <v>263.2</v>
      </c>
      <c r="AJ728" s="73">
        <v>963.52</v>
      </c>
      <c r="AK728" s="70"/>
      <c r="AL728" s="73">
        <v>3967.93</v>
      </c>
      <c r="AM728" s="73">
        <v>132.26</v>
      </c>
      <c r="AN728" s="109">
        <f t="shared" si="50"/>
        <v>16.532499999999999</v>
      </c>
      <c r="AO728" s="82" t="str">
        <f t="shared" si="52"/>
        <v>1922844</v>
      </c>
      <c r="AP728" s="82">
        <f>VLOOKUP(AO728,Centros!$AA$2:$AB$490,2,FALSE)</f>
        <v>110066</v>
      </c>
      <c r="AQ728" s="82" t="str">
        <f>VLOOKUP(AP728,Centros!$U$2:$V$281,2,FALSE)</f>
        <v>COL. SAG. CORAZONES MARTIN HEROS</v>
      </c>
      <c r="AR728" s="82" t="str">
        <f>VLOOKUP(A728,Centros!$AC$2:$AE$349,3,FALSE)</f>
        <v>ALGADI</v>
      </c>
      <c r="AS728" s="82">
        <f t="shared" si="53"/>
        <v>110066</v>
      </c>
      <c r="AT728" s="82">
        <f t="shared" si="51"/>
        <v>19228</v>
      </c>
    </row>
    <row r="729" spans="1:46" x14ac:dyDescent="0.3">
      <c r="A729" s="70">
        <v>20039</v>
      </c>
      <c r="B729" s="70">
        <v>4</v>
      </c>
      <c r="C729" s="71" t="s">
        <v>4307</v>
      </c>
      <c r="D729" s="70">
        <v>4</v>
      </c>
      <c r="E729" s="71" t="s">
        <v>409</v>
      </c>
      <c r="F729" s="72">
        <v>44531</v>
      </c>
      <c r="G729" s="72"/>
      <c r="H729" s="71" t="s">
        <v>4308</v>
      </c>
      <c r="I729" s="71" t="s">
        <v>4309</v>
      </c>
      <c r="J729" s="71" t="s">
        <v>36</v>
      </c>
      <c r="K729" s="71" t="s">
        <v>4310</v>
      </c>
      <c r="L729" s="71" t="s">
        <v>4311</v>
      </c>
      <c r="M729" s="71" t="s">
        <v>4312</v>
      </c>
      <c r="N729" s="71" t="s">
        <v>4313</v>
      </c>
      <c r="O729" s="71" t="s">
        <v>145</v>
      </c>
      <c r="P729" s="70">
        <v>200</v>
      </c>
      <c r="Q729" s="71" t="s">
        <v>2925</v>
      </c>
      <c r="R729" s="70">
        <v>20.77</v>
      </c>
      <c r="S729" s="72">
        <v>40949</v>
      </c>
      <c r="T729" s="71" t="s">
        <v>2898</v>
      </c>
      <c r="U729" s="71" t="s">
        <v>325</v>
      </c>
      <c r="V729" s="72">
        <v>28258</v>
      </c>
      <c r="W729" s="71" t="s">
        <v>70</v>
      </c>
      <c r="X729" s="71" t="s">
        <v>42</v>
      </c>
      <c r="Y729" s="71" t="s">
        <v>36</v>
      </c>
      <c r="Z729" s="70">
        <v>0</v>
      </c>
      <c r="AA729" s="70">
        <v>10</v>
      </c>
      <c r="AB729" s="71" t="s">
        <v>36</v>
      </c>
      <c r="AC729" s="71" t="s">
        <v>2914</v>
      </c>
      <c r="AD729" s="71" t="s">
        <v>44</v>
      </c>
      <c r="AE729" s="71" t="s">
        <v>45</v>
      </c>
      <c r="AF729" s="71" t="s">
        <v>115</v>
      </c>
      <c r="AG729" s="71" t="s">
        <v>46</v>
      </c>
      <c r="AH729" s="73">
        <v>241.04</v>
      </c>
      <c r="AI729" s="70"/>
      <c r="AJ729" s="73">
        <v>-134.43</v>
      </c>
      <c r="AK729" s="70"/>
      <c r="AL729" s="73">
        <v>106.61</v>
      </c>
      <c r="AM729" s="73">
        <v>3.44</v>
      </c>
      <c r="AN729" s="109">
        <f t="shared" si="50"/>
        <v>2.0702936928261915</v>
      </c>
      <c r="AO729" s="82" t="str">
        <f t="shared" si="52"/>
        <v>200391</v>
      </c>
      <c r="AP729" s="82">
        <f>VLOOKUP(AO729,Centros!$AA$2:$AB$490,2,FALSE)</f>
        <v>110015</v>
      </c>
      <c r="AQ729" s="82" t="str">
        <f>VLOOKUP(AP729,Centros!$U$2:$V$281,2,FALSE)</f>
        <v>COLEGIO SAN AGUSTIN - CANTABRIA</v>
      </c>
      <c r="AR729" s="82" t="str">
        <f>VLOOKUP(A729,Centros!$AC$2:$AE$349,3,FALSE)</f>
        <v>SMI</v>
      </c>
      <c r="AS729" s="82">
        <f t="shared" si="53"/>
        <v>110015</v>
      </c>
      <c r="AT729" s="82">
        <f t="shared" si="51"/>
        <v>20039</v>
      </c>
    </row>
    <row r="730" spans="1:46" x14ac:dyDescent="0.3">
      <c r="A730" s="70">
        <v>19241</v>
      </c>
      <c r="B730" s="70">
        <v>55</v>
      </c>
      <c r="C730" s="71" t="s">
        <v>9351</v>
      </c>
      <c r="D730" s="70">
        <v>55</v>
      </c>
      <c r="E730" s="71" t="s">
        <v>178</v>
      </c>
      <c r="F730" s="72">
        <v>45910</v>
      </c>
      <c r="G730" s="72"/>
      <c r="H730" s="71" t="s">
        <v>9352</v>
      </c>
      <c r="I730" s="71" t="s">
        <v>9353</v>
      </c>
      <c r="J730" s="71" t="s">
        <v>36</v>
      </c>
      <c r="K730" s="71" t="s">
        <v>9354</v>
      </c>
      <c r="L730" s="71" t="s">
        <v>109</v>
      </c>
      <c r="M730" s="71" t="s">
        <v>9355</v>
      </c>
      <c r="N730" s="71" t="s">
        <v>202</v>
      </c>
      <c r="O730" s="71" t="s">
        <v>176</v>
      </c>
      <c r="P730" s="70">
        <v>300</v>
      </c>
      <c r="Q730" s="71" t="s">
        <v>78</v>
      </c>
      <c r="R730" s="70">
        <v>17.5</v>
      </c>
      <c r="S730" s="72">
        <v>44837</v>
      </c>
      <c r="T730" s="71" t="s">
        <v>9043</v>
      </c>
      <c r="U730" s="71" t="s">
        <v>82</v>
      </c>
      <c r="V730" s="72">
        <v>24340</v>
      </c>
      <c r="W730" s="71" t="s">
        <v>80</v>
      </c>
      <c r="X730" s="71" t="s">
        <v>42</v>
      </c>
      <c r="Y730" s="71" t="s">
        <v>36</v>
      </c>
      <c r="Z730" s="70">
        <v>0</v>
      </c>
      <c r="AA730" s="70">
        <v>10</v>
      </c>
      <c r="AB730" s="71" t="s">
        <v>36</v>
      </c>
      <c r="AC730" s="71" t="s">
        <v>2911</v>
      </c>
      <c r="AD730" s="71" t="s">
        <v>44</v>
      </c>
      <c r="AE730" s="71" t="s">
        <v>45</v>
      </c>
      <c r="AF730" s="71" t="s">
        <v>82</v>
      </c>
      <c r="AG730" s="71" t="s">
        <v>46</v>
      </c>
      <c r="AH730" s="73">
        <v>204.77</v>
      </c>
      <c r="AI730" s="73">
        <v>62.57</v>
      </c>
      <c r="AJ730" s="73">
        <v>85.72</v>
      </c>
      <c r="AK730" s="70"/>
      <c r="AL730" s="73">
        <v>353.06</v>
      </c>
      <c r="AM730" s="73">
        <v>11.77</v>
      </c>
      <c r="AN730" s="109">
        <f t="shared" si="50"/>
        <v>8.4071428571428566</v>
      </c>
      <c r="AO730" s="82" t="str">
        <f t="shared" si="52"/>
        <v>192417</v>
      </c>
      <c r="AP730" s="82">
        <f>VLOOKUP(AO730,Centros!$AA$2:$AB$490,2,FALSE)</f>
        <v>110304</v>
      </c>
      <c r="AQ730" s="82" t="str">
        <f>VLOOKUP(AP730,Centros!$U$2:$V$281,2,FALSE)</f>
        <v>C. IRLANDESAS CASTILLEJA</v>
      </c>
      <c r="AR730" s="82" t="str">
        <f>VLOOKUP(A730,Centros!$AC$2:$AE$349,3,FALSE)</f>
        <v>ALGADI</v>
      </c>
      <c r="AS730" s="82">
        <f t="shared" si="53"/>
        <v>110304</v>
      </c>
      <c r="AT730" s="82">
        <f t="shared" si="51"/>
        <v>19241</v>
      </c>
    </row>
    <row r="731" spans="1:46" x14ac:dyDescent="0.3">
      <c r="A731" s="70">
        <v>19246</v>
      </c>
      <c r="B731" s="70">
        <v>108</v>
      </c>
      <c r="C731" s="71" t="s">
        <v>9357</v>
      </c>
      <c r="D731" s="70">
        <v>108</v>
      </c>
      <c r="E731" s="71" t="s">
        <v>113</v>
      </c>
      <c r="F731" s="72">
        <v>45901</v>
      </c>
      <c r="G731" s="72"/>
      <c r="H731" s="71" t="s">
        <v>9358</v>
      </c>
      <c r="I731" s="71" t="s">
        <v>9359</v>
      </c>
      <c r="J731" s="71" t="s">
        <v>36</v>
      </c>
      <c r="K731" s="71" t="s">
        <v>9360</v>
      </c>
      <c r="L731" s="71" t="s">
        <v>9361</v>
      </c>
      <c r="M731" s="71" t="s">
        <v>9362</v>
      </c>
      <c r="N731" s="71" t="s">
        <v>5400</v>
      </c>
      <c r="O731" s="71" t="s">
        <v>114</v>
      </c>
      <c r="P731" s="70">
        <v>300</v>
      </c>
      <c r="Q731" s="71" t="s">
        <v>78</v>
      </c>
      <c r="R731" s="70">
        <v>56.25</v>
      </c>
      <c r="S731" s="72">
        <v>45544</v>
      </c>
      <c r="T731" s="71" t="s">
        <v>2886</v>
      </c>
      <c r="U731" s="71" t="s">
        <v>40</v>
      </c>
      <c r="V731" s="72">
        <v>27423</v>
      </c>
      <c r="W731" s="71" t="s">
        <v>115</v>
      </c>
      <c r="X731" s="71" t="s">
        <v>42</v>
      </c>
      <c r="Y731" s="71" t="s">
        <v>52</v>
      </c>
      <c r="Z731" s="70">
        <v>0</v>
      </c>
      <c r="AA731" s="70">
        <v>9</v>
      </c>
      <c r="AB731" s="71" t="s">
        <v>36</v>
      </c>
      <c r="AC731" s="71" t="s">
        <v>2908</v>
      </c>
      <c r="AD731" s="71" t="s">
        <v>44</v>
      </c>
      <c r="AE731" s="71" t="s">
        <v>45</v>
      </c>
      <c r="AF731" s="71" t="s">
        <v>40</v>
      </c>
      <c r="AG731" s="71" t="s">
        <v>46</v>
      </c>
      <c r="AH731" s="73">
        <v>686.99</v>
      </c>
      <c r="AI731" s="73">
        <v>171.75</v>
      </c>
      <c r="AJ731" s="73">
        <v>277.5</v>
      </c>
      <c r="AK731" s="70"/>
      <c r="AL731" s="73">
        <v>1136.24</v>
      </c>
      <c r="AM731" s="73">
        <v>37.869999999999997</v>
      </c>
      <c r="AN731" s="109">
        <f t="shared" si="50"/>
        <v>8.4155555555555548</v>
      </c>
      <c r="AO731" s="82" t="str">
        <f t="shared" si="52"/>
        <v>192468</v>
      </c>
      <c r="AP731" s="82">
        <f>VLOOKUP(AO731,Centros!$AA$2:$AB$490,2,FALSE)</f>
        <v>110018</v>
      </c>
      <c r="AQ731" s="82" t="str">
        <f>VLOOKUP(AP731,Centros!$U$2:$V$281,2,FALSE)</f>
        <v>COLEGIO Mª INMACULADA DE CARCAIXENT</v>
      </c>
      <c r="AR731" s="82" t="str">
        <f>VLOOKUP(A731,Centros!$AC$2:$AE$349,3,FALSE)</f>
        <v>ALGADI</v>
      </c>
      <c r="AS731" s="82">
        <f t="shared" si="53"/>
        <v>110018</v>
      </c>
      <c r="AT731" s="82">
        <f t="shared" si="51"/>
        <v>19246</v>
      </c>
    </row>
    <row r="732" spans="1:46" x14ac:dyDescent="0.3">
      <c r="A732" s="70">
        <v>19218</v>
      </c>
      <c r="B732" s="70">
        <v>6</v>
      </c>
      <c r="C732" s="71" t="s">
        <v>4314</v>
      </c>
      <c r="D732" s="70">
        <v>6</v>
      </c>
      <c r="E732" s="71" t="s">
        <v>1239</v>
      </c>
      <c r="F732" s="72">
        <v>45292</v>
      </c>
      <c r="G732" s="72"/>
      <c r="H732" s="71" t="s">
        <v>4315</v>
      </c>
      <c r="I732" s="71" t="s">
        <v>4316</v>
      </c>
      <c r="J732" s="71" t="s">
        <v>36</v>
      </c>
      <c r="K732" s="71" t="s">
        <v>4317</v>
      </c>
      <c r="L732" s="71" t="s">
        <v>4318</v>
      </c>
      <c r="M732" s="71" t="s">
        <v>4319</v>
      </c>
      <c r="N732" s="71" t="s">
        <v>4320</v>
      </c>
      <c r="O732" s="71" t="s">
        <v>134</v>
      </c>
      <c r="P732" s="70">
        <v>100</v>
      </c>
      <c r="Q732" s="71" t="s">
        <v>2951</v>
      </c>
      <c r="R732" s="70">
        <v>100</v>
      </c>
      <c r="S732" s="72">
        <v>38727</v>
      </c>
      <c r="T732" s="71" t="s">
        <v>1251</v>
      </c>
      <c r="U732" s="71" t="s">
        <v>137</v>
      </c>
      <c r="V732" s="72">
        <v>23612</v>
      </c>
      <c r="W732" s="71" t="s">
        <v>1252</v>
      </c>
      <c r="X732" s="71" t="s">
        <v>42</v>
      </c>
      <c r="Y732" s="71" t="s">
        <v>36</v>
      </c>
      <c r="Z732" s="70">
        <v>0</v>
      </c>
      <c r="AA732" s="70">
        <v>8</v>
      </c>
      <c r="AB732" s="71" t="s">
        <v>36</v>
      </c>
      <c r="AC732" s="71" t="s">
        <v>2823</v>
      </c>
      <c r="AD732" s="71" t="s">
        <v>67</v>
      </c>
      <c r="AE732" s="71" t="s">
        <v>45</v>
      </c>
      <c r="AF732" s="71" t="s">
        <v>240</v>
      </c>
      <c r="AG732" s="71" t="s">
        <v>46</v>
      </c>
      <c r="AH732" s="73">
        <v>1310.31</v>
      </c>
      <c r="AI732" s="73">
        <v>218.39</v>
      </c>
      <c r="AJ732" s="73">
        <v>490.25</v>
      </c>
      <c r="AK732" s="70"/>
      <c r="AL732" s="73">
        <v>2018.95</v>
      </c>
      <c r="AM732" s="73">
        <v>67.3</v>
      </c>
      <c r="AN732" s="109">
        <f t="shared" si="50"/>
        <v>8.4124999999999996</v>
      </c>
      <c r="AO732" s="82" t="str">
        <f t="shared" si="52"/>
        <v xml:space="preserve">192182 </v>
      </c>
      <c r="AP732" s="82">
        <f>VLOOKUP(AO732,Centros!$AA$2:$AB$490,2,FALSE)</f>
        <v>110191</v>
      </c>
      <c r="AQ732" s="82" t="str">
        <f>VLOOKUP(AP732,Centros!$U$2:$V$281,2,FALSE)</f>
        <v>COL. SANTO DOMINGO-GRANADA</v>
      </c>
      <c r="AR732" s="82" t="str">
        <f>VLOOKUP(A732,Centros!$AC$2:$AE$349,3,FALSE)</f>
        <v>ALGADI</v>
      </c>
      <c r="AS732" s="82">
        <f t="shared" si="53"/>
        <v>110191</v>
      </c>
      <c r="AT732" s="82">
        <f t="shared" si="51"/>
        <v>19218</v>
      </c>
    </row>
    <row r="733" spans="1:46" x14ac:dyDescent="0.3">
      <c r="A733" s="70">
        <v>19228</v>
      </c>
      <c r="B733" s="70">
        <v>32</v>
      </c>
      <c r="C733" s="71" t="s">
        <v>9363</v>
      </c>
      <c r="D733" s="70">
        <v>32</v>
      </c>
      <c r="E733" s="71" t="s">
        <v>35</v>
      </c>
      <c r="F733" s="72">
        <v>45894</v>
      </c>
      <c r="G733" s="72"/>
      <c r="H733" s="71" t="s">
        <v>9364</v>
      </c>
      <c r="I733" s="71" t="s">
        <v>9365</v>
      </c>
      <c r="J733" s="71" t="s">
        <v>9366</v>
      </c>
      <c r="K733" s="71" t="s">
        <v>9367</v>
      </c>
      <c r="L733" s="71" t="s">
        <v>9368</v>
      </c>
      <c r="M733" s="71" t="s">
        <v>9369</v>
      </c>
      <c r="N733" s="71" t="s">
        <v>8242</v>
      </c>
      <c r="O733" s="71" t="s">
        <v>38</v>
      </c>
      <c r="P733" s="70">
        <v>300</v>
      </c>
      <c r="Q733" s="71" t="s">
        <v>78</v>
      </c>
      <c r="R733" s="70">
        <v>100</v>
      </c>
      <c r="S733" s="72">
        <v>40626</v>
      </c>
      <c r="T733" s="71" t="s">
        <v>2827</v>
      </c>
      <c r="U733" s="71" t="s">
        <v>58</v>
      </c>
      <c r="V733" s="72">
        <v>22382</v>
      </c>
      <c r="W733" s="71" t="s">
        <v>208</v>
      </c>
      <c r="X733" s="71" t="s">
        <v>42</v>
      </c>
      <c r="Y733" s="71" t="s">
        <v>60</v>
      </c>
      <c r="Z733" s="70">
        <v>0</v>
      </c>
      <c r="AA733" s="70">
        <v>10</v>
      </c>
      <c r="AB733" s="71" t="s">
        <v>36</v>
      </c>
      <c r="AC733" s="71" t="s">
        <v>2905</v>
      </c>
      <c r="AD733" s="71" t="s">
        <v>44</v>
      </c>
      <c r="AE733" s="71" t="s">
        <v>53</v>
      </c>
      <c r="AF733" s="71" t="s">
        <v>40</v>
      </c>
      <c r="AG733" s="71" t="s">
        <v>46</v>
      </c>
      <c r="AH733" s="73">
        <v>1391.96</v>
      </c>
      <c r="AI733" s="73">
        <v>186.91</v>
      </c>
      <c r="AJ733" s="73">
        <v>506.34</v>
      </c>
      <c r="AK733" s="70"/>
      <c r="AL733" s="73">
        <v>2085.21</v>
      </c>
      <c r="AM733" s="73">
        <v>69.510000000000005</v>
      </c>
      <c r="AN733" s="109">
        <f t="shared" si="50"/>
        <v>8.6887500000000006</v>
      </c>
      <c r="AO733" s="82" t="str">
        <f t="shared" si="52"/>
        <v>192284</v>
      </c>
      <c r="AP733" s="82">
        <f>VLOOKUP(AO733,Centros!$AA$2:$AB$490,2,FALSE)</f>
        <v>110082</v>
      </c>
      <c r="AQ733" s="82" t="str">
        <f>VLOOKUP(AP733,Centros!$U$2:$V$281,2,FALSE)</f>
        <v>COL. SAN MIGUEL ARCANGEL</v>
      </c>
      <c r="AR733" s="82" t="str">
        <f>VLOOKUP(A733,Centros!$AC$2:$AE$349,3,FALSE)</f>
        <v>ALGADI</v>
      </c>
      <c r="AS733" s="82">
        <f t="shared" si="53"/>
        <v>110082</v>
      </c>
      <c r="AT733" s="82">
        <f t="shared" si="51"/>
        <v>19228</v>
      </c>
    </row>
    <row r="734" spans="1:46" x14ac:dyDescent="0.3">
      <c r="A734" s="70">
        <v>19228</v>
      </c>
      <c r="B734" s="70">
        <v>2231</v>
      </c>
      <c r="C734" s="71" t="s">
        <v>9370</v>
      </c>
      <c r="D734" s="70">
        <v>2231</v>
      </c>
      <c r="E734" s="71" t="s">
        <v>35</v>
      </c>
      <c r="F734" s="72">
        <v>45908</v>
      </c>
      <c r="G734" s="72"/>
      <c r="H734" s="71" t="s">
        <v>9371</v>
      </c>
      <c r="I734" s="71" t="s">
        <v>9372</v>
      </c>
      <c r="J734" s="71" t="s">
        <v>36</v>
      </c>
      <c r="K734" s="71" t="s">
        <v>9373</v>
      </c>
      <c r="L734" s="71" t="s">
        <v>9374</v>
      </c>
      <c r="M734" s="71" t="s">
        <v>9375</v>
      </c>
      <c r="N734" s="71" t="s">
        <v>154</v>
      </c>
      <c r="O734" s="71" t="s">
        <v>38</v>
      </c>
      <c r="P734" s="70">
        <v>300</v>
      </c>
      <c r="Q734" s="71" t="s">
        <v>57</v>
      </c>
      <c r="R734" s="70">
        <v>50</v>
      </c>
      <c r="S734" s="72">
        <v>45908</v>
      </c>
      <c r="T734" s="71" t="s">
        <v>123</v>
      </c>
      <c r="U734" s="71" t="s">
        <v>40</v>
      </c>
      <c r="V734" s="72">
        <v>30452</v>
      </c>
      <c r="W734" s="71" t="s">
        <v>125</v>
      </c>
      <c r="X734" s="71" t="s">
        <v>42</v>
      </c>
      <c r="Y734" s="71" t="s">
        <v>52</v>
      </c>
      <c r="Z734" s="70">
        <v>0</v>
      </c>
      <c r="AA734" s="70">
        <v>10</v>
      </c>
      <c r="AB734" s="71" t="s">
        <v>36</v>
      </c>
      <c r="AC734" s="71" t="s">
        <v>2905</v>
      </c>
      <c r="AD734" s="71" t="s">
        <v>44</v>
      </c>
      <c r="AE734" s="71" t="s">
        <v>45</v>
      </c>
      <c r="AF734" s="71" t="s">
        <v>40</v>
      </c>
      <c r="AG734" s="71" t="s">
        <v>46</v>
      </c>
      <c r="AH734" s="73">
        <v>600.02</v>
      </c>
      <c r="AI734" s="73">
        <v>90.64</v>
      </c>
      <c r="AJ734" s="73">
        <v>245.47</v>
      </c>
      <c r="AK734" s="70"/>
      <c r="AL734" s="73">
        <v>936.13</v>
      </c>
      <c r="AM734" s="73">
        <v>31.2</v>
      </c>
      <c r="AN734" s="109">
        <f t="shared" si="50"/>
        <v>7.8</v>
      </c>
      <c r="AO734" s="82" t="str">
        <f t="shared" si="52"/>
        <v>1922832</v>
      </c>
      <c r="AP734" s="82">
        <f>VLOOKUP(AO734,Centros!$AA$2:$AB$490,2,FALSE)</f>
        <v>110061</v>
      </c>
      <c r="AQ734" s="82" t="str">
        <f>VLOOKUP(AP734,Centros!$U$2:$V$281,2,FALSE)</f>
        <v>COL. SAN AGUSTIN - MADRID</v>
      </c>
      <c r="AR734" s="82" t="str">
        <f>VLOOKUP(A734,Centros!$AC$2:$AE$349,3,FALSE)</f>
        <v>ALGADI</v>
      </c>
      <c r="AS734" s="82">
        <f t="shared" si="53"/>
        <v>110061</v>
      </c>
      <c r="AT734" s="82">
        <f t="shared" si="51"/>
        <v>19228</v>
      </c>
    </row>
    <row r="735" spans="1:46" x14ac:dyDescent="0.3">
      <c r="A735" s="70">
        <v>20028</v>
      </c>
      <c r="B735" s="70">
        <v>801</v>
      </c>
      <c r="C735" s="71" t="s">
        <v>4321</v>
      </c>
      <c r="D735" s="70">
        <v>801</v>
      </c>
      <c r="E735" s="71" t="s">
        <v>63</v>
      </c>
      <c r="F735" s="72">
        <v>45646</v>
      </c>
      <c r="G735" s="72"/>
      <c r="H735" s="71" t="s">
        <v>4322</v>
      </c>
      <c r="I735" s="71" t="s">
        <v>4323</v>
      </c>
      <c r="J735" s="71" t="s">
        <v>36</v>
      </c>
      <c r="K735" s="71" t="s">
        <v>4324</v>
      </c>
      <c r="L735" s="71" t="s">
        <v>4325</v>
      </c>
      <c r="M735" s="71" t="s">
        <v>4326</v>
      </c>
      <c r="N735" s="71" t="s">
        <v>4327</v>
      </c>
      <c r="O735" s="71" t="s">
        <v>38</v>
      </c>
      <c r="P735" s="70">
        <v>100</v>
      </c>
      <c r="Q735" s="71" t="s">
        <v>2951</v>
      </c>
      <c r="R735" s="70">
        <v>100</v>
      </c>
      <c r="S735" s="72">
        <v>42614</v>
      </c>
      <c r="T735" s="71" t="s">
        <v>2897</v>
      </c>
      <c r="U735" s="71" t="s">
        <v>160</v>
      </c>
      <c r="V735" s="72">
        <v>30094</v>
      </c>
      <c r="W735" s="71" t="s">
        <v>161</v>
      </c>
      <c r="X735" s="71" t="s">
        <v>42</v>
      </c>
      <c r="Y735" s="71" t="s">
        <v>66</v>
      </c>
      <c r="Z735" s="70">
        <v>0</v>
      </c>
      <c r="AA735" s="70">
        <v>8</v>
      </c>
      <c r="AB735" s="71" t="s">
        <v>36</v>
      </c>
      <c r="AC735" s="71" t="s">
        <v>2824</v>
      </c>
      <c r="AD735" s="71" t="s">
        <v>162</v>
      </c>
      <c r="AE735" s="71" t="s">
        <v>45</v>
      </c>
      <c r="AF735" s="71" t="s">
        <v>36</v>
      </c>
      <c r="AG735" s="71" t="s">
        <v>46</v>
      </c>
      <c r="AH735" s="73">
        <v>1225.8</v>
      </c>
      <c r="AI735" s="73">
        <v>204.3</v>
      </c>
      <c r="AJ735" s="73">
        <v>474.36</v>
      </c>
      <c r="AK735" s="70"/>
      <c r="AL735" s="73">
        <v>1904.46</v>
      </c>
      <c r="AM735" s="73">
        <v>63.48</v>
      </c>
      <c r="AN735" s="109">
        <f t="shared" si="50"/>
        <v>7.9349999999999996</v>
      </c>
      <c r="AO735" s="82" t="str">
        <f t="shared" si="52"/>
        <v>2002844</v>
      </c>
      <c r="AP735" s="82">
        <f>VLOOKUP(AO735,Centros!$AA$2:$AB$490,2,FALSE)</f>
        <v>330028</v>
      </c>
      <c r="AQ735" s="82" t="str">
        <f>VLOOKUP(AP735,Centros!$U$2:$V$281,2,FALSE)</f>
        <v>CLARETIANOS COLMENAR ASISTENCIAL</v>
      </c>
      <c r="AR735" s="82" t="str">
        <f>VLOOKUP(A735,Centros!$AC$2:$AE$349,3,FALSE)</f>
        <v>SMI</v>
      </c>
      <c r="AS735" s="82">
        <f t="shared" si="53"/>
        <v>330028</v>
      </c>
      <c r="AT735" s="82">
        <f t="shared" si="51"/>
        <v>20028</v>
      </c>
    </row>
    <row r="736" spans="1:46" x14ac:dyDescent="0.3">
      <c r="A736" s="70">
        <v>19241</v>
      </c>
      <c r="B736" s="70">
        <v>53</v>
      </c>
      <c r="C736" s="71" t="s">
        <v>4328</v>
      </c>
      <c r="D736" s="70">
        <v>53</v>
      </c>
      <c r="E736" s="71" t="s">
        <v>178</v>
      </c>
      <c r="F736" s="72">
        <v>45536</v>
      </c>
      <c r="G736" s="72"/>
      <c r="H736" s="71" t="s">
        <v>4329</v>
      </c>
      <c r="I736" s="71" t="s">
        <v>4330</v>
      </c>
      <c r="J736" s="71" t="s">
        <v>36</v>
      </c>
      <c r="K736" s="71" t="s">
        <v>4331</v>
      </c>
      <c r="L736" s="71" t="s">
        <v>4332</v>
      </c>
      <c r="M736" s="71" t="s">
        <v>4333</v>
      </c>
      <c r="N736" s="71" t="s">
        <v>213</v>
      </c>
      <c r="O736" s="71" t="s">
        <v>176</v>
      </c>
      <c r="P736" s="70">
        <v>289</v>
      </c>
      <c r="Q736" s="71" t="s">
        <v>3315</v>
      </c>
      <c r="R736" s="70">
        <v>87.5</v>
      </c>
      <c r="S736" s="72">
        <v>44835</v>
      </c>
      <c r="T736" s="71" t="s">
        <v>2884</v>
      </c>
      <c r="U736" s="71" t="s">
        <v>82</v>
      </c>
      <c r="V736" s="72">
        <v>29806</v>
      </c>
      <c r="W736" s="71" t="s">
        <v>234</v>
      </c>
      <c r="X736" s="71" t="s">
        <v>42</v>
      </c>
      <c r="Y736" s="71" t="s">
        <v>52</v>
      </c>
      <c r="Z736" s="70">
        <v>0</v>
      </c>
      <c r="AA736" s="70">
        <v>10</v>
      </c>
      <c r="AB736" s="71" t="s">
        <v>36</v>
      </c>
      <c r="AC736" s="71" t="s">
        <v>2911</v>
      </c>
      <c r="AD736" s="71" t="s">
        <v>44</v>
      </c>
      <c r="AE736" s="71" t="s">
        <v>45</v>
      </c>
      <c r="AF736" s="71" t="s">
        <v>82</v>
      </c>
      <c r="AG736" s="71" t="s">
        <v>46</v>
      </c>
      <c r="AH736" s="73">
        <v>1023.83</v>
      </c>
      <c r="AI736" s="73">
        <v>312.83999999999997</v>
      </c>
      <c r="AJ736" s="73">
        <v>429.59</v>
      </c>
      <c r="AK736" s="70"/>
      <c r="AL736" s="73">
        <v>1766.26</v>
      </c>
      <c r="AM736" s="73">
        <v>58.88</v>
      </c>
      <c r="AN736" s="109">
        <f t="shared" si="50"/>
        <v>8.411428571428571</v>
      </c>
      <c r="AO736" s="82" t="str">
        <f t="shared" si="52"/>
        <v>192416</v>
      </c>
      <c r="AP736" s="82">
        <f>VLOOKUP(AO736,Centros!$AA$2:$AB$490,2,FALSE)</f>
        <v>330003</v>
      </c>
      <c r="AQ736" s="82" t="str">
        <f>VLOOKUP(AP736,Centros!$U$2:$V$281,2,FALSE)</f>
        <v>RESIDENCIA CLARET SEVILLA</v>
      </c>
      <c r="AR736" s="82" t="str">
        <f>VLOOKUP(A736,Centros!$AC$2:$AE$349,3,FALSE)</f>
        <v>ALGADI</v>
      </c>
      <c r="AS736" s="82">
        <f t="shared" si="53"/>
        <v>330003</v>
      </c>
      <c r="AT736" s="82">
        <f t="shared" si="51"/>
        <v>19241</v>
      </c>
    </row>
    <row r="737" spans="1:46" x14ac:dyDescent="0.3">
      <c r="A737" s="70">
        <v>19233</v>
      </c>
      <c r="B737" s="70">
        <v>71</v>
      </c>
      <c r="C737" s="71" t="s">
        <v>9376</v>
      </c>
      <c r="D737" s="70">
        <v>71</v>
      </c>
      <c r="E737" s="71" t="s">
        <v>216</v>
      </c>
      <c r="F737" s="72">
        <v>45909</v>
      </c>
      <c r="G737" s="72"/>
      <c r="H737" s="71" t="s">
        <v>9377</v>
      </c>
      <c r="I737" s="71" t="s">
        <v>9378</v>
      </c>
      <c r="J737" s="71" t="s">
        <v>36</v>
      </c>
      <c r="K737" s="71" t="s">
        <v>9379</v>
      </c>
      <c r="L737" s="71" t="s">
        <v>9380</v>
      </c>
      <c r="M737" s="71" t="s">
        <v>9381</v>
      </c>
      <c r="N737" s="71" t="s">
        <v>243</v>
      </c>
      <c r="O737" s="71" t="s">
        <v>138</v>
      </c>
      <c r="P737" s="70">
        <v>300</v>
      </c>
      <c r="Q737" s="71" t="s">
        <v>78</v>
      </c>
      <c r="R737" s="70">
        <v>50</v>
      </c>
      <c r="S737" s="72">
        <v>45565</v>
      </c>
      <c r="T737" s="71" t="s">
        <v>2745</v>
      </c>
      <c r="U737" s="71" t="s">
        <v>7442</v>
      </c>
      <c r="V737" s="72">
        <v>28858</v>
      </c>
      <c r="W737" s="71" t="s">
        <v>139</v>
      </c>
      <c r="X737" s="71" t="s">
        <v>42</v>
      </c>
      <c r="Y737" s="71" t="s">
        <v>43</v>
      </c>
      <c r="Z737" s="70">
        <v>0</v>
      </c>
      <c r="AA737" s="70">
        <v>9</v>
      </c>
      <c r="AB737" s="71" t="s">
        <v>36</v>
      </c>
      <c r="AC737" s="71" t="s">
        <v>2909</v>
      </c>
      <c r="AD737" s="71" t="s">
        <v>44</v>
      </c>
      <c r="AE737" s="71" t="s">
        <v>45</v>
      </c>
      <c r="AF737" s="71" t="s">
        <v>257</v>
      </c>
      <c r="AG737" s="71" t="s">
        <v>46</v>
      </c>
      <c r="AH737" s="73">
        <v>646.66999999999996</v>
      </c>
      <c r="AI737" s="73">
        <v>155.80000000000001</v>
      </c>
      <c r="AJ737" s="73">
        <v>257.35000000000002</v>
      </c>
      <c r="AK737" s="70"/>
      <c r="AL737" s="73">
        <v>1059.82</v>
      </c>
      <c r="AM737" s="73">
        <v>35.33</v>
      </c>
      <c r="AN737" s="109">
        <f t="shared" si="50"/>
        <v>8.8324999999999996</v>
      </c>
      <c r="AO737" s="82" t="str">
        <f t="shared" si="52"/>
        <v>192332</v>
      </c>
      <c r="AP737" s="82">
        <f>VLOOKUP(AO737,Centros!$AA$2:$AB$490,2,FALSE)</f>
        <v>110090</v>
      </c>
      <c r="AQ737" s="82" t="str">
        <f>VLOOKUP(AP737,Centros!$U$2:$V$281,2,FALSE)</f>
        <v>COLEGIO CORAZON DE MARIA GIJON</v>
      </c>
      <c r="AR737" s="82" t="str">
        <f>VLOOKUP(A737,Centros!$AC$2:$AE$349,3,FALSE)</f>
        <v>ALGADI</v>
      </c>
      <c r="AS737" s="82">
        <f t="shared" si="53"/>
        <v>110090</v>
      </c>
      <c r="AT737" s="82">
        <f t="shared" si="51"/>
        <v>19233</v>
      </c>
    </row>
    <row r="738" spans="1:46" x14ac:dyDescent="0.3">
      <c r="A738" s="70">
        <v>19228</v>
      </c>
      <c r="B738" s="70">
        <v>2190</v>
      </c>
      <c r="C738" s="71" t="s">
        <v>6482</v>
      </c>
      <c r="D738" s="70">
        <v>2190</v>
      </c>
      <c r="E738" s="71" t="s">
        <v>35</v>
      </c>
      <c r="F738" s="72">
        <v>45895</v>
      </c>
      <c r="G738" s="72"/>
      <c r="H738" s="71" t="s">
        <v>6483</v>
      </c>
      <c r="I738" s="71" t="s">
        <v>6484</v>
      </c>
      <c r="J738" s="71" t="s">
        <v>36</v>
      </c>
      <c r="K738" s="71" t="s">
        <v>6485</v>
      </c>
      <c r="L738" s="71" t="s">
        <v>109</v>
      </c>
      <c r="M738" s="71" t="s">
        <v>6486</v>
      </c>
      <c r="N738" s="71" t="s">
        <v>37</v>
      </c>
      <c r="O738" s="71" t="s">
        <v>38</v>
      </c>
      <c r="P738" s="70">
        <v>300</v>
      </c>
      <c r="Q738" s="71" t="s">
        <v>85</v>
      </c>
      <c r="R738" s="70">
        <v>50</v>
      </c>
      <c r="S738" s="72">
        <v>45173</v>
      </c>
      <c r="T738" s="71" t="s">
        <v>2831</v>
      </c>
      <c r="U738" s="71" t="s">
        <v>40</v>
      </c>
      <c r="V738" s="72">
        <v>28093</v>
      </c>
      <c r="W738" s="71" t="s">
        <v>91</v>
      </c>
      <c r="X738" s="71" t="s">
        <v>42</v>
      </c>
      <c r="Y738" s="71" t="s">
        <v>66</v>
      </c>
      <c r="Z738" s="70">
        <v>0</v>
      </c>
      <c r="AA738" s="70">
        <v>10</v>
      </c>
      <c r="AB738" s="71" t="s">
        <v>36</v>
      </c>
      <c r="AC738" s="71" t="s">
        <v>2905</v>
      </c>
      <c r="AD738" s="71" t="s">
        <v>44</v>
      </c>
      <c r="AE738" s="71" t="s">
        <v>45</v>
      </c>
      <c r="AF738" s="71" t="s">
        <v>40</v>
      </c>
      <c r="AG738" s="71" t="s">
        <v>46</v>
      </c>
      <c r="AH738" s="73">
        <v>653.46</v>
      </c>
      <c r="AI738" s="73">
        <v>90.64</v>
      </c>
      <c r="AJ738" s="73">
        <v>456.27</v>
      </c>
      <c r="AK738" s="70"/>
      <c r="AL738" s="73">
        <v>1200.3699999999999</v>
      </c>
      <c r="AM738" s="73">
        <v>40.01</v>
      </c>
      <c r="AN738" s="109">
        <f t="shared" si="50"/>
        <v>10.0025</v>
      </c>
      <c r="AO738" s="82" t="str">
        <f t="shared" si="52"/>
        <v>1922861</v>
      </c>
      <c r="AP738" s="82">
        <f>VLOOKUP(AO738,Centros!$AA$2:$AB$490,2,FALSE)</f>
        <v>110807</v>
      </c>
      <c r="AQ738" s="82" t="str">
        <f>VLOOKUP(AP738,Centros!$U$2:$V$281,2,FALSE)</f>
        <v>COLEGIO NTRA SRA BUEN CONSEJO</v>
      </c>
      <c r="AR738" s="82" t="str">
        <f>VLOOKUP(A738,Centros!$AC$2:$AE$349,3,FALSE)</f>
        <v>ALGADI</v>
      </c>
      <c r="AS738" s="82">
        <f t="shared" si="53"/>
        <v>110807</v>
      </c>
      <c r="AT738" s="82">
        <f t="shared" si="51"/>
        <v>19228</v>
      </c>
    </row>
    <row r="739" spans="1:46" x14ac:dyDescent="0.3">
      <c r="A739" s="70">
        <v>19233</v>
      </c>
      <c r="B739" s="70">
        <v>36</v>
      </c>
      <c r="C739" s="71" t="s">
        <v>9382</v>
      </c>
      <c r="D739" s="70">
        <v>36</v>
      </c>
      <c r="E739" s="71" t="s">
        <v>216</v>
      </c>
      <c r="F739" s="72">
        <v>45903</v>
      </c>
      <c r="G739" s="72"/>
      <c r="H739" s="71" t="s">
        <v>9383</v>
      </c>
      <c r="I739" s="71" t="s">
        <v>9384</v>
      </c>
      <c r="J739" s="71" t="s">
        <v>36</v>
      </c>
      <c r="K739" s="71" t="s">
        <v>9385</v>
      </c>
      <c r="L739" s="71" t="s">
        <v>9386</v>
      </c>
      <c r="M739" s="71" t="s">
        <v>9387</v>
      </c>
      <c r="N739" s="71" t="s">
        <v>9388</v>
      </c>
      <c r="O739" s="71" t="s">
        <v>410</v>
      </c>
      <c r="P739" s="70">
        <v>510</v>
      </c>
      <c r="Q739" s="71" t="s">
        <v>48</v>
      </c>
      <c r="R739" s="70">
        <v>84.37</v>
      </c>
      <c r="S739" s="72">
        <v>45903</v>
      </c>
      <c r="T739" s="71" t="s">
        <v>7763</v>
      </c>
      <c r="U739" s="71" t="s">
        <v>7442</v>
      </c>
      <c r="V739" s="72">
        <v>28186</v>
      </c>
      <c r="W739" s="71" t="s">
        <v>70</v>
      </c>
      <c r="X739" s="71" t="s">
        <v>42</v>
      </c>
      <c r="Y739" s="71" t="s">
        <v>60</v>
      </c>
      <c r="Z739" s="70">
        <v>0</v>
      </c>
      <c r="AA739" s="70">
        <v>9</v>
      </c>
      <c r="AB739" s="71" t="s">
        <v>36</v>
      </c>
      <c r="AC739" s="71" t="s">
        <v>2909</v>
      </c>
      <c r="AD739" s="71" t="s">
        <v>44</v>
      </c>
      <c r="AE739" s="71" t="s">
        <v>53</v>
      </c>
      <c r="AF739" s="71" t="s">
        <v>40</v>
      </c>
      <c r="AG739" s="71" t="s">
        <v>46</v>
      </c>
      <c r="AH739" s="73">
        <v>1091.2</v>
      </c>
      <c r="AI739" s="73">
        <v>262.89999999999998</v>
      </c>
      <c r="AJ739" s="73">
        <v>434.26</v>
      </c>
      <c r="AK739" s="70"/>
      <c r="AL739" s="73">
        <v>1788.36</v>
      </c>
      <c r="AM739" s="73">
        <v>59.61</v>
      </c>
      <c r="AN739" s="109">
        <f t="shared" ref="AN739:AN796" si="54">AM739/(+(+R739*8)/100)</f>
        <v>8.831634467227687</v>
      </c>
      <c r="AO739" s="82" t="str">
        <f t="shared" si="52"/>
        <v>192331</v>
      </c>
      <c r="AP739" s="82">
        <f>VLOOKUP(AO739,Centros!$AA$2:$AB$490,2,FALSE)</f>
        <v>110108</v>
      </c>
      <c r="AQ739" s="82" t="str">
        <f>VLOOKUP(AP739,Centros!$U$2:$V$281,2,FALSE)</f>
        <v>COLEGIO AMOR MISERICORDIOSO-OVIEDO</v>
      </c>
      <c r="AR739" s="82" t="str">
        <f>VLOOKUP(A739,Centros!$AC$2:$AE$349,3,FALSE)</f>
        <v>ALGADI</v>
      </c>
      <c r="AS739" s="82">
        <f t="shared" si="53"/>
        <v>110108</v>
      </c>
      <c r="AT739" s="82">
        <f t="shared" ref="AT739:AT796" si="55">+A739</f>
        <v>19233</v>
      </c>
    </row>
    <row r="740" spans="1:46" x14ac:dyDescent="0.3">
      <c r="A740" s="70">
        <v>20028</v>
      </c>
      <c r="B740" s="70">
        <v>1068</v>
      </c>
      <c r="C740" s="71" t="s">
        <v>9389</v>
      </c>
      <c r="D740" s="70">
        <v>1068</v>
      </c>
      <c r="E740" s="71" t="s">
        <v>63</v>
      </c>
      <c r="F740" s="72">
        <v>45908</v>
      </c>
      <c r="G740" s="72"/>
      <c r="H740" s="71" t="s">
        <v>9390</v>
      </c>
      <c r="I740" s="71" t="s">
        <v>9391</v>
      </c>
      <c r="J740" s="71" t="s">
        <v>36</v>
      </c>
      <c r="K740" s="71" t="s">
        <v>9392</v>
      </c>
      <c r="L740" s="71" t="s">
        <v>9393</v>
      </c>
      <c r="M740" s="71" t="s">
        <v>9394</v>
      </c>
      <c r="N740" s="71" t="s">
        <v>215</v>
      </c>
      <c r="O740" s="71" t="s">
        <v>38</v>
      </c>
      <c r="P740" s="70">
        <v>300</v>
      </c>
      <c r="Q740" s="71" t="s">
        <v>57</v>
      </c>
      <c r="R740" s="70">
        <v>25</v>
      </c>
      <c r="S740" s="72">
        <v>45908</v>
      </c>
      <c r="T740" s="71" t="s">
        <v>5414</v>
      </c>
      <c r="U740" s="71" t="s">
        <v>79</v>
      </c>
      <c r="V740" s="72">
        <v>39080</v>
      </c>
      <c r="W740" s="71" t="s">
        <v>165</v>
      </c>
      <c r="X740" s="71" t="s">
        <v>51</v>
      </c>
      <c r="Y740" s="71" t="s">
        <v>36</v>
      </c>
      <c r="Z740" s="70">
        <v>0</v>
      </c>
      <c r="AA740" s="70">
        <v>10</v>
      </c>
      <c r="AB740" s="71" t="s">
        <v>36</v>
      </c>
      <c r="AC740" s="71" t="s">
        <v>2905</v>
      </c>
      <c r="AD740" s="71" t="s">
        <v>44</v>
      </c>
      <c r="AE740" s="71" t="s">
        <v>45</v>
      </c>
      <c r="AF740" s="71" t="s">
        <v>5415</v>
      </c>
      <c r="AG740" s="71" t="s">
        <v>46</v>
      </c>
      <c r="AH740" s="73">
        <v>300.01</v>
      </c>
      <c r="AI740" s="73">
        <v>45.32</v>
      </c>
      <c r="AJ740" s="73">
        <v>126.95</v>
      </c>
      <c r="AK740" s="70"/>
      <c r="AL740" s="73">
        <v>472.28</v>
      </c>
      <c r="AM740" s="73">
        <v>15.74</v>
      </c>
      <c r="AN740" s="109">
        <f t="shared" si="54"/>
        <v>7.87</v>
      </c>
      <c r="AO740" s="82" t="str">
        <f t="shared" si="52"/>
        <v>2002843</v>
      </c>
      <c r="AP740" s="82">
        <f>VLOOKUP(AO740,Centros!$AA$2:$AB$490,2,FALSE)</f>
        <v>110207</v>
      </c>
      <c r="AQ740" s="82" t="str">
        <f>VLOOKUP(AP740,Centros!$U$2:$V$281,2,FALSE)</f>
        <v>GREDOS SAN DIEGO -  VALDEBEBAS</v>
      </c>
      <c r="AR740" s="82" t="str">
        <f>VLOOKUP(A740,Centros!$AC$2:$AE$349,3,FALSE)</f>
        <v>SMI</v>
      </c>
      <c r="AS740" s="82">
        <f t="shared" si="53"/>
        <v>110207</v>
      </c>
      <c r="AT740" s="82">
        <f t="shared" si="55"/>
        <v>20028</v>
      </c>
    </row>
    <row r="741" spans="1:46" x14ac:dyDescent="0.3">
      <c r="A741" s="70">
        <v>19228</v>
      </c>
      <c r="B741" s="70">
        <v>254</v>
      </c>
      <c r="C741" s="71" t="s">
        <v>6488</v>
      </c>
      <c r="D741" s="70">
        <v>254</v>
      </c>
      <c r="E741" s="71" t="s">
        <v>35</v>
      </c>
      <c r="F741" s="72">
        <v>45908</v>
      </c>
      <c r="G741" s="72"/>
      <c r="H741" s="71" t="s">
        <v>6489</v>
      </c>
      <c r="I741" s="71" t="s">
        <v>6490</v>
      </c>
      <c r="J741" s="71" t="s">
        <v>36</v>
      </c>
      <c r="K741" s="71" t="s">
        <v>6491</v>
      </c>
      <c r="L741" s="71" t="s">
        <v>6492</v>
      </c>
      <c r="M741" s="71" t="s">
        <v>6493</v>
      </c>
      <c r="N741" s="71" t="s">
        <v>411</v>
      </c>
      <c r="O741" s="71" t="s">
        <v>38</v>
      </c>
      <c r="P741" s="70">
        <v>300</v>
      </c>
      <c r="Q741" s="71" t="s">
        <v>78</v>
      </c>
      <c r="R741" s="70">
        <v>50</v>
      </c>
      <c r="S741" s="72">
        <v>43353</v>
      </c>
      <c r="T741" s="71" t="s">
        <v>123</v>
      </c>
      <c r="U741" s="71" t="s">
        <v>106</v>
      </c>
      <c r="V741" s="72">
        <v>31999</v>
      </c>
      <c r="W741" s="71" t="s">
        <v>125</v>
      </c>
      <c r="X741" s="71" t="s">
        <v>42</v>
      </c>
      <c r="Y741" s="71" t="s">
        <v>36</v>
      </c>
      <c r="Z741" s="70">
        <v>0</v>
      </c>
      <c r="AA741" s="70">
        <v>10</v>
      </c>
      <c r="AB741" s="71" t="s">
        <v>36</v>
      </c>
      <c r="AC741" s="71" t="s">
        <v>2905</v>
      </c>
      <c r="AD741" s="71" t="s">
        <v>44</v>
      </c>
      <c r="AE741" s="71" t="s">
        <v>53</v>
      </c>
      <c r="AF741" s="71" t="s">
        <v>62</v>
      </c>
      <c r="AG741" s="71" t="s">
        <v>55</v>
      </c>
      <c r="AH741" s="70"/>
      <c r="AI741" s="70"/>
      <c r="AJ741" s="73">
        <v>253.47</v>
      </c>
      <c r="AK741" s="70"/>
      <c r="AL741" s="73">
        <v>253.47</v>
      </c>
      <c r="AM741" s="73">
        <v>8.18</v>
      </c>
      <c r="AN741" s="109">
        <f t="shared" si="54"/>
        <v>2.0449999999999999</v>
      </c>
      <c r="AO741" s="82" t="str">
        <f t="shared" si="52"/>
        <v>1922832</v>
      </c>
      <c r="AP741" s="82">
        <f>VLOOKUP(AO741,Centros!$AA$2:$AB$490,2,FALSE)</f>
        <v>110061</v>
      </c>
      <c r="AQ741" s="82" t="str">
        <f>VLOOKUP(AP741,Centros!$U$2:$V$281,2,FALSE)</f>
        <v>COL. SAN AGUSTIN - MADRID</v>
      </c>
      <c r="AR741" s="82" t="str">
        <f>VLOOKUP(A741,Centros!$AC$2:$AE$349,3,FALSE)</f>
        <v>ALGADI</v>
      </c>
      <c r="AS741" s="82">
        <f t="shared" si="53"/>
        <v>110061</v>
      </c>
      <c r="AT741" s="82">
        <f t="shared" si="55"/>
        <v>19228</v>
      </c>
    </row>
    <row r="742" spans="1:46" x14ac:dyDescent="0.3">
      <c r="A742" s="70">
        <v>19228</v>
      </c>
      <c r="B742" s="70">
        <v>374</v>
      </c>
      <c r="C742" s="71" t="s">
        <v>4334</v>
      </c>
      <c r="D742" s="70">
        <v>374</v>
      </c>
      <c r="E742" s="71" t="s">
        <v>35</v>
      </c>
      <c r="F742" s="72">
        <v>45658</v>
      </c>
      <c r="G742" s="72"/>
      <c r="H742" s="71" t="s">
        <v>4335</v>
      </c>
      <c r="I742" s="71" t="s">
        <v>4336</v>
      </c>
      <c r="J742" s="71" t="s">
        <v>36</v>
      </c>
      <c r="K742" s="71" t="s">
        <v>4337</v>
      </c>
      <c r="L742" s="71" t="s">
        <v>84</v>
      </c>
      <c r="M742" s="71" t="s">
        <v>4338</v>
      </c>
      <c r="N742" s="71" t="s">
        <v>36</v>
      </c>
      <c r="O742" s="71" t="s">
        <v>38</v>
      </c>
      <c r="P742" s="70">
        <v>100</v>
      </c>
      <c r="Q742" s="71" t="s">
        <v>2951</v>
      </c>
      <c r="R742" s="70">
        <v>100</v>
      </c>
      <c r="S742" s="72">
        <v>40791</v>
      </c>
      <c r="T742" s="71" t="s">
        <v>4339</v>
      </c>
      <c r="U742" s="71" t="s">
        <v>126</v>
      </c>
      <c r="V742" s="72">
        <v>27758</v>
      </c>
      <c r="W742" s="71" t="s">
        <v>341</v>
      </c>
      <c r="X742" s="71" t="s">
        <v>42</v>
      </c>
      <c r="Y742" s="71" t="s">
        <v>36</v>
      </c>
      <c r="Z742" s="70">
        <v>0</v>
      </c>
      <c r="AA742" s="70">
        <v>6</v>
      </c>
      <c r="AB742" s="71" t="s">
        <v>36</v>
      </c>
      <c r="AC742" s="71" t="s">
        <v>2905</v>
      </c>
      <c r="AD742" s="71" t="s">
        <v>44</v>
      </c>
      <c r="AE742" s="71" t="s">
        <v>53</v>
      </c>
      <c r="AF742" s="71" t="s">
        <v>71</v>
      </c>
      <c r="AG742" s="71" t="s">
        <v>46</v>
      </c>
      <c r="AH742" s="73">
        <v>1702.98</v>
      </c>
      <c r="AI742" s="70"/>
      <c r="AJ742" s="73">
        <v>546.14</v>
      </c>
      <c r="AK742" s="70"/>
      <c r="AL742" s="73">
        <v>2249.12</v>
      </c>
      <c r="AM742" s="73">
        <v>74.97</v>
      </c>
      <c r="AN742" s="109">
        <f t="shared" si="54"/>
        <v>9.3712499999999999</v>
      </c>
      <c r="AO742" s="82" t="str">
        <f t="shared" si="52"/>
        <v>1922817</v>
      </c>
      <c r="AP742" s="82">
        <f>VLOOKUP(AO742,Centros!$AA$2:$AB$490,2,FALSE)</f>
        <v>100075</v>
      </c>
      <c r="AQ742" s="82" t="str">
        <f>VLOOKUP(AP742,Centros!$U$2:$V$281,2,FALSE)</f>
        <v>EL JARDIN KINDERLAND</v>
      </c>
      <c r="AR742" s="82" t="str">
        <f>VLOOKUP(A742,Centros!$AC$2:$AE$349,3,FALSE)</f>
        <v>ALGADI</v>
      </c>
      <c r="AS742" s="82">
        <f t="shared" si="53"/>
        <v>100075</v>
      </c>
      <c r="AT742" s="82">
        <f t="shared" si="55"/>
        <v>19228</v>
      </c>
    </row>
    <row r="743" spans="1:46" x14ac:dyDescent="0.3">
      <c r="A743" s="70">
        <v>19241</v>
      </c>
      <c r="B743" s="70">
        <v>65</v>
      </c>
      <c r="C743" s="71" t="s">
        <v>9395</v>
      </c>
      <c r="D743" s="70">
        <v>65</v>
      </c>
      <c r="E743" s="71" t="s">
        <v>178</v>
      </c>
      <c r="F743" s="72">
        <v>45931</v>
      </c>
      <c r="G743" s="72"/>
      <c r="H743" s="71" t="s">
        <v>9396</v>
      </c>
      <c r="I743" s="71" t="s">
        <v>9397</v>
      </c>
      <c r="J743" s="71" t="s">
        <v>9398</v>
      </c>
      <c r="K743" s="71" t="s">
        <v>9399</v>
      </c>
      <c r="L743" s="71" t="s">
        <v>9400</v>
      </c>
      <c r="M743" s="71" t="s">
        <v>9401</v>
      </c>
      <c r="N743" s="71" t="s">
        <v>412</v>
      </c>
      <c r="O743" s="71" t="s">
        <v>176</v>
      </c>
      <c r="P743" s="70">
        <v>300</v>
      </c>
      <c r="Q743" s="71" t="s">
        <v>78</v>
      </c>
      <c r="R743" s="70">
        <v>60</v>
      </c>
      <c r="S743" s="72">
        <v>41548</v>
      </c>
      <c r="T743" s="71" t="s">
        <v>9043</v>
      </c>
      <c r="U743" s="71" t="s">
        <v>82</v>
      </c>
      <c r="V743" s="72">
        <v>28210</v>
      </c>
      <c r="W743" s="71" t="s">
        <v>80</v>
      </c>
      <c r="X743" s="71" t="s">
        <v>42</v>
      </c>
      <c r="Y743" s="71" t="s">
        <v>36</v>
      </c>
      <c r="Z743" s="70">
        <v>0</v>
      </c>
      <c r="AA743" s="70">
        <v>10</v>
      </c>
      <c r="AB743" s="71" t="s">
        <v>36</v>
      </c>
      <c r="AC743" s="71" t="s">
        <v>2911</v>
      </c>
      <c r="AD743" s="71" t="s">
        <v>44</v>
      </c>
      <c r="AE743" s="71" t="s">
        <v>45</v>
      </c>
      <c r="AF743" s="71" t="s">
        <v>82</v>
      </c>
      <c r="AG743" s="71" t="s">
        <v>46</v>
      </c>
      <c r="AH743" s="73">
        <v>717.41</v>
      </c>
      <c r="AI743" s="73">
        <v>219.21</v>
      </c>
      <c r="AJ743" s="73">
        <v>300.37</v>
      </c>
      <c r="AK743" s="70"/>
      <c r="AL743" s="73">
        <v>1236.99</v>
      </c>
      <c r="AM743" s="73">
        <v>41.23</v>
      </c>
      <c r="AN743" s="109">
        <f t="shared" si="54"/>
        <v>8.5895833333333336</v>
      </c>
      <c r="AO743" s="82" t="str">
        <f t="shared" si="52"/>
        <v>192417</v>
      </c>
      <c r="AP743" s="82">
        <f>VLOOKUP(AO743,Centros!$AA$2:$AB$490,2,FALSE)</f>
        <v>110304</v>
      </c>
      <c r="AQ743" s="82" t="str">
        <f>VLOOKUP(AP743,Centros!$U$2:$V$281,2,FALSE)</f>
        <v>C. IRLANDESAS CASTILLEJA</v>
      </c>
      <c r="AR743" s="82" t="str">
        <f>VLOOKUP(A743,Centros!$AC$2:$AE$349,3,FALSE)</f>
        <v>ALGADI</v>
      </c>
      <c r="AS743" s="82">
        <f t="shared" si="53"/>
        <v>110304</v>
      </c>
      <c r="AT743" s="82">
        <f t="shared" si="55"/>
        <v>19241</v>
      </c>
    </row>
    <row r="744" spans="1:46" x14ac:dyDescent="0.3">
      <c r="A744" s="70">
        <v>19228</v>
      </c>
      <c r="B744" s="70">
        <v>370</v>
      </c>
      <c r="C744" s="71" t="s">
        <v>4340</v>
      </c>
      <c r="D744" s="70">
        <v>370</v>
      </c>
      <c r="E744" s="71" t="s">
        <v>35</v>
      </c>
      <c r="F744" s="72">
        <v>44348</v>
      </c>
      <c r="G744" s="72"/>
      <c r="H744" s="71" t="s">
        <v>4341</v>
      </c>
      <c r="I744" s="71" t="s">
        <v>4342</v>
      </c>
      <c r="J744" s="71" t="s">
        <v>36</v>
      </c>
      <c r="K744" s="71" t="s">
        <v>4343</v>
      </c>
      <c r="L744" s="71" t="s">
        <v>4344</v>
      </c>
      <c r="M744" s="71" t="s">
        <v>4345</v>
      </c>
      <c r="N744" s="71" t="s">
        <v>47</v>
      </c>
      <c r="O744" s="71" t="s">
        <v>38</v>
      </c>
      <c r="P744" s="70">
        <v>100</v>
      </c>
      <c r="Q744" s="71" t="s">
        <v>2951</v>
      </c>
      <c r="R744" s="70">
        <v>100</v>
      </c>
      <c r="S744" s="72">
        <v>40087</v>
      </c>
      <c r="T744" s="71" t="s">
        <v>2826</v>
      </c>
      <c r="U744" s="71" t="s">
        <v>175</v>
      </c>
      <c r="V744" s="72">
        <v>28816</v>
      </c>
      <c r="W744" s="71" t="s">
        <v>41</v>
      </c>
      <c r="X744" s="71" t="s">
        <v>42</v>
      </c>
      <c r="Y744" s="71" t="s">
        <v>36</v>
      </c>
      <c r="Z744" s="70">
        <v>0</v>
      </c>
      <c r="AA744" s="70">
        <v>4</v>
      </c>
      <c r="AB744" s="71" t="s">
        <v>36</v>
      </c>
      <c r="AC744" s="71" t="s">
        <v>2905</v>
      </c>
      <c r="AD744" s="71" t="s">
        <v>44</v>
      </c>
      <c r="AE744" s="71" t="s">
        <v>53</v>
      </c>
      <c r="AF744" s="71" t="s">
        <v>71</v>
      </c>
      <c r="AG744" s="71" t="s">
        <v>46</v>
      </c>
      <c r="AH744" s="73">
        <v>1905.81</v>
      </c>
      <c r="AI744" s="73">
        <v>273.39</v>
      </c>
      <c r="AJ744" s="73">
        <v>698.87</v>
      </c>
      <c r="AK744" s="70"/>
      <c r="AL744" s="73">
        <v>2878.07</v>
      </c>
      <c r="AM744" s="73">
        <v>95.94</v>
      </c>
      <c r="AN744" s="109">
        <f t="shared" si="54"/>
        <v>11.9925</v>
      </c>
      <c r="AO744" s="82" t="str">
        <f t="shared" si="52"/>
        <v>1922854</v>
      </c>
      <c r="AP744" s="82">
        <f>VLOOKUP(AO744,Centros!$AA$2:$AB$490,2,FALSE)</f>
        <v>120027</v>
      </c>
      <c r="AQ744" s="82" t="str">
        <f>VLOOKUP(AP744,Centros!$U$2:$V$281,2,FALSE)</f>
        <v>COLEGIO MAYOR CESAR CARLOS</v>
      </c>
      <c r="AR744" s="82" t="str">
        <f>VLOOKUP(A744,Centros!$AC$2:$AE$349,3,FALSE)</f>
        <v>ALGADI</v>
      </c>
      <c r="AS744" s="82">
        <f t="shared" si="53"/>
        <v>120027</v>
      </c>
      <c r="AT744" s="82">
        <f t="shared" si="55"/>
        <v>19228</v>
      </c>
    </row>
    <row r="745" spans="1:46" x14ac:dyDescent="0.3">
      <c r="A745" s="70">
        <v>20033</v>
      </c>
      <c r="B745" s="70">
        <v>9</v>
      </c>
      <c r="C745" s="71" t="s">
        <v>9402</v>
      </c>
      <c r="D745" s="70">
        <v>9</v>
      </c>
      <c r="E745" s="71" t="s">
        <v>7444</v>
      </c>
      <c r="F745" s="72">
        <v>45909</v>
      </c>
      <c r="G745" s="72"/>
      <c r="H745" s="71" t="s">
        <v>9403</v>
      </c>
      <c r="I745" s="71" t="s">
        <v>9404</v>
      </c>
      <c r="J745" s="71" t="s">
        <v>36</v>
      </c>
      <c r="K745" s="71" t="s">
        <v>9405</v>
      </c>
      <c r="L745" s="71" t="s">
        <v>9406</v>
      </c>
      <c r="M745" s="71" t="s">
        <v>9407</v>
      </c>
      <c r="N745" s="71" t="s">
        <v>7450</v>
      </c>
      <c r="O745" s="71" t="s">
        <v>138</v>
      </c>
      <c r="P745" s="70">
        <v>389</v>
      </c>
      <c r="Q745" s="71" t="s">
        <v>167</v>
      </c>
      <c r="R745" s="70">
        <v>34.369999999999997</v>
      </c>
      <c r="S745" s="72">
        <v>42646</v>
      </c>
      <c r="T745" s="71" t="s">
        <v>7451</v>
      </c>
      <c r="U745" s="71" t="s">
        <v>7452</v>
      </c>
      <c r="V745" s="72">
        <v>27447</v>
      </c>
      <c r="W745" s="71" t="s">
        <v>70</v>
      </c>
      <c r="X745" s="71" t="s">
        <v>42</v>
      </c>
      <c r="Y745" s="71" t="s">
        <v>43</v>
      </c>
      <c r="Z745" s="70">
        <v>0</v>
      </c>
      <c r="AA745" s="70">
        <v>9</v>
      </c>
      <c r="AB745" s="71" t="s">
        <v>36</v>
      </c>
      <c r="AC745" s="71" t="s">
        <v>2909</v>
      </c>
      <c r="AD745" s="71" t="s">
        <v>44</v>
      </c>
      <c r="AE745" s="71" t="s">
        <v>45</v>
      </c>
      <c r="AF745" s="71" t="s">
        <v>36</v>
      </c>
      <c r="AG745" s="71" t="s">
        <v>46</v>
      </c>
      <c r="AH745" s="73">
        <v>551.34</v>
      </c>
      <c r="AI745" s="70"/>
      <c r="AJ745" s="73">
        <v>182.87</v>
      </c>
      <c r="AK745" s="70"/>
      <c r="AL745" s="73">
        <v>734.21</v>
      </c>
      <c r="AM745" s="73">
        <v>24.47</v>
      </c>
      <c r="AN745" s="109">
        <f t="shared" si="54"/>
        <v>8.8994762874599953</v>
      </c>
      <c r="AO745" s="82" t="str">
        <f t="shared" si="52"/>
        <v>200331</v>
      </c>
      <c r="AP745" s="82">
        <f>VLOOKUP(AO745,Centros!$AA$2:$AB$490,2,FALSE)</f>
        <v>110221</v>
      </c>
      <c r="AQ745" s="82" t="str">
        <f>VLOOKUP(AP745,Centros!$U$2:$V$281,2,FALSE)</f>
        <v>COLEGIO INMACULADA DE OVIEDO</v>
      </c>
      <c r="AR745" s="82" t="str">
        <f>VLOOKUP(A745,Centros!$AC$2:$AE$349,3,FALSE)</f>
        <v>SMI</v>
      </c>
      <c r="AS745" s="82">
        <f t="shared" si="53"/>
        <v>110221</v>
      </c>
      <c r="AT745" s="82">
        <f t="shared" si="55"/>
        <v>20033</v>
      </c>
    </row>
    <row r="746" spans="1:46" x14ac:dyDescent="0.3">
      <c r="A746" s="70">
        <v>19249</v>
      </c>
      <c r="B746" s="70">
        <v>1</v>
      </c>
      <c r="C746" s="71" t="s">
        <v>9408</v>
      </c>
      <c r="D746" s="70">
        <v>1</v>
      </c>
      <c r="E746" s="71" t="s">
        <v>9409</v>
      </c>
      <c r="F746" s="72">
        <v>45904</v>
      </c>
      <c r="G746" s="72"/>
      <c r="H746" s="71" t="s">
        <v>9410</v>
      </c>
      <c r="I746" s="71" t="s">
        <v>9411</v>
      </c>
      <c r="J746" s="71" t="s">
        <v>9412</v>
      </c>
      <c r="K746" s="71" t="s">
        <v>9413</v>
      </c>
      <c r="L746" s="71" t="s">
        <v>9414</v>
      </c>
      <c r="M746" s="71" t="s">
        <v>9415</v>
      </c>
      <c r="N746" s="71" t="s">
        <v>9416</v>
      </c>
      <c r="O746" s="71" t="s">
        <v>413</v>
      </c>
      <c r="P746" s="70">
        <v>300</v>
      </c>
      <c r="Q746" s="71" t="s">
        <v>78</v>
      </c>
      <c r="R746" s="70">
        <v>100</v>
      </c>
      <c r="S746" s="72">
        <v>38261</v>
      </c>
      <c r="T746" s="71" t="s">
        <v>9417</v>
      </c>
      <c r="U746" s="71" t="s">
        <v>126</v>
      </c>
      <c r="V746" s="72">
        <v>24850</v>
      </c>
      <c r="W746" s="71" t="s">
        <v>70</v>
      </c>
      <c r="X746" s="71" t="s">
        <v>42</v>
      </c>
      <c r="Y746" s="71" t="s">
        <v>36</v>
      </c>
      <c r="Z746" s="70">
        <v>0</v>
      </c>
      <c r="AA746" s="70">
        <v>6</v>
      </c>
      <c r="AB746" s="71" t="s">
        <v>36</v>
      </c>
      <c r="AC746" s="71" t="s">
        <v>9418</v>
      </c>
      <c r="AD746" s="71" t="s">
        <v>44</v>
      </c>
      <c r="AE746" s="71" t="s">
        <v>61</v>
      </c>
      <c r="AF746" s="71" t="s">
        <v>352</v>
      </c>
      <c r="AG746" s="71" t="s">
        <v>46</v>
      </c>
      <c r="AH746" s="73">
        <v>1467.37</v>
      </c>
      <c r="AI746" s="73">
        <v>239.98</v>
      </c>
      <c r="AJ746" s="73">
        <v>547.53</v>
      </c>
      <c r="AK746" s="70"/>
      <c r="AL746" s="73">
        <v>2254.88</v>
      </c>
      <c r="AM746" s="73">
        <v>75.16</v>
      </c>
      <c r="AN746" s="109">
        <f t="shared" si="54"/>
        <v>9.3949999999999996</v>
      </c>
      <c r="AO746" s="82" t="str">
        <f t="shared" si="52"/>
        <v>192491</v>
      </c>
      <c r="AP746" s="82">
        <f>VLOOKUP(AO746,Centros!$AA$2:$AB$490,2,FALSE)</f>
        <v>110101</v>
      </c>
      <c r="AQ746" s="82" t="str">
        <f>VLOOKUP(AP746,Centros!$U$2:$V$281,2,FALSE)</f>
        <v>COLEGIO CORAZON DE MARIA -ZAMORA</v>
      </c>
      <c r="AR746" s="82" t="str">
        <f>VLOOKUP(A746,Centros!$AC$2:$AE$349,3,FALSE)</f>
        <v>ALGADI</v>
      </c>
      <c r="AS746" s="82">
        <f t="shared" si="53"/>
        <v>110101</v>
      </c>
      <c r="AT746" s="82">
        <f t="shared" si="55"/>
        <v>19249</v>
      </c>
    </row>
    <row r="747" spans="1:46" x14ac:dyDescent="0.3">
      <c r="A747" s="70">
        <v>19228</v>
      </c>
      <c r="B747" s="70">
        <v>1748</v>
      </c>
      <c r="C747" s="71" t="s">
        <v>6494</v>
      </c>
      <c r="D747" s="70">
        <v>1748</v>
      </c>
      <c r="E747" s="71" t="s">
        <v>35</v>
      </c>
      <c r="F747" s="72">
        <v>45908</v>
      </c>
      <c r="G747" s="72"/>
      <c r="H747" s="71" t="s">
        <v>6495</v>
      </c>
      <c r="I747" s="71" t="s">
        <v>6496</v>
      </c>
      <c r="J747" s="71" t="s">
        <v>36</v>
      </c>
      <c r="K747" s="71" t="s">
        <v>6497</v>
      </c>
      <c r="L747" s="71" t="s">
        <v>6498</v>
      </c>
      <c r="M747" s="71" t="s">
        <v>6499</v>
      </c>
      <c r="N747" s="71" t="s">
        <v>37</v>
      </c>
      <c r="O747" s="71" t="s">
        <v>38</v>
      </c>
      <c r="P747" s="70">
        <v>300</v>
      </c>
      <c r="Q747" s="71" t="s">
        <v>78</v>
      </c>
      <c r="R747" s="70">
        <v>50</v>
      </c>
      <c r="S747" s="72">
        <v>45390</v>
      </c>
      <c r="T747" s="71" t="s">
        <v>5270</v>
      </c>
      <c r="U747" s="71" t="s">
        <v>40</v>
      </c>
      <c r="V747" s="72">
        <v>30675</v>
      </c>
      <c r="W747" s="71" t="s">
        <v>896</v>
      </c>
      <c r="X747" s="71" t="s">
        <v>42</v>
      </c>
      <c r="Y747" s="71" t="s">
        <v>36</v>
      </c>
      <c r="Z747" s="70">
        <v>0</v>
      </c>
      <c r="AA747" s="70">
        <v>10</v>
      </c>
      <c r="AB747" s="71" t="s">
        <v>36</v>
      </c>
      <c r="AC747" s="71" t="s">
        <v>2905</v>
      </c>
      <c r="AD747" s="71" t="s">
        <v>44</v>
      </c>
      <c r="AE747" s="71" t="s">
        <v>45</v>
      </c>
      <c r="AF747" s="71" t="s">
        <v>40</v>
      </c>
      <c r="AG747" s="71" t="s">
        <v>55</v>
      </c>
      <c r="AH747" s="73">
        <v>651.49</v>
      </c>
      <c r="AI747" s="73">
        <v>90.64</v>
      </c>
      <c r="AJ747" s="73">
        <v>245.47</v>
      </c>
      <c r="AK747" s="70"/>
      <c r="AL747" s="73">
        <v>987.6</v>
      </c>
      <c r="AM747" s="73">
        <v>32.92</v>
      </c>
      <c r="AN747" s="109">
        <f t="shared" si="54"/>
        <v>8.23</v>
      </c>
      <c r="AO747" s="82" t="str">
        <f t="shared" si="52"/>
        <v>19228119</v>
      </c>
      <c r="AP747" s="82">
        <f>VLOOKUP(AO747,Centros!$AA$2:$AB$490,2,FALSE)</f>
        <v>110301</v>
      </c>
      <c r="AQ747" s="82" t="str">
        <f>VLOOKUP(AP747,Centros!$U$2:$V$281,2,FALSE)</f>
        <v>FUND. ED. MARY WARD (IRL. SOTO)</v>
      </c>
      <c r="AR747" s="82" t="str">
        <f>VLOOKUP(A747,Centros!$AC$2:$AE$349,3,FALSE)</f>
        <v>ALGADI</v>
      </c>
      <c r="AS747" s="82">
        <f t="shared" si="53"/>
        <v>110301</v>
      </c>
      <c r="AT747" s="82">
        <f t="shared" si="55"/>
        <v>19228</v>
      </c>
    </row>
    <row r="748" spans="1:46" x14ac:dyDescent="0.3">
      <c r="A748" s="70">
        <v>19209</v>
      </c>
      <c r="B748" s="70">
        <v>9</v>
      </c>
      <c r="C748" s="71" t="s">
        <v>9419</v>
      </c>
      <c r="D748" s="70">
        <v>9</v>
      </c>
      <c r="E748" s="71" t="s">
        <v>1234</v>
      </c>
      <c r="F748" s="72">
        <v>45908</v>
      </c>
      <c r="G748" s="72"/>
      <c r="H748" s="71" t="s">
        <v>9420</v>
      </c>
      <c r="I748" s="71" t="s">
        <v>9421</v>
      </c>
      <c r="J748" s="71" t="s">
        <v>9422</v>
      </c>
      <c r="K748" s="71" t="s">
        <v>9423</v>
      </c>
      <c r="L748" s="71" t="s">
        <v>9424</v>
      </c>
      <c r="M748" s="71" t="s">
        <v>9425</v>
      </c>
      <c r="N748" s="71" t="s">
        <v>8785</v>
      </c>
      <c r="O748" s="71" t="s">
        <v>266</v>
      </c>
      <c r="P748" s="70">
        <v>300</v>
      </c>
      <c r="Q748" s="71" t="s">
        <v>57</v>
      </c>
      <c r="R748" s="70">
        <v>62.5</v>
      </c>
      <c r="S748" s="72">
        <v>38273</v>
      </c>
      <c r="T748" s="71" t="s">
        <v>1238</v>
      </c>
      <c r="U748" s="71" t="s">
        <v>330</v>
      </c>
      <c r="V748" s="72">
        <v>22613</v>
      </c>
      <c r="W748" s="71" t="s">
        <v>111</v>
      </c>
      <c r="X748" s="71" t="s">
        <v>42</v>
      </c>
      <c r="Y748" s="71" t="s">
        <v>36</v>
      </c>
      <c r="Z748" s="70">
        <v>0</v>
      </c>
      <c r="AA748" s="70">
        <v>9</v>
      </c>
      <c r="AB748" s="71" t="s">
        <v>36</v>
      </c>
      <c r="AC748" s="71" t="s">
        <v>2912</v>
      </c>
      <c r="AD748" s="71" t="s">
        <v>44</v>
      </c>
      <c r="AE748" s="71" t="s">
        <v>61</v>
      </c>
      <c r="AF748" s="71" t="s">
        <v>361</v>
      </c>
      <c r="AG748" s="71" t="s">
        <v>46</v>
      </c>
      <c r="AH748" s="73">
        <v>933.67</v>
      </c>
      <c r="AI748" s="73">
        <v>147.04</v>
      </c>
      <c r="AJ748" s="73">
        <v>346.58</v>
      </c>
      <c r="AK748" s="70"/>
      <c r="AL748" s="73">
        <v>1427.29</v>
      </c>
      <c r="AM748" s="73">
        <v>47.58</v>
      </c>
      <c r="AN748" s="109">
        <f t="shared" si="54"/>
        <v>9.516</v>
      </c>
      <c r="AO748" s="82" t="str">
        <f t="shared" si="52"/>
        <v>192093</v>
      </c>
      <c r="AP748" s="82">
        <f>VLOOKUP(AO748,Centros!$AA$2:$AB$490,2,FALSE)</f>
        <v>110039</v>
      </c>
      <c r="AQ748" s="82" t="str">
        <f>VLOOKUP(AP748,Centros!$U$2:$V$281,2,FALSE)</f>
        <v>COLEGIO MM. CONCEPCIONISTAS BURGOS</v>
      </c>
      <c r="AR748" s="82" t="str">
        <f>VLOOKUP(A748,Centros!$AC$2:$AE$349,3,FALSE)</f>
        <v>ALGADI</v>
      </c>
      <c r="AS748" s="82">
        <f t="shared" si="53"/>
        <v>110039</v>
      </c>
      <c r="AT748" s="82">
        <f t="shared" si="55"/>
        <v>19209</v>
      </c>
    </row>
    <row r="749" spans="1:46" x14ac:dyDescent="0.3">
      <c r="A749" s="70">
        <v>20028</v>
      </c>
      <c r="B749" s="70">
        <v>701</v>
      </c>
      <c r="C749" s="71" t="s">
        <v>6500</v>
      </c>
      <c r="D749" s="70">
        <v>701</v>
      </c>
      <c r="E749" s="71" t="s">
        <v>63</v>
      </c>
      <c r="F749" s="72">
        <v>45915</v>
      </c>
      <c r="G749" s="72"/>
      <c r="H749" s="71" t="s">
        <v>6501</v>
      </c>
      <c r="I749" s="71" t="s">
        <v>6502</v>
      </c>
      <c r="J749" s="71" t="s">
        <v>36</v>
      </c>
      <c r="K749" s="71" t="s">
        <v>6503</v>
      </c>
      <c r="L749" s="71" t="s">
        <v>6504</v>
      </c>
      <c r="M749" s="71" t="s">
        <v>6505</v>
      </c>
      <c r="N749" s="71" t="s">
        <v>37</v>
      </c>
      <c r="O749" s="71" t="s">
        <v>38</v>
      </c>
      <c r="P749" s="70">
        <v>300</v>
      </c>
      <c r="Q749" s="71" t="s">
        <v>57</v>
      </c>
      <c r="R749" s="70">
        <v>31.25</v>
      </c>
      <c r="S749" s="72">
        <v>45201</v>
      </c>
      <c r="T749" s="71" t="s">
        <v>6067</v>
      </c>
      <c r="U749" s="71" t="s">
        <v>79</v>
      </c>
      <c r="V749" s="72">
        <v>24269</v>
      </c>
      <c r="W749" s="71" t="s">
        <v>204</v>
      </c>
      <c r="X749" s="71" t="s">
        <v>42</v>
      </c>
      <c r="Y749" s="71" t="s">
        <v>36</v>
      </c>
      <c r="Z749" s="70">
        <v>0</v>
      </c>
      <c r="AA749" s="70">
        <v>10</v>
      </c>
      <c r="AB749" s="71" t="s">
        <v>36</v>
      </c>
      <c r="AC749" s="71" t="s">
        <v>2905</v>
      </c>
      <c r="AD749" s="71" t="s">
        <v>44</v>
      </c>
      <c r="AE749" s="71" t="s">
        <v>45</v>
      </c>
      <c r="AF749" s="71" t="s">
        <v>5324</v>
      </c>
      <c r="AG749" s="71" t="s">
        <v>46</v>
      </c>
      <c r="AH749" s="73">
        <v>375.02</v>
      </c>
      <c r="AI749" s="73">
        <v>56.65</v>
      </c>
      <c r="AJ749" s="73">
        <v>160.07</v>
      </c>
      <c r="AK749" s="70"/>
      <c r="AL749" s="73">
        <v>591.74</v>
      </c>
      <c r="AM749" s="73">
        <v>19.72</v>
      </c>
      <c r="AN749" s="109">
        <f t="shared" si="54"/>
        <v>7.8879999999999999</v>
      </c>
      <c r="AO749" s="82" t="str">
        <f t="shared" si="52"/>
        <v>2002830</v>
      </c>
      <c r="AP749" s="82">
        <f>VLOOKUP(AO749,Centros!$AA$2:$AB$490,2,FALSE)</f>
        <v>110002</v>
      </c>
      <c r="AQ749" s="82" t="str">
        <f>VLOOKUP(AP749,Centros!$U$2:$V$281,2,FALSE)</f>
        <v>CEIIP JOVELLANOS LM</v>
      </c>
      <c r="AR749" s="82" t="str">
        <f>VLOOKUP(A749,Centros!$AC$2:$AE$349,3,FALSE)</f>
        <v>SMI</v>
      </c>
      <c r="AS749" s="82">
        <f t="shared" si="53"/>
        <v>110002</v>
      </c>
      <c r="AT749" s="82">
        <f t="shared" si="55"/>
        <v>20028</v>
      </c>
    </row>
    <row r="750" spans="1:46" x14ac:dyDescent="0.3">
      <c r="A750" s="70">
        <v>19218</v>
      </c>
      <c r="B750" s="70">
        <v>26</v>
      </c>
      <c r="C750" s="71" t="s">
        <v>4346</v>
      </c>
      <c r="D750" s="70">
        <v>26</v>
      </c>
      <c r="E750" s="71" t="s">
        <v>1239</v>
      </c>
      <c r="F750" s="72">
        <v>45810</v>
      </c>
      <c r="G750" s="72"/>
      <c r="H750" s="71" t="s">
        <v>4347</v>
      </c>
      <c r="I750" s="71" t="s">
        <v>4348</v>
      </c>
      <c r="J750" s="71" t="s">
        <v>36</v>
      </c>
      <c r="K750" s="71" t="s">
        <v>4349</v>
      </c>
      <c r="L750" s="71" t="s">
        <v>4350</v>
      </c>
      <c r="M750" s="71" t="s">
        <v>4351</v>
      </c>
      <c r="N750" s="71" t="s">
        <v>1266</v>
      </c>
      <c r="O750" s="71" t="s">
        <v>134</v>
      </c>
      <c r="P750" s="70">
        <v>510</v>
      </c>
      <c r="Q750" s="71" t="s">
        <v>48</v>
      </c>
      <c r="R750" s="70">
        <v>78.94</v>
      </c>
      <c r="S750" s="72">
        <v>45791</v>
      </c>
      <c r="T750" s="71" t="s">
        <v>2866</v>
      </c>
      <c r="U750" s="71" t="s">
        <v>920</v>
      </c>
      <c r="V750" s="72">
        <v>37320</v>
      </c>
      <c r="W750" s="71" t="s">
        <v>208</v>
      </c>
      <c r="X750" s="71" t="s">
        <v>51</v>
      </c>
      <c r="Y750" s="71" t="s">
        <v>52</v>
      </c>
      <c r="Z750" s="70">
        <v>0</v>
      </c>
      <c r="AA750" s="70">
        <v>10</v>
      </c>
      <c r="AB750" s="71" t="s">
        <v>818</v>
      </c>
      <c r="AC750" s="71" t="s">
        <v>2824</v>
      </c>
      <c r="AD750" s="71" t="s">
        <v>162</v>
      </c>
      <c r="AE750" s="71" t="s">
        <v>45</v>
      </c>
      <c r="AF750" s="71" t="s">
        <v>920</v>
      </c>
      <c r="AG750" s="71" t="s">
        <v>46</v>
      </c>
      <c r="AH750" s="73">
        <v>952.04</v>
      </c>
      <c r="AI750" s="73">
        <v>138.38</v>
      </c>
      <c r="AJ750" s="73">
        <v>392.33</v>
      </c>
      <c r="AK750" s="70"/>
      <c r="AL750" s="73">
        <v>1482.75</v>
      </c>
      <c r="AM750" s="73">
        <v>49.43</v>
      </c>
      <c r="AN750" s="109">
        <f t="shared" si="54"/>
        <v>7.8271472004053715</v>
      </c>
      <c r="AO750" s="82" t="str">
        <f t="shared" si="52"/>
        <v>192184</v>
      </c>
      <c r="AP750" s="82">
        <f>VLOOKUP(AO750,Centros!$AA$2:$AB$490,2,FALSE)</f>
        <v>330004</v>
      </c>
      <c r="AQ750" s="82" t="str">
        <f>VLOOKUP(AP750,Centros!$U$2:$V$281,2,FALSE)</f>
        <v>RESIDENCIA  CLARET GRANADA</v>
      </c>
      <c r="AR750" s="82" t="str">
        <f>VLOOKUP(A750,Centros!$AC$2:$AE$349,3,FALSE)</f>
        <v>ALGADI</v>
      </c>
      <c r="AS750" s="82">
        <f t="shared" si="53"/>
        <v>330004</v>
      </c>
      <c r="AT750" s="82">
        <f t="shared" si="55"/>
        <v>19218</v>
      </c>
    </row>
    <row r="751" spans="1:46" x14ac:dyDescent="0.3">
      <c r="A751" s="70">
        <v>19250</v>
      </c>
      <c r="B751" s="70">
        <v>8</v>
      </c>
      <c r="C751" s="71" t="s">
        <v>6506</v>
      </c>
      <c r="D751" s="70">
        <v>8</v>
      </c>
      <c r="E751" s="71" t="s">
        <v>2887</v>
      </c>
      <c r="F751" s="72">
        <v>45903</v>
      </c>
      <c r="G751" s="72"/>
      <c r="H751" s="71" t="s">
        <v>6507</v>
      </c>
      <c r="I751" s="71" t="s">
        <v>6508</v>
      </c>
      <c r="J751" s="71" t="s">
        <v>36</v>
      </c>
      <c r="K751" s="71" t="s">
        <v>6509</v>
      </c>
      <c r="L751" s="71" t="s">
        <v>6510</v>
      </c>
      <c r="M751" s="71" t="s">
        <v>6511</v>
      </c>
      <c r="N751" s="71" t="s">
        <v>2888</v>
      </c>
      <c r="O751" s="71" t="s">
        <v>2703</v>
      </c>
      <c r="P751" s="70">
        <v>300</v>
      </c>
      <c r="Q751" s="71" t="s">
        <v>57</v>
      </c>
      <c r="R751" s="70">
        <v>100</v>
      </c>
      <c r="S751" s="72">
        <v>45903</v>
      </c>
      <c r="T751" s="71" t="s">
        <v>6407</v>
      </c>
      <c r="U751" s="71" t="s">
        <v>69</v>
      </c>
      <c r="V751" s="72">
        <v>27207</v>
      </c>
      <c r="W751" s="71" t="s">
        <v>139</v>
      </c>
      <c r="X751" s="71" t="s">
        <v>51</v>
      </c>
      <c r="Y751" s="71" t="s">
        <v>52</v>
      </c>
      <c r="Z751" s="70">
        <v>0</v>
      </c>
      <c r="AA751" s="70">
        <v>8</v>
      </c>
      <c r="AB751" s="71" t="s">
        <v>36</v>
      </c>
      <c r="AC751" s="71" t="s">
        <v>6409</v>
      </c>
      <c r="AD751" s="71" t="s">
        <v>44</v>
      </c>
      <c r="AE751" s="71" t="s">
        <v>45</v>
      </c>
      <c r="AF751" s="71" t="s">
        <v>69</v>
      </c>
      <c r="AG751" s="71" t="s">
        <v>46</v>
      </c>
      <c r="AH751" s="73">
        <v>1282.67</v>
      </c>
      <c r="AI751" s="73">
        <v>314.67</v>
      </c>
      <c r="AJ751" s="73">
        <v>512.25</v>
      </c>
      <c r="AK751" s="70"/>
      <c r="AL751" s="73">
        <v>2109.59</v>
      </c>
      <c r="AM751" s="73">
        <v>70.319999999999993</v>
      </c>
      <c r="AN751" s="109">
        <f t="shared" si="54"/>
        <v>8.7899999999999991</v>
      </c>
      <c r="AO751" s="82">
        <v>192502</v>
      </c>
      <c r="AP751" s="82">
        <f>VLOOKUP(AO751,Centros!$AA$2:$AB$490,2,FALSE)</f>
        <v>110046</v>
      </c>
      <c r="AQ751" s="82" t="str">
        <f>VLOOKUP(AP751,Centros!$U$2:$V$281,2,FALSE)</f>
        <v>COLEGIO TERESIANAS ZARAGOZA</v>
      </c>
      <c r="AR751" s="82" t="str">
        <f>VLOOKUP(A751,Centros!$AC$2:$AE$349,3,FALSE)</f>
        <v>ALGADI</v>
      </c>
      <c r="AS751" s="82">
        <f t="shared" si="53"/>
        <v>110046</v>
      </c>
      <c r="AT751" s="82">
        <f t="shared" si="55"/>
        <v>19250</v>
      </c>
    </row>
    <row r="752" spans="1:46" x14ac:dyDescent="0.3">
      <c r="A752" s="70">
        <v>19228</v>
      </c>
      <c r="B752" s="70">
        <v>166</v>
      </c>
      <c r="C752" s="71" t="s">
        <v>9426</v>
      </c>
      <c r="D752" s="70">
        <v>166</v>
      </c>
      <c r="E752" s="71" t="s">
        <v>35</v>
      </c>
      <c r="F752" s="72">
        <v>45908</v>
      </c>
      <c r="G752" s="72"/>
      <c r="H752" s="71" t="s">
        <v>9427</v>
      </c>
      <c r="I752" s="71" t="s">
        <v>9428</v>
      </c>
      <c r="J752" s="71" t="s">
        <v>9429</v>
      </c>
      <c r="K752" s="71" t="s">
        <v>9430</v>
      </c>
      <c r="L752" s="71" t="s">
        <v>9431</v>
      </c>
      <c r="M752" s="71" t="s">
        <v>9432</v>
      </c>
      <c r="N752" s="71" t="s">
        <v>174</v>
      </c>
      <c r="O752" s="71" t="s">
        <v>38</v>
      </c>
      <c r="P752" s="70">
        <v>300</v>
      </c>
      <c r="Q752" s="71" t="s">
        <v>78</v>
      </c>
      <c r="R752" s="70">
        <v>100</v>
      </c>
      <c r="S752" s="72">
        <v>43010</v>
      </c>
      <c r="T752" s="71" t="s">
        <v>2835</v>
      </c>
      <c r="U752" s="71" t="s">
        <v>370</v>
      </c>
      <c r="V752" s="72">
        <v>25049</v>
      </c>
      <c r="W752" s="71" t="s">
        <v>161</v>
      </c>
      <c r="X752" s="71" t="s">
        <v>42</v>
      </c>
      <c r="Y752" s="71" t="s">
        <v>36</v>
      </c>
      <c r="Z752" s="70">
        <v>0</v>
      </c>
      <c r="AA752" s="70">
        <v>8</v>
      </c>
      <c r="AB752" s="71" t="s">
        <v>36</v>
      </c>
      <c r="AC752" s="71" t="s">
        <v>2905</v>
      </c>
      <c r="AD752" s="71" t="s">
        <v>44</v>
      </c>
      <c r="AE752" s="71" t="s">
        <v>61</v>
      </c>
      <c r="AF752" s="71" t="s">
        <v>158</v>
      </c>
      <c r="AG752" s="71" t="s">
        <v>46</v>
      </c>
      <c r="AH752" s="73">
        <v>1194.08</v>
      </c>
      <c r="AI752" s="73">
        <v>187.25</v>
      </c>
      <c r="AJ752" s="73">
        <v>456.27</v>
      </c>
      <c r="AK752" s="70"/>
      <c r="AL752" s="73">
        <v>1837.6</v>
      </c>
      <c r="AM752" s="73">
        <v>61.25</v>
      </c>
      <c r="AN752" s="109">
        <f t="shared" si="54"/>
        <v>7.65625</v>
      </c>
      <c r="AO752" s="82" t="str">
        <f t="shared" si="52"/>
        <v>1922844</v>
      </c>
      <c r="AP752" s="82">
        <f>VLOOKUP(AO752,Centros!$AA$2:$AB$490,2,FALSE)</f>
        <v>110066</v>
      </c>
      <c r="AQ752" s="82" t="str">
        <f>VLOOKUP(AP752,Centros!$U$2:$V$281,2,FALSE)</f>
        <v>COL. SAG. CORAZONES MARTIN HEROS</v>
      </c>
      <c r="AR752" s="82" t="str">
        <f>VLOOKUP(A752,Centros!$AC$2:$AE$349,3,FALSE)</f>
        <v>ALGADI</v>
      </c>
      <c r="AS752" s="82">
        <f t="shared" si="53"/>
        <v>110066</v>
      </c>
      <c r="AT752" s="82">
        <f t="shared" si="55"/>
        <v>19228</v>
      </c>
    </row>
    <row r="753" spans="1:46" x14ac:dyDescent="0.3">
      <c r="A753" s="70">
        <v>19228</v>
      </c>
      <c r="B753" s="70">
        <v>2184</v>
      </c>
      <c r="C753" s="71" t="s">
        <v>6513</v>
      </c>
      <c r="D753" s="70">
        <v>2184</v>
      </c>
      <c r="E753" s="71" t="s">
        <v>35</v>
      </c>
      <c r="F753" s="72">
        <v>45901</v>
      </c>
      <c r="G753" s="72"/>
      <c r="H753" s="71" t="s">
        <v>6514</v>
      </c>
      <c r="I753" s="71" t="s">
        <v>6515</v>
      </c>
      <c r="J753" s="71" t="s">
        <v>36</v>
      </c>
      <c r="K753" s="71" t="s">
        <v>6516</v>
      </c>
      <c r="L753" s="71" t="s">
        <v>6517</v>
      </c>
      <c r="M753" s="71" t="s">
        <v>6518</v>
      </c>
      <c r="N753" s="71" t="s">
        <v>37</v>
      </c>
      <c r="O753" s="71" t="s">
        <v>38</v>
      </c>
      <c r="P753" s="70">
        <v>402</v>
      </c>
      <c r="Q753" s="71" t="s">
        <v>3091</v>
      </c>
      <c r="R753" s="70">
        <v>100</v>
      </c>
      <c r="S753" s="72">
        <v>45901</v>
      </c>
      <c r="T753" s="71" t="s">
        <v>4280</v>
      </c>
      <c r="U753" s="71" t="s">
        <v>40</v>
      </c>
      <c r="V753" s="72">
        <v>26916</v>
      </c>
      <c r="W753" s="71" t="s">
        <v>331</v>
      </c>
      <c r="X753" s="71" t="s">
        <v>42</v>
      </c>
      <c r="Y753" s="71" t="s">
        <v>52</v>
      </c>
      <c r="Z753" s="70">
        <v>0</v>
      </c>
      <c r="AA753" s="70">
        <v>10</v>
      </c>
      <c r="AB753" s="71" t="s">
        <v>36</v>
      </c>
      <c r="AC753" s="71" t="s">
        <v>2905</v>
      </c>
      <c r="AD753" s="71" t="s">
        <v>44</v>
      </c>
      <c r="AE753" s="71" t="s">
        <v>45</v>
      </c>
      <c r="AF753" s="71" t="s">
        <v>40</v>
      </c>
      <c r="AG753" s="71" t="s">
        <v>46</v>
      </c>
      <c r="AH753" s="73">
        <v>1300</v>
      </c>
      <c r="AI753" s="73">
        <v>181.29</v>
      </c>
      <c r="AJ753" s="73">
        <v>492.82</v>
      </c>
      <c r="AK753" s="70"/>
      <c r="AL753" s="73">
        <v>1974.11</v>
      </c>
      <c r="AM753" s="73">
        <v>65.8</v>
      </c>
      <c r="AN753" s="109">
        <f t="shared" si="54"/>
        <v>8.2249999999999996</v>
      </c>
      <c r="AO753" s="82" t="str">
        <f t="shared" si="52"/>
        <v>1922884</v>
      </c>
      <c r="AP753" s="82">
        <f>VLOOKUP(AO753,Centros!$AA$2:$AB$490,2,FALSE)</f>
        <v>340127</v>
      </c>
      <c r="AQ753" s="82" t="str">
        <f>VLOOKUP(AP753,Centros!$U$2:$V$281,2,FALSE)</f>
        <v>COMUNIDAD C. E. SAN JOSE</v>
      </c>
      <c r="AR753" s="82" t="str">
        <f>VLOOKUP(A753,Centros!$AC$2:$AE$349,3,FALSE)</f>
        <v>ALGADI</v>
      </c>
      <c r="AS753" s="82">
        <f t="shared" si="53"/>
        <v>340127</v>
      </c>
      <c r="AT753" s="82">
        <f t="shared" si="55"/>
        <v>19228</v>
      </c>
    </row>
    <row r="754" spans="1:46" x14ac:dyDescent="0.3">
      <c r="A754" s="70">
        <v>19203</v>
      </c>
      <c r="B754" s="70">
        <v>50</v>
      </c>
      <c r="C754" s="71" t="s">
        <v>6519</v>
      </c>
      <c r="D754" s="70">
        <v>50</v>
      </c>
      <c r="E754" s="71" t="s">
        <v>1231</v>
      </c>
      <c r="F754" s="72">
        <v>45894</v>
      </c>
      <c r="G754" s="72"/>
      <c r="H754" s="71" t="s">
        <v>6520</v>
      </c>
      <c r="I754" s="71" t="s">
        <v>6521</v>
      </c>
      <c r="J754" s="71" t="s">
        <v>36</v>
      </c>
      <c r="K754" s="71" t="s">
        <v>6522</v>
      </c>
      <c r="L754" s="71" t="s">
        <v>6523</v>
      </c>
      <c r="M754" s="71" t="s">
        <v>6524</v>
      </c>
      <c r="N754" s="71" t="s">
        <v>347</v>
      </c>
      <c r="O754" s="71" t="s">
        <v>157</v>
      </c>
      <c r="P754" s="70">
        <v>389</v>
      </c>
      <c r="Q754" s="71" t="s">
        <v>5340</v>
      </c>
      <c r="R754" s="70">
        <v>75</v>
      </c>
      <c r="S754" s="72">
        <v>45422</v>
      </c>
      <c r="T754" s="71" t="s">
        <v>1232</v>
      </c>
      <c r="U754" s="71" t="s">
        <v>40</v>
      </c>
      <c r="V754" s="72">
        <v>26202</v>
      </c>
      <c r="W754" s="71" t="s">
        <v>70</v>
      </c>
      <c r="X754" s="71" t="s">
        <v>42</v>
      </c>
      <c r="Y754" s="71" t="s">
        <v>43</v>
      </c>
      <c r="Z754" s="70">
        <v>0</v>
      </c>
      <c r="AA754" s="70">
        <v>10</v>
      </c>
      <c r="AB754" s="71" t="s">
        <v>36</v>
      </c>
      <c r="AC754" s="71" t="s">
        <v>2910</v>
      </c>
      <c r="AD754" s="71" t="s">
        <v>44</v>
      </c>
      <c r="AE754" s="71" t="s">
        <v>45</v>
      </c>
      <c r="AF754" s="71" t="s">
        <v>40</v>
      </c>
      <c r="AG754" s="71" t="s">
        <v>46</v>
      </c>
      <c r="AH754" s="73">
        <v>1177.58</v>
      </c>
      <c r="AI754" s="70"/>
      <c r="AJ754" s="73">
        <v>377.66</v>
      </c>
      <c r="AK754" s="70"/>
      <c r="AL754" s="73">
        <v>1555.24</v>
      </c>
      <c r="AM754" s="73">
        <v>51.84</v>
      </c>
      <c r="AN754" s="109">
        <f t="shared" si="54"/>
        <v>8.64</v>
      </c>
      <c r="AO754" s="82" t="str">
        <f t="shared" si="52"/>
        <v>192031</v>
      </c>
      <c r="AP754" s="82">
        <f>VLOOKUP(AO754,Centros!$AA$2:$AB$490,2,FALSE)</f>
        <v>110050</v>
      </c>
      <c r="AQ754" s="82" t="str">
        <f>VLOOKUP(AP754,Centros!$U$2:$V$281,2,FALSE)</f>
        <v>PADRE DEHON</v>
      </c>
      <c r="AR754" s="82" t="str">
        <f>VLOOKUP(A754,Centros!$AC$2:$AE$349,3,FALSE)</f>
        <v>ALGADI</v>
      </c>
      <c r="AS754" s="82">
        <f t="shared" si="53"/>
        <v>110050</v>
      </c>
      <c r="AT754" s="82">
        <f t="shared" si="55"/>
        <v>19203</v>
      </c>
    </row>
    <row r="755" spans="1:46" x14ac:dyDescent="0.3">
      <c r="A755" s="70">
        <v>19228</v>
      </c>
      <c r="B755" s="70">
        <v>1341</v>
      </c>
      <c r="C755" s="71" t="s">
        <v>9433</v>
      </c>
      <c r="D755" s="70">
        <v>1341</v>
      </c>
      <c r="E755" s="71" t="s">
        <v>35</v>
      </c>
      <c r="F755" s="72">
        <v>45908</v>
      </c>
      <c r="G755" s="72"/>
      <c r="H755" s="71" t="s">
        <v>9434</v>
      </c>
      <c r="I755" s="71" t="s">
        <v>9435</v>
      </c>
      <c r="J755" s="71" t="s">
        <v>36</v>
      </c>
      <c r="K755" s="71" t="s">
        <v>9436</v>
      </c>
      <c r="L755" s="71" t="s">
        <v>9437</v>
      </c>
      <c r="M755" s="71" t="s">
        <v>9438</v>
      </c>
      <c r="N755" s="71" t="s">
        <v>264</v>
      </c>
      <c r="O755" s="71" t="s">
        <v>38</v>
      </c>
      <c r="P755" s="70">
        <v>389</v>
      </c>
      <c r="Q755" s="71" t="s">
        <v>5340</v>
      </c>
      <c r="R755" s="70">
        <v>43.75</v>
      </c>
      <c r="S755" s="72">
        <v>44445</v>
      </c>
      <c r="T755" s="71" t="s">
        <v>7405</v>
      </c>
      <c r="U755" s="71" t="s">
        <v>40</v>
      </c>
      <c r="V755" s="72">
        <v>27310</v>
      </c>
      <c r="W755" s="71" t="s">
        <v>127</v>
      </c>
      <c r="X755" s="71" t="s">
        <v>42</v>
      </c>
      <c r="Y755" s="71" t="s">
        <v>52</v>
      </c>
      <c r="Z755" s="70">
        <v>0</v>
      </c>
      <c r="AA755" s="70">
        <v>10</v>
      </c>
      <c r="AB755" s="71" t="s">
        <v>36</v>
      </c>
      <c r="AC755" s="71" t="s">
        <v>2905</v>
      </c>
      <c r="AD755" s="71" t="s">
        <v>44</v>
      </c>
      <c r="AE755" s="71" t="s">
        <v>45</v>
      </c>
      <c r="AF755" s="71" t="s">
        <v>40</v>
      </c>
      <c r="AG755" s="71" t="s">
        <v>46</v>
      </c>
      <c r="AH755" s="73">
        <v>638.01</v>
      </c>
      <c r="AI755" s="73">
        <v>79.31</v>
      </c>
      <c r="AJ755" s="73">
        <v>230.04</v>
      </c>
      <c r="AK755" s="70"/>
      <c r="AL755" s="73">
        <v>947.36</v>
      </c>
      <c r="AM755" s="73">
        <v>31.58</v>
      </c>
      <c r="AN755" s="109">
        <f t="shared" si="54"/>
        <v>9.0228571428571431</v>
      </c>
      <c r="AO755" s="82" t="str">
        <f t="shared" si="52"/>
        <v>19228107</v>
      </c>
      <c r="AP755" s="82">
        <f>VLOOKUP(AO755,Centros!$AA$2:$AB$490,2,FALSE)</f>
        <v>110216</v>
      </c>
      <c r="AQ755" s="82" t="str">
        <f>VLOOKUP(AP755,Centros!$U$2:$V$281,2,FALSE)</f>
        <v>COL. MATER INMACULATA</v>
      </c>
      <c r="AR755" s="82" t="str">
        <f>VLOOKUP(A755,Centros!$AC$2:$AE$349,3,FALSE)</f>
        <v>ALGADI</v>
      </c>
      <c r="AS755" s="82">
        <f t="shared" si="53"/>
        <v>110216</v>
      </c>
      <c r="AT755" s="82">
        <f t="shared" si="55"/>
        <v>19228</v>
      </c>
    </row>
    <row r="756" spans="1:46" x14ac:dyDescent="0.3">
      <c r="A756" s="70">
        <v>19228</v>
      </c>
      <c r="B756" s="70">
        <v>2113</v>
      </c>
      <c r="C756" s="71" t="s">
        <v>6525</v>
      </c>
      <c r="D756" s="70">
        <v>2113</v>
      </c>
      <c r="E756" s="71" t="s">
        <v>35</v>
      </c>
      <c r="F756" s="72">
        <v>45857</v>
      </c>
      <c r="G756" s="72"/>
      <c r="H756" s="71" t="s">
        <v>6526</v>
      </c>
      <c r="I756" s="71" t="s">
        <v>6527</v>
      </c>
      <c r="J756" s="71" t="s">
        <v>36</v>
      </c>
      <c r="K756" s="71" t="s">
        <v>6528</v>
      </c>
      <c r="L756" s="71" t="s">
        <v>6529</v>
      </c>
      <c r="M756" s="71" t="s">
        <v>6530</v>
      </c>
      <c r="N756" s="71" t="s">
        <v>37</v>
      </c>
      <c r="O756" s="71" t="s">
        <v>38</v>
      </c>
      <c r="P756" s="70">
        <v>100</v>
      </c>
      <c r="Q756" s="71" t="s">
        <v>2951</v>
      </c>
      <c r="R756" s="70">
        <v>100</v>
      </c>
      <c r="S756" s="72">
        <v>45857</v>
      </c>
      <c r="T756" s="71" t="s">
        <v>1323</v>
      </c>
      <c r="U756" s="71" t="s">
        <v>155</v>
      </c>
      <c r="V756" s="72">
        <v>34269</v>
      </c>
      <c r="W756" s="71" t="s">
        <v>1324</v>
      </c>
      <c r="X756" s="71" t="s">
        <v>51</v>
      </c>
      <c r="Y756" s="71" t="s">
        <v>52</v>
      </c>
      <c r="Z756" s="70">
        <v>0</v>
      </c>
      <c r="AA756" s="70">
        <v>6</v>
      </c>
      <c r="AB756" s="71" t="s">
        <v>36</v>
      </c>
      <c r="AC756" s="71" t="s">
        <v>2905</v>
      </c>
      <c r="AD756" s="71" t="s">
        <v>44</v>
      </c>
      <c r="AE756" s="71" t="s">
        <v>45</v>
      </c>
      <c r="AF756" s="71" t="s">
        <v>155</v>
      </c>
      <c r="AG756" s="71" t="s">
        <v>55</v>
      </c>
      <c r="AH756" s="73">
        <v>2083.33</v>
      </c>
      <c r="AI756" s="70"/>
      <c r="AJ756" s="73">
        <v>668.13</v>
      </c>
      <c r="AK756" s="70"/>
      <c r="AL756" s="73">
        <v>2751.46</v>
      </c>
      <c r="AM756" s="73">
        <v>91.72</v>
      </c>
      <c r="AN756" s="109">
        <f t="shared" si="54"/>
        <v>11.465</v>
      </c>
      <c r="AO756" s="82" t="str">
        <f t="shared" si="52"/>
        <v>19228128</v>
      </c>
      <c r="AP756" s="82">
        <f>VLOOKUP(AO756,Centros!$AA$2:$AB$490,2,FALSE)</f>
        <v>777782</v>
      </c>
      <c r="AQ756" s="82" t="str">
        <f>VLOOKUP(AP756,Centros!$U$2:$V$281,2,FALSE)</f>
        <v>COCINA CENTRAL NAVE SAN FERNANDO</v>
      </c>
      <c r="AR756" s="82" t="str">
        <f>VLOOKUP(A756,Centros!$AC$2:$AE$349,3,FALSE)</f>
        <v>ALGADI</v>
      </c>
      <c r="AS756" s="82">
        <f t="shared" si="53"/>
        <v>777782</v>
      </c>
      <c r="AT756" s="82">
        <f t="shared" si="55"/>
        <v>19228</v>
      </c>
    </row>
    <row r="757" spans="1:46" x14ac:dyDescent="0.3">
      <c r="A757" s="70">
        <v>19228</v>
      </c>
      <c r="B757" s="70">
        <v>255</v>
      </c>
      <c r="C757" s="71" t="s">
        <v>6531</v>
      </c>
      <c r="D757" s="70">
        <v>255</v>
      </c>
      <c r="E757" s="71" t="s">
        <v>35</v>
      </c>
      <c r="F757" s="72">
        <v>45904</v>
      </c>
      <c r="G757" s="72"/>
      <c r="H757" s="71" t="s">
        <v>6532</v>
      </c>
      <c r="I757" s="71" t="s">
        <v>6533</v>
      </c>
      <c r="J757" s="71" t="s">
        <v>36</v>
      </c>
      <c r="K757" s="71" t="s">
        <v>6534</v>
      </c>
      <c r="L757" s="71" t="s">
        <v>6535</v>
      </c>
      <c r="M757" s="71" t="s">
        <v>6536</v>
      </c>
      <c r="N757" s="71" t="s">
        <v>47</v>
      </c>
      <c r="O757" s="71" t="s">
        <v>38</v>
      </c>
      <c r="P757" s="70">
        <v>300</v>
      </c>
      <c r="Q757" s="71" t="s">
        <v>78</v>
      </c>
      <c r="R757" s="70">
        <v>50</v>
      </c>
      <c r="S757" s="72">
        <v>38596</v>
      </c>
      <c r="T757" s="71" t="s">
        <v>123</v>
      </c>
      <c r="U757" s="71" t="s">
        <v>90</v>
      </c>
      <c r="V757" s="72">
        <v>25204</v>
      </c>
      <c r="W757" s="71" t="s">
        <v>125</v>
      </c>
      <c r="X757" s="71" t="s">
        <v>42</v>
      </c>
      <c r="Y757" s="71" t="s">
        <v>36</v>
      </c>
      <c r="Z757" s="70">
        <v>0</v>
      </c>
      <c r="AA757" s="70">
        <v>10</v>
      </c>
      <c r="AB757" s="71" t="s">
        <v>818</v>
      </c>
      <c r="AC757" s="71" t="s">
        <v>2825</v>
      </c>
      <c r="AD757" s="71" t="s">
        <v>92</v>
      </c>
      <c r="AE757" s="71" t="s">
        <v>53</v>
      </c>
      <c r="AF757" s="71" t="s">
        <v>6537</v>
      </c>
      <c r="AG757" s="71" t="s">
        <v>46</v>
      </c>
      <c r="AH757" s="73">
        <v>864.3</v>
      </c>
      <c r="AI757" s="73">
        <v>119.06</v>
      </c>
      <c r="AJ757" s="73">
        <v>336.01</v>
      </c>
      <c r="AK757" s="70"/>
      <c r="AL757" s="73">
        <v>1319.37</v>
      </c>
      <c r="AM757" s="73">
        <v>42.56</v>
      </c>
      <c r="AN757" s="109">
        <f t="shared" si="54"/>
        <v>10.64</v>
      </c>
      <c r="AO757" s="82" t="str">
        <f t="shared" si="52"/>
        <v>1922832</v>
      </c>
      <c r="AP757" s="82">
        <f>VLOOKUP(AO757,Centros!$AA$2:$AB$490,2,FALSE)</f>
        <v>110061</v>
      </c>
      <c r="AQ757" s="82" t="str">
        <f>VLOOKUP(AP757,Centros!$U$2:$V$281,2,FALSE)</f>
        <v>COL. SAN AGUSTIN - MADRID</v>
      </c>
      <c r="AR757" s="82" t="str">
        <f>VLOOKUP(A757,Centros!$AC$2:$AE$349,3,FALSE)</f>
        <v>ALGADI</v>
      </c>
      <c r="AS757" s="82">
        <f t="shared" si="53"/>
        <v>110061</v>
      </c>
      <c r="AT757" s="82">
        <f t="shared" si="55"/>
        <v>19228</v>
      </c>
    </row>
    <row r="758" spans="1:46" x14ac:dyDescent="0.3">
      <c r="A758" s="70">
        <v>19228</v>
      </c>
      <c r="B758" s="70">
        <v>212</v>
      </c>
      <c r="C758" s="71" t="s">
        <v>4352</v>
      </c>
      <c r="D758" s="70">
        <v>212</v>
      </c>
      <c r="E758" s="71" t="s">
        <v>35</v>
      </c>
      <c r="F758" s="72">
        <v>45054</v>
      </c>
      <c r="G758" s="72"/>
      <c r="H758" s="71" t="s">
        <v>4353</v>
      </c>
      <c r="I758" s="71" t="s">
        <v>4354</v>
      </c>
      <c r="J758" s="71" t="s">
        <v>36</v>
      </c>
      <c r="K758" s="71" t="s">
        <v>4355</v>
      </c>
      <c r="L758" s="71" t="s">
        <v>4356</v>
      </c>
      <c r="M758" s="71" t="s">
        <v>4357</v>
      </c>
      <c r="N758" s="71" t="s">
        <v>211</v>
      </c>
      <c r="O758" s="71" t="s">
        <v>38</v>
      </c>
      <c r="P758" s="70">
        <v>200</v>
      </c>
      <c r="Q758" s="71" t="s">
        <v>2925</v>
      </c>
      <c r="R758" s="70">
        <v>87.5</v>
      </c>
      <c r="S758" s="72">
        <v>38285</v>
      </c>
      <c r="T758" s="71" t="s">
        <v>2836</v>
      </c>
      <c r="U758" s="71" t="s">
        <v>58</v>
      </c>
      <c r="V758" s="72">
        <v>21884</v>
      </c>
      <c r="W758" s="71" t="s">
        <v>131</v>
      </c>
      <c r="X758" s="71" t="s">
        <v>42</v>
      </c>
      <c r="Y758" s="71" t="s">
        <v>36</v>
      </c>
      <c r="Z758" s="70">
        <v>0</v>
      </c>
      <c r="AA758" s="70">
        <v>10</v>
      </c>
      <c r="AB758" s="71" t="s">
        <v>36</v>
      </c>
      <c r="AC758" s="71" t="s">
        <v>2905</v>
      </c>
      <c r="AD758" s="71" t="s">
        <v>44</v>
      </c>
      <c r="AE758" s="71" t="s">
        <v>53</v>
      </c>
      <c r="AF758" s="71" t="s">
        <v>4358</v>
      </c>
      <c r="AG758" s="71" t="s">
        <v>46</v>
      </c>
      <c r="AH758" s="73">
        <v>1232.68</v>
      </c>
      <c r="AI758" s="70"/>
      <c r="AJ758" s="73">
        <v>-996.5</v>
      </c>
      <c r="AK758" s="70"/>
      <c r="AL758" s="73">
        <v>236.18</v>
      </c>
      <c r="AM758" s="73">
        <v>7.62</v>
      </c>
      <c r="AN758" s="109">
        <f t="shared" si="54"/>
        <v>1.0885714285714285</v>
      </c>
      <c r="AO758" s="82" t="str">
        <f t="shared" si="52"/>
        <v>1922836</v>
      </c>
      <c r="AP758" s="82">
        <f>VLOOKUP(AO758,Centros!$AA$2:$AB$490,2,FALSE)</f>
        <v>110030</v>
      </c>
      <c r="AQ758" s="82" t="str">
        <f>VLOOKUP(AP758,Centros!$U$2:$V$281,2,FALSE)</f>
        <v>COLEGIO INMACULADA</v>
      </c>
      <c r="AR758" s="82" t="str">
        <f>VLOOKUP(A758,Centros!$AC$2:$AE$349,3,FALSE)</f>
        <v>ALGADI</v>
      </c>
      <c r="AS758" s="82">
        <f t="shared" si="53"/>
        <v>110030</v>
      </c>
      <c r="AT758" s="82">
        <f t="shared" si="55"/>
        <v>19228</v>
      </c>
    </row>
    <row r="759" spans="1:46" x14ac:dyDescent="0.3">
      <c r="A759" s="70">
        <v>20028</v>
      </c>
      <c r="B759" s="70">
        <v>1083</v>
      </c>
      <c r="C759" s="71" t="s">
        <v>9439</v>
      </c>
      <c r="D759" s="70">
        <v>1083</v>
      </c>
      <c r="E759" s="71" t="s">
        <v>63</v>
      </c>
      <c r="F759" s="72">
        <v>45911</v>
      </c>
      <c r="G759" s="72"/>
      <c r="H759" s="71" t="s">
        <v>9440</v>
      </c>
      <c r="I759" s="71" t="s">
        <v>9441</v>
      </c>
      <c r="J759" s="71" t="s">
        <v>36</v>
      </c>
      <c r="K759" s="71" t="s">
        <v>9442</v>
      </c>
      <c r="L759" s="71" t="s">
        <v>9443</v>
      </c>
      <c r="M759" s="71" t="s">
        <v>9444</v>
      </c>
      <c r="N759" s="71" t="s">
        <v>1128</v>
      </c>
      <c r="O759" s="71" t="s">
        <v>38</v>
      </c>
      <c r="P759" s="70">
        <v>300</v>
      </c>
      <c r="Q759" s="71" t="s">
        <v>57</v>
      </c>
      <c r="R759" s="70">
        <v>31.25</v>
      </c>
      <c r="S759" s="72">
        <v>45911</v>
      </c>
      <c r="T759" s="71" t="s">
        <v>5407</v>
      </c>
      <c r="U759" s="71" t="s">
        <v>79</v>
      </c>
      <c r="V759" s="72">
        <v>33204</v>
      </c>
      <c r="W759" s="71" t="s">
        <v>210</v>
      </c>
      <c r="X759" s="71" t="s">
        <v>51</v>
      </c>
      <c r="Y759" s="71" t="s">
        <v>52</v>
      </c>
      <c r="Z759" s="70">
        <v>0</v>
      </c>
      <c r="AA759" s="70">
        <v>10</v>
      </c>
      <c r="AB759" s="71" t="s">
        <v>36</v>
      </c>
      <c r="AC759" s="71" t="s">
        <v>2905</v>
      </c>
      <c r="AD759" s="71" t="s">
        <v>44</v>
      </c>
      <c r="AE759" s="71" t="s">
        <v>45</v>
      </c>
      <c r="AF759" s="71" t="s">
        <v>79</v>
      </c>
      <c r="AG759" s="71" t="s">
        <v>55</v>
      </c>
      <c r="AH759" s="73">
        <v>375.01</v>
      </c>
      <c r="AI759" s="73">
        <v>56.65</v>
      </c>
      <c r="AJ759" s="73">
        <v>160.07</v>
      </c>
      <c r="AK759" s="70"/>
      <c r="AL759" s="73">
        <v>591.73</v>
      </c>
      <c r="AM759" s="73">
        <v>19.72</v>
      </c>
      <c r="AN759" s="109">
        <f t="shared" si="54"/>
        <v>7.8879999999999999</v>
      </c>
      <c r="AO759" s="82" t="str">
        <f t="shared" si="52"/>
        <v>2002810</v>
      </c>
      <c r="AP759" s="82">
        <f>VLOOKUP(AO759,Centros!$AA$2:$AB$490,2,FALSE)</f>
        <v>110061</v>
      </c>
      <c r="AQ759" s="82" t="str">
        <f>VLOOKUP(AP759,Centros!$U$2:$V$281,2,FALSE)</f>
        <v>COL. SAN AGUSTIN - MADRID</v>
      </c>
      <c r="AR759" s="82" t="str">
        <f>VLOOKUP(A759,Centros!$AC$2:$AE$349,3,FALSE)</f>
        <v>SMI</v>
      </c>
      <c r="AS759" s="82">
        <f t="shared" si="53"/>
        <v>110061</v>
      </c>
      <c r="AT759" s="82">
        <f t="shared" si="55"/>
        <v>20028</v>
      </c>
    </row>
    <row r="760" spans="1:46" x14ac:dyDescent="0.3">
      <c r="A760" s="70">
        <v>20028</v>
      </c>
      <c r="B760" s="70">
        <v>478</v>
      </c>
      <c r="C760" s="71" t="s">
        <v>6538</v>
      </c>
      <c r="D760" s="70">
        <v>478</v>
      </c>
      <c r="E760" s="71" t="s">
        <v>63</v>
      </c>
      <c r="F760" s="72">
        <v>45908</v>
      </c>
      <c r="G760" s="72"/>
      <c r="H760" s="71" t="s">
        <v>6539</v>
      </c>
      <c r="I760" s="71" t="s">
        <v>6540</v>
      </c>
      <c r="J760" s="71" t="s">
        <v>36</v>
      </c>
      <c r="K760" s="71" t="s">
        <v>6541</v>
      </c>
      <c r="L760" s="71" t="s">
        <v>6542</v>
      </c>
      <c r="M760" s="71" t="s">
        <v>6543</v>
      </c>
      <c r="N760" s="71" t="s">
        <v>130</v>
      </c>
      <c r="O760" s="71" t="s">
        <v>38</v>
      </c>
      <c r="P760" s="70">
        <v>300</v>
      </c>
      <c r="Q760" s="71" t="s">
        <v>57</v>
      </c>
      <c r="R760" s="70">
        <v>37.5</v>
      </c>
      <c r="S760" s="72">
        <v>44445</v>
      </c>
      <c r="T760" s="71" t="s">
        <v>5471</v>
      </c>
      <c r="U760" s="71" t="s">
        <v>79</v>
      </c>
      <c r="V760" s="72">
        <v>28975</v>
      </c>
      <c r="W760" s="71" t="s">
        <v>240</v>
      </c>
      <c r="X760" s="71" t="s">
        <v>42</v>
      </c>
      <c r="Y760" s="71" t="s">
        <v>36</v>
      </c>
      <c r="Z760" s="70">
        <v>0</v>
      </c>
      <c r="AA760" s="70">
        <v>10</v>
      </c>
      <c r="AB760" s="71" t="s">
        <v>36</v>
      </c>
      <c r="AC760" s="71" t="s">
        <v>2905</v>
      </c>
      <c r="AD760" s="71" t="s">
        <v>44</v>
      </c>
      <c r="AE760" s="71" t="s">
        <v>45</v>
      </c>
      <c r="AF760" s="71" t="s">
        <v>232</v>
      </c>
      <c r="AG760" s="71" t="s">
        <v>46</v>
      </c>
      <c r="AH760" s="73">
        <v>450.02</v>
      </c>
      <c r="AI760" s="73">
        <v>67.98</v>
      </c>
      <c r="AJ760" s="73">
        <v>190.41</v>
      </c>
      <c r="AK760" s="70"/>
      <c r="AL760" s="73">
        <v>708.41</v>
      </c>
      <c r="AM760" s="73">
        <v>23.61</v>
      </c>
      <c r="AN760" s="109">
        <f t="shared" si="54"/>
        <v>7.87</v>
      </c>
      <c r="AO760" s="82" t="str">
        <f t="shared" si="52"/>
        <v>2002838</v>
      </c>
      <c r="AP760" s="82">
        <f>VLOOKUP(AO760,Centros!$AA$2:$AB$490,2,FALSE)</f>
        <v>110202</v>
      </c>
      <c r="AQ760" s="82" t="str">
        <f>VLOOKUP(AP760,Centros!$U$2:$V$281,2,FALSE)</f>
        <v>GREDOS SAN DIEGO  - MORATALAZ</v>
      </c>
      <c r="AR760" s="82" t="str">
        <f>VLOOKUP(A760,Centros!$AC$2:$AE$349,3,FALSE)</f>
        <v>SMI</v>
      </c>
      <c r="AS760" s="82">
        <f t="shared" si="53"/>
        <v>110202</v>
      </c>
      <c r="AT760" s="82">
        <f t="shared" si="55"/>
        <v>20028</v>
      </c>
    </row>
    <row r="761" spans="1:46" x14ac:dyDescent="0.3">
      <c r="A761" s="70">
        <v>19228</v>
      </c>
      <c r="B761" s="70">
        <v>2035</v>
      </c>
      <c r="C761" s="71" t="s">
        <v>9445</v>
      </c>
      <c r="D761" s="70">
        <v>2035</v>
      </c>
      <c r="E761" s="71" t="s">
        <v>35</v>
      </c>
      <c r="F761" s="72">
        <v>45901</v>
      </c>
      <c r="G761" s="72"/>
      <c r="H761" s="71" t="s">
        <v>9446</v>
      </c>
      <c r="I761" s="71" t="s">
        <v>9447</v>
      </c>
      <c r="J761" s="71" t="s">
        <v>36</v>
      </c>
      <c r="K761" s="71" t="s">
        <v>9448</v>
      </c>
      <c r="L761" s="71" t="s">
        <v>9449</v>
      </c>
      <c r="M761" s="71" t="s">
        <v>9450</v>
      </c>
      <c r="N761" s="71" t="s">
        <v>37</v>
      </c>
      <c r="O761" s="71" t="s">
        <v>38</v>
      </c>
      <c r="P761" s="70">
        <v>300</v>
      </c>
      <c r="Q761" s="71" t="s">
        <v>57</v>
      </c>
      <c r="R761" s="70">
        <v>97.5</v>
      </c>
      <c r="S761" s="72">
        <v>45713</v>
      </c>
      <c r="T761" s="71" t="s">
        <v>2828</v>
      </c>
      <c r="U761" s="71" t="s">
        <v>40</v>
      </c>
      <c r="V761" s="72">
        <v>26785</v>
      </c>
      <c r="W761" s="71" t="s">
        <v>107</v>
      </c>
      <c r="X761" s="71" t="s">
        <v>42</v>
      </c>
      <c r="Y761" s="71" t="s">
        <v>52</v>
      </c>
      <c r="Z761" s="70">
        <v>0</v>
      </c>
      <c r="AA761" s="70">
        <v>10</v>
      </c>
      <c r="AB761" s="71" t="s">
        <v>36</v>
      </c>
      <c r="AC761" s="71" t="s">
        <v>2905</v>
      </c>
      <c r="AD761" s="71" t="s">
        <v>44</v>
      </c>
      <c r="AE761" s="71" t="s">
        <v>45</v>
      </c>
      <c r="AF761" s="71" t="s">
        <v>40</v>
      </c>
      <c r="AG761" s="71" t="s">
        <v>46</v>
      </c>
      <c r="AH761" s="73">
        <v>1170.04</v>
      </c>
      <c r="AI761" s="73">
        <v>176.76</v>
      </c>
      <c r="AJ761" s="73">
        <v>477.61</v>
      </c>
      <c r="AK761" s="70"/>
      <c r="AL761" s="73">
        <v>1824.41</v>
      </c>
      <c r="AM761" s="73">
        <v>60.81</v>
      </c>
      <c r="AN761" s="109">
        <f t="shared" si="54"/>
        <v>7.7961538461538469</v>
      </c>
      <c r="AO761" s="82" t="str">
        <f t="shared" si="52"/>
        <v>192285</v>
      </c>
      <c r="AP761" s="82">
        <f>VLOOKUP(AO761,Centros!$AA$2:$AB$490,2,FALSE)</f>
        <v>120001</v>
      </c>
      <c r="AQ761" s="82" t="str">
        <f>VLOOKUP(AP761,Centros!$U$2:$V$281,2,FALSE)</f>
        <v>COLEGIO MAYOR SAN AGUSTIN</v>
      </c>
      <c r="AR761" s="82" t="str">
        <f>VLOOKUP(A761,Centros!$AC$2:$AE$349,3,FALSE)</f>
        <v>ALGADI</v>
      </c>
      <c r="AS761" s="82">
        <f t="shared" si="53"/>
        <v>120001</v>
      </c>
      <c r="AT761" s="82">
        <f t="shared" si="55"/>
        <v>19228</v>
      </c>
    </row>
    <row r="762" spans="1:46" x14ac:dyDescent="0.3">
      <c r="A762" s="70">
        <v>19228</v>
      </c>
      <c r="B762" s="70">
        <v>1380</v>
      </c>
      <c r="C762" s="71" t="s">
        <v>9451</v>
      </c>
      <c r="D762" s="70">
        <v>1380</v>
      </c>
      <c r="E762" s="71" t="s">
        <v>35</v>
      </c>
      <c r="F762" s="72">
        <v>45902</v>
      </c>
      <c r="G762" s="72"/>
      <c r="H762" s="71" t="s">
        <v>9452</v>
      </c>
      <c r="I762" s="71" t="s">
        <v>9453</v>
      </c>
      <c r="J762" s="71" t="s">
        <v>36</v>
      </c>
      <c r="K762" s="71" t="s">
        <v>9454</v>
      </c>
      <c r="L762" s="71" t="s">
        <v>9455</v>
      </c>
      <c r="M762" s="71" t="s">
        <v>9456</v>
      </c>
      <c r="N762" s="71" t="s">
        <v>37</v>
      </c>
      <c r="O762" s="71" t="s">
        <v>38</v>
      </c>
      <c r="P762" s="70">
        <v>300</v>
      </c>
      <c r="Q762" s="71" t="s">
        <v>57</v>
      </c>
      <c r="R762" s="70">
        <v>87.5</v>
      </c>
      <c r="S762" s="72">
        <v>45170</v>
      </c>
      <c r="T762" s="71" t="s">
        <v>8046</v>
      </c>
      <c r="U762" s="71" t="s">
        <v>40</v>
      </c>
      <c r="V762" s="72">
        <v>33422</v>
      </c>
      <c r="W762" s="71" t="s">
        <v>357</v>
      </c>
      <c r="X762" s="71" t="s">
        <v>42</v>
      </c>
      <c r="Y762" s="71" t="s">
        <v>60</v>
      </c>
      <c r="Z762" s="70">
        <v>0</v>
      </c>
      <c r="AA762" s="70">
        <v>10</v>
      </c>
      <c r="AB762" s="71" t="s">
        <v>36</v>
      </c>
      <c r="AC762" s="71" t="s">
        <v>2905</v>
      </c>
      <c r="AD762" s="71" t="s">
        <v>44</v>
      </c>
      <c r="AE762" s="71" t="s">
        <v>45</v>
      </c>
      <c r="AF762" s="71" t="s">
        <v>40</v>
      </c>
      <c r="AG762" s="71" t="s">
        <v>55</v>
      </c>
      <c r="AH762" s="73">
        <v>1050.03</v>
      </c>
      <c r="AI762" s="73">
        <v>158.63</v>
      </c>
      <c r="AJ762" s="73">
        <v>429.59</v>
      </c>
      <c r="AK762" s="70"/>
      <c r="AL762" s="73">
        <v>1638.25</v>
      </c>
      <c r="AM762" s="73">
        <v>54.61</v>
      </c>
      <c r="AN762" s="109">
        <f t="shared" si="54"/>
        <v>7.8014285714285716</v>
      </c>
      <c r="AO762" s="82" t="str">
        <f t="shared" si="52"/>
        <v>1922893</v>
      </c>
      <c r="AP762" s="82">
        <f>VLOOKUP(AO762,Centros!$AA$2:$AB$490,2,FALSE)</f>
        <v>120029</v>
      </c>
      <c r="AQ762" s="82" t="str">
        <f>VLOOKUP(AP762,Centros!$U$2:$V$281,2,FALSE)</f>
        <v>BELIVE RESIDENCIA SAGRADO CORAZON</v>
      </c>
      <c r="AR762" s="82" t="str">
        <f>VLOOKUP(A762,Centros!$AC$2:$AE$349,3,FALSE)</f>
        <v>ALGADI</v>
      </c>
      <c r="AS762" s="82">
        <f t="shared" si="53"/>
        <v>120029</v>
      </c>
      <c r="AT762" s="82">
        <f t="shared" si="55"/>
        <v>19228</v>
      </c>
    </row>
    <row r="763" spans="1:46" x14ac:dyDescent="0.3">
      <c r="A763" s="70">
        <v>19228</v>
      </c>
      <c r="B763" s="70">
        <v>657</v>
      </c>
      <c r="C763" s="71" t="s">
        <v>4359</v>
      </c>
      <c r="D763" s="70">
        <v>657</v>
      </c>
      <c r="E763" s="71" t="s">
        <v>35</v>
      </c>
      <c r="F763" s="72">
        <v>45200</v>
      </c>
      <c r="G763" s="72"/>
      <c r="H763" s="71" t="s">
        <v>4360</v>
      </c>
      <c r="I763" s="71" t="s">
        <v>4361</v>
      </c>
      <c r="J763" s="71" t="s">
        <v>36</v>
      </c>
      <c r="K763" s="71" t="s">
        <v>4362</v>
      </c>
      <c r="L763" s="71" t="s">
        <v>4363</v>
      </c>
      <c r="M763" s="71" t="s">
        <v>4364</v>
      </c>
      <c r="N763" s="71" t="s">
        <v>339</v>
      </c>
      <c r="O763" s="71" t="s">
        <v>38</v>
      </c>
      <c r="P763" s="70">
        <v>200</v>
      </c>
      <c r="Q763" s="71" t="s">
        <v>2925</v>
      </c>
      <c r="R763" s="70">
        <v>88.75</v>
      </c>
      <c r="S763" s="72">
        <v>43473</v>
      </c>
      <c r="T763" s="71" t="s">
        <v>2843</v>
      </c>
      <c r="U763" s="71" t="s">
        <v>155</v>
      </c>
      <c r="V763" s="72">
        <v>31092</v>
      </c>
      <c r="W763" s="71" t="s">
        <v>335</v>
      </c>
      <c r="X763" s="71" t="s">
        <v>51</v>
      </c>
      <c r="Y763" s="71" t="s">
        <v>66</v>
      </c>
      <c r="Z763" s="70">
        <v>0</v>
      </c>
      <c r="AA763" s="70">
        <v>6</v>
      </c>
      <c r="AB763" s="71" t="s">
        <v>36</v>
      </c>
      <c r="AC763" s="71" t="s">
        <v>2905</v>
      </c>
      <c r="AD763" s="71" t="s">
        <v>44</v>
      </c>
      <c r="AE763" s="71" t="s">
        <v>61</v>
      </c>
      <c r="AF763" s="71" t="s">
        <v>348</v>
      </c>
      <c r="AG763" s="71" t="s">
        <v>46</v>
      </c>
      <c r="AH763" s="73">
        <v>1054.52</v>
      </c>
      <c r="AI763" s="73">
        <v>171.41</v>
      </c>
      <c r="AJ763" s="73">
        <v>434.92</v>
      </c>
      <c r="AK763" s="70"/>
      <c r="AL763" s="73">
        <v>1660.85</v>
      </c>
      <c r="AM763" s="73">
        <v>55.36</v>
      </c>
      <c r="AN763" s="109">
        <f t="shared" si="54"/>
        <v>7.7971830985915496</v>
      </c>
      <c r="AO763" s="82" t="str">
        <f t="shared" si="52"/>
        <v>1922860</v>
      </c>
      <c r="AP763" s="82">
        <f>VLOOKUP(AO763,Centros!$AA$2:$AB$490,2,FALSE)</f>
        <v>350001</v>
      </c>
      <c r="AQ763" s="82" t="str">
        <f>VLOOKUP(AP763,Centros!$U$2:$V$281,2,FALSE)</f>
        <v>CLARETIANOS COLMENAR SEMINARIO</v>
      </c>
      <c r="AR763" s="82" t="str">
        <f>VLOOKUP(A763,Centros!$AC$2:$AE$349,3,FALSE)</f>
        <v>ALGADI</v>
      </c>
      <c r="AS763" s="82">
        <f t="shared" si="53"/>
        <v>350001</v>
      </c>
      <c r="AT763" s="82">
        <f t="shared" si="55"/>
        <v>19228</v>
      </c>
    </row>
    <row r="764" spans="1:46" x14ac:dyDescent="0.3">
      <c r="A764" s="70">
        <v>19233</v>
      </c>
      <c r="B764" s="70">
        <v>83</v>
      </c>
      <c r="C764" s="71" t="s">
        <v>9457</v>
      </c>
      <c r="D764" s="70">
        <v>83</v>
      </c>
      <c r="E764" s="71" t="s">
        <v>216</v>
      </c>
      <c r="F764" s="72">
        <v>45909</v>
      </c>
      <c r="G764" s="72"/>
      <c r="H764" s="71" t="s">
        <v>9458</v>
      </c>
      <c r="I764" s="71" t="s">
        <v>9459</v>
      </c>
      <c r="J764" s="71" t="s">
        <v>36</v>
      </c>
      <c r="K764" s="71" t="s">
        <v>9460</v>
      </c>
      <c r="L764" s="71" t="s">
        <v>9461</v>
      </c>
      <c r="M764" s="71" t="s">
        <v>9462</v>
      </c>
      <c r="N764" s="71" t="s">
        <v>243</v>
      </c>
      <c r="O764" s="71" t="s">
        <v>138</v>
      </c>
      <c r="P764" s="70">
        <v>510</v>
      </c>
      <c r="Q764" s="71" t="s">
        <v>48</v>
      </c>
      <c r="R764" s="70">
        <v>62.5</v>
      </c>
      <c r="S764" s="72">
        <v>45909</v>
      </c>
      <c r="T764" s="71" t="s">
        <v>2879</v>
      </c>
      <c r="U764" s="71" t="s">
        <v>7442</v>
      </c>
      <c r="V764" s="72">
        <v>32793</v>
      </c>
      <c r="W764" s="71" t="s">
        <v>234</v>
      </c>
      <c r="X764" s="71" t="s">
        <v>42</v>
      </c>
      <c r="Y764" s="71" t="s">
        <v>140</v>
      </c>
      <c r="Z764" s="70">
        <v>0</v>
      </c>
      <c r="AA764" s="70">
        <v>9</v>
      </c>
      <c r="AB764" s="71" t="s">
        <v>36</v>
      </c>
      <c r="AC764" s="71" t="s">
        <v>2909</v>
      </c>
      <c r="AD764" s="71" t="s">
        <v>44</v>
      </c>
      <c r="AE764" s="71" t="s">
        <v>53</v>
      </c>
      <c r="AF764" s="71" t="s">
        <v>40</v>
      </c>
      <c r="AG764" s="71" t="s">
        <v>46</v>
      </c>
      <c r="AH764" s="73">
        <v>808.34</v>
      </c>
      <c r="AI764" s="73">
        <v>194.75</v>
      </c>
      <c r="AJ764" s="73">
        <v>321.69</v>
      </c>
      <c r="AK764" s="70"/>
      <c r="AL764" s="73">
        <v>1324.78</v>
      </c>
      <c r="AM764" s="73">
        <v>44.16</v>
      </c>
      <c r="AN764" s="109">
        <f t="shared" si="54"/>
        <v>8.831999999999999</v>
      </c>
      <c r="AO764" s="82" t="str">
        <f t="shared" si="52"/>
        <v>192336</v>
      </c>
      <c r="AP764" s="82">
        <f>VLOOKUP(AO764,Centros!$AA$2:$AB$490,2,FALSE)</f>
        <v>110501</v>
      </c>
      <c r="AQ764" s="82" t="str">
        <f>VLOOKUP(AP764,Centros!$U$2:$V$281,2,FALSE)</f>
        <v>COL. STA. TERESA DE JESUS-OVIEDO</v>
      </c>
      <c r="AR764" s="82" t="str">
        <f>VLOOKUP(A764,Centros!$AC$2:$AE$349,3,FALSE)</f>
        <v>ALGADI</v>
      </c>
      <c r="AS764" s="82">
        <f t="shared" si="53"/>
        <v>110501</v>
      </c>
      <c r="AT764" s="82">
        <f t="shared" si="55"/>
        <v>19233</v>
      </c>
    </row>
    <row r="765" spans="1:46" x14ac:dyDescent="0.3">
      <c r="A765" s="70">
        <v>20028</v>
      </c>
      <c r="B765" s="70">
        <v>913</v>
      </c>
      <c r="C765" s="71" t="s">
        <v>9463</v>
      </c>
      <c r="D765" s="70">
        <v>913</v>
      </c>
      <c r="E765" s="71" t="s">
        <v>63</v>
      </c>
      <c r="F765" s="72">
        <v>45931</v>
      </c>
      <c r="G765" s="72"/>
      <c r="H765" s="71" t="s">
        <v>9464</v>
      </c>
      <c r="I765" s="71" t="s">
        <v>9465</v>
      </c>
      <c r="J765" s="71" t="s">
        <v>36</v>
      </c>
      <c r="K765" s="71" t="s">
        <v>9466</v>
      </c>
      <c r="L765" s="71" t="s">
        <v>9467</v>
      </c>
      <c r="M765" s="71" t="s">
        <v>9468</v>
      </c>
      <c r="N765" s="71" t="s">
        <v>37</v>
      </c>
      <c r="O765" s="71" t="s">
        <v>38</v>
      </c>
      <c r="P765" s="70">
        <v>300</v>
      </c>
      <c r="Q765" s="71" t="s">
        <v>57</v>
      </c>
      <c r="R765" s="70">
        <v>31.25</v>
      </c>
      <c r="S765" s="72">
        <v>45566</v>
      </c>
      <c r="T765" s="71" t="s">
        <v>6067</v>
      </c>
      <c r="U765" s="71" t="s">
        <v>79</v>
      </c>
      <c r="V765" s="72">
        <v>27531</v>
      </c>
      <c r="W765" s="71" t="s">
        <v>204</v>
      </c>
      <c r="X765" s="71" t="s">
        <v>42</v>
      </c>
      <c r="Y765" s="71" t="s">
        <v>52</v>
      </c>
      <c r="Z765" s="70">
        <v>0</v>
      </c>
      <c r="AA765" s="70">
        <v>10</v>
      </c>
      <c r="AB765" s="71" t="s">
        <v>36</v>
      </c>
      <c r="AC765" s="71" t="s">
        <v>2905</v>
      </c>
      <c r="AD765" s="71" t="s">
        <v>44</v>
      </c>
      <c r="AE765" s="71" t="s">
        <v>45</v>
      </c>
      <c r="AF765" s="71" t="s">
        <v>79</v>
      </c>
      <c r="AG765" s="71" t="s">
        <v>46</v>
      </c>
      <c r="AH765" s="73">
        <v>375.02</v>
      </c>
      <c r="AI765" s="73">
        <v>56.65</v>
      </c>
      <c r="AJ765" s="73">
        <v>160.07</v>
      </c>
      <c r="AK765" s="70"/>
      <c r="AL765" s="73">
        <v>591.74</v>
      </c>
      <c r="AM765" s="73">
        <v>19.72</v>
      </c>
      <c r="AN765" s="109">
        <f t="shared" si="54"/>
        <v>7.8879999999999999</v>
      </c>
      <c r="AO765" s="82" t="str">
        <f t="shared" si="52"/>
        <v>2002830</v>
      </c>
      <c r="AP765" s="82">
        <f>VLOOKUP(AO765,Centros!$AA$2:$AB$490,2,FALSE)</f>
        <v>110002</v>
      </c>
      <c r="AQ765" s="82" t="str">
        <f>VLOOKUP(AP765,Centros!$U$2:$V$281,2,FALSE)</f>
        <v>CEIIP JOVELLANOS LM</v>
      </c>
      <c r="AR765" s="82" t="str">
        <f>VLOOKUP(A765,Centros!$AC$2:$AE$349,3,FALSE)</f>
        <v>SMI</v>
      </c>
      <c r="AS765" s="82">
        <f t="shared" si="53"/>
        <v>110002</v>
      </c>
      <c r="AT765" s="82">
        <f t="shared" si="55"/>
        <v>20028</v>
      </c>
    </row>
    <row r="766" spans="1:46" x14ac:dyDescent="0.3">
      <c r="A766" s="70">
        <v>19228</v>
      </c>
      <c r="B766" s="70">
        <v>281</v>
      </c>
      <c r="C766" s="71" t="s">
        <v>9469</v>
      </c>
      <c r="D766" s="70">
        <v>281</v>
      </c>
      <c r="E766" s="71" t="s">
        <v>35</v>
      </c>
      <c r="F766" s="72">
        <v>45909</v>
      </c>
      <c r="G766" s="72"/>
      <c r="H766" s="71" t="s">
        <v>9470</v>
      </c>
      <c r="I766" s="71" t="s">
        <v>9471</v>
      </c>
      <c r="J766" s="71" t="s">
        <v>36</v>
      </c>
      <c r="K766" s="71" t="s">
        <v>9472</v>
      </c>
      <c r="L766" s="71" t="s">
        <v>9473</v>
      </c>
      <c r="M766" s="71" t="s">
        <v>9474</v>
      </c>
      <c r="N766" s="71" t="s">
        <v>141</v>
      </c>
      <c r="O766" s="71" t="s">
        <v>38</v>
      </c>
      <c r="P766" s="70">
        <v>300</v>
      </c>
      <c r="Q766" s="71" t="s">
        <v>57</v>
      </c>
      <c r="R766" s="70">
        <v>62.5</v>
      </c>
      <c r="S766" s="72">
        <v>39917</v>
      </c>
      <c r="T766" s="71" t="s">
        <v>2837</v>
      </c>
      <c r="U766" s="71" t="s">
        <v>58</v>
      </c>
      <c r="V766" s="72">
        <v>21994</v>
      </c>
      <c r="W766" s="71" t="s">
        <v>142</v>
      </c>
      <c r="X766" s="71" t="s">
        <v>42</v>
      </c>
      <c r="Y766" s="71" t="s">
        <v>36</v>
      </c>
      <c r="Z766" s="70">
        <v>0</v>
      </c>
      <c r="AA766" s="70">
        <v>10</v>
      </c>
      <c r="AB766" s="71" t="s">
        <v>36</v>
      </c>
      <c r="AC766" s="71" t="s">
        <v>2905</v>
      </c>
      <c r="AD766" s="71" t="s">
        <v>44</v>
      </c>
      <c r="AE766" s="71" t="s">
        <v>61</v>
      </c>
      <c r="AF766" s="71" t="s">
        <v>58</v>
      </c>
      <c r="AG766" s="71" t="s">
        <v>46</v>
      </c>
      <c r="AH766" s="73">
        <v>905.83</v>
      </c>
      <c r="AI766" s="73">
        <v>113.3</v>
      </c>
      <c r="AJ766" s="73">
        <v>326.82</v>
      </c>
      <c r="AK766" s="70"/>
      <c r="AL766" s="73">
        <v>1345.95</v>
      </c>
      <c r="AM766" s="73">
        <v>44.87</v>
      </c>
      <c r="AN766" s="109">
        <f t="shared" si="54"/>
        <v>8.9740000000000002</v>
      </c>
      <c r="AO766" s="82" t="str">
        <f t="shared" si="52"/>
        <v>1922837</v>
      </c>
      <c r="AP766" s="82">
        <f>VLOOKUP(AO766,Centros!$AA$2:$AB$490,2,FALSE)</f>
        <v>110084</v>
      </c>
      <c r="AQ766" s="82" t="str">
        <f>VLOOKUP(AP766,Centros!$U$2:$V$281,2,FALSE)</f>
        <v>COL. SAN AGUSTIN -LOS NEGRALES</v>
      </c>
      <c r="AR766" s="82" t="str">
        <f>VLOOKUP(A766,Centros!$AC$2:$AE$349,3,FALSE)</f>
        <v>ALGADI</v>
      </c>
      <c r="AS766" s="82">
        <f t="shared" si="53"/>
        <v>110084</v>
      </c>
      <c r="AT766" s="82">
        <f t="shared" si="55"/>
        <v>19228</v>
      </c>
    </row>
    <row r="767" spans="1:46" x14ac:dyDescent="0.3">
      <c r="A767" s="70">
        <v>20028</v>
      </c>
      <c r="B767" s="70">
        <v>401</v>
      </c>
      <c r="C767" s="71" t="s">
        <v>9475</v>
      </c>
      <c r="D767" s="70">
        <v>401</v>
      </c>
      <c r="E767" s="71" t="s">
        <v>63</v>
      </c>
      <c r="F767" s="72">
        <v>45931</v>
      </c>
      <c r="G767" s="72"/>
      <c r="H767" s="71" t="s">
        <v>9476</v>
      </c>
      <c r="I767" s="71" t="s">
        <v>9477</v>
      </c>
      <c r="J767" s="71" t="s">
        <v>36</v>
      </c>
      <c r="K767" s="71" t="s">
        <v>9478</v>
      </c>
      <c r="L767" s="71" t="s">
        <v>9479</v>
      </c>
      <c r="M767" s="71" t="s">
        <v>9480</v>
      </c>
      <c r="N767" s="71" t="s">
        <v>77</v>
      </c>
      <c r="O767" s="71" t="s">
        <v>38</v>
      </c>
      <c r="P767" s="70">
        <v>300</v>
      </c>
      <c r="Q767" s="71" t="s">
        <v>78</v>
      </c>
      <c r="R767" s="70">
        <v>31.3</v>
      </c>
      <c r="S767" s="72">
        <v>43350</v>
      </c>
      <c r="T767" s="71" t="s">
        <v>5605</v>
      </c>
      <c r="U767" s="71" t="s">
        <v>79</v>
      </c>
      <c r="V767" s="72">
        <v>28714</v>
      </c>
      <c r="W767" s="71" t="s">
        <v>158</v>
      </c>
      <c r="X767" s="71" t="s">
        <v>42</v>
      </c>
      <c r="Y767" s="71" t="s">
        <v>6176</v>
      </c>
      <c r="Z767" s="70">
        <v>0</v>
      </c>
      <c r="AA767" s="70">
        <v>10</v>
      </c>
      <c r="AB767" s="71" t="s">
        <v>36</v>
      </c>
      <c r="AC767" s="71" t="s">
        <v>2905</v>
      </c>
      <c r="AD767" s="71" t="s">
        <v>44</v>
      </c>
      <c r="AE767" s="71" t="s">
        <v>45</v>
      </c>
      <c r="AF767" s="71" t="s">
        <v>9481</v>
      </c>
      <c r="AG767" s="71" t="s">
        <v>46</v>
      </c>
      <c r="AH767" s="73">
        <v>375.62</v>
      </c>
      <c r="AI767" s="73">
        <v>56.74</v>
      </c>
      <c r="AJ767" s="73">
        <v>160.07</v>
      </c>
      <c r="AK767" s="70"/>
      <c r="AL767" s="73">
        <v>592.42999999999995</v>
      </c>
      <c r="AM767" s="73">
        <v>19.75</v>
      </c>
      <c r="AN767" s="109">
        <f t="shared" si="54"/>
        <v>7.8873801916932909</v>
      </c>
      <c r="AO767" s="82" t="str">
        <f t="shared" si="52"/>
        <v>2002825</v>
      </c>
      <c r="AP767" s="82">
        <f>VLOOKUP(AO767,Centros!$AA$2:$AB$490,2,FALSE)</f>
        <v>110801</v>
      </c>
      <c r="AQ767" s="82" t="str">
        <f>VLOOKUP(AP767,Centros!$U$2:$V$281,2,FALSE)</f>
        <v>COL. VEDRUNA CARABANCHEL</v>
      </c>
      <c r="AR767" s="82" t="str">
        <f>VLOOKUP(A767,Centros!$AC$2:$AE$349,3,FALSE)</f>
        <v>SMI</v>
      </c>
      <c r="AS767" s="82">
        <f t="shared" si="53"/>
        <v>110801</v>
      </c>
      <c r="AT767" s="82">
        <f t="shared" si="55"/>
        <v>20028</v>
      </c>
    </row>
    <row r="768" spans="1:46" x14ac:dyDescent="0.3">
      <c r="A768" s="70">
        <v>20028</v>
      </c>
      <c r="B768" s="70">
        <v>149</v>
      </c>
      <c r="C768" s="71" t="s">
        <v>9482</v>
      </c>
      <c r="D768" s="70">
        <v>149</v>
      </c>
      <c r="E768" s="71" t="s">
        <v>63</v>
      </c>
      <c r="F768" s="72">
        <v>45912</v>
      </c>
      <c r="G768" s="72"/>
      <c r="H768" s="71" t="s">
        <v>9483</v>
      </c>
      <c r="I768" s="71" t="s">
        <v>9484</v>
      </c>
      <c r="J768" s="71" t="s">
        <v>36</v>
      </c>
      <c r="K768" s="71" t="s">
        <v>9485</v>
      </c>
      <c r="L768" s="71" t="s">
        <v>9486</v>
      </c>
      <c r="M768" s="71" t="s">
        <v>9487</v>
      </c>
      <c r="N768" s="71" t="s">
        <v>77</v>
      </c>
      <c r="O768" s="71" t="s">
        <v>38</v>
      </c>
      <c r="P768" s="70">
        <v>300</v>
      </c>
      <c r="Q768" s="71" t="s">
        <v>57</v>
      </c>
      <c r="R768" s="70">
        <v>50</v>
      </c>
      <c r="S768" s="72">
        <v>45912</v>
      </c>
      <c r="T768" s="71" t="s">
        <v>2849</v>
      </c>
      <c r="U768" s="71" t="s">
        <v>79</v>
      </c>
      <c r="V768" s="72">
        <v>36619</v>
      </c>
      <c r="W768" s="71" t="s">
        <v>822</v>
      </c>
      <c r="X768" s="71" t="s">
        <v>42</v>
      </c>
      <c r="Y768" s="71" t="s">
        <v>6176</v>
      </c>
      <c r="Z768" s="70">
        <v>0</v>
      </c>
      <c r="AA768" s="70">
        <v>10</v>
      </c>
      <c r="AB768" s="71" t="s">
        <v>36</v>
      </c>
      <c r="AC768" s="71" t="s">
        <v>2905</v>
      </c>
      <c r="AD768" s="71" t="s">
        <v>44</v>
      </c>
      <c r="AE768" s="71" t="s">
        <v>45</v>
      </c>
      <c r="AF768" s="71" t="s">
        <v>7711</v>
      </c>
      <c r="AG768" s="71" t="s">
        <v>46</v>
      </c>
      <c r="AH768" s="73">
        <v>690.66</v>
      </c>
      <c r="AI768" s="70"/>
      <c r="AJ768" s="73">
        <v>253.89</v>
      </c>
      <c r="AK768" s="70"/>
      <c r="AL768" s="73">
        <v>944.55</v>
      </c>
      <c r="AM768" s="73">
        <v>31.49</v>
      </c>
      <c r="AN768" s="109">
        <f t="shared" si="54"/>
        <v>7.8724999999999996</v>
      </c>
      <c r="AO768" s="82" t="str">
        <f t="shared" si="52"/>
        <v>2002847</v>
      </c>
      <c r="AP768" s="82">
        <f>VLOOKUP(AO768,Centros!$AA$2:$AB$490,2,FALSE)</f>
        <v>888888</v>
      </c>
      <c r="AQ768" s="82" t="str">
        <f>VLOOKUP(AP768,Centros!$U$2:$V$281,2,FALSE)</f>
        <v>CORRETURNOS/RAPPELS</v>
      </c>
      <c r="AR768" s="82" t="str">
        <f>VLOOKUP(A768,Centros!$AC$2:$AE$349,3,FALSE)</f>
        <v>SMI</v>
      </c>
      <c r="AS768" s="82">
        <f t="shared" si="53"/>
        <v>888888</v>
      </c>
      <c r="AT768" s="82">
        <f t="shared" si="55"/>
        <v>20028</v>
      </c>
    </row>
    <row r="769" spans="1:46" x14ac:dyDescent="0.3">
      <c r="A769" s="70">
        <v>20028</v>
      </c>
      <c r="B769" s="70">
        <v>1080</v>
      </c>
      <c r="C769" s="71" t="s">
        <v>9488</v>
      </c>
      <c r="D769" s="70">
        <v>1080</v>
      </c>
      <c r="E769" s="71" t="s">
        <v>63</v>
      </c>
      <c r="F769" s="72">
        <v>45911</v>
      </c>
      <c r="G769" s="72"/>
      <c r="H769" s="71" t="s">
        <v>9489</v>
      </c>
      <c r="I769" s="71" t="s">
        <v>9490</v>
      </c>
      <c r="J769" s="71" t="s">
        <v>36</v>
      </c>
      <c r="K769" s="71" t="s">
        <v>9491</v>
      </c>
      <c r="L769" s="71" t="s">
        <v>9492</v>
      </c>
      <c r="M769" s="71" t="s">
        <v>9493</v>
      </c>
      <c r="N769" s="71" t="s">
        <v>211</v>
      </c>
      <c r="O769" s="71" t="s">
        <v>38</v>
      </c>
      <c r="P769" s="70">
        <v>300</v>
      </c>
      <c r="Q769" s="71" t="s">
        <v>57</v>
      </c>
      <c r="R769" s="70">
        <v>37.5</v>
      </c>
      <c r="S769" s="72">
        <v>45911</v>
      </c>
      <c r="T769" s="71" t="s">
        <v>7653</v>
      </c>
      <c r="U769" s="71" t="s">
        <v>79</v>
      </c>
      <c r="V769" s="72">
        <v>34441</v>
      </c>
      <c r="W769" s="71" t="s">
        <v>111</v>
      </c>
      <c r="X769" s="71" t="s">
        <v>42</v>
      </c>
      <c r="Y769" s="71" t="s">
        <v>52</v>
      </c>
      <c r="Z769" s="70">
        <v>0</v>
      </c>
      <c r="AA769" s="70">
        <v>10</v>
      </c>
      <c r="AB769" s="71" t="s">
        <v>36</v>
      </c>
      <c r="AC769" s="71" t="s">
        <v>2905</v>
      </c>
      <c r="AD769" s="71" t="s">
        <v>44</v>
      </c>
      <c r="AE769" s="71" t="s">
        <v>45</v>
      </c>
      <c r="AF769" s="71" t="s">
        <v>79</v>
      </c>
      <c r="AG769" s="71" t="s">
        <v>46</v>
      </c>
      <c r="AH769" s="73">
        <v>450.02</v>
      </c>
      <c r="AI769" s="73">
        <v>67.98</v>
      </c>
      <c r="AJ769" s="73">
        <v>190.41</v>
      </c>
      <c r="AK769" s="70"/>
      <c r="AL769" s="73">
        <v>708.41</v>
      </c>
      <c r="AM769" s="73">
        <v>23.61</v>
      </c>
      <c r="AN769" s="109">
        <f t="shared" si="54"/>
        <v>7.87</v>
      </c>
      <c r="AO769" s="82" t="str">
        <f t="shared" si="52"/>
        <v>200283</v>
      </c>
      <c r="AP769" s="82">
        <f>VLOOKUP(AO769,Centros!$AA$2:$AB$490,2,FALSE)</f>
        <v>110082</v>
      </c>
      <c r="AQ769" s="82" t="str">
        <f>VLOOKUP(AP769,Centros!$U$2:$V$281,2,FALSE)</f>
        <v>COL. SAN MIGUEL ARCANGEL</v>
      </c>
      <c r="AR769" s="82" t="str">
        <f>VLOOKUP(A769,Centros!$AC$2:$AE$349,3,FALSE)</f>
        <v>SMI</v>
      </c>
      <c r="AS769" s="82">
        <f t="shared" si="53"/>
        <v>110082</v>
      </c>
      <c r="AT769" s="82">
        <f t="shared" si="55"/>
        <v>20028</v>
      </c>
    </row>
    <row r="770" spans="1:46" x14ac:dyDescent="0.3">
      <c r="A770" s="70">
        <v>19228</v>
      </c>
      <c r="B770" s="70">
        <v>744</v>
      </c>
      <c r="C770" s="71" t="s">
        <v>6544</v>
      </c>
      <c r="D770" s="70">
        <v>744</v>
      </c>
      <c r="E770" s="71" t="s">
        <v>35</v>
      </c>
      <c r="F770" s="72">
        <v>45896</v>
      </c>
      <c r="G770" s="72"/>
      <c r="H770" s="71" t="s">
        <v>6545</v>
      </c>
      <c r="I770" s="71" t="s">
        <v>6546</v>
      </c>
      <c r="J770" s="71" t="s">
        <v>36</v>
      </c>
      <c r="K770" s="71" t="s">
        <v>6547</v>
      </c>
      <c r="L770" s="71" t="s">
        <v>6548</v>
      </c>
      <c r="M770" s="71" t="s">
        <v>6549</v>
      </c>
      <c r="N770" s="71" t="s">
        <v>196</v>
      </c>
      <c r="O770" s="71" t="s">
        <v>38</v>
      </c>
      <c r="P770" s="70">
        <v>300</v>
      </c>
      <c r="Q770" s="71" t="s">
        <v>57</v>
      </c>
      <c r="R770" s="70">
        <v>68.75</v>
      </c>
      <c r="S770" s="72">
        <v>44070</v>
      </c>
      <c r="T770" s="71" t="s">
        <v>73</v>
      </c>
      <c r="U770" s="71" t="s">
        <v>40</v>
      </c>
      <c r="V770" s="72">
        <v>27537</v>
      </c>
      <c r="W770" s="71" t="s">
        <v>75</v>
      </c>
      <c r="X770" s="71" t="s">
        <v>42</v>
      </c>
      <c r="Y770" s="71" t="s">
        <v>36</v>
      </c>
      <c r="Z770" s="70">
        <v>0</v>
      </c>
      <c r="AA770" s="70">
        <v>10</v>
      </c>
      <c r="AB770" s="71" t="s">
        <v>36</v>
      </c>
      <c r="AC770" s="71" t="s">
        <v>2905</v>
      </c>
      <c r="AD770" s="71" t="s">
        <v>44</v>
      </c>
      <c r="AE770" s="71" t="s">
        <v>83</v>
      </c>
      <c r="AF770" s="71" t="s">
        <v>6059</v>
      </c>
      <c r="AG770" s="71" t="s">
        <v>46</v>
      </c>
      <c r="AH770" s="73">
        <v>825.02</v>
      </c>
      <c r="AI770" s="73">
        <v>124.64</v>
      </c>
      <c r="AJ770" s="73">
        <v>338.87</v>
      </c>
      <c r="AK770" s="70"/>
      <c r="AL770" s="73">
        <v>1288.53</v>
      </c>
      <c r="AM770" s="73">
        <v>42.95</v>
      </c>
      <c r="AN770" s="109">
        <f t="shared" si="54"/>
        <v>7.8090909090909095</v>
      </c>
      <c r="AO770" s="82" t="str">
        <f t="shared" si="52"/>
        <v>1922824</v>
      </c>
      <c r="AP770" s="82">
        <f>VLOOKUP(AO770,Centros!$AA$2:$AB$490,2,FALSE)</f>
        <v>110057</v>
      </c>
      <c r="AQ770" s="82" t="str">
        <f>VLOOKUP(AP770,Centros!$U$2:$V$281,2,FALSE)</f>
        <v>COLEGIO RAFAELA YBARRA</v>
      </c>
      <c r="AR770" s="82" t="str">
        <f>VLOOKUP(A770,Centros!$AC$2:$AE$349,3,FALSE)</f>
        <v>ALGADI</v>
      </c>
      <c r="AS770" s="82">
        <f t="shared" si="53"/>
        <v>110057</v>
      </c>
      <c r="AT770" s="82">
        <f t="shared" si="55"/>
        <v>19228</v>
      </c>
    </row>
    <row r="771" spans="1:46" x14ac:dyDescent="0.3">
      <c r="A771" s="70">
        <v>20028</v>
      </c>
      <c r="B771" s="70">
        <v>125</v>
      </c>
      <c r="C771" s="71" t="s">
        <v>6550</v>
      </c>
      <c r="D771" s="70">
        <v>125</v>
      </c>
      <c r="E771" s="71" t="s">
        <v>63</v>
      </c>
      <c r="F771" s="72">
        <v>45908</v>
      </c>
      <c r="G771" s="72"/>
      <c r="H771" s="71" t="s">
        <v>6551</v>
      </c>
      <c r="I771" s="71" t="s">
        <v>6552</v>
      </c>
      <c r="J771" s="71" t="s">
        <v>6553</v>
      </c>
      <c r="K771" s="71" t="s">
        <v>6554</v>
      </c>
      <c r="L771" s="71" t="s">
        <v>6555</v>
      </c>
      <c r="M771" s="71" t="s">
        <v>6556</v>
      </c>
      <c r="N771" s="71" t="s">
        <v>283</v>
      </c>
      <c r="O771" s="71" t="s">
        <v>38</v>
      </c>
      <c r="P771" s="70">
        <v>300</v>
      </c>
      <c r="Q771" s="71" t="s">
        <v>57</v>
      </c>
      <c r="R771" s="70">
        <v>31.25</v>
      </c>
      <c r="S771" s="72">
        <v>40434</v>
      </c>
      <c r="T771" s="71" t="s">
        <v>5407</v>
      </c>
      <c r="U771" s="71" t="s">
        <v>79</v>
      </c>
      <c r="V771" s="72">
        <v>26990</v>
      </c>
      <c r="W771" s="71" t="s">
        <v>210</v>
      </c>
      <c r="X771" s="71" t="s">
        <v>42</v>
      </c>
      <c r="Y771" s="71" t="s">
        <v>36</v>
      </c>
      <c r="Z771" s="70">
        <v>0</v>
      </c>
      <c r="AA771" s="70">
        <v>10</v>
      </c>
      <c r="AB771" s="71" t="s">
        <v>36</v>
      </c>
      <c r="AC771" s="71" t="s">
        <v>2905</v>
      </c>
      <c r="AD771" s="71" t="s">
        <v>44</v>
      </c>
      <c r="AE771" s="71" t="s">
        <v>45</v>
      </c>
      <c r="AF771" s="71" t="s">
        <v>5593</v>
      </c>
      <c r="AG771" s="71" t="s">
        <v>46</v>
      </c>
      <c r="AH771" s="73">
        <v>375.02</v>
      </c>
      <c r="AI771" s="73">
        <v>56.65</v>
      </c>
      <c r="AJ771" s="73">
        <v>160.07</v>
      </c>
      <c r="AK771" s="70"/>
      <c r="AL771" s="73">
        <v>591.74</v>
      </c>
      <c r="AM771" s="73">
        <v>19.72</v>
      </c>
      <c r="AN771" s="109">
        <f t="shared" si="54"/>
        <v>7.8879999999999999</v>
      </c>
      <c r="AO771" s="82" t="str">
        <f t="shared" si="52"/>
        <v>2002810</v>
      </c>
      <c r="AP771" s="82">
        <f>VLOOKUP(AO771,Centros!$AA$2:$AB$490,2,FALSE)</f>
        <v>110061</v>
      </c>
      <c r="AQ771" s="82" t="str">
        <f>VLOOKUP(AP771,Centros!$U$2:$V$281,2,FALSE)</f>
        <v>COL. SAN AGUSTIN - MADRID</v>
      </c>
      <c r="AR771" s="82" t="str">
        <f>VLOOKUP(A771,Centros!$AC$2:$AE$349,3,FALSE)</f>
        <v>SMI</v>
      </c>
      <c r="AS771" s="82">
        <f t="shared" si="53"/>
        <v>110061</v>
      </c>
      <c r="AT771" s="82">
        <f t="shared" si="55"/>
        <v>20028</v>
      </c>
    </row>
    <row r="772" spans="1:46" x14ac:dyDescent="0.3">
      <c r="A772" s="70">
        <v>19247</v>
      </c>
      <c r="B772" s="70">
        <v>6</v>
      </c>
      <c r="C772" s="71" t="s">
        <v>4365</v>
      </c>
      <c r="D772" s="70">
        <v>6</v>
      </c>
      <c r="E772" s="71" t="s">
        <v>2746</v>
      </c>
      <c r="F772" s="72">
        <v>45627</v>
      </c>
      <c r="G772" s="72"/>
      <c r="H772" s="71" t="s">
        <v>4366</v>
      </c>
      <c r="I772" s="71" t="s">
        <v>4367</v>
      </c>
      <c r="J772" s="71" t="s">
        <v>36</v>
      </c>
      <c r="K772" s="71" t="s">
        <v>4368</v>
      </c>
      <c r="L772" s="71" t="s">
        <v>4369</v>
      </c>
      <c r="M772" s="71" t="s">
        <v>4370</v>
      </c>
      <c r="N772" s="71" t="s">
        <v>3583</v>
      </c>
      <c r="O772" s="71" t="s">
        <v>1537</v>
      </c>
      <c r="P772" s="70">
        <v>189</v>
      </c>
      <c r="Q772" s="71" t="s">
        <v>3252</v>
      </c>
      <c r="R772" s="70">
        <v>100</v>
      </c>
      <c r="S772" s="72">
        <v>44473</v>
      </c>
      <c r="T772" s="71" t="s">
        <v>2747</v>
      </c>
      <c r="U772" s="71" t="s">
        <v>3799</v>
      </c>
      <c r="V772" s="72">
        <v>28422</v>
      </c>
      <c r="W772" s="71" t="s">
        <v>70</v>
      </c>
      <c r="X772" s="71" t="s">
        <v>42</v>
      </c>
      <c r="Y772" s="71" t="s">
        <v>52</v>
      </c>
      <c r="Z772" s="70">
        <v>1</v>
      </c>
      <c r="AA772" s="70">
        <v>10</v>
      </c>
      <c r="AB772" s="71" t="s">
        <v>36</v>
      </c>
      <c r="AC772" s="71" t="s">
        <v>3584</v>
      </c>
      <c r="AD772" s="71" t="s">
        <v>3585</v>
      </c>
      <c r="AE772" s="71" t="s">
        <v>45</v>
      </c>
      <c r="AF772" s="71" t="s">
        <v>242</v>
      </c>
      <c r="AG772" s="71" t="s">
        <v>46</v>
      </c>
      <c r="AH772" s="73">
        <v>1233.68</v>
      </c>
      <c r="AI772" s="73">
        <v>197.36</v>
      </c>
      <c r="AJ772" s="73">
        <v>458.95</v>
      </c>
      <c r="AK772" s="70"/>
      <c r="AL772" s="73">
        <v>1889.99</v>
      </c>
      <c r="AM772" s="73">
        <v>60.97</v>
      </c>
      <c r="AN772" s="109">
        <f t="shared" si="54"/>
        <v>7.6212499999999999</v>
      </c>
      <c r="AO772" s="82" t="str">
        <f t="shared" si="52"/>
        <v>192471</v>
      </c>
      <c r="AP772" s="82">
        <f>VLOOKUP(AO772,Centros!$AA$2:$AB$490,2,FALSE)</f>
        <v>350005</v>
      </c>
      <c r="AQ772" s="82" t="str">
        <f>VLOOKUP(AP772,Centros!$U$2:$V$281,2,FALSE)</f>
        <v xml:space="preserve">CONVENTO DE LOS AGUSTINOS FILIPINOS </v>
      </c>
      <c r="AR772" s="82" t="str">
        <f>VLOOKUP(A772,Centros!$AC$2:$AE$349,3,FALSE)</f>
        <v>ALGADI</v>
      </c>
      <c r="AS772" s="82">
        <f t="shared" si="53"/>
        <v>350005</v>
      </c>
      <c r="AT772" s="82">
        <f t="shared" si="55"/>
        <v>19247</v>
      </c>
    </row>
    <row r="773" spans="1:46" x14ac:dyDescent="0.3">
      <c r="A773" s="70">
        <v>19208</v>
      </c>
      <c r="B773" s="70">
        <v>72</v>
      </c>
      <c r="C773" s="71" t="s">
        <v>4371</v>
      </c>
      <c r="D773" s="70">
        <v>72</v>
      </c>
      <c r="E773" s="71" t="s">
        <v>1226</v>
      </c>
      <c r="F773" s="72">
        <v>45295</v>
      </c>
      <c r="G773" s="72"/>
      <c r="H773" s="71" t="s">
        <v>4372</v>
      </c>
      <c r="I773" s="71" t="s">
        <v>4373</v>
      </c>
      <c r="J773" s="71" t="s">
        <v>36</v>
      </c>
      <c r="K773" s="71" t="s">
        <v>4374</v>
      </c>
      <c r="L773" s="71" t="s">
        <v>4375</v>
      </c>
      <c r="M773" s="71" t="s">
        <v>4376</v>
      </c>
      <c r="N773" s="71" t="s">
        <v>4377</v>
      </c>
      <c r="O773" s="71" t="s">
        <v>81</v>
      </c>
      <c r="P773" s="70">
        <v>100</v>
      </c>
      <c r="Q773" s="71" t="s">
        <v>2951</v>
      </c>
      <c r="R773" s="70">
        <v>100</v>
      </c>
      <c r="S773" s="72">
        <v>45295</v>
      </c>
      <c r="T773" s="71" t="s">
        <v>1242</v>
      </c>
      <c r="U773" s="71" t="s">
        <v>69</v>
      </c>
      <c r="V773" s="72">
        <v>27543</v>
      </c>
      <c r="W773" s="71" t="s">
        <v>111</v>
      </c>
      <c r="X773" s="71" t="s">
        <v>51</v>
      </c>
      <c r="Y773" s="71" t="s">
        <v>52</v>
      </c>
      <c r="Z773" s="70">
        <v>0</v>
      </c>
      <c r="AA773" s="70">
        <v>6</v>
      </c>
      <c r="AB773" s="71" t="s">
        <v>36</v>
      </c>
      <c r="AC773" s="71" t="s">
        <v>2906</v>
      </c>
      <c r="AD773" s="71" t="s">
        <v>44</v>
      </c>
      <c r="AE773" s="71" t="s">
        <v>45</v>
      </c>
      <c r="AF773" s="71" t="s">
        <v>69</v>
      </c>
      <c r="AG773" s="71" t="s">
        <v>46</v>
      </c>
      <c r="AH773" s="73">
        <v>1680.04</v>
      </c>
      <c r="AI773" s="73">
        <v>269.24</v>
      </c>
      <c r="AJ773" s="73">
        <v>625.13</v>
      </c>
      <c r="AK773" s="70"/>
      <c r="AL773" s="73">
        <v>2574.41</v>
      </c>
      <c r="AM773" s="73">
        <v>85.81</v>
      </c>
      <c r="AN773" s="109">
        <f t="shared" si="54"/>
        <v>10.72625</v>
      </c>
      <c r="AO773" s="82" t="str">
        <f t="shared" si="52"/>
        <v>192083</v>
      </c>
      <c r="AP773" s="82">
        <f>VLOOKUP(AO773,Centros!$AA$2:$AB$490,2,FALSE)</f>
        <v>110025</v>
      </c>
      <c r="AQ773" s="82" t="str">
        <f>VLOOKUP(AP773,Centros!$U$2:$V$281,2,FALSE)</f>
        <v>COLEGIO TERESIANAS GANDUXER</v>
      </c>
      <c r="AR773" s="82" t="str">
        <f>VLOOKUP(A773,Centros!$AC$2:$AE$349,3,FALSE)</f>
        <v>ALGADI</v>
      </c>
      <c r="AS773" s="82">
        <f t="shared" si="53"/>
        <v>110025</v>
      </c>
      <c r="AT773" s="82">
        <f t="shared" si="55"/>
        <v>19208</v>
      </c>
    </row>
    <row r="774" spans="1:46" x14ac:dyDescent="0.3">
      <c r="A774" s="70">
        <v>19228</v>
      </c>
      <c r="B774" s="70">
        <v>42</v>
      </c>
      <c r="C774" s="71" t="s">
        <v>4378</v>
      </c>
      <c r="D774" s="70">
        <v>42</v>
      </c>
      <c r="E774" s="71" t="s">
        <v>35</v>
      </c>
      <c r="F774" s="72">
        <v>44348</v>
      </c>
      <c r="G774" s="72"/>
      <c r="H774" s="71" t="s">
        <v>4379</v>
      </c>
      <c r="I774" s="71" t="s">
        <v>4380</v>
      </c>
      <c r="J774" s="71" t="s">
        <v>4381</v>
      </c>
      <c r="K774" s="71" t="s">
        <v>4382</v>
      </c>
      <c r="L774" s="71" t="s">
        <v>4383</v>
      </c>
      <c r="M774" s="71" t="s">
        <v>4384</v>
      </c>
      <c r="N774" s="71" t="s">
        <v>350</v>
      </c>
      <c r="O774" s="71" t="s">
        <v>38</v>
      </c>
      <c r="P774" s="70">
        <v>100</v>
      </c>
      <c r="Q774" s="71" t="s">
        <v>2951</v>
      </c>
      <c r="R774" s="70">
        <v>100</v>
      </c>
      <c r="S774" s="72">
        <v>29129</v>
      </c>
      <c r="T774" s="71" t="s">
        <v>2828</v>
      </c>
      <c r="U774" s="71" t="s">
        <v>3875</v>
      </c>
      <c r="V774" s="72">
        <v>22236</v>
      </c>
      <c r="W774" s="71" t="s">
        <v>107</v>
      </c>
      <c r="X774" s="71" t="s">
        <v>42</v>
      </c>
      <c r="Y774" s="71" t="s">
        <v>36</v>
      </c>
      <c r="Z774" s="70">
        <v>0</v>
      </c>
      <c r="AA774" s="70">
        <v>10</v>
      </c>
      <c r="AB774" s="71" t="s">
        <v>36</v>
      </c>
      <c r="AC774" s="71" t="s">
        <v>3000</v>
      </c>
      <c r="AD774" s="71" t="s">
        <v>3001</v>
      </c>
      <c r="AE774" s="71" t="s">
        <v>53</v>
      </c>
      <c r="AF774" s="71" t="s">
        <v>119</v>
      </c>
      <c r="AG774" s="71" t="s">
        <v>46</v>
      </c>
      <c r="AH774" s="73">
        <v>1905.92</v>
      </c>
      <c r="AI774" s="70"/>
      <c r="AJ774" s="73">
        <v>-1203.2</v>
      </c>
      <c r="AK774" s="70"/>
      <c r="AL774" s="73">
        <v>702.72</v>
      </c>
      <c r="AM774" s="73">
        <v>23.42</v>
      </c>
      <c r="AN774" s="109">
        <f t="shared" si="54"/>
        <v>2.9275000000000002</v>
      </c>
      <c r="AO774" s="82" t="str">
        <f t="shared" si="52"/>
        <v>192285</v>
      </c>
      <c r="AP774" s="82">
        <f>VLOOKUP(AO774,Centros!$AA$2:$AB$490,2,FALSE)</f>
        <v>120001</v>
      </c>
      <c r="AQ774" s="82" t="str">
        <f>VLOOKUP(AP774,Centros!$U$2:$V$281,2,FALSE)</f>
        <v>COLEGIO MAYOR SAN AGUSTIN</v>
      </c>
      <c r="AR774" s="82" t="str">
        <f>VLOOKUP(A774,Centros!$AC$2:$AE$349,3,FALSE)</f>
        <v>ALGADI</v>
      </c>
      <c r="AS774" s="82">
        <f t="shared" si="53"/>
        <v>120001</v>
      </c>
      <c r="AT774" s="82">
        <f t="shared" si="55"/>
        <v>19228</v>
      </c>
    </row>
    <row r="775" spans="1:46" x14ac:dyDescent="0.3">
      <c r="A775" s="70">
        <v>19246</v>
      </c>
      <c r="B775" s="70">
        <v>4</v>
      </c>
      <c r="C775" s="71" t="s">
        <v>9494</v>
      </c>
      <c r="D775" s="70">
        <v>4</v>
      </c>
      <c r="E775" s="71" t="s">
        <v>113</v>
      </c>
      <c r="F775" s="72">
        <v>45931</v>
      </c>
      <c r="G775" s="72"/>
      <c r="H775" s="71" t="s">
        <v>9495</v>
      </c>
      <c r="I775" s="71" t="s">
        <v>9496</v>
      </c>
      <c r="J775" s="71" t="s">
        <v>36</v>
      </c>
      <c r="K775" s="71" t="s">
        <v>9497</v>
      </c>
      <c r="L775" s="71" t="s">
        <v>9498</v>
      </c>
      <c r="M775" s="71" t="s">
        <v>9499</v>
      </c>
      <c r="N775" s="71" t="s">
        <v>136</v>
      </c>
      <c r="O775" s="71" t="s">
        <v>114</v>
      </c>
      <c r="P775" s="70">
        <v>300</v>
      </c>
      <c r="Q775" s="71" t="s">
        <v>57</v>
      </c>
      <c r="R775" s="70">
        <v>50</v>
      </c>
      <c r="S775" s="72">
        <v>43739</v>
      </c>
      <c r="T775" s="71" t="s">
        <v>2885</v>
      </c>
      <c r="U775" s="71" t="s">
        <v>40</v>
      </c>
      <c r="V775" s="72">
        <v>33655</v>
      </c>
      <c r="W775" s="71" t="s">
        <v>70</v>
      </c>
      <c r="X775" s="71" t="s">
        <v>42</v>
      </c>
      <c r="Y775" s="71" t="s">
        <v>52</v>
      </c>
      <c r="Z775" s="70">
        <v>0</v>
      </c>
      <c r="AA775" s="70">
        <v>10</v>
      </c>
      <c r="AB775" s="71" t="s">
        <v>36</v>
      </c>
      <c r="AC775" s="71" t="s">
        <v>2908</v>
      </c>
      <c r="AD775" s="71" t="s">
        <v>44</v>
      </c>
      <c r="AE775" s="71" t="s">
        <v>61</v>
      </c>
      <c r="AF775" s="71" t="s">
        <v>40</v>
      </c>
      <c r="AG775" s="71" t="s">
        <v>46</v>
      </c>
      <c r="AH775" s="73">
        <v>610.66</v>
      </c>
      <c r="AI775" s="73">
        <v>152.66</v>
      </c>
      <c r="AJ775" s="73">
        <v>245.47</v>
      </c>
      <c r="AK775" s="70"/>
      <c r="AL775" s="73">
        <v>1008.79</v>
      </c>
      <c r="AM775" s="73">
        <v>33.630000000000003</v>
      </c>
      <c r="AN775" s="109">
        <f t="shared" si="54"/>
        <v>8.4075000000000006</v>
      </c>
      <c r="AO775" s="82" t="str">
        <f t="shared" si="52"/>
        <v>192461</v>
      </c>
      <c r="AP775" s="82">
        <f>VLOOKUP(AO775,Centros!$AA$2:$AB$490,2,FALSE)</f>
        <v>110215</v>
      </c>
      <c r="AQ775" s="82" t="str">
        <f>VLOOKUP(AP775,Centros!$U$2:$V$281,2,FALSE)</f>
        <v>COL. NTRA SRA.MONTE SION</v>
      </c>
      <c r="AR775" s="82" t="str">
        <f>VLOOKUP(A775,Centros!$AC$2:$AE$349,3,FALSE)</f>
        <v>ALGADI</v>
      </c>
      <c r="AS775" s="82">
        <f t="shared" si="53"/>
        <v>110215</v>
      </c>
      <c r="AT775" s="82">
        <f t="shared" si="55"/>
        <v>19246</v>
      </c>
    </row>
    <row r="776" spans="1:46" x14ac:dyDescent="0.3">
      <c r="A776" s="70">
        <v>20041</v>
      </c>
      <c r="B776" s="70">
        <v>9</v>
      </c>
      <c r="C776" s="71" t="s">
        <v>9500</v>
      </c>
      <c r="D776" s="70">
        <v>9</v>
      </c>
      <c r="E776" s="71" t="s">
        <v>7517</v>
      </c>
      <c r="F776" s="72">
        <v>45910</v>
      </c>
      <c r="G776" s="72"/>
      <c r="H776" s="71" t="s">
        <v>9501</v>
      </c>
      <c r="I776" s="71" t="s">
        <v>9502</v>
      </c>
      <c r="J776" s="71" t="s">
        <v>36</v>
      </c>
      <c r="K776" s="71" t="s">
        <v>9503</v>
      </c>
      <c r="L776" s="71" t="s">
        <v>9504</v>
      </c>
      <c r="M776" s="71" t="s">
        <v>9505</v>
      </c>
      <c r="N776" s="71" t="s">
        <v>202</v>
      </c>
      <c r="O776" s="71" t="s">
        <v>176</v>
      </c>
      <c r="P776" s="70">
        <v>300</v>
      </c>
      <c r="Q776" s="71" t="s">
        <v>57</v>
      </c>
      <c r="R776" s="70">
        <v>25</v>
      </c>
      <c r="S776" s="72">
        <v>43735</v>
      </c>
      <c r="T776" s="71" t="s">
        <v>7786</v>
      </c>
      <c r="U776" s="71" t="s">
        <v>6611</v>
      </c>
      <c r="V776" s="72">
        <v>35293</v>
      </c>
      <c r="W776" s="71" t="s">
        <v>139</v>
      </c>
      <c r="X776" s="71" t="s">
        <v>42</v>
      </c>
      <c r="Y776" s="71" t="s">
        <v>60</v>
      </c>
      <c r="Z776" s="70">
        <v>0</v>
      </c>
      <c r="AA776" s="70">
        <v>10</v>
      </c>
      <c r="AB776" s="71" t="s">
        <v>36</v>
      </c>
      <c r="AC776" s="71" t="s">
        <v>2911</v>
      </c>
      <c r="AD776" s="71" t="s">
        <v>44</v>
      </c>
      <c r="AE776" s="71" t="s">
        <v>45</v>
      </c>
      <c r="AF776" s="71" t="s">
        <v>210</v>
      </c>
      <c r="AG776" s="71" t="s">
        <v>46</v>
      </c>
      <c r="AH776" s="73">
        <v>339.52</v>
      </c>
      <c r="AI776" s="73">
        <v>49.69</v>
      </c>
      <c r="AJ776" s="73">
        <v>129.11000000000001</v>
      </c>
      <c r="AK776" s="70"/>
      <c r="AL776" s="73">
        <v>518.32000000000005</v>
      </c>
      <c r="AM776" s="73">
        <v>17.28</v>
      </c>
      <c r="AN776" s="109">
        <f t="shared" si="54"/>
        <v>8.64</v>
      </c>
      <c r="AO776" s="82" t="str">
        <f t="shared" si="52"/>
        <v>200412</v>
      </c>
      <c r="AP776" s="82">
        <f>VLOOKUP(AO776,Centros!$AA$2:$AB$490,2,FALSE)</f>
        <v>110106</v>
      </c>
      <c r="AQ776" s="82" t="str">
        <f>VLOOKUP(AP776,Centros!$U$2:$V$281,2,FALSE)</f>
        <v>COLEGIO SAN JOSE SS.CC. DE SEVILLA</v>
      </c>
      <c r="AR776" s="82" t="str">
        <f>VLOOKUP(A776,Centros!$AC$2:$AE$349,3,FALSE)</f>
        <v>SMI</v>
      </c>
      <c r="AS776" s="82">
        <f t="shared" si="53"/>
        <v>110106</v>
      </c>
      <c r="AT776" s="82">
        <f t="shared" si="55"/>
        <v>20041</v>
      </c>
    </row>
    <row r="777" spans="1:46" x14ac:dyDescent="0.3">
      <c r="A777" s="70">
        <v>20028</v>
      </c>
      <c r="B777" s="70">
        <v>310</v>
      </c>
      <c r="C777" s="71" t="s">
        <v>6557</v>
      </c>
      <c r="D777" s="70">
        <v>310</v>
      </c>
      <c r="E777" s="71" t="s">
        <v>63</v>
      </c>
      <c r="F777" s="72">
        <v>45908</v>
      </c>
      <c r="G777" s="72"/>
      <c r="H777" s="71" t="s">
        <v>6558</v>
      </c>
      <c r="I777" s="71" t="s">
        <v>6559</v>
      </c>
      <c r="J777" s="71" t="s">
        <v>36</v>
      </c>
      <c r="K777" s="71" t="s">
        <v>6560</v>
      </c>
      <c r="L777" s="71" t="s">
        <v>101</v>
      </c>
      <c r="M777" s="71" t="s">
        <v>6561</v>
      </c>
      <c r="N777" s="71" t="s">
        <v>37</v>
      </c>
      <c r="O777" s="71" t="s">
        <v>38</v>
      </c>
      <c r="P777" s="70">
        <v>389</v>
      </c>
      <c r="Q777" s="71" t="s">
        <v>167</v>
      </c>
      <c r="R777" s="70">
        <v>37.5</v>
      </c>
      <c r="S777" s="72">
        <v>45177</v>
      </c>
      <c r="T777" s="71" t="s">
        <v>2837</v>
      </c>
      <c r="U777" s="71" t="s">
        <v>79</v>
      </c>
      <c r="V777" s="72">
        <v>28188</v>
      </c>
      <c r="W777" s="71" t="s">
        <v>50</v>
      </c>
      <c r="X777" s="71" t="s">
        <v>42</v>
      </c>
      <c r="Y777" s="71" t="s">
        <v>52</v>
      </c>
      <c r="Z777" s="70">
        <v>0</v>
      </c>
      <c r="AA777" s="70">
        <v>10</v>
      </c>
      <c r="AB777" s="71" t="s">
        <v>36</v>
      </c>
      <c r="AC777" s="71" t="s">
        <v>2905</v>
      </c>
      <c r="AD777" s="71" t="s">
        <v>44</v>
      </c>
      <c r="AE777" s="71" t="s">
        <v>45</v>
      </c>
      <c r="AF777" s="71" t="s">
        <v>79</v>
      </c>
      <c r="AG777" s="71" t="s">
        <v>46</v>
      </c>
      <c r="AH777" s="73">
        <v>450.02</v>
      </c>
      <c r="AI777" s="73">
        <v>67.98</v>
      </c>
      <c r="AJ777" s="73">
        <v>190.41</v>
      </c>
      <c r="AK777" s="70"/>
      <c r="AL777" s="73">
        <v>708.41</v>
      </c>
      <c r="AM777" s="73">
        <v>23.61</v>
      </c>
      <c r="AN777" s="109">
        <f t="shared" si="54"/>
        <v>7.87</v>
      </c>
      <c r="AO777" s="82" t="str">
        <f t="shared" si="52"/>
        <v>2002812</v>
      </c>
      <c r="AP777" s="82">
        <f>VLOOKUP(AO777,Centros!$AA$2:$AB$490,2,FALSE)</f>
        <v>110084</v>
      </c>
      <c r="AQ777" s="82" t="str">
        <f>VLOOKUP(AP777,Centros!$U$2:$V$281,2,FALSE)</f>
        <v>COL. SAN AGUSTIN -LOS NEGRALES</v>
      </c>
      <c r="AR777" s="82" t="str">
        <f>VLOOKUP(A777,Centros!$AC$2:$AE$349,3,FALSE)</f>
        <v>SMI</v>
      </c>
      <c r="AS777" s="82">
        <f t="shared" si="53"/>
        <v>110084</v>
      </c>
      <c r="AT777" s="82">
        <f t="shared" si="55"/>
        <v>20028</v>
      </c>
    </row>
    <row r="778" spans="1:46" x14ac:dyDescent="0.3">
      <c r="A778" s="70">
        <v>20028</v>
      </c>
      <c r="B778" s="70">
        <v>384</v>
      </c>
      <c r="C778" s="71" t="s">
        <v>6562</v>
      </c>
      <c r="D778" s="70">
        <v>384</v>
      </c>
      <c r="E778" s="71" t="s">
        <v>63</v>
      </c>
      <c r="F778" s="72">
        <v>45908</v>
      </c>
      <c r="G778" s="72"/>
      <c r="H778" s="71" t="s">
        <v>6563</v>
      </c>
      <c r="I778" s="71" t="s">
        <v>6564</v>
      </c>
      <c r="J778" s="71" t="s">
        <v>36</v>
      </c>
      <c r="K778" s="71" t="s">
        <v>6565</v>
      </c>
      <c r="L778" s="71" t="s">
        <v>101</v>
      </c>
      <c r="M778" s="71" t="s">
        <v>6566</v>
      </c>
      <c r="N778" s="71" t="s">
        <v>37</v>
      </c>
      <c r="O778" s="71" t="s">
        <v>38</v>
      </c>
      <c r="P778" s="70">
        <v>300</v>
      </c>
      <c r="Q778" s="71" t="s">
        <v>57</v>
      </c>
      <c r="R778" s="70">
        <v>37.5</v>
      </c>
      <c r="S778" s="72">
        <v>43367</v>
      </c>
      <c r="T778" s="71" t="s">
        <v>6067</v>
      </c>
      <c r="U778" s="71" t="s">
        <v>79</v>
      </c>
      <c r="V778" s="72">
        <v>29040</v>
      </c>
      <c r="W778" s="71" t="s">
        <v>204</v>
      </c>
      <c r="X778" s="71" t="s">
        <v>42</v>
      </c>
      <c r="Y778" s="71" t="s">
        <v>66</v>
      </c>
      <c r="Z778" s="70">
        <v>0</v>
      </c>
      <c r="AA778" s="70">
        <v>10</v>
      </c>
      <c r="AB778" s="71" t="s">
        <v>36</v>
      </c>
      <c r="AC778" s="71" t="s">
        <v>2905</v>
      </c>
      <c r="AD778" s="71" t="s">
        <v>44</v>
      </c>
      <c r="AE778" s="71" t="s">
        <v>45</v>
      </c>
      <c r="AF778" s="71" t="s">
        <v>6567</v>
      </c>
      <c r="AG778" s="71" t="s">
        <v>46</v>
      </c>
      <c r="AH778" s="73">
        <v>450.02</v>
      </c>
      <c r="AI778" s="73">
        <v>67.98</v>
      </c>
      <c r="AJ778" s="73">
        <v>190.41</v>
      </c>
      <c r="AK778" s="70"/>
      <c r="AL778" s="73">
        <v>708.41</v>
      </c>
      <c r="AM778" s="73">
        <v>23.61</v>
      </c>
      <c r="AN778" s="109">
        <f t="shared" si="54"/>
        <v>7.87</v>
      </c>
      <c r="AO778" s="82" t="str">
        <f t="shared" si="52"/>
        <v>2002830</v>
      </c>
      <c r="AP778" s="82">
        <f>VLOOKUP(AO778,Centros!$AA$2:$AB$490,2,FALSE)</f>
        <v>110002</v>
      </c>
      <c r="AQ778" s="82" t="str">
        <f>VLOOKUP(AP778,Centros!$U$2:$V$281,2,FALSE)</f>
        <v>CEIIP JOVELLANOS LM</v>
      </c>
      <c r="AR778" s="82" t="str">
        <f>VLOOKUP(A778,Centros!$AC$2:$AE$349,3,FALSE)</f>
        <v>SMI</v>
      </c>
      <c r="AS778" s="82">
        <f t="shared" si="53"/>
        <v>110002</v>
      </c>
      <c r="AT778" s="82">
        <f t="shared" si="55"/>
        <v>20028</v>
      </c>
    </row>
    <row r="779" spans="1:46" x14ac:dyDescent="0.3">
      <c r="A779" s="70">
        <v>20028</v>
      </c>
      <c r="B779" s="70">
        <v>72</v>
      </c>
      <c r="C779" s="71" t="s">
        <v>9506</v>
      </c>
      <c r="D779" s="70">
        <v>72</v>
      </c>
      <c r="E779" s="71" t="s">
        <v>63</v>
      </c>
      <c r="F779" s="72">
        <v>45908</v>
      </c>
      <c r="G779" s="72"/>
      <c r="H779" s="71" t="s">
        <v>9507</v>
      </c>
      <c r="I779" s="71" t="s">
        <v>9508</v>
      </c>
      <c r="J779" s="71" t="s">
        <v>9509</v>
      </c>
      <c r="K779" s="71" t="s">
        <v>9510</v>
      </c>
      <c r="L779" s="71" t="s">
        <v>9511</v>
      </c>
      <c r="M779" s="71" t="s">
        <v>9512</v>
      </c>
      <c r="N779" s="71" t="s">
        <v>105</v>
      </c>
      <c r="O779" s="71" t="s">
        <v>38</v>
      </c>
      <c r="P779" s="70">
        <v>300</v>
      </c>
      <c r="Q779" s="71" t="s">
        <v>78</v>
      </c>
      <c r="R779" s="70">
        <v>63.13</v>
      </c>
      <c r="S779" s="72">
        <v>36434</v>
      </c>
      <c r="T779" s="71" t="s">
        <v>8359</v>
      </c>
      <c r="U779" s="71" t="s">
        <v>214</v>
      </c>
      <c r="V779" s="72">
        <v>23650</v>
      </c>
      <c r="W779" s="71" t="s">
        <v>341</v>
      </c>
      <c r="X779" s="71" t="s">
        <v>42</v>
      </c>
      <c r="Y779" s="71" t="s">
        <v>36</v>
      </c>
      <c r="Z779" s="70">
        <v>0</v>
      </c>
      <c r="AA779" s="70">
        <v>10</v>
      </c>
      <c r="AB779" s="71" t="s">
        <v>36</v>
      </c>
      <c r="AC779" s="71" t="s">
        <v>2905</v>
      </c>
      <c r="AD779" s="71" t="s">
        <v>44</v>
      </c>
      <c r="AE779" s="71" t="s">
        <v>45</v>
      </c>
      <c r="AF779" s="71" t="s">
        <v>6611</v>
      </c>
      <c r="AG779" s="71" t="s">
        <v>46</v>
      </c>
      <c r="AH779" s="73">
        <v>939.04</v>
      </c>
      <c r="AI779" s="73">
        <v>114.45</v>
      </c>
      <c r="AJ779" s="73">
        <v>349.44</v>
      </c>
      <c r="AK779" s="70"/>
      <c r="AL779" s="73">
        <v>1402.93</v>
      </c>
      <c r="AM779" s="73">
        <v>46.76</v>
      </c>
      <c r="AN779" s="109">
        <f t="shared" si="54"/>
        <v>9.258672580389673</v>
      </c>
      <c r="AO779" s="82" t="str">
        <f t="shared" si="52"/>
        <v>2002817</v>
      </c>
      <c r="AP779" s="82">
        <f>VLOOKUP(AO779,Centros!$AA$2:$AB$490,2,FALSE)</f>
        <v>110020</v>
      </c>
      <c r="AQ779" s="82" t="str">
        <f>VLOOKUP(AP779,Centros!$U$2:$V$281,2,FALSE)</f>
        <v>COLEGIO FRAY LUIS DE LEON</v>
      </c>
      <c r="AR779" s="82" t="str">
        <f>VLOOKUP(A779,Centros!$AC$2:$AE$349,3,FALSE)</f>
        <v>SMI</v>
      </c>
      <c r="AS779" s="82">
        <f t="shared" si="53"/>
        <v>110020</v>
      </c>
      <c r="AT779" s="82">
        <f t="shared" si="55"/>
        <v>20028</v>
      </c>
    </row>
    <row r="780" spans="1:46" x14ac:dyDescent="0.3">
      <c r="A780" s="70">
        <v>19228</v>
      </c>
      <c r="B780" s="70">
        <v>364</v>
      </c>
      <c r="C780" s="71" t="s">
        <v>4385</v>
      </c>
      <c r="D780" s="70">
        <v>364</v>
      </c>
      <c r="E780" s="71" t="s">
        <v>35</v>
      </c>
      <c r="F780" s="72">
        <v>44348</v>
      </c>
      <c r="G780" s="72"/>
      <c r="H780" s="71" t="s">
        <v>4386</v>
      </c>
      <c r="I780" s="71" t="s">
        <v>4387</v>
      </c>
      <c r="J780" s="71" t="s">
        <v>36</v>
      </c>
      <c r="K780" s="71" t="s">
        <v>4388</v>
      </c>
      <c r="L780" s="71" t="s">
        <v>4389</v>
      </c>
      <c r="M780" s="71" t="s">
        <v>4390</v>
      </c>
      <c r="N780" s="71" t="s">
        <v>206</v>
      </c>
      <c r="O780" s="71" t="s">
        <v>38</v>
      </c>
      <c r="P780" s="70">
        <v>100</v>
      </c>
      <c r="Q780" s="71" t="s">
        <v>2951</v>
      </c>
      <c r="R780" s="70">
        <v>100</v>
      </c>
      <c r="S780" s="72">
        <v>38693</v>
      </c>
      <c r="T780" s="71" t="s">
        <v>2826</v>
      </c>
      <c r="U780" s="71" t="s">
        <v>255</v>
      </c>
      <c r="V780" s="72">
        <v>25299</v>
      </c>
      <c r="W780" s="71" t="s">
        <v>41</v>
      </c>
      <c r="X780" s="71" t="s">
        <v>42</v>
      </c>
      <c r="Y780" s="71" t="s">
        <v>36</v>
      </c>
      <c r="Z780" s="70">
        <v>0</v>
      </c>
      <c r="AA780" s="70">
        <v>8</v>
      </c>
      <c r="AB780" s="71" t="s">
        <v>36</v>
      </c>
      <c r="AC780" s="71" t="s">
        <v>3000</v>
      </c>
      <c r="AD780" s="71" t="s">
        <v>3001</v>
      </c>
      <c r="AE780" s="71" t="s">
        <v>61</v>
      </c>
      <c r="AF780" s="71" t="s">
        <v>4391</v>
      </c>
      <c r="AG780" s="71" t="s">
        <v>46</v>
      </c>
      <c r="AH780" s="73">
        <v>1330.34</v>
      </c>
      <c r="AI780" s="73">
        <v>221.72</v>
      </c>
      <c r="AJ780" s="73">
        <v>497.74</v>
      </c>
      <c r="AK780" s="70"/>
      <c r="AL780" s="73">
        <v>2049.8000000000002</v>
      </c>
      <c r="AM780" s="73">
        <v>68.33</v>
      </c>
      <c r="AN780" s="109">
        <f t="shared" si="54"/>
        <v>8.5412499999999998</v>
      </c>
      <c r="AO780" s="82" t="str">
        <f t="shared" si="52"/>
        <v>1922854</v>
      </c>
      <c r="AP780" s="82">
        <f>VLOOKUP(AO780,Centros!$AA$2:$AB$490,2,FALSE)</f>
        <v>120027</v>
      </c>
      <c r="AQ780" s="82" t="str">
        <f>VLOOKUP(AP780,Centros!$U$2:$V$281,2,FALSE)</f>
        <v>COLEGIO MAYOR CESAR CARLOS</v>
      </c>
      <c r="AR780" s="82" t="str">
        <f>VLOOKUP(A780,Centros!$AC$2:$AE$349,3,FALSE)</f>
        <v>ALGADI</v>
      </c>
      <c r="AS780" s="82">
        <f t="shared" si="53"/>
        <v>120027</v>
      </c>
      <c r="AT780" s="82">
        <f t="shared" si="55"/>
        <v>19228</v>
      </c>
    </row>
    <row r="781" spans="1:46" x14ac:dyDescent="0.3">
      <c r="A781" s="70">
        <v>19228</v>
      </c>
      <c r="B781" s="70">
        <v>1873</v>
      </c>
      <c r="C781" s="71" t="s">
        <v>4392</v>
      </c>
      <c r="D781" s="70">
        <v>1873</v>
      </c>
      <c r="E781" s="71" t="s">
        <v>35</v>
      </c>
      <c r="F781" s="72">
        <v>45594</v>
      </c>
      <c r="G781" s="72"/>
      <c r="H781" s="71" t="s">
        <v>4393</v>
      </c>
      <c r="I781" s="71" t="s">
        <v>4394</v>
      </c>
      <c r="J781" s="71" t="s">
        <v>36</v>
      </c>
      <c r="K781" s="71" t="s">
        <v>4395</v>
      </c>
      <c r="L781" s="71" t="s">
        <v>4396</v>
      </c>
      <c r="M781" s="71" t="s">
        <v>4397</v>
      </c>
      <c r="N781" s="71" t="s">
        <v>37</v>
      </c>
      <c r="O781" s="71" t="s">
        <v>38</v>
      </c>
      <c r="P781" s="70">
        <v>100</v>
      </c>
      <c r="Q781" s="71" t="s">
        <v>2951</v>
      </c>
      <c r="R781" s="70">
        <v>100</v>
      </c>
      <c r="S781" s="72">
        <v>45594</v>
      </c>
      <c r="T781" s="71" t="s">
        <v>4272</v>
      </c>
      <c r="U781" s="71" t="s">
        <v>40</v>
      </c>
      <c r="V781" s="72">
        <v>23759</v>
      </c>
      <c r="W781" s="71" t="s">
        <v>120</v>
      </c>
      <c r="X781" s="71" t="s">
        <v>42</v>
      </c>
      <c r="Y781" s="71" t="s">
        <v>52</v>
      </c>
      <c r="Z781" s="70">
        <v>0</v>
      </c>
      <c r="AA781" s="70">
        <v>10</v>
      </c>
      <c r="AB781" s="71" t="s">
        <v>36</v>
      </c>
      <c r="AC781" s="71" t="s">
        <v>2905</v>
      </c>
      <c r="AD781" s="71" t="s">
        <v>44</v>
      </c>
      <c r="AE781" s="71" t="s">
        <v>45</v>
      </c>
      <c r="AF781" s="71" t="s">
        <v>40</v>
      </c>
      <c r="AG781" s="71" t="s">
        <v>46</v>
      </c>
      <c r="AH781" s="73">
        <v>1200.04</v>
      </c>
      <c r="AI781" s="73">
        <v>181.29</v>
      </c>
      <c r="AJ781" s="73">
        <v>442.98</v>
      </c>
      <c r="AK781" s="70"/>
      <c r="AL781" s="73">
        <v>1824.31</v>
      </c>
      <c r="AM781" s="73">
        <v>60.81</v>
      </c>
      <c r="AN781" s="109">
        <f t="shared" si="54"/>
        <v>7.6012500000000003</v>
      </c>
      <c r="AO781" s="82" t="str">
        <f t="shared" si="52"/>
        <v>1922829</v>
      </c>
      <c r="AP781" s="82">
        <f>VLOOKUP(AO781,Centros!$AA$2:$AB$490,2,FALSE)</f>
        <v>510014</v>
      </c>
      <c r="AQ781" s="82" t="str">
        <f>VLOOKUP(AP781,Centros!$U$2:$V$281,2,FALSE)</f>
        <v>CURIA PROV AGUSTINOS</v>
      </c>
      <c r="AR781" s="82" t="str">
        <f>VLOOKUP(A781,Centros!$AC$2:$AE$349,3,FALSE)</f>
        <v>ALGADI</v>
      </c>
      <c r="AS781" s="82">
        <f t="shared" si="53"/>
        <v>510014</v>
      </c>
      <c r="AT781" s="82">
        <f t="shared" si="55"/>
        <v>19228</v>
      </c>
    </row>
    <row r="782" spans="1:46" x14ac:dyDescent="0.3">
      <c r="A782" s="70">
        <v>19241</v>
      </c>
      <c r="B782" s="70">
        <v>41</v>
      </c>
      <c r="C782" s="71" t="s">
        <v>9513</v>
      </c>
      <c r="D782" s="70">
        <v>41</v>
      </c>
      <c r="E782" s="71" t="s">
        <v>178</v>
      </c>
      <c r="F782" s="72">
        <v>45895</v>
      </c>
      <c r="G782" s="72"/>
      <c r="H782" s="71" t="s">
        <v>9514</v>
      </c>
      <c r="I782" s="71" t="s">
        <v>9515</v>
      </c>
      <c r="J782" s="71" t="s">
        <v>36</v>
      </c>
      <c r="K782" s="71" t="s">
        <v>9516</v>
      </c>
      <c r="L782" s="71" t="s">
        <v>9517</v>
      </c>
      <c r="M782" s="71" t="s">
        <v>9518</v>
      </c>
      <c r="N782" s="71" t="s">
        <v>202</v>
      </c>
      <c r="O782" s="71" t="s">
        <v>176</v>
      </c>
      <c r="P782" s="70">
        <v>300</v>
      </c>
      <c r="Q782" s="71" t="s">
        <v>78</v>
      </c>
      <c r="R782" s="70">
        <v>50</v>
      </c>
      <c r="S782" s="72">
        <v>45405</v>
      </c>
      <c r="T782" s="71" t="s">
        <v>7821</v>
      </c>
      <c r="U782" s="71" t="s">
        <v>82</v>
      </c>
      <c r="V782" s="72">
        <v>27281</v>
      </c>
      <c r="W782" s="71" t="s">
        <v>111</v>
      </c>
      <c r="X782" s="71" t="s">
        <v>42</v>
      </c>
      <c r="Y782" s="71" t="s">
        <v>43</v>
      </c>
      <c r="Z782" s="70">
        <v>0</v>
      </c>
      <c r="AA782" s="70">
        <v>10</v>
      </c>
      <c r="AB782" s="71" t="s">
        <v>36</v>
      </c>
      <c r="AC782" s="71" t="s">
        <v>2911</v>
      </c>
      <c r="AD782" s="71" t="s">
        <v>44</v>
      </c>
      <c r="AE782" s="71" t="s">
        <v>45</v>
      </c>
      <c r="AF782" s="71" t="s">
        <v>257</v>
      </c>
      <c r="AG782" s="71" t="s">
        <v>46</v>
      </c>
      <c r="AH782" s="73">
        <v>578.74</v>
      </c>
      <c r="AI782" s="73">
        <v>176.84</v>
      </c>
      <c r="AJ782" s="73">
        <v>245.47</v>
      </c>
      <c r="AK782" s="70"/>
      <c r="AL782" s="73">
        <v>1001.05</v>
      </c>
      <c r="AM782" s="73">
        <v>33.369999999999997</v>
      </c>
      <c r="AN782" s="109">
        <f t="shared" si="54"/>
        <v>8.3424999999999994</v>
      </c>
      <c r="AO782" s="82" t="str">
        <f t="shared" si="52"/>
        <v>192413</v>
      </c>
      <c r="AP782" s="82">
        <f>VLOOKUP(AO782,Centros!$AA$2:$AB$490,2,FALSE)</f>
        <v>110105</v>
      </c>
      <c r="AQ782" s="82" t="str">
        <f>VLOOKUP(AP782,Centros!$U$2:$V$281,2,FALSE)</f>
        <v>COLEGIO SAN HERMENEGILDO</v>
      </c>
      <c r="AR782" s="82" t="str">
        <f>VLOOKUP(A782,Centros!$AC$2:$AE$349,3,FALSE)</f>
        <v>ALGADI</v>
      </c>
      <c r="AS782" s="82">
        <f t="shared" si="53"/>
        <v>110105</v>
      </c>
      <c r="AT782" s="82">
        <f t="shared" si="55"/>
        <v>19241</v>
      </c>
    </row>
    <row r="783" spans="1:46" x14ac:dyDescent="0.3">
      <c r="A783" s="70">
        <v>19228</v>
      </c>
      <c r="B783" s="70">
        <v>282</v>
      </c>
      <c r="C783" s="71" t="s">
        <v>4398</v>
      </c>
      <c r="D783" s="70">
        <v>282</v>
      </c>
      <c r="E783" s="71" t="s">
        <v>35</v>
      </c>
      <c r="F783" s="72">
        <v>44685</v>
      </c>
      <c r="G783" s="72"/>
      <c r="H783" s="71" t="s">
        <v>4399</v>
      </c>
      <c r="I783" s="71" t="s">
        <v>4400</v>
      </c>
      <c r="J783" s="71" t="s">
        <v>4401</v>
      </c>
      <c r="K783" s="71" t="s">
        <v>4402</v>
      </c>
      <c r="L783" s="71" t="s">
        <v>4403</v>
      </c>
      <c r="M783" s="71" t="s">
        <v>4404</v>
      </c>
      <c r="N783" s="71" t="s">
        <v>141</v>
      </c>
      <c r="O783" s="71" t="s">
        <v>38</v>
      </c>
      <c r="P783" s="70">
        <v>200</v>
      </c>
      <c r="Q783" s="71" t="s">
        <v>2925</v>
      </c>
      <c r="R783" s="70">
        <v>62.5</v>
      </c>
      <c r="S783" s="72">
        <v>41919</v>
      </c>
      <c r="T783" s="71" t="s">
        <v>3308</v>
      </c>
      <c r="U783" s="71" t="s">
        <v>58</v>
      </c>
      <c r="V783" s="72">
        <v>26310</v>
      </c>
      <c r="W783" s="71" t="s">
        <v>272</v>
      </c>
      <c r="X783" s="71" t="s">
        <v>42</v>
      </c>
      <c r="Y783" s="71" t="s">
        <v>36</v>
      </c>
      <c r="Z783" s="70">
        <v>0</v>
      </c>
      <c r="AA783" s="70">
        <v>10</v>
      </c>
      <c r="AB783" s="71" t="s">
        <v>36</v>
      </c>
      <c r="AC783" s="71" t="s">
        <v>2905</v>
      </c>
      <c r="AD783" s="71" t="s">
        <v>44</v>
      </c>
      <c r="AE783" s="71" t="s">
        <v>61</v>
      </c>
      <c r="AF783" s="71" t="s">
        <v>158</v>
      </c>
      <c r="AG783" s="71" t="s">
        <v>46</v>
      </c>
      <c r="AH783" s="73">
        <v>905.83</v>
      </c>
      <c r="AI783" s="73">
        <v>113.3</v>
      </c>
      <c r="AJ783" s="73">
        <v>326.82</v>
      </c>
      <c r="AK783" s="70"/>
      <c r="AL783" s="73">
        <v>1345.95</v>
      </c>
      <c r="AM783" s="73">
        <v>44.87</v>
      </c>
      <c r="AN783" s="109">
        <f t="shared" si="54"/>
        <v>8.9740000000000002</v>
      </c>
      <c r="AO783" s="82" t="str">
        <f t="shared" ref="AO783:AO840" si="56">CONCATENATE(A783,W783)</f>
        <v>1922842</v>
      </c>
      <c r="AP783" s="82">
        <f>VLOOKUP(AO783,Centros!$AA$2:$AB$490,2,FALSE)</f>
        <v>350002</v>
      </c>
      <c r="AQ783" s="82" t="str">
        <f>VLOOKUP(AP783,Centros!$U$2:$V$281,2,FALSE)</f>
        <v>SEMINARIO TAGASTE-PP. AGUSTINOS P</v>
      </c>
      <c r="AR783" s="82" t="str">
        <f>VLOOKUP(A783,Centros!$AC$2:$AE$349,3,FALSE)</f>
        <v>ALGADI</v>
      </c>
      <c r="AS783" s="82">
        <f t="shared" ref="AS783:AS840" si="57">+AP783</f>
        <v>350002</v>
      </c>
      <c r="AT783" s="82">
        <f t="shared" si="55"/>
        <v>19228</v>
      </c>
    </row>
    <row r="784" spans="1:46" x14ac:dyDescent="0.3">
      <c r="A784" s="70">
        <v>19228</v>
      </c>
      <c r="B784" s="70">
        <v>86</v>
      </c>
      <c r="C784" s="71" t="s">
        <v>4405</v>
      </c>
      <c r="D784" s="70">
        <v>86</v>
      </c>
      <c r="E784" s="71" t="s">
        <v>35</v>
      </c>
      <c r="F784" s="72">
        <v>44805</v>
      </c>
      <c r="G784" s="72"/>
      <c r="H784" s="71" t="s">
        <v>4406</v>
      </c>
      <c r="I784" s="71" t="s">
        <v>4407</v>
      </c>
      <c r="J784" s="71" t="s">
        <v>36</v>
      </c>
      <c r="K784" s="71" t="s">
        <v>4408</v>
      </c>
      <c r="L784" s="71" t="s">
        <v>4409</v>
      </c>
      <c r="M784" s="71" t="s">
        <v>4410</v>
      </c>
      <c r="N784" s="71" t="s">
        <v>72</v>
      </c>
      <c r="O784" s="71" t="s">
        <v>38</v>
      </c>
      <c r="P784" s="70">
        <v>289</v>
      </c>
      <c r="Q784" s="71" t="s">
        <v>3315</v>
      </c>
      <c r="R784" s="70">
        <v>62.5</v>
      </c>
      <c r="S784" s="72">
        <v>44166</v>
      </c>
      <c r="T784" s="71" t="s">
        <v>173</v>
      </c>
      <c r="U784" s="71" t="s">
        <v>155</v>
      </c>
      <c r="V784" s="72">
        <v>23684</v>
      </c>
      <c r="W784" s="71" t="s">
        <v>70</v>
      </c>
      <c r="X784" s="71" t="s">
        <v>42</v>
      </c>
      <c r="Y784" s="71" t="s">
        <v>36</v>
      </c>
      <c r="Z784" s="70">
        <v>0</v>
      </c>
      <c r="AA784" s="70">
        <v>6</v>
      </c>
      <c r="AB784" s="71" t="s">
        <v>36</v>
      </c>
      <c r="AC784" s="71" t="s">
        <v>2905</v>
      </c>
      <c r="AD784" s="71" t="s">
        <v>44</v>
      </c>
      <c r="AE784" s="71" t="s">
        <v>61</v>
      </c>
      <c r="AF784" s="71" t="s">
        <v>303</v>
      </c>
      <c r="AG784" s="71" t="s">
        <v>46</v>
      </c>
      <c r="AH784" s="73">
        <v>742.62</v>
      </c>
      <c r="AI784" s="73">
        <v>120.71</v>
      </c>
      <c r="AJ784" s="73">
        <v>306.83</v>
      </c>
      <c r="AK784" s="70"/>
      <c r="AL784" s="73">
        <v>1170.1600000000001</v>
      </c>
      <c r="AM784" s="73">
        <v>39.01</v>
      </c>
      <c r="AN784" s="109">
        <f t="shared" si="54"/>
        <v>7.8019999999999996</v>
      </c>
      <c r="AO784" s="82" t="str">
        <f t="shared" si="56"/>
        <v>192281</v>
      </c>
      <c r="AP784" s="82">
        <f>VLOOKUP(AO784,Centros!$AA$2:$AB$490,2,FALSE)</f>
        <v>110001</v>
      </c>
      <c r="AQ784" s="82" t="str">
        <f>VLOOKUP(AP784,Centros!$U$2:$V$281,2,FALSE)</f>
        <v>COLEGIO AGUSTINIANO</v>
      </c>
      <c r="AR784" s="82" t="str">
        <f>VLOOKUP(A784,Centros!$AC$2:$AE$349,3,FALSE)</f>
        <v>ALGADI</v>
      </c>
      <c r="AS784" s="82">
        <f t="shared" si="57"/>
        <v>110001</v>
      </c>
      <c r="AT784" s="82">
        <f t="shared" si="55"/>
        <v>19228</v>
      </c>
    </row>
    <row r="785" spans="1:46" x14ac:dyDescent="0.3">
      <c r="A785" s="70">
        <v>19228</v>
      </c>
      <c r="B785" s="70">
        <v>998</v>
      </c>
      <c r="C785" s="71" t="s">
        <v>6569</v>
      </c>
      <c r="D785" s="70">
        <v>998</v>
      </c>
      <c r="E785" s="71" t="s">
        <v>35</v>
      </c>
      <c r="F785" s="72">
        <v>45908</v>
      </c>
      <c r="G785" s="72"/>
      <c r="H785" s="71" t="s">
        <v>6570</v>
      </c>
      <c r="I785" s="71" t="s">
        <v>6571</v>
      </c>
      <c r="J785" s="71" t="s">
        <v>36</v>
      </c>
      <c r="K785" s="71" t="s">
        <v>6572</v>
      </c>
      <c r="L785" s="71" t="s">
        <v>6573</v>
      </c>
      <c r="M785" s="71" t="s">
        <v>6574</v>
      </c>
      <c r="N785" s="71" t="s">
        <v>47</v>
      </c>
      <c r="O785" s="71" t="s">
        <v>38</v>
      </c>
      <c r="P785" s="70">
        <v>300</v>
      </c>
      <c r="Q785" s="71" t="s">
        <v>57</v>
      </c>
      <c r="R785" s="70">
        <v>62.5</v>
      </c>
      <c r="S785" s="72">
        <v>39829</v>
      </c>
      <c r="T785" s="71" t="s">
        <v>2833</v>
      </c>
      <c r="U785" s="71" t="s">
        <v>58</v>
      </c>
      <c r="V785" s="72">
        <v>23575</v>
      </c>
      <c r="W785" s="71" t="s">
        <v>98</v>
      </c>
      <c r="X785" s="71" t="s">
        <v>42</v>
      </c>
      <c r="Y785" s="71" t="s">
        <v>36</v>
      </c>
      <c r="Z785" s="70">
        <v>0</v>
      </c>
      <c r="AA785" s="70">
        <v>10</v>
      </c>
      <c r="AB785" s="71" t="s">
        <v>36</v>
      </c>
      <c r="AC785" s="71" t="s">
        <v>2905</v>
      </c>
      <c r="AD785" s="71" t="s">
        <v>44</v>
      </c>
      <c r="AE785" s="71" t="s">
        <v>53</v>
      </c>
      <c r="AF785" s="71" t="s">
        <v>40</v>
      </c>
      <c r="AG785" s="71" t="s">
        <v>46</v>
      </c>
      <c r="AH785" s="73">
        <v>884.58</v>
      </c>
      <c r="AI785" s="73">
        <v>113.3</v>
      </c>
      <c r="AJ785" s="73">
        <v>320.02999999999997</v>
      </c>
      <c r="AK785" s="70"/>
      <c r="AL785" s="73">
        <v>1317.91</v>
      </c>
      <c r="AM785" s="73">
        <v>43.93</v>
      </c>
      <c r="AN785" s="109">
        <f t="shared" si="54"/>
        <v>8.7859999999999996</v>
      </c>
      <c r="AO785" s="82" t="str">
        <f t="shared" si="56"/>
        <v>1922892</v>
      </c>
      <c r="AP785" s="82">
        <f>VLOOKUP(AO785,Centros!$AA$2:$AB$490,2,FALSE)</f>
        <v>110002</v>
      </c>
      <c r="AQ785" s="82" t="str">
        <f>VLOOKUP(AP785,Centros!$U$2:$V$281,2,FALSE)</f>
        <v>CEIIP JOVELLANOS LM</v>
      </c>
      <c r="AR785" s="82" t="str">
        <f>VLOOKUP(A785,Centros!$AC$2:$AE$349,3,FALSE)</f>
        <v>ALGADI</v>
      </c>
      <c r="AS785" s="82">
        <f t="shared" si="57"/>
        <v>110002</v>
      </c>
      <c r="AT785" s="82">
        <f t="shared" si="55"/>
        <v>19228</v>
      </c>
    </row>
    <row r="786" spans="1:46" x14ac:dyDescent="0.3">
      <c r="A786" s="70">
        <v>20028</v>
      </c>
      <c r="B786" s="70">
        <v>974</v>
      </c>
      <c r="C786" s="71" t="s">
        <v>6575</v>
      </c>
      <c r="D786" s="70">
        <v>974</v>
      </c>
      <c r="E786" s="71" t="s">
        <v>63</v>
      </c>
      <c r="F786" s="72">
        <v>45908</v>
      </c>
      <c r="G786" s="72"/>
      <c r="H786" s="71" t="s">
        <v>6576</v>
      </c>
      <c r="I786" s="71" t="s">
        <v>6577</v>
      </c>
      <c r="J786" s="71" t="s">
        <v>36</v>
      </c>
      <c r="K786" s="71" t="s">
        <v>6578</v>
      </c>
      <c r="L786" s="71" t="s">
        <v>6579</v>
      </c>
      <c r="M786" s="71" t="s">
        <v>6580</v>
      </c>
      <c r="N786" s="71" t="s">
        <v>37</v>
      </c>
      <c r="O786" s="71" t="s">
        <v>38</v>
      </c>
      <c r="P786" s="70">
        <v>300</v>
      </c>
      <c r="Q786" s="71" t="s">
        <v>78</v>
      </c>
      <c r="R786" s="70">
        <v>25</v>
      </c>
      <c r="S786" s="72">
        <v>45698</v>
      </c>
      <c r="T786" s="71" t="s">
        <v>5580</v>
      </c>
      <c r="U786" s="71" t="s">
        <v>79</v>
      </c>
      <c r="V786" s="72">
        <v>38217</v>
      </c>
      <c r="W786" s="71" t="s">
        <v>227</v>
      </c>
      <c r="X786" s="71" t="s">
        <v>42</v>
      </c>
      <c r="Y786" s="71" t="s">
        <v>52</v>
      </c>
      <c r="Z786" s="70">
        <v>0</v>
      </c>
      <c r="AA786" s="70">
        <v>10</v>
      </c>
      <c r="AB786" s="71" t="s">
        <v>36</v>
      </c>
      <c r="AC786" s="71" t="s">
        <v>2905</v>
      </c>
      <c r="AD786" s="71" t="s">
        <v>44</v>
      </c>
      <c r="AE786" s="71" t="s">
        <v>45</v>
      </c>
      <c r="AF786" s="71" t="s">
        <v>79</v>
      </c>
      <c r="AG786" s="71" t="s">
        <v>46</v>
      </c>
      <c r="AH786" s="73">
        <v>300.01</v>
      </c>
      <c r="AI786" s="73">
        <v>45.32</v>
      </c>
      <c r="AJ786" s="73">
        <v>126.95</v>
      </c>
      <c r="AK786" s="70"/>
      <c r="AL786" s="73">
        <v>472.28</v>
      </c>
      <c r="AM786" s="73">
        <v>15.74</v>
      </c>
      <c r="AN786" s="109">
        <f t="shared" si="54"/>
        <v>7.87</v>
      </c>
      <c r="AO786" s="82" t="str">
        <f t="shared" si="56"/>
        <v>2002834</v>
      </c>
      <c r="AP786" s="82">
        <f>VLOOKUP(AO786,Centros!$AA$2:$AB$490,2,FALSE)</f>
        <v>110204</v>
      </c>
      <c r="AQ786" s="82" t="str">
        <f>VLOOKUP(AP786,Centros!$U$2:$V$281,2,FALSE)</f>
        <v>GREDOS SAN DIEGO - LAS ROZAS</v>
      </c>
      <c r="AR786" s="82" t="str">
        <f>VLOOKUP(A786,Centros!$AC$2:$AE$349,3,FALSE)</f>
        <v>SMI</v>
      </c>
      <c r="AS786" s="82">
        <f t="shared" si="57"/>
        <v>110204</v>
      </c>
      <c r="AT786" s="82">
        <f t="shared" si="55"/>
        <v>20028</v>
      </c>
    </row>
    <row r="787" spans="1:46" x14ac:dyDescent="0.3">
      <c r="A787" s="70">
        <v>19228</v>
      </c>
      <c r="B787" s="70">
        <v>771</v>
      </c>
      <c r="C787" s="71" t="s">
        <v>4411</v>
      </c>
      <c r="D787" s="70">
        <v>771</v>
      </c>
      <c r="E787" s="71" t="s">
        <v>35</v>
      </c>
      <c r="F787" s="72">
        <v>45834</v>
      </c>
      <c r="G787" s="72"/>
      <c r="H787" s="71" t="s">
        <v>4412</v>
      </c>
      <c r="I787" s="71" t="s">
        <v>4413</v>
      </c>
      <c r="J787" s="71" t="s">
        <v>36</v>
      </c>
      <c r="K787" s="71" t="s">
        <v>4414</v>
      </c>
      <c r="L787" s="71" t="s">
        <v>101</v>
      </c>
      <c r="M787" s="71" t="s">
        <v>4415</v>
      </c>
      <c r="N787" s="71" t="s">
        <v>37</v>
      </c>
      <c r="O787" s="71" t="s">
        <v>38</v>
      </c>
      <c r="P787" s="70">
        <v>200</v>
      </c>
      <c r="Q787" s="71" t="s">
        <v>2925</v>
      </c>
      <c r="R787" s="70">
        <v>87.17</v>
      </c>
      <c r="S787" s="72">
        <v>42023</v>
      </c>
      <c r="T787" s="71" t="s">
        <v>3371</v>
      </c>
      <c r="U787" s="71" t="s">
        <v>90</v>
      </c>
      <c r="V787" s="72">
        <v>24811</v>
      </c>
      <c r="W787" s="71" t="s">
        <v>285</v>
      </c>
      <c r="X787" s="71" t="s">
        <v>42</v>
      </c>
      <c r="Y787" s="71" t="s">
        <v>36</v>
      </c>
      <c r="Z787" s="70">
        <v>0</v>
      </c>
      <c r="AA787" s="70">
        <v>10</v>
      </c>
      <c r="AB787" s="71" t="s">
        <v>818</v>
      </c>
      <c r="AC787" s="71" t="s">
        <v>2825</v>
      </c>
      <c r="AD787" s="71" t="s">
        <v>92</v>
      </c>
      <c r="AE787" s="71" t="s">
        <v>83</v>
      </c>
      <c r="AF787" s="71" t="s">
        <v>242</v>
      </c>
      <c r="AG787" s="71" t="s">
        <v>46</v>
      </c>
      <c r="AH787" s="73">
        <v>1254.8</v>
      </c>
      <c r="AI787" s="73">
        <v>190.6</v>
      </c>
      <c r="AJ787" s="73">
        <v>493.88</v>
      </c>
      <c r="AK787" s="70"/>
      <c r="AL787" s="73">
        <v>1939.28</v>
      </c>
      <c r="AM787" s="73">
        <v>62.56</v>
      </c>
      <c r="AN787" s="109">
        <f t="shared" si="54"/>
        <v>8.9709762532981525</v>
      </c>
      <c r="AO787" s="82" t="str">
        <f t="shared" si="56"/>
        <v>1922815</v>
      </c>
      <c r="AP787" s="82">
        <f>VLOOKUP(AO787,Centros!$AA$2:$AB$490,2,FALSE)</f>
        <v>110026</v>
      </c>
      <c r="AQ787" s="82" t="str">
        <f>VLOOKUP(AP787,Centros!$U$2:$V$281,2,FALSE)</f>
        <v>ESCUELA INFANTIL CUNA DE JESUS</v>
      </c>
      <c r="AR787" s="82" t="str">
        <f>VLOOKUP(A787,Centros!$AC$2:$AE$349,3,FALSE)</f>
        <v>ALGADI</v>
      </c>
      <c r="AS787" s="82">
        <f t="shared" si="57"/>
        <v>110026</v>
      </c>
      <c r="AT787" s="82">
        <f t="shared" si="55"/>
        <v>19228</v>
      </c>
    </row>
    <row r="788" spans="1:46" x14ac:dyDescent="0.3">
      <c r="A788" s="70">
        <v>20028</v>
      </c>
      <c r="B788" s="70">
        <v>507</v>
      </c>
      <c r="C788" s="71" t="s">
        <v>1263</v>
      </c>
      <c r="D788" s="70">
        <v>507</v>
      </c>
      <c r="E788" s="71" t="s">
        <v>63</v>
      </c>
      <c r="F788" s="72">
        <v>45908</v>
      </c>
      <c r="G788" s="72"/>
      <c r="H788" s="71" t="s">
        <v>1328</v>
      </c>
      <c r="I788" s="71" t="s">
        <v>1329</v>
      </c>
      <c r="J788" s="71" t="s">
        <v>36</v>
      </c>
      <c r="K788" s="71" t="s">
        <v>1330</v>
      </c>
      <c r="L788" s="71" t="s">
        <v>109</v>
      </c>
      <c r="M788" s="71" t="s">
        <v>1331</v>
      </c>
      <c r="N788" s="71" t="s">
        <v>37</v>
      </c>
      <c r="O788" s="71" t="s">
        <v>38</v>
      </c>
      <c r="P788" s="70">
        <v>300</v>
      </c>
      <c r="Q788" s="71" t="s">
        <v>78</v>
      </c>
      <c r="R788" s="70">
        <v>25</v>
      </c>
      <c r="S788" s="72">
        <v>45352</v>
      </c>
      <c r="T788" s="71" t="s">
        <v>5349</v>
      </c>
      <c r="U788" s="71" t="s">
        <v>79</v>
      </c>
      <c r="V788" s="72">
        <v>29408</v>
      </c>
      <c r="W788" s="71" t="s">
        <v>139</v>
      </c>
      <c r="X788" s="71" t="s">
        <v>42</v>
      </c>
      <c r="Y788" s="71" t="s">
        <v>52</v>
      </c>
      <c r="Z788" s="70">
        <v>0</v>
      </c>
      <c r="AA788" s="70">
        <v>10</v>
      </c>
      <c r="AB788" s="71" t="s">
        <v>36</v>
      </c>
      <c r="AC788" s="71" t="s">
        <v>2905</v>
      </c>
      <c r="AD788" s="71" t="s">
        <v>44</v>
      </c>
      <c r="AE788" s="71" t="s">
        <v>45</v>
      </c>
      <c r="AF788" s="71" t="s">
        <v>5324</v>
      </c>
      <c r="AG788" s="71" t="s">
        <v>55</v>
      </c>
      <c r="AH788" s="73">
        <v>300.01</v>
      </c>
      <c r="AI788" s="73">
        <v>45.32</v>
      </c>
      <c r="AJ788" s="73">
        <v>126.95</v>
      </c>
      <c r="AK788" s="70"/>
      <c r="AL788" s="73">
        <v>472.28</v>
      </c>
      <c r="AM788" s="73">
        <v>15.74</v>
      </c>
      <c r="AN788" s="109">
        <f t="shared" si="54"/>
        <v>7.87</v>
      </c>
      <c r="AO788" s="82" t="str">
        <f t="shared" si="56"/>
        <v>200282</v>
      </c>
      <c r="AP788" s="82">
        <f>VLOOKUP(AO788,Centros!$AA$2:$AB$490,2,FALSE)</f>
        <v>110111</v>
      </c>
      <c r="AQ788" s="82" t="str">
        <f>VLOOKUP(AP788,Centros!$U$2:$V$281,2,FALSE)</f>
        <v>COLEGIO SAGRADO CORAZON REPARADORAS</v>
      </c>
      <c r="AR788" s="82" t="str">
        <f>VLOOKUP(A788,Centros!$AC$2:$AE$349,3,FALSE)</f>
        <v>SMI</v>
      </c>
      <c r="AS788" s="82">
        <f t="shared" si="57"/>
        <v>110111</v>
      </c>
      <c r="AT788" s="82">
        <f t="shared" si="55"/>
        <v>20028</v>
      </c>
    </row>
    <row r="789" spans="1:46" x14ac:dyDescent="0.3">
      <c r="A789" s="70">
        <v>19225</v>
      </c>
      <c r="B789" s="70">
        <v>3</v>
      </c>
      <c r="C789" s="71" t="s">
        <v>9520</v>
      </c>
      <c r="D789" s="70">
        <v>3</v>
      </c>
      <c r="E789" s="71" t="s">
        <v>1247</v>
      </c>
      <c r="F789" s="72">
        <v>45905</v>
      </c>
      <c r="G789" s="72"/>
      <c r="H789" s="71" t="s">
        <v>9521</v>
      </c>
      <c r="I789" s="71" t="s">
        <v>9522</v>
      </c>
      <c r="J789" s="71" t="s">
        <v>36</v>
      </c>
      <c r="K789" s="71" t="s">
        <v>9523</v>
      </c>
      <c r="L789" s="71" t="s">
        <v>9524</v>
      </c>
      <c r="M789" s="71" t="s">
        <v>9525</v>
      </c>
      <c r="N789" s="71" t="s">
        <v>9526</v>
      </c>
      <c r="O789" s="71" t="s">
        <v>1248</v>
      </c>
      <c r="P789" s="70">
        <v>389</v>
      </c>
      <c r="Q789" s="71" t="s">
        <v>5340</v>
      </c>
      <c r="R789" s="70">
        <v>62.5</v>
      </c>
      <c r="S789" s="72">
        <v>45013</v>
      </c>
      <c r="T789" s="71" t="s">
        <v>8692</v>
      </c>
      <c r="U789" s="71" t="s">
        <v>370</v>
      </c>
      <c r="V789" s="72">
        <v>28500</v>
      </c>
      <c r="W789" s="71" t="s">
        <v>70</v>
      </c>
      <c r="X789" s="71" t="s">
        <v>42</v>
      </c>
      <c r="Y789" s="71" t="s">
        <v>60</v>
      </c>
      <c r="Z789" s="70">
        <v>0</v>
      </c>
      <c r="AA789" s="70">
        <v>8</v>
      </c>
      <c r="AB789" s="71" t="s">
        <v>36</v>
      </c>
      <c r="AC789" s="71" t="s">
        <v>8693</v>
      </c>
      <c r="AD789" s="71" t="s">
        <v>44</v>
      </c>
      <c r="AE789" s="71" t="s">
        <v>45</v>
      </c>
      <c r="AF789" s="71" t="s">
        <v>825</v>
      </c>
      <c r="AG789" s="71" t="s">
        <v>46</v>
      </c>
      <c r="AH789" s="73">
        <v>945.76</v>
      </c>
      <c r="AI789" s="70"/>
      <c r="AJ789" s="73">
        <v>306.83</v>
      </c>
      <c r="AK789" s="70"/>
      <c r="AL789" s="73">
        <v>1252.5899999999999</v>
      </c>
      <c r="AM789" s="73">
        <v>41.75</v>
      </c>
      <c r="AN789" s="109">
        <f t="shared" si="54"/>
        <v>8.35</v>
      </c>
      <c r="AO789" s="82" t="str">
        <f t="shared" si="56"/>
        <v>192251</v>
      </c>
      <c r="AP789" s="82">
        <f>VLOOKUP(AO789,Centros!$AA$2:$AB$490,2,FALSE)</f>
        <v>110220</v>
      </c>
      <c r="AQ789" s="82" t="str">
        <f>VLOOKUP(AP789,Centros!$U$2:$V$281,2,FALSE)</f>
        <v>COL. LEG. Mª INMACULADA DE TREMP</v>
      </c>
      <c r="AR789" s="82" t="str">
        <f>VLOOKUP(A789,Centros!$AC$2:$AE$349,3,FALSE)</f>
        <v>ALGADI</v>
      </c>
      <c r="AS789" s="82">
        <f t="shared" si="57"/>
        <v>110220</v>
      </c>
      <c r="AT789" s="82">
        <f t="shared" si="55"/>
        <v>19225</v>
      </c>
    </row>
    <row r="790" spans="1:46" x14ac:dyDescent="0.3">
      <c r="A790" s="70">
        <v>19228</v>
      </c>
      <c r="B790" s="70">
        <v>339</v>
      </c>
      <c r="C790" s="71" t="s">
        <v>4416</v>
      </c>
      <c r="D790" s="70">
        <v>339</v>
      </c>
      <c r="E790" s="71" t="s">
        <v>35</v>
      </c>
      <c r="F790" s="72">
        <v>44934</v>
      </c>
      <c r="G790" s="72"/>
      <c r="H790" s="71" t="s">
        <v>6582</v>
      </c>
      <c r="I790" s="71" t="s">
        <v>4417</v>
      </c>
      <c r="J790" s="71" t="s">
        <v>4418</v>
      </c>
      <c r="K790" s="71" t="s">
        <v>4418</v>
      </c>
      <c r="L790" s="71" t="s">
        <v>4419</v>
      </c>
      <c r="M790" s="71" t="s">
        <v>4420</v>
      </c>
      <c r="N790" s="71" t="s">
        <v>415</v>
      </c>
      <c r="O790" s="71" t="s">
        <v>38</v>
      </c>
      <c r="P790" s="70">
        <v>189</v>
      </c>
      <c r="Q790" s="71" t="s">
        <v>3252</v>
      </c>
      <c r="R790" s="70">
        <v>100</v>
      </c>
      <c r="S790" s="72">
        <v>44440</v>
      </c>
      <c r="T790" s="71" t="s">
        <v>2842</v>
      </c>
      <c r="U790" s="71" t="s">
        <v>106</v>
      </c>
      <c r="V790" s="72">
        <v>27033</v>
      </c>
      <c r="W790" s="71" t="s">
        <v>129</v>
      </c>
      <c r="X790" s="71" t="s">
        <v>42</v>
      </c>
      <c r="Y790" s="71" t="s">
        <v>60</v>
      </c>
      <c r="Z790" s="70">
        <v>0</v>
      </c>
      <c r="AA790" s="70">
        <v>10</v>
      </c>
      <c r="AB790" s="71" t="s">
        <v>36</v>
      </c>
      <c r="AC790" s="71" t="s">
        <v>2905</v>
      </c>
      <c r="AD790" s="71" t="s">
        <v>44</v>
      </c>
      <c r="AE790" s="71" t="s">
        <v>53</v>
      </c>
      <c r="AF790" s="71" t="s">
        <v>121</v>
      </c>
      <c r="AG790" s="71" t="s">
        <v>55</v>
      </c>
      <c r="AH790" s="73">
        <v>1200.04</v>
      </c>
      <c r="AI790" s="73">
        <v>181.29</v>
      </c>
      <c r="AJ790" s="73">
        <v>442.98</v>
      </c>
      <c r="AK790" s="70"/>
      <c r="AL790" s="73">
        <v>1824.31</v>
      </c>
      <c r="AM790" s="73">
        <v>60.81</v>
      </c>
      <c r="AN790" s="109">
        <f t="shared" si="54"/>
        <v>7.6012500000000003</v>
      </c>
      <c r="AO790" s="82" t="str">
        <f t="shared" si="56"/>
        <v>1922853</v>
      </c>
      <c r="AP790" s="82">
        <f>VLOOKUP(AO790,Centros!$AA$2:$AB$490,2,FALSE)</f>
        <v>120009</v>
      </c>
      <c r="AQ790" s="82" t="str">
        <f>VLOOKUP(AP790,Centros!$U$2:$V$281,2,FALSE)</f>
        <v>COLEGIO MAYOR ALCALA</v>
      </c>
      <c r="AR790" s="82" t="str">
        <f>VLOOKUP(A790,Centros!$AC$2:$AE$349,3,FALSE)</f>
        <v>ALGADI</v>
      </c>
      <c r="AS790" s="82">
        <f t="shared" si="57"/>
        <v>120009</v>
      </c>
      <c r="AT790" s="82">
        <f t="shared" si="55"/>
        <v>19228</v>
      </c>
    </row>
    <row r="791" spans="1:46" x14ac:dyDescent="0.3">
      <c r="A791" s="70">
        <v>19246</v>
      </c>
      <c r="B791" s="70">
        <v>117</v>
      </c>
      <c r="C791" s="71" t="s">
        <v>9527</v>
      </c>
      <c r="D791" s="70">
        <v>117</v>
      </c>
      <c r="E791" s="71" t="s">
        <v>113</v>
      </c>
      <c r="F791" s="72">
        <v>45905</v>
      </c>
      <c r="G791" s="72"/>
      <c r="H791" s="71" t="s">
        <v>9528</v>
      </c>
      <c r="I791" s="71" t="s">
        <v>9529</v>
      </c>
      <c r="J791" s="71" t="s">
        <v>36</v>
      </c>
      <c r="K791" s="71" t="s">
        <v>9530</v>
      </c>
      <c r="L791" s="71" t="s">
        <v>9531</v>
      </c>
      <c r="M791" s="71" t="s">
        <v>9532</v>
      </c>
      <c r="N791" s="71" t="s">
        <v>912</v>
      </c>
      <c r="O791" s="71" t="s">
        <v>114</v>
      </c>
      <c r="P791" s="70">
        <v>300</v>
      </c>
      <c r="Q791" s="71" t="s">
        <v>78</v>
      </c>
      <c r="R791" s="70">
        <v>62.5</v>
      </c>
      <c r="S791" s="72">
        <v>45581</v>
      </c>
      <c r="T791" s="71" t="s">
        <v>1303</v>
      </c>
      <c r="U791" s="71" t="s">
        <v>40</v>
      </c>
      <c r="V791" s="72">
        <v>27758</v>
      </c>
      <c r="W791" s="71" t="s">
        <v>292</v>
      </c>
      <c r="X791" s="71" t="s">
        <v>42</v>
      </c>
      <c r="Y791" s="71" t="s">
        <v>52</v>
      </c>
      <c r="Z791" s="70">
        <v>0</v>
      </c>
      <c r="AA791" s="70">
        <v>9</v>
      </c>
      <c r="AB791" s="71" t="s">
        <v>36</v>
      </c>
      <c r="AC791" s="71" t="s">
        <v>2908</v>
      </c>
      <c r="AD791" s="71" t="s">
        <v>44</v>
      </c>
      <c r="AE791" s="71" t="s">
        <v>45</v>
      </c>
      <c r="AF791" s="71" t="s">
        <v>40</v>
      </c>
      <c r="AG791" s="71" t="s">
        <v>46</v>
      </c>
      <c r="AH791" s="73">
        <v>763.32</v>
      </c>
      <c r="AI791" s="73">
        <v>190.83</v>
      </c>
      <c r="AJ791" s="73">
        <v>306.83</v>
      </c>
      <c r="AK791" s="70"/>
      <c r="AL791" s="73">
        <v>1260.98</v>
      </c>
      <c r="AM791" s="73">
        <v>42.03</v>
      </c>
      <c r="AN791" s="109">
        <f t="shared" si="54"/>
        <v>8.4060000000000006</v>
      </c>
      <c r="AO791" s="82" t="str">
        <f t="shared" si="56"/>
        <v>1924611</v>
      </c>
      <c r="AP791" s="82">
        <f>VLOOKUP(AO791,Centros!$AA$2:$AB$490,2,FALSE)</f>
        <v>110503</v>
      </c>
      <c r="AQ791" s="82" t="str">
        <f>VLOOKUP(AP791,Centros!$U$2:$V$281,2,FALSE)</f>
        <v>C.STA TERESA DE JESÚS EL VEDAT</v>
      </c>
      <c r="AR791" s="82" t="str">
        <f>VLOOKUP(A791,Centros!$AC$2:$AE$349,3,FALSE)</f>
        <v>ALGADI</v>
      </c>
      <c r="AS791" s="82">
        <f t="shared" si="57"/>
        <v>110503</v>
      </c>
      <c r="AT791" s="82">
        <f t="shared" si="55"/>
        <v>19246</v>
      </c>
    </row>
    <row r="792" spans="1:46" x14ac:dyDescent="0.3">
      <c r="A792" s="70">
        <v>19228</v>
      </c>
      <c r="B792" s="70">
        <v>2052</v>
      </c>
      <c r="C792" s="71" t="s">
        <v>2852</v>
      </c>
      <c r="D792" s="70">
        <v>2052</v>
      </c>
      <c r="E792" s="71" t="s">
        <v>35</v>
      </c>
      <c r="F792" s="72">
        <v>45730</v>
      </c>
      <c r="G792" s="72"/>
      <c r="H792" s="71" t="s">
        <v>2853</v>
      </c>
      <c r="I792" s="71" t="s">
        <v>2854</v>
      </c>
      <c r="J792" s="71" t="s">
        <v>36</v>
      </c>
      <c r="K792" s="71" t="s">
        <v>2855</v>
      </c>
      <c r="L792" s="71" t="s">
        <v>2856</v>
      </c>
      <c r="M792" s="71" t="s">
        <v>2857</v>
      </c>
      <c r="N792" s="71" t="s">
        <v>130</v>
      </c>
      <c r="O792" s="71" t="s">
        <v>38</v>
      </c>
      <c r="P792" s="70">
        <v>410</v>
      </c>
      <c r="Q792" s="71" t="s">
        <v>2858</v>
      </c>
      <c r="R792" s="70">
        <v>100</v>
      </c>
      <c r="S792" s="72">
        <v>45730</v>
      </c>
      <c r="T792" s="71" t="s">
        <v>2843</v>
      </c>
      <c r="U792" s="71" t="s">
        <v>155</v>
      </c>
      <c r="V792" s="72">
        <v>33648</v>
      </c>
      <c r="W792" s="71" t="s">
        <v>335</v>
      </c>
      <c r="X792" s="71" t="s">
        <v>51</v>
      </c>
      <c r="Y792" s="71" t="s">
        <v>36</v>
      </c>
      <c r="Z792" s="70">
        <v>0</v>
      </c>
      <c r="AA792" s="70">
        <v>6</v>
      </c>
      <c r="AB792" s="71" t="s">
        <v>36</v>
      </c>
      <c r="AC792" s="71" t="s">
        <v>2905</v>
      </c>
      <c r="AD792" s="71" t="s">
        <v>44</v>
      </c>
      <c r="AE792" s="71" t="s">
        <v>61</v>
      </c>
      <c r="AF792" s="71" t="s">
        <v>69</v>
      </c>
      <c r="AG792" s="71" t="s">
        <v>46</v>
      </c>
      <c r="AH792" s="73">
        <v>1300</v>
      </c>
      <c r="AI792" s="73">
        <v>216.67</v>
      </c>
      <c r="AJ792" s="73">
        <v>486.39</v>
      </c>
      <c r="AK792" s="70"/>
      <c r="AL792" s="73">
        <v>2003.06</v>
      </c>
      <c r="AM792" s="73">
        <v>66.77</v>
      </c>
      <c r="AN792" s="109">
        <f t="shared" si="54"/>
        <v>8.3462499999999995</v>
      </c>
      <c r="AO792" s="82" t="str">
        <f t="shared" si="56"/>
        <v>1922860</v>
      </c>
      <c r="AP792" s="82">
        <f>VLOOKUP(AO792,Centros!$AA$2:$AB$490,2,FALSE)</f>
        <v>350001</v>
      </c>
      <c r="AQ792" s="82" t="str">
        <f>VLOOKUP(AP792,Centros!$U$2:$V$281,2,FALSE)</f>
        <v>CLARETIANOS COLMENAR SEMINARIO</v>
      </c>
      <c r="AR792" s="82" t="str">
        <f>VLOOKUP(A792,Centros!$AC$2:$AE$349,3,FALSE)</f>
        <v>ALGADI</v>
      </c>
      <c r="AS792" s="82">
        <f t="shared" si="57"/>
        <v>350001</v>
      </c>
      <c r="AT792" s="82">
        <f t="shared" si="55"/>
        <v>19228</v>
      </c>
    </row>
    <row r="793" spans="1:46" x14ac:dyDescent="0.3">
      <c r="A793" s="70">
        <v>20028</v>
      </c>
      <c r="B793" s="70">
        <v>470</v>
      </c>
      <c r="C793" s="71" t="s">
        <v>6584</v>
      </c>
      <c r="D793" s="70">
        <v>470</v>
      </c>
      <c r="E793" s="71" t="s">
        <v>63</v>
      </c>
      <c r="F793" s="72">
        <v>45908</v>
      </c>
      <c r="G793" s="72"/>
      <c r="H793" s="71" t="s">
        <v>6585</v>
      </c>
      <c r="I793" s="71" t="s">
        <v>6586</v>
      </c>
      <c r="J793" s="71" t="s">
        <v>36</v>
      </c>
      <c r="K793" s="71" t="s">
        <v>6587</v>
      </c>
      <c r="L793" s="71" t="s">
        <v>6588</v>
      </c>
      <c r="M793" s="71" t="s">
        <v>6589</v>
      </c>
      <c r="N793" s="71" t="s">
        <v>6590</v>
      </c>
      <c r="O793" s="71" t="s">
        <v>38</v>
      </c>
      <c r="P793" s="70">
        <v>300</v>
      </c>
      <c r="Q793" s="71" t="s">
        <v>78</v>
      </c>
      <c r="R793" s="70">
        <v>25</v>
      </c>
      <c r="S793" s="72">
        <v>44091</v>
      </c>
      <c r="T793" s="71" t="s">
        <v>5923</v>
      </c>
      <c r="U793" s="71" t="s">
        <v>79</v>
      </c>
      <c r="V793" s="72">
        <v>33531</v>
      </c>
      <c r="W793" s="71" t="s">
        <v>125</v>
      </c>
      <c r="X793" s="71" t="s">
        <v>42</v>
      </c>
      <c r="Y793" s="71" t="s">
        <v>66</v>
      </c>
      <c r="Z793" s="70">
        <v>0</v>
      </c>
      <c r="AA793" s="70">
        <v>10</v>
      </c>
      <c r="AB793" s="71" t="s">
        <v>36</v>
      </c>
      <c r="AC793" s="71" t="s">
        <v>2905</v>
      </c>
      <c r="AD793" s="71" t="s">
        <v>44</v>
      </c>
      <c r="AE793" s="71" t="s">
        <v>45</v>
      </c>
      <c r="AF793" s="71" t="s">
        <v>232</v>
      </c>
      <c r="AG793" s="71" t="s">
        <v>46</v>
      </c>
      <c r="AH793" s="73">
        <v>300.01</v>
      </c>
      <c r="AI793" s="73">
        <v>45.32</v>
      </c>
      <c r="AJ793" s="73">
        <v>126.95</v>
      </c>
      <c r="AK793" s="70"/>
      <c r="AL793" s="73">
        <v>472.28</v>
      </c>
      <c r="AM793" s="73">
        <v>15.74</v>
      </c>
      <c r="AN793" s="109">
        <f t="shared" si="54"/>
        <v>7.87</v>
      </c>
      <c r="AO793" s="82" t="str">
        <f t="shared" si="56"/>
        <v>2002832</v>
      </c>
      <c r="AP793" s="82">
        <f>VLOOKUP(AO793,Centros!$AA$2:$AB$490,2,FALSE)</f>
        <v>110201</v>
      </c>
      <c r="AQ793" s="82" t="str">
        <f>VLOOKUP(AP793,Centros!$U$2:$V$281,2,FALSE)</f>
        <v>GREDOS SAN DIEGO - VALLECAS</v>
      </c>
      <c r="AR793" s="82" t="str">
        <f>VLOOKUP(A793,Centros!$AC$2:$AE$349,3,FALSE)</f>
        <v>SMI</v>
      </c>
      <c r="AS793" s="82">
        <f t="shared" si="57"/>
        <v>110201</v>
      </c>
      <c r="AT793" s="82">
        <f t="shared" si="55"/>
        <v>20028</v>
      </c>
    </row>
    <row r="794" spans="1:46" x14ac:dyDescent="0.3">
      <c r="A794" s="70">
        <v>19246</v>
      </c>
      <c r="B794" s="70">
        <v>103</v>
      </c>
      <c r="C794" s="71" t="s">
        <v>9533</v>
      </c>
      <c r="D794" s="70">
        <v>103</v>
      </c>
      <c r="E794" s="71" t="s">
        <v>113</v>
      </c>
      <c r="F794" s="72">
        <v>45908</v>
      </c>
      <c r="G794" s="72"/>
      <c r="H794" s="71" t="s">
        <v>9534</v>
      </c>
      <c r="I794" s="71" t="s">
        <v>9535</v>
      </c>
      <c r="J794" s="71" t="s">
        <v>36</v>
      </c>
      <c r="K794" s="71" t="s">
        <v>9536</v>
      </c>
      <c r="L794" s="71" t="s">
        <v>9537</v>
      </c>
      <c r="M794" s="71" t="s">
        <v>9538</v>
      </c>
      <c r="N794" s="71" t="s">
        <v>136</v>
      </c>
      <c r="O794" s="71" t="s">
        <v>114</v>
      </c>
      <c r="P794" s="70">
        <v>300</v>
      </c>
      <c r="Q794" s="71" t="s">
        <v>78</v>
      </c>
      <c r="R794" s="70">
        <v>100</v>
      </c>
      <c r="S794" s="72">
        <v>30936</v>
      </c>
      <c r="T794" s="71" t="s">
        <v>7579</v>
      </c>
      <c r="U794" s="71" t="s">
        <v>330</v>
      </c>
      <c r="V794" s="72">
        <v>23504</v>
      </c>
      <c r="W794" s="71" t="s">
        <v>911</v>
      </c>
      <c r="X794" s="71" t="s">
        <v>42</v>
      </c>
      <c r="Y794" s="71" t="s">
        <v>36</v>
      </c>
      <c r="Z794" s="70">
        <v>0</v>
      </c>
      <c r="AA794" s="70">
        <v>9</v>
      </c>
      <c r="AB794" s="71" t="s">
        <v>36</v>
      </c>
      <c r="AC794" s="71" t="s">
        <v>2908</v>
      </c>
      <c r="AD794" s="71" t="s">
        <v>44</v>
      </c>
      <c r="AE794" s="71" t="s">
        <v>45</v>
      </c>
      <c r="AF794" s="71" t="s">
        <v>330</v>
      </c>
      <c r="AG794" s="71" t="s">
        <v>46</v>
      </c>
      <c r="AH794" s="73">
        <v>1362.68</v>
      </c>
      <c r="AI794" s="70"/>
      <c r="AJ794" s="73">
        <v>-780</v>
      </c>
      <c r="AK794" s="70"/>
      <c r="AL794" s="73">
        <v>582.67999999999995</v>
      </c>
      <c r="AM794" s="73">
        <v>18.8</v>
      </c>
      <c r="AN794" s="109">
        <f t="shared" si="54"/>
        <v>2.35</v>
      </c>
      <c r="AO794" s="82" t="str">
        <f t="shared" si="56"/>
        <v>192469</v>
      </c>
      <c r="AP794" s="82">
        <f>VLOOKUP(AO794,Centros!$AA$2:$AB$490,2,FALSE)</f>
        <v>110503</v>
      </c>
      <c r="AQ794" s="82" t="str">
        <f>VLOOKUP(AP794,Centros!$U$2:$V$281,2,FALSE)</f>
        <v>C.STA TERESA DE JESÚS EL VEDAT</v>
      </c>
      <c r="AR794" s="82" t="str">
        <f>VLOOKUP(A794,Centros!$AC$2:$AE$349,3,FALSE)</f>
        <v>ALGADI</v>
      </c>
      <c r="AS794" s="82">
        <f t="shared" si="57"/>
        <v>110503</v>
      </c>
      <c r="AT794" s="82">
        <f t="shared" si="55"/>
        <v>19246</v>
      </c>
    </row>
    <row r="795" spans="1:46" x14ac:dyDescent="0.3">
      <c r="A795" s="70">
        <v>19247</v>
      </c>
      <c r="B795" s="70">
        <v>3</v>
      </c>
      <c r="C795" s="71" t="s">
        <v>4421</v>
      </c>
      <c r="D795" s="70">
        <v>3</v>
      </c>
      <c r="E795" s="71" t="s">
        <v>2746</v>
      </c>
      <c r="F795" s="72">
        <v>45627</v>
      </c>
      <c r="G795" s="72"/>
      <c r="H795" s="71" t="s">
        <v>4422</v>
      </c>
      <c r="I795" s="71" t="s">
        <v>4423</v>
      </c>
      <c r="J795" s="71" t="s">
        <v>36</v>
      </c>
      <c r="K795" s="71" t="s">
        <v>4424</v>
      </c>
      <c r="L795" s="71" t="s">
        <v>4425</v>
      </c>
      <c r="M795" s="71" t="s">
        <v>4426</v>
      </c>
      <c r="N795" s="71" t="s">
        <v>4299</v>
      </c>
      <c r="O795" s="71" t="s">
        <v>1537</v>
      </c>
      <c r="P795" s="70">
        <v>200</v>
      </c>
      <c r="Q795" s="71" t="s">
        <v>2925</v>
      </c>
      <c r="R795" s="70">
        <v>75</v>
      </c>
      <c r="S795" s="72">
        <v>39022</v>
      </c>
      <c r="T795" s="71" t="s">
        <v>2747</v>
      </c>
      <c r="U795" s="71" t="s">
        <v>242</v>
      </c>
      <c r="V795" s="72">
        <v>26189</v>
      </c>
      <c r="W795" s="71" t="s">
        <v>70</v>
      </c>
      <c r="X795" s="71" t="s">
        <v>42</v>
      </c>
      <c r="Y795" s="71" t="s">
        <v>60</v>
      </c>
      <c r="Z795" s="70">
        <v>0</v>
      </c>
      <c r="AA795" s="70">
        <v>10</v>
      </c>
      <c r="AB795" s="71" t="s">
        <v>36</v>
      </c>
      <c r="AC795" s="71" t="s">
        <v>3584</v>
      </c>
      <c r="AD795" s="71" t="s">
        <v>3585</v>
      </c>
      <c r="AE795" s="71" t="s">
        <v>45</v>
      </c>
      <c r="AF795" s="71" t="s">
        <v>242</v>
      </c>
      <c r="AG795" s="71" t="s">
        <v>46</v>
      </c>
      <c r="AH795" s="73">
        <v>943.54</v>
      </c>
      <c r="AI795" s="73">
        <v>152.46</v>
      </c>
      <c r="AJ795" s="73">
        <v>368.23</v>
      </c>
      <c r="AK795" s="70"/>
      <c r="AL795" s="73">
        <v>1464.23</v>
      </c>
      <c r="AM795" s="73">
        <v>47.23</v>
      </c>
      <c r="AN795" s="109">
        <f t="shared" si="54"/>
        <v>7.8716666666666661</v>
      </c>
      <c r="AO795" s="82" t="str">
        <f t="shared" si="56"/>
        <v>192471</v>
      </c>
      <c r="AP795" s="82">
        <f>VLOOKUP(AO795,Centros!$AA$2:$AB$490,2,FALSE)</f>
        <v>350005</v>
      </c>
      <c r="AQ795" s="82" t="str">
        <f>VLOOKUP(AP795,Centros!$U$2:$V$281,2,FALSE)</f>
        <v xml:space="preserve">CONVENTO DE LOS AGUSTINOS FILIPINOS </v>
      </c>
      <c r="AR795" s="82" t="str">
        <f>VLOOKUP(A795,Centros!$AC$2:$AE$349,3,FALSE)</f>
        <v>ALGADI</v>
      </c>
      <c r="AS795" s="82">
        <f t="shared" si="57"/>
        <v>350005</v>
      </c>
      <c r="AT795" s="82">
        <f t="shared" si="55"/>
        <v>19247</v>
      </c>
    </row>
    <row r="796" spans="1:46" x14ac:dyDescent="0.3">
      <c r="A796" s="70">
        <v>19233</v>
      </c>
      <c r="B796" s="70">
        <v>31</v>
      </c>
      <c r="C796" s="71" t="s">
        <v>9539</v>
      </c>
      <c r="D796" s="70">
        <v>31</v>
      </c>
      <c r="E796" s="71" t="s">
        <v>216</v>
      </c>
      <c r="F796" s="72">
        <v>45909</v>
      </c>
      <c r="G796" s="72"/>
      <c r="H796" s="71" t="s">
        <v>9540</v>
      </c>
      <c r="I796" s="71" t="s">
        <v>9541</v>
      </c>
      <c r="J796" s="71" t="s">
        <v>36</v>
      </c>
      <c r="K796" s="71" t="s">
        <v>9542</v>
      </c>
      <c r="L796" s="71" t="s">
        <v>9543</v>
      </c>
      <c r="M796" s="71" t="s">
        <v>9544</v>
      </c>
      <c r="N796" s="71" t="s">
        <v>9545</v>
      </c>
      <c r="O796" s="71" t="s">
        <v>138</v>
      </c>
      <c r="P796" s="70">
        <v>300</v>
      </c>
      <c r="Q796" s="71" t="s">
        <v>57</v>
      </c>
      <c r="R796" s="70">
        <v>37.5</v>
      </c>
      <c r="S796" s="72">
        <v>45012</v>
      </c>
      <c r="T796" s="71" t="s">
        <v>2745</v>
      </c>
      <c r="U796" s="71" t="s">
        <v>7442</v>
      </c>
      <c r="V796" s="72">
        <v>25305</v>
      </c>
      <c r="W796" s="71" t="s">
        <v>139</v>
      </c>
      <c r="X796" s="71" t="s">
        <v>42</v>
      </c>
      <c r="Y796" s="71" t="s">
        <v>36</v>
      </c>
      <c r="Z796" s="70">
        <v>0</v>
      </c>
      <c r="AA796" s="70">
        <v>9</v>
      </c>
      <c r="AB796" s="71" t="s">
        <v>36</v>
      </c>
      <c r="AC796" s="71" t="s">
        <v>2909</v>
      </c>
      <c r="AD796" s="71" t="s">
        <v>44</v>
      </c>
      <c r="AE796" s="71" t="s">
        <v>53</v>
      </c>
      <c r="AF796" s="71" t="s">
        <v>7068</v>
      </c>
      <c r="AG796" s="71" t="s">
        <v>46</v>
      </c>
      <c r="AH796" s="73">
        <v>485.01</v>
      </c>
      <c r="AI796" s="73">
        <v>116.85</v>
      </c>
      <c r="AJ796" s="73">
        <v>193</v>
      </c>
      <c r="AK796" s="70"/>
      <c r="AL796" s="73">
        <v>794.86</v>
      </c>
      <c r="AM796" s="73">
        <v>26.5</v>
      </c>
      <c r="AN796" s="109">
        <f t="shared" si="54"/>
        <v>8.8333333333333339</v>
      </c>
      <c r="AO796" s="82" t="str">
        <f t="shared" si="56"/>
        <v>192332</v>
      </c>
      <c r="AP796" s="82">
        <f>VLOOKUP(AO796,Centros!$AA$2:$AB$490,2,FALSE)</f>
        <v>110090</v>
      </c>
      <c r="AQ796" s="82" t="str">
        <f>VLOOKUP(AP796,Centros!$U$2:$V$281,2,FALSE)</f>
        <v>COLEGIO CORAZON DE MARIA GIJON</v>
      </c>
      <c r="AR796" s="82" t="str">
        <f>VLOOKUP(A796,Centros!$AC$2:$AE$349,3,FALSE)</f>
        <v>ALGADI</v>
      </c>
      <c r="AS796" s="82">
        <f t="shared" si="57"/>
        <v>110090</v>
      </c>
      <c r="AT796" s="82">
        <f t="shared" si="55"/>
        <v>19233</v>
      </c>
    </row>
    <row r="797" spans="1:46" x14ac:dyDescent="0.3">
      <c r="A797" s="70">
        <v>19028</v>
      </c>
      <c r="B797" s="70">
        <v>111</v>
      </c>
      <c r="C797" s="71" t="s">
        <v>4427</v>
      </c>
      <c r="D797" s="70">
        <v>111</v>
      </c>
      <c r="E797" s="71" t="s">
        <v>1229</v>
      </c>
      <c r="F797" s="72">
        <v>44927</v>
      </c>
      <c r="G797" s="72"/>
      <c r="H797" s="71" t="s">
        <v>4428</v>
      </c>
      <c r="I797" s="71" t="s">
        <v>4429</v>
      </c>
      <c r="J797" s="71" t="s">
        <v>4430</v>
      </c>
      <c r="K797" s="71" t="s">
        <v>4431</v>
      </c>
      <c r="L797" s="71" t="s">
        <v>4432</v>
      </c>
      <c r="M797" s="71" t="s">
        <v>4433</v>
      </c>
      <c r="N797" s="71" t="s">
        <v>219</v>
      </c>
      <c r="O797" s="71" t="s">
        <v>38</v>
      </c>
      <c r="P797" s="70">
        <v>100</v>
      </c>
      <c r="Q797" s="71" t="s">
        <v>2951</v>
      </c>
      <c r="R797" s="70">
        <v>100</v>
      </c>
      <c r="S797" s="72">
        <v>42017</v>
      </c>
      <c r="T797" s="71" t="s">
        <v>3508</v>
      </c>
      <c r="U797" s="71" t="s">
        <v>416</v>
      </c>
      <c r="V797" s="72">
        <v>33398</v>
      </c>
      <c r="W797" s="71" t="s">
        <v>62</v>
      </c>
      <c r="X797" s="71" t="s">
        <v>51</v>
      </c>
      <c r="Y797" s="71" t="s">
        <v>36</v>
      </c>
      <c r="Z797" s="70">
        <v>0</v>
      </c>
      <c r="AA797" s="70">
        <v>8</v>
      </c>
      <c r="AB797" s="71" t="s">
        <v>36</v>
      </c>
      <c r="AC797" s="71" t="s">
        <v>2907</v>
      </c>
      <c r="AD797" s="71" t="s">
        <v>44</v>
      </c>
      <c r="AE797" s="71" t="s">
        <v>45</v>
      </c>
      <c r="AF797" s="71" t="s">
        <v>71</v>
      </c>
      <c r="AG797" s="71" t="s">
        <v>46</v>
      </c>
      <c r="AH797" s="70"/>
      <c r="AI797" s="70"/>
      <c r="AJ797" s="73">
        <v>948</v>
      </c>
      <c r="AK797" s="70"/>
      <c r="AL797" s="73">
        <v>948</v>
      </c>
      <c r="AM797" s="73">
        <v>31.6</v>
      </c>
      <c r="AN797" s="109">
        <f t="shared" ref="AN797:AN821" si="58">AM797/(+(+R797*8)/100)</f>
        <v>3.95</v>
      </c>
      <c r="AO797" s="82" t="str">
        <f t="shared" si="56"/>
        <v>1902820</v>
      </c>
      <c r="AP797" s="82">
        <f>VLOOKUP(AO797,Centros!$AA$2:$AB$490,2,FALSE)</f>
        <v>999999</v>
      </c>
      <c r="AQ797" s="82" t="str">
        <f>VLOOKUP(AP797,Centros!$U$2:$V$281,2,FALSE)</f>
        <v>ALMACEN ALCORCON</v>
      </c>
      <c r="AR797" s="82" t="str">
        <f>VLOOKUP(A797,Centros!$AC$2:$AE$349,3,FALSE)</f>
        <v>ALGADI</v>
      </c>
      <c r="AS797" s="82">
        <f t="shared" si="57"/>
        <v>999999</v>
      </c>
      <c r="AT797" s="82">
        <f t="shared" ref="AT797:AT1248" si="59">+A797</f>
        <v>19028</v>
      </c>
    </row>
    <row r="798" spans="1:46" x14ac:dyDescent="0.3">
      <c r="A798" s="70">
        <v>19209</v>
      </c>
      <c r="B798" s="70">
        <v>97</v>
      </c>
      <c r="C798" s="71" t="s">
        <v>4434</v>
      </c>
      <c r="D798" s="70">
        <v>97</v>
      </c>
      <c r="E798" s="71" t="s">
        <v>1234</v>
      </c>
      <c r="F798" s="72">
        <v>45689</v>
      </c>
      <c r="G798" s="72"/>
      <c r="H798" s="71" t="s">
        <v>4435</v>
      </c>
      <c r="I798" s="71" t="s">
        <v>4436</v>
      </c>
      <c r="J798" s="71" t="s">
        <v>36</v>
      </c>
      <c r="K798" s="71" t="s">
        <v>4437</v>
      </c>
      <c r="L798" s="71" t="s">
        <v>4438</v>
      </c>
      <c r="M798" s="71" t="s">
        <v>4439</v>
      </c>
      <c r="N798" s="71" t="s">
        <v>4440</v>
      </c>
      <c r="O798" s="71" t="s">
        <v>266</v>
      </c>
      <c r="P798" s="70">
        <v>200</v>
      </c>
      <c r="Q798" s="71" t="s">
        <v>2925</v>
      </c>
      <c r="R798" s="70">
        <v>75</v>
      </c>
      <c r="S798" s="72">
        <v>45293</v>
      </c>
      <c r="T798" s="71" t="s">
        <v>1245</v>
      </c>
      <c r="U798" s="71" t="s">
        <v>330</v>
      </c>
      <c r="V798" s="72">
        <v>33564</v>
      </c>
      <c r="W798" s="71" t="s">
        <v>234</v>
      </c>
      <c r="X798" s="71" t="s">
        <v>42</v>
      </c>
      <c r="Y798" s="71" t="s">
        <v>52</v>
      </c>
      <c r="Z798" s="70">
        <v>0</v>
      </c>
      <c r="AA798" s="70">
        <v>9</v>
      </c>
      <c r="AB798" s="71" t="s">
        <v>36</v>
      </c>
      <c r="AC798" s="71" t="s">
        <v>2912</v>
      </c>
      <c r="AD798" s="71" t="s">
        <v>44</v>
      </c>
      <c r="AE798" s="71" t="s">
        <v>45</v>
      </c>
      <c r="AF798" s="71" t="s">
        <v>361</v>
      </c>
      <c r="AG798" s="71" t="s">
        <v>46</v>
      </c>
      <c r="AH798" s="70"/>
      <c r="AI798" s="70"/>
      <c r="AJ798" s="73">
        <v>373.18</v>
      </c>
      <c r="AK798" s="70"/>
      <c r="AL798" s="73">
        <v>373.18</v>
      </c>
      <c r="AM798" s="73">
        <v>12.04</v>
      </c>
      <c r="AN798" s="109">
        <f t="shared" si="58"/>
        <v>2.0066666666666664</v>
      </c>
      <c r="AO798" s="82" t="str">
        <f t="shared" si="56"/>
        <v>192096</v>
      </c>
      <c r="AP798" s="82">
        <f>VLOOKUP(AO798,Centros!$AA$2:$AB$490,2,FALSE)</f>
        <v>110010</v>
      </c>
      <c r="AQ798" s="82" t="str">
        <f>VLOOKUP(AP798,Centros!$U$2:$V$281,2,FALSE)</f>
        <v>COLEGIO CLARET ARANDA</v>
      </c>
      <c r="AR798" s="82" t="str">
        <f>VLOOKUP(A798,Centros!$AC$2:$AE$349,3,FALSE)</f>
        <v>ALGADI</v>
      </c>
      <c r="AS798" s="82">
        <f t="shared" si="57"/>
        <v>110010</v>
      </c>
      <c r="AT798" s="82">
        <f t="shared" si="59"/>
        <v>19209</v>
      </c>
    </row>
    <row r="799" spans="1:46" x14ac:dyDescent="0.3">
      <c r="A799" s="70">
        <v>19045</v>
      </c>
      <c r="B799" s="70">
        <v>15</v>
      </c>
      <c r="C799" s="71" t="s">
        <v>6591</v>
      </c>
      <c r="D799" s="70">
        <v>15</v>
      </c>
      <c r="E799" s="71" t="s">
        <v>1224</v>
      </c>
      <c r="F799" s="72">
        <v>45908</v>
      </c>
      <c r="G799" s="72"/>
      <c r="H799" s="71" t="s">
        <v>6592</v>
      </c>
      <c r="I799" s="71" t="s">
        <v>6593</v>
      </c>
      <c r="J799" s="71" t="s">
        <v>36</v>
      </c>
      <c r="K799" s="71" t="s">
        <v>6594</v>
      </c>
      <c r="L799" s="71" t="s">
        <v>6595</v>
      </c>
      <c r="M799" s="71" t="s">
        <v>6596</v>
      </c>
      <c r="N799" s="71" t="s">
        <v>6289</v>
      </c>
      <c r="O799" s="71" t="s">
        <v>205</v>
      </c>
      <c r="P799" s="70">
        <v>300</v>
      </c>
      <c r="Q799" s="71" t="s">
        <v>85</v>
      </c>
      <c r="R799" s="70">
        <v>100</v>
      </c>
      <c r="S799" s="72">
        <v>43374</v>
      </c>
      <c r="T799" s="71" t="s">
        <v>1225</v>
      </c>
      <c r="U799" s="71" t="s">
        <v>82</v>
      </c>
      <c r="V799" s="72">
        <v>28153</v>
      </c>
      <c r="W799" s="71" t="s">
        <v>70</v>
      </c>
      <c r="X799" s="71" t="s">
        <v>42</v>
      </c>
      <c r="Y799" s="71" t="s">
        <v>140</v>
      </c>
      <c r="Z799" s="70">
        <v>2</v>
      </c>
      <c r="AA799" s="70">
        <v>10</v>
      </c>
      <c r="AB799" s="71" t="s">
        <v>36</v>
      </c>
      <c r="AC799" s="71" t="s">
        <v>2913</v>
      </c>
      <c r="AD799" s="71" t="s">
        <v>44</v>
      </c>
      <c r="AE799" s="71" t="s">
        <v>45</v>
      </c>
      <c r="AF799" s="71" t="s">
        <v>71</v>
      </c>
      <c r="AG799" s="71" t="s">
        <v>46</v>
      </c>
      <c r="AH799" s="73">
        <v>1217.5899999999999</v>
      </c>
      <c r="AI799" s="73">
        <v>202.09</v>
      </c>
      <c r="AJ799" s="73">
        <v>456.27</v>
      </c>
      <c r="AK799" s="70"/>
      <c r="AL799" s="73">
        <v>1875.95</v>
      </c>
      <c r="AM799" s="73">
        <v>62.53</v>
      </c>
      <c r="AN799" s="109">
        <f t="shared" si="58"/>
        <v>7.8162500000000001</v>
      </c>
      <c r="AO799" s="82" t="str">
        <f t="shared" si="56"/>
        <v>190451</v>
      </c>
      <c r="AP799" s="82">
        <f>VLOOKUP(AO799,Centros!$AA$2:$AB$490,2,FALSE)</f>
        <v>110803</v>
      </c>
      <c r="AQ799" s="82" t="str">
        <f>VLOOKUP(AP799,Centros!$U$2:$V$281,2,FALSE)</f>
        <v>C.VIRGEN DEL CARMEN</v>
      </c>
      <c r="AR799" s="82" t="str">
        <f>VLOOKUP(A799,Centros!$AC$2:$AE$349,3,FALSE)</f>
        <v>ALGADI</v>
      </c>
      <c r="AS799" s="82">
        <f t="shared" si="57"/>
        <v>110803</v>
      </c>
      <c r="AT799" s="82">
        <f t="shared" si="59"/>
        <v>19045</v>
      </c>
    </row>
    <row r="800" spans="1:46" x14ac:dyDescent="0.3">
      <c r="A800" s="70">
        <v>20028</v>
      </c>
      <c r="B800" s="70">
        <v>624</v>
      </c>
      <c r="C800" s="71" t="s">
        <v>6597</v>
      </c>
      <c r="D800" s="70">
        <v>624</v>
      </c>
      <c r="E800" s="71" t="s">
        <v>63</v>
      </c>
      <c r="F800" s="72">
        <v>45909</v>
      </c>
      <c r="G800" s="72"/>
      <c r="H800" s="71" t="s">
        <v>6598</v>
      </c>
      <c r="I800" s="71" t="s">
        <v>6599</v>
      </c>
      <c r="J800" s="71" t="s">
        <v>36</v>
      </c>
      <c r="K800" s="71" t="s">
        <v>6600</v>
      </c>
      <c r="L800" s="71" t="s">
        <v>6601</v>
      </c>
      <c r="M800" s="71" t="s">
        <v>6602</v>
      </c>
      <c r="N800" s="71" t="s">
        <v>37</v>
      </c>
      <c r="O800" s="71" t="s">
        <v>38</v>
      </c>
      <c r="P800" s="70">
        <v>300</v>
      </c>
      <c r="Q800" s="71" t="s">
        <v>78</v>
      </c>
      <c r="R800" s="70">
        <v>31.25</v>
      </c>
      <c r="S800" s="72">
        <v>45201</v>
      </c>
      <c r="T800" s="71" t="s">
        <v>5268</v>
      </c>
      <c r="U800" s="71" t="s">
        <v>79</v>
      </c>
      <c r="V800" s="72">
        <v>35601</v>
      </c>
      <c r="W800" s="71" t="s">
        <v>80</v>
      </c>
      <c r="X800" s="71" t="s">
        <v>42</v>
      </c>
      <c r="Y800" s="71" t="s">
        <v>60</v>
      </c>
      <c r="Z800" s="70">
        <v>0</v>
      </c>
      <c r="AA800" s="70">
        <v>10</v>
      </c>
      <c r="AB800" s="71" t="s">
        <v>36</v>
      </c>
      <c r="AC800" s="71" t="s">
        <v>2905</v>
      </c>
      <c r="AD800" s="71" t="s">
        <v>44</v>
      </c>
      <c r="AE800" s="71" t="s">
        <v>45</v>
      </c>
      <c r="AF800" s="71" t="s">
        <v>6603</v>
      </c>
      <c r="AG800" s="71" t="s">
        <v>46</v>
      </c>
      <c r="AH800" s="73">
        <v>375.02</v>
      </c>
      <c r="AI800" s="73">
        <v>57.74</v>
      </c>
      <c r="AJ800" s="73">
        <v>160.07</v>
      </c>
      <c r="AK800" s="70"/>
      <c r="AL800" s="73">
        <v>592.83000000000004</v>
      </c>
      <c r="AM800" s="73">
        <v>19.12</v>
      </c>
      <c r="AN800" s="109">
        <f t="shared" si="58"/>
        <v>7.6480000000000006</v>
      </c>
      <c r="AO800" s="82" t="str">
        <f t="shared" si="56"/>
        <v>200287</v>
      </c>
      <c r="AP800" s="82">
        <f>VLOOKUP(AO800,Centros!$AA$2:$AB$490,2,FALSE)</f>
        <v>110064</v>
      </c>
      <c r="AQ800" s="82" t="str">
        <f>VLOOKUP(AP800,Centros!$U$2:$V$281,2,FALSE)</f>
        <v>COLEGIO SAGRADA FAMILIA</v>
      </c>
      <c r="AR800" s="82" t="str">
        <f>VLOOKUP(A800,Centros!$AC$2:$AE$349,3,FALSE)</f>
        <v>SMI</v>
      </c>
      <c r="AS800" s="82">
        <f t="shared" si="57"/>
        <v>110064</v>
      </c>
      <c r="AT800" s="82">
        <f t="shared" si="59"/>
        <v>20028</v>
      </c>
    </row>
    <row r="801" spans="1:46" x14ac:dyDescent="0.3">
      <c r="A801" s="70">
        <v>19228</v>
      </c>
      <c r="B801" s="70">
        <v>1515</v>
      </c>
      <c r="C801" s="71" t="s">
        <v>4441</v>
      </c>
      <c r="D801" s="70">
        <v>1515</v>
      </c>
      <c r="E801" s="71" t="s">
        <v>35</v>
      </c>
      <c r="F801" s="72">
        <v>45231</v>
      </c>
      <c r="G801" s="72"/>
      <c r="H801" s="71" t="s">
        <v>4442</v>
      </c>
      <c r="I801" s="71" t="s">
        <v>4443</v>
      </c>
      <c r="J801" s="71" t="s">
        <v>417</v>
      </c>
      <c r="K801" s="71" t="s">
        <v>4444</v>
      </c>
      <c r="L801" s="71" t="s">
        <v>4445</v>
      </c>
      <c r="M801" s="71" t="s">
        <v>4446</v>
      </c>
      <c r="N801" s="71" t="s">
        <v>334</v>
      </c>
      <c r="O801" s="71" t="s">
        <v>38</v>
      </c>
      <c r="P801" s="70">
        <v>100</v>
      </c>
      <c r="Q801" s="71" t="s">
        <v>2951</v>
      </c>
      <c r="R801" s="70">
        <v>100</v>
      </c>
      <c r="S801" s="72">
        <v>38245</v>
      </c>
      <c r="T801" s="71" t="s">
        <v>110</v>
      </c>
      <c r="U801" s="71" t="s">
        <v>155</v>
      </c>
      <c r="V801" s="72">
        <v>22649</v>
      </c>
      <c r="W801" s="71" t="s">
        <v>111</v>
      </c>
      <c r="X801" s="71" t="s">
        <v>51</v>
      </c>
      <c r="Y801" s="71" t="s">
        <v>43</v>
      </c>
      <c r="Z801" s="70">
        <v>1</v>
      </c>
      <c r="AA801" s="70">
        <v>6</v>
      </c>
      <c r="AB801" s="71" t="s">
        <v>36</v>
      </c>
      <c r="AC801" s="71" t="s">
        <v>2905</v>
      </c>
      <c r="AD801" s="71" t="s">
        <v>44</v>
      </c>
      <c r="AE801" s="71" t="s">
        <v>61</v>
      </c>
      <c r="AF801" s="71" t="s">
        <v>297</v>
      </c>
      <c r="AG801" s="71" t="s">
        <v>46</v>
      </c>
      <c r="AH801" s="73">
        <v>1868.46</v>
      </c>
      <c r="AI801" s="73">
        <v>273.60000000000002</v>
      </c>
      <c r="AJ801" s="73">
        <v>686.95</v>
      </c>
      <c r="AK801" s="70"/>
      <c r="AL801" s="73">
        <v>2829.01</v>
      </c>
      <c r="AM801" s="73">
        <v>94.3</v>
      </c>
      <c r="AN801" s="109">
        <f t="shared" si="58"/>
        <v>11.7875</v>
      </c>
      <c r="AO801" s="82" t="str">
        <f t="shared" si="56"/>
        <v>192283</v>
      </c>
      <c r="AP801" s="82">
        <f>VLOOKUP(AO801,Centros!$AA$2:$AB$490,2,FALSE)</f>
        <v>120008</v>
      </c>
      <c r="AQ801" s="82" t="str">
        <f>VLOOKUP(AP801,Centros!$U$2:$V$281,2,FALSE)</f>
        <v>COLEGIO MAYOR JAIME DEL AMO</v>
      </c>
      <c r="AR801" s="82" t="str">
        <f>VLOOKUP(A801,Centros!$AC$2:$AE$349,3,FALSE)</f>
        <v>ALGADI</v>
      </c>
      <c r="AS801" s="82">
        <f t="shared" si="57"/>
        <v>120008</v>
      </c>
      <c r="AT801" s="82">
        <f t="shared" si="59"/>
        <v>19228</v>
      </c>
    </row>
    <row r="802" spans="1:46" x14ac:dyDescent="0.3">
      <c r="A802" s="70">
        <v>20028</v>
      </c>
      <c r="B802" s="70">
        <v>98</v>
      </c>
      <c r="C802" s="71" t="s">
        <v>6604</v>
      </c>
      <c r="D802" s="70">
        <v>98</v>
      </c>
      <c r="E802" s="71" t="s">
        <v>63</v>
      </c>
      <c r="F802" s="72">
        <v>45909</v>
      </c>
      <c r="G802" s="72"/>
      <c r="H802" s="71" t="s">
        <v>6605</v>
      </c>
      <c r="I802" s="71" t="s">
        <v>6606</v>
      </c>
      <c r="J802" s="71" t="s">
        <v>6607</v>
      </c>
      <c r="K802" s="71" t="s">
        <v>6608</v>
      </c>
      <c r="L802" s="71" t="s">
        <v>6609</v>
      </c>
      <c r="M802" s="71" t="s">
        <v>6610</v>
      </c>
      <c r="N802" s="71" t="s">
        <v>277</v>
      </c>
      <c r="O802" s="71" t="s">
        <v>38</v>
      </c>
      <c r="P802" s="70">
        <v>300</v>
      </c>
      <c r="Q802" s="71" t="s">
        <v>57</v>
      </c>
      <c r="R802" s="70">
        <v>25</v>
      </c>
      <c r="S802" s="72">
        <v>40105</v>
      </c>
      <c r="T802" s="71" t="s">
        <v>5268</v>
      </c>
      <c r="U802" s="71" t="s">
        <v>214</v>
      </c>
      <c r="V802" s="72">
        <v>22688</v>
      </c>
      <c r="W802" s="71" t="s">
        <v>80</v>
      </c>
      <c r="X802" s="71" t="s">
        <v>42</v>
      </c>
      <c r="Y802" s="71" t="s">
        <v>36</v>
      </c>
      <c r="Z802" s="70">
        <v>0</v>
      </c>
      <c r="AA802" s="70">
        <v>10</v>
      </c>
      <c r="AB802" s="71" t="s">
        <v>36</v>
      </c>
      <c r="AC802" s="71" t="s">
        <v>2905</v>
      </c>
      <c r="AD802" s="71" t="s">
        <v>44</v>
      </c>
      <c r="AE802" s="71" t="s">
        <v>45</v>
      </c>
      <c r="AF802" s="71" t="s">
        <v>6611</v>
      </c>
      <c r="AG802" s="71" t="s">
        <v>46</v>
      </c>
      <c r="AH802" s="73">
        <v>497.94</v>
      </c>
      <c r="AI802" s="73">
        <v>45.32</v>
      </c>
      <c r="AJ802" s="73">
        <v>180.21</v>
      </c>
      <c r="AK802" s="70"/>
      <c r="AL802" s="73">
        <v>723.47</v>
      </c>
      <c r="AM802" s="73">
        <v>24.12</v>
      </c>
      <c r="AN802" s="109">
        <f t="shared" si="58"/>
        <v>12.06</v>
      </c>
      <c r="AO802" s="82" t="str">
        <f t="shared" si="56"/>
        <v>200287</v>
      </c>
      <c r="AP802" s="82">
        <f>VLOOKUP(AO802,Centros!$AA$2:$AB$490,2,FALSE)</f>
        <v>110064</v>
      </c>
      <c r="AQ802" s="82" t="str">
        <f>VLOOKUP(AP802,Centros!$U$2:$V$281,2,FALSE)</f>
        <v>COLEGIO SAGRADA FAMILIA</v>
      </c>
      <c r="AR802" s="82" t="str">
        <f>VLOOKUP(A802,Centros!$AC$2:$AE$349,3,FALSE)</f>
        <v>SMI</v>
      </c>
      <c r="AS802" s="82">
        <f t="shared" si="57"/>
        <v>110064</v>
      </c>
      <c r="AT802" s="82">
        <f t="shared" si="59"/>
        <v>20028</v>
      </c>
    </row>
    <row r="803" spans="1:46" x14ac:dyDescent="0.3">
      <c r="A803" s="70">
        <v>19228</v>
      </c>
      <c r="B803" s="70">
        <v>2227</v>
      </c>
      <c r="C803" s="71" t="s">
        <v>9548</v>
      </c>
      <c r="D803" s="70">
        <v>2227</v>
      </c>
      <c r="E803" s="71" t="s">
        <v>35</v>
      </c>
      <c r="F803" s="72">
        <v>45901</v>
      </c>
      <c r="G803" s="72"/>
      <c r="H803" s="71" t="s">
        <v>9549</v>
      </c>
      <c r="I803" s="71" t="s">
        <v>9550</v>
      </c>
      <c r="J803" s="71" t="s">
        <v>36</v>
      </c>
      <c r="K803" s="71" t="s">
        <v>9551</v>
      </c>
      <c r="L803" s="71" t="s">
        <v>9552</v>
      </c>
      <c r="M803" s="71" t="s">
        <v>9553</v>
      </c>
      <c r="N803" s="71" t="s">
        <v>174</v>
      </c>
      <c r="O803" s="71" t="s">
        <v>38</v>
      </c>
      <c r="P803" s="70">
        <v>300</v>
      </c>
      <c r="Q803" s="71" t="s">
        <v>57</v>
      </c>
      <c r="R803" s="70">
        <v>59.37</v>
      </c>
      <c r="S803" s="72">
        <v>45901</v>
      </c>
      <c r="T803" s="71" t="s">
        <v>2835</v>
      </c>
      <c r="U803" s="71" t="s">
        <v>40</v>
      </c>
      <c r="V803" s="72">
        <v>29053</v>
      </c>
      <c r="W803" s="71" t="s">
        <v>161</v>
      </c>
      <c r="X803" s="71" t="s">
        <v>42</v>
      </c>
      <c r="Y803" s="71" t="s">
        <v>52</v>
      </c>
      <c r="Z803" s="70">
        <v>0</v>
      </c>
      <c r="AA803" s="70">
        <v>10</v>
      </c>
      <c r="AB803" s="71" t="s">
        <v>36</v>
      </c>
      <c r="AC803" s="71" t="s">
        <v>2905</v>
      </c>
      <c r="AD803" s="71" t="s">
        <v>44</v>
      </c>
      <c r="AE803" s="71" t="s">
        <v>45</v>
      </c>
      <c r="AF803" s="71" t="s">
        <v>40</v>
      </c>
      <c r="AG803" s="71" t="s">
        <v>46</v>
      </c>
      <c r="AH803" s="73">
        <v>712.53</v>
      </c>
      <c r="AI803" s="73">
        <v>107.63</v>
      </c>
      <c r="AJ803" s="73">
        <v>290.83999999999997</v>
      </c>
      <c r="AK803" s="70"/>
      <c r="AL803" s="73">
        <v>1111</v>
      </c>
      <c r="AM803" s="73">
        <v>37.03</v>
      </c>
      <c r="AN803" s="109">
        <f t="shared" si="58"/>
        <v>7.7964460165066534</v>
      </c>
      <c r="AO803" s="82" t="str">
        <f t="shared" si="56"/>
        <v>1922844</v>
      </c>
      <c r="AP803" s="82">
        <f>VLOOKUP(AO803,Centros!$AA$2:$AB$490,2,FALSE)</f>
        <v>110066</v>
      </c>
      <c r="AQ803" s="82" t="str">
        <f>VLOOKUP(AP803,Centros!$U$2:$V$281,2,FALSE)</f>
        <v>COL. SAG. CORAZONES MARTIN HEROS</v>
      </c>
      <c r="AR803" s="82" t="str">
        <f>VLOOKUP(A803,Centros!$AC$2:$AE$349,3,FALSE)</f>
        <v>ALGADI</v>
      </c>
      <c r="AS803" s="82">
        <f t="shared" si="57"/>
        <v>110066</v>
      </c>
      <c r="AT803" s="82">
        <f t="shared" si="59"/>
        <v>19228</v>
      </c>
    </row>
    <row r="804" spans="1:46" x14ac:dyDescent="0.3">
      <c r="A804" s="70">
        <v>19228</v>
      </c>
      <c r="B804" s="70">
        <v>107</v>
      </c>
      <c r="C804" s="71" t="s">
        <v>6612</v>
      </c>
      <c r="D804" s="70">
        <v>107</v>
      </c>
      <c r="E804" s="71" t="s">
        <v>35</v>
      </c>
      <c r="F804" s="72">
        <v>45902</v>
      </c>
      <c r="G804" s="72"/>
      <c r="H804" s="71" t="s">
        <v>6613</v>
      </c>
      <c r="I804" s="71" t="s">
        <v>6614</v>
      </c>
      <c r="J804" s="71" t="s">
        <v>6615</v>
      </c>
      <c r="K804" s="71" t="s">
        <v>6616</v>
      </c>
      <c r="L804" s="71" t="s">
        <v>6617</v>
      </c>
      <c r="M804" s="71" t="s">
        <v>6618</v>
      </c>
      <c r="N804" s="71" t="s">
        <v>6619</v>
      </c>
      <c r="O804" s="71" t="s">
        <v>38</v>
      </c>
      <c r="P804" s="70">
        <v>300</v>
      </c>
      <c r="Q804" s="71" t="s">
        <v>57</v>
      </c>
      <c r="R804" s="70">
        <v>43.75</v>
      </c>
      <c r="S804" s="72">
        <v>42411</v>
      </c>
      <c r="T804" s="71" t="s">
        <v>5759</v>
      </c>
      <c r="U804" s="71" t="s">
        <v>106</v>
      </c>
      <c r="V804" s="72">
        <v>26131</v>
      </c>
      <c r="W804" s="71" t="s">
        <v>312</v>
      </c>
      <c r="X804" s="71" t="s">
        <v>42</v>
      </c>
      <c r="Y804" s="71" t="s">
        <v>36</v>
      </c>
      <c r="Z804" s="70">
        <v>0</v>
      </c>
      <c r="AA804" s="70">
        <v>10</v>
      </c>
      <c r="AB804" s="71" t="s">
        <v>36</v>
      </c>
      <c r="AC804" s="71" t="s">
        <v>2905</v>
      </c>
      <c r="AD804" s="71" t="s">
        <v>44</v>
      </c>
      <c r="AE804" s="71" t="s">
        <v>61</v>
      </c>
      <c r="AF804" s="71" t="s">
        <v>210</v>
      </c>
      <c r="AG804" s="71" t="s">
        <v>46</v>
      </c>
      <c r="AH804" s="73">
        <v>525.02</v>
      </c>
      <c r="AI804" s="73">
        <v>79.31</v>
      </c>
      <c r="AJ804" s="73">
        <v>213.45</v>
      </c>
      <c r="AK804" s="70"/>
      <c r="AL804" s="73">
        <v>817.78</v>
      </c>
      <c r="AM804" s="73">
        <v>27.26</v>
      </c>
      <c r="AN804" s="109">
        <f t="shared" si="58"/>
        <v>7.7885714285714291</v>
      </c>
      <c r="AO804" s="82" t="str">
        <f t="shared" si="56"/>
        <v>1922851</v>
      </c>
      <c r="AP804" s="82">
        <f>VLOOKUP(AO804,Centros!$AA$2:$AB$490,2,FALSE)</f>
        <v>110120</v>
      </c>
      <c r="AQ804" s="82" t="str">
        <f>VLOOKUP(AP804,Centros!$U$2:$V$281,2,FALSE)</f>
        <v>COLEGIO CRISTO REY  - LAS ROZAS</v>
      </c>
      <c r="AR804" s="82" t="str">
        <f>VLOOKUP(A804,Centros!$AC$2:$AE$349,3,FALSE)</f>
        <v>ALGADI</v>
      </c>
      <c r="AS804" s="82">
        <f t="shared" si="57"/>
        <v>110120</v>
      </c>
      <c r="AT804" s="82">
        <f t="shared" si="59"/>
        <v>19228</v>
      </c>
    </row>
    <row r="805" spans="1:46" x14ac:dyDescent="0.3">
      <c r="A805" s="70">
        <v>19228</v>
      </c>
      <c r="B805" s="70">
        <v>1731</v>
      </c>
      <c r="C805" s="71" t="s">
        <v>6620</v>
      </c>
      <c r="D805" s="70">
        <v>1731</v>
      </c>
      <c r="E805" s="71" t="s">
        <v>35</v>
      </c>
      <c r="F805" s="72">
        <v>45904</v>
      </c>
      <c r="G805" s="72"/>
      <c r="H805" s="71" t="s">
        <v>6621</v>
      </c>
      <c r="I805" s="71" t="s">
        <v>6622</v>
      </c>
      <c r="J805" s="71" t="s">
        <v>6623</v>
      </c>
      <c r="K805" s="71" t="s">
        <v>6624</v>
      </c>
      <c r="L805" s="71" t="s">
        <v>6625</v>
      </c>
      <c r="M805" s="71" t="s">
        <v>6626</v>
      </c>
      <c r="N805" s="71" t="s">
        <v>386</v>
      </c>
      <c r="O805" s="71" t="s">
        <v>38</v>
      </c>
      <c r="P805" s="70">
        <v>300</v>
      </c>
      <c r="Q805" s="71" t="s">
        <v>78</v>
      </c>
      <c r="R805" s="70">
        <v>100</v>
      </c>
      <c r="S805" s="72">
        <v>36416</v>
      </c>
      <c r="T805" s="71" t="s">
        <v>890</v>
      </c>
      <c r="U805" s="71" t="s">
        <v>126</v>
      </c>
      <c r="V805" s="72">
        <v>27752</v>
      </c>
      <c r="W805" s="71" t="s">
        <v>891</v>
      </c>
      <c r="X805" s="71" t="s">
        <v>42</v>
      </c>
      <c r="Y805" s="71" t="s">
        <v>36</v>
      </c>
      <c r="Z805" s="70">
        <v>3</v>
      </c>
      <c r="AA805" s="70">
        <v>6</v>
      </c>
      <c r="AB805" s="71" t="s">
        <v>36</v>
      </c>
      <c r="AC805" s="71" t="s">
        <v>2905</v>
      </c>
      <c r="AD805" s="71" t="s">
        <v>44</v>
      </c>
      <c r="AE805" s="71" t="s">
        <v>45</v>
      </c>
      <c r="AF805" s="71" t="s">
        <v>126</v>
      </c>
      <c r="AG805" s="71" t="s">
        <v>46</v>
      </c>
      <c r="AH805" s="73">
        <v>1570.07</v>
      </c>
      <c r="AI805" s="73">
        <v>193.14</v>
      </c>
      <c r="AJ805" s="73">
        <v>565.47</v>
      </c>
      <c r="AK805" s="70"/>
      <c r="AL805" s="73">
        <v>2328.6799999999998</v>
      </c>
      <c r="AM805" s="73">
        <v>77.62</v>
      </c>
      <c r="AN805" s="109">
        <f t="shared" si="58"/>
        <v>9.7025000000000006</v>
      </c>
      <c r="AO805" s="82" t="str">
        <f t="shared" si="56"/>
        <v>19228113</v>
      </c>
      <c r="AP805" s="82">
        <f>VLOOKUP(AO805,Centros!$AA$2:$AB$490,2,FALSE)</f>
        <v>110504</v>
      </c>
      <c r="AQ805" s="82" t="str">
        <f>VLOOKUP(AP805,Centros!$U$2:$V$281,2,FALSE)</f>
        <v>COLEGIO JESUS MAESTRO</v>
      </c>
      <c r="AR805" s="82" t="str">
        <f>VLOOKUP(A805,Centros!$AC$2:$AE$349,3,FALSE)</f>
        <v>ALGADI</v>
      </c>
      <c r="AS805" s="82">
        <f t="shared" si="57"/>
        <v>110504</v>
      </c>
      <c r="AT805" s="82">
        <f t="shared" si="59"/>
        <v>19228</v>
      </c>
    </row>
    <row r="806" spans="1:46" x14ac:dyDescent="0.3">
      <c r="A806" s="70">
        <v>19028</v>
      </c>
      <c r="B806" s="70">
        <v>39</v>
      </c>
      <c r="C806" s="71" t="s">
        <v>4447</v>
      </c>
      <c r="D806" s="70">
        <v>39</v>
      </c>
      <c r="E806" s="71" t="s">
        <v>1229</v>
      </c>
      <c r="F806" s="72">
        <v>44125</v>
      </c>
      <c r="G806" s="72"/>
      <c r="H806" s="71" t="s">
        <v>4448</v>
      </c>
      <c r="I806" s="71" t="s">
        <v>4449</v>
      </c>
      <c r="J806" s="71" t="s">
        <v>36</v>
      </c>
      <c r="K806" s="71" t="s">
        <v>4450</v>
      </c>
      <c r="L806" s="71" t="s">
        <v>4451</v>
      </c>
      <c r="M806" s="71" t="s">
        <v>4452</v>
      </c>
      <c r="N806" s="71" t="s">
        <v>230</v>
      </c>
      <c r="O806" s="71" t="s">
        <v>38</v>
      </c>
      <c r="P806" s="70">
        <v>100</v>
      </c>
      <c r="Q806" s="71" t="s">
        <v>2951</v>
      </c>
      <c r="R806" s="70">
        <v>100</v>
      </c>
      <c r="S806" s="72">
        <v>39338</v>
      </c>
      <c r="T806" s="71" t="s">
        <v>4453</v>
      </c>
      <c r="U806" s="71" t="s">
        <v>354</v>
      </c>
      <c r="V806" s="72">
        <v>28158</v>
      </c>
      <c r="W806" s="71" t="s">
        <v>204</v>
      </c>
      <c r="X806" s="71" t="s">
        <v>42</v>
      </c>
      <c r="Y806" s="71" t="s">
        <v>36</v>
      </c>
      <c r="Z806" s="70">
        <v>0</v>
      </c>
      <c r="AA806" s="70">
        <v>8</v>
      </c>
      <c r="AB806" s="71" t="s">
        <v>36</v>
      </c>
      <c r="AC806" s="71" t="s">
        <v>2907</v>
      </c>
      <c r="AD806" s="71" t="s">
        <v>44</v>
      </c>
      <c r="AE806" s="71" t="s">
        <v>45</v>
      </c>
      <c r="AF806" s="71" t="s">
        <v>36</v>
      </c>
      <c r="AG806" s="71" t="s">
        <v>46</v>
      </c>
      <c r="AH806" s="73">
        <v>1545.19</v>
      </c>
      <c r="AI806" s="73">
        <v>239.33</v>
      </c>
      <c r="AJ806" s="73">
        <v>572.30999999999995</v>
      </c>
      <c r="AK806" s="70"/>
      <c r="AL806" s="73">
        <v>2356.83</v>
      </c>
      <c r="AM806" s="73">
        <v>78.56</v>
      </c>
      <c r="AN806" s="109">
        <f t="shared" si="58"/>
        <v>9.82</v>
      </c>
      <c r="AO806" s="82" t="str">
        <f t="shared" si="56"/>
        <v>1902830</v>
      </c>
      <c r="AP806" s="82">
        <f>VLOOKUP(AO806,Centros!$AA$2:$AB$490,2,FALSE)</f>
        <v>110504</v>
      </c>
      <c r="AQ806" s="82" t="str">
        <f>VLOOKUP(AP806,Centros!$U$2:$V$281,2,FALSE)</f>
        <v>COLEGIO JESUS MAESTRO</v>
      </c>
      <c r="AR806" s="82" t="str">
        <f>VLOOKUP(A806,Centros!$AC$2:$AE$349,3,FALSE)</f>
        <v>ALGADI</v>
      </c>
      <c r="AS806" s="82">
        <f t="shared" si="57"/>
        <v>110504</v>
      </c>
      <c r="AT806" s="82">
        <f t="shared" si="59"/>
        <v>19028</v>
      </c>
    </row>
    <row r="807" spans="1:46" x14ac:dyDescent="0.3">
      <c r="A807" s="70">
        <v>19228</v>
      </c>
      <c r="B807" s="70">
        <v>1389</v>
      </c>
      <c r="C807" s="71" t="s">
        <v>6627</v>
      </c>
      <c r="D807" s="70">
        <v>1389</v>
      </c>
      <c r="E807" s="71" t="s">
        <v>35</v>
      </c>
      <c r="F807" s="72">
        <v>45895</v>
      </c>
      <c r="G807" s="72"/>
      <c r="H807" s="71" t="s">
        <v>6628</v>
      </c>
      <c r="I807" s="71" t="s">
        <v>6629</v>
      </c>
      <c r="J807" s="71" t="s">
        <v>36</v>
      </c>
      <c r="K807" s="71" t="s">
        <v>6630</v>
      </c>
      <c r="L807" s="71" t="s">
        <v>6631</v>
      </c>
      <c r="M807" s="71" t="s">
        <v>6632</v>
      </c>
      <c r="N807" s="71" t="s">
        <v>37</v>
      </c>
      <c r="O807" s="71" t="s">
        <v>38</v>
      </c>
      <c r="P807" s="70">
        <v>300</v>
      </c>
      <c r="Q807" s="71" t="s">
        <v>78</v>
      </c>
      <c r="R807" s="70">
        <v>50</v>
      </c>
      <c r="S807" s="72">
        <v>45189</v>
      </c>
      <c r="T807" s="71" t="s">
        <v>73</v>
      </c>
      <c r="U807" s="71" t="s">
        <v>40</v>
      </c>
      <c r="V807" s="72">
        <v>25495</v>
      </c>
      <c r="W807" s="71" t="s">
        <v>75</v>
      </c>
      <c r="X807" s="71" t="s">
        <v>42</v>
      </c>
      <c r="Y807" s="71" t="s">
        <v>60</v>
      </c>
      <c r="Z807" s="70">
        <v>0</v>
      </c>
      <c r="AA807" s="70">
        <v>10</v>
      </c>
      <c r="AB807" s="71" t="s">
        <v>36</v>
      </c>
      <c r="AC807" s="71" t="s">
        <v>2905</v>
      </c>
      <c r="AD807" s="71" t="s">
        <v>44</v>
      </c>
      <c r="AE807" s="71" t="s">
        <v>83</v>
      </c>
      <c r="AF807" s="71" t="s">
        <v>40</v>
      </c>
      <c r="AG807" s="71" t="s">
        <v>55</v>
      </c>
      <c r="AH807" s="73">
        <v>600.02</v>
      </c>
      <c r="AI807" s="73">
        <v>90.64</v>
      </c>
      <c r="AJ807" s="73">
        <v>245.47</v>
      </c>
      <c r="AK807" s="70"/>
      <c r="AL807" s="73">
        <v>936.13</v>
      </c>
      <c r="AM807" s="73">
        <v>31.2</v>
      </c>
      <c r="AN807" s="109">
        <f t="shared" si="58"/>
        <v>7.8</v>
      </c>
      <c r="AO807" s="82" t="str">
        <f t="shared" si="56"/>
        <v>1922824</v>
      </c>
      <c r="AP807" s="82">
        <f>VLOOKUP(AO807,Centros!$AA$2:$AB$490,2,FALSE)</f>
        <v>110057</v>
      </c>
      <c r="AQ807" s="82" t="str">
        <f>VLOOKUP(AP807,Centros!$U$2:$V$281,2,FALSE)</f>
        <v>COLEGIO RAFAELA YBARRA</v>
      </c>
      <c r="AR807" s="82" t="str">
        <f>VLOOKUP(A807,Centros!$AC$2:$AE$349,3,FALSE)</f>
        <v>ALGADI</v>
      </c>
      <c r="AS807" s="82">
        <f t="shared" si="57"/>
        <v>110057</v>
      </c>
      <c r="AT807" s="82">
        <f t="shared" si="59"/>
        <v>19228</v>
      </c>
    </row>
    <row r="808" spans="1:46" x14ac:dyDescent="0.3">
      <c r="A808" s="70">
        <v>19208</v>
      </c>
      <c r="B808" s="70">
        <v>75</v>
      </c>
      <c r="C808" s="71" t="s">
        <v>9554</v>
      </c>
      <c r="D808" s="70">
        <v>75</v>
      </c>
      <c r="E808" s="71" t="s">
        <v>1226</v>
      </c>
      <c r="F808" s="72">
        <v>45908</v>
      </c>
      <c r="G808" s="72"/>
      <c r="H808" s="71" t="s">
        <v>9555</v>
      </c>
      <c r="I808" s="71" t="s">
        <v>9556</v>
      </c>
      <c r="J808" s="71" t="s">
        <v>36</v>
      </c>
      <c r="K808" s="71" t="s">
        <v>9557</v>
      </c>
      <c r="L808" s="71" t="s">
        <v>9558</v>
      </c>
      <c r="M808" s="71" t="s">
        <v>9559</v>
      </c>
      <c r="N808" s="71" t="s">
        <v>1243</v>
      </c>
      <c r="O808" s="71" t="s">
        <v>81</v>
      </c>
      <c r="P808" s="70">
        <v>300</v>
      </c>
      <c r="Q808" s="71" t="s">
        <v>78</v>
      </c>
      <c r="R808" s="70">
        <v>50</v>
      </c>
      <c r="S808" s="72">
        <v>45540</v>
      </c>
      <c r="T808" s="71" t="s">
        <v>1242</v>
      </c>
      <c r="U808" s="71" t="s">
        <v>2729</v>
      </c>
      <c r="V808" s="72">
        <v>26929</v>
      </c>
      <c r="W808" s="71" t="s">
        <v>111</v>
      </c>
      <c r="X808" s="71" t="s">
        <v>42</v>
      </c>
      <c r="Y808" s="71" t="s">
        <v>43</v>
      </c>
      <c r="Z808" s="70">
        <v>0</v>
      </c>
      <c r="AA808" s="70">
        <v>10</v>
      </c>
      <c r="AB808" s="71" t="s">
        <v>36</v>
      </c>
      <c r="AC808" s="71" t="s">
        <v>2906</v>
      </c>
      <c r="AD808" s="71" t="s">
        <v>44</v>
      </c>
      <c r="AE808" s="71" t="s">
        <v>45</v>
      </c>
      <c r="AF808" s="71" t="s">
        <v>40</v>
      </c>
      <c r="AG808" s="71" t="s">
        <v>55</v>
      </c>
      <c r="AH808" s="73">
        <v>761.97</v>
      </c>
      <c r="AI808" s="73">
        <v>127</v>
      </c>
      <c r="AJ808" s="73">
        <v>285.08999999999997</v>
      </c>
      <c r="AK808" s="70"/>
      <c r="AL808" s="73">
        <v>1174.06</v>
      </c>
      <c r="AM808" s="73">
        <v>37.869999999999997</v>
      </c>
      <c r="AN808" s="109">
        <f t="shared" si="58"/>
        <v>9.4674999999999994</v>
      </c>
      <c r="AO808" s="82" t="str">
        <f t="shared" si="56"/>
        <v>192083</v>
      </c>
      <c r="AP808" s="82">
        <f>VLOOKUP(AO808,Centros!$AA$2:$AB$490,2,FALSE)</f>
        <v>110025</v>
      </c>
      <c r="AQ808" s="82" t="str">
        <f>VLOOKUP(AP808,Centros!$U$2:$V$281,2,FALSE)</f>
        <v>COLEGIO TERESIANAS GANDUXER</v>
      </c>
      <c r="AR808" s="82" t="str">
        <f>VLOOKUP(A808,Centros!$AC$2:$AE$349,3,FALSE)</f>
        <v>ALGADI</v>
      </c>
      <c r="AS808" s="82">
        <f t="shared" si="57"/>
        <v>110025</v>
      </c>
      <c r="AT808" s="82">
        <f t="shared" si="59"/>
        <v>19208</v>
      </c>
    </row>
    <row r="809" spans="1:46" x14ac:dyDescent="0.3">
      <c r="A809" s="70">
        <v>19241</v>
      </c>
      <c r="B809" s="70">
        <v>77</v>
      </c>
      <c r="C809" s="71" t="s">
        <v>9560</v>
      </c>
      <c r="D809" s="70">
        <v>77</v>
      </c>
      <c r="E809" s="71" t="s">
        <v>178</v>
      </c>
      <c r="F809" s="72">
        <v>45931</v>
      </c>
      <c r="G809" s="72"/>
      <c r="H809" s="71" t="s">
        <v>9561</v>
      </c>
      <c r="I809" s="71" t="s">
        <v>9562</v>
      </c>
      <c r="J809" s="71" t="s">
        <v>36</v>
      </c>
      <c r="K809" s="71" t="s">
        <v>9563</v>
      </c>
      <c r="L809" s="71" t="s">
        <v>9564</v>
      </c>
      <c r="M809" s="71" t="s">
        <v>9565</v>
      </c>
      <c r="N809" s="71" t="s">
        <v>202</v>
      </c>
      <c r="O809" s="71" t="s">
        <v>176</v>
      </c>
      <c r="P809" s="70">
        <v>300</v>
      </c>
      <c r="Q809" s="71" t="s">
        <v>78</v>
      </c>
      <c r="R809" s="70">
        <v>16.25</v>
      </c>
      <c r="S809" s="72">
        <v>45727</v>
      </c>
      <c r="T809" s="71" t="s">
        <v>7553</v>
      </c>
      <c r="U809" s="71" t="s">
        <v>82</v>
      </c>
      <c r="V809" s="72">
        <v>38304</v>
      </c>
      <c r="W809" s="71" t="s">
        <v>115</v>
      </c>
      <c r="X809" s="71" t="s">
        <v>42</v>
      </c>
      <c r="Y809" s="71" t="s">
        <v>52</v>
      </c>
      <c r="Z809" s="70">
        <v>0</v>
      </c>
      <c r="AA809" s="70">
        <v>10</v>
      </c>
      <c r="AB809" s="71" t="s">
        <v>36</v>
      </c>
      <c r="AC809" s="71" t="s">
        <v>2911</v>
      </c>
      <c r="AD809" s="71" t="s">
        <v>44</v>
      </c>
      <c r="AE809" s="71" t="s">
        <v>45</v>
      </c>
      <c r="AF809" s="71" t="s">
        <v>257</v>
      </c>
      <c r="AG809" s="71" t="s">
        <v>46</v>
      </c>
      <c r="AH809" s="73">
        <v>188.09</v>
      </c>
      <c r="AI809" s="73">
        <v>57.47</v>
      </c>
      <c r="AJ809" s="73">
        <v>80.06</v>
      </c>
      <c r="AK809" s="70"/>
      <c r="AL809" s="73">
        <v>325.62</v>
      </c>
      <c r="AM809" s="73">
        <v>10.85</v>
      </c>
      <c r="AN809" s="109">
        <f t="shared" si="58"/>
        <v>8.3461538461538449</v>
      </c>
      <c r="AO809" s="82" t="str">
        <f t="shared" si="56"/>
        <v>192418</v>
      </c>
      <c r="AP809" s="82">
        <f>VLOOKUP(AO809,Centros!$AA$2:$AB$490,2,FALSE)</f>
        <v>110303</v>
      </c>
      <c r="AQ809" s="82" t="str">
        <f>VLOOKUP(AP809,Centros!$U$2:$V$281,2,FALSE)</f>
        <v>COLEGIO IRLANDESAS BAMI</v>
      </c>
      <c r="AR809" s="82" t="str">
        <f>VLOOKUP(A809,Centros!$AC$2:$AE$349,3,FALSE)</f>
        <v>ALGADI</v>
      </c>
      <c r="AS809" s="82">
        <f t="shared" si="57"/>
        <v>110303</v>
      </c>
      <c r="AT809" s="82">
        <f t="shared" si="59"/>
        <v>19241</v>
      </c>
    </row>
    <row r="810" spans="1:46" x14ac:dyDescent="0.3">
      <c r="A810" s="70">
        <v>20028</v>
      </c>
      <c r="B810" s="70">
        <v>1021</v>
      </c>
      <c r="C810" s="71" t="s">
        <v>9566</v>
      </c>
      <c r="D810" s="70">
        <v>1021</v>
      </c>
      <c r="E810" s="71" t="s">
        <v>63</v>
      </c>
      <c r="F810" s="72">
        <v>45931</v>
      </c>
      <c r="G810" s="72"/>
      <c r="H810" s="71" t="s">
        <v>9567</v>
      </c>
      <c r="I810" s="71" t="s">
        <v>9568</v>
      </c>
      <c r="J810" s="71" t="s">
        <v>36</v>
      </c>
      <c r="K810" s="71" t="s">
        <v>9569</v>
      </c>
      <c r="L810" s="71" t="s">
        <v>9570</v>
      </c>
      <c r="M810" s="71" t="s">
        <v>9571</v>
      </c>
      <c r="N810" s="71" t="s">
        <v>37</v>
      </c>
      <c r="O810" s="71" t="s">
        <v>38</v>
      </c>
      <c r="P810" s="70">
        <v>300</v>
      </c>
      <c r="Q810" s="71" t="s">
        <v>78</v>
      </c>
      <c r="R810" s="70">
        <v>25</v>
      </c>
      <c r="S810" s="72">
        <v>45733</v>
      </c>
      <c r="T810" s="71" t="s">
        <v>5605</v>
      </c>
      <c r="U810" s="71" t="s">
        <v>79</v>
      </c>
      <c r="V810" s="72">
        <v>30090</v>
      </c>
      <c r="W810" s="71" t="s">
        <v>158</v>
      </c>
      <c r="X810" s="71" t="s">
        <v>42</v>
      </c>
      <c r="Y810" s="71" t="s">
        <v>43</v>
      </c>
      <c r="Z810" s="70">
        <v>0</v>
      </c>
      <c r="AA810" s="70">
        <v>10</v>
      </c>
      <c r="AB810" s="71" t="s">
        <v>36</v>
      </c>
      <c r="AC810" s="71" t="s">
        <v>2905</v>
      </c>
      <c r="AD810" s="71" t="s">
        <v>44</v>
      </c>
      <c r="AE810" s="71" t="s">
        <v>45</v>
      </c>
      <c r="AF810" s="71" t="s">
        <v>5324</v>
      </c>
      <c r="AG810" s="71" t="s">
        <v>46</v>
      </c>
      <c r="AH810" s="73">
        <v>300.01</v>
      </c>
      <c r="AI810" s="73">
        <v>45.32</v>
      </c>
      <c r="AJ810" s="73">
        <v>126.95</v>
      </c>
      <c r="AK810" s="70"/>
      <c r="AL810" s="73">
        <v>472.28</v>
      </c>
      <c r="AM810" s="73">
        <v>15.74</v>
      </c>
      <c r="AN810" s="109">
        <f t="shared" si="58"/>
        <v>7.87</v>
      </c>
      <c r="AO810" s="82" t="str">
        <f t="shared" si="56"/>
        <v>2002825</v>
      </c>
      <c r="AP810" s="82">
        <f>VLOOKUP(AO810,Centros!$AA$2:$AB$490,2,FALSE)</f>
        <v>110801</v>
      </c>
      <c r="AQ810" s="82" t="str">
        <f>VLOOKUP(AP810,Centros!$U$2:$V$281,2,FALSE)</f>
        <v>COL. VEDRUNA CARABANCHEL</v>
      </c>
      <c r="AR810" s="82" t="str">
        <f>VLOOKUP(A810,Centros!$AC$2:$AE$349,3,FALSE)</f>
        <v>SMI</v>
      </c>
      <c r="AS810" s="82">
        <f t="shared" si="57"/>
        <v>110801</v>
      </c>
      <c r="AT810" s="82">
        <f t="shared" si="59"/>
        <v>20028</v>
      </c>
    </row>
    <row r="811" spans="1:46" x14ac:dyDescent="0.3">
      <c r="A811" s="70">
        <v>20028</v>
      </c>
      <c r="B811" s="70">
        <v>465</v>
      </c>
      <c r="C811" s="71" t="s">
        <v>6633</v>
      </c>
      <c r="D811" s="70">
        <v>465</v>
      </c>
      <c r="E811" s="71" t="s">
        <v>63</v>
      </c>
      <c r="F811" s="72">
        <v>45908</v>
      </c>
      <c r="G811" s="72"/>
      <c r="H811" s="71" t="s">
        <v>6634</v>
      </c>
      <c r="I811" s="71" t="s">
        <v>6635</v>
      </c>
      <c r="J811" s="71" t="s">
        <v>36</v>
      </c>
      <c r="K811" s="71" t="s">
        <v>6636</v>
      </c>
      <c r="L811" s="71" t="s">
        <v>6637</v>
      </c>
      <c r="M811" s="71" t="s">
        <v>6638</v>
      </c>
      <c r="N811" s="71" t="s">
        <v>37</v>
      </c>
      <c r="O811" s="71" t="s">
        <v>38</v>
      </c>
      <c r="P811" s="70">
        <v>300</v>
      </c>
      <c r="Q811" s="71" t="s">
        <v>78</v>
      </c>
      <c r="R811" s="70">
        <v>50</v>
      </c>
      <c r="S811" s="72">
        <v>45566</v>
      </c>
      <c r="T811" s="71" t="s">
        <v>2849</v>
      </c>
      <c r="U811" s="71" t="s">
        <v>79</v>
      </c>
      <c r="V811" s="72">
        <v>35112</v>
      </c>
      <c r="W811" s="71" t="s">
        <v>822</v>
      </c>
      <c r="X811" s="71" t="s">
        <v>42</v>
      </c>
      <c r="Y811" s="71" t="s">
        <v>36</v>
      </c>
      <c r="Z811" s="70">
        <v>0</v>
      </c>
      <c r="AA811" s="70">
        <v>10</v>
      </c>
      <c r="AB811" s="71" t="s">
        <v>36</v>
      </c>
      <c r="AC811" s="71" t="s">
        <v>2905</v>
      </c>
      <c r="AD811" s="71" t="s">
        <v>44</v>
      </c>
      <c r="AE811" s="71" t="s">
        <v>45</v>
      </c>
      <c r="AF811" s="71" t="s">
        <v>6123</v>
      </c>
      <c r="AG811" s="71" t="s">
        <v>46</v>
      </c>
      <c r="AH811" s="73">
        <v>600.02</v>
      </c>
      <c r="AI811" s="73">
        <v>90.64</v>
      </c>
      <c r="AJ811" s="73">
        <v>253.89</v>
      </c>
      <c r="AK811" s="70"/>
      <c r="AL811" s="73">
        <v>944.55</v>
      </c>
      <c r="AM811" s="73">
        <v>31.49</v>
      </c>
      <c r="AN811" s="109">
        <f t="shared" si="58"/>
        <v>7.8724999999999996</v>
      </c>
      <c r="AO811" s="82" t="str">
        <f t="shared" si="56"/>
        <v>2002847</v>
      </c>
      <c r="AP811" s="82">
        <f>VLOOKUP(AO811,Centros!$AA$2:$AB$490,2,FALSE)</f>
        <v>888888</v>
      </c>
      <c r="AQ811" s="82" t="str">
        <f>VLOOKUP(AP811,Centros!$U$2:$V$281,2,FALSE)</f>
        <v>CORRETURNOS/RAPPELS</v>
      </c>
      <c r="AR811" s="82" t="str">
        <f>VLOOKUP(A811,Centros!$AC$2:$AE$349,3,FALSE)</f>
        <v>SMI</v>
      </c>
      <c r="AS811" s="82">
        <f t="shared" si="57"/>
        <v>888888</v>
      </c>
      <c r="AT811" s="82">
        <f t="shared" si="59"/>
        <v>20028</v>
      </c>
    </row>
    <row r="812" spans="1:46" x14ac:dyDescent="0.3">
      <c r="A812" s="70">
        <v>20028</v>
      </c>
      <c r="B812" s="70">
        <v>713</v>
      </c>
      <c r="C812" s="71" t="s">
        <v>6639</v>
      </c>
      <c r="D812" s="70">
        <v>713</v>
      </c>
      <c r="E812" s="71" t="s">
        <v>63</v>
      </c>
      <c r="F812" s="72">
        <v>45909</v>
      </c>
      <c r="G812" s="72"/>
      <c r="H812" s="71" t="s">
        <v>6640</v>
      </c>
      <c r="I812" s="71" t="s">
        <v>6641</v>
      </c>
      <c r="J812" s="71" t="s">
        <v>36</v>
      </c>
      <c r="K812" s="71" t="s">
        <v>6642</v>
      </c>
      <c r="L812" s="71" t="s">
        <v>6643</v>
      </c>
      <c r="M812" s="71" t="s">
        <v>6644</v>
      </c>
      <c r="N812" s="71" t="s">
        <v>37</v>
      </c>
      <c r="O812" s="71" t="s">
        <v>38</v>
      </c>
      <c r="P812" s="70">
        <v>300</v>
      </c>
      <c r="Q812" s="71" t="s">
        <v>78</v>
      </c>
      <c r="R812" s="70">
        <v>25</v>
      </c>
      <c r="S812" s="72">
        <v>45201</v>
      </c>
      <c r="T812" s="71" t="s">
        <v>5268</v>
      </c>
      <c r="U812" s="71" t="s">
        <v>79</v>
      </c>
      <c r="V812" s="72">
        <v>36621</v>
      </c>
      <c r="W812" s="71" t="s">
        <v>80</v>
      </c>
      <c r="X812" s="71" t="s">
        <v>42</v>
      </c>
      <c r="Y812" s="71" t="s">
        <v>36</v>
      </c>
      <c r="Z812" s="70">
        <v>0</v>
      </c>
      <c r="AA812" s="70">
        <v>10</v>
      </c>
      <c r="AB812" s="71" t="s">
        <v>36</v>
      </c>
      <c r="AC812" s="71" t="s">
        <v>2905</v>
      </c>
      <c r="AD812" s="71" t="s">
        <v>44</v>
      </c>
      <c r="AE812" s="71" t="s">
        <v>45</v>
      </c>
      <c r="AF812" s="71" t="s">
        <v>6645</v>
      </c>
      <c r="AG812" s="71" t="s">
        <v>46</v>
      </c>
      <c r="AH812" s="73">
        <v>300.01</v>
      </c>
      <c r="AI812" s="73">
        <v>45.32</v>
      </c>
      <c r="AJ812" s="73">
        <v>126.95</v>
      </c>
      <c r="AK812" s="70"/>
      <c r="AL812" s="73">
        <v>472.28</v>
      </c>
      <c r="AM812" s="73">
        <v>15.74</v>
      </c>
      <c r="AN812" s="109">
        <f t="shared" si="58"/>
        <v>7.87</v>
      </c>
      <c r="AO812" s="82" t="str">
        <f t="shared" si="56"/>
        <v>200287</v>
      </c>
      <c r="AP812" s="82">
        <f>VLOOKUP(AO812,Centros!$AA$2:$AB$490,2,FALSE)</f>
        <v>110064</v>
      </c>
      <c r="AQ812" s="82" t="str">
        <f>VLOOKUP(AP812,Centros!$U$2:$V$281,2,FALSE)</f>
        <v>COLEGIO SAGRADA FAMILIA</v>
      </c>
      <c r="AR812" s="82" t="str">
        <f>VLOOKUP(A812,Centros!$AC$2:$AE$349,3,FALSE)</f>
        <v>SMI</v>
      </c>
      <c r="AS812" s="82">
        <f t="shared" si="57"/>
        <v>110064</v>
      </c>
      <c r="AT812" s="82">
        <f t="shared" si="59"/>
        <v>20028</v>
      </c>
    </row>
    <row r="813" spans="1:46" x14ac:dyDescent="0.3">
      <c r="A813" s="70">
        <v>19228</v>
      </c>
      <c r="B813" s="70">
        <v>1726</v>
      </c>
      <c r="C813" s="71" t="s">
        <v>6646</v>
      </c>
      <c r="D813" s="70">
        <v>1726</v>
      </c>
      <c r="E813" s="71" t="s">
        <v>35</v>
      </c>
      <c r="F813" s="72">
        <v>45904</v>
      </c>
      <c r="G813" s="72"/>
      <c r="H813" s="71" t="s">
        <v>6647</v>
      </c>
      <c r="I813" s="71" t="s">
        <v>6648</v>
      </c>
      <c r="J813" s="71" t="s">
        <v>36</v>
      </c>
      <c r="K813" s="71" t="s">
        <v>6649</v>
      </c>
      <c r="L813" s="71" t="s">
        <v>6650</v>
      </c>
      <c r="M813" s="71" t="s">
        <v>6651</v>
      </c>
      <c r="N813" s="71" t="s">
        <v>47</v>
      </c>
      <c r="O813" s="71" t="s">
        <v>38</v>
      </c>
      <c r="P813" s="70">
        <v>389</v>
      </c>
      <c r="Q813" s="71" t="s">
        <v>167</v>
      </c>
      <c r="R813" s="70">
        <v>75</v>
      </c>
      <c r="S813" s="72">
        <v>43349</v>
      </c>
      <c r="T813" s="71" t="s">
        <v>820</v>
      </c>
      <c r="U813" s="71" t="s">
        <v>40</v>
      </c>
      <c r="V813" s="72">
        <v>24025</v>
      </c>
      <c r="W813" s="71" t="s">
        <v>821</v>
      </c>
      <c r="X813" s="71" t="s">
        <v>42</v>
      </c>
      <c r="Y813" s="71" t="s">
        <v>140</v>
      </c>
      <c r="Z813" s="70">
        <v>2</v>
      </c>
      <c r="AA813" s="70">
        <v>10</v>
      </c>
      <c r="AB813" s="71" t="s">
        <v>36</v>
      </c>
      <c r="AC813" s="71" t="s">
        <v>2905</v>
      </c>
      <c r="AD813" s="71" t="s">
        <v>44</v>
      </c>
      <c r="AE813" s="71" t="s">
        <v>45</v>
      </c>
      <c r="AF813" s="71" t="s">
        <v>40</v>
      </c>
      <c r="AG813" s="71" t="s">
        <v>46</v>
      </c>
      <c r="AH813" s="73">
        <v>951.5</v>
      </c>
      <c r="AI813" s="73">
        <v>135.97</v>
      </c>
      <c r="AJ813" s="73">
        <v>368.23</v>
      </c>
      <c r="AK813" s="70"/>
      <c r="AL813" s="73">
        <v>1455.7</v>
      </c>
      <c r="AM813" s="73">
        <v>48.52</v>
      </c>
      <c r="AN813" s="109">
        <f t="shared" si="58"/>
        <v>8.0866666666666678</v>
      </c>
      <c r="AO813" s="82" t="str">
        <f t="shared" si="56"/>
        <v>19228111</v>
      </c>
      <c r="AP813" s="82">
        <f>VLOOKUP(AO813,Centros!$AA$2:$AB$490,2,FALSE)</f>
        <v>110801</v>
      </c>
      <c r="AQ813" s="82" t="str">
        <f>VLOOKUP(AP813,Centros!$U$2:$V$281,2,FALSE)</f>
        <v>COL. VEDRUNA CARABANCHEL</v>
      </c>
      <c r="AR813" s="82" t="str">
        <f>VLOOKUP(A813,Centros!$AC$2:$AE$349,3,FALSE)</f>
        <v>ALGADI</v>
      </c>
      <c r="AS813" s="82">
        <f t="shared" si="57"/>
        <v>110801</v>
      </c>
      <c r="AT813" s="82">
        <f t="shared" si="59"/>
        <v>19228</v>
      </c>
    </row>
    <row r="814" spans="1:46" x14ac:dyDescent="0.3">
      <c r="A814" s="70">
        <v>19228</v>
      </c>
      <c r="B814" s="70">
        <v>2242</v>
      </c>
      <c r="C814" s="71" t="s">
        <v>9572</v>
      </c>
      <c r="D814" s="70">
        <v>2242</v>
      </c>
      <c r="E814" s="71" t="s">
        <v>35</v>
      </c>
      <c r="F814" s="72">
        <v>45913</v>
      </c>
      <c r="G814" s="72"/>
      <c r="H814" s="71" t="s">
        <v>9573</v>
      </c>
      <c r="I814" s="71" t="s">
        <v>9574</v>
      </c>
      <c r="J814" s="71" t="s">
        <v>36</v>
      </c>
      <c r="K814" s="71" t="s">
        <v>9575</v>
      </c>
      <c r="L814" s="71" t="s">
        <v>9576</v>
      </c>
      <c r="M814" s="71" t="s">
        <v>9577</v>
      </c>
      <c r="N814" s="71" t="s">
        <v>37</v>
      </c>
      <c r="O814" s="71" t="s">
        <v>38</v>
      </c>
      <c r="P814" s="70">
        <v>200</v>
      </c>
      <c r="Q814" s="71" t="s">
        <v>2925</v>
      </c>
      <c r="R814" s="70">
        <v>10</v>
      </c>
      <c r="S814" s="72">
        <v>45913</v>
      </c>
      <c r="T814" s="71" t="s">
        <v>6848</v>
      </c>
      <c r="U814" s="71" t="s">
        <v>40</v>
      </c>
      <c r="V814" s="72">
        <v>28020</v>
      </c>
      <c r="W814" s="71" t="s">
        <v>6849</v>
      </c>
      <c r="X814" s="71" t="s">
        <v>42</v>
      </c>
      <c r="Y814" s="71" t="s">
        <v>52</v>
      </c>
      <c r="Z814" s="70">
        <v>0</v>
      </c>
      <c r="AA814" s="70">
        <v>10</v>
      </c>
      <c r="AB814" s="71" t="s">
        <v>36</v>
      </c>
      <c r="AC814" s="71" t="s">
        <v>2905</v>
      </c>
      <c r="AD814" s="71" t="s">
        <v>44</v>
      </c>
      <c r="AE814" s="71" t="s">
        <v>45</v>
      </c>
      <c r="AF814" s="71" t="s">
        <v>40</v>
      </c>
      <c r="AG814" s="71" t="s">
        <v>46</v>
      </c>
      <c r="AH814" s="73">
        <v>108.77</v>
      </c>
      <c r="AI814" s="73">
        <v>18.13</v>
      </c>
      <c r="AJ814" s="73">
        <v>48.03</v>
      </c>
      <c r="AK814" s="70"/>
      <c r="AL814" s="73">
        <v>174.93</v>
      </c>
      <c r="AM814" s="73">
        <v>5.83</v>
      </c>
      <c r="AN814" s="109">
        <f t="shared" si="58"/>
        <v>7.2874999999999996</v>
      </c>
      <c r="AO814" s="82">
        <v>19228134</v>
      </c>
      <c r="AP814" s="82">
        <f>VLOOKUP(AO814,Centros!$AA$2:$AB$490,2,FALSE)</f>
        <v>160015</v>
      </c>
      <c r="AQ814" s="82" t="str">
        <f>VLOOKUP(AP814,Centros!$U$2:$V$281,2,FALSE)</f>
        <v>RESIDENCIA SAN VICENTE</v>
      </c>
      <c r="AR814" s="82" t="str">
        <f>VLOOKUP(A814,Centros!$AC$2:$AE$349,3,FALSE)</f>
        <v>ALGADI</v>
      </c>
      <c r="AS814" s="82">
        <f t="shared" si="57"/>
        <v>160015</v>
      </c>
      <c r="AT814" s="82">
        <f t="shared" si="59"/>
        <v>19228</v>
      </c>
    </row>
    <row r="815" spans="1:46" x14ac:dyDescent="0.3">
      <c r="A815" s="70">
        <v>20028</v>
      </c>
      <c r="B815" s="70">
        <v>497</v>
      </c>
      <c r="C815" s="71" t="s">
        <v>9578</v>
      </c>
      <c r="D815" s="70">
        <v>497</v>
      </c>
      <c r="E815" s="71" t="s">
        <v>63</v>
      </c>
      <c r="F815" s="72">
        <v>45931</v>
      </c>
      <c r="G815" s="72"/>
      <c r="H815" s="71" t="s">
        <v>9579</v>
      </c>
      <c r="I815" s="71" t="s">
        <v>9580</v>
      </c>
      <c r="J815" s="71" t="s">
        <v>36</v>
      </c>
      <c r="K815" s="71" t="s">
        <v>9581</v>
      </c>
      <c r="L815" s="71" t="s">
        <v>109</v>
      </c>
      <c r="M815" s="71" t="s">
        <v>9582</v>
      </c>
      <c r="N815" s="71" t="s">
        <v>37</v>
      </c>
      <c r="O815" s="71" t="s">
        <v>38</v>
      </c>
      <c r="P815" s="70">
        <v>300</v>
      </c>
      <c r="Q815" s="71" t="s">
        <v>57</v>
      </c>
      <c r="R815" s="70">
        <v>25</v>
      </c>
      <c r="S815" s="72">
        <v>44852</v>
      </c>
      <c r="T815" s="71" t="s">
        <v>2840</v>
      </c>
      <c r="U815" s="71" t="s">
        <v>79</v>
      </c>
      <c r="V815" s="72">
        <v>37165</v>
      </c>
      <c r="W815" s="71" t="s">
        <v>59</v>
      </c>
      <c r="X815" s="71" t="s">
        <v>42</v>
      </c>
      <c r="Y815" s="71" t="s">
        <v>36</v>
      </c>
      <c r="Z815" s="70">
        <v>0</v>
      </c>
      <c r="AA815" s="70">
        <v>10</v>
      </c>
      <c r="AB815" s="71" t="s">
        <v>36</v>
      </c>
      <c r="AC815" s="71" t="s">
        <v>2905</v>
      </c>
      <c r="AD815" s="71" t="s">
        <v>44</v>
      </c>
      <c r="AE815" s="71" t="s">
        <v>45</v>
      </c>
      <c r="AF815" s="71" t="s">
        <v>5472</v>
      </c>
      <c r="AG815" s="71" t="s">
        <v>46</v>
      </c>
      <c r="AH815" s="73">
        <v>300.01</v>
      </c>
      <c r="AI815" s="73">
        <v>45.32</v>
      </c>
      <c r="AJ815" s="73">
        <v>126.95</v>
      </c>
      <c r="AK815" s="70"/>
      <c r="AL815" s="73">
        <v>472.28</v>
      </c>
      <c r="AM815" s="73">
        <v>15.74</v>
      </c>
      <c r="AN815" s="109">
        <f t="shared" si="58"/>
        <v>7.87</v>
      </c>
      <c r="AO815" s="82" t="str">
        <f t="shared" si="56"/>
        <v>2002813</v>
      </c>
      <c r="AP815" s="82">
        <f>VLOOKUP(AO815,Centros!$AA$2:$AB$490,2,FALSE)</f>
        <v>110060</v>
      </c>
      <c r="AQ815" s="82" t="str">
        <f>VLOOKUP(AP815,Centros!$U$2:$V$281,2,FALSE)</f>
        <v>COL. SAN BUENAVENTURA</v>
      </c>
      <c r="AR815" s="82" t="str">
        <f>VLOOKUP(A815,Centros!$AC$2:$AE$349,3,FALSE)</f>
        <v>SMI</v>
      </c>
      <c r="AS815" s="82">
        <f t="shared" si="57"/>
        <v>110060</v>
      </c>
      <c r="AT815" s="82">
        <f t="shared" si="59"/>
        <v>20028</v>
      </c>
    </row>
    <row r="816" spans="1:46" x14ac:dyDescent="0.3">
      <c r="A816" s="70">
        <v>19228</v>
      </c>
      <c r="B816" s="70">
        <v>1607</v>
      </c>
      <c r="C816" s="71" t="s">
        <v>4454</v>
      </c>
      <c r="D816" s="70">
        <v>1607</v>
      </c>
      <c r="E816" s="71" t="s">
        <v>35</v>
      </c>
      <c r="F816" s="72">
        <v>45383</v>
      </c>
      <c r="G816" s="72"/>
      <c r="H816" s="71" t="s">
        <v>4455</v>
      </c>
      <c r="I816" s="71" t="s">
        <v>4456</v>
      </c>
      <c r="J816" s="71" t="s">
        <v>36</v>
      </c>
      <c r="K816" s="71" t="s">
        <v>4457</v>
      </c>
      <c r="L816" s="71" t="s">
        <v>4458</v>
      </c>
      <c r="M816" s="71" t="s">
        <v>4459</v>
      </c>
      <c r="N816" s="71" t="s">
        <v>206</v>
      </c>
      <c r="O816" s="71" t="s">
        <v>38</v>
      </c>
      <c r="P816" s="70">
        <v>100</v>
      </c>
      <c r="Q816" s="71" t="s">
        <v>2951</v>
      </c>
      <c r="R816" s="70">
        <v>100</v>
      </c>
      <c r="S816" s="72">
        <v>45383</v>
      </c>
      <c r="T816" s="71" t="s">
        <v>2826</v>
      </c>
      <c r="U816" s="71" t="s">
        <v>155</v>
      </c>
      <c r="V816" s="72">
        <v>29493</v>
      </c>
      <c r="W816" s="71" t="s">
        <v>41</v>
      </c>
      <c r="X816" s="71" t="s">
        <v>51</v>
      </c>
      <c r="Y816" s="71" t="s">
        <v>52</v>
      </c>
      <c r="Z816" s="70">
        <v>0</v>
      </c>
      <c r="AA816" s="70">
        <v>6</v>
      </c>
      <c r="AB816" s="71" t="s">
        <v>36</v>
      </c>
      <c r="AC816" s="71" t="s">
        <v>2905</v>
      </c>
      <c r="AD816" s="71" t="s">
        <v>44</v>
      </c>
      <c r="AE816" s="71" t="s">
        <v>45</v>
      </c>
      <c r="AF816" s="71" t="s">
        <v>155</v>
      </c>
      <c r="AG816" s="71" t="s">
        <v>46</v>
      </c>
      <c r="AH816" s="73">
        <v>1350</v>
      </c>
      <c r="AI816" s="73">
        <v>193.14</v>
      </c>
      <c r="AJ816" s="73">
        <v>494.89</v>
      </c>
      <c r="AK816" s="70"/>
      <c r="AL816" s="73">
        <v>2038.03</v>
      </c>
      <c r="AM816" s="73">
        <v>67.930000000000007</v>
      </c>
      <c r="AN816" s="109">
        <f t="shared" si="58"/>
        <v>8.4912500000000009</v>
      </c>
      <c r="AO816" s="82" t="str">
        <f t="shared" si="56"/>
        <v>1922854</v>
      </c>
      <c r="AP816" s="82">
        <f>VLOOKUP(AO816,Centros!$AA$2:$AB$490,2,FALSE)</f>
        <v>120027</v>
      </c>
      <c r="AQ816" s="82" t="str">
        <f>VLOOKUP(AP816,Centros!$U$2:$V$281,2,FALSE)</f>
        <v>COLEGIO MAYOR CESAR CARLOS</v>
      </c>
      <c r="AR816" s="82" t="str">
        <f>VLOOKUP(A816,Centros!$AC$2:$AE$349,3,FALSE)</f>
        <v>ALGADI</v>
      </c>
      <c r="AS816" s="82">
        <f t="shared" si="57"/>
        <v>120027</v>
      </c>
      <c r="AT816" s="82">
        <f t="shared" si="59"/>
        <v>19228</v>
      </c>
    </row>
    <row r="817" spans="1:46" x14ac:dyDescent="0.3">
      <c r="A817" s="70">
        <v>19228</v>
      </c>
      <c r="B817" s="70">
        <v>116</v>
      </c>
      <c r="C817" s="71" t="s">
        <v>6652</v>
      </c>
      <c r="D817" s="70">
        <v>116</v>
      </c>
      <c r="E817" s="71" t="s">
        <v>35</v>
      </c>
      <c r="F817" s="72">
        <v>45894</v>
      </c>
      <c r="G817" s="72"/>
      <c r="H817" s="71" t="s">
        <v>6653</v>
      </c>
      <c r="I817" s="71" t="s">
        <v>6654</v>
      </c>
      <c r="J817" s="71" t="s">
        <v>36</v>
      </c>
      <c r="K817" s="71" t="s">
        <v>6655</v>
      </c>
      <c r="L817" s="71" t="s">
        <v>6656</v>
      </c>
      <c r="M817" s="71" t="s">
        <v>6657</v>
      </c>
      <c r="N817" s="71" t="s">
        <v>56</v>
      </c>
      <c r="O817" s="71" t="s">
        <v>38</v>
      </c>
      <c r="P817" s="70">
        <v>300</v>
      </c>
      <c r="Q817" s="71" t="s">
        <v>57</v>
      </c>
      <c r="R817" s="70">
        <v>75</v>
      </c>
      <c r="S817" s="72">
        <v>40087</v>
      </c>
      <c r="T817" s="71" t="s">
        <v>5253</v>
      </c>
      <c r="U817" s="71" t="s">
        <v>58</v>
      </c>
      <c r="V817" s="72">
        <v>23394</v>
      </c>
      <c r="W817" s="71" t="s">
        <v>59</v>
      </c>
      <c r="X817" s="71" t="s">
        <v>42</v>
      </c>
      <c r="Y817" s="71" t="s">
        <v>60</v>
      </c>
      <c r="Z817" s="70">
        <v>0</v>
      </c>
      <c r="AA817" s="70">
        <v>10</v>
      </c>
      <c r="AB817" s="71" t="s">
        <v>36</v>
      </c>
      <c r="AC817" s="71" t="s">
        <v>2905</v>
      </c>
      <c r="AD817" s="71" t="s">
        <v>44</v>
      </c>
      <c r="AE817" s="71" t="s">
        <v>61</v>
      </c>
      <c r="AF817" s="71" t="s">
        <v>204</v>
      </c>
      <c r="AG817" s="71" t="s">
        <v>46</v>
      </c>
      <c r="AH817" s="73">
        <v>1041.8</v>
      </c>
      <c r="AI817" s="73">
        <v>135.97</v>
      </c>
      <c r="AJ817" s="73">
        <v>377.71</v>
      </c>
      <c r="AK817" s="70"/>
      <c r="AL817" s="73">
        <v>1555.48</v>
      </c>
      <c r="AM817" s="73">
        <v>51.85</v>
      </c>
      <c r="AN817" s="109">
        <f t="shared" si="58"/>
        <v>8.6416666666666675</v>
      </c>
      <c r="AO817" s="82" t="str">
        <f t="shared" si="56"/>
        <v>1922813</v>
      </c>
      <c r="AP817" s="82">
        <f>VLOOKUP(AO817,Centros!$AA$2:$AB$490,2,FALSE)</f>
        <v>110111</v>
      </c>
      <c r="AQ817" s="82" t="str">
        <f>VLOOKUP(AP817,Centros!$U$2:$V$281,2,FALSE)</f>
        <v>COLEGIO SAGRADO CORAZON REPARADORAS</v>
      </c>
      <c r="AR817" s="82" t="str">
        <f>VLOOKUP(A817,Centros!$AC$2:$AE$349,3,FALSE)</f>
        <v>ALGADI</v>
      </c>
      <c r="AS817" s="82">
        <f t="shared" si="57"/>
        <v>110111</v>
      </c>
      <c r="AT817" s="82">
        <f t="shared" si="59"/>
        <v>19228</v>
      </c>
    </row>
    <row r="818" spans="1:46" x14ac:dyDescent="0.3">
      <c r="A818" s="70">
        <v>19228</v>
      </c>
      <c r="B818" s="70">
        <v>1262</v>
      </c>
      <c r="C818" s="71" t="s">
        <v>9583</v>
      </c>
      <c r="D818" s="70">
        <v>1262</v>
      </c>
      <c r="E818" s="71" t="s">
        <v>35</v>
      </c>
      <c r="F818" s="72">
        <v>45931</v>
      </c>
      <c r="G818" s="72"/>
      <c r="H818" s="71" t="s">
        <v>9584</v>
      </c>
      <c r="I818" s="71" t="s">
        <v>9585</v>
      </c>
      <c r="J818" s="71" t="s">
        <v>36</v>
      </c>
      <c r="K818" s="71" t="s">
        <v>9586</v>
      </c>
      <c r="L818" s="71" t="s">
        <v>9587</v>
      </c>
      <c r="M818" s="71" t="s">
        <v>9588</v>
      </c>
      <c r="N818" s="71" t="s">
        <v>37</v>
      </c>
      <c r="O818" s="71" t="s">
        <v>38</v>
      </c>
      <c r="P818" s="70">
        <v>300</v>
      </c>
      <c r="Q818" s="71" t="s">
        <v>78</v>
      </c>
      <c r="R818" s="70">
        <v>25</v>
      </c>
      <c r="S818" s="72">
        <v>45232</v>
      </c>
      <c r="T818" s="71" t="s">
        <v>2837</v>
      </c>
      <c r="U818" s="71" t="s">
        <v>79</v>
      </c>
      <c r="V818" s="72">
        <v>36910</v>
      </c>
      <c r="W818" s="71" t="s">
        <v>142</v>
      </c>
      <c r="X818" s="71" t="s">
        <v>51</v>
      </c>
      <c r="Y818" s="71" t="s">
        <v>52</v>
      </c>
      <c r="Z818" s="70">
        <v>0</v>
      </c>
      <c r="AA818" s="70">
        <v>10</v>
      </c>
      <c r="AB818" s="71" t="s">
        <v>36</v>
      </c>
      <c r="AC818" s="71" t="s">
        <v>2905</v>
      </c>
      <c r="AD818" s="71" t="s">
        <v>44</v>
      </c>
      <c r="AE818" s="71" t="s">
        <v>45</v>
      </c>
      <c r="AF818" s="71" t="s">
        <v>204</v>
      </c>
      <c r="AG818" s="71" t="s">
        <v>46</v>
      </c>
      <c r="AH818" s="73">
        <v>300.01</v>
      </c>
      <c r="AI818" s="73">
        <v>45.32</v>
      </c>
      <c r="AJ818" s="73">
        <v>122.74</v>
      </c>
      <c r="AK818" s="70"/>
      <c r="AL818" s="73">
        <v>468.07</v>
      </c>
      <c r="AM818" s="73">
        <v>15.6</v>
      </c>
      <c r="AN818" s="109">
        <f t="shared" si="58"/>
        <v>7.8</v>
      </c>
      <c r="AO818" s="82" t="str">
        <f t="shared" si="56"/>
        <v>1922837</v>
      </c>
      <c r="AP818" s="82">
        <f>VLOOKUP(AO818,Centros!$AA$2:$AB$490,2,FALSE)</f>
        <v>110084</v>
      </c>
      <c r="AQ818" s="82" t="str">
        <f>VLOOKUP(AP818,Centros!$U$2:$V$281,2,FALSE)</f>
        <v>COL. SAN AGUSTIN -LOS NEGRALES</v>
      </c>
      <c r="AR818" s="82" t="str">
        <f>VLOOKUP(A818,Centros!$AC$2:$AE$349,3,FALSE)</f>
        <v>ALGADI</v>
      </c>
      <c r="AS818" s="82">
        <f t="shared" si="57"/>
        <v>110084</v>
      </c>
      <c r="AT818" s="82">
        <f t="shared" si="59"/>
        <v>19228</v>
      </c>
    </row>
    <row r="819" spans="1:46" x14ac:dyDescent="0.3">
      <c r="A819" s="70">
        <v>19228</v>
      </c>
      <c r="B819" s="70">
        <v>964</v>
      </c>
      <c r="C819" s="71" t="s">
        <v>4460</v>
      </c>
      <c r="D819" s="70">
        <v>964</v>
      </c>
      <c r="E819" s="71" t="s">
        <v>35</v>
      </c>
      <c r="F819" s="72">
        <v>45324</v>
      </c>
      <c r="G819" s="72"/>
      <c r="H819" s="71" t="s">
        <v>4461</v>
      </c>
      <c r="I819" s="71" t="s">
        <v>4462</v>
      </c>
      <c r="J819" s="71" t="s">
        <v>36</v>
      </c>
      <c r="K819" s="71" t="s">
        <v>4463</v>
      </c>
      <c r="L819" s="71" t="s">
        <v>109</v>
      </c>
      <c r="M819" s="71" t="s">
        <v>4464</v>
      </c>
      <c r="N819" s="71" t="s">
        <v>37</v>
      </c>
      <c r="O819" s="71" t="s">
        <v>38</v>
      </c>
      <c r="P819" s="70">
        <v>100</v>
      </c>
      <c r="Q819" s="71" t="s">
        <v>2951</v>
      </c>
      <c r="R819" s="70">
        <v>100</v>
      </c>
      <c r="S819" s="72">
        <v>44811</v>
      </c>
      <c r="T819" s="71" t="s">
        <v>49</v>
      </c>
      <c r="U819" s="71" t="s">
        <v>155</v>
      </c>
      <c r="V819" s="72">
        <v>27883</v>
      </c>
      <c r="W819" s="71" t="s">
        <v>50</v>
      </c>
      <c r="X819" s="71" t="s">
        <v>42</v>
      </c>
      <c r="Y819" s="71" t="s">
        <v>66</v>
      </c>
      <c r="Z819" s="70">
        <v>0</v>
      </c>
      <c r="AA819" s="70">
        <v>6</v>
      </c>
      <c r="AB819" s="71" t="s">
        <v>36</v>
      </c>
      <c r="AC819" s="71" t="s">
        <v>2905</v>
      </c>
      <c r="AD819" s="71" t="s">
        <v>44</v>
      </c>
      <c r="AE819" s="71" t="s">
        <v>76</v>
      </c>
      <c r="AF819" s="71" t="s">
        <v>232</v>
      </c>
      <c r="AG819" s="71" t="s">
        <v>46</v>
      </c>
      <c r="AH819" s="73">
        <v>1674.69</v>
      </c>
      <c r="AI819" s="73">
        <v>193.14</v>
      </c>
      <c r="AJ819" s="73">
        <v>599.01</v>
      </c>
      <c r="AK819" s="70"/>
      <c r="AL819" s="73">
        <v>2466.84</v>
      </c>
      <c r="AM819" s="73">
        <v>82.23</v>
      </c>
      <c r="AN819" s="109">
        <f t="shared" si="58"/>
        <v>10.27875</v>
      </c>
      <c r="AO819" s="82" t="str">
        <f t="shared" si="56"/>
        <v>1922812</v>
      </c>
      <c r="AP819" s="82">
        <f>VLOOKUP(AO819,Centros!$AA$2:$AB$490,2,FALSE)</f>
        <v>110064</v>
      </c>
      <c r="AQ819" s="82" t="str">
        <f>VLOOKUP(AP819,Centros!$U$2:$V$281,2,FALSE)</f>
        <v>COLEGIO SAGRADA FAMILIA</v>
      </c>
      <c r="AR819" s="82" t="str">
        <f>VLOOKUP(A819,Centros!$AC$2:$AE$349,3,FALSE)</f>
        <v>ALGADI</v>
      </c>
      <c r="AS819" s="82">
        <f t="shared" si="57"/>
        <v>110064</v>
      </c>
      <c r="AT819" s="82">
        <f t="shared" si="59"/>
        <v>19228</v>
      </c>
    </row>
    <row r="820" spans="1:46" x14ac:dyDescent="0.3">
      <c r="A820" s="70">
        <v>19233</v>
      </c>
      <c r="B820" s="70">
        <v>81</v>
      </c>
      <c r="C820" s="71" t="s">
        <v>9589</v>
      </c>
      <c r="D820" s="70">
        <v>81</v>
      </c>
      <c r="E820" s="71" t="s">
        <v>216</v>
      </c>
      <c r="F820" s="72">
        <v>45904</v>
      </c>
      <c r="G820" s="72"/>
      <c r="H820" s="71" t="s">
        <v>9590</v>
      </c>
      <c r="I820" s="71" t="s">
        <v>9591</v>
      </c>
      <c r="J820" s="71" t="s">
        <v>36</v>
      </c>
      <c r="K820" s="71" t="s">
        <v>9592</v>
      </c>
      <c r="L820" s="71" t="s">
        <v>9593</v>
      </c>
      <c r="M820" s="71" t="s">
        <v>9594</v>
      </c>
      <c r="N820" s="71" t="s">
        <v>9595</v>
      </c>
      <c r="O820" s="71" t="s">
        <v>138</v>
      </c>
      <c r="P820" s="70">
        <v>300</v>
      </c>
      <c r="Q820" s="71" t="s">
        <v>85</v>
      </c>
      <c r="R820" s="70">
        <v>100</v>
      </c>
      <c r="S820" s="72">
        <v>45078</v>
      </c>
      <c r="T820" s="71" t="s">
        <v>2879</v>
      </c>
      <c r="U820" s="71" t="s">
        <v>7442</v>
      </c>
      <c r="V820" s="72">
        <v>25835</v>
      </c>
      <c r="W820" s="71" t="s">
        <v>234</v>
      </c>
      <c r="X820" s="71" t="s">
        <v>42</v>
      </c>
      <c r="Y820" s="71" t="s">
        <v>140</v>
      </c>
      <c r="Z820" s="70">
        <v>0</v>
      </c>
      <c r="AA820" s="70">
        <v>9</v>
      </c>
      <c r="AB820" s="71" t="s">
        <v>36</v>
      </c>
      <c r="AC820" s="71" t="s">
        <v>2909</v>
      </c>
      <c r="AD820" s="71" t="s">
        <v>44</v>
      </c>
      <c r="AE820" s="71" t="s">
        <v>53</v>
      </c>
      <c r="AF820" s="71" t="s">
        <v>54</v>
      </c>
      <c r="AG820" s="71" t="s">
        <v>46</v>
      </c>
      <c r="AH820" s="73">
        <v>1293.3499999999999</v>
      </c>
      <c r="AI820" s="73">
        <v>311.61</v>
      </c>
      <c r="AJ820" s="73">
        <v>514.70000000000005</v>
      </c>
      <c r="AK820" s="70"/>
      <c r="AL820" s="73">
        <v>2119.66</v>
      </c>
      <c r="AM820" s="73">
        <v>70.66</v>
      </c>
      <c r="AN820" s="109">
        <f t="shared" si="58"/>
        <v>8.8324999999999996</v>
      </c>
      <c r="AO820" s="82" t="str">
        <f t="shared" si="56"/>
        <v>192336</v>
      </c>
      <c r="AP820" s="82">
        <f>VLOOKUP(AO820,Centros!$AA$2:$AB$490,2,FALSE)</f>
        <v>110501</v>
      </c>
      <c r="AQ820" s="82" t="str">
        <f>VLOOKUP(AP820,Centros!$U$2:$V$281,2,FALSE)</f>
        <v>COL. STA. TERESA DE JESUS-OVIEDO</v>
      </c>
      <c r="AR820" s="82" t="str">
        <f>VLOOKUP(A820,Centros!$AC$2:$AE$349,3,FALSE)</f>
        <v>ALGADI</v>
      </c>
      <c r="AS820" s="82">
        <f t="shared" si="57"/>
        <v>110501</v>
      </c>
      <c r="AT820" s="82">
        <f t="shared" si="59"/>
        <v>19233</v>
      </c>
    </row>
    <row r="821" spans="1:46" x14ac:dyDescent="0.3">
      <c r="A821" s="70">
        <v>19228</v>
      </c>
      <c r="B821" s="70">
        <v>627</v>
      </c>
      <c r="C821" s="71" t="s">
        <v>9596</v>
      </c>
      <c r="D821" s="70">
        <v>627</v>
      </c>
      <c r="E821" s="71" t="s">
        <v>35</v>
      </c>
      <c r="F821" s="72">
        <v>45901</v>
      </c>
      <c r="G821" s="72"/>
      <c r="H821" s="71" t="s">
        <v>9597</v>
      </c>
      <c r="I821" s="71" t="s">
        <v>9598</v>
      </c>
      <c r="J821" s="71" t="s">
        <v>36</v>
      </c>
      <c r="K821" s="71" t="s">
        <v>9599</v>
      </c>
      <c r="L821" s="71" t="s">
        <v>9600</v>
      </c>
      <c r="M821" s="71" t="s">
        <v>9601</v>
      </c>
      <c r="N821" s="71" t="s">
        <v>206</v>
      </c>
      <c r="O821" s="71" t="s">
        <v>38</v>
      </c>
      <c r="P821" s="70">
        <v>300</v>
      </c>
      <c r="Q821" s="71" t="s">
        <v>57</v>
      </c>
      <c r="R821" s="70">
        <v>98.71</v>
      </c>
      <c r="S821" s="72">
        <v>45530</v>
      </c>
      <c r="T821" s="71" t="s">
        <v>2841</v>
      </c>
      <c r="U821" s="71" t="s">
        <v>90</v>
      </c>
      <c r="V821" s="72">
        <v>36987</v>
      </c>
      <c r="W821" s="71" t="s">
        <v>165</v>
      </c>
      <c r="X821" s="71" t="s">
        <v>42</v>
      </c>
      <c r="Y821" s="71" t="s">
        <v>66</v>
      </c>
      <c r="Z821" s="70">
        <v>0</v>
      </c>
      <c r="AA821" s="70">
        <v>10</v>
      </c>
      <c r="AB821" s="71" t="s">
        <v>818</v>
      </c>
      <c r="AC821" s="71" t="s">
        <v>2825</v>
      </c>
      <c r="AD821" s="71" t="s">
        <v>92</v>
      </c>
      <c r="AE821" s="71" t="s">
        <v>83</v>
      </c>
      <c r="AF821" s="71" t="s">
        <v>242</v>
      </c>
      <c r="AG821" s="71" t="s">
        <v>46</v>
      </c>
      <c r="AH821" s="73">
        <v>1336.63</v>
      </c>
      <c r="AI821" s="73">
        <v>203.03</v>
      </c>
      <c r="AJ821" s="73">
        <v>526.1</v>
      </c>
      <c r="AK821" s="70"/>
      <c r="AL821" s="73">
        <v>2065.7600000000002</v>
      </c>
      <c r="AM821" s="73">
        <v>66.64</v>
      </c>
      <c r="AN821" s="109">
        <f t="shared" si="58"/>
        <v>8.4388613109107489</v>
      </c>
      <c r="AO821" s="82" t="str">
        <f t="shared" si="56"/>
        <v>1922843</v>
      </c>
      <c r="AP821" s="82">
        <f>VLOOKUP(AO821,Centros!$AA$2:$AB$490,2,FALSE)</f>
        <v>110070</v>
      </c>
      <c r="AQ821" s="82" t="str">
        <f>VLOOKUP(AP821,Centros!$U$2:$V$281,2,FALSE)</f>
        <v>COL. SAG. CORAZON JESUS-VALDERRIBA</v>
      </c>
      <c r="AR821" s="82" t="str">
        <f>VLOOKUP(A821,Centros!$AC$2:$AE$349,3,FALSE)</f>
        <v>ALGADI</v>
      </c>
      <c r="AS821" s="82">
        <f t="shared" si="57"/>
        <v>110070</v>
      </c>
      <c r="AT821" s="82">
        <f t="shared" si="59"/>
        <v>19228</v>
      </c>
    </row>
    <row r="822" spans="1:46" x14ac:dyDescent="0.3">
      <c r="A822" s="82">
        <v>19228</v>
      </c>
      <c r="B822" s="82">
        <v>1065</v>
      </c>
      <c r="C822" s="82" t="s">
        <v>9602</v>
      </c>
      <c r="D822" s="82">
        <v>1065</v>
      </c>
      <c r="E822" s="82" t="s">
        <v>35</v>
      </c>
      <c r="F822" s="107">
        <v>45931</v>
      </c>
      <c r="G822" s="82"/>
      <c r="H822" s="82" t="s">
        <v>9603</v>
      </c>
      <c r="I822" s="82" t="s">
        <v>9604</v>
      </c>
      <c r="J822" s="82" t="s">
        <v>36</v>
      </c>
      <c r="K822" s="82" t="s">
        <v>9605</v>
      </c>
      <c r="L822" s="82" t="s">
        <v>9606</v>
      </c>
      <c r="M822" s="82" t="s">
        <v>9607</v>
      </c>
      <c r="N822" s="82" t="s">
        <v>311</v>
      </c>
      <c r="O822" s="82" t="s">
        <v>38</v>
      </c>
      <c r="P822" s="82">
        <v>300</v>
      </c>
      <c r="Q822" s="82" t="s">
        <v>57</v>
      </c>
      <c r="R822" s="82">
        <v>50</v>
      </c>
      <c r="S822" s="82">
        <v>44855</v>
      </c>
      <c r="T822" s="82" t="s">
        <v>2833</v>
      </c>
      <c r="U822" s="82" t="s">
        <v>40</v>
      </c>
      <c r="V822" s="82">
        <v>23828</v>
      </c>
      <c r="W822" s="82" t="s">
        <v>98</v>
      </c>
      <c r="X822" s="82" t="s">
        <v>42</v>
      </c>
      <c r="Y822" s="82" t="s">
        <v>36</v>
      </c>
      <c r="Z822" s="82">
        <v>0</v>
      </c>
      <c r="AA822" s="82">
        <v>10</v>
      </c>
      <c r="AB822" s="82" t="s">
        <v>36</v>
      </c>
      <c r="AC822" s="82" t="s">
        <v>2905</v>
      </c>
      <c r="AD822" s="82" t="s">
        <v>44</v>
      </c>
      <c r="AE822" s="82" t="s">
        <v>83</v>
      </c>
      <c r="AF822" s="82" t="s">
        <v>104</v>
      </c>
      <c r="AG822" s="82" t="s">
        <v>46</v>
      </c>
      <c r="AH822" s="82">
        <v>600.02</v>
      </c>
      <c r="AI822" s="82">
        <v>90.64</v>
      </c>
      <c r="AJ822" s="82">
        <v>245.47</v>
      </c>
      <c r="AK822" s="82"/>
      <c r="AL822" s="82">
        <v>936.13</v>
      </c>
      <c r="AM822" s="82">
        <v>31.2</v>
      </c>
      <c r="AN822" s="109">
        <f t="shared" ref="AN822:AN878" si="60">AM822/(+(+R822*8)/100)</f>
        <v>7.8</v>
      </c>
      <c r="AO822" s="82" t="str">
        <f t="shared" si="56"/>
        <v>1922892</v>
      </c>
      <c r="AP822" s="82">
        <f>VLOOKUP(AO822,Centros!$AA$2:$AB$490,2,FALSE)</f>
        <v>110002</v>
      </c>
      <c r="AQ822" s="82" t="str">
        <f>VLOOKUP(AP822,Centros!$U$2:$V$281,2,FALSE)</f>
        <v>CEIIP JOVELLANOS LM</v>
      </c>
      <c r="AR822" s="82" t="str">
        <f>VLOOKUP(A822,Centros!$AC$2:$AE$349,3,FALSE)</f>
        <v>ALGADI</v>
      </c>
      <c r="AS822" s="82">
        <f t="shared" si="57"/>
        <v>110002</v>
      </c>
      <c r="AT822" s="82">
        <f t="shared" ref="AT822:AT878" si="61">+A822</f>
        <v>19228</v>
      </c>
    </row>
    <row r="823" spans="1:46" x14ac:dyDescent="0.3">
      <c r="A823" s="82">
        <v>20028</v>
      </c>
      <c r="B823" s="82">
        <v>881</v>
      </c>
      <c r="C823" s="82" t="s">
        <v>6658</v>
      </c>
      <c r="D823" s="82">
        <v>881</v>
      </c>
      <c r="E823" s="82" t="s">
        <v>63</v>
      </c>
      <c r="F823" s="107">
        <v>45908</v>
      </c>
      <c r="G823" s="82"/>
      <c r="H823" s="82" t="s">
        <v>6659</v>
      </c>
      <c r="I823" s="82" t="s">
        <v>6660</v>
      </c>
      <c r="J823" s="82" t="s">
        <v>36</v>
      </c>
      <c r="K823" s="82" t="s">
        <v>6661</v>
      </c>
      <c r="L823" s="82" t="s">
        <v>6662</v>
      </c>
      <c r="M823" s="82" t="s">
        <v>6663</v>
      </c>
      <c r="N823" s="82" t="s">
        <v>37</v>
      </c>
      <c r="O823" s="82" t="s">
        <v>38</v>
      </c>
      <c r="P823" s="82">
        <v>300</v>
      </c>
      <c r="Q823" s="82" t="s">
        <v>57</v>
      </c>
      <c r="R823" s="82">
        <v>31.25</v>
      </c>
      <c r="S823" s="82">
        <v>45442</v>
      </c>
      <c r="T823" s="82" t="s">
        <v>5407</v>
      </c>
      <c r="U823" s="82" t="s">
        <v>79</v>
      </c>
      <c r="V823" s="82">
        <v>24922</v>
      </c>
      <c r="W823" s="82" t="s">
        <v>210</v>
      </c>
      <c r="X823" s="82" t="s">
        <v>42</v>
      </c>
      <c r="Y823" s="82" t="s">
        <v>66</v>
      </c>
      <c r="Z823" s="82">
        <v>0</v>
      </c>
      <c r="AA823" s="82">
        <v>10</v>
      </c>
      <c r="AB823" s="82" t="s">
        <v>36</v>
      </c>
      <c r="AC823" s="82" t="s">
        <v>2905</v>
      </c>
      <c r="AD823" s="82" t="s">
        <v>44</v>
      </c>
      <c r="AE823" s="82" t="s">
        <v>45</v>
      </c>
      <c r="AF823" s="82" t="s">
        <v>5324</v>
      </c>
      <c r="AG823" s="82" t="s">
        <v>46</v>
      </c>
      <c r="AH823" s="82">
        <v>375.02</v>
      </c>
      <c r="AI823" s="82">
        <v>56.65</v>
      </c>
      <c r="AJ823" s="82">
        <v>160.07</v>
      </c>
      <c r="AK823" s="82"/>
      <c r="AL823" s="82">
        <v>591.74</v>
      </c>
      <c r="AM823" s="82">
        <v>19.72</v>
      </c>
      <c r="AN823" s="109">
        <f t="shared" si="60"/>
        <v>7.8879999999999999</v>
      </c>
      <c r="AO823" s="82" t="str">
        <f t="shared" si="56"/>
        <v>2002810</v>
      </c>
      <c r="AP823" s="82">
        <f>VLOOKUP(AO823,Centros!$AA$2:$AB$490,2,FALSE)</f>
        <v>110061</v>
      </c>
      <c r="AQ823" s="82" t="str">
        <f>VLOOKUP(AP823,Centros!$U$2:$V$281,2,FALSE)</f>
        <v>COL. SAN AGUSTIN - MADRID</v>
      </c>
      <c r="AR823" s="82" t="str">
        <f>VLOOKUP(A823,Centros!$AC$2:$AE$349,3,FALSE)</f>
        <v>SMI</v>
      </c>
      <c r="AS823" s="82">
        <f t="shared" si="57"/>
        <v>110061</v>
      </c>
      <c r="AT823" s="82">
        <f t="shared" si="61"/>
        <v>20028</v>
      </c>
    </row>
    <row r="824" spans="1:46" x14ac:dyDescent="0.3">
      <c r="A824" s="82">
        <v>19028</v>
      </c>
      <c r="B824" s="82">
        <v>561</v>
      </c>
      <c r="C824" s="82" t="s">
        <v>4465</v>
      </c>
      <c r="D824" s="82">
        <v>561</v>
      </c>
      <c r="E824" s="82" t="s">
        <v>1229</v>
      </c>
      <c r="F824" s="107">
        <v>45170</v>
      </c>
      <c r="G824" s="82"/>
      <c r="H824" s="82" t="s">
        <v>4466</v>
      </c>
      <c r="I824" s="82" t="s">
        <v>4467</v>
      </c>
      <c r="J824" s="82" t="s">
        <v>36</v>
      </c>
      <c r="K824" s="82" t="s">
        <v>4468</v>
      </c>
      <c r="L824" s="82" t="s">
        <v>4469</v>
      </c>
      <c r="M824" s="82" t="s">
        <v>4470</v>
      </c>
      <c r="N824" s="82" t="s">
        <v>219</v>
      </c>
      <c r="O824" s="82" t="s">
        <v>38</v>
      </c>
      <c r="P824" s="82">
        <v>200</v>
      </c>
      <c r="Q824" s="82" t="s">
        <v>2925</v>
      </c>
      <c r="R824" s="82">
        <v>50</v>
      </c>
      <c r="S824" s="82">
        <v>40407</v>
      </c>
      <c r="T824" s="82" t="s">
        <v>4471</v>
      </c>
      <c r="U824" s="82" t="s">
        <v>126</v>
      </c>
      <c r="V824" s="82">
        <v>23316</v>
      </c>
      <c r="W824" s="82" t="s">
        <v>357</v>
      </c>
      <c r="X824" s="82" t="s">
        <v>42</v>
      </c>
      <c r="Y824" s="82" t="s">
        <v>66</v>
      </c>
      <c r="Z824" s="82">
        <v>0</v>
      </c>
      <c r="AA824" s="82">
        <v>6</v>
      </c>
      <c r="AB824" s="82" t="s">
        <v>36</v>
      </c>
      <c r="AC824" s="82" t="s">
        <v>2907</v>
      </c>
      <c r="AD824" s="82" t="s">
        <v>44</v>
      </c>
      <c r="AE824" s="82" t="s">
        <v>45</v>
      </c>
      <c r="AF824" s="82" t="s">
        <v>297</v>
      </c>
      <c r="AG824" s="82" t="s">
        <v>46</v>
      </c>
      <c r="AH824" s="82">
        <v>805.42</v>
      </c>
      <c r="AI824" s="82">
        <v>96.57</v>
      </c>
      <c r="AJ824" s="82">
        <v>289.26</v>
      </c>
      <c r="AK824" s="82"/>
      <c r="AL824" s="82">
        <v>1191.25</v>
      </c>
      <c r="AM824" s="82">
        <v>39.71</v>
      </c>
      <c r="AN824" s="109">
        <f t="shared" si="60"/>
        <v>9.9275000000000002</v>
      </c>
      <c r="AO824" s="82" t="str">
        <f t="shared" si="56"/>
        <v>1902893</v>
      </c>
      <c r="AP824" s="82">
        <f>VLOOKUP(AO824,Centros!$AA$2:$AB$490,2,FALSE)</f>
        <v>340807</v>
      </c>
      <c r="AQ824" s="82" t="str">
        <f>VLOOKUP(AP824,Centros!$U$2:$V$281,2,FALSE)</f>
        <v>COMUNIDAD NTRA SRA DEL BUEN CONSEJO</v>
      </c>
      <c r="AR824" s="82" t="str">
        <f>VLOOKUP(A824,Centros!$AC$2:$AE$349,3,FALSE)</f>
        <v>ALGADI</v>
      </c>
      <c r="AS824" s="82">
        <f t="shared" si="57"/>
        <v>340807</v>
      </c>
      <c r="AT824" s="82">
        <f t="shared" si="61"/>
        <v>19028</v>
      </c>
    </row>
    <row r="825" spans="1:46" x14ac:dyDescent="0.3">
      <c r="A825" s="82">
        <v>20009</v>
      </c>
      <c r="B825" s="82">
        <v>14</v>
      </c>
      <c r="C825" s="82" t="s">
        <v>9608</v>
      </c>
      <c r="D825" s="82">
        <v>14</v>
      </c>
      <c r="E825" s="82" t="s">
        <v>7365</v>
      </c>
      <c r="F825" s="107">
        <v>45905</v>
      </c>
      <c r="G825" s="82"/>
      <c r="H825" s="82" t="s">
        <v>9609</v>
      </c>
      <c r="I825" s="82" t="s">
        <v>9610</v>
      </c>
      <c r="J825" s="82" t="s">
        <v>36</v>
      </c>
      <c r="K825" s="82" t="s">
        <v>9611</v>
      </c>
      <c r="L825" s="82" t="s">
        <v>9612</v>
      </c>
      <c r="M825" s="82" t="s">
        <v>9613</v>
      </c>
      <c r="N825" s="82" t="s">
        <v>7813</v>
      </c>
      <c r="O825" s="82" t="s">
        <v>266</v>
      </c>
      <c r="P825" s="82">
        <v>300</v>
      </c>
      <c r="Q825" s="82" t="s">
        <v>78</v>
      </c>
      <c r="R825" s="82">
        <v>37.5</v>
      </c>
      <c r="S825" s="82">
        <v>45546</v>
      </c>
      <c r="T825" s="82" t="s">
        <v>7628</v>
      </c>
      <c r="U825" s="82" t="s">
        <v>5261</v>
      </c>
      <c r="V825" s="82">
        <v>36642</v>
      </c>
      <c r="W825" s="82" t="s">
        <v>70</v>
      </c>
      <c r="X825" s="82" t="s">
        <v>42</v>
      </c>
      <c r="Y825" s="82" t="s">
        <v>52</v>
      </c>
      <c r="Z825" s="82">
        <v>0</v>
      </c>
      <c r="AA825" s="82">
        <v>10</v>
      </c>
      <c r="AB825" s="82" t="s">
        <v>36</v>
      </c>
      <c r="AC825" s="82" t="s">
        <v>2912</v>
      </c>
      <c r="AD825" s="82" t="s">
        <v>44</v>
      </c>
      <c r="AE825" s="82" t="s">
        <v>45</v>
      </c>
      <c r="AF825" s="82" t="s">
        <v>5261</v>
      </c>
      <c r="AG825" s="82" t="s">
        <v>46</v>
      </c>
      <c r="AH825" s="82">
        <v>470.18</v>
      </c>
      <c r="AI825" s="82">
        <v>72.12</v>
      </c>
      <c r="AJ825" s="82">
        <v>190.41</v>
      </c>
      <c r="AK825" s="82"/>
      <c r="AL825" s="82">
        <v>732.71</v>
      </c>
      <c r="AM825" s="82">
        <v>24.42</v>
      </c>
      <c r="AN825" s="109">
        <f t="shared" si="60"/>
        <v>8.14</v>
      </c>
      <c r="AO825" s="82" t="str">
        <f t="shared" si="56"/>
        <v>200091</v>
      </c>
      <c r="AP825" s="82">
        <f>VLOOKUP(AO825,Centros!$AA$2:$AB$490,2,FALSE)</f>
        <v>110039</v>
      </c>
      <c r="AQ825" s="82" t="str">
        <f>VLOOKUP(AP825,Centros!$U$2:$V$281,2,FALSE)</f>
        <v>COLEGIO MM. CONCEPCIONISTAS BURGOS</v>
      </c>
      <c r="AR825" s="82" t="str">
        <f>VLOOKUP(A825,Centros!$AC$2:$AE$349,3,FALSE)</f>
        <v>SMI</v>
      </c>
      <c r="AS825" s="82">
        <f t="shared" si="57"/>
        <v>110039</v>
      </c>
      <c r="AT825" s="82">
        <f t="shared" si="61"/>
        <v>20009</v>
      </c>
    </row>
    <row r="826" spans="1:46" x14ac:dyDescent="0.3">
      <c r="A826" s="82">
        <v>19228</v>
      </c>
      <c r="B826" s="82">
        <v>1351</v>
      </c>
      <c r="C826" s="82" t="s">
        <v>4472</v>
      </c>
      <c r="D826" s="82">
        <v>1351</v>
      </c>
      <c r="E826" s="82" t="s">
        <v>35</v>
      </c>
      <c r="F826" s="107">
        <v>45413</v>
      </c>
      <c r="G826" s="82"/>
      <c r="H826" s="82" t="s">
        <v>4473</v>
      </c>
      <c r="I826" s="82" t="s">
        <v>4474</v>
      </c>
      <c r="J826" s="82" t="s">
        <v>36</v>
      </c>
      <c r="K826" s="82" t="s">
        <v>4475</v>
      </c>
      <c r="L826" s="82" t="s">
        <v>4476</v>
      </c>
      <c r="M826" s="82" t="s">
        <v>4477</v>
      </c>
      <c r="N826" s="82" t="s">
        <v>37</v>
      </c>
      <c r="O826" s="82" t="s">
        <v>38</v>
      </c>
      <c r="P826" s="82">
        <v>200</v>
      </c>
      <c r="Q826" s="82" t="s">
        <v>2925</v>
      </c>
      <c r="R826" s="82">
        <v>90</v>
      </c>
      <c r="S826" s="82">
        <v>45170</v>
      </c>
      <c r="T826" s="82" t="s">
        <v>4478</v>
      </c>
      <c r="U826" s="82" t="s">
        <v>40</v>
      </c>
      <c r="V826" s="82">
        <v>25221</v>
      </c>
      <c r="W826" s="82" t="s">
        <v>418</v>
      </c>
      <c r="X826" s="82" t="s">
        <v>42</v>
      </c>
      <c r="Y826" s="82" t="s">
        <v>36</v>
      </c>
      <c r="Z826" s="82">
        <v>0</v>
      </c>
      <c r="AA826" s="82">
        <v>10</v>
      </c>
      <c r="AB826" s="82" t="s">
        <v>36</v>
      </c>
      <c r="AC826" s="82" t="s">
        <v>2905</v>
      </c>
      <c r="AD826" s="82" t="s">
        <v>44</v>
      </c>
      <c r="AE826" s="82" t="s">
        <v>45</v>
      </c>
      <c r="AF826" s="82" t="s">
        <v>40</v>
      </c>
      <c r="AG826" s="82" t="s">
        <v>55</v>
      </c>
      <c r="AH826" s="82">
        <v>1080.04</v>
      </c>
      <c r="AI826" s="82">
        <v>163.16</v>
      </c>
      <c r="AJ826" s="82">
        <v>442.92</v>
      </c>
      <c r="AK826" s="82"/>
      <c r="AL826" s="82">
        <v>1686.12</v>
      </c>
      <c r="AM826" s="82">
        <v>56.2</v>
      </c>
      <c r="AN826" s="109">
        <f t="shared" si="60"/>
        <v>7.8055555555555554</v>
      </c>
      <c r="AO826" s="82" t="str">
        <f t="shared" si="56"/>
        <v>19228108</v>
      </c>
      <c r="AP826" s="82">
        <f>VLOOKUP(AO826,Centros!$AA$2:$AB$490,2,FALSE)</f>
        <v>510002</v>
      </c>
      <c r="AQ826" s="82" t="str">
        <f>VLOOKUP(AP826,Centros!$U$2:$V$281,2,FALSE)</f>
        <v>DOMINICAS MISIONERAS DE LA SAGRADA FAMILIA</v>
      </c>
      <c r="AR826" s="82" t="str">
        <f>VLOOKUP(A826,Centros!$AC$2:$AE$349,3,FALSE)</f>
        <v>ALGADI</v>
      </c>
      <c r="AS826" s="82">
        <f t="shared" si="57"/>
        <v>510002</v>
      </c>
      <c r="AT826" s="82">
        <f t="shared" si="61"/>
        <v>19228</v>
      </c>
    </row>
    <row r="827" spans="1:46" x14ac:dyDescent="0.3">
      <c r="A827" s="82">
        <v>20028</v>
      </c>
      <c r="B827" s="82">
        <v>892</v>
      </c>
      <c r="C827" s="82" t="s">
        <v>6664</v>
      </c>
      <c r="D827" s="82">
        <v>892</v>
      </c>
      <c r="E827" s="82" t="s">
        <v>63</v>
      </c>
      <c r="F827" s="107">
        <v>45908</v>
      </c>
      <c r="G827" s="82"/>
      <c r="H827" s="82" t="s">
        <v>6665</v>
      </c>
      <c r="I827" s="82" t="s">
        <v>6666</v>
      </c>
      <c r="J827" s="82" t="s">
        <v>36</v>
      </c>
      <c r="K827" s="82" t="s">
        <v>6667</v>
      </c>
      <c r="L827" s="82" t="s">
        <v>6668</v>
      </c>
      <c r="M827" s="82" t="s">
        <v>6669</v>
      </c>
      <c r="N827" s="82" t="s">
        <v>37</v>
      </c>
      <c r="O827" s="82" t="s">
        <v>38</v>
      </c>
      <c r="P827" s="82">
        <v>300</v>
      </c>
      <c r="Q827" s="82" t="s">
        <v>78</v>
      </c>
      <c r="R827" s="82">
        <v>37.5</v>
      </c>
      <c r="S827" s="82">
        <v>45544</v>
      </c>
      <c r="T827" s="82" t="s">
        <v>5471</v>
      </c>
      <c r="U827" s="82" t="s">
        <v>79</v>
      </c>
      <c r="V827" s="82">
        <v>32629</v>
      </c>
      <c r="W827" s="82" t="s">
        <v>240</v>
      </c>
      <c r="X827" s="82" t="s">
        <v>42</v>
      </c>
      <c r="Y827" s="82" t="s">
        <v>52</v>
      </c>
      <c r="Z827" s="82">
        <v>0</v>
      </c>
      <c r="AA827" s="82">
        <v>10</v>
      </c>
      <c r="AB827" s="82" t="s">
        <v>36</v>
      </c>
      <c r="AC827" s="82" t="s">
        <v>2905</v>
      </c>
      <c r="AD827" s="82" t="s">
        <v>44</v>
      </c>
      <c r="AE827" s="82" t="s">
        <v>45</v>
      </c>
      <c r="AF827" s="82" t="s">
        <v>79</v>
      </c>
      <c r="AG827" s="82" t="s">
        <v>46</v>
      </c>
      <c r="AH827" s="82">
        <v>450.02</v>
      </c>
      <c r="AI827" s="82">
        <v>67.98</v>
      </c>
      <c r="AJ827" s="82">
        <v>190.41</v>
      </c>
      <c r="AK827" s="82"/>
      <c r="AL827" s="82">
        <v>708.41</v>
      </c>
      <c r="AM827" s="82">
        <v>23.61</v>
      </c>
      <c r="AN827" s="109">
        <f t="shared" si="60"/>
        <v>7.87</v>
      </c>
      <c r="AO827" s="82" t="str">
        <f t="shared" si="56"/>
        <v>2002838</v>
      </c>
      <c r="AP827" s="82">
        <f>VLOOKUP(AO827,Centros!$AA$2:$AB$490,2,FALSE)</f>
        <v>110202</v>
      </c>
      <c r="AQ827" s="82" t="str">
        <f>VLOOKUP(AP827,Centros!$U$2:$V$281,2,FALSE)</f>
        <v>GREDOS SAN DIEGO  - MORATALAZ</v>
      </c>
      <c r="AR827" s="82" t="str">
        <f>VLOOKUP(A827,Centros!$AC$2:$AE$349,3,FALSE)</f>
        <v>SMI</v>
      </c>
      <c r="AS827" s="82">
        <f t="shared" si="57"/>
        <v>110202</v>
      </c>
      <c r="AT827" s="82">
        <f t="shared" si="61"/>
        <v>20028</v>
      </c>
    </row>
    <row r="828" spans="1:46" x14ac:dyDescent="0.3">
      <c r="A828" s="82">
        <v>19218</v>
      </c>
      <c r="B828" s="82">
        <v>22</v>
      </c>
      <c r="C828" s="82" t="s">
        <v>4479</v>
      </c>
      <c r="D828" s="82">
        <v>22</v>
      </c>
      <c r="E828" s="82" t="s">
        <v>1239</v>
      </c>
      <c r="F828" s="107">
        <v>45870</v>
      </c>
      <c r="G828" s="82"/>
      <c r="H828" s="82" t="s">
        <v>4480</v>
      </c>
      <c r="I828" s="82" t="s">
        <v>4481</v>
      </c>
      <c r="J828" s="82" t="s">
        <v>36</v>
      </c>
      <c r="K828" s="82" t="s">
        <v>4482</v>
      </c>
      <c r="L828" s="82" t="s">
        <v>4483</v>
      </c>
      <c r="M828" s="82" t="s">
        <v>4484</v>
      </c>
      <c r="N828" s="82" t="s">
        <v>4485</v>
      </c>
      <c r="O828" s="82" t="s">
        <v>134</v>
      </c>
      <c r="P828" s="82">
        <v>200</v>
      </c>
      <c r="Q828" s="82" t="s">
        <v>2925</v>
      </c>
      <c r="R828" s="82">
        <v>78.94</v>
      </c>
      <c r="S828" s="82">
        <v>45572</v>
      </c>
      <c r="T828" s="82" t="s">
        <v>2866</v>
      </c>
      <c r="U828" s="82" t="s">
        <v>40</v>
      </c>
      <c r="V828" s="82">
        <v>27975</v>
      </c>
      <c r="W828" s="82" t="s">
        <v>208</v>
      </c>
      <c r="X828" s="82" t="s">
        <v>42</v>
      </c>
      <c r="Y828" s="82" t="s">
        <v>52</v>
      </c>
      <c r="Z828" s="82">
        <v>0</v>
      </c>
      <c r="AA828" s="82">
        <v>10</v>
      </c>
      <c r="AB828" s="82" t="s">
        <v>818</v>
      </c>
      <c r="AC828" s="82" t="s">
        <v>2824</v>
      </c>
      <c r="AD828" s="82" t="s">
        <v>162</v>
      </c>
      <c r="AE828" s="82" t="s">
        <v>45</v>
      </c>
      <c r="AF828" s="82" t="s">
        <v>40</v>
      </c>
      <c r="AG828" s="82" t="s">
        <v>55</v>
      </c>
      <c r="AH828" s="82">
        <v>1066.06</v>
      </c>
      <c r="AI828" s="82"/>
      <c r="AJ828" s="82">
        <v>392.33</v>
      </c>
      <c r="AK828" s="82"/>
      <c r="AL828" s="82">
        <v>1458.39</v>
      </c>
      <c r="AM828" s="82">
        <v>48.61</v>
      </c>
      <c r="AN828" s="109">
        <f t="shared" si="60"/>
        <v>7.697301748163162</v>
      </c>
      <c r="AO828" s="82" t="str">
        <f t="shared" si="56"/>
        <v>192184</v>
      </c>
      <c r="AP828" s="82">
        <f>VLOOKUP(AO828,Centros!$AA$2:$AB$490,2,FALSE)</f>
        <v>330004</v>
      </c>
      <c r="AQ828" s="82" t="str">
        <f>VLOOKUP(AP828,Centros!$U$2:$V$281,2,FALSE)</f>
        <v>RESIDENCIA  CLARET GRANADA</v>
      </c>
      <c r="AR828" s="82" t="str">
        <f>VLOOKUP(A828,Centros!$AC$2:$AE$349,3,FALSE)</f>
        <v>ALGADI</v>
      </c>
      <c r="AS828" s="82">
        <f t="shared" si="57"/>
        <v>330004</v>
      </c>
      <c r="AT828" s="82">
        <f t="shared" si="61"/>
        <v>19218</v>
      </c>
    </row>
    <row r="829" spans="1:46" x14ac:dyDescent="0.3">
      <c r="A829" s="82">
        <v>20028</v>
      </c>
      <c r="B829" s="82">
        <v>900</v>
      </c>
      <c r="C829" s="82" t="s">
        <v>6670</v>
      </c>
      <c r="D829" s="82">
        <v>900</v>
      </c>
      <c r="E829" s="82" t="s">
        <v>63</v>
      </c>
      <c r="F829" s="107">
        <v>45908</v>
      </c>
      <c r="G829" s="82"/>
      <c r="H829" s="82" t="s">
        <v>6671</v>
      </c>
      <c r="I829" s="82" t="s">
        <v>6672</v>
      </c>
      <c r="J829" s="82" t="s">
        <v>36</v>
      </c>
      <c r="K829" s="82" t="s">
        <v>6673</v>
      </c>
      <c r="L829" s="82" t="s">
        <v>6674</v>
      </c>
      <c r="M829" s="82" t="s">
        <v>6675</v>
      </c>
      <c r="N829" s="82" t="s">
        <v>37</v>
      </c>
      <c r="O829" s="82" t="s">
        <v>38</v>
      </c>
      <c r="P829" s="82">
        <v>300</v>
      </c>
      <c r="Q829" s="82" t="s">
        <v>57</v>
      </c>
      <c r="R829" s="82">
        <v>31.25</v>
      </c>
      <c r="S829" s="82">
        <v>45545</v>
      </c>
      <c r="T829" s="82" t="s">
        <v>5407</v>
      </c>
      <c r="U829" s="82" t="s">
        <v>79</v>
      </c>
      <c r="V829" s="82">
        <v>36426</v>
      </c>
      <c r="W829" s="82" t="s">
        <v>210</v>
      </c>
      <c r="X829" s="82" t="s">
        <v>42</v>
      </c>
      <c r="Y829" s="82" t="s">
        <v>52</v>
      </c>
      <c r="Z829" s="82">
        <v>0</v>
      </c>
      <c r="AA829" s="82">
        <v>10</v>
      </c>
      <c r="AB829" s="82" t="s">
        <v>36</v>
      </c>
      <c r="AC829" s="82" t="s">
        <v>2905</v>
      </c>
      <c r="AD829" s="82" t="s">
        <v>44</v>
      </c>
      <c r="AE829" s="82" t="s">
        <v>45</v>
      </c>
      <c r="AF829" s="82" t="s">
        <v>79</v>
      </c>
      <c r="AG829" s="82" t="s">
        <v>46</v>
      </c>
      <c r="AH829" s="82">
        <v>375.02</v>
      </c>
      <c r="AI829" s="82">
        <v>56.65</v>
      </c>
      <c r="AJ829" s="82">
        <v>160.07</v>
      </c>
      <c r="AK829" s="82"/>
      <c r="AL829" s="82">
        <v>591.74</v>
      </c>
      <c r="AM829" s="82">
        <v>19.72</v>
      </c>
      <c r="AN829" s="109">
        <f t="shared" si="60"/>
        <v>7.8879999999999999</v>
      </c>
      <c r="AO829" s="82" t="str">
        <f t="shared" si="56"/>
        <v>2002810</v>
      </c>
      <c r="AP829" s="82">
        <f>VLOOKUP(AO829,Centros!$AA$2:$AB$490,2,FALSE)</f>
        <v>110061</v>
      </c>
      <c r="AQ829" s="82" t="str">
        <f>VLOOKUP(AP829,Centros!$U$2:$V$281,2,FALSE)</f>
        <v>COL. SAN AGUSTIN - MADRID</v>
      </c>
      <c r="AR829" s="82" t="str">
        <f>VLOOKUP(A829,Centros!$AC$2:$AE$349,3,FALSE)</f>
        <v>SMI</v>
      </c>
      <c r="AS829" s="82">
        <f t="shared" si="57"/>
        <v>110061</v>
      </c>
      <c r="AT829" s="82">
        <f t="shared" si="61"/>
        <v>20028</v>
      </c>
    </row>
    <row r="830" spans="1:46" x14ac:dyDescent="0.3">
      <c r="A830" s="82">
        <v>19209</v>
      </c>
      <c r="B830" s="82">
        <v>126</v>
      </c>
      <c r="C830" s="82" t="s">
        <v>6676</v>
      </c>
      <c r="D830" s="82">
        <v>126</v>
      </c>
      <c r="E830" s="82" t="s">
        <v>1234</v>
      </c>
      <c r="F830" s="107">
        <v>45894</v>
      </c>
      <c r="G830" s="82"/>
      <c r="H830" s="82" t="s">
        <v>6677</v>
      </c>
      <c r="I830" s="82" t="s">
        <v>6678</v>
      </c>
      <c r="J830" s="82" t="s">
        <v>36</v>
      </c>
      <c r="K830" s="82" t="s">
        <v>6679</v>
      </c>
      <c r="L830" s="82" t="s">
        <v>6680</v>
      </c>
      <c r="M830" s="82" t="s">
        <v>6681</v>
      </c>
      <c r="N830" s="82" t="s">
        <v>838</v>
      </c>
      <c r="O830" s="82" t="s">
        <v>266</v>
      </c>
      <c r="P830" s="82">
        <v>510</v>
      </c>
      <c r="Q830" s="82" t="s">
        <v>48</v>
      </c>
      <c r="R830" s="82">
        <v>75</v>
      </c>
      <c r="S830" s="82">
        <v>45894</v>
      </c>
      <c r="T830" s="82" t="s">
        <v>1245</v>
      </c>
      <c r="U830" s="82" t="s">
        <v>330</v>
      </c>
      <c r="V830" s="82">
        <v>32426</v>
      </c>
      <c r="W830" s="82" t="s">
        <v>234</v>
      </c>
      <c r="X830" s="82" t="s">
        <v>42</v>
      </c>
      <c r="Y830" s="82" t="s">
        <v>52</v>
      </c>
      <c r="Z830" s="82">
        <v>0</v>
      </c>
      <c r="AA830" s="82">
        <v>9</v>
      </c>
      <c r="AB830" s="82" t="s">
        <v>36</v>
      </c>
      <c r="AC830" s="82" t="s">
        <v>2912</v>
      </c>
      <c r="AD830" s="82" t="s">
        <v>44</v>
      </c>
      <c r="AE830" s="82" t="s">
        <v>45</v>
      </c>
      <c r="AF830" s="82" t="s">
        <v>361</v>
      </c>
      <c r="AG830" s="82" t="s">
        <v>46</v>
      </c>
      <c r="AH830" s="82">
        <v>940.36</v>
      </c>
      <c r="AI830" s="82">
        <v>156.72999999999999</v>
      </c>
      <c r="AJ830" s="82">
        <v>368.23</v>
      </c>
      <c r="AK830" s="82"/>
      <c r="AL830" s="82">
        <v>1465.32</v>
      </c>
      <c r="AM830" s="82">
        <v>48.84</v>
      </c>
      <c r="AN830" s="109">
        <f t="shared" si="60"/>
        <v>8.14</v>
      </c>
      <c r="AO830" s="82" t="str">
        <f t="shared" si="56"/>
        <v>192096</v>
      </c>
      <c r="AP830" s="82">
        <f>VLOOKUP(AO830,Centros!$AA$2:$AB$490,2,FALSE)</f>
        <v>110010</v>
      </c>
      <c r="AQ830" s="82" t="str">
        <f>VLOOKUP(AP830,Centros!$U$2:$V$281,2,FALSE)</f>
        <v>COLEGIO CLARET ARANDA</v>
      </c>
      <c r="AR830" s="82" t="str">
        <f>VLOOKUP(A830,Centros!$AC$2:$AE$349,3,FALSE)</f>
        <v>ALGADI</v>
      </c>
      <c r="AS830" s="82">
        <f t="shared" si="57"/>
        <v>110010</v>
      </c>
      <c r="AT830" s="82">
        <f t="shared" si="61"/>
        <v>19209</v>
      </c>
    </row>
    <row r="831" spans="1:46" x14ac:dyDescent="0.3">
      <c r="A831" s="82">
        <v>19208</v>
      </c>
      <c r="B831" s="82">
        <v>9</v>
      </c>
      <c r="C831" s="82" t="s">
        <v>4486</v>
      </c>
      <c r="D831" s="82">
        <v>9</v>
      </c>
      <c r="E831" s="82" t="s">
        <v>1226</v>
      </c>
      <c r="F831" s="107">
        <v>44348</v>
      </c>
      <c r="G831" s="82"/>
      <c r="H831" s="82" t="s">
        <v>4487</v>
      </c>
      <c r="I831" s="82" t="s">
        <v>4488</v>
      </c>
      <c r="J831" s="82" t="s">
        <v>4489</v>
      </c>
      <c r="K831" s="82" t="s">
        <v>4490</v>
      </c>
      <c r="L831" s="82" t="s">
        <v>9614</v>
      </c>
      <c r="M831" s="82" t="s">
        <v>4491</v>
      </c>
      <c r="N831" s="82" t="s">
        <v>4492</v>
      </c>
      <c r="O831" s="82" t="s">
        <v>81</v>
      </c>
      <c r="P831" s="82">
        <v>100</v>
      </c>
      <c r="Q831" s="82" t="s">
        <v>2951</v>
      </c>
      <c r="R831" s="82">
        <v>100</v>
      </c>
      <c r="S831" s="82">
        <v>40422</v>
      </c>
      <c r="T831" s="82" t="s">
        <v>1228</v>
      </c>
      <c r="U831" s="82" t="s">
        <v>126</v>
      </c>
      <c r="V831" s="82">
        <v>23273</v>
      </c>
      <c r="W831" s="82" t="s">
        <v>70</v>
      </c>
      <c r="X831" s="82" t="s">
        <v>51</v>
      </c>
      <c r="Y831" s="82" t="s">
        <v>36</v>
      </c>
      <c r="Z831" s="82">
        <v>0</v>
      </c>
      <c r="AA831" s="82">
        <v>6</v>
      </c>
      <c r="AB831" s="82" t="s">
        <v>36</v>
      </c>
      <c r="AC831" s="82" t="s">
        <v>2906</v>
      </c>
      <c r="AD831" s="82" t="s">
        <v>44</v>
      </c>
      <c r="AE831" s="82" t="s">
        <v>1236</v>
      </c>
      <c r="AF831" s="82" t="s">
        <v>71</v>
      </c>
      <c r="AG831" s="82" t="s">
        <v>46</v>
      </c>
      <c r="AH831" s="82">
        <v>2777.03</v>
      </c>
      <c r="AI831" s="82">
        <v>420.53</v>
      </c>
      <c r="AJ831" s="82">
        <v>1025.46</v>
      </c>
      <c r="AK831" s="82"/>
      <c r="AL831" s="82">
        <v>4223.0200000000004</v>
      </c>
      <c r="AM831" s="82">
        <v>140.77000000000001</v>
      </c>
      <c r="AN831" s="109">
        <f t="shared" si="60"/>
        <v>17.596250000000001</v>
      </c>
      <c r="AO831" s="82" t="str">
        <f t="shared" si="56"/>
        <v>192081</v>
      </c>
      <c r="AP831" s="82">
        <f>VLOOKUP(AO831,Centros!$AA$2:$AB$490,2,FALSE)</f>
        <v>110067</v>
      </c>
      <c r="AQ831" s="82" t="str">
        <f>VLOOKUP(AP831,Centros!$U$2:$V$281,2,FALSE)</f>
        <v>COL-LEGI PADRE DAMIAN VALLVIDRERA</v>
      </c>
      <c r="AR831" s="82" t="str">
        <f>VLOOKUP(A831,Centros!$AC$2:$AE$349,3,FALSE)</f>
        <v>ALGADI</v>
      </c>
      <c r="AS831" s="82">
        <f t="shared" si="57"/>
        <v>110067</v>
      </c>
      <c r="AT831" s="82">
        <f t="shared" si="61"/>
        <v>19208</v>
      </c>
    </row>
    <row r="832" spans="1:46" x14ac:dyDescent="0.3">
      <c r="A832" s="82">
        <v>19228</v>
      </c>
      <c r="B832" s="82">
        <v>1758</v>
      </c>
      <c r="C832" s="82" t="s">
        <v>6682</v>
      </c>
      <c r="D832" s="82">
        <v>1758</v>
      </c>
      <c r="E832" s="82" t="s">
        <v>35</v>
      </c>
      <c r="F832" s="107">
        <v>45908</v>
      </c>
      <c r="G832" s="82"/>
      <c r="H832" s="82" t="s">
        <v>6683</v>
      </c>
      <c r="I832" s="82" t="s">
        <v>6684</v>
      </c>
      <c r="J832" s="82" t="s">
        <v>36</v>
      </c>
      <c r="K832" s="82" t="s">
        <v>6685</v>
      </c>
      <c r="L832" s="82" t="s">
        <v>6686</v>
      </c>
      <c r="M832" s="82" t="s">
        <v>6687</v>
      </c>
      <c r="N832" s="82" t="s">
        <v>411</v>
      </c>
      <c r="O832" s="82" t="s">
        <v>38</v>
      </c>
      <c r="P832" s="82">
        <v>300</v>
      </c>
      <c r="Q832" s="82" t="s">
        <v>78</v>
      </c>
      <c r="R832" s="82">
        <v>100</v>
      </c>
      <c r="S832" s="82">
        <v>42979</v>
      </c>
      <c r="T832" s="82"/>
      <c r="U832" s="82"/>
      <c r="V832" s="82">
        <v>29294</v>
      </c>
      <c r="W832" s="82"/>
      <c r="X832" s="82" t="s">
        <v>42</v>
      </c>
      <c r="Y832" s="82" t="s">
        <v>36</v>
      </c>
      <c r="Z832" s="82">
        <v>2</v>
      </c>
      <c r="AA832" s="82"/>
      <c r="AB832" s="82"/>
      <c r="AC832" s="82"/>
      <c r="AD832" s="82"/>
      <c r="AE832" s="82"/>
      <c r="AF832" s="82"/>
      <c r="AG832" s="82" t="s">
        <v>46</v>
      </c>
      <c r="AH832" s="82"/>
      <c r="AI832" s="82"/>
      <c r="AJ832" s="82"/>
      <c r="AK832" s="82"/>
      <c r="AL832" s="82"/>
      <c r="AM832" s="82"/>
      <c r="AN832" s="109">
        <f t="shared" si="60"/>
        <v>0</v>
      </c>
      <c r="AO832" s="82" t="str">
        <f t="shared" si="56"/>
        <v>19228</v>
      </c>
      <c r="AP832" s="82" t="e">
        <f>VLOOKUP(AO832,Centros!$AA$2:$AB$490,2,FALSE)</f>
        <v>#N/A</v>
      </c>
      <c r="AQ832" s="82" t="e">
        <f>VLOOKUP(AP832,Centros!$U$2:$V$281,2,FALSE)</f>
        <v>#N/A</v>
      </c>
      <c r="AR832" s="82" t="str">
        <f>VLOOKUP(A832,Centros!$AC$2:$AE$349,3,FALSE)</f>
        <v>ALGADI</v>
      </c>
      <c r="AS832" s="82" t="e">
        <f t="shared" si="57"/>
        <v>#N/A</v>
      </c>
      <c r="AT832" s="82">
        <f t="shared" si="61"/>
        <v>19228</v>
      </c>
    </row>
    <row r="833" spans="1:46" x14ac:dyDescent="0.3">
      <c r="A833" s="82">
        <v>19228</v>
      </c>
      <c r="B833" s="82">
        <v>696</v>
      </c>
      <c r="C833" s="82" t="s">
        <v>6688</v>
      </c>
      <c r="D833" s="82">
        <v>696</v>
      </c>
      <c r="E833" s="82" t="s">
        <v>35</v>
      </c>
      <c r="F833" s="107">
        <v>45895</v>
      </c>
      <c r="G833" s="82"/>
      <c r="H833" s="82" t="s">
        <v>6689</v>
      </c>
      <c r="I833" s="82" t="s">
        <v>6690</v>
      </c>
      <c r="J833" s="82" t="s">
        <v>36</v>
      </c>
      <c r="K833" s="82" t="s">
        <v>6691</v>
      </c>
      <c r="L833" s="82" t="s">
        <v>6692</v>
      </c>
      <c r="M833" s="82" t="s">
        <v>6693</v>
      </c>
      <c r="N833" s="82" t="s">
        <v>295</v>
      </c>
      <c r="O833" s="82" t="s">
        <v>38</v>
      </c>
      <c r="P833" s="82">
        <v>300</v>
      </c>
      <c r="Q833" s="82" t="s">
        <v>85</v>
      </c>
      <c r="R833" s="82">
        <v>100</v>
      </c>
      <c r="S833" s="82">
        <v>37137</v>
      </c>
      <c r="T833" s="82" t="s">
        <v>2831</v>
      </c>
      <c r="U833" s="82" t="s">
        <v>223</v>
      </c>
      <c r="V833" s="82">
        <v>23431</v>
      </c>
      <c r="W833" s="82" t="s">
        <v>91</v>
      </c>
      <c r="X833" s="82" t="s">
        <v>42</v>
      </c>
      <c r="Y833" s="82" t="s">
        <v>60</v>
      </c>
      <c r="Z833" s="82">
        <v>0</v>
      </c>
      <c r="AA833" s="82">
        <v>4</v>
      </c>
      <c r="AB833" s="82" t="s">
        <v>818</v>
      </c>
      <c r="AC833" s="82" t="s">
        <v>2825</v>
      </c>
      <c r="AD833" s="82" t="s">
        <v>92</v>
      </c>
      <c r="AE833" s="82" t="s">
        <v>45</v>
      </c>
      <c r="AF833" s="82" t="s">
        <v>6694</v>
      </c>
      <c r="AG833" s="82" t="s">
        <v>46</v>
      </c>
      <c r="AH833" s="82">
        <v>1836.92</v>
      </c>
      <c r="AI833" s="82">
        <v>253.8</v>
      </c>
      <c r="AJ833" s="82">
        <v>714.4</v>
      </c>
      <c r="AK833" s="82"/>
      <c r="AL833" s="82">
        <v>2805.12</v>
      </c>
      <c r="AM833" s="82">
        <v>90.49</v>
      </c>
      <c r="AN833" s="109">
        <f t="shared" si="60"/>
        <v>11.311249999999999</v>
      </c>
      <c r="AO833" s="82" t="str">
        <f t="shared" si="56"/>
        <v>1922861</v>
      </c>
      <c r="AP833" s="82">
        <f>VLOOKUP(AO833,Centros!$AA$2:$AB$490,2,FALSE)</f>
        <v>110807</v>
      </c>
      <c r="AQ833" s="82" t="str">
        <f>VLOOKUP(AP833,Centros!$U$2:$V$281,2,FALSE)</f>
        <v>COLEGIO NTRA SRA BUEN CONSEJO</v>
      </c>
      <c r="AR833" s="82" t="str">
        <f>VLOOKUP(A833,Centros!$AC$2:$AE$349,3,FALSE)</f>
        <v>ALGADI</v>
      </c>
      <c r="AS833" s="82">
        <f t="shared" si="57"/>
        <v>110807</v>
      </c>
      <c r="AT833" s="82">
        <f t="shared" si="61"/>
        <v>19228</v>
      </c>
    </row>
    <row r="834" spans="1:46" x14ac:dyDescent="0.3">
      <c r="A834" s="82">
        <v>19228</v>
      </c>
      <c r="B834" s="82">
        <v>2234</v>
      </c>
      <c r="C834" s="82" t="s">
        <v>9616</v>
      </c>
      <c r="D834" s="82">
        <v>2234</v>
      </c>
      <c r="E834" s="82" t="s">
        <v>35</v>
      </c>
      <c r="F834" s="107">
        <v>45910</v>
      </c>
      <c r="G834" s="82"/>
      <c r="H834" s="82" t="s">
        <v>9617</v>
      </c>
      <c r="I834" s="82" t="s">
        <v>9618</v>
      </c>
      <c r="J834" s="82" t="s">
        <v>36</v>
      </c>
      <c r="K834" s="82" t="s">
        <v>9619</v>
      </c>
      <c r="L834" s="82" t="s">
        <v>9620</v>
      </c>
      <c r="M834" s="82" t="s">
        <v>9621</v>
      </c>
      <c r="N834" s="82" t="s">
        <v>209</v>
      </c>
      <c r="O834" s="82" t="s">
        <v>38</v>
      </c>
      <c r="P834" s="82">
        <v>300</v>
      </c>
      <c r="Q834" s="82" t="s">
        <v>57</v>
      </c>
      <c r="R834" s="82">
        <v>50</v>
      </c>
      <c r="S834" s="82">
        <v>45910</v>
      </c>
      <c r="T834" s="82" t="s">
        <v>2832</v>
      </c>
      <c r="U834" s="82" t="s">
        <v>40</v>
      </c>
      <c r="V834" s="82">
        <v>24601</v>
      </c>
      <c r="W834" s="82" t="s">
        <v>115</v>
      </c>
      <c r="X834" s="82" t="s">
        <v>42</v>
      </c>
      <c r="Y834" s="82" t="s">
        <v>36</v>
      </c>
      <c r="Z834" s="82">
        <v>0</v>
      </c>
      <c r="AA834" s="82">
        <v>10</v>
      </c>
      <c r="AB834" s="82" t="s">
        <v>36</v>
      </c>
      <c r="AC834" s="82" t="s">
        <v>2905</v>
      </c>
      <c r="AD834" s="82" t="s">
        <v>44</v>
      </c>
      <c r="AE834" s="82" t="s">
        <v>45</v>
      </c>
      <c r="AF834" s="82" t="s">
        <v>40</v>
      </c>
      <c r="AG834" s="82" t="s">
        <v>46</v>
      </c>
      <c r="AH834" s="82">
        <v>600.02</v>
      </c>
      <c r="AI834" s="82">
        <v>90.64</v>
      </c>
      <c r="AJ834" s="82">
        <v>245.47</v>
      </c>
      <c r="AK834" s="82"/>
      <c r="AL834" s="82">
        <v>936.13</v>
      </c>
      <c r="AM834" s="82">
        <v>31.2</v>
      </c>
      <c r="AN834" s="109">
        <f t="shared" si="60"/>
        <v>7.8</v>
      </c>
      <c r="AO834" s="82" t="str">
        <f t="shared" si="56"/>
        <v>192288</v>
      </c>
      <c r="AP834" s="82">
        <f>VLOOKUP(AO834,Centros!$AA$2:$AB$490,2,FALSE)</f>
        <v>110085</v>
      </c>
      <c r="AQ834" s="82" t="str">
        <f>VLOOKUP(AP834,Centros!$U$2:$V$281,2,FALSE)</f>
        <v>COLEGIO VIRGEN DE MIRASIERRA</v>
      </c>
      <c r="AR834" s="82" t="str">
        <f>VLOOKUP(A834,Centros!$AC$2:$AE$349,3,FALSE)</f>
        <v>ALGADI</v>
      </c>
      <c r="AS834" s="82">
        <f t="shared" si="57"/>
        <v>110085</v>
      </c>
      <c r="AT834" s="82">
        <f t="shared" si="61"/>
        <v>19228</v>
      </c>
    </row>
    <row r="835" spans="1:46" x14ac:dyDescent="0.3">
      <c r="A835" s="82">
        <v>19241</v>
      </c>
      <c r="B835" s="82">
        <v>49</v>
      </c>
      <c r="C835" s="82" t="s">
        <v>9622</v>
      </c>
      <c r="D835" s="82">
        <v>49</v>
      </c>
      <c r="E835" s="82" t="s">
        <v>178</v>
      </c>
      <c r="F835" s="107">
        <v>45908</v>
      </c>
      <c r="G835" s="82"/>
      <c r="H835" s="82" t="s">
        <v>9623</v>
      </c>
      <c r="I835" s="82" t="s">
        <v>9624</v>
      </c>
      <c r="J835" s="82" t="s">
        <v>36</v>
      </c>
      <c r="K835" s="82" t="s">
        <v>9625</v>
      </c>
      <c r="L835" s="82" t="s">
        <v>9626</v>
      </c>
      <c r="M835" s="82" t="s">
        <v>9627</v>
      </c>
      <c r="N835" s="82" t="s">
        <v>903</v>
      </c>
      <c r="O835" s="82" t="s">
        <v>176</v>
      </c>
      <c r="P835" s="82">
        <v>300</v>
      </c>
      <c r="Q835" s="82" t="s">
        <v>78</v>
      </c>
      <c r="R835" s="82">
        <v>50</v>
      </c>
      <c r="S835" s="82">
        <v>45384</v>
      </c>
      <c r="T835" s="82" t="s">
        <v>2883</v>
      </c>
      <c r="U835" s="82" t="s">
        <v>82</v>
      </c>
      <c r="V835" s="82">
        <v>28598</v>
      </c>
      <c r="W835" s="82" t="s">
        <v>107</v>
      </c>
      <c r="X835" s="82" t="s">
        <v>42</v>
      </c>
      <c r="Y835" s="82" t="s">
        <v>52</v>
      </c>
      <c r="Z835" s="82">
        <v>0</v>
      </c>
      <c r="AA835" s="82">
        <v>10</v>
      </c>
      <c r="AB835" s="82" t="s">
        <v>36</v>
      </c>
      <c r="AC835" s="82" t="s">
        <v>2911</v>
      </c>
      <c r="AD835" s="82" t="s">
        <v>44</v>
      </c>
      <c r="AE835" s="82" t="s">
        <v>45</v>
      </c>
      <c r="AF835" s="82" t="s">
        <v>82</v>
      </c>
      <c r="AG835" s="82" t="s">
        <v>46</v>
      </c>
      <c r="AH835" s="82">
        <v>578.74</v>
      </c>
      <c r="AI835" s="82">
        <v>176.84</v>
      </c>
      <c r="AJ835" s="82">
        <v>245.47</v>
      </c>
      <c r="AK835" s="82"/>
      <c r="AL835" s="82">
        <v>1001.05</v>
      </c>
      <c r="AM835" s="82">
        <v>33.369999999999997</v>
      </c>
      <c r="AN835" s="109">
        <f t="shared" si="60"/>
        <v>8.3424999999999994</v>
      </c>
      <c r="AO835" s="82" t="str">
        <f t="shared" si="56"/>
        <v>192415</v>
      </c>
      <c r="AP835" s="82">
        <f>VLOOKUP(AO835,Centros!$AA$2:$AB$490,2,FALSE)</f>
        <v>110034</v>
      </c>
      <c r="AQ835" s="82" t="str">
        <f>VLOOKUP(AP835,Centros!$U$2:$V$281,2,FALSE)</f>
        <v>COLEGIO  CLARET SEVILLA</v>
      </c>
      <c r="AR835" s="82" t="str">
        <f>VLOOKUP(A835,Centros!$AC$2:$AE$349,3,FALSE)</f>
        <v>ALGADI</v>
      </c>
      <c r="AS835" s="82">
        <f t="shared" si="57"/>
        <v>110034</v>
      </c>
      <c r="AT835" s="82">
        <f t="shared" si="61"/>
        <v>19241</v>
      </c>
    </row>
    <row r="836" spans="1:46" x14ac:dyDescent="0.3">
      <c r="A836" s="82">
        <v>19228</v>
      </c>
      <c r="B836" s="82">
        <v>1075</v>
      </c>
      <c r="C836" s="82" t="s">
        <v>9628</v>
      </c>
      <c r="D836" s="82">
        <v>1075</v>
      </c>
      <c r="E836" s="82" t="s">
        <v>35</v>
      </c>
      <c r="F836" s="107">
        <v>45908</v>
      </c>
      <c r="G836" s="82"/>
      <c r="H836" s="82" t="s">
        <v>9629</v>
      </c>
      <c r="I836" s="82" t="s">
        <v>9630</v>
      </c>
      <c r="J836" s="82" t="s">
        <v>36</v>
      </c>
      <c r="K836" s="82" t="s">
        <v>9631</v>
      </c>
      <c r="L836" s="82" t="s">
        <v>109</v>
      </c>
      <c r="M836" s="82" t="s">
        <v>9632</v>
      </c>
      <c r="N836" s="82" t="s">
        <v>37</v>
      </c>
      <c r="O836" s="82" t="s">
        <v>38</v>
      </c>
      <c r="P836" s="82">
        <v>300</v>
      </c>
      <c r="Q836" s="82" t="s">
        <v>78</v>
      </c>
      <c r="R836" s="82">
        <v>95</v>
      </c>
      <c r="S836" s="82">
        <v>44863</v>
      </c>
      <c r="T836" s="82" t="s">
        <v>9319</v>
      </c>
      <c r="U836" s="82" t="s">
        <v>155</v>
      </c>
      <c r="V836" s="82">
        <v>31320</v>
      </c>
      <c r="W836" s="82" t="s">
        <v>204</v>
      </c>
      <c r="X836" s="82" t="s">
        <v>42</v>
      </c>
      <c r="Y836" s="82" t="s">
        <v>66</v>
      </c>
      <c r="Z836" s="82">
        <v>0</v>
      </c>
      <c r="AA836" s="82">
        <v>6</v>
      </c>
      <c r="AB836" s="82" t="s">
        <v>36</v>
      </c>
      <c r="AC836" s="82" t="s">
        <v>2905</v>
      </c>
      <c r="AD836" s="82" t="s">
        <v>44</v>
      </c>
      <c r="AE836" s="82" t="s">
        <v>61</v>
      </c>
      <c r="AF836" s="82" t="s">
        <v>9633</v>
      </c>
      <c r="AG836" s="82" t="s">
        <v>46</v>
      </c>
      <c r="AH836" s="82">
        <v>1128.78</v>
      </c>
      <c r="AI836" s="82">
        <v>183.48</v>
      </c>
      <c r="AJ836" s="82">
        <v>466.95</v>
      </c>
      <c r="AK836" s="82"/>
      <c r="AL836" s="82">
        <v>1779.21</v>
      </c>
      <c r="AM836" s="82">
        <v>59.31</v>
      </c>
      <c r="AN836" s="109">
        <f t="shared" si="60"/>
        <v>7.8039473684210536</v>
      </c>
      <c r="AO836" s="82" t="str">
        <f t="shared" si="56"/>
        <v>1922830</v>
      </c>
      <c r="AP836" s="82">
        <f>VLOOKUP(AO836,Centros!$AA$2:$AB$490,2,FALSE)</f>
        <v>120017</v>
      </c>
      <c r="AQ836" s="82" t="str">
        <f>VLOOKUP(AP836,Centros!$U$2:$V$281,2,FALSE)</f>
        <v>RESIDENCIA UNIVERSITARIA KIPLING</v>
      </c>
      <c r="AR836" s="82" t="str">
        <f>VLOOKUP(A836,Centros!$AC$2:$AE$349,3,FALSE)</f>
        <v>ALGADI</v>
      </c>
      <c r="AS836" s="82">
        <f t="shared" si="57"/>
        <v>120017</v>
      </c>
      <c r="AT836" s="82">
        <f t="shared" si="61"/>
        <v>19228</v>
      </c>
    </row>
    <row r="837" spans="1:46" x14ac:dyDescent="0.3">
      <c r="A837" s="82">
        <v>19228</v>
      </c>
      <c r="B837" s="82">
        <v>1881</v>
      </c>
      <c r="C837" s="82" t="s">
        <v>9634</v>
      </c>
      <c r="D837" s="82">
        <v>1881</v>
      </c>
      <c r="E837" s="82" t="s">
        <v>35</v>
      </c>
      <c r="F837" s="107">
        <v>45931</v>
      </c>
      <c r="G837" s="82"/>
      <c r="H837" s="82" t="s">
        <v>9635</v>
      </c>
      <c r="I837" s="82" t="s">
        <v>9636</v>
      </c>
      <c r="J837" s="82" t="s">
        <v>36</v>
      </c>
      <c r="K837" s="82" t="s">
        <v>9637</v>
      </c>
      <c r="L837" s="82" t="s">
        <v>9638</v>
      </c>
      <c r="M837" s="82" t="s">
        <v>9639</v>
      </c>
      <c r="N837" s="82" t="s">
        <v>37</v>
      </c>
      <c r="O837" s="82" t="s">
        <v>38</v>
      </c>
      <c r="P837" s="82">
        <v>389</v>
      </c>
      <c r="Q837" s="82" t="s">
        <v>5340</v>
      </c>
      <c r="R837" s="82">
        <v>50</v>
      </c>
      <c r="S837" s="82">
        <v>45600</v>
      </c>
      <c r="T837" s="82" t="s">
        <v>2839</v>
      </c>
      <c r="U837" s="82" t="s">
        <v>40</v>
      </c>
      <c r="V837" s="82">
        <v>25303</v>
      </c>
      <c r="W837" s="82" t="s">
        <v>159</v>
      </c>
      <c r="X837" s="82" t="s">
        <v>42</v>
      </c>
      <c r="Y837" s="82" t="s">
        <v>52</v>
      </c>
      <c r="Z837" s="82">
        <v>0</v>
      </c>
      <c r="AA837" s="82">
        <v>10</v>
      </c>
      <c r="AB837" s="82" t="s">
        <v>36</v>
      </c>
      <c r="AC837" s="82" t="s">
        <v>2905</v>
      </c>
      <c r="AD837" s="82" t="s">
        <v>44</v>
      </c>
      <c r="AE837" s="82" t="s">
        <v>45</v>
      </c>
      <c r="AF837" s="82" t="s">
        <v>40</v>
      </c>
      <c r="AG837" s="82" t="s">
        <v>46</v>
      </c>
      <c r="AH837" s="82">
        <v>600.02</v>
      </c>
      <c r="AI837" s="82">
        <v>90.64</v>
      </c>
      <c r="AJ837" s="82">
        <v>245.47</v>
      </c>
      <c r="AK837" s="82"/>
      <c r="AL837" s="82">
        <v>936.13</v>
      </c>
      <c r="AM837" s="82">
        <v>31.2</v>
      </c>
      <c r="AN837" s="109">
        <f t="shared" si="60"/>
        <v>7.8</v>
      </c>
      <c r="AO837" s="82" t="str">
        <f t="shared" si="56"/>
        <v>1922850</v>
      </c>
      <c r="AP837" s="82">
        <f>VLOOKUP(AO837,Centros!$AA$2:$AB$490,2,FALSE)</f>
        <v>110091</v>
      </c>
      <c r="AQ837" s="82" t="str">
        <f>VLOOKUP(AP837,Centros!$U$2:$V$281,2,FALSE)</f>
        <v>COLEGIO CLARET -MADRID</v>
      </c>
      <c r="AR837" s="82" t="str">
        <f>VLOOKUP(A837,Centros!$AC$2:$AE$349,3,FALSE)</f>
        <v>ALGADI</v>
      </c>
      <c r="AS837" s="82">
        <f t="shared" si="57"/>
        <v>110091</v>
      </c>
      <c r="AT837" s="82">
        <f t="shared" si="61"/>
        <v>19228</v>
      </c>
    </row>
    <row r="838" spans="1:46" x14ac:dyDescent="0.3">
      <c r="A838" s="82">
        <v>19228</v>
      </c>
      <c r="B838" s="82">
        <v>1631</v>
      </c>
      <c r="C838" s="82" t="s">
        <v>6695</v>
      </c>
      <c r="D838" s="82">
        <v>1631</v>
      </c>
      <c r="E838" s="82" t="s">
        <v>35</v>
      </c>
      <c r="F838" s="107">
        <v>45904</v>
      </c>
      <c r="G838" s="82"/>
      <c r="H838" s="82" t="s">
        <v>6696</v>
      </c>
      <c r="I838" s="82" t="s">
        <v>6697</v>
      </c>
      <c r="J838" s="82" t="s">
        <v>36</v>
      </c>
      <c r="K838" s="82" t="s">
        <v>6698</v>
      </c>
      <c r="L838" s="82" t="s">
        <v>6699</v>
      </c>
      <c r="M838" s="82" t="s">
        <v>6700</v>
      </c>
      <c r="N838" s="82" t="s">
        <v>37</v>
      </c>
      <c r="O838" s="82" t="s">
        <v>38</v>
      </c>
      <c r="P838" s="82">
        <v>389</v>
      </c>
      <c r="Q838" s="82" t="s">
        <v>167</v>
      </c>
      <c r="R838" s="82">
        <v>87.5</v>
      </c>
      <c r="S838" s="82">
        <v>45175</v>
      </c>
      <c r="T838" s="82" t="s">
        <v>6208</v>
      </c>
      <c r="U838" s="82" t="s">
        <v>40</v>
      </c>
      <c r="V838" s="82">
        <v>31140</v>
      </c>
      <c r="W838" s="82" t="s">
        <v>883</v>
      </c>
      <c r="X838" s="82" t="s">
        <v>42</v>
      </c>
      <c r="Y838" s="82" t="s">
        <v>66</v>
      </c>
      <c r="Z838" s="82">
        <v>0</v>
      </c>
      <c r="AA838" s="82">
        <v>10</v>
      </c>
      <c r="AB838" s="82" t="s">
        <v>36</v>
      </c>
      <c r="AC838" s="82" t="s">
        <v>2905</v>
      </c>
      <c r="AD838" s="82" t="s">
        <v>44</v>
      </c>
      <c r="AE838" s="82" t="s">
        <v>45</v>
      </c>
      <c r="AF838" s="82" t="s">
        <v>40</v>
      </c>
      <c r="AG838" s="82" t="s">
        <v>46</v>
      </c>
      <c r="AH838" s="82">
        <v>1050.03</v>
      </c>
      <c r="AI838" s="82">
        <v>158.63</v>
      </c>
      <c r="AJ838" s="82">
        <v>429.59</v>
      </c>
      <c r="AK838" s="82"/>
      <c r="AL838" s="82">
        <v>1638.25</v>
      </c>
      <c r="AM838" s="82">
        <v>54.61</v>
      </c>
      <c r="AN838" s="109">
        <f t="shared" si="60"/>
        <v>7.8014285714285716</v>
      </c>
      <c r="AO838" s="82" t="str">
        <f t="shared" si="56"/>
        <v>19228112</v>
      </c>
      <c r="AP838" s="82">
        <f>VLOOKUP(AO838,Centros!$AA$2:$AB$490,2,FALSE)</f>
        <v>110123</v>
      </c>
      <c r="AQ838" s="82" t="str">
        <f>VLOOKUP(AP838,Centros!$U$2:$V$281,2,FALSE)</f>
        <v>BREWSTER MADRID</v>
      </c>
      <c r="AR838" s="82" t="str">
        <f>VLOOKUP(A838,Centros!$AC$2:$AE$349,3,FALSE)</f>
        <v>ALGADI</v>
      </c>
      <c r="AS838" s="82">
        <f t="shared" si="57"/>
        <v>110123</v>
      </c>
      <c r="AT838" s="82">
        <f t="shared" si="61"/>
        <v>19228</v>
      </c>
    </row>
    <row r="839" spans="1:46" x14ac:dyDescent="0.3">
      <c r="A839" s="82">
        <v>19241</v>
      </c>
      <c r="B839" s="82">
        <v>82</v>
      </c>
      <c r="C839" s="82" t="s">
        <v>9640</v>
      </c>
      <c r="D839" s="82">
        <v>82</v>
      </c>
      <c r="E839" s="82" t="s">
        <v>178</v>
      </c>
      <c r="F839" s="107">
        <v>45912</v>
      </c>
      <c r="G839" s="82"/>
      <c r="H839" s="82" t="s">
        <v>9641</v>
      </c>
      <c r="I839" s="82" t="s">
        <v>9642</v>
      </c>
      <c r="J839" s="82" t="s">
        <v>36</v>
      </c>
      <c r="K839" s="82" t="s">
        <v>9643</v>
      </c>
      <c r="L839" s="82" t="s">
        <v>9644</v>
      </c>
      <c r="M839" s="82" t="s">
        <v>9645</v>
      </c>
      <c r="N839" s="82" t="s">
        <v>7893</v>
      </c>
      <c r="O839" s="82" t="s">
        <v>176</v>
      </c>
      <c r="P839" s="82">
        <v>300</v>
      </c>
      <c r="Q839" s="82" t="s">
        <v>57</v>
      </c>
      <c r="R839" s="82">
        <v>25</v>
      </c>
      <c r="S839" s="82">
        <v>41528</v>
      </c>
      <c r="T839" s="82" t="s">
        <v>7894</v>
      </c>
      <c r="U839" s="82" t="s">
        <v>5261</v>
      </c>
      <c r="V839" s="82">
        <v>31559</v>
      </c>
      <c r="W839" s="82" t="s">
        <v>210</v>
      </c>
      <c r="X839" s="82" t="s">
        <v>42</v>
      </c>
      <c r="Y839" s="82" t="s">
        <v>60</v>
      </c>
      <c r="Z839" s="82">
        <v>0</v>
      </c>
      <c r="AA839" s="82">
        <v>9</v>
      </c>
      <c r="AB839" s="82" t="s">
        <v>36</v>
      </c>
      <c r="AC839" s="82" t="s">
        <v>2911</v>
      </c>
      <c r="AD839" s="82" t="s">
        <v>44</v>
      </c>
      <c r="AE839" s="82" t="s">
        <v>45</v>
      </c>
      <c r="AF839" s="82" t="s">
        <v>5415</v>
      </c>
      <c r="AG839" s="82" t="s">
        <v>46</v>
      </c>
      <c r="AH839" s="82">
        <v>388.78</v>
      </c>
      <c r="AI839" s="82"/>
      <c r="AJ839" s="82">
        <v>124.67</v>
      </c>
      <c r="AK839" s="82"/>
      <c r="AL839" s="82">
        <v>513.45000000000005</v>
      </c>
      <c r="AM839" s="82">
        <v>17.12</v>
      </c>
      <c r="AN839" s="109">
        <f t="shared" si="60"/>
        <v>8.56</v>
      </c>
      <c r="AO839" s="82">
        <v>1924110</v>
      </c>
      <c r="AP839" s="82">
        <f>VLOOKUP(AO839,Centros!$AA$2:$AB$490,2,FALSE)</f>
        <v>110052</v>
      </c>
      <c r="AQ839" s="82" t="str">
        <f>VLOOKUP(AP839,Centros!$U$2:$V$281,2,FALSE)</f>
        <v>COLEGIO NUESTRA SEÑORA DE LA MERCED</v>
      </c>
      <c r="AR839" s="82" t="str">
        <f>VLOOKUP(A839,Centros!$AC$2:$AE$349,3,FALSE)</f>
        <v>ALGADI</v>
      </c>
      <c r="AS839" s="82">
        <f t="shared" si="57"/>
        <v>110052</v>
      </c>
      <c r="AT839" s="82">
        <f t="shared" si="61"/>
        <v>19241</v>
      </c>
    </row>
    <row r="840" spans="1:46" x14ac:dyDescent="0.3">
      <c r="A840" s="82">
        <v>20028</v>
      </c>
      <c r="B840" s="82">
        <v>458</v>
      </c>
      <c r="C840" s="82" t="s">
        <v>6701</v>
      </c>
      <c r="D840" s="82">
        <v>458</v>
      </c>
      <c r="E840" s="82" t="s">
        <v>63</v>
      </c>
      <c r="F840" s="107">
        <v>45908</v>
      </c>
      <c r="G840" s="82"/>
      <c r="H840" s="82" t="s">
        <v>6702</v>
      </c>
      <c r="I840" s="82" t="s">
        <v>6703</v>
      </c>
      <c r="J840" s="82" t="s">
        <v>6704</v>
      </c>
      <c r="K840" s="82" t="s">
        <v>6705</v>
      </c>
      <c r="L840" s="82" t="s">
        <v>6706</v>
      </c>
      <c r="M840" s="82" t="s">
        <v>6707</v>
      </c>
      <c r="N840" s="82" t="s">
        <v>77</v>
      </c>
      <c r="O840" s="82" t="s">
        <v>38</v>
      </c>
      <c r="P840" s="82">
        <v>300</v>
      </c>
      <c r="Q840" s="82" t="s">
        <v>78</v>
      </c>
      <c r="R840" s="82">
        <v>62.5</v>
      </c>
      <c r="S840" s="82">
        <v>44112</v>
      </c>
      <c r="T840" s="82" t="s">
        <v>5833</v>
      </c>
      <c r="U840" s="82" t="s">
        <v>79</v>
      </c>
      <c r="V840" s="82">
        <v>37367</v>
      </c>
      <c r="W840" s="82" t="s">
        <v>142</v>
      </c>
      <c r="X840" s="82" t="s">
        <v>42</v>
      </c>
      <c r="Y840" s="82" t="s">
        <v>36</v>
      </c>
      <c r="Z840" s="82">
        <v>0</v>
      </c>
      <c r="AA840" s="82">
        <v>10</v>
      </c>
      <c r="AB840" s="82" t="s">
        <v>36</v>
      </c>
      <c r="AC840" s="82" t="s">
        <v>2905</v>
      </c>
      <c r="AD840" s="82" t="s">
        <v>44</v>
      </c>
      <c r="AE840" s="82" t="s">
        <v>45</v>
      </c>
      <c r="AF840" s="82" t="s">
        <v>345</v>
      </c>
      <c r="AG840" s="82" t="s">
        <v>46</v>
      </c>
      <c r="AH840" s="82">
        <v>750.03</v>
      </c>
      <c r="AI840" s="82">
        <v>113.3</v>
      </c>
      <c r="AJ840" s="82">
        <v>317.35000000000002</v>
      </c>
      <c r="AK840" s="82"/>
      <c r="AL840" s="82">
        <v>1180.68</v>
      </c>
      <c r="AM840" s="82">
        <v>39.36</v>
      </c>
      <c r="AN840" s="109">
        <f t="shared" si="60"/>
        <v>7.8719999999999999</v>
      </c>
      <c r="AO840" s="82" t="str">
        <f t="shared" si="56"/>
        <v>2002837</v>
      </c>
      <c r="AP840" s="82">
        <f>VLOOKUP(AO840,Centros!$AA$2:$AB$490,2,FALSE)</f>
        <v>110205</v>
      </c>
      <c r="AQ840" s="82" t="str">
        <f>VLOOKUP(AP840,Centros!$U$2:$V$281,2,FALSE)</f>
        <v>GREDOS SAN DIEGO  - LAS SUERTES</v>
      </c>
      <c r="AR840" s="82" t="str">
        <f>VLOOKUP(A840,Centros!$AC$2:$AE$349,3,FALSE)</f>
        <v>SMI</v>
      </c>
      <c r="AS840" s="82">
        <f t="shared" si="57"/>
        <v>110205</v>
      </c>
      <c r="AT840" s="82">
        <f t="shared" si="61"/>
        <v>20028</v>
      </c>
    </row>
    <row r="841" spans="1:46" x14ac:dyDescent="0.3">
      <c r="A841" s="82">
        <v>19228</v>
      </c>
      <c r="B841" s="82">
        <v>59</v>
      </c>
      <c r="C841" s="82" t="s">
        <v>6708</v>
      </c>
      <c r="D841" s="82">
        <v>59</v>
      </c>
      <c r="E841" s="82" t="s">
        <v>35</v>
      </c>
      <c r="F841" s="107">
        <v>45901</v>
      </c>
      <c r="G841" s="82"/>
      <c r="H841" s="82" t="s">
        <v>6709</v>
      </c>
      <c r="I841" s="82" t="s">
        <v>6710</v>
      </c>
      <c r="J841" s="82" t="s">
        <v>36</v>
      </c>
      <c r="K841" s="82" t="s">
        <v>6711</v>
      </c>
      <c r="L841" s="82" t="s">
        <v>6712</v>
      </c>
      <c r="M841" s="82" t="s">
        <v>6713</v>
      </c>
      <c r="N841" s="82" t="s">
        <v>315</v>
      </c>
      <c r="O841" s="82" t="s">
        <v>38</v>
      </c>
      <c r="P841" s="82">
        <v>100</v>
      </c>
      <c r="Q841" s="82" t="s">
        <v>2951</v>
      </c>
      <c r="R841" s="82">
        <v>100</v>
      </c>
      <c r="S841" s="82">
        <v>40619</v>
      </c>
      <c r="T841" s="82" t="s">
        <v>2830</v>
      </c>
      <c r="U841" s="82" t="s">
        <v>2999</v>
      </c>
      <c r="V841" s="82">
        <v>23868</v>
      </c>
      <c r="W841" s="82" t="s">
        <v>80</v>
      </c>
      <c r="X841" s="82" t="s">
        <v>42</v>
      </c>
      <c r="Y841" s="82" t="s">
        <v>36</v>
      </c>
      <c r="Z841" s="82">
        <v>0</v>
      </c>
      <c r="AA841" s="82">
        <v>10</v>
      </c>
      <c r="AB841" s="82" t="s">
        <v>36</v>
      </c>
      <c r="AC841" s="82" t="s">
        <v>3000</v>
      </c>
      <c r="AD841" s="82" t="s">
        <v>3001</v>
      </c>
      <c r="AE841" s="82" t="s">
        <v>53</v>
      </c>
      <c r="AF841" s="82" t="s">
        <v>293</v>
      </c>
      <c r="AG841" s="82" t="s">
        <v>46</v>
      </c>
      <c r="AH841" s="82">
        <v>1243.21</v>
      </c>
      <c r="AI841" s="82">
        <v>203.14</v>
      </c>
      <c r="AJ841" s="82">
        <v>463.84</v>
      </c>
      <c r="AK841" s="82"/>
      <c r="AL841" s="82">
        <v>1910.19</v>
      </c>
      <c r="AM841" s="82">
        <v>63.67</v>
      </c>
      <c r="AN841" s="109">
        <f t="shared" si="60"/>
        <v>7.9587500000000002</v>
      </c>
      <c r="AO841" s="82" t="str">
        <f t="shared" ref="AO841:AO897" si="62">CONCATENATE(A841,W841)</f>
        <v>192287</v>
      </c>
      <c r="AP841" s="82">
        <f>VLOOKUP(AO841,Centros!$AA$2:$AB$490,2,FALSE)</f>
        <v>120028</v>
      </c>
      <c r="AQ841" s="82" t="str">
        <f>VLOOKUP(AP841,Centros!$U$2:$V$281,2,FALSE)</f>
        <v>C.M.STA.MARIA DEL PINO</v>
      </c>
      <c r="AR841" s="82" t="str">
        <f>VLOOKUP(A841,Centros!$AC$2:$AE$349,3,FALSE)</f>
        <v>ALGADI</v>
      </c>
      <c r="AS841" s="82">
        <f t="shared" ref="AS841:AS897" si="63">+AP841</f>
        <v>120028</v>
      </c>
      <c r="AT841" s="82">
        <f t="shared" si="61"/>
        <v>19228</v>
      </c>
    </row>
    <row r="842" spans="1:46" x14ac:dyDescent="0.3">
      <c r="A842" s="82">
        <v>19228</v>
      </c>
      <c r="B842" s="82">
        <v>1340</v>
      </c>
      <c r="C842" s="82" t="s">
        <v>9646</v>
      </c>
      <c r="D842" s="82">
        <v>1340</v>
      </c>
      <c r="E842" s="82" t="s">
        <v>35</v>
      </c>
      <c r="F842" s="107">
        <v>45904</v>
      </c>
      <c r="G842" s="82"/>
      <c r="H842" s="82" t="s">
        <v>9647</v>
      </c>
      <c r="I842" s="82" t="s">
        <v>9648</v>
      </c>
      <c r="J842" s="82" t="s">
        <v>36</v>
      </c>
      <c r="K842" s="82" t="s">
        <v>9649</v>
      </c>
      <c r="L842" s="82" t="s">
        <v>9650</v>
      </c>
      <c r="M842" s="82" t="s">
        <v>9651</v>
      </c>
      <c r="N842" s="82" t="s">
        <v>217</v>
      </c>
      <c r="O842" s="82" t="s">
        <v>38</v>
      </c>
      <c r="P842" s="82">
        <v>300</v>
      </c>
      <c r="Q842" s="82" t="s">
        <v>78</v>
      </c>
      <c r="R842" s="82">
        <v>50</v>
      </c>
      <c r="S842" s="82">
        <v>44078</v>
      </c>
      <c r="T842" s="82" t="s">
        <v>7405</v>
      </c>
      <c r="U842" s="82" t="s">
        <v>40</v>
      </c>
      <c r="V842" s="82">
        <v>27322</v>
      </c>
      <c r="W842" s="82" t="s">
        <v>127</v>
      </c>
      <c r="X842" s="82" t="s">
        <v>42</v>
      </c>
      <c r="Y842" s="82" t="s">
        <v>52</v>
      </c>
      <c r="Z842" s="82">
        <v>0</v>
      </c>
      <c r="AA842" s="82">
        <v>10</v>
      </c>
      <c r="AB842" s="82" t="s">
        <v>36</v>
      </c>
      <c r="AC842" s="82" t="s">
        <v>2905</v>
      </c>
      <c r="AD842" s="82" t="s">
        <v>44</v>
      </c>
      <c r="AE842" s="82" t="s">
        <v>45</v>
      </c>
      <c r="AF842" s="82" t="s">
        <v>36</v>
      </c>
      <c r="AG842" s="82" t="s">
        <v>46</v>
      </c>
      <c r="AH842" s="82">
        <v>705.99</v>
      </c>
      <c r="AI842" s="82">
        <v>90.64</v>
      </c>
      <c r="AJ842" s="82">
        <v>255.47</v>
      </c>
      <c r="AK842" s="82"/>
      <c r="AL842" s="82">
        <v>1052.0999999999999</v>
      </c>
      <c r="AM842" s="82">
        <v>35.07</v>
      </c>
      <c r="AN842" s="109">
        <f t="shared" si="60"/>
        <v>8.7675000000000001</v>
      </c>
      <c r="AO842" s="82" t="str">
        <f t="shared" si="62"/>
        <v>19228107</v>
      </c>
      <c r="AP842" s="82">
        <f>VLOOKUP(AO842,Centros!$AA$2:$AB$490,2,FALSE)</f>
        <v>110216</v>
      </c>
      <c r="AQ842" s="82" t="str">
        <f>VLOOKUP(AP842,Centros!$U$2:$V$281,2,FALSE)</f>
        <v>COL. MATER INMACULATA</v>
      </c>
      <c r="AR842" s="82" t="str">
        <f>VLOOKUP(A842,Centros!$AC$2:$AE$349,3,FALSE)</f>
        <v>ALGADI</v>
      </c>
      <c r="AS842" s="82">
        <f t="shared" si="63"/>
        <v>110216</v>
      </c>
      <c r="AT842" s="82">
        <f t="shared" si="61"/>
        <v>19228</v>
      </c>
    </row>
    <row r="843" spans="1:46" x14ac:dyDescent="0.3">
      <c r="A843" s="82">
        <v>19228</v>
      </c>
      <c r="B843" s="82">
        <v>110</v>
      </c>
      <c r="C843" s="82" t="s">
        <v>6714</v>
      </c>
      <c r="D843" s="82">
        <v>110</v>
      </c>
      <c r="E843" s="82" t="s">
        <v>35</v>
      </c>
      <c r="F843" s="107">
        <v>45908</v>
      </c>
      <c r="G843" s="82"/>
      <c r="H843" s="82" t="s">
        <v>6715</v>
      </c>
      <c r="I843" s="82" t="s">
        <v>6716</v>
      </c>
      <c r="J843" s="82" t="s">
        <v>6717</v>
      </c>
      <c r="K843" s="82" t="s">
        <v>6718</v>
      </c>
      <c r="L843" s="82" t="s">
        <v>6719</v>
      </c>
      <c r="M843" s="82" t="s">
        <v>6720</v>
      </c>
      <c r="N843" s="82" t="s">
        <v>118</v>
      </c>
      <c r="O843" s="82" t="s">
        <v>38</v>
      </c>
      <c r="P843" s="82">
        <v>300</v>
      </c>
      <c r="Q843" s="82" t="s">
        <v>57</v>
      </c>
      <c r="R843" s="82">
        <v>50</v>
      </c>
      <c r="S843" s="82">
        <v>39349</v>
      </c>
      <c r="T843" s="82" t="s">
        <v>2832</v>
      </c>
      <c r="U843" s="82" t="s">
        <v>58</v>
      </c>
      <c r="V843" s="82">
        <v>28452</v>
      </c>
      <c r="W843" s="82" t="s">
        <v>115</v>
      </c>
      <c r="X843" s="82" t="s">
        <v>42</v>
      </c>
      <c r="Y843" s="82" t="s">
        <v>36</v>
      </c>
      <c r="Z843" s="82">
        <v>0</v>
      </c>
      <c r="AA843" s="82">
        <v>10</v>
      </c>
      <c r="AB843" s="82" t="s">
        <v>36</v>
      </c>
      <c r="AC843" s="82" t="s">
        <v>2905</v>
      </c>
      <c r="AD843" s="82" t="s">
        <v>44</v>
      </c>
      <c r="AE843" s="82" t="s">
        <v>53</v>
      </c>
      <c r="AF843" s="82" t="s">
        <v>36</v>
      </c>
      <c r="AG843" s="82" t="s">
        <v>46</v>
      </c>
      <c r="AH843" s="82">
        <v>769.87</v>
      </c>
      <c r="AI843" s="82">
        <v>90.64</v>
      </c>
      <c r="AJ843" s="82">
        <v>275.95999999999998</v>
      </c>
      <c r="AK843" s="82"/>
      <c r="AL843" s="82">
        <v>1136.47</v>
      </c>
      <c r="AM843" s="82">
        <v>37.880000000000003</v>
      </c>
      <c r="AN843" s="109">
        <f t="shared" si="60"/>
        <v>9.4700000000000006</v>
      </c>
      <c r="AO843" s="82" t="str">
        <f t="shared" si="62"/>
        <v>192288</v>
      </c>
      <c r="AP843" s="82">
        <f>VLOOKUP(AO843,Centros!$AA$2:$AB$490,2,FALSE)</f>
        <v>110085</v>
      </c>
      <c r="AQ843" s="82" t="str">
        <f>VLOOKUP(AP843,Centros!$U$2:$V$281,2,FALSE)</f>
        <v>COLEGIO VIRGEN DE MIRASIERRA</v>
      </c>
      <c r="AR843" s="82" t="str">
        <f>VLOOKUP(A843,Centros!$AC$2:$AE$349,3,FALSE)</f>
        <v>ALGADI</v>
      </c>
      <c r="AS843" s="82">
        <f t="shared" si="63"/>
        <v>110085</v>
      </c>
      <c r="AT843" s="82">
        <f t="shared" si="61"/>
        <v>19228</v>
      </c>
    </row>
    <row r="844" spans="1:46" x14ac:dyDescent="0.3">
      <c r="A844" s="82">
        <v>19228</v>
      </c>
      <c r="B844" s="82">
        <v>60</v>
      </c>
      <c r="C844" s="82" t="s">
        <v>4493</v>
      </c>
      <c r="D844" s="82">
        <v>60</v>
      </c>
      <c r="E844" s="82" t="s">
        <v>35</v>
      </c>
      <c r="F844" s="107">
        <v>44801</v>
      </c>
      <c r="G844" s="82"/>
      <c r="H844" s="82" t="s">
        <v>4494</v>
      </c>
      <c r="I844" s="82" t="s">
        <v>4495</v>
      </c>
      <c r="J844" s="82" t="s">
        <v>36</v>
      </c>
      <c r="K844" s="82" t="s">
        <v>4496</v>
      </c>
      <c r="L844" s="82" t="s">
        <v>4497</v>
      </c>
      <c r="M844" s="82" t="s">
        <v>4498</v>
      </c>
      <c r="N844" s="82" t="s">
        <v>56</v>
      </c>
      <c r="O844" s="82" t="s">
        <v>38</v>
      </c>
      <c r="P844" s="82">
        <v>289</v>
      </c>
      <c r="Q844" s="82" t="s">
        <v>3315</v>
      </c>
      <c r="R844" s="82">
        <v>97.5</v>
      </c>
      <c r="S844" s="82">
        <v>44060</v>
      </c>
      <c r="T844" s="82" t="s">
        <v>2830</v>
      </c>
      <c r="U844" s="82" t="s">
        <v>40</v>
      </c>
      <c r="V844" s="82">
        <v>30401</v>
      </c>
      <c r="W844" s="82" t="s">
        <v>80</v>
      </c>
      <c r="X844" s="82" t="s">
        <v>42</v>
      </c>
      <c r="Y844" s="82" t="s">
        <v>36</v>
      </c>
      <c r="Z844" s="82">
        <v>0</v>
      </c>
      <c r="AA844" s="82">
        <v>10</v>
      </c>
      <c r="AB844" s="82" t="s">
        <v>36</v>
      </c>
      <c r="AC844" s="82" t="s">
        <v>2905</v>
      </c>
      <c r="AD844" s="82" t="s">
        <v>44</v>
      </c>
      <c r="AE844" s="82" t="s">
        <v>53</v>
      </c>
      <c r="AF844" s="82" t="s">
        <v>313</v>
      </c>
      <c r="AG844" s="82" t="s">
        <v>46</v>
      </c>
      <c r="AH844" s="82">
        <v>1169.99</v>
      </c>
      <c r="AI844" s="82">
        <v>176.76</v>
      </c>
      <c r="AJ844" s="82">
        <v>477.61</v>
      </c>
      <c r="AK844" s="82"/>
      <c r="AL844" s="82">
        <v>1824.36</v>
      </c>
      <c r="AM844" s="82">
        <v>60.81</v>
      </c>
      <c r="AN844" s="109">
        <f t="shared" si="60"/>
        <v>7.7961538461538469</v>
      </c>
      <c r="AO844" s="82" t="str">
        <f t="shared" si="62"/>
        <v>192287</v>
      </c>
      <c r="AP844" s="82">
        <f>VLOOKUP(AO844,Centros!$AA$2:$AB$490,2,FALSE)</f>
        <v>120028</v>
      </c>
      <c r="AQ844" s="82" t="str">
        <f>VLOOKUP(AP844,Centros!$U$2:$V$281,2,FALSE)</f>
        <v>C.M.STA.MARIA DEL PINO</v>
      </c>
      <c r="AR844" s="82" t="str">
        <f>VLOOKUP(A844,Centros!$AC$2:$AE$349,3,FALSE)</f>
        <v>ALGADI</v>
      </c>
      <c r="AS844" s="82">
        <f t="shared" si="63"/>
        <v>120028</v>
      </c>
      <c r="AT844" s="82">
        <f t="shared" si="61"/>
        <v>19228</v>
      </c>
    </row>
    <row r="845" spans="1:46" x14ac:dyDescent="0.3">
      <c r="A845" s="82">
        <v>20028</v>
      </c>
      <c r="B845" s="82">
        <v>809</v>
      </c>
      <c r="C845" s="82" t="s">
        <v>9652</v>
      </c>
      <c r="D845" s="82">
        <v>809</v>
      </c>
      <c r="E845" s="82" t="s">
        <v>63</v>
      </c>
      <c r="F845" s="107">
        <v>45931</v>
      </c>
      <c r="G845" s="82"/>
      <c r="H845" s="82" t="s">
        <v>9653</v>
      </c>
      <c r="I845" s="82" t="s">
        <v>9654</v>
      </c>
      <c r="J845" s="82" t="s">
        <v>36</v>
      </c>
      <c r="K845" s="82" t="s">
        <v>9655</v>
      </c>
      <c r="L845" s="82" t="s">
        <v>9656</v>
      </c>
      <c r="M845" s="82" t="s">
        <v>9657</v>
      </c>
      <c r="N845" s="82" t="s">
        <v>37</v>
      </c>
      <c r="O845" s="82" t="s">
        <v>38</v>
      </c>
      <c r="P845" s="82">
        <v>300</v>
      </c>
      <c r="Q845" s="82" t="s">
        <v>78</v>
      </c>
      <c r="R845" s="82">
        <v>25</v>
      </c>
      <c r="S845" s="82">
        <v>45301</v>
      </c>
      <c r="T845" s="82" t="s">
        <v>5260</v>
      </c>
      <c r="U845" s="82" t="s">
        <v>79</v>
      </c>
      <c r="V845" s="82">
        <v>22886</v>
      </c>
      <c r="W845" s="82" t="s">
        <v>65</v>
      </c>
      <c r="X845" s="82" t="s">
        <v>42</v>
      </c>
      <c r="Y845" s="82" t="s">
        <v>52</v>
      </c>
      <c r="Z845" s="82">
        <v>0</v>
      </c>
      <c r="AA845" s="82">
        <v>10</v>
      </c>
      <c r="AB845" s="82" t="s">
        <v>36</v>
      </c>
      <c r="AC845" s="82" t="s">
        <v>2905</v>
      </c>
      <c r="AD845" s="82" t="s">
        <v>44</v>
      </c>
      <c r="AE845" s="82" t="s">
        <v>45</v>
      </c>
      <c r="AF845" s="82" t="s">
        <v>79</v>
      </c>
      <c r="AG845" s="82" t="s">
        <v>46</v>
      </c>
      <c r="AH845" s="82">
        <v>300.01</v>
      </c>
      <c r="AI845" s="82">
        <v>45.32</v>
      </c>
      <c r="AJ845" s="82">
        <v>126.95</v>
      </c>
      <c r="AK845" s="82"/>
      <c r="AL845" s="82">
        <v>472.28</v>
      </c>
      <c r="AM845" s="82">
        <v>15.74</v>
      </c>
      <c r="AN845" s="109">
        <f t="shared" si="60"/>
        <v>7.87</v>
      </c>
      <c r="AO845" s="82" t="str">
        <f t="shared" si="62"/>
        <v>2002821</v>
      </c>
      <c r="AP845" s="82">
        <f>VLOOKUP(AO845,Centros!$AA$2:$AB$490,2,FALSE)</f>
        <v>110120</v>
      </c>
      <c r="AQ845" s="82" t="str">
        <f>VLOOKUP(AP845,Centros!$U$2:$V$281,2,FALSE)</f>
        <v>COLEGIO CRISTO REY  - LAS ROZAS</v>
      </c>
      <c r="AR845" s="82" t="str">
        <f>VLOOKUP(A845,Centros!$AC$2:$AE$349,3,FALSE)</f>
        <v>SMI</v>
      </c>
      <c r="AS845" s="82">
        <f t="shared" si="63"/>
        <v>110120</v>
      </c>
      <c r="AT845" s="82">
        <f t="shared" si="61"/>
        <v>20028</v>
      </c>
    </row>
    <row r="846" spans="1:46" x14ac:dyDescent="0.3">
      <c r="A846" s="82">
        <v>19228</v>
      </c>
      <c r="B846" s="82">
        <v>332</v>
      </c>
      <c r="C846" s="82" t="s">
        <v>9658</v>
      </c>
      <c r="D846" s="82">
        <v>332</v>
      </c>
      <c r="E846" s="82" t="s">
        <v>35</v>
      </c>
      <c r="F846" s="107">
        <v>45908</v>
      </c>
      <c r="G846" s="82"/>
      <c r="H846" s="82" t="s">
        <v>9659</v>
      </c>
      <c r="I846" s="82" t="s">
        <v>9660</v>
      </c>
      <c r="J846" s="82" t="s">
        <v>9661</v>
      </c>
      <c r="K846" s="82" t="s">
        <v>9662</v>
      </c>
      <c r="L846" s="82" t="s">
        <v>9663</v>
      </c>
      <c r="M846" s="82" t="s">
        <v>9664</v>
      </c>
      <c r="N846" s="82" t="s">
        <v>233</v>
      </c>
      <c r="O846" s="82" t="s">
        <v>38</v>
      </c>
      <c r="P846" s="82">
        <v>300</v>
      </c>
      <c r="Q846" s="82" t="s">
        <v>78</v>
      </c>
      <c r="R846" s="82">
        <v>56.25</v>
      </c>
      <c r="S846" s="82">
        <v>40156</v>
      </c>
      <c r="T846" s="82" t="s">
        <v>220</v>
      </c>
      <c r="U846" s="82" t="s">
        <v>58</v>
      </c>
      <c r="V846" s="82">
        <v>25677</v>
      </c>
      <c r="W846" s="82" t="s">
        <v>221</v>
      </c>
      <c r="X846" s="82" t="s">
        <v>42</v>
      </c>
      <c r="Y846" s="82" t="s">
        <v>36</v>
      </c>
      <c r="Z846" s="82">
        <v>0</v>
      </c>
      <c r="AA846" s="82">
        <v>10</v>
      </c>
      <c r="AB846" s="82" t="s">
        <v>36</v>
      </c>
      <c r="AC846" s="82" t="s">
        <v>2905</v>
      </c>
      <c r="AD846" s="82" t="s">
        <v>44</v>
      </c>
      <c r="AE846" s="82" t="s">
        <v>53</v>
      </c>
      <c r="AF846" s="82" t="s">
        <v>9665</v>
      </c>
      <c r="AG846" s="82" t="s">
        <v>46</v>
      </c>
      <c r="AH846" s="82">
        <v>837.85</v>
      </c>
      <c r="AI846" s="82">
        <v>101.97</v>
      </c>
      <c r="AJ846" s="82">
        <v>373.54</v>
      </c>
      <c r="AK846" s="82"/>
      <c r="AL846" s="82">
        <v>1313.36</v>
      </c>
      <c r="AM846" s="82">
        <v>43.78</v>
      </c>
      <c r="AN846" s="109">
        <f t="shared" si="60"/>
        <v>9.7288888888888891</v>
      </c>
      <c r="AO846" s="82" t="str">
        <f t="shared" si="62"/>
        <v>1922819</v>
      </c>
      <c r="AP846" s="82">
        <f>VLOOKUP(AO846,Centros!$AA$2:$AB$490,2,FALSE)</f>
        <v>110020</v>
      </c>
      <c r="AQ846" s="82" t="str">
        <f>VLOOKUP(AP846,Centros!$U$2:$V$281,2,FALSE)</f>
        <v>COLEGIO FRAY LUIS DE LEON</v>
      </c>
      <c r="AR846" s="82" t="str">
        <f>VLOOKUP(A846,Centros!$AC$2:$AE$349,3,FALSE)</f>
        <v>ALGADI</v>
      </c>
      <c r="AS846" s="82">
        <f t="shared" si="63"/>
        <v>110020</v>
      </c>
      <c r="AT846" s="82">
        <f t="shared" si="61"/>
        <v>19228</v>
      </c>
    </row>
    <row r="847" spans="1:46" x14ac:dyDescent="0.3">
      <c r="A847" s="82">
        <v>19228</v>
      </c>
      <c r="B847" s="82">
        <v>709</v>
      </c>
      <c r="C847" s="82" t="s">
        <v>4499</v>
      </c>
      <c r="D847" s="82">
        <v>709</v>
      </c>
      <c r="E847" s="82" t="s">
        <v>35</v>
      </c>
      <c r="F847" s="107">
        <v>44566</v>
      </c>
      <c r="G847" s="82"/>
      <c r="H847" s="82" t="s">
        <v>4500</v>
      </c>
      <c r="I847" s="82" t="s">
        <v>4501</v>
      </c>
      <c r="J847" s="82" t="s">
        <v>36</v>
      </c>
      <c r="K847" s="82" t="s">
        <v>4502</v>
      </c>
      <c r="L847" s="82" t="s">
        <v>4503</v>
      </c>
      <c r="M847" s="82" t="s">
        <v>4504</v>
      </c>
      <c r="N847" s="82" t="s">
        <v>152</v>
      </c>
      <c r="O847" s="82" t="s">
        <v>38</v>
      </c>
      <c r="P847" s="82">
        <v>200</v>
      </c>
      <c r="Q847" s="82" t="s">
        <v>2925</v>
      </c>
      <c r="R847" s="82">
        <v>55</v>
      </c>
      <c r="S847" s="82">
        <v>40579</v>
      </c>
      <c r="T847" s="82" t="s">
        <v>3111</v>
      </c>
      <c r="U847" s="82" t="s">
        <v>58</v>
      </c>
      <c r="V847" s="82">
        <v>30578</v>
      </c>
      <c r="W847" s="82" t="s">
        <v>212</v>
      </c>
      <c r="X847" s="82" t="s">
        <v>42</v>
      </c>
      <c r="Y847" s="82" t="s">
        <v>60</v>
      </c>
      <c r="Z847" s="82">
        <v>0</v>
      </c>
      <c r="AA847" s="82">
        <v>10</v>
      </c>
      <c r="AB847" s="82" t="s">
        <v>36</v>
      </c>
      <c r="AC847" s="82" t="s">
        <v>2905</v>
      </c>
      <c r="AD847" s="82" t="s">
        <v>44</v>
      </c>
      <c r="AE847" s="82" t="s">
        <v>45</v>
      </c>
      <c r="AF847" s="82" t="s">
        <v>239</v>
      </c>
      <c r="AG847" s="82" t="s">
        <v>46</v>
      </c>
      <c r="AH847" s="82">
        <v>824.26</v>
      </c>
      <c r="AI847" s="82">
        <v>99.71</v>
      </c>
      <c r="AJ847" s="82">
        <v>296.32</v>
      </c>
      <c r="AK847" s="82"/>
      <c r="AL847" s="82">
        <v>1220.29</v>
      </c>
      <c r="AM847" s="82">
        <v>40.68</v>
      </c>
      <c r="AN847" s="109">
        <f t="shared" si="60"/>
        <v>9.2454545454545443</v>
      </c>
      <c r="AO847" s="82" t="str">
        <f t="shared" si="62"/>
        <v>1922864</v>
      </c>
      <c r="AP847" s="82">
        <f>VLOOKUP(AO847,Centros!$AA$2:$AB$490,2,FALSE)</f>
        <v>330008</v>
      </c>
      <c r="AQ847" s="82" t="str">
        <f>VLOOKUP(AP847,Centros!$U$2:$V$281,2,FALSE)</f>
        <v>RESIDENCIA LAS ROZAS</v>
      </c>
      <c r="AR847" s="82" t="str">
        <f>VLOOKUP(A847,Centros!$AC$2:$AE$349,3,FALSE)</f>
        <v>ALGADI</v>
      </c>
      <c r="AS847" s="82">
        <f t="shared" si="63"/>
        <v>330008</v>
      </c>
      <c r="AT847" s="82">
        <f t="shared" si="61"/>
        <v>19228</v>
      </c>
    </row>
    <row r="848" spans="1:46" x14ac:dyDescent="0.3">
      <c r="A848" s="82">
        <v>19228</v>
      </c>
      <c r="B848" s="82">
        <v>1790</v>
      </c>
      <c r="C848" s="82" t="s">
        <v>9666</v>
      </c>
      <c r="D848" s="82">
        <v>1790</v>
      </c>
      <c r="E848" s="82" t="s">
        <v>35</v>
      </c>
      <c r="F848" s="107">
        <v>45915</v>
      </c>
      <c r="G848" s="82"/>
      <c r="H848" s="82" t="s">
        <v>9667</v>
      </c>
      <c r="I848" s="82" t="s">
        <v>9668</v>
      </c>
      <c r="J848" s="82" t="s">
        <v>36</v>
      </c>
      <c r="K848" s="82" t="s">
        <v>9669</v>
      </c>
      <c r="L848" s="82" t="s">
        <v>9670</v>
      </c>
      <c r="M848" s="82" t="s">
        <v>9671</v>
      </c>
      <c r="N848" s="82" t="s">
        <v>37</v>
      </c>
      <c r="O848" s="82" t="s">
        <v>38</v>
      </c>
      <c r="P848" s="82">
        <v>402</v>
      </c>
      <c r="Q848" s="82" t="s">
        <v>3091</v>
      </c>
      <c r="R848" s="82">
        <v>100</v>
      </c>
      <c r="S848" s="82">
        <v>45915</v>
      </c>
      <c r="T848" s="82" t="s">
        <v>7987</v>
      </c>
      <c r="U848" s="82" t="s">
        <v>303</v>
      </c>
      <c r="V848" s="82">
        <v>31472</v>
      </c>
      <c r="W848" s="82" t="s">
        <v>7988</v>
      </c>
      <c r="X848" s="82" t="s">
        <v>42</v>
      </c>
      <c r="Y848" s="82" t="s">
        <v>52</v>
      </c>
      <c r="Z848" s="82">
        <v>0</v>
      </c>
      <c r="AA848" s="82">
        <v>6</v>
      </c>
      <c r="AB848" s="82" t="s">
        <v>36</v>
      </c>
      <c r="AC848" s="82" t="s">
        <v>2905</v>
      </c>
      <c r="AD848" s="82" t="s">
        <v>44</v>
      </c>
      <c r="AE848" s="82" t="s">
        <v>45</v>
      </c>
      <c r="AF848" s="82" t="s">
        <v>303</v>
      </c>
      <c r="AG848" s="82" t="s">
        <v>55</v>
      </c>
      <c r="AH848" s="82">
        <v>1200.04</v>
      </c>
      <c r="AI848" s="82">
        <v>181.29</v>
      </c>
      <c r="AJ848" s="82">
        <v>459.56</v>
      </c>
      <c r="AK848" s="82"/>
      <c r="AL848" s="82">
        <v>1840.89</v>
      </c>
      <c r="AM848" s="82">
        <v>61.36</v>
      </c>
      <c r="AN848" s="109">
        <f t="shared" si="60"/>
        <v>7.67</v>
      </c>
      <c r="AO848" s="82">
        <v>19228109</v>
      </c>
      <c r="AP848" s="82">
        <f>VLOOKUP(AO848,Centros!$AA$2:$AB$490,2,FALSE)</f>
        <v>340086</v>
      </c>
      <c r="AQ848" s="82" t="str">
        <f>VLOOKUP(AP848,Centros!$U$2:$V$281,2,FALSE)</f>
        <v>Misioneros Claretianos</v>
      </c>
      <c r="AR848" s="82" t="str">
        <f>VLOOKUP(A848,Centros!$AC$2:$AE$349,3,FALSE)</f>
        <v>ALGADI</v>
      </c>
      <c r="AS848" s="82">
        <f t="shared" si="63"/>
        <v>340086</v>
      </c>
      <c r="AT848" s="82">
        <f t="shared" si="61"/>
        <v>19228</v>
      </c>
    </row>
    <row r="849" spans="1:46" x14ac:dyDescent="0.3">
      <c r="A849" s="82">
        <v>19228</v>
      </c>
      <c r="B849" s="82">
        <v>697</v>
      </c>
      <c r="C849" s="82" t="s">
        <v>6721</v>
      </c>
      <c r="D849" s="82">
        <v>697</v>
      </c>
      <c r="E849" s="82" t="s">
        <v>35</v>
      </c>
      <c r="F849" s="107">
        <v>45895</v>
      </c>
      <c r="G849" s="82"/>
      <c r="H849" s="82" t="s">
        <v>6722</v>
      </c>
      <c r="I849" s="82" t="s">
        <v>6723</v>
      </c>
      <c r="J849" s="82" t="s">
        <v>36</v>
      </c>
      <c r="K849" s="82" t="s">
        <v>6724</v>
      </c>
      <c r="L849" s="82" t="s">
        <v>6725</v>
      </c>
      <c r="M849" s="82" t="s">
        <v>6726</v>
      </c>
      <c r="N849" s="82" t="s">
        <v>163</v>
      </c>
      <c r="O849" s="82" t="s">
        <v>38</v>
      </c>
      <c r="P849" s="82">
        <v>300</v>
      </c>
      <c r="Q849" s="82" t="s">
        <v>57</v>
      </c>
      <c r="R849" s="82">
        <v>83.33</v>
      </c>
      <c r="S849" s="82">
        <v>39685</v>
      </c>
      <c r="T849" s="82" t="s">
        <v>2831</v>
      </c>
      <c r="U849" s="82" t="s">
        <v>90</v>
      </c>
      <c r="V849" s="82">
        <v>25550</v>
      </c>
      <c r="W849" s="82" t="s">
        <v>91</v>
      </c>
      <c r="X849" s="82" t="s">
        <v>42</v>
      </c>
      <c r="Y849" s="82" t="s">
        <v>52</v>
      </c>
      <c r="Z849" s="82">
        <v>0</v>
      </c>
      <c r="AA849" s="82">
        <v>10</v>
      </c>
      <c r="AB849" s="82" t="s">
        <v>818</v>
      </c>
      <c r="AC849" s="82" t="s">
        <v>2825</v>
      </c>
      <c r="AD849" s="82" t="s">
        <v>92</v>
      </c>
      <c r="AE849" s="82" t="s">
        <v>45</v>
      </c>
      <c r="AF849" s="82" t="s">
        <v>6727</v>
      </c>
      <c r="AG849" s="82" t="s">
        <v>46</v>
      </c>
      <c r="AH849" s="82">
        <v>1270.69</v>
      </c>
      <c r="AI849" s="82">
        <v>193.02</v>
      </c>
      <c r="AJ849" s="82">
        <v>500.16</v>
      </c>
      <c r="AK849" s="82"/>
      <c r="AL849" s="82">
        <v>1963.87</v>
      </c>
      <c r="AM849" s="82">
        <v>63.35</v>
      </c>
      <c r="AN849" s="109">
        <f t="shared" si="60"/>
        <v>9.5028801152046096</v>
      </c>
      <c r="AO849" s="82" t="str">
        <f t="shared" si="62"/>
        <v>1922861</v>
      </c>
      <c r="AP849" s="82">
        <f>VLOOKUP(AO849,Centros!$AA$2:$AB$490,2,FALSE)</f>
        <v>110807</v>
      </c>
      <c r="AQ849" s="82" t="str">
        <f>VLOOKUP(AP849,Centros!$U$2:$V$281,2,FALSE)</f>
        <v>COLEGIO NTRA SRA BUEN CONSEJO</v>
      </c>
      <c r="AR849" s="82" t="str">
        <f>VLOOKUP(A849,Centros!$AC$2:$AE$349,3,FALSE)</f>
        <v>ALGADI</v>
      </c>
      <c r="AS849" s="82">
        <f t="shared" si="63"/>
        <v>110807</v>
      </c>
      <c r="AT849" s="82">
        <f t="shared" si="61"/>
        <v>19228</v>
      </c>
    </row>
    <row r="850" spans="1:46" x14ac:dyDescent="0.3">
      <c r="A850" s="82">
        <v>19203</v>
      </c>
      <c r="B850" s="82">
        <v>55</v>
      </c>
      <c r="C850" s="82" t="s">
        <v>4505</v>
      </c>
      <c r="D850" s="82">
        <v>55</v>
      </c>
      <c r="E850" s="82" t="s">
        <v>1231</v>
      </c>
      <c r="F850" s="107">
        <v>45905</v>
      </c>
      <c r="G850" s="82"/>
      <c r="H850" s="82" t="s">
        <v>4506</v>
      </c>
      <c r="I850" s="82" t="s">
        <v>4507</v>
      </c>
      <c r="J850" s="82" t="s">
        <v>36</v>
      </c>
      <c r="K850" s="82" t="s">
        <v>4508</v>
      </c>
      <c r="L850" s="82" t="s">
        <v>4509</v>
      </c>
      <c r="M850" s="82" t="s">
        <v>4510</v>
      </c>
      <c r="N850" s="82" t="s">
        <v>347</v>
      </c>
      <c r="O850" s="82" t="s">
        <v>157</v>
      </c>
      <c r="P850" s="82">
        <v>200</v>
      </c>
      <c r="Q850" s="82" t="s">
        <v>2925</v>
      </c>
      <c r="R850" s="82">
        <v>30</v>
      </c>
      <c r="S850" s="82">
        <v>45905</v>
      </c>
      <c r="T850" s="82" t="s">
        <v>1232</v>
      </c>
      <c r="U850" s="82" t="s">
        <v>1233</v>
      </c>
      <c r="V850" s="82">
        <v>32091</v>
      </c>
      <c r="W850" s="82" t="s">
        <v>70</v>
      </c>
      <c r="X850" s="82" t="s">
        <v>42</v>
      </c>
      <c r="Y850" s="82" t="s">
        <v>52</v>
      </c>
      <c r="Z850" s="82">
        <v>0</v>
      </c>
      <c r="AA850" s="82">
        <v>6</v>
      </c>
      <c r="AB850" s="82" t="s">
        <v>36</v>
      </c>
      <c r="AC850" s="82" t="s">
        <v>2910</v>
      </c>
      <c r="AD850" s="82" t="s">
        <v>44</v>
      </c>
      <c r="AE850" s="82" t="s">
        <v>45</v>
      </c>
      <c r="AF850" s="82" t="s">
        <v>1233</v>
      </c>
      <c r="AG850" s="82" t="s">
        <v>46</v>
      </c>
      <c r="AH850" s="82">
        <v>486.9</v>
      </c>
      <c r="AI850" s="82"/>
      <c r="AJ850" s="82">
        <v>368.23</v>
      </c>
      <c r="AK850" s="82"/>
      <c r="AL850" s="82">
        <v>855.13</v>
      </c>
      <c r="AM850" s="82">
        <v>28.5</v>
      </c>
      <c r="AN850" s="109">
        <f t="shared" si="60"/>
        <v>11.875</v>
      </c>
      <c r="AO850" s="82" t="str">
        <f t="shared" si="62"/>
        <v>192031</v>
      </c>
      <c r="AP850" s="82">
        <f>VLOOKUP(AO850,Centros!$AA$2:$AB$490,2,FALSE)</f>
        <v>110050</v>
      </c>
      <c r="AQ850" s="82" t="str">
        <f>VLOOKUP(AP850,Centros!$U$2:$V$281,2,FALSE)</f>
        <v>PADRE DEHON</v>
      </c>
      <c r="AR850" s="82" t="str">
        <f>VLOOKUP(A850,Centros!$AC$2:$AE$349,3,FALSE)</f>
        <v>ALGADI</v>
      </c>
      <c r="AS850" s="82">
        <f t="shared" si="63"/>
        <v>110050</v>
      </c>
      <c r="AT850" s="82">
        <f t="shared" si="61"/>
        <v>19203</v>
      </c>
    </row>
    <row r="851" spans="1:46" x14ac:dyDescent="0.3">
      <c r="A851" s="82">
        <v>19228</v>
      </c>
      <c r="B851" s="82">
        <v>1697</v>
      </c>
      <c r="C851" s="82" t="s">
        <v>6728</v>
      </c>
      <c r="D851" s="82">
        <v>1697</v>
      </c>
      <c r="E851" s="82" t="s">
        <v>35</v>
      </c>
      <c r="F851" s="107">
        <v>45895</v>
      </c>
      <c r="G851" s="82"/>
      <c r="H851" s="82" t="s">
        <v>6729</v>
      </c>
      <c r="I851" s="82" t="s">
        <v>6730</v>
      </c>
      <c r="J851" s="82" t="s">
        <v>36</v>
      </c>
      <c r="K851" s="82" t="s">
        <v>6731</v>
      </c>
      <c r="L851" s="82" t="s">
        <v>6732</v>
      </c>
      <c r="M851" s="82" t="s">
        <v>6733</v>
      </c>
      <c r="N851" s="82" t="s">
        <v>209</v>
      </c>
      <c r="O851" s="82" t="s">
        <v>38</v>
      </c>
      <c r="P851" s="82">
        <v>300</v>
      </c>
      <c r="Q851" s="82" t="s">
        <v>85</v>
      </c>
      <c r="R851" s="82">
        <v>100</v>
      </c>
      <c r="S851" s="82">
        <v>36039</v>
      </c>
      <c r="T851" s="82" t="s">
        <v>2831</v>
      </c>
      <c r="U851" s="82" t="s">
        <v>90</v>
      </c>
      <c r="V851" s="82">
        <v>28691</v>
      </c>
      <c r="W851" s="82" t="s">
        <v>91</v>
      </c>
      <c r="X851" s="82" t="s">
        <v>42</v>
      </c>
      <c r="Y851" s="82" t="s">
        <v>52</v>
      </c>
      <c r="Z851" s="82">
        <v>1</v>
      </c>
      <c r="AA851" s="82">
        <v>10</v>
      </c>
      <c r="AB851" s="82" t="s">
        <v>818</v>
      </c>
      <c r="AC851" s="82" t="s">
        <v>2825</v>
      </c>
      <c r="AD851" s="82" t="s">
        <v>92</v>
      </c>
      <c r="AE851" s="82" t="s">
        <v>45</v>
      </c>
      <c r="AF851" s="82" t="s">
        <v>90</v>
      </c>
      <c r="AG851" s="82" t="s">
        <v>46</v>
      </c>
      <c r="AH851" s="82">
        <v>1566.9</v>
      </c>
      <c r="AI851" s="82">
        <v>386.36</v>
      </c>
      <c r="AJ851" s="82">
        <v>667.44</v>
      </c>
      <c r="AK851" s="82"/>
      <c r="AL851" s="82">
        <v>2620.6999999999998</v>
      </c>
      <c r="AM851" s="82">
        <v>84.54</v>
      </c>
      <c r="AN851" s="109">
        <f t="shared" si="60"/>
        <v>10.567500000000001</v>
      </c>
      <c r="AO851" s="82" t="str">
        <f t="shared" si="62"/>
        <v>1922861</v>
      </c>
      <c r="AP851" s="82">
        <f>VLOOKUP(AO851,Centros!$AA$2:$AB$490,2,FALSE)</f>
        <v>110807</v>
      </c>
      <c r="AQ851" s="82" t="str">
        <f>VLOOKUP(AP851,Centros!$U$2:$V$281,2,FALSE)</f>
        <v>COLEGIO NTRA SRA BUEN CONSEJO</v>
      </c>
      <c r="AR851" s="82" t="str">
        <f>VLOOKUP(A851,Centros!$AC$2:$AE$349,3,FALSE)</f>
        <v>ALGADI</v>
      </c>
      <c r="AS851" s="82">
        <f t="shared" si="63"/>
        <v>110807</v>
      </c>
      <c r="AT851" s="82">
        <f t="shared" si="61"/>
        <v>19228</v>
      </c>
    </row>
    <row r="852" spans="1:46" x14ac:dyDescent="0.3">
      <c r="A852" s="82">
        <v>19228</v>
      </c>
      <c r="B852" s="82">
        <v>2062</v>
      </c>
      <c r="C852" s="82" t="s">
        <v>9672</v>
      </c>
      <c r="D852" s="82">
        <v>2062</v>
      </c>
      <c r="E852" s="82" t="s">
        <v>35</v>
      </c>
      <c r="F852" s="107">
        <v>45908</v>
      </c>
      <c r="G852" s="82"/>
      <c r="H852" s="82" t="s">
        <v>9673</v>
      </c>
      <c r="I852" s="82" t="s">
        <v>9674</v>
      </c>
      <c r="J852" s="82" t="s">
        <v>36</v>
      </c>
      <c r="K852" s="82" t="s">
        <v>9675</v>
      </c>
      <c r="L852" s="82" t="s">
        <v>9676</v>
      </c>
      <c r="M852" s="82" t="s">
        <v>9677</v>
      </c>
      <c r="N852" s="82" t="s">
        <v>37</v>
      </c>
      <c r="O852" s="82" t="s">
        <v>38</v>
      </c>
      <c r="P852" s="82">
        <v>300</v>
      </c>
      <c r="Q852" s="82" t="s">
        <v>57</v>
      </c>
      <c r="R852" s="82">
        <v>41.62</v>
      </c>
      <c r="S852" s="82">
        <v>45908</v>
      </c>
      <c r="T852" s="82" t="s">
        <v>2848</v>
      </c>
      <c r="U852" s="82" t="s">
        <v>40</v>
      </c>
      <c r="V852" s="82">
        <v>36587</v>
      </c>
      <c r="W852" s="82" t="s">
        <v>231</v>
      </c>
      <c r="X852" s="82" t="s">
        <v>42</v>
      </c>
      <c r="Y852" s="82" t="s">
        <v>52</v>
      </c>
      <c r="Z852" s="82">
        <v>0</v>
      </c>
      <c r="AA852" s="82">
        <v>10</v>
      </c>
      <c r="AB852" s="82" t="s">
        <v>36</v>
      </c>
      <c r="AC852" s="82" t="s">
        <v>2905</v>
      </c>
      <c r="AD852" s="82" t="s">
        <v>44</v>
      </c>
      <c r="AE852" s="82" t="s">
        <v>45</v>
      </c>
      <c r="AF852" s="82" t="s">
        <v>40</v>
      </c>
      <c r="AG852" s="82" t="s">
        <v>46</v>
      </c>
      <c r="AH852" s="82">
        <v>499.47</v>
      </c>
      <c r="AI852" s="82">
        <v>75.45</v>
      </c>
      <c r="AJ852" s="82">
        <v>205.45</v>
      </c>
      <c r="AK852" s="82"/>
      <c r="AL852" s="82">
        <v>780.37</v>
      </c>
      <c r="AM852" s="82">
        <v>26.01</v>
      </c>
      <c r="AN852" s="109">
        <f t="shared" si="60"/>
        <v>7.811749159058146</v>
      </c>
      <c r="AO852" s="82" t="str">
        <f t="shared" si="62"/>
        <v>1922895</v>
      </c>
      <c r="AP852" s="82">
        <f>VLOOKUP(AO852,Centros!$AA$2:$AB$490,2,FALSE)</f>
        <v>110164</v>
      </c>
      <c r="AQ852" s="82" t="str">
        <f>VLOOKUP(AP852,Centros!$U$2:$V$281,2,FALSE)</f>
        <v>COLEGIO CRISTO REY - MADRID</v>
      </c>
      <c r="AR852" s="82" t="str">
        <f>VLOOKUP(A852,Centros!$AC$2:$AE$349,3,FALSE)</f>
        <v>ALGADI</v>
      </c>
      <c r="AS852" s="82">
        <f t="shared" si="63"/>
        <v>110164</v>
      </c>
      <c r="AT852" s="82">
        <f t="shared" si="61"/>
        <v>19228</v>
      </c>
    </row>
    <row r="853" spans="1:46" x14ac:dyDescent="0.3">
      <c r="A853" s="82">
        <v>19228</v>
      </c>
      <c r="B853" s="82">
        <v>2237</v>
      </c>
      <c r="C853" s="82" t="s">
        <v>9678</v>
      </c>
      <c r="D853" s="82">
        <v>2237</v>
      </c>
      <c r="E853" s="82" t="s">
        <v>35</v>
      </c>
      <c r="F853" s="107">
        <v>45908</v>
      </c>
      <c r="G853" s="82"/>
      <c r="H853" s="82" t="s">
        <v>9679</v>
      </c>
      <c r="I853" s="82" t="s">
        <v>9680</v>
      </c>
      <c r="J853" s="82" t="s">
        <v>36</v>
      </c>
      <c r="K853" s="82" t="s">
        <v>9681</v>
      </c>
      <c r="L853" s="82" t="s">
        <v>9682</v>
      </c>
      <c r="M853" s="82" t="s">
        <v>9683</v>
      </c>
      <c r="N853" s="82" t="s">
        <v>94</v>
      </c>
      <c r="O853" s="82" t="s">
        <v>38</v>
      </c>
      <c r="P853" s="82">
        <v>300</v>
      </c>
      <c r="Q853" s="82" t="s">
        <v>57</v>
      </c>
      <c r="R853" s="82">
        <v>75</v>
      </c>
      <c r="S853" s="82">
        <v>45908</v>
      </c>
      <c r="T853" s="82" t="s">
        <v>7613</v>
      </c>
      <c r="U853" s="82" t="s">
        <v>40</v>
      </c>
      <c r="V853" s="82">
        <v>25480</v>
      </c>
      <c r="W853" s="82" t="s">
        <v>164</v>
      </c>
      <c r="X853" s="82" t="s">
        <v>42</v>
      </c>
      <c r="Y853" s="82" t="s">
        <v>52</v>
      </c>
      <c r="Z853" s="82">
        <v>0</v>
      </c>
      <c r="AA853" s="82">
        <v>10</v>
      </c>
      <c r="AB853" s="82" t="s">
        <v>36</v>
      </c>
      <c r="AC853" s="82" t="s">
        <v>2905</v>
      </c>
      <c r="AD853" s="82" t="s">
        <v>44</v>
      </c>
      <c r="AE853" s="82" t="s">
        <v>45</v>
      </c>
      <c r="AF853" s="82" t="s">
        <v>40</v>
      </c>
      <c r="AG853" s="82" t="s">
        <v>46</v>
      </c>
      <c r="AH853" s="82">
        <v>900.03</v>
      </c>
      <c r="AI853" s="82">
        <v>135.97</v>
      </c>
      <c r="AJ853" s="82">
        <v>368.23</v>
      </c>
      <c r="AK853" s="82"/>
      <c r="AL853" s="82">
        <v>1404.23</v>
      </c>
      <c r="AM853" s="82">
        <v>46.81</v>
      </c>
      <c r="AN853" s="109">
        <f t="shared" si="60"/>
        <v>7.8016666666666667</v>
      </c>
      <c r="AO853" s="82" t="str">
        <f t="shared" si="62"/>
        <v>1922826</v>
      </c>
      <c r="AP853" s="82">
        <f>VLOOKUP(AO853,Centros!$AA$2:$AB$490,2,FALSE)</f>
        <v>110183</v>
      </c>
      <c r="AQ853" s="82" t="str">
        <f>VLOOKUP(AP853,Centros!$U$2:$V$281,2,FALSE)</f>
        <v>REAL COLEGIO ALFONSO XII</v>
      </c>
      <c r="AR853" s="82" t="str">
        <f>VLOOKUP(A853,Centros!$AC$2:$AE$349,3,FALSE)</f>
        <v>ALGADI</v>
      </c>
      <c r="AS853" s="82">
        <f t="shared" si="63"/>
        <v>110183</v>
      </c>
      <c r="AT853" s="82">
        <f t="shared" si="61"/>
        <v>19228</v>
      </c>
    </row>
    <row r="854" spans="1:46" x14ac:dyDescent="0.3">
      <c r="A854" s="82">
        <v>20028</v>
      </c>
      <c r="B854" s="82">
        <v>930</v>
      </c>
      <c r="C854" s="82" t="s">
        <v>9684</v>
      </c>
      <c r="D854" s="82">
        <v>930</v>
      </c>
      <c r="E854" s="82" t="s">
        <v>63</v>
      </c>
      <c r="F854" s="107">
        <v>45931</v>
      </c>
      <c r="G854" s="82"/>
      <c r="H854" s="82" t="s">
        <v>9685</v>
      </c>
      <c r="I854" s="82" t="s">
        <v>9686</v>
      </c>
      <c r="J854" s="82" t="s">
        <v>36</v>
      </c>
      <c r="K854" s="82" t="s">
        <v>9687</v>
      </c>
      <c r="L854" s="82" t="s">
        <v>9688</v>
      </c>
      <c r="M854" s="82" t="s">
        <v>9689</v>
      </c>
      <c r="N854" s="82" t="s">
        <v>37</v>
      </c>
      <c r="O854" s="82" t="s">
        <v>38</v>
      </c>
      <c r="P854" s="82">
        <v>300</v>
      </c>
      <c r="Q854" s="82" t="s">
        <v>78</v>
      </c>
      <c r="R854" s="82">
        <v>25</v>
      </c>
      <c r="S854" s="82">
        <v>45573</v>
      </c>
      <c r="T854" s="82" t="s">
        <v>5702</v>
      </c>
      <c r="U854" s="82" t="s">
        <v>79</v>
      </c>
      <c r="V854" s="82">
        <v>38176</v>
      </c>
      <c r="W854" s="82" t="s">
        <v>62</v>
      </c>
      <c r="X854" s="82" t="s">
        <v>51</v>
      </c>
      <c r="Y854" s="82" t="s">
        <v>43</v>
      </c>
      <c r="Z854" s="82">
        <v>0</v>
      </c>
      <c r="AA854" s="82">
        <v>10</v>
      </c>
      <c r="AB854" s="82" t="s">
        <v>36</v>
      </c>
      <c r="AC854" s="82" t="s">
        <v>2905</v>
      </c>
      <c r="AD854" s="82" t="s">
        <v>44</v>
      </c>
      <c r="AE854" s="82" t="s">
        <v>45</v>
      </c>
      <c r="AF854" s="82" t="s">
        <v>5324</v>
      </c>
      <c r="AG854" s="82" t="s">
        <v>46</v>
      </c>
      <c r="AH854" s="82">
        <v>300.01</v>
      </c>
      <c r="AI854" s="82">
        <v>45.32</v>
      </c>
      <c r="AJ854" s="82">
        <v>126.95</v>
      </c>
      <c r="AK854" s="82"/>
      <c r="AL854" s="82">
        <v>472.28</v>
      </c>
      <c r="AM854" s="82">
        <v>15.74</v>
      </c>
      <c r="AN854" s="109">
        <f t="shared" si="60"/>
        <v>7.87</v>
      </c>
      <c r="AO854" s="82" t="str">
        <f t="shared" si="62"/>
        <v>2002820</v>
      </c>
      <c r="AP854" s="82">
        <f>VLOOKUP(AO854,Centros!$AA$2:$AB$490,2,FALSE)</f>
        <v>110601</v>
      </c>
      <c r="AQ854" s="82" t="str">
        <f>VLOOKUP(AP854,Centros!$U$2:$V$281,2,FALSE)</f>
        <v>C.NTRA. SRA.DE LA MERCED CALLE ZAIDA</v>
      </c>
      <c r="AR854" s="82" t="str">
        <f>VLOOKUP(A854,Centros!$AC$2:$AE$349,3,FALSE)</f>
        <v>SMI</v>
      </c>
      <c r="AS854" s="82">
        <f t="shared" si="63"/>
        <v>110601</v>
      </c>
      <c r="AT854" s="82">
        <f t="shared" si="61"/>
        <v>20028</v>
      </c>
    </row>
    <row r="855" spans="1:46" x14ac:dyDescent="0.3">
      <c r="A855" s="82">
        <v>19228</v>
      </c>
      <c r="B855" s="82">
        <v>41</v>
      </c>
      <c r="C855" s="82" t="s">
        <v>4511</v>
      </c>
      <c r="D855" s="82">
        <v>41</v>
      </c>
      <c r="E855" s="82" t="s">
        <v>35</v>
      </c>
      <c r="F855" s="107">
        <v>44348</v>
      </c>
      <c r="G855" s="82"/>
      <c r="H855" s="82" t="s">
        <v>4512</v>
      </c>
      <c r="I855" s="82" t="s">
        <v>4513</v>
      </c>
      <c r="J855" s="82" t="s">
        <v>4514</v>
      </c>
      <c r="K855" s="82" t="s">
        <v>4515</v>
      </c>
      <c r="L855" s="82" t="s">
        <v>4248</v>
      </c>
      <c r="M855" s="82" t="s">
        <v>4516</v>
      </c>
      <c r="N855" s="82" t="s">
        <v>351</v>
      </c>
      <c r="O855" s="82" t="s">
        <v>38</v>
      </c>
      <c r="P855" s="82">
        <v>100</v>
      </c>
      <c r="Q855" s="82" t="s">
        <v>2951</v>
      </c>
      <c r="R855" s="82">
        <v>100</v>
      </c>
      <c r="S855" s="82">
        <v>30590</v>
      </c>
      <c r="T855" s="82" t="s">
        <v>2828</v>
      </c>
      <c r="U855" s="82" t="s">
        <v>3875</v>
      </c>
      <c r="V855" s="82">
        <v>24574</v>
      </c>
      <c r="W855" s="82" t="s">
        <v>107</v>
      </c>
      <c r="X855" s="82" t="s">
        <v>42</v>
      </c>
      <c r="Y855" s="82" t="s">
        <v>36</v>
      </c>
      <c r="Z855" s="82">
        <v>0</v>
      </c>
      <c r="AA855" s="82">
        <v>10</v>
      </c>
      <c r="AB855" s="82" t="s">
        <v>36</v>
      </c>
      <c r="AC855" s="82" t="s">
        <v>3000</v>
      </c>
      <c r="AD855" s="82" t="s">
        <v>3001</v>
      </c>
      <c r="AE855" s="82" t="s">
        <v>53</v>
      </c>
      <c r="AF855" s="82" t="s">
        <v>119</v>
      </c>
      <c r="AG855" s="82" t="s">
        <v>46</v>
      </c>
      <c r="AH855" s="82">
        <v>1636.32</v>
      </c>
      <c r="AI855" s="82">
        <v>230.82</v>
      </c>
      <c r="AJ855" s="82">
        <v>598.79</v>
      </c>
      <c r="AK855" s="82"/>
      <c r="AL855" s="82">
        <v>2465.9299999999998</v>
      </c>
      <c r="AM855" s="82">
        <v>82.2</v>
      </c>
      <c r="AN855" s="109">
        <f t="shared" si="60"/>
        <v>10.275</v>
      </c>
      <c r="AO855" s="82" t="str">
        <f t="shared" si="62"/>
        <v>192285</v>
      </c>
      <c r="AP855" s="82">
        <f>VLOOKUP(AO855,Centros!$AA$2:$AB$490,2,FALSE)</f>
        <v>120001</v>
      </c>
      <c r="AQ855" s="82" t="str">
        <f>VLOOKUP(AP855,Centros!$U$2:$V$281,2,FALSE)</f>
        <v>COLEGIO MAYOR SAN AGUSTIN</v>
      </c>
      <c r="AR855" s="82" t="str">
        <f>VLOOKUP(A855,Centros!$AC$2:$AE$349,3,FALSE)</f>
        <v>ALGADI</v>
      </c>
      <c r="AS855" s="82">
        <f t="shared" si="63"/>
        <v>120001</v>
      </c>
      <c r="AT855" s="82">
        <f t="shared" si="61"/>
        <v>19228</v>
      </c>
    </row>
    <row r="856" spans="1:46" x14ac:dyDescent="0.3">
      <c r="A856" s="82">
        <v>20028</v>
      </c>
      <c r="B856" s="82">
        <v>53</v>
      </c>
      <c r="C856" s="82" t="s">
        <v>9690</v>
      </c>
      <c r="D856" s="82">
        <v>53</v>
      </c>
      <c r="E856" s="82" t="s">
        <v>63</v>
      </c>
      <c r="F856" s="107">
        <v>45908</v>
      </c>
      <c r="G856" s="82"/>
      <c r="H856" s="82" t="s">
        <v>9691</v>
      </c>
      <c r="I856" s="82" t="s">
        <v>9692</v>
      </c>
      <c r="J856" s="82" t="s">
        <v>9693</v>
      </c>
      <c r="K856" s="82" t="s">
        <v>9694</v>
      </c>
      <c r="L856" s="82" t="s">
        <v>9695</v>
      </c>
      <c r="M856" s="82" t="s">
        <v>9696</v>
      </c>
      <c r="N856" s="82" t="s">
        <v>206</v>
      </c>
      <c r="O856" s="82" t="s">
        <v>38</v>
      </c>
      <c r="P856" s="82">
        <v>300</v>
      </c>
      <c r="Q856" s="82" t="s">
        <v>57</v>
      </c>
      <c r="R856" s="82">
        <v>56.25</v>
      </c>
      <c r="S856" s="82">
        <v>42255</v>
      </c>
      <c r="T856" s="82" t="s">
        <v>2840</v>
      </c>
      <c r="U856" s="82" t="s">
        <v>214</v>
      </c>
      <c r="V856" s="82">
        <v>32077</v>
      </c>
      <c r="W856" s="82" t="s">
        <v>59</v>
      </c>
      <c r="X856" s="82" t="s">
        <v>42</v>
      </c>
      <c r="Y856" s="82" t="s">
        <v>36</v>
      </c>
      <c r="Z856" s="82">
        <v>0</v>
      </c>
      <c r="AA856" s="82">
        <v>10</v>
      </c>
      <c r="AB856" s="82" t="s">
        <v>36</v>
      </c>
      <c r="AC856" s="82" t="s">
        <v>2905</v>
      </c>
      <c r="AD856" s="82" t="s">
        <v>44</v>
      </c>
      <c r="AE856" s="82" t="s">
        <v>45</v>
      </c>
      <c r="AF856" s="82" t="s">
        <v>5324</v>
      </c>
      <c r="AG856" s="82" t="s">
        <v>46</v>
      </c>
      <c r="AH856" s="82">
        <v>837.85</v>
      </c>
      <c r="AI856" s="82">
        <v>101.97</v>
      </c>
      <c r="AJ856" s="82">
        <v>311.75</v>
      </c>
      <c r="AK856" s="82"/>
      <c r="AL856" s="82">
        <v>1251.57</v>
      </c>
      <c r="AM856" s="82">
        <v>41.72</v>
      </c>
      <c r="AN856" s="109">
        <f t="shared" si="60"/>
        <v>9.2711111111111109</v>
      </c>
      <c r="AO856" s="82" t="str">
        <f t="shared" si="62"/>
        <v>2002813</v>
      </c>
      <c r="AP856" s="82">
        <f>VLOOKUP(AO856,Centros!$AA$2:$AB$490,2,FALSE)</f>
        <v>110060</v>
      </c>
      <c r="AQ856" s="82" t="str">
        <f>VLOOKUP(AP856,Centros!$U$2:$V$281,2,FALSE)</f>
        <v>COL. SAN BUENAVENTURA</v>
      </c>
      <c r="AR856" s="82" t="str">
        <f>VLOOKUP(A856,Centros!$AC$2:$AE$349,3,FALSE)</f>
        <v>SMI</v>
      </c>
      <c r="AS856" s="82">
        <f t="shared" si="63"/>
        <v>110060</v>
      </c>
      <c r="AT856" s="82">
        <f t="shared" si="61"/>
        <v>20028</v>
      </c>
    </row>
    <row r="857" spans="1:46" x14ac:dyDescent="0.3">
      <c r="A857" s="82">
        <v>19228</v>
      </c>
      <c r="B857" s="82">
        <v>2194</v>
      </c>
      <c r="C857" s="82" t="s">
        <v>6734</v>
      </c>
      <c r="D857" s="82">
        <v>2194</v>
      </c>
      <c r="E857" s="82" t="s">
        <v>35</v>
      </c>
      <c r="F857" s="107">
        <v>45894</v>
      </c>
      <c r="G857" s="82"/>
      <c r="H857" s="82" t="s">
        <v>6735</v>
      </c>
      <c r="I857" s="82" t="s">
        <v>6736</v>
      </c>
      <c r="J857" s="82" t="s">
        <v>36</v>
      </c>
      <c r="K857" s="82" t="s">
        <v>6737</v>
      </c>
      <c r="L857" s="82" t="s">
        <v>6738</v>
      </c>
      <c r="M857" s="82" t="s">
        <v>6739</v>
      </c>
      <c r="N857" s="82" t="s">
        <v>256</v>
      </c>
      <c r="O857" s="82" t="s">
        <v>38</v>
      </c>
      <c r="P857" s="82">
        <v>200</v>
      </c>
      <c r="Q857" s="82" t="s">
        <v>2925</v>
      </c>
      <c r="R857" s="82">
        <v>37.5</v>
      </c>
      <c r="S857" s="82">
        <v>45894</v>
      </c>
      <c r="T857" s="82" t="s">
        <v>336</v>
      </c>
      <c r="U857" s="82" t="s">
        <v>40</v>
      </c>
      <c r="V857" s="82">
        <v>35295</v>
      </c>
      <c r="W857" s="82" t="s">
        <v>337</v>
      </c>
      <c r="X857" s="82" t="s">
        <v>51</v>
      </c>
      <c r="Y857" s="82" t="s">
        <v>52</v>
      </c>
      <c r="Z857" s="82">
        <v>0</v>
      </c>
      <c r="AA857" s="82">
        <v>10</v>
      </c>
      <c r="AB857" s="82" t="s">
        <v>36</v>
      </c>
      <c r="AC857" s="82" t="s">
        <v>2905</v>
      </c>
      <c r="AD857" s="82" t="s">
        <v>44</v>
      </c>
      <c r="AE857" s="82" t="s">
        <v>45</v>
      </c>
      <c r="AF857" s="82" t="s">
        <v>40</v>
      </c>
      <c r="AG857" s="82" t="s">
        <v>46</v>
      </c>
      <c r="AH857" s="82">
        <v>450.01</v>
      </c>
      <c r="AI857" s="82">
        <v>67.98</v>
      </c>
      <c r="AJ857" s="82">
        <v>184.1</v>
      </c>
      <c r="AK857" s="82"/>
      <c r="AL857" s="82">
        <v>702.09</v>
      </c>
      <c r="AM857" s="82">
        <v>23.4</v>
      </c>
      <c r="AN857" s="109">
        <f t="shared" si="60"/>
        <v>7.8</v>
      </c>
      <c r="AO857" s="82" t="str">
        <f t="shared" si="62"/>
        <v xml:space="preserve">19228104 </v>
      </c>
      <c r="AP857" s="82">
        <f>VLOOKUP(AO857,Centros!$AA$2:$AB$490,2,FALSE)</f>
        <v>340034</v>
      </c>
      <c r="AQ857" s="82" t="str">
        <f>VLOOKUP(AP857,Centros!$U$2:$V$281,2,FALSE)</f>
        <v>COMUNIDAD C. SAN AGUSTIN P. DAMIAN</v>
      </c>
      <c r="AR857" s="82" t="str">
        <f>VLOOKUP(A857,Centros!$AC$2:$AE$349,3,FALSE)</f>
        <v>ALGADI</v>
      </c>
      <c r="AS857" s="82">
        <f t="shared" si="63"/>
        <v>340034</v>
      </c>
      <c r="AT857" s="82">
        <f t="shared" si="61"/>
        <v>19228</v>
      </c>
    </row>
    <row r="858" spans="1:46" x14ac:dyDescent="0.3">
      <c r="A858" s="82">
        <v>19228</v>
      </c>
      <c r="B858" s="82">
        <v>1935</v>
      </c>
      <c r="C858" s="82" t="s">
        <v>4517</v>
      </c>
      <c r="D858" s="82">
        <v>1935</v>
      </c>
      <c r="E858" s="82" t="s">
        <v>35</v>
      </c>
      <c r="F858" s="107">
        <v>45661</v>
      </c>
      <c r="G858" s="82"/>
      <c r="H858" s="82" t="s">
        <v>4518</v>
      </c>
      <c r="I858" s="82" t="s">
        <v>4519</v>
      </c>
      <c r="J858" s="82" t="s">
        <v>36</v>
      </c>
      <c r="K858" s="82" t="s">
        <v>4520</v>
      </c>
      <c r="L858" s="82" t="s">
        <v>4521</v>
      </c>
      <c r="M858" s="82" t="s">
        <v>4522</v>
      </c>
      <c r="N858" s="82" t="s">
        <v>4523</v>
      </c>
      <c r="O858" s="82" t="s">
        <v>1963</v>
      </c>
      <c r="P858" s="82">
        <v>100</v>
      </c>
      <c r="Q858" s="82" t="s">
        <v>2951</v>
      </c>
      <c r="R858" s="82">
        <v>100</v>
      </c>
      <c r="S858" s="82">
        <v>45661</v>
      </c>
      <c r="T858" s="82" t="s">
        <v>1323</v>
      </c>
      <c r="U858" s="82" t="s">
        <v>281</v>
      </c>
      <c r="V858" s="82">
        <v>32638</v>
      </c>
      <c r="W858" s="82" t="s">
        <v>1324</v>
      </c>
      <c r="X858" s="82" t="s">
        <v>51</v>
      </c>
      <c r="Y858" s="82" t="s">
        <v>60</v>
      </c>
      <c r="Z858" s="82">
        <v>0</v>
      </c>
      <c r="AA858" s="82">
        <v>6</v>
      </c>
      <c r="AB858" s="82" t="s">
        <v>36</v>
      </c>
      <c r="AC858" s="82" t="s">
        <v>2905</v>
      </c>
      <c r="AD858" s="82" t="s">
        <v>44</v>
      </c>
      <c r="AE858" s="82" t="s">
        <v>45</v>
      </c>
      <c r="AF858" s="82" t="s">
        <v>4524</v>
      </c>
      <c r="AG858" s="82" t="s">
        <v>46</v>
      </c>
      <c r="AH858" s="82">
        <v>3333.34</v>
      </c>
      <c r="AI858" s="82"/>
      <c r="AJ858" s="82">
        <v>1069</v>
      </c>
      <c r="AK858" s="82"/>
      <c r="AL858" s="82">
        <v>4402.34</v>
      </c>
      <c r="AM858" s="82">
        <v>146.74</v>
      </c>
      <c r="AN858" s="109">
        <f t="shared" si="60"/>
        <v>18.342500000000001</v>
      </c>
      <c r="AO858" s="82" t="str">
        <f t="shared" si="62"/>
        <v>19228128</v>
      </c>
      <c r="AP858" s="82">
        <f>VLOOKUP(AO858,Centros!$AA$2:$AB$490,2,FALSE)</f>
        <v>777782</v>
      </c>
      <c r="AQ858" s="82" t="str">
        <f>VLOOKUP(AP858,Centros!$U$2:$V$281,2,FALSE)</f>
        <v>COCINA CENTRAL NAVE SAN FERNANDO</v>
      </c>
      <c r="AR858" s="82" t="str">
        <f>VLOOKUP(A858,Centros!$AC$2:$AE$349,3,FALSE)</f>
        <v>ALGADI</v>
      </c>
      <c r="AS858" s="82">
        <f t="shared" si="63"/>
        <v>777782</v>
      </c>
      <c r="AT858" s="82">
        <f t="shared" si="61"/>
        <v>19228</v>
      </c>
    </row>
    <row r="859" spans="1:46" x14ac:dyDescent="0.3">
      <c r="A859" s="82">
        <v>19228</v>
      </c>
      <c r="B859" s="82">
        <v>191</v>
      </c>
      <c r="C859" s="82" t="s">
        <v>9698</v>
      </c>
      <c r="D859" s="82">
        <v>191</v>
      </c>
      <c r="E859" s="82" t="s">
        <v>35</v>
      </c>
      <c r="F859" s="107">
        <v>45931</v>
      </c>
      <c r="G859" s="82"/>
      <c r="H859" s="82" t="s">
        <v>9699</v>
      </c>
      <c r="I859" s="82" t="s">
        <v>9700</v>
      </c>
      <c r="J859" s="82" t="s">
        <v>9701</v>
      </c>
      <c r="K859" s="82" t="s">
        <v>9702</v>
      </c>
      <c r="L859" s="82" t="s">
        <v>9703</v>
      </c>
      <c r="M859" s="82" t="s">
        <v>9704</v>
      </c>
      <c r="N859" s="82" t="s">
        <v>196</v>
      </c>
      <c r="O859" s="82" t="s">
        <v>38</v>
      </c>
      <c r="P859" s="82">
        <v>300</v>
      </c>
      <c r="Q859" s="82" t="s">
        <v>57</v>
      </c>
      <c r="R859" s="82">
        <v>51.28</v>
      </c>
      <c r="S859" s="82">
        <v>37538</v>
      </c>
      <c r="T859" s="82" t="s">
        <v>8305</v>
      </c>
      <c r="U859" s="82" t="s">
        <v>90</v>
      </c>
      <c r="V859" s="82">
        <v>23282</v>
      </c>
      <c r="W859" s="82" t="s">
        <v>158</v>
      </c>
      <c r="X859" s="82" t="s">
        <v>42</v>
      </c>
      <c r="Y859" s="82" t="s">
        <v>36</v>
      </c>
      <c r="Z859" s="82">
        <v>0</v>
      </c>
      <c r="AA859" s="82">
        <v>10</v>
      </c>
      <c r="AB859" s="82" t="s">
        <v>818</v>
      </c>
      <c r="AC859" s="82" t="s">
        <v>2825</v>
      </c>
      <c r="AD859" s="82" t="s">
        <v>92</v>
      </c>
      <c r="AE859" s="82" t="s">
        <v>61</v>
      </c>
      <c r="AF859" s="82" t="s">
        <v>9705</v>
      </c>
      <c r="AG859" s="82" t="s">
        <v>46</v>
      </c>
      <c r="AH859" s="82">
        <v>825.77</v>
      </c>
      <c r="AI859" s="82">
        <v>125.43</v>
      </c>
      <c r="AJ859" s="82">
        <v>325.02999999999997</v>
      </c>
      <c r="AK859" s="82"/>
      <c r="AL859" s="82">
        <v>1276.23</v>
      </c>
      <c r="AM859" s="82">
        <v>41.17</v>
      </c>
      <c r="AN859" s="109">
        <f t="shared" si="60"/>
        <v>10.035588923556942</v>
      </c>
      <c r="AO859" s="82" t="str">
        <f t="shared" si="62"/>
        <v>1922825</v>
      </c>
      <c r="AP859" s="82">
        <f>VLOOKUP(AO859,Centros!$AA$2:$AB$490,2,FALSE)</f>
        <v>110056</v>
      </c>
      <c r="AQ859" s="82" t="str">
        <f>VLOOKUP(AP859,Centros!$U$2:$V$281,2,FALSE)</f>
        <v>COLEGIO RAIMUNDO LULIO</v>
      </c>
      <c r="AR859" s="82" t="str">
        <f>VLOOKUP(A859,Centros!$AC$2:$AE$349,3,FALSE)</f>
        <v>ALGADI</v>
      </c>
      <c r="AS859" s="82">
        <f t="shared" si="63"/>
        <v>110056</v>
      </c>
      <c r="AT859" s="82">
        <f t="shared" si="61"/>
        <v>19228</v>
      </c>
    </row>
    <row r="860" spans="1:46" x14ac:dyDescent="0.3">
      <c r="A860" s="82">
        <v>19228</v>
      </c>
      <c r="B860" s="82">
        <v>1760</v>
      </c>
      <c r="C860" s="82" t="s">
        <v>6740</v>
      </c>
      <c r="D860" s="82">
        <v>1760</v>
      </c>
      <c r="E860" s="82" t="s">
        <v>35</v>
      </c>
      <c r="F860" s="107">
        <v>45908</v>
      </c>
      <c r="G860" s="82"/>
      <c r="H860" s="82" t="s">
        <v>6741</v>
      </c>
      <c r="I860" s="82" t="s">
        <v>6742</v>
      </c>
      <c r="J860" s="82" t="s">
        <v>36</v>
      </c>
      <c r="K860" s="82" t="s">
        <v>6743</v>
      </c>
      <c r="L860" s="82" t="s">
        <v>6744</v>
      </c>
      <c r="M860" s="82" t="s">
        <v>6745</v>
      </c>
      <c r="N860" s="82" t="s">
        <v>37</v>
      </c>
      <c r="O860" s="82" t="s">
        <v>38</v>
      </c>
      <c r="P860" s="82">
        <v>300</v>
      </c>
      <c r="Q860" s="82" t="s">
        <v>57</v>
      </c>
      <c r="R860" s="82">
        <v>37.5</v>
      </c>
      <c r="S860" s="82">
        <v>45540</v>
      </c>
      <c r="T860" s="82" t="s">
        <v>6208</v>
      </c>
      <c r="U860" s="82" t="s">
        <v>79</v>
      </c>
      <c r="V860" s="82">
        <v>37957</v>
      </c>
      <c r="W860" s="82" t="s">
        <v>883</v>
      </c>
      <c r="X860" s="82" t="s">
        <v>42</v>
      </c>
      <c r="Y860" s="82" t="s">
        <v>43</v>
      </c>
      <c r="Z860" s="82">
        <v>0</v>
      </c>
      <c r="AA860" s="82">
        <v>10</v>
      </c>
      <c r="AB860" s="82" t="s">
        <v>36</v>
      </c>
      <c r="AC860" s="82" t="s">
        <v>2905</v>
      </c>
      <c r="AD860" s="82" t="s">
        <v>44</v>
      </c>
      <c r="AE860" s="82" t="s">
        <v>45</v>
      </c>
      <c r="AF860" s="82" t="s">
        <v>5415</v>
      </c>
      <c r="AG860" s="82" t="s">
        <v>46</v>
      </c>
      <c r="AH860" s="82">
        <v>450.02</v>
      </c>
      <c r="AI860" s="82">
        <v>67.98</v>
      </c>
      <c r="AJ860" s="82">
        <v>184.1</v>
      </c>
      <c r="AK860" s="82"/>
      <c r="AL860" s="82">
        <v>702.1</v>
      </c>
      <c r="AM860" s="82">
        <v>23.4</v>
      </c>
      <c r="AN860" s="109">
        <f t="shared" si="60"/>
        <v>7.8</v>
      </c>
      <c r="AO860" s="82" t="str">
        <f t="shared" si="62"/>
        <v>19228112</v>
      </c>
      <c r="AP860" s="82">
        <f>VLOOKUP(AO860,Centros!$AA$2:$AB$490,2,FALSE)</f>
        <v>110123</v>
      </c>
      <c r="AQ860" s="82" t="str">
        <f>VLOOKUP(AP860,Centros!$U$2:$V$281,2,FALSE)</f>
        <v>BREWSTER MADRID</v>
      </c>
      <c r="AR860" s="82" t="str">
        <f>VLOOKUP(A860,Centros!$AC$2:$AE$349,3,FALSE)</f>
        <v>ALGADI</v>
      </c>
      <c r="AS860" s="82">
        <f t="shared" si="63"/>
        <v>110123</v>
      </c>
      <c r="AT860" s="82">
        <f t="shared" si="61"/>
        <v>19228</v>
      </c>
    </row>
    <row r="861" spans="1:46" x14ac:dyDescent="0.3">
      <c r="A861" s="82">
        <v>20028</v>
      </c>
      <c r="B861" s="82">
        <v>385</v>
      </c>
      <c r="C861" s="82" t="s">
        <v>6746</v>
      </c>
      <c r="D861" s="82">
        <v>385</v>
      </c>
      <c r="E861" s="82" t="s">
        <v>63</v>
      </c>
      <c r="F861" s="107">
        <v>45908</v>
      </c>
      <c r="G861" s="82"/>
      <c r="H861" s="82" t="s">
        <v>6747</v>
      </c>
      <c r="I861" s="82" t="s">
        <v>6748</v>
      </c>
      <c r="J861" s="82" t="s">
        <v>36</v>
      </c>
      <c r="K861" s="82" t="s">
        <v>6749</v>
      </c>
      <c r="L861" s="82" t="s">
        <v>109</v>
      </c>
      <c r="M861" s="82" t="s">
        <v>6750</v>
      </c>
      <c r="N861" s="82" t="s">
        <v>37</v>
      </c>
      <c r="O861" s="82" t="s">
        <v>38</v>
      </c>
      <c r="P861" s="82">
        <v>300</v>
      </c>
      <c r="Q861" s="82" t="s">
        <v>57</v>
      </c>
      <c r="R861" s="82">
        <v>31.25</v>
      </c>
      <c r="S861" s="82">
        <v>44474</v>
      </c>
      <c r="T861" s="82" t="s">
        <v>6067</v>
      </c>
      <c r="U861" s="82" t="s">
        <v>79</v>
      </c>
      <c r="V861" s="82">
        <v>23411</v>
      </c>
      <c r="W861" s="82" t="s">
        <v>204</v>
      </c>
      <c r="X861" s="82" t="s">
        <v>42</v>
      </c>
      <c r="Y861" s="82" t="s">
        <v>66</v>
      </c>
      <c r="Z861" s="82">
        <v>0</v>
      </c>
      <c r="AA861" s="82">
        <v>10</v>
      </c>
      <c r="AB861" s="82" t="s">
        <v>36</v>
      </c>
      <c r="AC861" s="82" t="s">
        <v>2905</v>
      </c>
      <c r="AD861" s="82" t="s">
        <v>44</v>
      </c>
      <c r="AE861" s="82" t="s">
        <v>45</v>
      </c>
      <c r="AF861" s="82" t="s">
        <v>99</v>
      </c>
      <c r="AG861" s="82" t="s">
        <v>46</v>
      </c>
      <c r="AH861" s="82">
        <v>375.02</v>
      </c>
      <c r="AI861" s="82">
        <v>56.65</v>
      </c>
      <c r="AJ861" s="82">
        <v>160.07</v>
      </c>
      <c r="AK861" s="82"/>
      <c r="AL861" s="82">
        <v>591.74</v>
      </c>
      <c r="AM861" s="82">
        <v>19.72</v>
      </c>
      <c r="AN861" s="109">
        <f t="shared" si="60"/>
        <v>7.8879999999999999</v>
      </c>
      <c r="AO861" s="82" t="str">
        <f t="shared" si="62"/>
        <v>2002830</v>
      </c>
      <c r="AP861" s="82">
        <f>VLOOKUP(AO861,Centros!$AA$2:$AB$490,2,FALSE)</f>
        <v>110002</v>
      </c>
      <c r="AQ861" s="82" t="str">
        <f>VLOOKUP(AP861,Centros!$U$2:$V$281,2,FALSE)</f>
        <v>CEIIP JOVELLANOS LM</v>
      </c>
      <c r="AR861" s="82" t="str">
        <f>VLOOKUP(A861,Centros!$AC$2:$AE$349,3,FALSE)</f>
        <v>SMI</v>
      </c>
      <c r="AS861" s="82">
        <f t="shared" si="63"/>
        <v>110002</v>
      </c>
      <c r="AT861" s="82">
        <f t="shared" si="61"/>
        <v>20028</v>
      </c>
    </row>
    <row r="862" spans="1:46" x14ac:dyDescent="0.3">
      <c r="A862" s="82">
        <v>19247</v>
      </c>
      <c r="B862" s="82">
        <v>9</v>
      </c>
      <c r="C862" s="82" t="s">
        <v>4525</v>
      </c>
      <c r="D862" s="82">
        <v>9</v>
      </c>
      <c r="E862" s="82" t="s">
        <v>2746</v>
      </c>
      <c r="F862" s="107">
        <v>45627</v>
      </c>
      <c r="G862" s="82"/>
      <c r="H862" s="82" t="s">
        <v>4526</v>
      </c>
      <c r="I862" s="82" t="s">
        <v>4527</v>
      </c>
      <c r="J862" s="82" t="s">
        <v>36</v>
      </c>
      <c r="K862" s="82" t="s">
        <v>4528</v>
      </c>
      <c r="L862" s="82" t="s">
        <v>4529</v>
      </c>
      <c r="M862" s="82" t="s">
        <v>4530</v>
      </c>
      <c r="N862" s="82" t="s">
        <v>4299</v>
      </c>
      <c r="O862" s="82" t="s">
        <v>1537</v>
      </c>
      <c r="P862" s="82">
        <v>289</v>
      </c>
      <c r="Q862" s="82" t="s">
        <v>3315</v>
      </c>
      <c r="R862" s="82">
        <v>40</v>
      </c>
      <c r="S862" s="82">
        <v>43988</v>
      </c>
      <c r="T862" s="82" t="s">
        <v>2747</v>
      </c>
      <c r="U862" s="82" t="s">
        <v>4531</v>
      </c>
      <c r="V862" s="82">
        <v>25325</v>
      </c>
      <c r="W862" s="82" t="s">
        <v>70</v>
      </c>
      <c r="X862" s="82" t="s">
        <v>42</v>
      </c>
      <c r="Y862" s="82" t="s">
        <v>36</v>
      </c>
      <c r="Z862" s="82">
        <v>0</v>
      </c>
      <c r="AA862" s="82">
        <v>10</v>
      </c>
      <c r="AB862" s="82" t="s">
        <v>36</v>
      </c>
      <c r="AC862" s="82" t="s">
        <v>3584</v>
      </c>
      <c r="AD862" s="82" t="s">
        <v>3585</v>
      </c>
      <c r="AE862" s="82" t="s">
        <v>45</v>
      </c>
      <c r="AF862" s="82" t="s">
        <v>4531</v>
      </c>
      <c r="AG862" s="82" t="s">
        <v>46</v>
      </c>
      <c r="AH862" s="82">
        <v>524.67999999999995</v>
      </c>
      <c r="AI862" s="82">
        <v>81.31</v>
      </c>
      <c r="AJ862" s="82">
        <v>197.45</v>
      </c>
      <c r="AK862" s="82"/>
      <c r="AL862" s="82">
        <v>803.44</v>
      </c>
      <c r="AM862" s="82">
        <v>25.92</v>
      </c>
      <c r="AN862" s="109">
        <f t="shared" si="60"/>
        <v>8.1</v>
      </c>
      <c r="AO862" s="82" t="str">
        <f t="shared" si="62"/>
        <v>192471</v>
      </c>
      <c r="AP862" s="82">
        <f>VLOOKUP(AO862,Centros!$AA$2:$AB$490,2,FALSE)</f>
        <v>350005</v>
      </c>
      <c r="AQ862" s="82" t="str">
        <f>VLOOKUP(AP862,Centros!$U$2:$V$281,2,FALSE)</f>
        <v xml:space="preserve">CONVENTO DE LOS AGUSTINOS FILIPINOS </v>
      </c>
      <c r="AR862" s="82" t="str">
        <f>VLOOKUP(A862,Centros!$AC$2:$AE$349,3,FALSE)</f>
        <v>ALGADI</v>
      </c>
      <c r="AS862" s="82">
        <f t="shared" si="63"/>
        <v>350005</v>
      </c>
      <c r="AT862" s="82">
        <f t="shared" si="61"/>
        <v>19247</v>
      </c>
    </row>
    <row r="863" spans="1:46" x14ac:dyDescent="0.3">
      <c r="A863" s="82">
        <v>19228</v>
      </c>
      <c r="B863" s="82">
        <v>648</v>
      </c>
      <c r="C863" s="82" t="s">
        <v>419</v>
      </c>
      <c r="D863" s="82">
        <v>648</v>
      </c>
      <c r="E863" s="82" t="s">
        <v>35</v>
      </c>
      <c r="F863" s="107">
        <v>45890</v>
      </c>
      <c r="G863" s="82"/>
      <c r="H863" s="82" t="s">
        <v>420</v>
      </c>
      <c r="I863" s="82" t="s">
        <v>421</v>
      </c>
      <c r="J863" s="82" t="s">
        <v>36</v>
      </c>
      <c r="K863" s="82" t="s">
        <v>422</v>
      </c>
      <c r="L863" s="82" t="s">
        <v>826</v>
      </c>
      <c r="M863" s="82" t="s">
        <v>423</v>
      </c>
      <c r="N863" s="82" t="s">
        <v>37</v>
      </c>
      <c r="O863" s="82" t="s">
        <v>38</v>
      </c>
      <c r="P863" s="82">
        <v>300</v>
      </c>
      <c r="Q863" s="82" t="s">
        <v>57</v>
      </c>
      <c r="R863" s="82">
        <v>51.28</v>
      </c>
      <c r="S863" s="82">
        <v>40458</v>
      </c>
      <c r="T863" s="82" t="s">
        <v>2837</v>
      </c>
      <c r="U863" s="82" t="s">
        <v>90</v>
      </c>
      <c r="V863" s="82">
        <v>28204</v>
      </c>
      <c r="W863" s="82" t="s">
        <v>142</v>
      </c>
      <c r="X863" s="82" t="s">
        <v>42</v>
      </c>
      <c r="Y863" s="82" t="s">
        <v>66</v>
      </c>
      <c r="Z863" s="82">
        <v>0</v>
      </c>
      <c r="AA863" s="82">
        <v>10</v>
      </c>
      <c r="AB863" s="82" t="s">
        <v>818</v>
      </c>
      <c r="AC863" s="82" t="s">
        <v>2825</v>
      </c>
      <c r="AD863" s="82" t="s">
        <v>92</v>
      </c>
      <c r="AE863" s="82" t="s">
        <v>83</v>
      </c>
      <c r="AF863" s="82" t="s">
        <v>68</v>
      </c>
      <c r="AG863" s="82" t="s">
        <v>46</v>
      </c>
      <c r="AH863" s="82">
        <v>781.97</v>
      </c>
      <c r="AI863" s="82">
        <v>118.78</v>
      </c>
      <c r="AJ863" s="82">
        <v>307.79000000000002</v>
      </c>
      <c r="AK863" s="82"/>
      <c r="AL863" s="82">
        <v>1208.54</v>
      </c>
      <c r="AM863" s="82">
        <v>38.99</v>
      </c>
      <c r="AN863" s="109">
        <f t="shared" si="60"/>
        <v>9.5041926677067075</v>
      </c>
      <c r="AO863" s="82" t="str">
        <f t="shared" si="62"/>
        <v>1922837</v>
      </c>
      <c r="AP863" s="82">
        <f>VLOOKUP(AO863,Centros!$AA$2:$AB$490,2,FALSE)</f>
        <v>110084</v>
      </c>
      <c r="AQ863" s="82" t="str">
        <f>VLOOKUP(AP863,Centros!$U$2:$V$281,2,FALSE)</f>
        <v>COL. SAN AGUSTIN -LOS NEGRALES</v>
      </c>
      <c r="AR863" s="82" t="str">
        <f>VLOOKUP(A863,Centros!$AC$2:$AE$349,3,FALSE)</f>
        <v>ALGADI</v>
      </c>
      <c r="AS863" s="82">
        <f t="shared" si="63"/>
        <v>110084</v>
      </c>
      <c r="AT863" s="82">
        <f t="shared" si="61"/>
        <v>19228</v>
      </c>
    </row>
    <row r="864" spans="1:46" x14ac:dyDescent="0.3">
      <c r="A864" s="82">
        <v>20028</v>
      </c>
      <c r="B864" s="82">
        <v>386</v>
      </c>
      <c r="C864" s="82" t="s">
        <v>6751</v>
      </c>
      <c r="D864" s="82">
        <v>386</v>
      </c>
      <c r="E864" s="82" t="s">
        <v>63</v>
      </c>
      <c r="F864" s="107">
        <v>45908</v>
      </c>
      <c r="G864" s="82"/>
      <c r="H864" s="82" t="s">
        <v>6752</v>
      </c>
      <c r="I864" s="82" t="s">
        <v>6753</v>
      </c>
      <c r="J864" s="82" t="s">
        <v>36</v>
      </c>
      <c r="K864" s="82" t="s">
        <v>6754</v>
      </c>
      <c r="L864" s="82" t="s">
        <v>6755</v>
      </c>
      <c r="M864" s="82" t="s">
        <v>6756</v>
      </c>
      <c r="N864" s="82" t="s">
        <v>36</v>
      </c>
      <c r="O864" s="82" t="s">
        <v>38</v>
      </c>
      <c r="P864" s="82">
        <v>300</v>
      </c>
      <c r="Q864" s="82" t="s">
        <v>57</v>
      </c>
      <c r="R864" s="82">
        <v>31.25</v>
      </c>
      <c r="S864" s="82">
        <v>44452</v>
      </c>
      <c r="T864" s="82" t="s">
        <v>6067</v>
      </c>
      <c r="U864" s="82" t="s">
        <v>79</v>
      </c>
      <c r="V864" s="82">
        <v>32381</v>
      </c>
      <c r="W864" s="82" t="s">
        <v>204</v>
      </c>
      <c r="X864" s="82" t="s">
        <v>42</v>
      </c>
      <c r="Y864" s="82" t="s">
        <v>66</v>
      </c>
      <c r="Z864" s="82">
        <v>0</v>
      </c>
      <c r="AA864" s="82">
        <v>10</v>
      </c>
      <c r="AB864" s="82" t="s">
        <v>36</v>
      </c>
      <c r="AC864" s="82" t="s">
        <v>2905</v>
      </c>
      <c r="AD864" s="82" t="s">
        <v>44</v>
      </c>
      <c r="AE864" s="82" t="s">
        <v>45</v>
      </c>
      <c r="AF864" s="82" t="s">
        <v>99</v>
      </c>
      <c r="AG864" s="82" t="s">
        <v>46</v>
      </c>
      <c r="AH864" s="82">
        <v>375.02</v>
      </c>
      <c r="AI864" s="82">
        <v>56.65</v>
      </c>
      <c r="AJ864" s="82">
        <v>160.07</v>
      </c>
      <c r="AK864" s="82"/>
      <c r="AL864" s="82">
        <v>591.74</v>
      </c>
      <c r="AM864" s="82">
        <v>19.72</v>
      </c>
      <c r="AN864" s="109">
        <f t="shared" si="60"/>
        <v>7.8879999999999999</v>
      </c>
      <c r="AO864" s="82" t="str">
        <f t="shared" si="62"/>
        <v>2002830</v>
      </c>
      <c r="AP864" s="82">
        <f>VLOOKUP(AO864,Centros!$AA$2:$AB$490,2,FALSE)</f>
        <v>110002</v>
      </c>
      <c r="AQ864" s="82" t="str">
        <f>VLOOKUP(AP864,Centros!$U$2:$V$281,2,FALSE)</f>
        <v>CEIIP JOVELLANOS LM</v>
      </c>
      <c r="AR864" s="82" t="str">
        <f>VLOOKUP(A864,Centros!$AC$2:$AE$349,3,FALSE)</f>
        <v>SMI</v>
      </c>
      <c r="AS864" s="82">
        <f t="shared" si="63"/>
        <v>110002</v>
      </c>
      <c r="AT864" s="82">
        <f t="shared" si="61"/>
        <v>20028</v>
      </c>
    </row>
    <row r="865" spans="1:46" x14ac:dyDescent="0.3">
      <c r="A865" s="82">
        <v>19228</v>
      </c>
      <c r="B865" s="82">
        <v>68</v>
      </c>
      <c r="C865" s="82" t="s">
        <v>4532</v>
      </c>
      <c r="D865" s="82">
        <v>68</v>
      </c>
      <c r="E865" s="82" t="s">
        <v>35</v>
      </c>
      <c r="F865" s="107">
        <v>44896</v>
      </c>
      <c r="G865" s="82"/>
      <c r="H865" s="82" t="s">
        <v>4533</v>
      </c>
      <c r="I865" s="82" t="s">
        <v>4534</v>
      </c>
      <c r="J865" s="82" t="s">
        <v>4535</v>
      </c>
      <c r="K865" s="82" t="s">
        <v>4536</v>
      </c>
      <c r="L865" s="82" t="s">
        <v>4537</v>
      </c>
      <c r="M865" s="82" t="s">
        <v>4538</v>
      </c>
      <c r="N865" s="82" t="s">
        <v>411</v>
      </c>
      <c r="O865" s="82" t="s">
        <v>38</v>
      </c>
      <c r="P865" s="82">
        <v>100</v>
      </c>
      <c r="Q865" s="82" t="s">
        <v>2951</v>
      </c>
      <c r="R865" s="82">
        <v>100</v>
      </c>
      <c r="S865" s="82">
        <v>42292</v>
      </c>
      <c r="T865" s="82" t="s">
        <v>2832</v>
      </c>
      <c r="U865" s="82" t="s">
        <v>124</v>
      </c>
      <c r="V865" s="82">
        <v>29708</v>
      </c>
      <c r="W865" s="82" t="s">
        <v>115</v>
      </c>
      <c r="X865" s="82" t="s">
        <v>51</v>
      </c>
      <c r="Y865" s="82" t="s">
        <v>36</v>
      </c>
      <c r="Z865" s="82">
        <v>0</v>
      </c>
      <c r="AA865" s="82">
        <v>4</v>
      </c>
      <c r="AB865" s="82" t="s">
        <v>36</v>
      </c>
      <c r="AC865" s="82" t="s">
        <v>2905</v>
      </c>
      <c r="AD865" s="82" t="s">
        <v>44</v>
      </c>
      <c r="AE865" s="82" t="s">
        <v>61</v>
      </c>
      <c r="AF865" s="82" t="s">
        <v>71</v>
      </c>
      <c r="AG865" s="82" t="s">
        <v>46</v>
      </c>
      <c r="AH865" s="82">
        <v>1983.19</v>
      </c>
      <c r="AI865" s="82">
        <v>289.26</v>
      </c>
      <c r="AJ865" s="82">
        <v>728.77</v>
      </c>
      <c r="AK865" s="82"/>
      <c r="AL865" s="82">
        <v>3001.22</v>
      </c>
      <c r="AM865" s="82">
        <v>100.04</v>
      </c>
      <c r="AN865" s="109">
        <f t="shared" si="60"/>
        <v>12.505000000000001</v>
      </c>
      <c r="AO865" s="82" t="str">
        <f t="shared" si="62"/>
        <v>192288</v>
      </c>
      <c r="AP865" s="82">
        <f>VLOOKUP(AO865,Centros!$AA$2:$AB$490,2,FALSE)</f>
        <v>110085</v>
      </c>
      <c r="AQ865" s="82" t="str">
        <f>VLOOKUP(AP865,Centros!$U$2:$V$281,2,FALSE)</f>
        <v>COLEGIO VIRGEN DE MIRASIERRA</v>
      </c>
      <c r="AR865" s="82" t="str">
        <f>VLOOKUP(A865,Centros!$AC$2:$AE$349,3,FALSE)</f>
        <v>ALGADI</v>
      </c>
      <c r="AS865" s="82">
        <f t="shared" si="63"/>
        <v>110085</v>
      </c>
      <c r="AT865" s="82">
        <f t="shared" si="61"/>
        <v>19228</v>
      </c>
    </row>
    <row r="866" spans="1:46" x14ac:dyDescent="0.3">
      <c r="A866" s="82">
        <v>19228</v>
      </c>
      <c r="B866" s="82">
        <v>228</v>
      </c>
      <c r="C866" s="82" t="s">
        <v>4539</v>
      </c>
      <c r="D866" s="82">
        <v>228</v>
      </c>
      <c r="E866" s="82" t="s">
        <v>35</v>
      </c>
      <c r="F866" s="107">
        <v>44669</v>
      </c>
      <c r="G866" s="82"/>
      <c r="H866" s="82" t="s">
        <v>4540</v>
      </c>
      <c r="I866" s="82" t="s">
        <v>4541</v>
      </c>
      <c r="J866" s="82" t="s">
        <v>4542</v>
      </c>
      <c r="K866" s="82" t="s">
        <v>4542</v>
      </c>
      <c r="L866" s="82" t="s">
        <v>4543</v>
      </c>
      <c r="M866" s="82" t="s">
        <v>4544</v>
      </c>
      <c r="N866" s="82" t="s">
        <v>264</v>
      </c>
      <c r="O866" s="82" t="s">
        <v>38</v>
      </c>
      <c r="P866" s="82">
        <v>100</v>
      </c>
      <c r="Q866" s="82" t="s">
        <v>2951</v>
      </c>
      <c r="R866" s="82">
        <v>100</v>
      </c>
      <c r="S866" s="82">
        <v>44669</v>
      </c>
      <c r="T866" s="82" t="s">
        <v>4272</v>
      </c>
      <c r="U866" s="82" t="s">
        <v>40</v>
      </c>
      <c r="V866" s="82">
        <v>27601</v>
      </c>
      <c r="W866" s="82" t="s">
        <v>120</v>
      </c>
      <c r="X866" s="82" t="s">
        <v>42</v>
      </c>
      <c r="Y866" s="82" t="s">
        <v>36</v>
      </c>
      <c r="Z866" s="82">
        <v>0</v>
      </c>
      <c r="AA866" s="82">
        <v>10</v>
      </c>
      <c r="AB866" s="82" t="s">
        <v>36</v>
      </c>
      <c r="AC866" s="82" t="s">
        <v>2905</v>
      </c>
      <c r="AD866" s="82" t="s">
        <v>44</v>
      </c>
      <c r="AE866" s="82" t="s">
        <v>61</v>
      </c>
      <c r="AF866" s="82" t="s">
        <v>121</v>
      </c>
      <c r="AG866" s="82" t="s">
        <v>46</v>
      </c>
      <c r="AH866" s="82">
        <v>1200.04</v>
      </c>
      <c r="AI866" s="82">
        <v>181.29</v>
      </c>
      <c r="AJ866" s="82">
        <v>442.98</v>
      </c>
      <c r="AK866" s="82"/>
      <c r="AL866" s="82">
        <v>1824.31</v>
      </c>
      <c r="AM866" s="82">
        <v>60.81</v>
      </c>
      <c r="AN866" s="109">
        <f t="shared" si="60"/>
        <v>7.6012500000000003</v>
      </c>
      <c r="AO866" s="82" t="str">
        <f t="shared" si="62"/>
        <v>1922829</v>
      </c>
      <c r="AP866" s="82">
        <f>VLOOKUP(AO866,Centros!$AA$2:$AB$490,2,FALSE)</f>
        <v>510014</v>
      </c>
      <c r="AQ866" s="82" t="str">
        <f>VLOOKUP(AP866,Centros!$U$2:$V$281,2,FALSE)</f>
        <v>CURIA PROV AGUSTINOS</v>
      </c>
      <c r="AR866" s="82" t="str">
        <f>VLOOKUP(A866,Centros!$AC$2:$AE$349,3,FALSE)</f>
        <v>ALGADI</v>
      </c>
      <c r="AS866" s="82">
        <f t="shared" si="63"/>
        <v>510014</v>
      </c>
      <c r="AT866" s="82">
        <f t="shared" si="61"/>
        <v>19228</v>
      </c>
    </row>
    <row r="867" spans="1:46" x14ac:dyDescent="0.3">
      <c r="A867" s="82">
        <v>19228</v>
      </c>
      <c r="B867" s="82">
        <v>955</v>
      </c>
      <c r="C867" s="82" t="s">
        <v>4545</v>
      </c>
      <c r="D867" s="82">
        <v>955</v>
      </c>
      <c r="E867" s="82" t="s">
        <v>35</v>
      </c>
      <c r="F867" s="107">
        <v>44805</v>
      </c>
      <c r="G867" s="82"/>
      <c r="H867" s="82" t="s">
        <v>4546</v>
      </c>
      <c r="I867" s="82" t="s">
        <v>4547</v>
      </c>
      <c r="J867" s="82" t="s">
        <v>36</v>
      </c>
      <c r="K867" s="82" t="s">
        <v>4548</v>
      </c>
      <c r="L867" s="82" t="s">
        <v>101</v>
      </c>
      <c r="M867" s="82" t="s">
        <v>4549</v>
      </c>
      <c r="N867" s="82" t="s">
        <v>37</v>
      </c>
      <c r="O867" s="82" t="s">
        <v>38</v>
      </c>
      <c r="P867" s="82">
        <v>100</v>
      </c>
      <c r="Q867" s="82" t="s">
        <v>2951</v>
      </c>
      <c r="R867" s="82">
        <v>100</v>
      </c>
      <c r="S867" s="82">
        <v>44805</v>
      </c>
      <c r="T867" s="82" t="s">
        <v>3733</v>
      </c>
      <c r="U867" s="82" t="s">
        <v>155</v>
      </c>
      <c r="V867" s="82">
        <v>22173</v>
      </c>
      <c r="W867" s="82" t="s">
        <v>425</v>
      </c>
      <c r="X867" s="82" t="s">
        <v>42</v>
      </c>
      <c r="Y867" s="82" t="s">
        <v>36</v>
      </c>
      <c r="Z867" s="82">
        <v>0</v>
      </c>
      <c r="AA867" s="82">
        <v>10</v>
      </c>
      <c r="AB867" s="82" t="s">
        <v>36</v>
      </c>
      <c r="AC867" s="82" t="s">
        <v>2905</v>
      </c>
      <c r="AD867" s="82" t="s">
        <v>44</v>
      </c>
      <c r="AE867" s="82" t="s">
        <v>61</v>
      </c>
      <c r="AF867" s="82" t="s">
        <v>88</v>
      </c>
      <c r="AG867" s="82" t="s">
        <v>46</v>
      </c>
      <c r="AH867" s="82">
        <v>1188.19</v>
      </c>
      <c r="AI867" s="82">
        <v>193.14</v>
      </c>
      <c r="AJ867" s="82">
        <v>442.98</v>
      </c>
      <c r="AK867" s="82"/>
      <c r="AL867" s="82">
        <v>1824.31</v>
      </c>
      <c r="AM867" s="82">
        <v>60.81</v>
      </c>
      <c r="AN867" s="109">
        <f t="shared" si="60"/>
        <v>7.6012500000000003</v>
      </c>
      <c r="AO867" s="82" t="str">
        <f t="shared" si="62"/>
        <v>1922874</v>
      </c>
      <c r="AP867" s="82">
        <f>VLOOKUP(AO867,Centros!$AA$2:$AB$490,2,FALSE)</f>
        <v>340013</v>
      </c>
      <c r="AQ867" s="82" t="str">
        <f>VLOOKUP(AP867,Centros!$U$2:$V$281,2,FALSE)</f>
        <v>CLARETIANOS BUEN SUCESO</v>
      </c>
      <c r="AR867" s="82" t="str">
        <f>VLOOKUP(A867,Centros!$AC$2:$AE$349,3,FALSE)</f>
        <v>ALGADI</v>
      </c>
      <c r="AS867" s="82">
        <f t="shared" si="63"/>
        <v>340013</v>
      </c>
      <c r="AT867" s="82">
        <f t="shared" si="61"/>
        <v>19228</v>
      </c>
    </row>
    <row r="868" spans="1:46" x14ac:dyDescent="0.3">
      <c r="A868" s="82">
        <v>19228</v>
      </c>
      <c r="B868" s="82">
        <v>2151</v>
      </c>
      <c r="C868" s="82" t="s">
        <v>4550</v>
      </c>
      <c r="D868" s="82">
        <v>2151</v>
      </c>
      <c r="E868" s="82" t="s">
        <v>35</v>
      </c>
      <c r="F868" s="107">
        <v>45810</v>
      </c>
      <c r="G868" s="82"/>
      <c r="H868" s="82" t="s">
        <v>4551</v>
      </c>
      <c r="I868" s="82" t="s">
        <v>4552</v>
      </c>
      <c r="J868" s="82" t="s">
        <v>36</v>
      </c>
      <c r="K868" s="82" t="s">
        <v>4553</v>
      </c>
      <c r="L868" s="82" t="s">
        <v>4554</v>
      </c>
      <c r="M868" s="82" t="s">
        <v>4555</v>
      </c>
      <c r="N868" s="82" t="s">
        <v>37</v>
      </c>
      <c r="O868" s="82" t="s">
        <v>38</v>
      </c>
      <c r="P868" s="82">
        <v>100</v>
      </c>
      <c r="Q868" s="82" t="s">
        <v>2951</v>
      </c>
      <c r="R868" s="82">
        <v>100</v>
      </c>
      <c r="S868" s="82">
        <v>45810</v>
      </c>
      <c r="T868" s="82" t="s">
        <v>2831</v>
      </c>
      <c r="U868" s="82" t="s">
        <v>287</v>
      </c>
      <c r="V868" s="82">
        <v>36817</v>
      </c>
      <c r="W868" s="82" t="s">
        <v>91</v>
      </c>
      <c r="X868" s="82" t="s">
        <v>51</v>
      </c>
      <c r="Y868" s="82" t="s">
        <v>52</v>
      </c>
      <c r="Z868" s="82">
        <v>0</v>
      </c>
      <c r="AA868" s="82">
        <v>10</v>
      </c>
      <c r="AB868" s="82" t="s">
        <v>36</v>
      </c>
      <c r="AC868" s="82" t="s">
        <v>2905</v>
      </c>
      <c r="AD868" s="82" t="s">
        <v>44</v>
      </c>
      <c r="AE868" s="82" t="s">
        <v>45</v>
      </c>
      <c r="AF868" s="82" t="s">
        <v>287</v>
      </c>
      <c r="AG868" s="82" t="s">
        <v>46</v>
      </c>
      <c r="AH868" s="82">
        <v>1300</v>
      </c>
      <c r="AI868" s="82">
        <v>216.67</v>
      </c>
      <c r="AJ868" s="82">
        <v>486.39</v>
      </c>
      <c r="AK868" s="82"/>
      <c r="AL868" s="82">
        <v>2003.06</v>
      </c>
      <c r="AM868" s="82">
        <v>66.77</v>
      </c>
      <c r="AN868" s="109">
        <f t="shared" si="60"/>
        <v>8.3462499999999995</v>
      </c>
      <c r="AO868" s="82" t="str">
        <f t="shared" si="62"/>
        <v>1922861</v>
      </c>
      <c r="AP868" s="82">
        <f>VLOOKUP(AO868,Centros!$AA$2:$AB$490,2,FALSE)</f>
        <v>110807</v>
      </c>
      <c r="AQ868" s="82" t="str">
        <f>VLOOKUP(AP868,Centros!$U$2:$V$281,2,FALSE)</f>
        <v>COLEGIO NTRA SRA BUEN CONSEJO</v>
      </c>
      <c r="AR868" s="82" t="str">
        <f>VLOOKUP(A868,Centros!$AC$2:$AE$349,3,FALSE)</f>
        <v>ALGADI</v>
      </c>
      <c r="AS868" s="82">
        <f t="shared" si="63"/>
        <v>110807</v>
      </c>
      <c r="AT868" s="82">
        <f t="shared" si="61"/>
        <v>19228</v>
      </c>
    </row>
    <row r="869" spans="1:46" x14ac:dyDescent="0.3">
      <c r="A869" s="82">
        <v>20028</v>
      </c>
      <c r="B869" s="82">
        <v>477</v>
      </c>
      <c r="C869" s="82" t="s">
        <v>6758</v>
      </c>
      <c r="D869" s="82">
        <v>477</v>
      </c>
      <c r="E869" s="82" t="s">
        <v>63</v>
      </c>
      <c r="F869" s="107">
        <v>45908</v>
      </c>
      <c r="G869" s="82"/>
      <c r="H869" s="82" t="s">
        <v>6759</v>
      </c>
      <c r="I869" s="82" t="s">
        <v>6760</v>
      </c>
      <c r="J869" s="82" t="s">
        <v>36</v>
      </c>
      <c r="K869" s="82" t="s">
        <v>6761</v>
      </c>
      <c r="L869" s="82" t="s">
        <v>6762</v>
      </c>
      <c r="M869" s="82" t="s">
        <v>6763</v>
      </c>
      <c r="N869" s="82" t="s">
        <v>37</v>
      </c>
      <c r="O869" s="82" t="s">
        <v>38</v>
      </c>
      <c r="P869" s="82">
        <v>300</v>
      </c>
      <c r="Q869" s="82" t="s">
        <v>78</v>
      </c>
      <c r="R869" s="82">
        <v>50</v>
      </c>
      <c r="S869" s="82">
        <v>44810</v>
      </c>
      <c r="T869" s="82" t="s">
        <v>5923</v>
      </c>
      <c r="U869" s="82" t="s">
        <v>79</v>
      </c>
      <c r="V869" s="82">
        <v>35533</v>
      </c>
      <c r="W869" s="82" t="s">
        <v>125</v>
      </c>
      <c r="X869" s="82" t="s">
        <v>42</v>
      </c>
      <c r="Y869" s="82" t="s">
        <v>66</v>
      </c>
      <c r="Z869" s="82">
        <v>0</v>
      </c>
      <c r="AA869" s="82">
        <v>10</v>
      </c>
      <c r="AB869" s="82" t="s">
        <v>36</v>
      </c>
      <c r="AC869" s="82" t="s">
        <v>2905</v>
      </c>
      <c r="AD869" s="82" t="s">
        <v>44</v>
      </c>
      <c r="AE869" s="82" t="s">
        <v>45</v>
      </c>
      <c r="AF869" s="82" t="s">
        <v>345</v>
      </c>
      <c r="AG869" s="82" t="s">
        <v>46</v>
      </c>
      <c r="AH869" s="82">
        <v>600.02</v>
      </c>
      <c r="AI869" s="82">
        <v>90.64</v>
      </c>
      <c r="AJ869" s="82">
        <v>253.89</v>
      </c>
      <c r="AK869" s="82"/>
      <c r="AL869" s="82">
        <v>944.55</v>
      </c>
      <c r="AM869" s="82">
        <v>31.49</v>
      </c>
      <c r="AN869" s="109">
        <f t="shared" si="60"/>
        <v>7.8724999999999996</v>
      </c>
      <c r="AO869" s="82" t="str">
        <f t="shared" si="62"/>
        <v>2002832</v>
      </c>
      <c r="AP869" s="82">
        <f>VLOOKUP(AO869,Centros!$AA$2:$AB$490,2,FALSE)</f>
        <v>110201</v>
      </c>
      <c r="AQ869" s="82" t="str">
        <f>VLOOKUP(AP869,Centros!$U$2:$V$281,2,FALSE)</f>
        <v>GREDOS SAN DIEGO - VALLECAS</v>
      </c>
      <c r="AR869" s="82" t="str">
        <f>VLOOKUP(A869,Centros!$AC$2:$AE$349,3,FALSE)</f>
        <v>SMI</v>
      </c>
      <c r="AS869" s="82">
        <f t="shared" si="63"/>
        <v>110201</v>
      </c>
      <c r="AT869" s="82">
        <f t="shared" si="61"/>
        <v>20028</v>
      </c>
    </row>
    <row r="870" spans="1:46" x14ac:dyDescent="0.3">
      <c r="A870" s="82">
        <v>20039</v>
      </c>
      <c r="B870" s="82">
        <v>1</v>
      </c>
      <c r="C870" s="82" t="s">
        <v>4556</v>
      </c>
      <c r="D870" s="82">
        <v>1</v>
      </c>
      <c r="E870" s="82" t="s">
        <v>409</v>
      </c>
      <c r="F870" s="107">
        <v>45313</v>
      </c>
      <c r="G870" s="82"/>
      <c r="H870" s="82" t="s">
        <v>4557</v>
      </c>
      <c r="I870" s="82" t="s">
        <v>4558</v>
      </c>
      <c r="J870" s="82" t="s">
        <v>36</v>
      </c>
      <c r="K870" s="82" t="s">
        <v>4559</v>
      </c>
      <c r="L870" s="82" t="s">
        <v>4560</v>
      </c>
      <c r="M870" s="82" t="s">
        <v>4561</v>
      </c>
      <c r="N870" s="82" t="s">
        <v>4562</v>
      </c>
      <c r="O870" s="82" t="s">
        <v>145</v>
      </c>
      <c r="P870" s="82">
        <v>200</v>
      </c>
      <c r="Q870" s="82" t="s">
        <v>2925</v>
      </c>
      <c r="R870" s="82">
        <v>42.2</v>
      </c>
      <c r="S870" s="82">
        <v>39356</v>
      </c>
      <c r="T870" s="82" t="s">
        <v>2898</v>
      </c>
      <c r="U870" s="82" t="s">
        <v>325</v>
      </c>
      <c r="V870" s="82">
        <v>29614</v>
      </c>
      <c r="W870" s="82" t="s">
        <v>70</v>
      </c>
      <c r="X870" s="82" t="s">
        <v>42</v>
      </c>
      <c r="Y870" s="82" t="s">
        <v>36</v>
      </c>
      <c r="Z870" s="82">
        <v>0</v>
      </c>
      <c r="AA870" s="82">
        <v>10</v>
      </c>
      <c r="AB870" s="82" t="s">
        <v>36</v>
      </c>
      <c r="AC870" s="82" t="s">
        <v>2914</v>
      </c>
      <c r="AD870" s="82" t="s">
        <v>44</v>
      </c>
      <c r="AE870" s="82" t="s">
        <v>45</v>
      </c>
      <c r="AF870" s="82" t="s">
        <v>4563</v>
      </c>
      <c r="AG870" s="82" t="s">
        <v>46</v>
      </c>
      <c r="AH870" s="82">
        <v>544.25</v>
      </c>
      <c r="AI870" s="82">
        <v>86.85</v>
      </c>
      <c r="AJ870" s="82">
        <v>209.34</v>
      </c>
      <c r="AK870" s="82"/>
      <c r="AL870" s="82">
        <v>840.44</v>
      </c>
      <c r="AM870" s="82">
        <v>28.01</v>
      </c>
      <c r="AN870" s="109">
        <f t="shared" si="60"/>
        <v>8.2968009478672986</v>
      </c>
      <c r="AO870" s="82" t="str">
        <f t="shared" si="62"/>
        <v>200391</v>
      </c>
      <c r="AP870" s="82">
        <f>VLOOKUP(AO870,Centros!$AA$2:$AB$490,2,FALSE)</f>
        <v>110015</v>
      </c>
      <c r="AQ870" s="82" t="str">
        <f>VLOOKUP(AP870,Centros!$U$2:$V$281,2,FALSE)</f>
        <v>COLEGIO SAN AGUSTIN - CANTABRIA</v>
      </c>
      <c r="AR870" s="82" t="str">
        <f>VLOOKUP(A870,Centros!$AC$2:$AE$349,3,FALSE)</f>
        <v>SMI</v>
      </c>
      <c r="AS870" s="82">
        <f t="shared" si="63"/>
        <v>110015</v>
      </c>
      <c r="AT870" s="82">
        <f t="shared" si="61"/>
        <v>20039</v>
      </c>
    </row>
    <row r="871" spans="1:46" x14ac:dyDescent="0.3">
      <c r="A871" s="82">
        <v>19228</v>
      </c>
      <c r="B871" s="82">
        <v>1743</v>
      </c>
      <c r="C871" s="82" t="s">
        <v>6764</v>
      </c>
      <c r="D871" s="82">
        <v>1743</v>
      </c>
      <c r="E871" s="82" t="s">
        <v>35</v>
      </c>
      <c r="F871" s="107">
        <v>45908</v>
      </c>
      <c r="G871" s="82"/>
      <c r="H871" s="82" t="s">
        <v>6765</v>
      </c>
      <c r="I871" s="82" t="s">
        <v>6766</v>
      </c>
      <c r="J871" s="82" t="s">
        <v>6767</v>
      </c>
      <c r="K871" s="82" t="s">
        <v>6768</v>
      </c>
      <c r="L871" s="82" t="s">
        <v>6769</v>
      </c>
      <c r="M871" s="82" t="s">
        <v>6770</v>
      </c>
      <c r="N871" s="82" t="s">
        <v>5832</v>
      </c>
      <c r="O871" s="82" t="s">
        <v>38</v>
      </c>
      <c r="P871" s="82">
        <v>300</v>
      </c>
      <c r="Q871" s="82" t="s">
        <v>78</v>
      </c>
      <c r="R871" s="82">
        <v>100</v>
      </c>
      <c r="S871" s="82">
        <v>40070</v>
      </c>
      <c r="T871" s="82" t="s">
        <v>5270</v>
      </c>
      <c r="U871" s="82" t="s">
        <v>58</v>
      </c>
      <c r="V871" s="82">
        <v>25370</v>
      </c>
      <c r="W871" s="82" t="s">
        <v>896</v>
      </c>
      <c r="X871" s="82" t="s">
        <v>42</v>
      </c>
      <c r="Y871" s="82" t="s">
        <v>36</v>
      </c>
      <c r="Z871" s="82">
        <v>0</v>
      </c>
      <c r="AA871" s="82">
        <v>10</v>
      </c>
      <c r="AB871" s="82" t="s">
        <v>36</v>
      </c>
      <c r="AC871" s="82" t="s">
        <v>2905</v>
      </c>
      <c r="AD871" s="82" t="s">
        <v>44</v>
      </c>
      <c r="AE871" s="82" t="s">
        <v>45</v>
      </c>
      <c r="AF871" s="82" t="s">
        <v>58</v>
      </c>
      <c r="AG871" s="82" t="s">
        <v>46</v>
      </c>
      <c r="AH871" s="82">
        <v>1313.73</v>
      </c>
      <c r="AI871" s="82">
        <v>181.29</v>
      </c>
      <c r="AJ871" s="82">
        <v>479.46</v>
      </c>
      <c r="AK871" s="82"/>
      <c r="AL871" s="82">
        <v>1974.48</v>
      </c>
      <c r="AM871" s="82">
        <v>65.819999999999993</v>
      </c>
      <c r="AN871" s="109">
        <f t="shared" si="60"/>
        <v>8.2274999999999991</v>
      </c>
      <c r="AO871" s="82" t="str">
        <f t="shared" si="62"/>
        <v>19228119</v>
      </c>
      <c r="AP871" s="82">
        <f>VLOOKUP(AO871,Centros!$AA$2:$AB$490,2,FALSE)</f>
        <v>110301</v>
      </c>
      <c r="AQ871" s="82" t="str">
        <f>VLOOKUP(AP871,Centros!$U$2:$V$281,2,FALSE)</f>
        <v>FUND. ED. MARY WARD (IRL. SOTO)</v>
      </c>
      <c r="AR871" s="82" t="str">
        <f>VLOOKUP(A871,Centros!$AC$2:$AE$349,3,FALSE)</f>
        <v>ALGADI</v>
      </c>
      <c r="AS871" s="82">
        <f t="shared" si="63"/>
        <v>110301</v>
      </c>
      <c r="AT871" s="82">
        <f t="shared" si="61"/>
        <v>19228</v>
      </c>
    </row>
    <row r="872" spans="1:46" x14ac:dyDescent="0.3">
      <c r="A872" s="82">
        <v>19228</v>
      </c>
      <c r="B872" s="82">
        <v>1339</v>
      </c>
      <c r="C872" s="82" t="s">
        <v>9706</v>
      </c>
      <c r="D872" s="82">
        <v>1339</v>
      </c>
      <c r="E872" s="82" t="s">
        <v>35</v>
      </c>
      <c r="F872" s="107">
        <v>45904</v>
      </c>
      <c r="G872" s="82"/>
      <c r="H872" s="82" t="s">
        <v>9707</v>
      </c>
      <c r="I872" s="82" t="s">
        <v>9708</v>
      </c>
      <c r="J872" s="82" t="s">
        <v>36</v>
      </c>
      <c r="K872" s="82" t="s">
        <v>9709</v>
      </c>
      <c r="L872" s="82" t="s">
        <v>9710</v>
      </c>
      <c r="M872" s="82" t="s">
        <v>9711</v>
      </c>
      <c r="N872" s="82" t="s">
        <v>283</v>
      </c>
      <c r="O872" s="82" t="s">
        <v>38</v>
      </c>
      <c r="P872" s="82">
        <v>300</v>
      </c>
      <c r="Q872" s="82" t="s">
        <v>78</v>
      </c>
      <c r="R872" s="82">
        <v>50</v>
      </c>
      <c r="S872" s="82">
        <v>38260</v>
      </c>
      <c r="T872" s="82" t="s">
        <v>7405</v>
      </c>
      <c r="U872" s="82" t="s">
        <v>58</v>
      </c>
      <c r="V872" s="82">
        <v>26288</v>
      </c>
      <c r="W872" s="82" t="s">
        <v>127</v>
      </c>
      <c r="X872" s="82" t="s">
        <v>42</v>
      </c>
      <c r="Y872" s="82" t="s">
        <v>52</v>
      </c>
      <c r="Z872" s="82">
        <v>0</v>
      </c>
      <c r="AA872" s="82">
        <v>10</v>
      </c>
      <c r="AB872" s="82" t="s">
        <v>36</v>
      </c>
      <c r="AC872" s="82" t="s">
        <v>2905</v>
      </c>
      <c r="AD872" s="82" t="s">
        <v>44</v>
      </c>
      <c r="AE872" s="82" t="s">
        <v>45</v>
      </c>
      <c r="AF872" s="82" t="s">
        <v>36</v>
      </c>
      <c r="AG872" s="82" t="s">
        <v>46</v>
      </c>
      <c r="AH872" s="82">
        <v>716.43</v>
      </c>
      <c r="AI872" s="82">
        <v>90.64</v>
      </c>
      <c r="AJ872" s="82">
        <v>258.83</v>
      </c>
      <c r="AK872" s="82"/>
      <c r="AL872" s="82">
        <v>1065.9000000000001</v>
      </c>
      <c r="AM872" s="82">
        <v>35.53</v>
      </c>
      <c r="AN872" s="109">
        <f t="shared" si="60"/>
        <v>8.8825000000000003</v>
      </c>
      <c r="AO872" s="82" t="str">
        <f t="shared" si="62"/>
        <v>19228107</v>
      </c>
      <c r="AP872" s="82">
        <f>VLOOKUP(AO872,Centros!$AA$2:$AB$490,2,FALSE)</f>
        <v>110216</v>
      </c>
      <c r="AQ872" s="82" t="str">
        <f>VLOOKUP(AP872,Centros!$U$2:$V$281,2,FALSE)</f>
        <v>COL. MATER INMACULATA</v>
      </c>
      <c r="AR872" s="82" t="str">
        <f>VLOOKUP(A872,Centros!$AC$2:$AE$349,3,FALSE)</f>
        <v>ALGADI</v>
      </c>
      <c r="AS872" s="82">
        <f t="shared" si="63"/>
        <v>110216</v>
      </c>
      <c r="AT872" s="82">
        <f t="shared" si="61"/>
        <v>19228</v>
      </c>
    </row>
    <row r="873" spans="1:46" x14ac:dyDescent="0.3">
      <c r="A873" s="82">
        <v>19228</v>
      </c>
      <c r="B873" s="82">
        <v>226</v>
      </c>
      <c r="C873" s="82" t="s">
        <v>9712</v>
      </c>
      <c r="D873" s="82">
        <v>226</v>
      </c>
      <c r="E873" s="82" t="s">
        <v>35</v>
      </c>
      <c r="F873" s="107">
        <v>45931</v>
      </c>
      <c r="G873" s="82"/>
      <c r="H873" s="82" t="s">
        <v>9713</v>
      </c>
      <c r="I873" s="82" t="s">
        <v>9714</v>
      </c>
      <c r="J873" s="82" t="s">
        <v>36</v>
      </c>
      <c r="K873" s="82" t="s">
        <v>9715</v>
      </c>
      <c r="L873" s="82" t="s">
        <v>9716</v>
      </c>
      <c r="M873" s="82" t="s">
        <v>9717</v>
      </c>
      <c r="N873" s="82" t="s">
        <v>9718</v>
      </c>
      <c r="O873" s="82" t="s">
        <v>38</v>
      </c>
      <c r="P873" s="82">
        <v>300</v>
      </c>
      <c r="Q873" s="82" t="s">
        <v>85</v>
      </c>
      <c r="R873" s="82">
        <v>100</v>
      </c>
      <c r="S873" s="82">
        <v>37144</v>
      </c>
      <c r="T873" s="82" t="s">
        <v>9719</v>
      </c>
      <c r="U873" s="82" t="s">
        <v>126</v>
      </c>
      <c r="V873" s="82">
        <v>25572</v>
      </c>
      <c r="W873" s="82" t="s">
        <v>119</v>
      </c>
      <c r="X873" s="82" t="s">
        <v>42</v>
      </c>
      <c r="Y873" s="82" t="s">
        <v>36</v>
      </c>
      <c r="Z873" s="82">
        <v>0</v>
      </c>
      <c r="AA873" s="82">
        <v>6</v>
      </c>
      <c r="AB873" s="82" t="s">
        <v>36</v>
      </c>
      <c r="AC873" s="82" t="s">
        <v>2905</v>
      </c>
      <c r="AD873" s="82" t="s">
        <v>44</v>
      </c>
      <c r="AE873" s="82" t="s">
        <v>61</v>
      </c>
      <c r="AF873" s="82" t="s">
        <v>71</v>
      </c>
      <c r="AG873" s="82" t="s">
        <v>46</v>
      </c>
      <c r="AH873" s="82">
        <v>1533.68</v>
      </c>
      <c r="AI873" s="82">
        <v>193.14</v>
      </c>
      <c r="AJ873" s="82">
        <v>553.79</v>
      </c>
      <c r="AK873" s="82"/>
      <c r="AL873" s="82">
        <v>2280.61</v>
      </c>
      <c r="AM873" s="82">
        <v>76.02</v>
      </c>
      <c r="AN873" s="109">
        <f t="shared" si="60"/>
        <v>9.5024999999999995</v>
      </c>
      <c r="AO873" s="82" t="str">
        <f t="shared" si="62"/>
        <v>1922839</v>
      </c>
      <c r="AP873" s="82">
        <f>VLOOKUP(AO873,Centros!$AA$2:$AB$490,2,FALSE)</f>
        <v>110032</v>
      </c>
      <c r="AQ873" s="82" t="str">
        <f>VLOOKUP(AP873,Centros!$U$2:$V$281,2,FALSE)</f>
        <v>COLEGIO LA NATIVIDAD</v>
      </c>
      <c r="AR873" s="82" t="str">
        <f>VLOOKUP(A873,Centros!$AC$2:$AE$349,3,FALSE)</f>
        <v>ALGADI</v>
      </c>
      <c r="AS873" s="82">
        <f t="shared" si="63"/>
        <v>110032</v>
      </c>
      <c r="AT873" s="82">
        <f t="shared" si="61"/>
        <v>19228</v>
      </c>
    </row>
    <row r="874" spans="1:46" x14ac:dyDescent="0.3">
      <c r="A874" s="82">
        <v>19228</v>
      </c>
      <c r="B874" s="82">
        <v>205</v>
      </c>
      <c r="C874" s="82" t="s">
        <v>9720</v>
      </c>
      <c r="D874" s="82">
        <v>205</v>
      </c>
      <c r="E874" s="82" t="s">
        <v>35</v>
      </c>
      <c r="F874" s="107">
        <v>45904</v>
      </c>
      <c r="G874" s="82"/>
      <c r="H874" s="82" t="s">
        <v>9721</v>
      </c>
      <c r="I874" s="82" t="s">
        <v>9722</v>
      </c>
      <c r="J874" s="82" t="s">
        <v>36</v>
      </c>
      <c r="K874" s="82" t="s">
        <v>9723</v>
      </c>
      <c r="L874" s="82" t="s">
        <v>9724</v>
      </c>
      <c r="M874" s="82" t="s">
        <v>9725</v>
      </c>
      <c r="N874" s="82" t="s">
        <v>238</v>
      </c>
      <c r="O874" s="82" t="s">
        <v>38</v>
      </c>
      <c r="P874" s="82">
        <v>300</v>
      </c>
      <c r="Q874" s="82" t="s">
        <v>57</v>
      </c>
      <c r="R874" s="82">
        <v>50</v>
      </c>
      <c r="S874" s="82">
        <v>43348</v>
      </c>
      <c r="T874" s="82" t="s">
        <v>7613</v>
      </c>
      <c r="U874" s="82" t="s">
        <v>106</v>
      </c>
      <c r="V874" s="82">
        <v>23619</v>
      </c>
      <c r="W874" s="82" t="s">
        <v>164</v>
      </c>
      <c r="X874" s="82" t="s">
        <v>42</v>
      </c>
      <c r="Y874" s="82" t="s">
        <v>5728</v>
      </c>
      <c r="Z874" s="82">
        <v>0</v>
      </c>
      <c r="AA874" s="82">
        <v>10</v>
      </c>
      <c r="AB874" s="82" t="s">
        <v>36</v>
      </c>
      <c r="AC874" s="82" t="s">
        <v>2905</v>
      </c>
      <c r="AD874" s="82" t="s">
        <v>44</v>
      </c>
      <c r="AE874" s="82" t="s">
        <v>53</v>
      </c>
      <c r="AF874" s="82" t="s">
        <v>62</v>
      </c>
      <c r="AG874" s="82" t="s">
        <v>46</v>
      </c>
      <c r="AH874" s="82">
        <v>600.03</v>
      </c>
      <c r="AI874" s="82">
        <v>90.64</v>
      </c>
      <c r="AJ874" s="82">
        <v>245.47</v>
      </c>
      <c r="AK874" s="82"/>
      <c r="AL874" s="82">
        <v>936.14</v>
      </c>
      <c r="AM874" s="82">
        <v>31.2</v>
      </c>
      <c r="AN874" s="109">
        <f t="shared" si="60"/>
        <v>7.8</v>
      </c>
      <c r="AO874" s="82" t="str">
        <f t="shared" si="62"/>
        <v>1922826</v>
      </c>
      <c r="AP874" s="82">
        <f>VLOOKUP(AO874,Centros!$AA$2:$AB$490,2,FALSE)</f>
        <v>110183</v>
      </c>
      <c r="AQ874" s="82" t="str">
        <f>VLOOKUP(AP874,Centros!$U$2:$V$281,2,FALSE)</f>
        <v>REAL COLEGIO ALFONSO XII</v>
      </c>
      <c r="AR874" s="82" t="str">
        <f>VLOOKUP(A874,Centros!$AC$2:$AE$349,3,FALSE)</f>
        <v>ALGADI</v>
      </c>
      <c r="AS874" s="82">
        <f t="shared" si="63"/>
        <v>110183</v>
      </c>
      <c r="AT874" s="82">
        <f t="shared" si="61"/>
        <v>19228</v>
      </c>
    </row>
    <row r="875" spans="1:46" x14ac:dyDescent="0.3">
      <c r="A875" s="82">
        <v>19228</v>
      </c>
      <c r="B875" s="82">
        <v>61</v>
      </c>
      <c r="C875" s="82" t="s">
        <v>4564</v>
      </c>
      <c r="D875" s="82">
        <v>61</v>
      </c>
      <c r="E875" s="82" t="s">
        <v>35</v>
      </c>
      <c r="F875" s="107">
        <v>44348</v>
      </c>
      <c r="G875" s="82"/>
      <c r="H875" s="82" t="s">
        <v>4565</v>
      </c>
      <c r="I875" s="82" t="s">
        <v>4566</v>
      </c>
      <c r="J875" s="82" t="s">
        <v>4567</v>
      </c>
      <c r="K875" s="82" t="s">
        <v>4567</v>
      </c>
      <c r="L875" s="82" t="s">
        <v>4568</v>
      </c>
      <c r="M875" s="82" t="s">
        <v>4569</v>
      </c>
      <c r="N875" s="82" t="s">
        <v>340</v>
      </c>
      <c r="O875" s="82" t="s">
        <v>38</v>
      </c>
      <c r="P875" s="82">
        <v>100</v>
      </c>
      <c r="Q875" s="82" t="s">
        <v>2951</v>
      </c>
      <c r="R875" s="82">
        <v>100</v>
      </c>
      <c r="S875" s="82">
        <v>41227</v>
      </c>
      <c r="T875" s="82" t="s">
        <v>2830</v>
      </c>
      <c r="U875" s="82" t="s">
        <v>2999</v>
      </c>
      <c r="V875" s="82">
        <v>25393</v>
      </c>
      <c r="W875" s="82" t="s">
        <v>80</v>
      </c>
      <c r="X875" s="82" t="s">
        <v>42</v>
      </c>
      <c r="Y875" s="82" t="s">
        <v>36</v>
      </c>
      <c r="Z875" s="82">
        <v>0</v>
      </c>
      <c r="AA875" s="82">
        <v>10</v>
      </c>
      <c r="AB875" s="82" t="s">
        <v>36</v>
      </c>
      <c r="AC875" s="82" t="s">
        <v>3000</v>
      </c>
      <c r="AD875" s="82" t="s">
        <v>3001</v>
      </c>
      <c r="AE875" s="82" t="s">
        <v>53</v>
      </c>
      <c r="AF875" s="82" t="s">
        <v>119</v>
      </c>
      <c r="AG875" s="82" t="s">
        <v>46</v>
      </c>
      <c r="AH875" s="82">
        <v>1243.21</v>
      </c>
      <c r="AI875" s="82">
        <v>203.14</v>
      </c>
      <c r="AJ875" s="82">
        <v>463.84</v>
      </c>
      <c r="AK875" s="82"/>
      <c r="AL875" s="82">
        <v>1910.19</v>
      </c>
      <c r="AM875" s="82">
        <v>63.67</v>
      </c>
      <c r="AN875" s="109">
        <f t="shared" si="60"/>
        <v>7.9587500000000002</v>
      </c>
      <c r="AO875" s="82" t="str">
        <f t="shared" si="62"/>
        <v>192287</v>
      </c>
      <c r="AP875" s="82">
        <f>VLOOKUP(AO875,Centros!$AA$2:$AB$490,2,FALSE)</f>
        <v>120028</v>
      </c>
      <c r="AQ875" s="82" t="str">
        <f>VLOOKUP(AP875,Centros!$U$2:$V$281,2,FALSE)</f>
        <v>C.M.STA.MARIA DEL PINO</v>
      </c>
      <c r="AR875" s="82" t="str">
        <f>VLOOKUP(A875,Centros!$AC$2:$AE$349,3,FALSE)</f>
        <v>ALGADI</v>
      </c>
      <c r="AS875" s="82">
        <f t="shared" si="63"/>
        <v>120028</v>
      </c>
      <c r="AT875" s="82">
        <f t="shared" si="61"/>
        <v>19228</v>
      </c>
    </row>
    <row r="876" spans="1:46" x14ac:dyDescent="0.3">
      <c r="A876" s="82">
        <v>19228</v>
      </c>
      <c r="B876" s="82">
        <v>62</v>
      </c>
      <c r="C876" s="82" t="s">
        <v>4570</v>
      </c>
      <c r="D876" s="82">
        <v>62</v>
      </c>
      <c r="E876" s="82" t="s">
        <v>35</v>
      </c>
      <c r="F876" s="107">
        <v>44348</v>
      </c>
      <c r="G876" s="82"/>
      <c r="H876" s="82" t="s">
        <v>4571</v>
      </c>
      <c r="I876" s="82" t="s">
        <v>4572</v>
      </c>
      <c r="J876" s="82" t="s">
        <v>36</v>
      </c>
      <c r="K876" s="82" t="s">
        <v>4573</v>
      </c>
      <c r="L876" s="82" t="s">
        <v>4574</v>
      </c>
      <c r="M876" s="82" t="s">
        <v>4575</v>
      </c>
      <c r="N876" s="82" t="s">
        <v>105</v>
      </c>
      <c r="O876" s="82" t="s">
        <v>38</v>
      </c>
      <c r="P876" s="82">
        <v>100</v>
      </c>
      <c r="Q876" s="82" t="s">
        <v>2951</v>
      </c>
      <c r="R876" s="82">
        <v>100</v>
      </c>
      <c r="S876" s="82">
        <v>36418</v>
      </c>
      <c r="T876" s="82" t="s">
        <v>2830</v>
      </c>
      <c r="U876" s="82" t="s">
        <v>2999</v>
      </c>
      <c r="V876" s="82">
        <v>27799</v>
      </c>
      <c r="W876" s="82" t="s">
        <v>80</v>
      </c>
      <c r="X876" s="82" t="s">
        <v>42</v>
      </c>
      <c r="Y876" s="82" t="s">
        <v>36</v>
      </c>
      <c r="Z876" s="82">
        <v>0</v>
      </c>
      <c r="AA876" s="82">
        <v>10</v>
      </c>
      <c r="AB876" s="82" t="s">
        <v>36</v>
      </c>
      <c r="AC876" s="82" t="s">
        <v>3000</v>
      </c>
      <c r="AD876" s="82" t="s">
        <v>3001</v>
      </c>
      <c r="AE876" s="82" t="s">
        <v>53</v>
      </c>
      <c r="AF876" s="82" t="s">
        <v>119</v>
      </c>
      <c r="AG876" s="82" t="s">
        <v>46</v>
      </c>
      <c r="AH876" s="82">
        <v>1371.48</v>
      </c>
      <c r="AI876" s="82">
        <v>224.1</v>
      </c>
      <c r="AJ876" s="82">
        <v>511.7</v>
      </c>
      <c r="AK876" s="82"/>
      <c r="AL876" s="82">
        <v>2107.2800000000002</v>
      </c>
      <c r="AM876" s="82">
        <v>70.239999999999995</v>
      </c>
      <c r="AN876" s="109">
        <f t="shared" si="60"/>
        <v>8.7799999999999994</v>
      </c>
      <c r="AO876" s="82" t="str">
        <f t="shared" si="62"/>
        <v>192287</v>
      </c>
      <c r="AP876" s="82">
        <f>VLOOKUP(AO876,Centros!$AA$2:$AB$490,2,FALSE)</f>
        <v>120028</v>
      </c>
      <c r="AQ876" s="82" t="str">
        <f>VLOOKUP(AP876,Centros!$U$2:$V$281,2,FALSE)</f>
        <v>C.M.STA.MARIA DEL PINO</v>
      </c>
      <c r="AR876" s="82" t="str">
        <f>VLOOKUP(A876,Centros!$AC$2:$AE$349,3,FALSE)</f>
        <v>ALGADI</v>
      </c>
      <c r="AS876" s="82">
        <f t="shared" si="63"/>
        <v>120028</v>
      </c>
      <c r="AT876" s="82">
        <f t="shared" si="61"/>
        <v>19228</v>
      </c>
    </row>
    <row r="877" spans="1:46" x14ac:dyDescent="0.3">
      <c r="A877" s="82">
        <v>19208</v>
      </c>
      <c r="B877" s="82">
        <v>58</v>
      </c>
      <c r="C877" s="82" t="s">
        <v>9728</v>
      </c>
      <c r="D877" s="82">
        <v>58</v>
      </c>
      <c r="E877" s="82" t="s">
        <v>1226</v>
      </c>
      <c r="F877" s="107">
        <v>45915</v>
      </c>
      <c r="G877" s="82"/>
      <c r="H877" s="82" t="s">
        <v>9729</v>
      </c>
      <c r="I877" s="82" t="s">
        <v>9730</v>
      </c>
      <c r="J877" s="82" t="s">
        <v>36</v>
      </c>
      <c r="K877" s="82" t="s">
        <v>9731</v>
      </c>
      <c r="L877" s="82" t="s">
        <v>9732</v>
      </c>
      <c r="M877" s="82" t="s">
        <v>9733</v>
      </c>
      <c r="N877" s="82" t="s">
        <v>1135</v>
      </c>
      <c r="O877" s="82" t="s">
        <v>81</v>
      </c>
      <c r="P877" s="82">
        <v>300</v>
      </c>
      <c r="Q877" s="82" t="s">
        <v>78</v>
      </c>
      <c r="R877" s="82">
        <v>50</v>
      </c>
      <c r="S877" s="82">
        <v>39337</v>
      </c>
      <c r="T877" s="82" t="s">
        <v>1242</v>
      </c>
      <c r="U877" s="82" t="s">
        <v>2729</v>
      </c>
      <c r="V877" s="82">
        <v>22522</v>
      </c>
      <c r="W877" s="82" t="s">
        <v>111</v>
      </c>
      <c r="X877" s="82" t="s">
        <v>42</v>
      </c>
      <c r="Y877" s="82" t="s">
        <v>36</v>
      </c>
      <c r="Z877" s="82">
        <v>0</v>
      </c>
      <c r="AA877" s="82">
        <v>10</v>
      </c>
      <c r="AB877" s="82" t="s">
        <v>36</v>
      </c>
      <c r="AC877" s="82" t="s">
        <v>2906</v>
      </c>
      <c r="AD877" s="82" t="s">
        <v>44</v>
      </c>
      <c r="AE877" s="82" t="s">
        <v>45</v>
      </c>
      <c r="AF877" s="82" t="s">
        <v>40</v>
      </c>
      <c r="AG877" s="82" t="s">
        <v>46</v>
      </c>
      <c r="AH877" s="82">
        <v>811.7</v>
      </c>
      <c r="AI877" s="82">
        <v>127</v>
      </c>
      <c r="AJ877" s="82">
        <v>301.04000000000002</v>
      </c>
      <c r="AK877" s="82"/>
      <c r="AL877" s="82">
        <v>1239.74</v>
      </c>
      <c r="AM877" s="82">
        <v>39.99</v>
      </c>
      <c r="AN877" s="109">
        <f t="shared" si="60"/>
        <v>9.9975000000000005</v>
      </c>
      <c r="AO877" s="82" t="str">
        <f t="shared" si="62"/>
        <v>192083</v>
      </c>
      <c r="AP877" s="82">
        <f>VLOOKUP(AO877,Centros!$AA$2:$AB$490,2,FALSE)</f>
        <v>110025</v>
      </c>
      <c r="AQ877" s="82" t="str">
        <f>VLOOKUP(AP877,Centros!$U$2:$V$281,2,FALSE)</f>
        <v>COLEGIO TERESIANAS GANDUXER</v>
      </c>
      <c r="AR877" s="82" t="str">
        <f>VLOOKUP(A877,Centros!$AC$2:$AE$349,3,FALSE)</f>
        <v>ALGADI</v>
      </c>
      <c r="AS877" s="82">
        <f t="shared" si="63"/>
        <v>110025</v>
      </c>
      <c r="AT877" s="82">
        <f t="shared" si="61"/>
        <v>19208</v>
      </c>
    </row>
    <row r="878" spans="1:46" x14ac:dyDescent="0.3">
      <c r="A878" s="82">
        <v>19228</v>
      </c>
      <c r="B878" s="82">
        <v>164</v>
      </c>
      <c r="C878" s="82" t="s">
        <v>4576</v>
      </c>
      <c r="D878" s="82">
        <v>164</v>
      </c>
      <c r="E878" s="82" t="s">
        <v>35</v>
      </c>
      <c r="F878" s="107">
        <v>44501</v>
      </c>
      <c r="G878" s="82"/>
      <c r="H878" s="82" t="s">
        <v>4577</v>
      </c>
      <c r="I878" s="82" t="s">
        <v>4578</v>
      </c>
      <c r="J878" s="82" t="s">
        <v>4579</v>
      </c>
      <c r="K878" s="82" t="s">
        <v>4580</v>
      </c>
      <c r="L878" s="82" t="s">
        <v>4581</v>
      </c>
      <c r="M878" s="82" t="s">
        <v>4582</v>
      </c>
      <c r="N878" s="82" t="s">
        <v>3024</v>
      </c>
      <c r="O878" s="82" t="s">
        <v>38</v>
      </c>
      <c r="P878" s="82">
        <v>100</v>
      </c>
      <c r="Q878" s="82" t="s">
        <v>2951</v>
      </c>
      <c r="R878" s="82">
        <v>100</v>
      </c>
      <c r="S878" s="82">
        <v>42268</v>
      </c>
      <c r="T878" s="82" t="s">
        <v>4272</v>
      </c>
      <c r="U878" s="82" t="s">
        <v>155</v>
      </c>
      <c r="V878" s="82">
        <v>24793</v>
      </c>
      <c r="W878" s="82" t="s">
        <v>120</v>
      </c>
      <c r="X878" s="82" t="s">
        <v>42</v>
      </c>
      <c r="Y878" s="82" t="s">
        <v>36</v>
      </c>
      <c r="Z878" s="82">
        <v>0</v>
      </c>
      <c r="AA878" s="82">
        <v>6</v>
      </c>
      <c r="AB878" s="82" t="s">
        <v>36</v>
      </c>
      <c r="AC878" s="82" t="s">
        <v>2905</v>
      </c>
      <c r="AD878" s="82" t="s">
        <v>44</v>
      </c>
      <c r="AE878" s="82" t="s">
        <v>45</v>
      </c>
      <c r="AF878" s="82" t="s">
        <v>204</v>
      </c>
      <c r="AG878" s="82" t="s">
        <v>46</v>
      </c>
      <c r="AH878" s="82">
        <v>1304.97</v>
      </c>
      <c r="AI878" s="82">
        <v>193.14</v>
      </c>
      <c r="AJ878" s="82">
        <v>480.45</v>
      </c>
      <c r="AK878" s="82"/>
      <c r="AL878" s="82">
        <v>1978.56</v>
      </c>
      <c r="AM878" s="82">
        <v>65.95</v>
      </c>
      <c r="AN878" s="109">
        <f t="shared" si="60"/>
        <v>8.2437500000000004</v>
      </c>
      <c r="AO878" s="82" t="str">
        <f t="shared" si="62"/>
        <v>1922829</v>
      </c>
      <c r="AP878" s="82">
        <f>VLOOKUP(AO878,Centros!$AA$2:$AB$490,2,FALSE)</f>
        <v>510014</v>
      </c>
      <c r="AQ878" s="82" t="str">
        <f>VLOOKUP(AP878,Centros!$U$2:$V$281,2,FALSE)</f>
        <v>CURIA PROV AGUSTINOS</v>
      </c>
      <c r="AR878" s="82" t="str">
        <f>VLOOKUP(A878,Centros!$AC$2:$AE$349,3,FALSE)</f>
        <v>ALGADI</v>
      </c>
      <c r="AS878" s="82">
        <f t="shared" si="63"/>
        <v>510014</v>
      </c>
      <c r="AT878" s="82">
        <f t="shared" si="61"/>
        <v>19228</v>
      </c>
    </row>
    <row r="879" spans="1:46" x14ac:dyDescent="0.3">
      <c r="A879" s="82">
        <v>19228</v>
      </c>
      <c r="B879" s="82">
        <v>111</v>
      </c>
      <c r="C879" s="82" t="s">
        <v>6773</v>
      </c>
      <c r="D879" s="82">
        <v>111</v>
      </c>
      <c r="E879" s="82" t="s">
        <v>35</v>
      </c>
      <c r="F879" s="107">
        <v>45908</v>
      </c>
      <c r="G879" s="82"/>
      <c r="H879" s="82" t="s">
        <v>6774</v>
      </c>
      <c r="I879" s="82" t="s">
        <v>6775</v>
      </c>
      <c r="J879" s="82" t="s">
        <v>6776</v>
      </c>
      <c r="K879" s="82" t="s">
        <v>6777</v>
      </c>
      <c r="L879" s="82" t="s">
        <v>6778</v>
      </c>
      <c r="M879" s="82" t="s">
        <v>6779</v>
      </c>
      <c r="N879" s="82" t="s">
        <v>77</v>
      </c>
      <c r="O879" s="82" t="s">
        <v>38</v>
      </c>
      <c r="P879" s="82">
        <v>300</v>
      </c>
      <c r="Q879" s="82" t="s">
        <v>85</v>
      </c>
      <c r="R879" s="82">
        <v>100</v>
      </c>
      <c r="S879" s="82">
        <v>36434</v>
      </c>
      <c r="T879" s="82" t="s">
        <v>2832</v>
      </c>
      <c r="U879" s="82" t="s">
        <v>153</v>
      </c>
      <c r="V879" s="82">
        <v>22753</v>
      </c>
      <c r="W879" s="82" t="s">
        <v>115</v>
      </c>
      <c r="X879" s="82" t="s">
        <v>42</v>
      </c>
      <c r="Y879" s="82" t="s">
        <v>36</v>
      </c>
      <c r="Z879" s="82">
        <v>0</v>
      </c>
      <c r="AA879" s="82">
        <v>4</v>
      </c>
      <c r="AB879" s="82" t="s">
        <v>36</v>
      </c>
      <c r="AC879" s="82" t="s">
        <v>2905</v>
      </c>
      <c r="AD879" s="82" t="s">
        <v>44</v>
      </c>
      <c r="AE879" s="82" t="s">
        <v>53</v>
      </c>
      <c r="AF879" s="82" t="s">
        <v>36</v>
      </c>
      <c r="AG879" s="82" t="s">
        <v>46</v>
      </c>
      <c r="AH879" s="82">
        <v>1535.03</v>
      </c>
      <c r="AI879" s="82">
        <v>199.05</v>
      </c>
      <c r="AJ879" s="82">
        <v>556.11</v>
      </c>
      <c r="AK879" s="82"/>
      <c r="AL879" s="82">
        <v>2290.19</v>
      </c>
      <c r="AM879" s="82">
        <v>76.34</v>
      </c>
      <c r="AN879" s="109">
        <f t="shared" ref="AN879:AN940" si="64">AM879/(+(+R879*8)/100)</f>
        <v>9.5425000000000004</v>
      </c>
      <c r="AO879" s="82" t="str">
        <f t="shared" si="62"/>
        <v>192288</v>
      </c>
      <c r="AP879" s="82">
        <f>VLOOKUP(AO879,Centros!$AA$2:$AB$490,2,FALSE)</f>
        <v>110085</v>
      </c>
      <c r="AQ879" s="82" t="str">
        <f>VLOOKUP(AP879,Centros!$U$2:$V$281,2,FALSE)</f>
        <v>COLEGIO VIRGEN DE MIRASIERRA</v>
      </c>
      <c r="AR879" s="82" t="str">
        <f>VLOOKUP(A879,Centros!$AC$2:$AE$349,3,FALSE)</f>
        <v>ALGADI</v>
      </c>
      <c r="AS879" s="82">
        <f t="shared" si="63"/>
        <v>110085</v>
      </c>
      <c r="AT879" s="82">
        <f t="shared" ref="AT879:AT940" si="65">+A879</f>
        <v>19228</v>
      </c>
    </row>
    <row r="880" spans="1:46" x14ac:dyDescent="0.3">
      <c r="A880" s="82">
        <v>19228</v>
      </c>
      <c r="B880" s="82">
        <v>93</v>
      </c>
      <c r="C880" s="82" t="s">
        <v>6780</v>
      </c>
      <c r="D880" s="82">
        <v>93</v>
      </c>
      <c r="E880" s="82" t="s">
        <v>35</v>
      </c>
      <c r="F880" s="107">
        <v>45909</v>
      </c>
      <c r="G880" s="82"/>
      <c r="H880" s="82" t="s">
        <v>6781</v>
      </c>
      <c r="I880" s="82" t="s">
        <v>6782</v>
      </c>
      <c r="J880" s="82" t="s">
        <v>6783</v>
      </c>
      <c r="K880" s="82" t="s">
        <v>6784</v>
      </c>
      <c r="L880" s="82" t="s">
        <v>6785</v>
      </c>
      <c r="M880" s="82" t="s">
        <v>6786</v>
      </c>
      <c r="N880" s="82" t="s">
        <v>77</v>
      </c>
      <c r="O880" s="82" t="s">
        <v>38</v>
      </c>
      <c r="P880" s="82">
        <v>300</v>
      </c>
      <c r="Q880" s="82" t="s">
        <v>57</v>
      </c>
      <c r="R880" s="82">
        <v>68.75</v>
      </c>
      <c r="S880" s="82">
        <v>36486</v>
      </c>
      <c r="T880" s="82" t="s">
        <v>49</v>
      </c>
      <c r="U880" s="82" t="s">
        <v>58</v>
      </c>
      <c r="V880" s="82">
        <v>26111</v>
      </c>
      <c r="W880" s="82" t="s">
        <v>50</v>
      </c>
      <c r="X880" s="82" t="s">
        <v>42</v>
      </c>
      <c r="Y880" s="82" t="s">
        <v>36</v>
      </c>
      <c r="Z880" s="82">
        <v>0</v>
      </c>
      <c r="AA880" s="82">
        <v>10</v>
      </c>
      <c r="AB880" s="82" t="s">
        <v>36</v>
      </c>
      <c r="AC880" s="82" t="s">
        <v>2905</v>
      </c>
      <c r="AD880" s="82" t="s">
        <v>44</v>
      </c>
      <c r="AE880" s="82" t="s">
        <v>53</v>
      </c>
      <c r="AF880" s="82" t="s">
        <v>36</v>
      </c>
      <c r="AG880" s="82" t="s">
        <v>46</v>
      </c>
      <c r="AH880" s="82">
        <v>973.82</v>
      </c>
      <c r="AI880" s="82">
        <v>124.64</v>
      </c>
      <c r="AJ880" s="82">
        <v>352.29</v>
      </c>
      <c r="AK880" s="82"/>
      <c r="AL880" s="82">
        <v>1450.75</v>
      </c>
      <c r="AM880" s="82">
        <v>48.36</v>
      </c>
      <c r="AN880" s="109">
        <f t="shared" si="64"/>
        <v>8.7927272727272729</v>
      </c>
      <c r="AO880" s="82" t="str">
        <f t="shared" si="62"/>
        <v>1922812</v>
      </c>
      <c r="AP880" s="82">
        <f>VLOOKUP(AO880,Centros!$AA$2:$AB$490,2,FALSE)</f>
        <v>110064</v>
      </c>
      <c r="AQ880" s="82" t="str">
        <f>VLOOKUP(AP880,Centros!$U$2:$V$281,2,FALSE)</f>
        <v>COLEGIO SAGRADA FAMILIA</v>
      </c>
      <c r="AR880" s="82" t="str">
        <f>VLOOKUP(A880,Centros!$AC$2:$AE$349,3,FALSE)</f>
        <v>ALGADI</v>
      </c>
      <c r="AS880" s="82">
        <f t="shared" si="63"/>
        <v>110064</v>
      </c>
      <c r="AT880" s="82">
        <f t="shared" si="65"/>
        <v>19228</v>
      </c>
    </row>
    <row r="881" spans="1:46" x14ac:dyDescent="0.3">
      <c r="A881" s="82">
        <v>19209</v>
      </c>
      <c r="B881" s="82">
        <v>2</v>
      </c>
      <c r="C881" s="82" t="s">
        <v>9734</v>
      </c>
      <c r="D881" s="82">
        <v>2</v>
      </c>
      <c r="E881" s="82" t="s">
        <v>1234</v>
      </c>
      <c r="F881" s="107">
        <v>45908</v>
      </c>
      <c r="G881" s="82"/>
      <c r="H881" s="82" t="s">
        <v>9735</v>
      </c>
      <c r="I881" s="82" t="s">
        <v>9736</v>
      </c>
      <c r="J881" s="82" t="s">
        <v>9737</v>
      </c>
      <c r="K881" s="82" t="s">
        <v>9737</v>
      </c>
      <c r="L881" s="82" t="s">
        <v>9738</v>
      </c>
      <c r="M881" s="82" t="s">
        <v>9739</v>
      </c>
      <c r="N881" s="82" t="s">
        <v>9740</v>
      </c>
      <c r="O881" s="82" t="s">
        <v>9741</v>
      </c>
      <c r="P881" s="82">
        <v>300</v>
      </c>
      <c r="Q881" s="82" t="s">
        <v>57</v>
      </c>
      <c r="R881" s="82">
        <v>62.5</v>
      </c>
      <c r="S881" s="82">
        <v>40548</v>
      </c>
      <c r="T881" s="82" t="s">
        <v>8500</v>
      </c>
      <c r="U881" s="82" t="s">
        <v>106</v>
      </c>
      <c r="V881" s="82">
        <v>26916</v>
      </c>
      <c r="W881" s="82" t="s">
        <v>139</v>
      </c>
      <c r="X881" s="82" t="s">
        <v>42</v>
      </c>
      <c r="Y881" s="82" t="s">
        <v>52</v>
      </c>
      <c r="Z881" s="82">
        <v>0</v>
      </c>
      <c r="AA881" s="82">
        <v>10</v>
      </c>
      <c r="AB881" s="82" t="s">
        <v>36</v>
      </c>
      <c r="AC881" s="82" t="s">
        <v>2912</v>
      </c>
      <c r="AD881" s="82" t="s">
        <v>44</v>
      </c>
      <c r="AE881" s="82" t="s">
        <v>61</v>
      </c>
      <c r="AF881" s="82" t="s">
        <v>235</v>
      </c>
      <c r="AG881" s="82" t="s">
        <v>46</v>
      </c>
      <c r="AH881" s="82">
        <v>851.86</v>
      </c>
      <c r="AI881" s="82">
        <v>133.4</v>
      </c>
      <c r="AJ881" s="82">
        <v>315.97000000000003</v>
      </c>
      <c r="AK881" s="82"/>
      <c r="AL881" s="82">
        <v>1301.23</v>
      </c>
      <c r="AM881" s="82">
        <v>43.37</v>
      </c>
      <c r="AN881" s="109">
        <f t="shared" si="64"/>
        <v>8.6739999999999995</v>
      </c>
      <c r="AO881" s="82" t="str">
        <f t="shared" si="62"/>
        <v>192092</v>
      </c>
      <c r="AP881" s="82">
        <f>VLOOKUP(AO881,Centros!$AA$2:$AB$490,2,FALSE)</f>
        <v>110096</v>
      </c>
      <c r="AQ881" s="82" t="str">
        <f>VLOOKUP(AP881,Centros!$U$2:$V$281,2,FALSE)</f>
        <v>COLEGIO SGDOS.CORAZONES-MIRANDA DE EBRO</v>
      </c>
      <c r="AR881" s="82" t="str">
        <f>VLOOKUP(A881,Centros!$AC$2:$AE$349,3,FALSE)</f>
        <v>ALGADI</v>
      </c>
      <c r="AS881" s="82">
        <f t="shared" si="63"/>
        <v>110096</v>
      </c>
      <c r="AT881" s="82">
        <f t="shared" si="65"/>
        <v>19209</v>
      </c>
    </row>
    <row r="882" spans="1:46" x14ac:dyDescent="0.3">
      <c r="A882" s="82">
        <v>19228</v>
      </c>
      <c r="B882" s="82">
        <v>756</v>
      </c>
      <c r="C882" s="82" t="s">
        <v>4583</v>
      </c>
      <c r="D882" s="82">
        <v>756</v>
      </c>
      <c r="E882" s="82" t="s">
        <v>35</v>
      </c>
      <c r="F882" s="107">
        <v>44593</v>
      </c>
      <c r="G882" s="82"/>
      <c r="H882" s="82" t="s">
        <v>4584</v>
      </c>
      <c r="I882" s="82" t="s">
        <v>4585</v>
      </c>
      <c r="J882" s="82" t="s">
        <v>4586</v>
      </c>
      <c r="K882" s="82" t="s">
        <v>4586</v>
      </c>
      <c r="L882" s="82" t="s">
        <v>4587</v>
      </c>
      <c r="M882" s="82" t="s">
        <v>4588</v>
      </c>
      <c r="N882" s="82" t="s">
        <v>218</v>
      </c>
      <c r="O882" s="82" t="s">
        <v>38</v>
      </c>
      <c r="P882" s="82">
        <v>200</v>
      </c>
      <c r="Q882" s="82" t="s">
        <v>2925</v>
      </c>
      <c r="R882" s="82">
        <v>67.95</v>
      </c>
      <c r="S882" s="82">
        <v>33561</v>
      </c>
      <c r="T882" s="82" t="s">
        <v>286</v>
      </c>
      <c r="U882" s="82" t="s">
        <v>90</v>
      </c>
      <c r="V882" s="82">
        <v>24464</v>
      </c>
      <c r="W882" s="82" t="s">
        <v>62</v>
      </c>
      <c r="X882" s="82" t="s">
        <v>42</v>
      </c>
      <c r="Y882" s="82" t="s">
        <v>60</v>
      </c>
      <c r="Z882" s="82">
        <v>0</v>
      </c>
      <c r="AA882" s="82">
        <v>10</v>
      </c>
      <c r="AB882" s="82" t="s">
        <v>818</v>
      </c>
      <c r="AC882" s="82" t="s">
        <v>2825</v>
      </c>
      <c r="AD882" s="82" t="s">
        <v>92</v>
      </c>
      <c r="AE882" s="82" t="s">
        <v>83</v>
      </c>
      <c r="AF882" s="82" t="s">
        <v>4589</v>
      </c>
      <c r="AG882" s="82" t="s">
        <v>46</v>
      </c>
      <c r="AH882" s="82">
        <v>1216.25</v>
      </c>
      <c r="AI882" s="82">
        <v>183.84</v>
      </c>
      <c r="AJ882" s="82">
        <v>478.4</v>
      </c>
      <c r="AK882" s="82"/>
      <c r="AL882" s="82">
        <v>1878.49</v>
      </c>
      <c r="AM882" s="82">
        <v>60.6</v>
      </c>
      <c r="AN882" s="109">
        <f t="shared" si="64"/>
        <v>11.147902869757175</v>
      </c>
      <c r="AO882" s="82" t="str">
        <f t="shared" si="62"/>
        <v>1922820</v>
      </c>
      <c r="AP882" s="82">
        <f>VLOOKUP(AO882,Centros!$AA$2:$AB$490,2,FALSE)</f>
        <v>110021</v>
      </c>
      <c r="AQ882" s="82" t="str">
        <f>VLOOKUP(AP882,Centros!$U$2:$V$281,2,FALSE)</f>
        <v>COLEGIO FUNDACION CALDEIRO</v>
      </c>
      <c r="AR882" s="82" t="str">
        <f>VLOOKUP(A882,Centros!$AC$2:$AE$349,3,FALSE)</f>
        <v>ALGADI</v>
      </c>
      <c r="AS882" s="82">
        <f t="shared" si="63"/>
        <v>110021</v>
      </c>
      <c r="AT882" s="82">
        <f t="shared" si="65"/>
        <v>19228</v>
      </c>
    </row>
    <row r="883" spans="1:46" x14ac:dyDescent="0.3">
      <c r="A883" s="82">
        <v>19233</v>
      </c>
      <c r="B883" s="82">
        <v>76</v>
      </c>
      <c r="C883" s="82" t="s">
        <v>9742</v>
      </c>
      <c r="D883" s="82">
        <v>76</v>
      </c>
      <c r="E883" s="82" t="s">
        <v>216</v>
      </c>
      <c r="F883" s="107">
        <v>45904</v>
      </c>
      <c r="G883" s="82"/>
      <c r="H883" s="82" t="s">
        <v>9743</v>
      </c>
      <c r="I883" s="82" t="s">
        <v>9744</v>
      </c>
      <c r="J883" s="82" t="s">
        <v>9745</v>
      </c>
      <c r="K883" s="82" t="s">
        <v>9746</v>
      </c>
      <c r="L883" s="82" t="s">
        <v>9747</v>
      </c>
      <c r="M883" s="82" t="s">
        <v>9748</v>
      </c>
      <c r="N883" s="82" t="s">
        <v>9749</v>
      </c>
      <c r="O883" s="82" t="s">
        <v>138</v>
      </c>
      <c r="P883" s="82">
        <v>300</v>
      </c>
      <c r="Q883" s="82" t="s">
        <v>85</v>
      </c>
      <c r="R883" s="82">
        <v>100</v>
      </c>
      <c r="S883" s="82">
        <v>40065</v>
      </c>
      <c r="T883" s="82" t="s">
        <v>2879</v>
      </c>
      <c r="U883" s="82" t="s">
        <v>7442</v>
      </c>
      <c r="V883" s="82">
        <v>24778</v>
      </c>
      <c r="W883" s="82" t="s">
        <v>234</v>
      </c>
      <c r="X883" s="82" t="s">
        <v>42</v>
      </c>
      <c r="Y883" s="82" t="s">
        <v>36</v>
      </c>
      <c r="Z883" s="82">
        <v>2</v>
      </c>
      <c r="AA883" s="82">
        <v>9</v>
      </c>
      <c r="AB883" s="82" t="s">
        <v>36</v>
      </c>
      <c r="AC883" s="82" t="s">
        <v>2909</v>
      </c>
      <c r="AD883" s="82" t="s">
        <v>44</v>
      </c>
      <c r="AE883" s="82" t="s">
        <v>53</v>
      </c>
      <c r="AF883" s="82" t="s">
        <v>40</v>
      </c>
      <c r="AG883" s="82" t="s">
        <v>46</v>
      </c>
      <c r="AH883" s="82">
        <v>1325.01</v>
      </c>
      <c r="AI883" s="82">
        <v>311.61</v>
      </c>
      <c r="AJ883" s="82">
        <v>524.86</v>
      </c>
      <c r="AK883" s="82"/>
      <c r="AL883" s="82">
        <v>2161.48</v>
      </c>
      <c r="AM883" s="82">
        <v>72.05</v>
      </c>
      <c r="AN883" s="109">
        <f t="shared" si="64"/>
        <v>9.0062499999999996</v>
      </c>
      <c r="AO883" s="82" t="str">
        <f t="shared" si="62"/>
        <v>192336</v>
      </c>
      <c r="AP883" s="82">
        <f>VLOOKUP(AO883,Centros!$AA$2:$AB$490,2,FALSE)</f>
        <v>110501</v>
      </c>
      <c r="AQ883" s="82" t="str">
        <f>VLOOKUP(AP883,Centros!$U$2:$V$281,2,FALSE)</f>
        <v>COL. STA. TERESA DE JESUS-OVIEDO</v>
      </c>
      <c r="AR883" s="82" t="str">
        <f>VLOOKUP(A883,Centros!$AC$2:$AE$349,3,FALSE)</f>
        <v>ALGADI</v>
      </c>
      <c r="AS883" s="82">
        <f t="shared" si="63"/>
        <v>110501</v>
      </c>
      <c r="AT883" s="82">
        <f t="shared" si="65"/>
        <v>19233</v>
      </c>
    </row>
    <row r="884" spans="1:46" x14ac:dyDescent="0.3">
      <c r="A884" s="82">
        <v>19228</v>
      </c>
      <c r="B884" s="82">
        <v>376</v>
      </c>
      <c r="C884" s="82" t="s">
        <v>4590</v>
      </c>
      <c r="D884" s="82">
        <v>376</v>
      </c>
      <c r="E884" s="82" t="s">
        <v>35</v>
      </c>
      <c r="F884" s="107">
        <v>44858</v>
      </c>
      <c r="G884" s="82"/>
      <c r="H884" s="82" t="s">
        <v>4591</v>
      </c>
      <c r="I884" s="82" t="s">
        <v>4592</v>
      </c>
      <c r="J884" s="82" t="s">
        <v>36</v>
      </c>
      <c r="K884" s="82" t="s">
        <v>36</v>
      </c>
      <c r="L884" s="82" t="s">
        <v>84</v>
      </c>
      <c r="M884" s="82" t="s">
        <v>4593</v>
      </c>
      <c r="N884" s="82" t="s">
        <v>37</v>
      </c>
      <c r="O884" s="82" t="s">
        <v>38</v>
      </c>
      <c r="P884" s="82">
        <v>200</v>
      </c>
      <c r="Q884" s="82" t="s">
        <v>2925</v>
      </c>
      <c r="R884" s="82">
        <v>75</v>
      </c>
      <c r="S884" s="82">
        <v>42609</v>
      </c>
      <c r="T884" s="82" t="s">
        <v>49</v>
      </c>
      <c r="U884" s="82" t="s">
        <v>155</v>
      </c>
      <c r="V884" s="82">
        <v>24121</v>
      </c>
      <c r="W884" s="82" t="s">
        <v>50</v>
      </c>
      <c r="X884" s="82" t="s">
        <v>42</v>
      </c>
      <c r="Y884" s="82" t="s">
        <v>36</v>
      </c>
      <c r="Z884" s="82">
        <v>0</v>
      </c>
      <c r="AA884" s="82">
        <v>6</v>
      </c>
      <c r="AB884" s="82" t="s">
        <v>36</v>
      </c>
      <c r="AC884" s="82" t="s">
        <v>2905</v>
      </c>
      <c r="AD884" s="82" t="s">
        <v>44</v>
      </c>
      <c r="AE884" s="82" t="s">
        <v>53</v>
      </c>
      <c r="AF884" s="82" t="s">
        <v>185</v>
      </c>
      <c r="AG884" s="82" t="s">
        <v>46</v>
      </c>
      <c r="AH884" s="82">
        <v>956.8</v>
      </c>
      <c r="AI884" s="82">
        <v>144.85</v>
      </c>
      <c r="AJ884" s="82">
        <v>368.23</v>
      </c>
      <c r="AK884" s="82"/>
      <c r="AL884" s="82">
        <v>1469.88</v>
      </c>
      <c r="AM884" s="82">
        <v>49</v>
      </c>
      <c r="AN884" s="109">
        <f t="shared" si="64"/>
        <v>8.1666666666666661</v>
      </c>
      <c r="AO884" s="82" t="str">
        <f t="shared" si="62"/>
        <v>1922812</v>
      </c>
      <c r="AP884" s="82">
        <f>VLOOKUP(AO884,Centros!$AA$2:$AB$490,2,FALSE)</f>
        <v>110064</v>
      </c>
      <c r="AQ884" s="82" t="str">
        <f>VLOOKUP(AP884,Centros!$U$2:$V$281,2,FALSE)</f>
        <v>COLEGIO SAGRADA FAMILIA</v>
      </c>
      <c r="AR884" s="82" t="str">
        <f>VLOOKUP(A884,Centros!$AC$2:$AE$349,3,FALSE)</f>
        <v>ALGADI</v>
      </c>
      <c r="AS884" s="82">
        <f t="shared" si="63"/>
        <v>110064</v>
      </c>
      <c r="AT884" s="82">
        <f t="shared" si="65"/>
        <v>19228</v>
      </c>
    </row>
    <row r="885" spans="1:46" x14ac:dyDescent="0.3">
      <c r="A885" s="82">
        <v>19228</v>
      </c>
      <c r="B885" s="82">
        <v>51</v>
      </c>
      <c r="C885" s="82" t="s">
        <v>4594</v>
      </c>
      <c r="D885" s="82">
        <v>51</v>
      </c>
      <c r="E885" s="82" t="s">
        <v>35</v>
      </c>
      <c r="F885" s="107">
        <v>45336</v>
      </c>
      <c r="G885" s="82"/>
      <c r="H885" s="82" t="s">
        <v>4595</v>
      </c>
      <c r="I885" s="82" t="s">
        <v>4596</v>
      </c>
      <c r="J885" s="82" t="s">
        <v>36</v>
      </c>
      <c r="K885" s="82" t="s">
        <v>4597</v>
      </c>
      <c r="L885" s="82" t="s">
        <v>4598</v>
      </c>
      <c r="M885" s="82" t="s">
        <v>4599</v>
      </c>
      <c r="N885" s="82" t="s">
        <v>163</v>
      </c>
      <c r="O885" s="82" t="s">
        <v>38</v>
      </c>
      <c r="P885" s="82">
        <v>289</v>
      </c>
      <c r="Q885" s="82" t="s">
        <v>3315</v>
      </c>
      <c r="R885" s="82">
        <v>60</v>
      </c>
      <c r="S885" s="82">
        <v>44154</v>
      </c>
      <c r="T885" s="82" t="s">
        <v>2830</v>
      </c>
      <c r="U885" s="82" t="s">
        <v>40</v>
      </c>
      <c r="V885" s="82">
        <v>34932</v>
      </c>
      <c r="W885" s="82" t="s">
        <v>80</v>
      </c>
      <c r="X885" s="82" t="s">
        <v>42</v>
      </c>
      <c r="Y885" s="82" t="s">
        <v>36</v>
      </c>
      <c r="Z885" s="82">
        <v>0</v>
      </c>
      <c r="AA885" s="82">
        <v>10</v>
      </c>
      <c r="AB885" s="82" t="s">
        <v>36</v>
      </c>
      <c r="AC885" s="82" t="s">
        <v>2905</v>
      </c>
      <c r="AD885" s="82" t="s">
        <v>44</v>
      </c>
      <c r="AE885" s="82" t="s">
        <v>53</v>
      </c>
      <c r="AF885" s="82" t="s">
        <v>293</v>
      </c>
      <c r="AG885" s="82" t="s">
        <v>46</v>
      </c>
      <c r="AH885" s="82"/>
      <c r="AI885" s="82"/>
      <c r="AJ885" s="82">
        <v>379.68</v>
      </c>
      <c r="AK885" s="82"/>
      <c r="AL885" s="82">
        <v>379.68</v>
      </c>
      <c r="AM885" s="82">
        <v>12.25</v>
      </c>
      <c r="AN885" s="109">
        <f t="shared" si="64"/>
        <v>2.5520833333333335</v>
      </c>
      <c r="AO885" s="82" t="str">
        <f t="shared" si="62"/>
        <v>192287</v>
      </c>
      <c r="AP885" s="82">
        <f>VLOOKUP(AO885,Centros!$AA$2:$AB$490,2,FALSE)</f>
        <v>120028</v>
      </c>
      <c r="AQ885" s="82" t="str">
        <f>VLOOKUP(AP885,Centros!$U$2:$V$281,2,FALSE)</f>
        <v>C.M.STA.MARIA DEL PINO</v>
      </c>
      <c r="AR885" s="82" t="str">
        <f>VLOOKUP(A885,Centros!$AC$2:$AE$349,3,FALSE)</f>
        <v>ALGADI</v>
      </c>
      <c r="AS885" s="82">
        <f t="shared" si="63"/>
        <v>120028</v>
      </c>
      <c r="AT885" s="82">
        <f t="shared" si="65"/>
        <v>19228</v>
      </c>
    </row>
    <row r="886" spans="1:46" x14ac:dyDescent="0.3">
      <c r="A886" s="82">
        <v>19228</v>
      </c>
      <c r="B886" s="82">
        <v>385</v>
      </c>
      <c r="C886" s="82" t="s">
        <v>9750</v>
      </c>
      <c r="D886" s="82">
        <v>385</v>
      </c>
      <c r="E886" s="82" t="s">
        <v>35</v>
      </c>
      <c r="F886" s="107">
        <v>45894</v>
      </c>
      <c r="G886" s="82"/>
      <c r="H886" s="82" t="s">
        <v>9751</v>
      </c>
      <c r="I886" s="82" t="s">
        <v>9752</v>
      </c>
      <c r="J886" s="82" t="s">
        <v>36</v>
      </c>
      <c r="K886" s="82" t="s">
        <v>9753</v>
      </c>
      <c r="L886" s="82" t="s">
        <v>9754</v>
      </c>
      <c r="M886" s="82" t="s">
        <v>9755</v>
      </c>
      <c r="N886" s="82" t="s">
        <v>415</v>
      </c>
      <c r="O886" s="82" t="s">
        <v>38</v>
      </c>
      <c r="P886" s="82">
        <v>300</v>
      </c>
      <c r="Q886" s="82" t="s">
        <v>57</v>
      </c>
      <c r="R886" s="82">
        <v>71.25</v>
      </c>
      <c r="S886" s="82">
        <v>44795</v>
      </c>
      <c r="T886" s="82" t="s">
        <v>286</v>
      </c>
      <c r="U886" s="82" t="s">
        <v>40</v>
      </c>
      <c r="V886" s="82">
        <v>34618</v>
      </c>
      <c r="W886" s="82" t="s">
        <v>62</v>
      </c>
      <c r="X886" s="82" t="s">
        <v>42</v>
      </c>
      <c r="Y886" s="82" t="s">
        <v>60</v>
      </c>
      <c r="Z886" s="82">
        <v>0</v>
      </c>
      <c r="AA886" s="82">
        <v>10</v>
      </c>
      <c r="AB886" s="82" t="s">
        <v>36</v>
      </c>
      <c r="AC886" s="82" t="s">
        <v>2905</v>
      </c>
      <c r="AD886" s="82" t="s">
        <v>44</v>
      </c>
      <c r="AE886" s="82" t="s">
        <v>83</v>
      </c>
      <c r="AF886" s="82" t="s">
        <v>54</v>
      </c>
      <c r="AG886" s="82" t="s">
        <v>46</v>
      </c>
      <c r="AH886" s="82">
        <v>883.11</v>
      </c>
      <c r="AI886" s="82">
        <v>129.16999999999999</v>
      </c>
      <c r="AJ886" s="82">
        <v>472.29</v>
      </c>
      <c r="AK886" s="82"/>
      <c r="AL886" s="82">
        <v>1484.57</v>
      </c>
      <c r="AM886" s="82">
        <v>49.49</v>
      </c>
      <c r="AN886" s="109">
        <f t="shared" si="64"/>
        <v>8.6824561403508778</v>
      </c>
      <c r="AO886" s="82" t="str">
        <f t="shared" si="62"/>
        <v>1922820</v>
      </c>
      <c r="AP886" s="82">
        <f>VLOOKUP(AO886,Centros!$AA$2:$AB$490,2,FALSE)</f>
        <v>110021</v>
      </c>
      <c r="AQ886" s="82" t="str">
        <f>VLOOKUP(AP886,Centros!$U$2:$V$281,2,FALSE)</f>
        <v>COLEGIO FUNDACION CALDEIRO</v>
      </c>
      <c r="AR886" s="82" t="str">
        <f>VLOOKUP(A886,Centros!$AC$2:$AE$349,3,FALSE)</f>
        <v>ALGADI</v>
      </c>
      <c r="AS886" s="82">
        <f t="shared" si="63"/>
        <v>110021</v>
      </c>
      <c r="AT886" s="82">
        <f t="shared" si="65"/>
        <v>19228</v>
      </c>
    </row>
    <row r="887" spans="1:46" x14ac:dyDescent="0.3">
      <c r="A887" s="82">
        <v>19228</v>
      </c>
      <c r="B887" s="82">
        <v>2032</v>
      </c>
      <c r="C887" s="82" t="s">
        <v>6787</v>
      </c>
      <c r="D887" s="82">
        <v>2032</v>
      </c>
      <c r="E887" s="82" t="s">
        <v>35</v>
      </c>
      <c r="F887" s="107">
        <v>45901</v>
      </c>
      <c r="G887" s="82"/>
      <c r="H887" s="82" t="s">
        <v>6788</v>
      </c>
      <c r="I887" s="82" t="s">
        <v>6789</v>
      </c>
      <c r="J887" s="82" t="s">
        <v>36</v>
      </c>
      <c r="K887" s="82" t="s">
        <v>6790</v>
      </c>
      <c r="L887" s="82" t="s">
        <v>6791</v>
      </c>
      <c r="M887" s="82" t="s">
        <v>6792</v>
      </c>
      <c r="N887" s="82" t="s">
        <v>37</v>
      </c>
      <c r="O887" s="82" t="s">
        <v>38</v>
      </c>
      <c r="P887" s="82">
        <v>300</v>
      </c>
      <c r="Q887" s="82" t="s">
        <v>57</v>
      </c>
      <c r="R887" s="82">
        <v>50</v>
      </c>
      <c r="S887" s="82">
        <v>45712</v>
      </c>
      <c r="T887" s="82" t="s">
        <v>2845</v>
      </c>
      <c r="U887" s="82" t="s">
        <v>40</v>
      </c>
      <c r="V887" s="82">
        <v>29913</v>
      </c>
      <c r="W887" s="82" t="s">
        <v>201</v>
      </c>
      <c r="X887" s="82" t="s">
        <v>42</v>
      </c>
      <c r="Y887" s="82" t="s">
        <v>43</v>
      </c>
      <c r="Z887" s="82">
        <v>0</v>
      </c>
      <c r="AA887" s="82">
        <v>10</v>
      </c>
      <c r="AB887" s="82" t="s">
        <v>36</v>
      </c>
      <c r="AC887" s="82" t="s">
        <v>2905</v>
      </c>
      <c r="AD887" s="82" t="s">
        <v>44</v>
      </c>
      <c r="AE887" s="82" t="s">
        <v>45</v>
      </c>
      <c r="AF887" s="82" t="s">
        <v>40</v>
      </c>
      <c r="AG887" s="82" t="s">
        <v>55</v>
      </c>
      <c r="AH887" s="82">
        <v>600.02</v>
      </c>
      <c r="AI887" s="82">
        <v>90.64</v>
      </c>
      <c r="AJ887" s="82">
        <v>245.47</v>
      </c>
      <c r="AK887" s="82"/>
      <c r="AL887" s="82">
        <v>936.13</v>
      </c>
      <c r="AM887" s="82">
        <v>31.2</v>
      </c>
      <c r="AN887" s="109">
        <f t="shared" si="64"/>
        <v>7.8</v>
      </c>
      <c r="AO887" s="82" t="str">
        <f t="shared" si="62"/>
        <v>1922888</v>
      </c>
      <c r="AP887" s="82">
        <f>VLOOKUP(AO887,Centros!$AA$2:$AB$490,2,FALSE)</f>
        <v>160004</v>
      </c>
      <c r="AQ887" s="82" t="str">
        <f>VLOOKUP(AP887,Centros!$U$2:$V$281,2,FALSE)</f>
        <v>FUND. CARLOS MARTIN</v>
      </c>
      <c r="AR887" s="82" t="str">
        <f>VLOOKUP(A887,Centros!$AC$2:$AE$349,3,FALSE)</f>
        <v>ALGADI</v>
      </c>
      <c r="AS887" s="82">
        <f t="shared" si="63"/>
        <v>160004</v>
      </c>
      <c r="AT887" s="82">
        <f t="shared" si="65"/>
        <v>19228</v>
      </c>
    </row>
    <row r="888" spans="1:46" x14ac:dyDescent="0.3">
      <c r="A888" s="82">
        <v>19228</v>
      </c>
      <c r="B888" s="82">
        <v>788</v>
      </c>
      <c r="C888" s="82" t="s">
        <v>4600</v>
      </c>
      <c r="D888" s="82">
        <v>788</v>
      </c>
      <c r="E888" s="82" t="s">
        <v>35</v>
      </c>
      <c r="F888" s="107">
        <v>44562</v>
      </c>
      <c r="G888" s="82"/>
      <c r="H888" s="82" t="s">
        <v>4601</v>
      </c>
      <c r="I888" s="82" t="s">
        <v>4602</v>
      </c>
      <c r="J888" s="82" t="s">
        <v>36</v>
      </c>
      <c r="K888" s="82" t="s">
        <v>4603</v>
      </c>
      <c r="L888" s="82" t="s">
        <v>4604</v>
      </c>
      <c r="M888" s="82" t="s">
        <v>4605</v>
      </c>
      <c r="N888" s="82" t="s">
        <v>238</v>
      </c>
      <c r="O888" s="82" t="s">
        <v>38</v>
      </c>
      <c r="P888" s="82">
        <v>100</v>
      </c>
      <c r="Q888" s="82" t="s">
        <v>2951</v>
      </c>
      <c r="R888" s="82">
        <v>100</v>
      </c>
      <c r="S888" s="82">
        <v>37369</v>
      </c>
      <c r="T888" s="82" t="s">
        <v>2844</v>
      </c>
      <c r="U888" s="82" t="s">
        <v>427</v>
      </c>
      <c r="V888" s="82">
        <v>24865</v>
      </c>
      <c r="W888" s="82" t="s">
        <v>96</v>
      </c>
      <c r="X888" s="82" t="s">
        <v>51</v>
      </c>
      <c r="Y888" s="82" t="s">
        <v>36</v>
      </c>
      <c r="Z888" s="82">
        <v>0</v>
      </c>
      <c r="AA888" s="82">
        <v>6</v>
      </c>
      <c r="AB888" s="82" t="s">
        <v>36</v>
      </c>
      <c r="AC888" s="82" t="s">
        <v>2972</v>
      </c>
      <c r="AD888" s="82" t="s">
        <v>97</v>
      </c>
      <c r="AE888" s="82" t="s">
        <v>3766</v>
      </c>
      <c r="AF888" s="82" t="s">
        <v>88</v>
      </c>
      <c r="AG888" s="82" t="s">
        <v>46</v>
      </c>
      <c r="AH888" s="82">
        <v>1998.55</v>
      </c>
      <c r="AI888" s="82">
        <v>227.24</v>
      </c>
      <c r="AJ888" s="82">
        <v>713.81</v>
      </c>
      <c r="AK888" s="82"/>
      <c r="AL888" s="82">
        <v>2939.6</v>
      </c>
      <c r="AM888" s="82">
        <v>97.99</v>
      </c>
      <c r="AN888" s="109">
        <f t="shared" si="64"/>
        <v>12.248749999999999</v>
      </c>
      <c r="AO888" s="82" t="str">
        <f t="shared" si="62"/>
        <v>1922876</v>
      </c>
      <c r="AP888" s="82">
        <f>VLOOKUP(AO888,Centros!$AA$2:$AB$490,2,FALSE)</f>
        <v>400001</v>
      </c>
      <c r="AQ888" s="82" t="str">
        <f>VLOOKUP(AP888,Centros!$U$2:$V$281,2,FALSE)</f>
        <v>CASA DE EJERCICIOS SAN JOSE</v>
      </c>
      <c r="AR888" s="82" t="str">
        <f>VLOOKUP(A888,Centros!$AC$2:$AE$349,3,FALSE)</f>
        <v>ALGADI</v>
      </c>
      <c r="AS888" s="82">
        <f t="shared" si="63"/>
        <v>400001</v>
      </c>
      <c r="AT888" s="82">
        <f t="shared" si="65"/>
        <v>19228</v>
      </c>
    </row>
    <row r="889" spans="1:46" x14ac:dyDescent="0.3">
      <c r="A889" s="82">
        <v>19246</v>
      </c>
      <c r="B889" s="82">
        <v>110</v>
      </c>
      <c r="C889" s="82" t="s">
        <v>9757</v>
      </c>
      <c r="D889" s="82">
        <v>110</v>
      </c>
      <c r="E889" s="82" t="s">
        <v>113</v>
      </c>
      <c r="F889" s="107">
        <v>45931</v>
      </c>
      <c r="G889" s="82"/>
      <c r="H889" s="82" t="s">
        <v>9758</v>
      </c>
      <c r="I889" s="82" t="s">
        <v>9759</v>
      </c>
      <c r="J889" s="82" t="s">
        <v>36</v>
      </c>
      <c r="K889" s="82" t="s">
        <v>9760</v>
      </c>
      <c r="L889" s="82" t="s">
        <v>9761</v>
      </c>
      <c r="M889" s="82" t="s">
        <v>9762</v>
      </c>
      <c r="N889" s="82" t="s">
        <v>136</v>
      </c>
      <c r="O889" s="82" t="s">
        <v>114</v>
      </c>
      <c r="P889" s="82">
        <v>300</v>
      </c>
      <c r="Q889" s="82" t="s">
        <v>57</v>
      </c>
      <c r="R889" s="82">
        <v>37.5</v>
      </c>
      <c r="S889" s="82">
        <v>38626</v>
      </c>
      <c r="T889" s="82" t="s">
        <v>7579</v>
      </c>
      <c r="U889" s="82" t="s">
        <v>330</v>
      </c>
      <c r="V889" s="82">
        <v>32041</v>
      </c>
      <c r="W889" s="82" t="s">
        <v>911</v>
      </c>
      <c r="X889" s="82" t="s">
        <v>42</v>
      </c>
      <c r="Y889" s="82" t="s">
        <v>9763</v>
      </c>
      <c r="Z889" s="82">
        <v>0</v>
      </c>
      <c r="AA889" s="82">
        <v>9</v>
      </c>
      <c r="AB889" s="82" t="s">
        <v>36</v>
      </c>
      <c r="AC889" s="82" t="s">
        <v>2908</v>
      </c>
      <c r="AD889" s="82" t="s">
        <v>44</v>
      </c>
      <c r="AE889" s="82" t="s">
        <v>45</v>
      </c>
      <c r="AF889" s="82" t="s">
        <v>361</v>
      </c>
      <c r="AG889" s="82" t="s">
        <v>46</v>
      </c>
      <c r="AH889" s="82">
        <v>539.91999999999996</v>
      </c>
      <c r="AI889" s="82">
        <v>121.28</v>
      </c>
      <c r="AJ889" s="82">
        <v>212.05</v>
      </c>
      <c r="AK889" s="82"/>
      <c r="AL889" s="82">
        <v>873.25</v>
      </c>
      <c r="AM889" s="82">
        <v>29.11</v>
      </c>
      <c r="AN889" s="109">
        <f t="shared" si="64"/>
        <v>9.7033333333333331</v>
      </c>
      <c r="AO889" s="82" t="str">
        <f t="shared" si="62"/>
        <v>192469</v>
      </c>
      <c r="AP889" s="82">
        <f>VLOOKUP(AO889,Centros!$AA$2:$AB$490,2,FALSE)</f>
        <v>110503</v>
      </c>
      <c r="AQ889" s="82" t="str">
        <f>VLOOKUP(AP889,Centros!$U$2:$V$281,2,FALSE)</f>
        <v>C.STA TERESA DE JESÚS EL VEDAT</v>
      </c>
      <c r="AR889" s="82" t="str">
        <f>VLOOKUP(A889,Centros!$AC$2:$AE$349,3,FALSE)</f>
        <v>ALGADI</v>
      </c>
      <c r="AS889" s="82">
        <f t="shared" si="63"/>
        <v>110503</v>
      </c>
      <c r="AT889" s="82">
        <f t="shared" si="65"/>
        <v>19246</v>
      </c>
    </row>
    <row r="890" spans="1:46" x14ac:dyDescent="0.3">
      <c r="A890" s="82">
        <v>19203</v>
      </c>
      <c r="B890" s="82">
        <v>63</v>
      </c>
      <c r="C890" s="82" t="s">
        <v>9764</v>
      </c>
      <c r="D890" s="82">
        <v>63</v>
      </c>
      <c r="E890" s="82" t="s">
        <v>1231</v>
      </c>
      <c r="F890" s="107">
        <v>45894</v>
      </c>
      <c r="G890" s="82"/>
      <c r="H890" s="82" t="s">
        <v>9765</v>
      </c>
      <c r="I890" s="82" t="s">
        <v>9766</v>
      </c>
      <c r="J890" s="82" t="s">
        <v>36</v>
      </c>
      <c r="K890" s="82" t="s">
        <v>9767</v>
      </c>
      <c r="L890" s="82" t="s">
        <v>7723</v>
      </c>
      <c r="M890" s="82" t="s">
        <v>9768</v>
      </c>
      <c r="N890" s="82" t="s">
        <v>7725</v>
      </c>
      <c r="O890" s="82" t="s">
        <v>157</v>
      </c>
      <c r="P890" s="82">
        <v>300</v>
      </c>
      <c r="Q890" s="82" t="s">
        <v>57</v>
      </c>
      <c r="R890" s="82">
        <v>50</v>
      </c>
      <c r="S890" s="82">
        <v>45894</v>
      </c>
      <c r="T890" s="82" t="s">
        <v>1232</v>
      </c>
      <c r="U890" s="82" t="s">
        <v>40</v>
      </c>
      <c r="V890" s="82">
        <v>25515</v>
      </c>
      <c r="W890" s="82" t="s">
        <v>70</v>
      </c>
      <c r="X890" s="82" t="s">
        <v>42</v>
      </c>
      <c r="Y890" s="82" t="s">
        <v>52</v>
      </c>
      <c r="Z890" s="82">
        <v>0</v>
      </c>
      <c r="AA890" s="82">
        <v>10</v>
      </c>
      <c r="AB890" s="82" t="s">
        <v>36</v>
      </c>
      <c r="AC890" s="82" t="s">
        <v>2910</v>
      </c>
      <c r="AD890" s="82" t="s">
        <v>44</v>
      </c>
      <c r="AE890" s="82" t="s">
        <v>45</v>
      </c>
      <c r="AF890" s="82" t="s">
        <v>40</v>
      </c>
      <c r="AG890" s="82" t="s">
        <v>46</v>
      </c>
      <c r="AH890" s="82">
        <v>785.04</v>
      </c>
      <c r="AI890" s="82"/>
      <c r="AJ890" s="82">
        <v>251.77</v>
      </c>
      <c r="AK890" s="82"/>
      <c r="AL890" s="82">
        <v>1036.81</v>
      </c>
      <c r="AM890" s="82">
        <v>34.56</v>
      </c>
      <c r="AN890" s="109">
        <f t="shared" si="64"/>
        <v>8.64</v>
      </c>
      <c r="AO890" s="82" t="str">
        <f t="shared" si="62"/>
        <v>192031</v>
      </c>
      <c r="AP890" s="82">
        <f>VLOOKUP(AO890,Centros!$AA$2:$AB$490,2,FALSE)</f>
        <v>110050</v>
      </c>
      <c r="AQ890" s="82" t="str">
        <f>VLOOKUP(AP890,Centros!$U$2:$V$281,2,FALSE)</f>
        <v>PADRE DEHON</v>
      </c>
      <c r="AR890" s="82" t="str">
        <f>VLOOKUP(A890,Centros!$AC$2:$AE$349,3,FALSE)</f>
        <v>ALGADI</v>
      </c>
      <c r="AS890" s="82">
        <f t="shared" si="63"/>
        <v>110050</v>
      </c>
      <c r="AT890" s="82">
        <f t="shared" si="65"/>
        <v>19203</v>
      </c>
    </row>
    <row r="891" spans="1:46" x14ac:dyDescent="0.3">
      <c r="A891" s="82">
        <v>19228</v>
      </c>
      <c r="B891" s="82">
        <v>672</v>
      </c>
      <c r="C891" s="82" t="s">
        <v>6793</v>
      </c>
      <c r="D891" s="82">
        <v>672</v>
      </c>
      <c r="E891" s="82" t="s">
        <v>35</v>
      </c>
      <c r="F891" s="107">
        <v>45894</v>
      </c>
      <c r="G891" s="82"/>
      <c r="H891" s="82" t="s">
        <v>6794</v>
      </c>
      <c r="I891" s="82" t="s">
        <v>6795</v>
      </c>
      <c r="J891" s="82" t="s">
        <v>36</v>
      </c>
      <c r="K891" s="82" t="s">
        <v>6796</v>
      </c>
      <c r="L891" s="82" t="s">
        <v>6797</v>
      </c>
      <c r="M891" s="82" t="s">
        <v>6798</v>
      </c>
      <c r="N891" s="82" t="s">
        <v>6799</v>
      </c>
      <c r="O891" s="82" t="s">
        <v>38</v>
      </c>
      <c r="P891" s="82">
        <v>300</v>
      </c>
      <c r="Q891" s="82" t="s">
        <v>57</v>
      </c>
      <c r="R891" s="82">
        <v>76.92</v>
      </c>
      <c r="S891" s="82">
        <v>40941</v>
      </c>
      <c r="T891" s="82" t="s">
        <v>2827</v>
      </c>
      <c r="U891" s="82" t="s">
        <v>90</v>
      </c>
      <c r="V891" s="82">
        <v>25993</v>
      </c>
      <c r="W891" s="82" t="s">
        <v>208</v>
      </c>
      <c r="X891" s="82" t="s">
        <v>42</v>
      </c>
      <c r="Y891" s="82" t="s">
        <v>60</v>
      </c>
      <c r="Z891" s="82">
        <v>0</v>
      </c>
      <c r="AA891" s="82">
        <v>10</v>
      </c>
      <c r="AB891" s="82" t="s">
        <v>818</v>
      </c>
      <c r="AC891" s="82" t="s">
        <v>2825</v>
      </c>
      <c r="AD891" s="82" t="s">
        <v>92</v>
      </c>
      <c r="AE891" s="82" t="s">
        <v>83</v>
      </c>
      <c r="AF891" s="82" t="s">
        <v>242</v>
      </c>
      <c r="AG891" s="82" t="s">
        <v>46</v>
      </c>
      <c r="AH891" s="82">
        <v>1199.3699999999999</v>
      </c>
      <c r="AI891" s="82">
        <v>173.18</v>
      </c>
      <c r="AJ891" s="82">
        <v>469.01</v>
      </c>
      <c r="AK891" s="82"/>
      <c r="AL891" s="82">
        <v>1841.56</v>
      </c>
      <c r="AM891" s="82">
        <v>59.41</v>
      </c>
      <c r="AN891" s="109">
        <f t="shared" si="64"/>
        <v>9.6545111804472175</v>
      </c>
      <c r="AO891" s="82" t="str">
        <f t="shared" si="62"/>
        <v>192284</v>
      </c>
      <c r="AP891" s="82">
        <f>VLOOKUP(AO891,Centros!$AA$2:$AB$490,2,FALSE)</f>
        <v>110082</v>
      </c>
      <c r="AQ891" s="82" t="str">
        <f>VLOOKUP(AP891,Centros!$U$2:$V$281,2,FALSE)</f>
        <v>COL. SAN MIGUEL ARCANGEL</v>
      </c>
      <c r="AR891" s="82" t="str">
        <f>VLOOKUP(A891,Centros!$AC$2:$AE$349,3,FALSE)</f>
        <v>ALGADI</v>
      </c>
      <c r="AS891" s="82">
        <f t="shared" si="63"/>
        <v>110082</v>
      </c>
      <c r="AT891" s="82">
        <f t="shared" si="65"/>
        <v>19228</v>
      </c>
    </row>
    <row r="892" spans="1:46" x14ac:dyDescent="0.3">
      <c r="A892" s="82">
        <v>19228</v>
      </c>
      <c r="B892" s="82">
        <v>957</v>
      </c>
      <c r="C892" s="82" t="s">
        <v>4606</v>
      </c>
      <c r="D892" s="82">
        <v>957</v>
      </c>
      <c r="E892" s="82" t="s">
        <v>35</v>
      </c>
      <c r="F892" s="107">
        <v>44753</v>
      </c>
      <c r="G892" s="82"/>
      <c r="H892" s="82" t="s">
        <v>4607</v>
      </c>
      <c r="I892" s="82" t="s">
        <v>4608</v>
      </c>
      <c r="J892" s="82" t="s">
        <v>36</v>
      </c>
      <c r="K892" s="82" t="s">
        <v>4609</v>
      </c>
      <c r="L892" s="82" t="s">
        <v>109</v>
      </c>
      <c r="M892" s="82" t="s">
        <v>4610</v>
      </c>
      <c r="N892" s="82" t="s">
        <v>37</v>
      </c>
      <c r="O892" s="82" t="s">
        <v>38</v>
      </c>
      <c r="P892" s="82">
        <v>100</v>
      </c>
      <c r="Q892" s="82" t="s">
        <v>2951</v>
      </c>
      <c r="R892" s="82">
        <v>100</v>
      </c>
      <c r="S892" s="82">
        <v>39461</v>
      </c>
      <c r="T892" s="82" t="s">
        <v>2845</v>
      </c>
      <c r="U892" s="82" t="s">
        <v>126</v>
      </c>
      <c r="V892" s="82">
        <v>22707</v>
      </c>
      <c r="W892" s="82" t="s">
        <v>201</v>
      </c>
      <c r="X892" s="82" t="s">
        <v>42</v>
      </c>
      <c r="Y892" s="82" t="s">
        <v>66</v>
      </c>
      <c r="Z892" s="82">
        <v>0</v>
      </c>
      <c r="AA892" s="82">
        <v>6</v>
      </c>
      <c r="AB892" s="82" t="s">
        <v>36</v>
      </c>
      <c r="AC892" s="82" t="s">
        <v>2905</v>
      </c>
      <c r="AD892" s="82" t="s">
        <v>44</v>
      </c>
      <c r="AE892" s="82" t="s">
        <v>61</v>
      </c>
      <c r="AF892" s="82" t="s">
        <v>352</v>
      </c>
      <c r="AG892" s="82" t="s">
        <v>55</v>
      </c>
      <c r="AH892" s="82">
        <v>1670.13</v>
      </c>
      <c r="AI892" s="82">
        <v>193.14</v>
      </c>
      <c r="AJ892" s="82">
        <v>597.54999999999995</v>
      </c>
      <c r="AK892" s="82"/>
      <c r="AL892" s="82">
        <v>2460.8200000000002</v>
      </c>
      <c r="AM892" s="82">
        <v>82.03</v>
      </c>
      <c r="AN892" s="109">
        <f t="shared" si="64"/>
        <v>10.25375</v>
      </c>
      <c r="AO892" s="82" t="str">
        <f t="shared" si="62"/>
        <v>1922888</v>
      </c>
      <c r="AP892" s="82">
        <f>VLOOKUP(AO892,Centros!$AA$2:$AB$490,2,FALSE)</f>
        <v>160004</v>
      </c>
      <c r="AQ892" s="82" t="str">
        <f>VLOOKUP(AP892,Centros!$U$2:$V$281,2,FALSE)</f>
        <v>FUND. CARLOS MARTIN</v>
      </c>
      <c r="AR892" s="82" t="str">
        <f>VLOOKUP(A892,Centros!$AC$2:$AE$349,3,FALSE)</f>
        <v>ALGADI</v>
      </c>
      <c r="AS892" s="82">
        <f t="shared" si="63"/>
        <v>160004</v>
      </c>
      <c r="AT892" s="82">
        <f t="shared" si="65"/>
        <v>19228</v>
      </c>
    </row>
    <row r="893" spans="1:46" x14ac:dyDescent="0.3">
      <c r="A893" s="82">
        <v>19228</v>
      </c>
      <c r="B893" s="82">
        <v>631</v>
      </c>
      <c r="C893" s="82" t="s">
        <v>9769</v>
      </c>
      <c r="D893" s="82">
        <v>631</v>
      </c>
      <c r="E893" s="82" t="s">
        <v>35</v>
      </c>
      <c r="F893" s="107">
        <v>45894</v>
      </c>
      <c r="G893" s="82"/>
      <c r="H893" s="82" t="s">
        <v>9770</v>
      </c>
      <c r="I893" s="82" t="s">
        <v>9771</v>
      </c>
      <c r="J893" s="82" t="s">
        <v>36</v>
      </c>
      <c r="K893" s="82" t="s">
        <v>9772</v>
      </c>
      <c r="L893" s="82" t="s">
        <v>9773</v>
      </c>
      <c r="M893" s="82" t="s">
        <v>9774</v>
      </c>
      <c r="N893" s="82" t="s">
        <v>64</v>
      </c>
      <c r="O893" s="82" t="s">
        <v>38</v>
      </c>
      <c r="P893" s="82">
        <v>300</v>
      </c>
      <c r="Q893" s="82" t="s">
        <v>57</v>
      </c>
      <c r="R893" s="82">
        <v>51.28</v>
      </c>
      <c r="S893" s="82">
        <v>44487</v>
      </c>
      <c r="T893" s="82" t="s">
        <v>2829</v>
      </c>
      <c r="U893" s="82" t="s">
        <v>90</v>
      </c>
      <c r="V893" s="82">
        <v>29129</v>
      </c>
      <c r="W893" s="82" t="s">
        <v>234</v>
      </c>
      <c r="X893" s="82" t="s">
        <v>42</v>
      </c>
      <c r="Y893" s="82" t="s">
        <v>66</v>
      </c>
      <c r="Z893" s="82">
        <v>0</v>
      </c>
      <c r="AA893" s="82">
        <v>10</v>
      </c>
      <c r="AB893" s="82" t="s">
        <v>818</v>
      </c>
      <c r="AC893" s="82" t="s">
        <v>2825</v>
      </c>
      <c r="AD893" s="82" t="s">
        <v>92</v>
      </c>
      <c r="AE893" s="82" t="s">
        <v>83</v>
      </c>
      <c r="AF893" s="82" t="s">
        <v>9775</v>
      </c>
      <c r="AG893" s="82" t="s">
        <v>46</v>
      </c>
      <c r="AH893" s="82">
        <v>694.38</v>
      </c>
      <c r="AI893" s="82">
        <v>105.47</v>
      </c>
      <c r="AJ893" s="82">
        <v>273.31</v>
      </c>
      <c r="AK893" s="82"/>
      <c r="AL893" s="82">
        <v>1073.1600000000001</v>
      </c>
      <c r="AM893" s="82">
        <v>34.619999999999997</v>
      </c>
      <c r="AN893" s="109">
        <f t="shared" si="64"/>
        <v>8.4389625585023396</v>
      </c>
      <c r="AO893" s="82" t="str">
        <f t="shared" si="62"/>
        <v>192286</v>
      </c>
      <c r="AP893" s="82">
        <f>VLOOKUP(AO893,Centros!$AA$2:$AB$490,2,FALSE)</f>
        <v>110065</v>
      </c>
      <c r="AQ893" s="82" t="str">
        <f>VLOOKUP(AP893,Centros!$U$2:$V$281,2,FALSE)</f>
        <v>COLEGIO SANTA RITA</v>
      </c>
      <c r="AR893" s="82" t="str">
        <f>VLOOKUP(A893,Centros!$AC$2:$AE$349,3,FALSE)</f>
        <v>ALGADI</v>
      </c>
      <c r="AS893" s="82">
        <f t="shared" si="63"/>
        <v>110065</v>
      </c>
      <c r="AT893" s="82">
        <f t="shared" si="65"/>
        <v>19228</v>
      </c>
    </row>
    <row r="894" spans="1:46" x14ac:dyDescent="0.3">
      <c r="A894" s="82">
        <v>19228</v>
      </c>
      <c r="B894" s="82">
        <v>2066</v>
      </c>
      <c r="C894" s="82" t="s">
        <v>9776</v>
      </c>
      <c r="D894" s="82">
        <v>2066</v>
      </c>
      <c r="E894" s="82" t="s">
        <v>35</v>
      </c>
      <c r="F894" s="107">
        <v>45931</v>
      </c>
      <c r="G894" s="82"/>
      <c r="H894" s="82" t="s">
        <v>9777</v>
      </c>
      <c r="I894" s="82" t="s">
        <v>9778</v>
      </c>
      <c r="J894" s="82" t="s">
        <v>36</v>
      </c>
      <c r="K894" s="82" t="s">
        <v>9779</v>
      </c>
      <c r="L894" s="82" t="s">
        <v>9780</v>
      </c>
      <c r="M894" s="82" t="s">
        <v>9781</v>
      </c>
      <c r="N894" s="82" t="s">
        <v>373</v>
      </c>
      <c r="O894" s="82" t="s">
        <v>38</v>
      </c>
      <c r="P894" s="82">
        <v>300</v>
      </c>
      <c r="Q894" s="82" t="s">
        <v>57</v>
      </c>
      <c r="R894" s="82">
        <v>37.5</v>
      </c>
      <c r="S894" s="82">
        <v>45749</v>
      </c>
      <c r="T894" s="82" t="s">
        <v>7405</v>
      </c>
      <c r="U894" s="82" t="s">
        <v>40</v>
      </c>
      <c r="V894" s="82">
        <v>29325</v>
      </c>
      <c r="W894" s="82" t="s">
        <v>127</v>
      </c>
      <c r="X894" s="82" t="s">
        <v>42</v>
      </c>
      <c r="Y894" s="82" t="s">
        <v>36</v>
      </c>
      <c r="Z894" s="82">
        <v>0</v>
      </c>
      <c r="AA894" s="82">
        <v>10</v>
      </c>
      <c r="AB894" s="82" t="s">
        <v>36</v>
      </c>
      <c r="AC894" s="82" t="s">
        <v>2905</v>
      </c>
      <c r="AD894" s="82" t="s">
        <v>44</v>
      </c>
      <c r="AE894" s="82" t="s">
        <v>45</v>
      </c>
      <c r="AF894" s="82" t="s">
        <v>40</v>
      </c>
      <c r="AG894" s="82" t="s">
        <v>46</v>
      </c>
      <c r="AH894" s="82">
        <v>450.02</v>
      </c>
      <c r="AI894" s="82">
        <v>67.98</v>
      </c>
      <c r="AJ894" s="82">
        <v>184.1</v>
      </c>
      <c r="AK894" s="82"/>
      <c r="AL894" s="82">
        <v>702.1</v>
      </c>
      <c r="AM894" s="82">
        <v>23.4</v>
      </c>
      <c r="AN894" s="109">
        <f t="shared" si="64"/>
        <v>7.8</v>
      </c>
      <c r="AO894" s="82" t="str">
        <f t="shared" si="62"/>
        <v>19228107</v>
      </c>
      <c r="AP894" s="82">
        <f>VLOOKUP(AO894,Centros!$AA$2:$AB$490,2,FALSE)</f>
        <v>110216</v>
      </c>
      <c r="AQ894" s="82" t="str">
        <f>VLOOKUP(AP894,Centros!$U$2:$V$281,2,FALSE)</f>
        <v>COL. MATER INMACULATA</v>
      </c>
      <c r="AR894" s="82" t="str">
        <f>VLOOKUP(A894,Centros!$AC$2:$AE$349,3,FALSE)</f>
        <v>ALGADI</v>
      </c>
      <c r="AS894" s="82">
        <f t="shared" si="63"/>
        <v>110216</v>
      </c>
      <c r="AT894" s="82">
        <f t="shared" si="65"/>
        <v>19228</v>
      </c>
    </row>
    <row r="895" spans="1:46" x14ac:dyDescent="0.3">
      <c r="A895" s="82">
        <v>19228</v>
      </c>
      <c r="B895" s="82">
        <v>2224</v>
      </c>
      <c r="C895" s="82" t="s">
        <v>9782</v>
      </c>
      <c r="D895" s="82">
        <v>2224</v>
      </c>
      <c r="E895" s="82" t="s">
        <v>35</v>
      </c>
      <c r="F895" s="107">
        <v>45903</v>
      </c>
      <c r="G895" s="82"/>
      <c r="H895" s="82" t="s">
        <v>9783</v>
      </c>
      <c r="I895" s="82" t="s">
        <v>9784</v>
      </c>
      <c r="J895" s="82" t="s">
        <v>36</v>
      </c>
      <c r="K895" s="82" t="s">
        <v>9785</v>
      </c>
      <c r="L895" s="82" t="s">
        <v>9786</v>
      </c>
      <c r="M895" s="82" t="s">
        <v>9787</v>
      </c>
      <c r="N895" s="82" t="s">
        <v>37</v>
      </c>
      <c r="O895" s="82" t="s">
        <v>38</v>
      </c>
      <c r="P895" s="82">
        <v>300</v>
      </c>
      <c r="Q895" s="82" t="s">
        <v>57</v>
      </c>
      <c r="R895" s="82">
        <v>37.5</v>
      </c>
      <c r="S895" s="82">
        <v>45903</v>
      </c>
      <c r="T895" s="82" t="s">
        <v>270</v>
      </c>
      <c r="U895" s="82" t="s">
        <v>40</v>
      </c>
      <c r="V895" s="82">
        <v>26441</v>
      </c>
      <c r="W895" s="82" t="s">
        <v>271</v>
      </c>
      <c r="X895" s="82" t="s">
        <v>42</v>
      </c>
      <c r="Y895" s="82" t="s">
        <v>43</v>
      </c>
      <c r="Z895" s="82">
        <v>0</v>
      </c>
      <c r="AA895" s="82">
        <v>10</v>
      </c>
      <c r="AB895" s="82" t="s">
        <v>36</v>
      </c>
      <c r="AC895" s="82" t="s">
        <v>2905</v>
      </c>
      <c r="AD895" s="82" t="s">
        <v>44</v>
      </c>
      <c r="AE895" s="82" t="s">
        <v>45</v>
      </c>
      <c r="AF895" s="82" t="s">
        <v>257</v>
      </c>
      <c r="AG895" s="82" t="s">
        <v>46</v>
      </c>
      <c r="AH895" s="82">
        <v>450.02</v>
      </c>
      <c r="AI895" s="82">
        <v>67.98</v>
      </c>
      <c r="AJ895" s="82">
        <v>184.1</v>
      </c>
      <c r="AK895" s="82"/>
      <c r="AL895" s="82">
        <v>702.1</v>
      </c>
      <c r="AM895" s="82">
        <v>23.4</v>
      </c>
      <c r="AN895" s="109">
        <f t="shared" si="64"/>
        <v>7.8</v>
      </c>
      <c r="AO895" s="82" t="str">
        <f t="shared" si="62"/>
        <v>19228100</v>
      </c>
      <c r="AP895" s="82">
        <f>VLOOKUP(AO895,Centros!$AA$2:$AB$490,2,FALSE)</f>
        <v>310001</v>
      </c>
      <c r="AQ895" s="82" t="str">
        <f>VLOOKUP(AP895,Centros!$U$2:$V$281,2,FALSE)</f>
        <v>FUNDACIÓN GIL GAYARRE-VIVIENDAS</v>
      </c>
      <c r="AR895" s="82" t="str">
        <f>VLOOKUP(A895,Centros!$AC$2:$AE$349,3,FALSE)</f>
        <v>ALGADI</v>
      </c>
      <c r="AS895" s="82">
        <f t="shared" si="63"/>
        <v>310001</v>
      </c>
      <c r="AT895" s="82">
        <f t="shared" si="65"/>
        <v>19228</v>
      </c>
    </row>
    <row r="896" spans="1:46" x14ac:dyDescent="0.3">
      <c r="A896" s="82">
        <v>19228</v>
      </c>
      <c r="B896" s="82">
        <v>713</v>
      </c>
      <c r="C896" s="82" t="s">
        <v>9788</v>
      </c>
      <c r="D896" s="82">
        <v>713</v>
      </c>
      <c r="E896" s="82" t="s">
        <v>35</v>
      </c>
      <c r="F896" s="107">
        <v>45894</v>
      </c>
      <c r="G896" s="82"/>
      <c r="H896" s="82" t="s">
        <v>9789</v>
      </c>
      <c r="I896" s="82" t="s">
        <v>9790</v>
      </c>
      <c r="J896" s="82" t="s">
        <v>36</v>
      </c>
      <c r="K896" s="82" t="s">
        <v>9791</v>
      </c>
      <c r="L896" s="82" t="s">
        <v>9792</v>
      </c>
      <c r="M896" s="82" t="s">
        <v>9793</v>
      </c>
      <c r="N896" s="82" t="s">
        <v>218</v>
      </c>
      <c r="O896" s="82" t="s">
        <v>38</v>
      </c>
      <c r="P896" s="82">
        <v>300</v>
      </c>
      <c r="Q896" s="82" t="s">
        <v>78</v>
      </c>
      <c r="R896" s="82">
        <v>73.72</v>
      </c>
      <c r="S896" s="82">
        <v>44075</v>
      </c>
      <c r="T896" s="82" t="s">
        <v>2835</v>
      </c>
      <c r="U896" s="82" t="s">
        <v>90</v>
      </c>
      <c r="V896" s="82">
        <v>24636</v>
      </c>
      <c r="W896" s="82" t="s">
        <v>161</v>
      </c>
      <c r="X896" s="82" t="s">
        <v>42</v>
      </c>
      <c r="Y896" s="82" t="s">
        <v>60</v>
      </c>
      <c r="Z896" s="82">
        <v>0</v>
      </c>
      <c r="AA896" s="82">
        <v>10</v>
      </c>
      <c r="AB896" s="82" t="s">
        <v>818</v>
      </c>
      <c r="AC896" s="82" t="s">
        <v>2825</v>
      </c>
      <c r="AD896" s="82" t="s">
        <v>92</v>
      </c>
      <c r="AE896" s="82" t="s">
        <v>83</v>
      </c>
      <c r="AF896" s="82" t="s">
        <v>9794</v>
      </c>
      <c r="AG896" s="82" t="s">
        <v>46</v>
      </c>
      <c r="AH896" s="82">
        <v>998.23</v>
      </c>
      <c r="AI896" s="82">
        <v>151.63</v>
      </c>
      <c r="AJ896" s="82">
        <v>392.91</v>
      </c>
      <c r="AK896" s="82"/>
      <c r="AL896" s="82">
        <v>1542.77</v>
      </c>
      <c r="AM896" s="82">
        <v>49.77</v>
      </c>
      <c r="AN896" s="109">
        <f t="shared" si="64"/>
        <v>8.4390260444926763</v>
      </c>
      <c r="AO896" s="82" t="str">
        <f t="shared" si="62"/>
        <v>1922844</v>
      </c>
      <c r="AP896" s="82">
        <f>VLOOKUP(AO896,Centros!$AA$2:$AB$490,2,FALSE)</f>
        <v>110066</v>
      </c>
      <c r="AQ896" s="82" t="str">
        <f>VLOOKUP(AP896,Centros!$U$2:$V$281,2,FALSE)</f>
        <v>COL. SAG. CORAZONES MARTIN HEROS</v>
      </c>
      <c r="AR896" s="82" t="str">
        <f>VLOOKUP(A896,Centros!$AC$2:$AE$349,3,FALSE)</f>
        <v>ALGADI</v>
      </c>
      <c r="AS896" s="82">
        <f t="shared" si="63"/>
        <v>110066</v>
      </c>
      <c r="AT896" s="82">
        <f t="shared" si="65"/>
        <v>19228</v>
      </c>
    </row>
    <row r="897" spans="1:46" x14ac:dyDescent="0.3">
      <c r="A897" s="82">
        <v>19228</v>
      </c>
      <c r="B897" s="82">
        <v>146</v>
      </c>
      <c r="C897" s="82" t="s">
        <v>9795</v>
      </c>
      <c r="D897" s="82">
        <v>146</v>
      </c>
      <c r="E897" s="82" t="s">
        <v>35</v>
      </c>
      <c r="F897" s="107">
        <v>45908</v>
      </c>
      <c r="G897" s="82"/>
      <c r="H897" s="82" t="s">
        <v>9796</v>
      </c>
      <c r="I897" s="82" t="s">
        <v>9797</v>
      </c>
      <c r="J897" s="82" t="s">
        <v>9798</v>
      </c>
      <c r="K897" s="82" t="s">
        <v>9799</v>
      </c>
      <c r="L897" s="82" t="s">
        <v>9800</v>
      </c>
      <c r="M897" s="82" t="s">
        <v>9801</v>
      </c>
      <c r="N897" s="82" t="s">
        <v>264</v>
      </c>
      <c r="O897" s="82" t="s">
        <v>38</v>
      </c>
      <c r="P897" s="82">
        <v>300</v>
      </c>
      <c r="Q897" s="82" t="s">
        <v>57</v>
      </c>
      <c r="R897" s="82">
        <v>68.75</v>
      </c>
      <c r="S897" s="82">
        <v>39335</v>
      </c>
      <c r="T897" s="82" t="s">
        <v>220</v>
      </c>
      <c r="U897" s="82" t="s">
        <v>58</v>
      </c>
      <c r="V897" s="82">
        <v>23263</v>
      </c>
      <c r="W897" s="82" t="s">
        <v>221</v>
      </c>
      <c r="X897" s="82" t="s">
        <v>42</v>
      </c>
      <c r="Y897" s="82" t="s">
        <v>36</v>
      </c>
      <c r="Z897" s="82">
        <v>0</v>
      </c>
      <c r="AA897" s="82">
        <v>10</v>
      </c>
      <c r="AB897" s="82" t="s">
        <v>36</v>
      </c>
      <c r="AC897" s="82" t="s">
        <v>2905</v>
      </c>
      <c r="AD897" s="82" t="s">
        <v>44</v>
      </c>
      <c r="AE897" s="82" t="s">
        <v>53</v>
      </c>
      <c r="AF897" s="82" t="s">
        <v>7115</v>
      </c>
      <c r="AG897" s="82" t="s">
        <v>46</v>
      </c>
      <c r="AH897" s="82">
        <v>973.82</v>
      </c>
      <c r="AI897" s="82">
        <v>124.64</v>
      </c>
      <c r="AJ897" s="82">
        <v>352.29</v>
      </c>
      <c r="AK897" s="82"/>
      <c r="AL897" s="82">
        <v>1450.75</v>
      </c>
      <c r="AM897" s="82">
        <v>48.36</v>
      </c>
      <c r="AN897" s="109">
        <f t="shared" si="64"/>
        <v>8.7927272727272729</v>
      </c>
      <c r="AO897" s="82" t="str">
        <f t="shared" si="62"/>
        <v>1922819</v>
      </c>
      <c r="AP897" s="82">
        <f>VLOOKUP(AO897,Centros!$AA$2:$AB$490,2,FALSE)</f>
        <v>110020</v>
      </c>
      <c r="AQ897" s="82" t="str">
        <f>VLOOKUP(AP897,Centros!$U$2:$V$281,2,FALSE)</f>
        <v>COLEGIO FRAY LUIS DE LEON</v>
      </c>
      <c r="AR897" s="82" t="str">
        <f>VLOOKUP(A897,Centros!$AC$2:$AE$349,3,FALSE)</f>
        <v>ALGADI</v>
      </c>
      <c r="AS897" s="82">
        <f t="shared" si="63"/>
        <v>110020</v>
      </c>
      <c r="AT897" s="82">
        <f t="shared" si="65"/>
        <v>19228</v>
      </c>
    </row>
    <row r="898" spans="1:46" x14ac:dyDescent="0.3">
      <c r="A898" s="82">
        <v>19228</v>
      </c>
      <c r="B898" s="82">
        <v>1433</v>
      </c>
      <c r="C898" s="82" t="s">
        <v>4611</v>
      </c>
      <c r="D898" s="82">
        <v>1433</v>
      </c>
      <c r="E898" s="82" t="s">
        <v>35</v>
      </c>
      <c r="F898" s="107">
        <v>45201</v>
      </c>
      <c r="G898" s="82"/>
      <c r="H898" s="82" t="s">
        <v>4612</v>
      </c>
      <c r="I898" s="82" t="s">
        <v>4613</v>
      </c>
      <c r="J898" s="82" t="s">
        <v>36</v>
      </c>
      <c r="K898" s="82" t="s">
        <v>4614</v>
      </c>
      <c r="L898" s="82" t="s">
        <v>109</v>
      </c>
      <c r="M898" s="82" t="s">
        <v>4615</v>
      </c>
      <c r="N898" s="82" t="s">
        <v>37</v>
      </c>
      <c r="O898" s="82" t="s">
        <v>38</v>
      </c>
      <c r="P898" s="82">
        <v>100</v>
      </c>
      <c r="Q898" s="82" t="s">
        <v>2951</v>
      </c>
      <c r="R898" s="82">
        <v>100</v>
      </c>
      <c r="S898" s="82">
        <v>45201</v>
      </c>
      <c r="T898" s="82" t="s">
        <v>2842</v>
      </c>
      <c r="U898" s="82" t="s">
        <v>155</v>
      </c>
      <c r="V898" s="82">
        <v>24169</v>
      </c>
      <c r="W898" s="82" t="s">
        <v>129</v>
      </c>
      <c r="X898" s="82" t="s">
        <v>51</v>
      </c>
      <c r="Y898" s="82" t="s">
        <v>52</v>
      </c>
      <c r="Z898" s="82">
        <v>0</v>
      </c>
      <c r="AA898" s="82">
        <v>6</v>
      </c>
      <c r="AB898" s="82" t="s">
        <v>36</v>
      </c>
      <c r="AC898" s="82" t="s">
        <v>2905</v>
      </c>
      <c r="AD898" s="82" t="s">
        <v>44</v>
      </c>
      <c r="AE898" s="82" t="s">
        <v>53</v>
      </c>
      <c r="AF898" s="82" t="s">
        <v>297</v>
      </c>
      <c r="AG898" s="82" t="s">
        <v>46</v>
      </c>
      <c r="AH898" s="82">
        <v>2249.96</v>
      </c>
      <c r="AI898" s="82"/>
      <c r="AJ898" s="82">
        <v>-1022.16</v>
      </c>
      <c r="AK898" s="82"/>
      <c r="AL898" s="82">
        <v>1227.8</v>
      </c>
      <c r="AM898" s="82">
        <v>40.93</v>
      </c>
      <c r="AN898" s="109">
        <f t="shared" si="64"/>
        <v>5.11625</v>
      </c>
      <c r="AO898" s="82" t="str">
        <f t="shared" ref="AO898:AO960" si="66">CONCATENATE(A898,W898)</f>
        <v>1922853</v>
      </c>
      <c r="AP898" s="82">
        <f>VLOOKUP(AO898,Centros!$AA$2:$AB$490,2,FALSE)</f>
        <v>120009</v>
      </c>
      <c r="AQ898" s="82" t="str">
        <f>VLOOKUP(AP898,Centros!$U$2:$V$281,2,FALSE)</f>
        <v>COLEGIO MAYOR ALCALA</v>
      </c>
      <c r="AR898" s="82" t="str">
        <f>VLOOKUP(A898,Centros!$AC$2:$AE$349,3,FALSE)</f>
        <v>ALGADI</v>
      </c>
      <c r="AS898" s="82">
        <f t="shared" ref="AS898:AS960" si="67">+AP898</f>
        <v>120009</v>
      </c>
      <c r="AT898" s="82">
        <f t="shared" si="65"/>
        <v>19228</v>
      </c>
    </row>
    <row r="899" spans="1:46" x14ac:dyDescent="0.3">
      <c r="A899" s="82">
        <v>19228</v>
      </c>
      <c r="B899" s="82">
        <v>341</v>
      </c>
      <c r="C899" s="82" t="s">
        <v>6800</v>
      </c>
      <c r="D899" s="82">
        <v>341</v>
      </c>
      <c r="E899" s="82" t="s">
        <v>35</v>
      </c>
      <c r="F899" s="107">
        <v>45894</v>
      </c>
      <c r="G899" s="82"/>
      <c r="H899" s="82" t="s">
        <v>6801</v>
      </c>
      <c r="I899" s="82" t="s">
        <v>6802</v>
      </c>
      <c r="J899" s="82" t="s">
        <v>6803</v>
      </c>
      <c r="K899" s="82" t="s">
        <v>6804</v>
      </c>
      <c r="L899" s="82" t="s">
        <v>6805</v>
      </c>
      <c r="M899" s="82" t="s">
        <v>6806</v>
      </c>
      <c r="N899" s="82" t="s">
        <v>218</v>
      </c>
      <c r="O899" s="82" t="s">
        <v>38</v>
      </c>
      <c r="P899" s="82">
        <v>300</v>
      </c>
      <c r="Q899" s="82" t="s">
        <v>85</v>
      </c>
      <c r="R899" s="82">
        <v>100</v>
      </c>
      <c r="S899" s="82">
        <v>43223</v>
      </c>
      <c r="T899" s="82" t="s">
        <v>2842</v>
      </c>
      <c r="U899" s="82" t="s">
        <v>106</v>
      </c>
      <c r="V899" s="82">
        <v>27853</v>
      </c>
      <c r="W899" s="82" t="s">
        <v>129</v>
      </c>
      <c r="X899" s="82" t="s">
        <v>42</v>
      </c>
      <c r="Y899" s="82" t="s">
        <v>36</v>
      </c>
      <c r="Z899" s="82">
        <v>0</v>
      </c>
      <c r="AA899" s="82">
        <v>10</v>
      </c>
      <c r="AB899" s="82" t="s">
        <v>36</v>
      </c>
      <c r="AC899" s="82" t="s">
        <v>2905</v>
      </c>
      <c r="AD899" s="82" t="s">
        <v>44</v>
      </c>
      <c r="AE899" s="82" t="s">
        <v>53</v>
      </c>
      <c r="AF899" s="82" t="s">
        <v>164</v>
      </c>
      <c r="AG899" s="82" t="s">
        <v>46</v>
      </c>
      <c r="AH899" s="82">
        <v>1200.04</v>
      </c>
      <c r="AI899" s="82">
        <v>181.29</v>
      </c>
      <c r="AJ899" s="82">
        <v>456.27</v>
      </c>
      <c r="AK899" s="82"/>
      <c r="AL899" s="82">
        <v>1837.6</v>
      </c>
      <c r="AM899" s="82">
        <v>61.25</v>
      </c>
      <c r="AN899" s="109">
        <f t="shared" si="64"/>
        <v>7.65625</v>
      </c>
      <c r="AO899" s="82" t="str">
        <f t="shared" si="66"/>
        <v>1922853</v>
      </c>
      <c r="AP899" s="82">
        <f>VLOOKUP(AO899,Centros!$AA$2:$AB$490,2,FALSE)</f>
        <v>120009</v>
      </c>
      <c r="AQ899" s="82" t="str">
        <f>VLOOKUP(AP899,Centros!$U$2:$V$281,2,FALSE)</f>
        <v>COLEGIO MAYOR ALCALA</v>
      </c>
      <c r="AR899" s="82" t="str">
        <f>VLOOKUP(A899,Centros!$AC$2:$AE$349,3,FALSE)</f>
        <v>ALGADI</v>
      </c>
      <c r="AS899" s="82">
        <f t="shared" si="67"/>
        <v>120009</v>
      </c>
      <c r="AT899" s="82">
        <f t="shared" si="65"/>
        <v>19228</v>
      </c>
    </row>
    <row r="900" spans="1:46" x14ac:dyDescent="0.3">
      <c r="A900" s="82">
        <v>19228</v>
      </c>
      <c r="B900" s="82">
        <v>1432</v>
      </c>
      <c r="C900" s="82" t="s">
        <v>9802</v>
      </c>
      <c r="D900" s="82">
        <v>1432</v>
      </c>
      <c r="E900" s="82" t="s">
        <v>35</v>
      </c>
      <c r="F900" s="107">
        <v>45901</v>
      </c>
      <c r="G900" s="82"/>
      <c r="H900" s="82" t="s">
        <v>9803</v>
      </c>
      <c r="I900" s="82" t="s">
        <v>9804</v>
      </c>
      <c r="J900" s="82" t="s">
        <v>36</v>
      </c>
      <c r="K900" s="82" t="s">
        <v>9805</v>
      </c>
      <c r="L900" s="82" t="s">
        <v>9806</v>
      </c>
      <c r="M900" s="82" t="s">
        <v>9807</v>
      </c>
      <c r="N900" s="82" t="s">
        <v>37</v>
      </c>
      <c r="O900" s="82" t="s">
        <v>38</v>
      </c>
      <c r="P900" s="82">
        <v>300</v>
      </c>
      <c r="Q900" s="82" t="s">
        <v>78</v>
      </c>
      <c r="R900" s="82">
        <v>37.5</v>
      </c>
      <c r="S900" s="82">
        <v>45201</v>
      </c>
      <c r="T900" s="82" t="s">
        <v>2835</v>
      </c>
      <c r="U900" s="82" t="s">
        <v>40</v>
      </c>
      <c r="V900" s="82">
        <v>26658</v>
      </c>
      <c r="W900" s="82" t="s">
        <v>161</v>
      </c>
      <c r="X900" s="82" t="s">
        <v>42</v>
      </c>
      <c r="Y900" s="82" t="s">
        <v>36</v>
      </c>
      <c r="Z900" s="82">
        <v>0</v>
      </c>
      <c r="AA900" s="82">
        <v>10</v>
      </c>
      <c r="AB900" s="82" t="s">
        <v>36</v>
      </c>
      <c r="AC900" s="82" t="s">
        <v>2905</v>
      </c>
      <c r="AD900" s="82" t="s">
        <v>44</v>
      </c>
      <c r="AE900" s="82" t="s">
        <v>53</v>
      </c>
      <c r="AF900" s="82" t="s">
        <v>40</v>
      </c>
      <c r="AG900" s="82" t="s">
        <v>46</v>
      </c>
      <c r="AH900" s="82">
        <v>450.02</v>
      </c>
      <c r="AI900" s="82">
        <v>67.98</v>
      </c>
      <c r="AJ900" s="82">
        <v>184.1</v>
      </c>
      <c r="AK900" s="82"/>
      <c r="AL900" s="82">
        <v>702.1</v>
      </c>
      <c r="AM900" s="82">
        <v>23.4</v>
      </c>
      <c r="AN900" s="109">
        <f t="shared" si="64"/>
        <v>7.8</v>
      </c>
      <c r="AO900" s="82" t="str">
        <f t="shared" si="66"/>
        <v>1922844</v>
      </c>
      <c r="AP900" s="82">
        <f>VLOOKUP(AO900,Centros!$AA$2:$AB$490,2,FALSE)</f>
        <v>110066</v>
      </c>
      <c r="AQ900" s="82" t="str">
        <f>VLOOKUP(AP900,Centros!$U$2:$V$281,2,FALSE)</f>
        <v>COL. SAG. CORAZONES MARTIN HEROS</v>
      </c>
      <c r="AR900" s="82" t="str">
        <f>VLOOKUP(A900,Centros!$AC$2:$AE$349,3,FALSE)</f>
        <v>ALGADI</v>
      </c>
      <c r="AS900" s="82">
        <f t="shared" si="67"/>
        <v>110066</v>
      </c>
      <c r="AT900" s="82">
        <f t="shared" si="65"/>
        <v>19228</v>
      </c>
    </row>
    <row r="901" spans="1:46" x14ac:dyDescent="0.3">
      <c r="A901" s="82">
        <v>19228</v>
      </c>
      <c r="B901" s="82">
        <v>284</v>
      </c>
      <c r="C901" s="82" t="s">
        <v>4616</v>
      </c>
      <c r="D901" s="82">
        <v>284</v>
      </c>
      <c r="E901" s="82" t="s">
        <v>35</v>
      </c>
      <c r="F901" s="107">
        <v>44348</v>
      </c>
      <c r="G901" s="82"/>
      <c r="H901" s="82" t="s">
        <v>4617</v>
      </c>
      <c r="I901" s="82" t="s">
        <v>4618</v>
      </c>
      <c r="J901" s="82" t="s">
        <v>4619</v>
      </c>
      <c r="K901" s="82" t="s">
        <v>4620</v>
      </c>
      <c r="L901" s="82" t="s">
        <v>4621</v>
      </c>
      <c r="M901" s="82" t="s">
        <v>4622</v>
      </c>
      <c r="N901" s="82" t="s">
        <v>238</v>
      </c>
      <c r="O901" s="82" t="s">
        <v>38</v>
      </c>
      <c r="P901" s="82">
        <v>100</v>
      </c>
      <c r="Q901" s="82" t="s">
        <v>2951</v>
      </c>
      <c r="R901" s="82">
        <v>100</v>
      </c>
      <c r="S901" s="82">
        <v>37656</v>
      </c>
      <c r="T901" s="82" t="s">
        <v>2837</v>
      </c>
      <c r="U901" s="82" t="s">
        <v>407</v>
      </c>
      <c r="V901" s="82">
        <v>24965</v>
      </c>
      <c r="W901" s="82" t="s">
        <v>142</v>
      </c>
      <c r="X901" s="82" t="s">
        <v>51</v>
      </c>
      <c r="Y901" s="82" t="s">
        <v>36</v>
      </c>
      <c r="Z901" s="82">
        <v>0</v>
      </c>
      <c r="AA901" s="82">
        <v>4</v>
      </c>
      <c r="AB901" s="82" t="s">
        <v>36</v>
      </c>
      <c r="AC901" s="82" t="s">
        <v>2905</v>
      </c>
      <c r="AD901" s="82" t="s">
        <v>44</v>
      </c>
      <c r="AE901" s="82" t="s">
        <v>61</v>
      </c>
      <c r="AF901" s="82" t="s">
        <v>71</v>
      </c>
      <c r="AG901" s="82" t="s">
        <v>46</v>
      </c>
      <c r="AH901" s="82">
        <v>2008.66</v>
      </c>
      <c r="AI901" s="82"/>
      <c r="AJ901" s="82">
        <v>-1177.47</v>
      </c>
      <c r="AK901" s="82"/>
      <c r="AL901" s="82">
        <v>831.19</v>
      </c>
      <c r="AM901" s="82">
        <v>27.71</v>
      </c>
      <c r="AN901" s="109">
        <f t="shared" si="64"/>
        <v>3.4637500000000001</v>
      </c>
      <c r="AO901" s="82" t="str">
        <f t="shared" si="66"/>
        <v>1922837</v>
      </c>
      <c r="AP901" s="82">
        <f>VLOOKUP(AO901,Centros!$AA$2:$AB$490,2,FALSE)</f>
        <v>110084</v>
      </c>
      <c r="AQ901" s="82" t="str">
        <f>VLOOKUP(AP901,Centros!$U$2:$V$281,2,FALSE)</f>
        <v>COL. SAN AGUSTIN -LOS NEGRALES</v>
      </c>
      <c r="AR901" s="82" t="str">
        <f>VLOOKUP(A901,Centros!$AC$2:$AE$349,3,FALSE)</f>
        <v>ALGADI</v>
      </c>
      <c r="AS901" s="82">
        <f t="shared" si="67"/>
        <v>110084</v>
      </c>
      <c r="AT901" s="82">
        <f t="shared" si="65"/>
        <v>19228</v>
      </c>
    </row>
    <row r="902" spans="1:46" x14ac:dyDescent="0.3">
      <c r="A902" s="82">
        <v>19228</v>
      </c>
      <c r="B902" s="82">
        <v>649</v>
      </c>
      <c r="C902" s="82" t="s">
        <v>428</v>
      </c>
      <c r="D902" s="82">
        <v>649</v>
      </c>
      <c r="E902" s="82" t="s">
        <v>35</v>
      </c>
      <c r="F902" s="107">
        <v>45890</v>
      </c>
      <c r="G902" s="82"/>
      <c r="H902" s="82" t="s">
        <v>429</v>
      </c>
      <c r="I902" s="82" t="s">
        <v>430</v>
      </c>
      <c r="J902" s="82" t="s">
        <v>36</v>
      </c>
      <c r="K902" s="82" t="s">
        <v>431</v>
      </c>
      <c r="L902" s="82" t="s">
        <v>101</v>
      </c>
      <c r="M902" s="82" t="s">
        <v>432</v>
      </c>
      <c r="N902" s="82" t="s">
        <v>37</v>
      </c>
      <c r="O902" s="82" t="s">
        <v>38</v>
      </c>
      <c r="P902" s="82">
        <v>300</v>
      </c>
      <c r="Q902" s="82" t="s">
        <v>78</v>
      </c>
      <c r="R902" s="82">
        <v>100</v>
      </c>
      <c r="S902" s="82">
        <v>40148</v>
      </c>
      <c r="T902" s="82" t="s">
        <v>2837</v>
      </c>
      <c r="U902" s="82" t="s">
        <v>388</v>
      </c>
      <c r="V902" s="82">
        <v>26291</v>
      </c>
      <c r="W902" s="82" t="s">
        <v>142</v>
      </c>
      <c r="X902" s="82" t="s">
        <v>51</v>
      </c>
      <c r="Y902" s="82" t="s">
        <v>66</v>
      </c>
      <c r="Z902" s="82">
        <v>0</v>
      </c>
      <c r="AA902" s="82">
        <v>9</v>
      </c>
      <c r="AB902" s="82" t="s">
        <v>36</v>
      </c>
      <c r="AC902" s="82" t="s">
        <v>2825</v>
      </c>
      <c r="AD902" s="82" t="s">
        <v>92</v>
      </c>
      <c r="AE902" s="82" t="s">
        <v>83</v>
      </c>
      <c r="AF902" s="82" t="s">
        <v>313</v>
      </c>
      <c r="AG902" s="82" t="s">
        <v>46</v>
      </c>
      <c r="AH902" s="82">
        <v>1541.19</v>
      </c>
      <c r="AI902" s="82">
        <v>234.11</v>
      </c>
      <c r="AJ902" s="82">
        <v>569.33000000000004</v>
      </c>
      <c r="AK902" s="82"/>
      <c r="AL902" s="82">
        <v>2344.63</v>
      </c>
      <c r="AM902" s="82">
        <v>75.63</v>
      </c>
      <c r="AN902" s="109">
        <f t="shared" si="64"/>
        <v>9.4537499999999994</v>
      </c>
      <c r="AO902" s="82" t="str">
        <f t="shared" si="66"/>
        <v>1922837</v>
      </c>
      <c r="AP902" s="82">
        <f>VLOOKUP(AO902,Centros!$AA$2:$AB$490,2,FALSE)</f>
        <v>110084</v>
      </c>
      <c r="AQ902" s="82" t="str">
        <f>VLOOKUP(AP902,Centros!$U$2:$V$281,2,FALSE)</f>
        <v>COL. SAN AGUSTIN -LOS NEGRALES</v>
      </c>
      <c r="AR902" s="82" t="str">
        <f>VLOOKUP(A902,Centros!$AC$2:$AE$349,3,FALSE)</f>
        <v>ALGADI</v>
      </c>
      <c r="AS902" s="82">
        <f t="shared" si="67"/>
        <v>110084</v>
      </c>
      <c r="AT902" s="82">
        <f t="shared" si="65"/>
        <v>19228</v>
      </c>
    </row>
    <row r="903" spans="1:46" x14ac:dyDescent="0.3">
      <c r="A903" s="82">
        <v>19228</v>
      </c>
      <c r="B903" s="82">
        <v>789</v>
      </c>
      <c r="C903" s="82" t="s">
        <v>4623</v>
      </c>
      <c r="D903" s="82">
        <v>789</v>
      </c>
      <c r="E903" s="82" t="s">
        <v>35</v>
      </c>
      <c r="F903" s="107">
        <v>44562</v>
      </c>
      <c r="G903" s="82"/>
      <c r="H903" s="82" t="s">
        <v>4624</v>
      </c>
      <c r="I903" s="82" t="s">
        <v>4625</v>
      </c>
      <c r="J903" s="82" t="s">
        <v>36</v>
      </c>
      <c r="K903" s="82" t="s">
        <v>4626</v>
      </c>
      <c r="L903" s="82" t="s">
        <v>4627</v>
      </c>
      <c r="M903" s="82" t="s">
        <v>4628</v>
      </c>
      <c r="N903" s="82" t="s">
        <v>4629</v>
      </c>
      <c r="O903" s="82" t="s">
        <v>38</v>
      </c>
      <c r="P903" s="82">
        <v>100</v>
      </c>
      <c r="Q903" s="82" t="s">
        <v>2951</v>
      </c>
      <c r="R903" s="82">
        <v>100</v>
      </c>
      <c r="S903" s="82">
        <v>38981</v>
      </c>
      <c r="T903" s="82" t="s">
        <v>2844</v>
      </c>
      <c r="U903" s="82" t="s">
        <v>427</v>
      </c>
      <c r="V903" s="82">
        <v>25041</v>
      </c>
      <c r="W903" s="82" t="s">
        <v>96</v>
      </c>
      <c r="X903" s="82" t="s">
        <v>42</v>
      </c>
      <c r="Y903" s="82" t="s">
        <v>66</v>
      </c>
      <c r="Z903" s="82">
        <v>0</v>
      </c>
      <c r="AA903" s="82">
        <v>6</v>
      </c>
      <c r="AB903" s="82" t="s">
        <v>36</v>
      </c>
      <c r="AC903" s="82" t="s">
        <v>2972</v>
      </c>
      <c r="AD903" s="82" t="s">
        <v>97</v>
      </c>
      <c r="AE903" s="82" t="s">
        <v>3766</v>
      </c>
      <c r="AF903" s="82" t="s">
        <v>121</v>
      </c>
      <c r="AG903" s="82" t="s">
        <v>46</v>
      </c>
      <c r="AH903" s="82">
        <v>1592.38</v>
      </c>
      <c r="AI903" s="82">
        <v>227.24</v>
      </c>
      <c r="AJ903" s="82">
        <v>583.55999999999995</v>
      </c>
      <c r="AK903" s="82"/>
      <c r="AL903" s="82">
        <v>2403.1799999999998</v>
      </c>
      <c r="AM903" s="82">
        <v>80.11</v>
      </c>
      <c r="AN903" s="109">
        <f t="shared" si="64"/>
        <v>10.01375</v>
      </c>
      <c r="AO903" s="82" t="str">
        <f t="shared" si="66"/>
        <v>1922876</v>
      </c>
      <c r="AP903" s="82">
        <f>VLOOKUP(AO903,Centros!$AA$2:$AB$490,2,FALSE)</f>
        <v>400001</v>
      </c>
      <c r="AQ903" s="82" t="str">
        <f>VLOOKUP(AP903,Centros!$U$2:$V$281,2,FALSE)</f>
        <v>CASA DE EJERCICIOS SAN JOSE</v>
      </c>
      <c r="AR903" s="82" t="str">
        <f>VLOOKUP(A903,Centros!$AC$2:$AE$349,3,FALSE)</f>
        <v>ALGADI</v>
      </c>
      <c r="AS903" s="82">
        <f t="shared" si="67"/>
        <v>400001</v>
      </c>
      <c r="AT903" s="82">
        <f t="shared" si="65"/>
        <v>19228</v>
      </c>
    </row>
    <row r="904" spans="1:46" x14ac:dyDescent="0.3">
      <c r="A904" s="82">
        <v>19218</v>
      </c>
      <c r="B904" s="82">
        <v>4</v>
      </c>
      <c r="C904" s="82" t="s">
        <v>4630</v>
      </c>
      <c r="D904" s="82">
        <v>4</v>
      </c>
      <c r="E904" s="82" t="s">
        <v>1239</v>
      </c>
      <c r="F904" s="107">
        <v>44348</v>
      </c>
      <c r="G904" s="82"/>
      <c r="H904" s="82" t="s">
        <v>4631</v>
      </c>
      <c r="I904" s="82" t="s">
        <v>4632</v>
      </c>
      <c r="J904" s="82" t="s">
        <v>36</v>
      </c>
      <c r="K904" s="82" t="s">
        <v>4633</v>
      </c>
      <c r="L904" s="82" t="s">
        <v>4634</v>
      </c>
      <c r="M904" s="82" t="s">
        <v>4635</v>
      </c>
      <c r="N904" s="82" t="s">
        <v>433</v>
      </c>
      <c r="O904" s="82" t="s">
        <v>134</v>
      </c>
      <c r="P904" s="82">
        <v>100</v>
      </c>
      <c r="Q904" s="82" t="s">
        <v>2951</v>
      </c>
      <c r="R904" s="82">
        <v>100</v>
      </c>
      <c r="S904" s="82">
        <v>36087</v>
      </c>
      <c r="T904" s="82" t="s">
        <v>1251</v>
      </c>
      <c r="U904" s="82" t="s">
        <v>297</v>
      </c>
      <c r="V904" s="82">
        <v>25340</v>
      </c>
      <c r="W904" s="82" t="s">
        <v>1252</v>
      </c>
      <c r="X904" s="82" t="s">
        <v>42</v>
      </c>
      <c r="Y904" s="82" t="s">
        <v>36</v>
      </c>
      <c r="Z904" s="82">
        <v>0</v>
      </c>
      <c r="AA904" s="82">
        <v>6</v>
      </c>
      <c r="AB904" s="82" t="s">
        <v>36</v>
      </c>
      <c r="AC904" s="82" t="s">
        <v>2823</v>
      </c>
      <c r="AD904" s="82" t="s">
        <v>67</v>
      </c>
      <c r="AE904" s="82" t="s">
        <v>45</v>
      </c>
      <c r="AF904" s="82" t="s">
        <v>240</v>
      </c>
      <c r="AG904" s="82" t="s">
        <v>46</v>
      </c>
      <c r="AH904" s="82">
        <v>1430.69</v>
      </c>
      <c r="AI904" s="82"/>
      <c r="AJ904" s="82">
        <v>-733.84</v>
      </c>
      <c r="AK904" s="82"/>
      <c r="AL904" s="82">
        <v>696.85</v>
      </c>
      <c r="AM904" s="82">
        <v>23.23</v>
      </c>
      <c r="AN904" s="109">
        <f t="shared" si="64"/>
        <v>2.9037500000000001</v>
      </c>
      <c r="AO904" s="82" t="str">
        <f t="shared" si="66"/>
        <v xml:space="preserve">192182 </v>
      </c>
      <c r="AP904" s="82">
        <f>VLOOKUP(AO904,Centros!$AA$2:$AB$490,2,FALSE)</f>
        <v>110191</v>
      </c>
      <c r="AQ904" s="82" t="str">
        <f>VLOOKUP(AP904,Centros!$U$2:$V$281,2,FALSE)</f>
        <v>COL. SANTO DOMINGO-GRANADA</v>
      </c>
      <c r="AR904" s="82" t="str">
        <f>VLOOKUP(A904,Centros!$AC$2:$AE$349,3,FALSE)</f>
        <v>ALGADI</v>
      </c>
      <c r="AS904" s="82">
        <f t="shared" si="67"/>
        <v>110191</v>
      </c>
      <c r="AT904" s="82">
        <f t="shared" si="65"/>
        <v>19218</v>
      </c>
    </row>
    <row r="905" spans="1:46" x14ac:dyDescent="0.3">
      <c r="A905" s="82">
        <v>20018</v>
      </c>
      <c r="B905" s="82">
        <v>1</v>
      </c>
      <c r="C905" s="82" t="s">
        <v>9808</v>
      </c>
      <c r="D905" s="82">
        <v>1</v>
      </c>
      <c r="E905" s="82" t="s">
        <v>9809</v>
      </c>
      <c r="F905" s="107">
        <v>45910</v>
      </c>
      <c r="G905" s="82"/>
      <c r="H905" s="82" t="s">
        <v>9810</v>
      </c>
      <c r="I905" s="82" t="s">
        <v>9811</v>
      </c>
      <c r="J905" s="82" t="s">
        <v>36</v>
      </c>
      <c r="K905" s="82" t="s">
        <v>9812</v>
      </c>
      <c r="L905" s="82" t="s">
        <v>9813</v>
      </c>
      <c r="M905" s="82" t="s">
        <v>9814</v>
      </c>
      <c r="N905" s="82" t="s">
        <v>433</v>
      </c>
      <c r="O905" s="82" t="s">
        <v>134</v>
      </c>
      <c r="P905" s="82">
        <v>300</v>
      </c>
      <c r="Q905" s="82" t="s">
        <v>57</v>
      </c>
      <c r="R905" s="82">
        <v>37.5</v>
      </c>
      <c r="S905" s="82">
        <v>43717</v>
      </c>
      <c r="T905" s="82" t="s">
        <v>9815</v>
      </c>
      <c r="U905" s="82" t="s">
        <v>5261</v>
      </c>
      <c r="V905" s="82">
        <v>30828</v>
      </c>
      <c r="W905" s="82" t="s">
        <v>139</v>
      </c>
      <c r="X905" s="82" t="s">
        <v>42</v>
      </c>
      <c r="Y905" s="82" t="s">
        <v>52</v>
      </c>
      <c r="Z905" s="82">
        <v>0</v>
      </c>
      <c r="AA905" s="82">
        <v>10</v>
      </c>
      <c r="AB905" s="82" t="s">
        <v>36</v>
      </c>
      <c r="AC905" s="82" t="s">
        <v>7363</v>
      </c>
      <c r="AD905" s="82" t="s">
        <v>44</v>
      </c>
      <c r="AE905" s="82" t="s">
        <v>45</v>
      </c>
      <c r="AF905" s="82" t="s">
        <v>9816</v>
      </c>
      <c r="AG905" s="82" t="s">
        <v>46</v>
      </c>
      <c r="AH905" s="82">
        <v>593.04999999999995</v>
      </c>
      <c r="AI905" s="82">
        <v>96.91</v>
      </c>
      <c r="AJ905" s="82">
        <v>228.86</v>
      </c>
      <c r="AK905" s="82"/>
      <c r="AL905" s="82">
        <v>918.82</v>
      </c>
      <c r="AM905" s="82">
        <v>30.63</v>
      </c>
      <c r="AN905" s="109">
        <f t="shared" si="64"/>
        <v>10.209999999999999</v>
      </c>
      <c r="AO905" s="82" t="str">
        <f t="shared" si="66"/>
        <v>200182</v>
      </c>
      <c r="AP905" s="82">
        <f>VLOOKUP(AO905,Centros!$AA$2:$AB$490,2,FALSE)</f>
        <v>110192</v>
      </c>
      <c r="AQ905" s="82" t="str">
        <f>VLOOKUP(AP905,Centros!$U$2:$V$281,2,FALSE)</f>
        <v>COL. NTRA SRA DEL ROSARIO</v>
      </c>
      <c r="AR905" s="82" t="str">
        <f>VLOOKUP(A905,Centros!$AC$2:$AE$349,3,FALSE)</f>
        <v>SMI</v>
      </c>
      <c r="AS905" s="82">
        <f t="shared" si="67"/>
        <v>110192</v>
      </c>
      <c r="AT905" s="82">
        <f t="shared" si="65"/>
        <v>20018</v>
      </c>
    </row>
    <row r="906" spans="1:46" x14ac:dyDescent="0.3">
      <c r="A906" s="82">
        <v>19228</v>
      </c>
      <c r="B906" s="82">
        <v>1381</v>
      </c>
      <c r="C906" s="82" t="s">
        <v>9817</v>
      </c>
      <c r="D906" s="82">
        <v>1381</v>
      </c>
      <c r="E906" s="82" t="s">
        <v>35</v>
      </c>
      <c r="F906" s="107">
        <v>45931</v>
      </c>
      <c r="G906" s="82"/>
      <c r="H906" s="82" t="s">
        <v>9818</v>
      </c>
      <c r="I906" s="82" t="s">
        <v>9819</v>
      </c>
      <c r="J906" s="82" t="s">
        <v>9820</v>
      </c>
      <c r="K906" s="82" t="s">
        <v>9821</v>
      </c>
      <c r="L906" s="82" t="s">
        <v>9822</v>
      </c>
      <c r="M906" s="82" t="s">
        <v>9823</v>
      </c>
      <c r="N906" s="82" t="s">
        <v>278</v>
      </c>
      <c r="O906" s="82" t="s">
        <v>38</v>
      </c>
      <c r="P906" s="82">
        <v>300</v>
      </c>
      <c r="Q906" s="82" t="s">
        <v>78</v>
      </c>
      <c r="R906" s="82">
        <v>87.5</v>
      </c>
      <c r="S906" s="82">
        <v>33862</v>
      </c>
      <c r="T906" s="82" t="s">
        <v>2832</v>
      </c>
      <c r="U906" s="82" t="s">
        <v>254</v>
      </c>
      <c r="V906" s="82">
        <v>23643</v>
      </c>
      <c r="W906" s="82" t="s">
        <v>115</v>
      </c>
      <c r="X906" s="82" t="s">
        <v>42</v>
      </c>
      <c r="Y906" s="82" t="s">
        <v>36</v>
      </c>
      <c r="Z906" s="82">
        <v>0</v>
      </c>
      <c r="AA906" s="82">
        <v>10</v>
      </c>
      <c r="AB906" s="82" t="s">
        <v>36</v>
      </c>
      <c r="AC906" s="82" t="s">
        <v>2905</v>
      </c>
      <c r="AD906" s="82" t="s">
        <v>44</v>
      </c>
      <c r="AE906" s="82" t="s">
        <v>53</v>
      </c>
      <c r="AF906" s="82" t="s">
        <v>36</v>
      </c>
      <c r="AG906" s="82" t="s">
        <v>46</v>
      </c>
      <c r="AH906" s="82">
        <v>1275.67</v>
      </c>
      <c r="AI906" s="82">
        <v>174.94</v>
      </c>
      <c r="AJ906" s="82">
        <v>465.19</v>
      </c>
      <c r="AK906" s="82"/>
      <c r="AL906" s="82">
        <v>1915.8</v>
      </c>
      <c r="AM906" s="82">
        <v>63.86</v>
      </c>
      <c r="AN906" s="109">
        <f t="shared" si="64"/>
        <v>9.1228571428571428</v>
      </c>
      <c r="AO906" s="82" t="str">
        <f t="shared" si="66"/>
        <v>192288</v>
      </c>
      <c r="AP906" s="82">
        <f>VLOOKUP(AO906,Centros!$AA$2:$AB$490,2,FALSE)</f>
        <v>110085</v>
      </c>
      <c r="AQ906" s="82" t="str">
        <f>VLOOKUP(AP906,Centros!$U$2:$V$281,2,FALSE)</f>
        <v>COLEGIO VIRGEN DE MIRASIERRA</v>
      </c>
      <c r="AR906" s="82" t="str">
        <f>VLOOKUP(A906,Centros!$AC$2:$AE$349,3,FALSE)</f>
        <v>ALGADI</v>
      </c>
      <c r="AS906" s="82">
        <f t="shared" si="67"/>
        <v>110085</v>
      </c>
      <c r="AT906" s="82">
        <f t="shared" si="65"/>
        <v>19228</v>
      </c>
    </row>
    <row r="907" spans="1:46" x14ac:dyDescent="0.3">
      <c r="A907" s="82">
        <v>19228</v>
      </c>
      <c r="B907" s="82">
        <v>932</v>
      </c>
      <c r="C907" s="82" t="s">
        <v>4636</v>
      </c>
      <c r="D907" s="82">
        <v>932</v>
      </c>
      <c r="E907" s="82" t="s">
        <v>35</v>
      </c>
      <c r="F907" s="107">
        <v>45079</v>
      </c>
      <c r="G907" s="82"/>
      <c r="H907" s="82" t="s">
        <v>4637</v>
      </c>
      <c r="I907" s="82" t="s">
        <v>4638</v>
      </c>
      <c r="J907" s="82" t="s">
        <v>36</v>
      </c>
      <c r="K907" s="82" t="s">
        <v>4639</v>
      </c>
      <c r="L907" s="82" t="s">
        <v>4640</v>
      </c>
      <c r="M907" s="82" t="s">
        <v>4641</v>
      </c>
      <c r="N907" s="82" t="s">
        <v>100</v>
      </c>
      <c r="O907" s="82" t="s">
        <v>38</v>
      </c>
      <c r="P907" s="82">
        <v>200</v>
      </c>
      <c r="Q907" s="82" t="s">
        <v>2925</v>
      </c>
      <c r="R907" s="82">
        <v>100</v>
      </c>
      <c r="S907" s="82">
        <v>44720</v>
      </c>
      <c r="T907" s="82" t="s">
        <v>4272</v>
      </c>
      <c r="U907" s="82" t="s">
        <v>155</v>
      </c>
      <c r="V907" s="82">
        <v>27810</v>
      </c>
      <c r="W907" s="82" t="s">
        <v>120</v>
      </c>
      <c r="X907" s="82" t="s">
        <v>42</v>
      </c>
      <c r="Y907" s="82" t="s">
        <v>66</v>
      </c>
      <c r="Z907" s="82">
        <v>0</v>
      </c>
      <c r="AA907" s="82">
        <v>6</v>
      </c>
      <c r="AB907" s="82" t="s">
        <v>36</v>
      </c>
      <c r="AC907" s="82" t="s">
        <v>2905</v>
      </c>
      <c r="AD907" s="82" t="s">
        <v>44</v>
      </c>
      <c r="AE907" s="82" t="s">
        <v>61</v>
      </c>
      <c r="AF907" s="82" t="s">
        <v>69</v>
      </c>
      <c r="AG907" s="82" t="s">
        <v>46</v>
      </c>
      <c r="AH907" s="82">
        <v>1188.19</v>
      </c>
      <c r="AI907" s="82">
        <v>193.14</v>
      </c>
      <c r="AJ907" s="82">
        <v>442.98</v>
      </c>
      <c r="AK907" s="82"/>
      <c r="AL907" s="82">
        <v>1824.31</v>
      </c>
      <c r="AM907" s="82">
        <v>60.81</v>
      </c>
      <c r="AN907" s="109">
        <f t="shared" si="64"/>
        <v>7.6012500000000003</v>
      </c>
      <c r="AO907" s="82" t="str">
        <f t="shared" si="66"/>
        <v>1922829</v>
      </c>
      <c r="AP907" s="82">
        <f>VLOOKUP(AO907,Centros!$AA$2:$AB$490,2,FALSE)</f>
        <v>510014</v>
      </c>
      <c r="AQ907" s="82" t="str">
        <f>VLOOKUP(AP907,Centros!$U$2:$V$281,2,FALSE)</f>
        <v>CURIA PROV AGUSTINOS</v>
      </c>
      <c r="AR907" s="82" t="str">
        <f>VLOOKUP(A907,Centros!$AC$2:$AE$349,3,FALSE)</f>
        <v>ALGADI</v>
      </c>
      <c r="AS907" s="82">
        <f t="shared" si="67"/>
        <v>510014</v>
      </c>
      <c r="AT907" s="82">
        <f t="shared" si="65"/>
        <v>19228</v>
      </c>
    </row>
    <row r="908" spans="1:46" x14ac:dyDescent="0.3">
      <c r="A908" s="82">
        <v>19228</v>
      </c>
      <c r="B908" s="82">
        <v>359</v>
      </c>
      <c r="C908" s="82" t="s">
        <v>4642</v>
      </c>
      <c r="D908" s="82">
        <v>359</v>
      </c>
      <c r="E908" s="82" t="s">
        <v>35</v>
      </c>
      <c r="F908" s="107">
        <v>45689</v>
      </c>
      <c r="G908" s="82"/>
      <c r="H908" s="82" t="s">
        <v>4643</v>
      </c>
      <c r="I908" s="82" t="s">
        <v>4644</v>
      </c>
      <c r="J908" s="82" t="s">
        <v>36</v>
      </c>
      <c r="K908" s="82" t="s">
        <v>4645</v>
      </c>
      <c r="L908" s="82" t="s">
        <v>3763</v>
      </c>
      <c r="M908" s="82" t="s">
        <v>4646</v>
      </c>
      <c r="N908" s="82" t="s">
        <v>351</v>
      </c>
      <c r="O908" s="82" t="s">
        <v>38</v>
      </c>
      <c r="P908" s="82">
        <v>100</v>
      </c>
      <c r="Q908" s="82" t="s">
        <v>2951</v>
      </c>
      <c r="R908" s="82">
        <v>100</v>
      </c>
      <c r="S908" s="82">
        <v>33742</v>
      </c>
      <c r="T908" s="82" t="s">
        <v>2826</v>
      </c>
      <c r="U908" s="82" t="s">
        <v>95</v>
      </c>
      <c r="V908" s="82">
        <v>26282</v>
      </c>
      <c r="W908" s="82" t="s">
        <v>41</v>
      </c>
      <c r="X908" s="82" t="s">
        <v>42</v>
      </c>
      <c r="Y908" s="82" t="s">
        <v>36</v>
      </c>
      <c r="Z908" s="82">
        <v>0</v>
      </c>
      <c r="AA908" s="82">
        <v>8</v>
      </c>
      <c r="AB908" s="82" t="s">
        <v>36</v>
      </c>
      <c r="AC908" s="82" t="s">
        <v>3000</v>
      </c>
      <c r="AD908" s="82" t="s">
        <v>3001</v>
      </c>
      <c r="AE908" s="82" t="s">
        <v>3025</v>
      </c>
      <c r="AF908" s="82" t="s">
        <v>4647</v>
      </c>
      <c r="AG908" s="82" t="s">
        <v>46</v>
      </c>
      <c r="AH908" s="82">
        <v>1272.5899999999999</v>
      </c>
      <c r="AI908" s="82"/>
      <c r="AJ908" s="82">
        <v>-746</v>
      </c>
      <c r="AK908" s="82"/>
      <c r="AL908" s="82">
        <v>526.59</v>
      </c>
      <c r="AM908" s="82">
        <v>17.55</v>
      </c>
      <c r="AN908" s="109">
        <f t="shared" si="64"/>
        <v>2.1937500000000001</v>
      </c>
      <c r="AO908" s="82" t="str">
        <f t="shared" si="66"/>
        <v>1922854</v>
      </c>
      <c r="AP908" s="82">
        <f>VLOOKUP(AO908,Centros!$AA$2:$AB$490,2,FALSE)</f>
        <v>120027</v>
      </c>
      <c r="AQ908" s="82" t="str">
        <f>VLOOKUP(AP908,Centros!$U$2:$V$281,2,FALSE)</f>
        <v>COLEGIO MAYOR CESAR CARLOS</v>
      </c>
      <c r="AR908" s="82" t="str">
        <f>VLOOKUP(A908,Centros!$AC$2:$AE$349,3,FALSE)</f>
        <v>ALGADI</v>
      </c>
      <c r="AS908" s="82">
        <f t="shared" si="67"/>
        <v>120027</v>
      </c>
      <c r="AT908" s="82">
        <f t="shared" si="65"/>
        <v>19228</v>
      </c>
    </row>
    <row r="909" spans="1:46" x14ac:dyDescent="0.3">
      <c r="A909" s="82">
        <v>20028</v>
      </c>
      <c r="B909" s="82">
        <v>980</v>
      </c>
      <c r="C909" s="82" t="s">
        <v>9824</v>
      </c>
      <c r="D909" s="82">
        <v>980</v>
      </c>
      <c r="E909" s="82" t="s">
        <v>63</v>
      </c>
      <c r="F909" s="107">
        <v>45931</v>
      </c>
      <c r="G909" s="82"/>
      <c r="H909" s="82" t="s">
        <v>9825</v>
      </c>
      <c r="I909" s="82" t="s">
        <v>9826</v>
      </c>
      <c r="J909" s="82" t="s">
        <v>36</v>
      </c>
      <c r="K909" s="82" t="s">
        <v>9827</v>
      </c>
      <c r="L909" s="82" t="s">
        <v>9828</v>
      </c>
      <c r="M909" s="82" t="s">
        <v>9829</v>
      </c>
      <c r="N909" s="82" t="s">
        <v>37</v>
      </c>
      <c r="O909" s="82" t="s">
        <v>38</v>
      </c>
      <c r="P909" s="82">
        <v>300</v>
      </c>
      <c r="Q909" s="82" t="s">
        <v>78</v>
      </c>
      <c r="R909" s="82">
        <v>34.369999999999997</v>
      </c>
      <c r="S909" s="82">
        <v>45665</v>
      </c>
      <c r="T909" s="82" t="s">
        <v>5268</v>
      </c>
      <c r="U909" s="82" t="s">
        <v>79</v>
      </c>
      <c r="V909" s="82">
        <v>36246</v>
      </c>
      <c r="W909" s="82" t="s">
        <v>80</v>
      </c>
      <c r="X909" s="82" t="s">
        <v>51</v>
      </c>
      <c r="Y909" s="82" t="s">
        <v>36</v>
      </c>
      <c r="Z909" s="82">
        <v>0</v>
      </c>
      <c r="AA909" s="82">
        <v>10</v>
      </c>
      <c r="AB909" s="82" t="s">
        <v>36</v>
      </c>
      <c r="AC909" s="82" t="s">
        <v>2905</v>
      </c>
      <c r="AD909" s="82" t="s">
        <v>44</v>
      </c>
      <c r="AE909" s="82" t="s">
        <v>45</v>
      </c>
      <c r="AF909" s="82" t="s">
        <v>79</v>
      </c>
      <c r="AG909" s="82" t="s">
        <v>46</v>
      </c>
      <c r="AH909" s="82">
        <v>412.45</v>
      </c>
      <c r="AI909" s="82">
        <v>62.31</v>
      </c>
      <c r="AJ909" s="82">
        <v>173.86</v>
      </c>
      <c r="AK909" s="82"/>
      <c r="AL909" s="82">
        <v>648.62</v>
      </c>
      <c r="AM909" s="82">
        <v>21.62</v>
      </c>
      <c r="AN909" s="109">
        <f t="shared" si="64"/>
        <v>7.862961885365146</v>
      </c>
      <c r="AO909" s="82" t="str">
        <f t="shared" si="66"/>
        <v>200287</v>
      </c>
      <c r="AP909" s="82">
        <f>VLOOKUP(AO909,Centros!$AA$2:$AB$490,2,FALSE)</f>
        <v>110064</v>
      </c>
      <c r="AQ909" s="82" t="str">
        <f>VLOOKUP(AP909,Centros!$U$2:$V$281,2,FALSE)</f>
        <v>COLEGIO SAGRADA FAMILIA</v>
      </c>
      <c r="AR909" s="82" t="str">
        <f>VLOOKUP(A909,Centros!$AC$2:$AE$349,3,FALSE)</f>
        <v>SMI</v>
      </c>
      <c r="AS909" s="82">
        <f t="shared" si="67"/>
        <v>110064</v>
      </c>
      <c r="AT909" s="82">
        <f t="shared" si="65"/>
        <v>20028</v>
      </c>
    </row>
    <row r="910" spans="1:46" x14ac:dyDescent="0.3">
      <c r="A910" s="82">
        <v>19228</v>
      </c>
      <c r="B910" s="82">
        <v>1199</v>
      </c>
      <c r="C910" s="82" t="s">
        <v>6807</v>
      </c>
      <c r="D910" s="82">
        <v>1199</v>
      </c>
      <c r="E910" s="82" t="s">
        <v>35</v>
      </c>
      <c r="F910" s="107">
        <v>45904</v>
      </c>
      <c r="G910" s="82"/>
      <c r="H910" s="82" t="s">
        <v>6808</v>
      </c>
      <c r="I910" s="82" t="s">
        <v>6809</v>
      </c>
      <c r="J910" s="82" t="s">
        <v>36</v>
      </c>
      <c r="K910" s="82" t="s">
        <v>6810</v>
      </c>
      <c r="L910" s="82" t="s">
        <v>109</v>
      </c>
      <c r="M910" s="82" t="s">
        <v>6811</v>
      </c>
      <c r="N910" s="82" t="s">
        <v>37</v>
      </c>
      <c r="O910" s="82" t="s">
        <v>38</v>
      </c>
      <c r="P910" s="82">
        <v>300</v>
      </c>
      <c r="Q910" s="82" t="s">
        <v>78</v>
      </c>
      <c r="R910" s="82">
        <v>100</v>
      </c>
      <c r="S910" s="82">
        <v>44986</v>
      </c>
      <c r="T910" s="82" t="s">
        <v>2837</v>
      </c>
      <c r="U910" s="82" t="s">
        <v>370</v>
      </c>
      <c r="V910" s="82">
        <v>32199</v>
      </c>
      <c r="W910" s="82" t="s">
        <v>142</v>
      </c>
      <c r="X910" s="82" t="s">
        <v>42</v>
      </c>
      <c r="Y910" s="82" t="s">
        <v>66</v>
      </c>
      <c r="Z910" s="82">
        <v>0</v>
      </c>
      <c r="AA910" s="82">
        <v>8</v>
      </c>
      <c r="AB910" s="82" t="s">
        <v>36</v>
      </c>
      <c r="AC910" s="82" t="s">
        <v>2905</v>
      </c>
      <c r="AD910" s="82" t="s">
        <v>44</v>
      </c>
      <c r="AE910" s="82" t="s">
        <v>61</v>
      </c>
      <c r="AF910" s="82" t="s">
        <v>88</v>
      </c>
      <c r="AG910" s="82" t="s">
        <v>55</v>
      </c>
      <c r="AH910" s="82">
        <v>1194.08</v>
      </c>
      <c r="AI910" s="82">
        <v>187.25</v>
      </c>
      <c r="AJ910" s="82">
        <v>456.27</v>
      </c>
      <c r="AK910" s="82"/>
      <c r="AL910" s="82">
        <v>1837.6</v>
      </c>
      <c r="AM910" s="82">
        <v>61.25</v>
      </c>
      <c r="AN910" s="109">
        <f t="shared" si="64"/>
        <v>7.65625</v>
      </c>
      <c r="AO910" s="82" t="str">
        <f t="shared" si="66"/>
        <v>1922837</v>
      </c>
      <c r="AP910" s="82">
        <f>VLOOKUP(AO910,Centros!$AA$2:$AB$490,2,FALSE)</f>
        <v>110084</v>
      </c>
      <c r="AQ910" s="82" t="str">
        <f>VLOOKUP(AP910,Centros!$U$2:$V$281,2,FALSE)</f>
        <v>COL. SAN AGUSTIN -LOS NEGRALES</v>
      </c>
      <c r="AR910" s="82" t="str">
        <f>VLOOKUP(A910,Centros!$AC$2:$AE$349,3,FALSE)</f>
        <v>ALGADI</v>
      </c>
      <c r="AS910" s="82">
        <f t="shared" si="67"/>
        <v>110084</v>
      </c>
      <c r="AT910" s="82">
        <f t="shared" si="65"/>
        <v>19228</v>
      </c>
    </row>
    <row r="911" spans="1:46" x14ac:dyDescent="0.3">
      <c r="A911" s="82">
        <v>19218</v>
      </c>
      <c r="B911" s="82">
        <v>14</v>
      </c>
      <c r="C911" s="82" t="s">
        <v>4648</v>
      </c>
      <c r="D911" s="82">
        <v>14</v>
      </c>
      <c r="E911" s="82" t="s">
        <v>1239</v>
      </c>
      <c r="F911" s="107">
        <v>45852</v>
      </c>
      <c r="G911" s="82"/>
      <c r="H911" s="82" t="s">
        <v>4649</v>
      </c>
      <c r="I911" s="82" t="s">
        <v>4650</v>
      </c>
      <c r="J911" s="82" t="s">
        <v>36</v>
      </c>
      <c r="K911" s="82" t="s">
        <v>4651</v>
      </c>
      <c r="L911" s="82" t="s">
        <v>4652</v>
      </c>
      <c r="M911" s="82" t="s">
        <v>4653</v>
      </c>
      <c r="N911" s="82" t="s">
        <v>4654</v>
      </c>
      <c r="O911" s="82" t="s">
        <v>134</v>
      </c>
      <c r="P911" s="82">
        <v>200</v>
      </c>
      <c r="Q911" s="82" t="s">
        <v>2925</v>
      </c>
      <c r="R911" s="82">
        <v>84.21</v>
      </c>
      <c r="S911" s="82">
        <v>43466</v>
      </c>
      <c r="T911" s="82" t="s">
        <v>2866</v>
      </c>
      <c r="U911" s="82" t="s">
        <v>920</v>
      </c>
      <c r="V911" s="82">
        <v>24462</v>
      </c>
      <c r="W911" s="82" t="s">
        <v>208</v>
      </c>
      <c r="X911" s="82" t="s">
        <v>42</v>
      </c>
      <c r="Y911" s="82" t="s">
        <v>60</v>
      </c>
      <c r="Z911" s="82">
        <v>0</v>
      </c>
      <c r="AA911" s="82">
        <v>10</v>
      </c>
      <c r="AB911" s="82" t="s">
        <v>818</v>
      </c>
      <c r="AC911" s="82" t="s">
        <v>2824</v>
      </c>
      <c r="AD911" s="82" t="s">
        <v>162</v>
      </c>
      <c r="AE911" s="82" t="s">
        <v>45</v>
      </c>
      <c r="AF911" s="82" t="s">
        <v>242</v>
      </c>
      <c r="AG911" s="82" t="s">
        <v>46</v>
      </c>
      <c r="AH911" s="82">
        <v>1009.48</v>
      </c>
      <c r="AI911" s="82">
        <v>153.74</v>
      </c>
      <c r="AJ911" s="82">
        <v>417.92</v>
      </c>
      <c r="AK911" s="82"/>
      <c r="AL911" s="82">
        <v>1581.14</v>
      </c>
      <c r="AM911" s="82">
        <v>52.7</v>
      </c>
      <c r="AN911" s="109">
        <f t="shared" si="64"/>
        <v>7.8227051419071376</v>
      </c>
      <c r="AO911" s="82" t="str">
        <f t="shared" si="66"/>
        <v>192184</v>
      </c>
      <c r="AP911" s="82">
        <f>VLOOKUP(AO911,Centros!$AA$2:$AB$490,2,FALSE)</f>
        <v>330004</v>
      </c>
      <c r="AQ911" s="82" t="str">
        <f>VLOOKUP(AP911,Centros!$U$2:$V$281,2,FALSE)</f>
        <v>RESIDENCIA  CLARET GRANADA</v>
      </c>
      <c r="AR911" s="82" t="str">
        <f>VLOOKUP(A911,Centros!$AC$2:$AE$349,3,FALSE)</f>
        <v>ALGADI</v>
      </c>
      <c r="AS911" s="82">
        <f t="shared" si="67"/>
        <v>330004</v>
      </c>
      <c r="AT911" s="82">
        <f t="shared" si="65"/>
        <v>19218</v>
      </c>
    </row>
    <row r="912" spans="1:46" x14ac:dyDescent="0.3">
      <c r="A912" s="82">
        <v>19228</v>
      </c>
      <c r="B912" s="82">
        <v>1738</v>
      </c>
      <c r="C912" s="82" t="s">
        <v>6812</v>
      </c>
      <c r="D912" s="82">
        <v>1738</v>
      </c>
      <c r="E912" s="82" t="s">
        <v>35</v>
      </c>
      <c r="F912" s="107">
        <v>45904</v>
      </c>
      <c r="G912" s="82"/>
      <c r="H912" s="82" t="s">
        <v>6813</v>
      </c>
      <c r="I912" s="82" t="s">
        <v>6814</v>
      </c>
      <c r="J912" s="82" t="s">
        <v>417</v>
      </c>
      <c r="K912" s="82" t="s">
        <v>6815</v>
      </c>
      <c r="L912" s="82" t="s">
        <v>6816</v>
      </c>
      <c r="M912" s="82" t="s">
        <v>6817</v>
      </c>
      <c r="N912" s="82" t="s">
        <v>5452</v>
      </c>
      <c r="O912" s="82" t="s">
        <v>38</v>
      </c>
      <c r="P912" s="82">
        <v>300</v>
      </c>
      <c r="Q912" s="82" t="s">
        <v>78</v>
      </c>
      <c r="R912" s="82">
        <v>100</v>
      </c>
      <c r="S912" s="82">
        <v>32783</v>
      </c>
      <c r="T912" s="82" t="s">
        <v>5270</v>
      </c>
      <c r="U912" s="82" t="s">
        <v>254</v>
      </c>
      <c r="V912" s="82">
        <v>24267</v>
      </c>
      <c r="W912" s="82" t="s">
        <v>896</v>
      </c>
      <c r="X912" s="82" t="s">
        <v>42</v>
      </c>
      <c r="Y912" s="82" t="s">
        <v>36</v>
      </c>
      <c r="Z912" s="82">
        <v>1</v>
      </c>
      <c r="AA912" s="82">
        <v>10</v>
      </c>
      <c r="AB912" s="82" t="s">
        <v>36</v>
      </c>
      <c r="AC912" s="82" t="s">
        <v>2905</v>
      </c>
      <c r="AD912" s="82" t="s">
        <v>44</v>
      </c>
      <c r="AE912" s="82" t="s">
        <v>45</v>
      </c>
      <c r="AF912" s="82" t="s">
        <v>36</v>
      </c>
      <c r="AG912" s="82" t="s">
        <v>46</v>
      </c>
      <c r="AH912" s="82">
        <v>1511.27</v>
      </c>
      <c r="AI912" s="82">
        <v>214.21</v>
      </c>
      <c r="AJ912" s="82">
        <v>553.35</v>
      </c>
      <c r="AK912" s="82"/>
      <c r="AL912" s="82">
        <v>2278.83</v>
      </c>
      <c r="AM912" s="82">
        <v>75.959999999999994</v>
      </c>
      <c r="AN912" s="109">
        <f t="shared" si="64"/>
        <v>9.4949999999999992</v>
      </c>
      <c r="AO912" s="82" t="str">
        <f t="shared" si="66"/>
        <v>19228119</v>
      </c>
      <c r="AP912" s="82">
        <f>VLOOKUP(AO912,Centros!$AA$2:$AB$490,2,FALSE)</f>
        <v>110301</v>
      </c>
      <c r="AQ912" s="82" t="str">
        <f>VLOOKUP(AP912,Centros!$U$2:$V$281,2,FALSE)</f>
        <v>FUND. ED. MARY WARD (IRL. SOTO)</v>
      </c>
      <c r="AR912" s="82" t="str">
        <f>VLOOKUP(A912,Centros!$AC$2:$AE$349,3,FALSE)</f>
        <v>ALGADI</v>
      </c>
      <c r="AS912" s="82">
        <f t="shared" si="67"/>
        <v>110301</v>
      </c>
      <c r="AT912" s="82">
        <f t="shared" si="65"/>
        <v>19228</v>
      </c>
    </row>
    <row r="913" spans="1:46" x14ac:dyDescent="0.3">
      <c r="A913" s="82">
        <v>20028</v>
      </c>
      <c r="B913" s="82">
        <v>7</v>
      </c>
      <c r="C913" s="82" t="s">
        <v>9831</v>
      </c>
      <c r="D913" s="82">
        <v>7</v>
      </c>
      <c r="E913" s="82" t="s">
        <v>63</v>
      </c>
      <c r="F913" s="107">
        <v>45931</v>
      </c>
      <c r="G913" s="82"/>
      <c r="H913" s="82" t="s">
        <v>9832</v>
      </c>
      <c r="I913" s="82" t="s">
        <v>9833</v>
      </c>
      <c r="J913" s="82" t="s">
        <v>9834</v>
      </c>
      <c r="K913" s="82" t="s">
        <v>9835</v>
      </c>
      <c r="L913" s="82" t="s">
        <v>9836</v>
      </c>
      <c r="M913" s="82" t="s">
        <v>9837</v>
      </c>
      <c r="N913" s="82" t="s">
        <v>56</v>
      </c>
      <c r="O913" s="82" t="s">
        <v>38</v>
      </c>
      <c r="P913" s="82">
        <v>300</v>
      </c>
      <c r="Q913" s="82" t="s">
        <v>57</v>
      </c>
      <c r="R913" s="82">
        <v>30</v>
      </c>
      <c r="S913" s="82">
        <v>40087</v>
      </c>
      <c r="T913" s="82" t="s">
        <v>5349</v>
      </c>
      <c r="U913" s="82" t="s">
        <v>214</v>
      </c>
      <c r="V913" s="82">
        <v>21750</v>
      </c>
      <c r="W913" s="82" t="s">
        <v>139</v>
      </c>
      <c r="X913" s="82" t="s">
        <v>42</v>
      </c>
      <c r="Y913" s="82" t="s">
        <v>36</v>
      </c>
      <c r="Z913" s="82">
        <v>0</v>
      </c>
      <c r="AA913" s="82">
        <v>10</v>
      </c>
      <c r="AB913" s="82" t="s">
        <v>36</v>
      </c>
      <c r="AC913" s="82" t="s">
        <v>2905</v>
      </c>
      <c r="AD913" s="82" t="s">
        <v>44</v>
      </c>
      <c r="AE913" s="82" t="s">
        <v>45</v>
      </c>
      <c r="AF913" s="82" t="s">
        <v>325</v>
      </c>
      <c r="AG913" s="82" t="s">
        <v>46</v>
      </c>
      <c r="AH913" s="82">
        <v>552.33000000000004</v>
      </c>
      <c r="AI913" s="82">
        <v>54.39</v>
      </c>
      <c r="AJ913" s="82">
        <v>201.25</v>
      </c>
      <c r="AK913" s="82"/>
      <c r="AL913" s="82">
        <v>807.97</v>
      </c>
      <c r="AM913" s="82">
        <v>26.93</v>
      </c>
      <c r="AN913" s="109">
        <f t="shared" si="64"/>
        <v>11.220833333333333</v>
      </c>
      <c r="AO913" s="82" t="str">
        <f t="shared" si="66"/>
        <v>200282</v>
      </c>
      <c r="AP913" s="82">
        <f>VLOOKUP(AO913,Centros!$AA$2:$AB$490,2,FALSE)</f>
        <v>110111</v>
      </c>
      <c r="AQ913" s="82" t="str">
        <f>VLOOKUP(AP913,Centros!$U$2:$V$281,2,FALSE)</f>
        <v>COLEGIO SAGRADO CORAZON REPARADORAS</v>
      </c>
      <c r="AR913" s="82" t="str">
        <f>VLOOKUP(A913,Centros!$AC$2:$AE$349,3,FALSE)</f>
        <v>SMI</v>
      </c>
      <c r="AS913" s="82">
        <f t="shared" si="67"/>
        <v>110111</v>
      </c>
      <c r="AT913" s="82">
        <f t="shared" si="65"/>
        <v>20028</v>
      </c>
    </row>
    <row r="914" spans="1:46" x14ac:dyDescent="0.3">
      <c r="A914" s="82">
        <v>20028</v>
      </c>
      <c r="B914" s="82">
        <v>276</v>
      </c>
      <c r="C914" s="82" t="s">
        <v>9838</v>
      </c>
      <c r="D914" s="82">
        <v>276</v>
      </c>
      <c r="E914" s="82" t="s">
        <v>63</v>
      </c>
      <c r="F914" s="107">
        <v>45931</v>
      </c>
      <c r="G914" s="82"/>
      <c r="H914" s="82" t="s">
        <v>9839</v>
      </c>
      <c r="I914" s="82" t="s">
        <v>9840</v>
      </c>
      <c r="J914" s="82" t="s">
        <v>36</v>
      </c>
      <c r="K914" s="82" t="s">
        <v>9841</v>
      </c>
      <c r="L914" s="82" t="s">
        <v>9842</v>
      </c>
      <c r="M914" s="82" t="s">
        <v>9843</v>
      </c>
      <c r="N914" s="82" t="s">
        <v>344</v>
      </c>
      <c r="O914" s="82" t="s">
        <v>38</v>
      </c>
      <c r="P914" s="82">
        <v>300</v>
      </c>
      <c r="Q914" s="82" t="s">
        <v>78</v>
      </c>
      <c r="R914" s="82">
        <v>37.5</v>
      </c>
      <c r="S914" s="82">
        <v>44837</v>
      </c>
      <c r="T914" s="82" t="s">
        <v>2837</v>
      </c>
      <c r="U914" s="82" t="s">
        <v>79</v>
      </c>
      <c r="V914" s="82">
        <v>37296</v>
      </c>
      <c r="W914" s="82" t="s">
        <v>50</v>
      </c>
      <c r="X914" s="82" t="s">
        <v>42</v>
      </c>
      <c r="Y914" s="82" t="s">
        <v>66</v>
      </c>
      <c r="Z914" s="82">
        <v>0</v>
      </c>
      <c r="AA914" s="82">
        <v>10</v>
      </c>
      <c r="AB914" s="82" t="s">
        <v>36</v>
      </c>
      <c r="AC914" s="82" t="s">
        <v>2905</v>
      </c>
      <c r="AD914" s="82" t="s">
        <v>44</v>
      </c>
      <c r="AE914" s="82" t="s">
        <v>45</v>
      </c>
      <c r="AF914" s="82" t="s">
        <v>6123</v>
      </c>
      <c r="AG914" s="82" t="s">
        <v>46</v>
      </c>
      <c r="AH914" s="82">
        <v>640.07000000000005</v>
      </c>
      <c r="AI914" s="82"/>
      <c r="AJ914" s="82">
        <v>-356.98</v>
      </c>
      <c r="AK914" s="82"/>
      <c r="AL914" s="82">
        <v>283.08999999999997</v>
      </c>
      <c r="AM914" s="82">
        <v>9.1300000000000008</v>
      </c>
      <c r="AN914" s="109">
        <f t="shared" si="64"/>
        <v>3.0433333333333334</v>
      </c>
      <c r="AO914" s="82" t="str">
        <f t="shared" si="66"/>
        <v>2002812</v>
      </c>
      <c r="AP914" s="82">
        <f>VLOOKUP(AO914,Centros!$AA$2:$AB$490,2,FALSE)</f>
        <v>110084</v>
      </c>
      <c r="AQ914" s="82" t="str">
        <f>VLOOKUP(AP914,Centros!$U$2:$V$281,2,FALSE)</f>
        <v>COL. SAN AGUSTIN -LOS NEGRALES</v>
      </c>
      <c r="AR914" s="82" t="str">
        <f>VLOOKUP(A914,Centros!$AC$2:$AE$349,3,FALSE)</f>
        <v>SMI</v>
      </c>
      <c r="AS914" s="82">
        <f t="shared" si="67"/>
        <v>110084</v>
      </c>
      <c r="AT914" s="82">
        <f t="shared" si="65"/>
        <v>20028</v>
      </c>
    </row>
    <row r="915" spans="1:46" x14ac:dyDescent="0.3">
      <c r="A915" s="82">
        <v>19233</v>
      </c>
      <c r="B915" s="82">
        <v>88</v>
      </c>
      <c r="C915" s="82" t="s">
        <v>4655</v>
      </c>
      <c r="D915" s="82">
        <v>88</v>
      </c>
      <c r="E915" s="82" t="s">
        <v>216</v>
      </c>
      <c r="F915" s="107">
        <v>45586</v>
      </c>
      <c r="G915" s="82"/>
      <c r="H915" s="82" t="s">
        <v>4656</v>
      </c>
      <c r="I915" s="82" t="s">
        <v>4657</v>
      </c>
      <c r="J915" s="82" t="s">
        <v>36</v>
      </c>
      <c r="K915" s="82" t="s">
        <v>4658</v>
      </c>
      <c r="L915" s="82" t="s">
        <v>4659</v>
      </c>
      <c r="M915" s="82" t="s">
        <v>4660</v>
      </c>
      <c r="N915" s="82" t="s">
        <v>1325</v>
      </c>
      <c r="O915" s="82" t="s">
        <v>138</v>
      </c>
      <c r="P915" s="82">
        <v>100</v>
      </c>
      <c r="Q915" s="82" t="s">
        <v>2951</v>
      </c>
      <c r="R915" s="82">
        <v>100</v>
      </c>
      <c r="S915" s="82">
        <v>45586</v>
      </c>
      <c r="T915" s="82" t="s">
        <v>3033</v>
      </c>
      <c r="U915" s="82" t="s">
        <v>69</v>
      </c>
      <c r="V915" s="82">
        <v>29613</v>
      </c>
      <c r="W915" s="82" t="s">
        <v>107</v>
      </c>
      <c r="X915" s="82" t="s">
        <v>51</v>
      </c>
      <c r="Y915" s="82" t="s">
        <v>52</v>
      </c>
      <c r="Z915" s="82">
        <v>0</v>
      </c>
      <c r="AA915" s="82">
        <v>6</v>
      </c>
      <c r="AB915" s="82" t="s">
        <v>36</v>
      </c>
      <c r="AC915" s="82" t="s">
        <v>2909</v>
      </c>
      <c r="AD915" s="82" t="s">
        <v>44</v>
      </c>
      <c r="AE915" s="82" t="s">
        <v>61</v>
      </c>
      <c r="AF915" s="82" t="s">
        <v>1264</v>
      </c>
      <c r="AG915" s="82" t="s">
        <v>46</v>
      </c>
      <c r="AH915" s="82">
        <v>1612.47</v>
      </c>
      <c r="AI915" s="82">
        <v>325.07</v>
      </c>
      <c r="AJ915" s="82">
        <v>621.37</v>
      </c>
      <c r="AK915" s="82"/>
      <c r="AL915" s="82">
        <v>2558.91</v>
      </c>
      <c r="AM915" s="82">
        <v>85.3</v>
      </c>
      <c r="AN915" s="109">
        <f t="shared" si="64"/>
        <v>10.6625</v>
      </c>
      <c r="AO915" s="82" t="str">
        <f t="shared" si="66"/>
        <v>192335</v>
      </c>
      <c r="AP915" s="82">
        <f>VLOOKUP(AO915,Centros!$AA$2:$AB$490,2,FALSE)</f>
        <v>330002</v>
      </c>
      <c r="AQ915" s="82" t="str">
        <f>VLOOKUP(AP915,Centros!$U$2:$V$281,2,FALSE)</f>
        <v>RESIDENCIA COSTAMAR</v>
      </c>
      <c r="AR915" s="82" t="str">
        <f>VLOOKUP(A915,Centros!$AC$2:$AE$349,3,FALSE)</f>
        <v>ALGADI</v>
      </c>
      <c r="AS915" s="82">
        <f t="shared" si="67"/>
        <v>330002</v>
      </c>
      <c r="AT915" s="82">
        <f t="shared" si="65"/>
        <v>19233</v>
      </c>
    </row>
    <row r="916" spans="1:46" x14ac:dyDescent="0.3">
      <c r="A916" s="82">
        <v>20028</v>
      </c>
      <c r="B916" s="82">
        <v>805</v>
      </c>
      <c r="C916" s="82" t="s">
        <v>6818</v>
      </c>
      <c r="D916" s="82">
        <v>805</v>
      </c>
      <c r="E916" s="82" t="s">
        <v>63</v>
      </c>
      <c r="F916" s="107">
        <v>45908</v>
      </c>
      <c r="G916" s="82"/>
      <c r="H916" s="82" t="s">
        <v>6819</v>
      </c>
      <c r="I916" s="82" t="s">
        <v>6820</v>
      </c>
      <c r="J916" s="82" t="s">
        <v>36</v>
      </c>
      <c r="K916" s="82" t="s">
        <v>6821</v>
      </c>
      <c r="L916" s="82" t="s">
        <v>6822</v>
      </c>
      <c r="M916" s="82" t="s">
        <v>6823</v>
      </c>
      <c r="N916" s="82" t="s">
        <v>37</v>
      </c>
      <c r="O916" s="82" t="s">
        <v>38</v>
      </c>
      <c r="P916" s="82">
        <v>300</v>
      </c>
      <c r="Q916" s="82" t="s">
        <v>57</v>
      </c>
      <c r="R916" s="82">
        <v>43.75</v>
      </c>
      <c r="S916" s="82">
        <v>45299</v>
      </c>
      <c r="T916" s="82" t="s">
        <v>2848</v>
      </c>
      <c r="U916" s="82" t="s">
        <v>79</v>
      </c>
      <c r="V916" s="82">
        <v>37096</v>
      </c>
      <c r="W916" s="82" t="s">
        <v>119</v>
      </c>
      <c r="X916" s="82" t="s">
        <v>42</v>
      </c>
      <c r="Y916" s="82" t="s">
        <v>52</v>
      </c>
      <c r="Z916" s="82">
        <v>0</v>
      </c>
      <c r="AA916" s="82">
        <v>10</v>
      </c>
      <c r="AB916" s="82" t="s">
        <v>36</v>
      </c>
      <c r="AC916" s="82" t="s">
        <v>2905</v>
      </c>
      <c r="AD916" s="82" t="s">
        <v>44</v>
      </c>
      <c r="AE916" s="82" t="s">
        <v>45</v>
      </c>
      <c r="AF916" s="82" t="s">
        <v>79</v>
      </c>
      <c r="AG916" s="82" t="s">
        <v>46</v>
      </c>
      <c r="AH916" s="82">
        <v>525.02</v>
      </c>
      <c r="AI916" s="82">
        <v>79.31</v>
      </c>
      <c r="AJ916" s="82">
        <v>220.77</v>
      </c>
      <c r="AK916" s="82"/>
      <c r="AL916" s="82">
        <v>825.1</v>
      </c>
      <c r="AM916" s="82">
        <v>27.5</v>
      </c>
      <c r="AN916" s="109">
        <f t="shared" si="64"/>
        <v>7.8571428571428568</v>
      </c>
      <c r="AO916" s="82" t="str">
        <f t="shared" si="66"/>
        <v>2002839</v>
      </c>
      <c r="AP916" s="82">
        <f>VLOOKUP(AO916,Centros!$AA$2:$AB$490,2,FALSE)</f>
        <v>110164</v>
      </c>
      <c r="AQ916" s="82" t="str">
        <f>VLOOKUP(AP916,Centros!$U$2:$V$281,2,FALSE)</f>
        <v>COLEGIO CRISTO REY - MADRID</v>
      </c>
      <c r="AR916" s="82" t="str">
        <f>VLOOKUP(A916,Centros!$AC$2:$AE$349,3,FALSE)</f>
        <v>SMI</v>
      </c>
      <c r="AS916" s="82">
        <f t="shared" si="67"/>
        <v>110164</v>
      </c>
      <c r="AT916" s="82">
        <f t="shared" si="65"/>
        <v>20028</v>
      </c>
    </row>
    <row r="917" spans="1:46" x14ac:dyDescent="0.3">
      <c r="A917" s="82">
        <v>20028</v>
      </c>
      <c r="B917" s="82">
        <v>1075</v>
      </c>
      <c r="C917" s="82" t="s">
        <v>9844</v>
      </c>
      <c r="D917" s="82">
        <v>1075</v>
      </c>
      <c r="E917" s="82" t="s">
        <v>63</v>
      </c>
      <c r="F917" s="107">
        <v>45908</v>
      </c>
      <c r="G917" s="82"/>
      <c r="H917" s="82" t="s">
        <v>9845</v>
      </c>
      <c r="I917" s="82" t="s">
        <v>9846</v>
      </c>
      <c r="J917" s="82" t="s">
        <v>36</v>
      </c>
      <c r="K917" s="82" t="s">
        <v>9847</v>
      </c>
      <c r="L917" s="82" t="s">
        <v>9848</v>
      </c>
      <c r="M917" s="82" t="s">
        <v>9849</v>
      </c>
      <c r="N917" s="82" t="s">
        <v>9850</v>
      </c>
      <c r="O917" s="82" t="s">
        <v>38</v>
      </c>
      <c r="P917" s="82">
        <v>300</v>
      </c>
      <c r="Q917" s="82" t="s">
        <v>57</v>
      </c>
      <c r="R917" s="82">
        <v>25</v>
      </c>
      <c r="S917" s="82">
        <v>45908</v>
      </c>
      <c r="T917" s="82" t="s">
        <v>5414</v>
      </c>
      <c r="U917" s="82" t="s">
        <v>79</v>
      </c>
      <c r="V917" s="82">
        <v>27720</v>
      </c>
      <c r="W917" s="82" t="s">
        <v>165</v>
      </c>
      <c r="X917" s="82" t="s">
        <v>51</v>
      </c>
      <c r="Y917" s="82" t="s">
        <v>52</v>
      </c>
      <c r="Z917" s="82">
        <v>0</v>
      </c>
      <c r="AA917" s="82">
        <v>10</v>
      </c>
      <c r="AB917" s="82" t="s">
        <v>36</v>
      </c>
      <c r="AC917" s="82" t="s">
        <v>2905</v>
      </c>
      <c r="AD917" s="82" t="s">
        <v>44</v>
      </c>
      <c r="AE917" s="82" t="s">
        <v>45</v>
      </c>
      <c r="AF917" s="82" t="s">
        <v>79</v>
      </c>
      <c r="AG917" s="82" t="s">
        <v>46</v>
      </c>
      <c r="AH917" s="82">
        <v>300.01</v>
      </c>
      <c r="AI917" s="82">
        <v>45.32</v>
      </c>
      <c r="AJ917" s="82">
        <v>126.95</v>
      </c>
      <c r="AK917" s="82"/>
      <c r="AL917" s="82">
        <v>472.28</v>
      </c>
      <c r="AM917" s="82">
        <v>15.74</v>
      </c>
      <c r="AN917" s="109">
        <f t="shared" si="64"/>
        <v>7.87</v>
      </c>
      <c r="AO917" s="82" t="str">
        <f t="shared" si="66"/>
        <v>2002843</v>
      </c>
      <c r="AP917" s="82">
        <f>VLOOKUP(AO917,Centros!$AA$2:$AB$490,2,FALSE)</f>
        <v>110207</v>
      </c>
      <c r="AQ917" s="82" t="str">
        <f>VLOOKUP(AP917,Centros!$U$2:$V$281,2,FALSE)</f>
        <v>GREDOS SAN DIEGO -  VALDEBEBAS</v>
      </c>
      <c r="AR917" s="82" t="str">
        <f>VLOOKUP(A917,Centros!$AC$2:$AE$349,3,FALSE)</f>
        <v>SMI</v>
      </c>
      <c r="AS917" s="82">
        <f t="shared" si="67"/>
        <v>110207</v>
      </c>
      <c r="AT917" s="82">
        <f t="shared" si="65"/>
        <v>20028</v>
      </c>
    </row>
    <row r="918" spans="1:46" x14ac:dyDescent="0.3">
      <c r="A918" s="82">
        <v>20028</v>
      </c>
      <c r="B918" s="82">
        <v>653</v>
      </c>
      <c r="C918" s="82" t="s">
        <v>6824</v>
      </c>
      <c r="D918" s="82">
        <v>653</v>
      </c>
      <c r="E918" s="82" t="s">
        <v>63</v>
      </c>
      <c r="F918" s="107">
        <v>45908</v>
      </c>
      <c r="G918" s="82"/>
      <c r="H918" s="82" t="s">
        <v>6825</v>
      </c>
      <c r="I918" s="82" t="s">
        <v>6826</v>
      </c>
      <c r="J918" s="82" t="s">
        <v>36</v>
      </c>
      <c r="K918" s="82" t="s">
        <v>6827</v>
      </c>
      <c r="L918" s="82" t="s">
        <v>6828</v>
      </c>
      <c r="M918" s="82" t="s">
        <v>6829</v>
      </c>
      <c r="N918" s="82" t="s">
        <v>152</v>
      </c>
      <c r="O918" s="82" t="s">
        <v>38</v>
      </c>
      <c r="P918" s="82">
        <v>300</v>
      </c>
      <c r="Q918" s="82" t="s">
        <v>57</v>
      </c>
      <c r="R918" s="82">
        <v>56.25</v>
      </c>
      <c r="S918" s="82">
        <v>45175</v>
      </c>
      <c r="T918" s="82" t="s">
        <v>6041</v>
      </c>
      <c r="U918" s="82" t="s">
        <v>79</v>
      </c>
      <c r="V918" s="82">
        <v>27295</v>
      </c>
      <c r="W918" s="82" t="s">
        <v>131</v>
      </c>
      <c r="X918" s="82" t="s">
        <v>42</v>
      </c>
      <c r="Y918" s="82" t="s">
        <v>36</v>
      </c>
      <c r="Z918" s="82">
        <v>0</v>
      </c>
      <c r="AA918" s="82">
        <v>10</v>
      </c>
      <c r="AB918" s="82" t="s">
        <v>36</v>
      </c>
      <c r="AC918" s="82" t="s">
        <v>2905</v>
      </c>
      <c r="AD918" s="82" t="s">
        <v>44</v>
      </c>
      <c r="AE918" s="82" t="s">
        <v>45</v>
      </c>
      <c r="AF918" s="82" t="s">
        <v>210</v>
      </c>
      <c r="AG918" s="82" t="s">
        <v>46</v>
      </c>
      <c r="AH918" s="82">
        <v>675.03</v>
      </c>
      <c r="AI918" s="82">
        <v>101.97</v>
      </c>
      <c r="AJ918" s="82">
        <v>287.02</v>
      </c>
      <c r="AK918" s="82"/>
      <c r="AL918" s="82">
        <v>1064.02</v>
      </c>
      <c r="AM918" s="82">
        <v>35.47</v>
      </c>
      <c r="AN918" s="109">
        <f t="shared" si="64"/>
        <v>7.8822222222222216</v>
      </c>
      <c r="AO918" s="82" t="str">
        <f t="shared" si="66"/>
        <v>2002836</v>
      </c>
      <c r="AP918" s="82">
        <f>VLOOKUP(AO918,Centros!$AA$2:$AB$490,2,FALSE)</f>
        <v>110203</v>
      </c>
      <c r="AQ918" s="82" t="str">
        <f>VLOOKUP(AP918,Centros!$U$2:$V$281,2,FALSE)</f>
        <v>GREDOS SAN DIEGO  - EL ESCORIAL</v>
      </c>
      <c r="AR918" s="82" t="str">
        <f>VLOOKUP(A918,Centros!$AC$2:$AE$349,3,FALSE)</f>
        <v>SMI</v>
      </c>
      <c r="AS918" s="82">
        <f t="shared" si="67"/>
        <v>110203</v>
      </c>
      <c r="AT918" s="82">
        <f t="shared" si="65"/>
        <v>20028</v>
      </c>
    </row>
    <row r="919" spans="1:46" x14ac:dyDescent="0.3">
      <c r="A919" s="82">
        <v>19228</v>
      </c>
      <c r="B919" s="82">
        <v>1788</v>
      </c>
      <c r="C919" s="82" t="s">
        <v>6830</v>
      </c>
      <c r="D919" s="82">
        <v>1788</v>
      </c>
      <c r="E919" s="82" t="s">
        <v>35</v>
      </c>
      <c r="F919" s="107">
        <v>45894</v>
      </c>
      <c r="G919" s="82"/>
      <c r="H919" s="82" t="s">
        <v>6831</v>
      </c>
      <c r="I919" s="82" t="s">
        <v>6832</v>
      </c>
      <c r="J919" s="82" t="s">
        <v>36</v>
      </c>
      <c r="K919" s="82" t="s">
        <v>6833</v>
      </c>
      <c r="L919" s="82" t="s">
        <v>6834</v>
      </c>
      <c r="M919" s="82" t="s">
        <v>6835</v>
      </c>
      <c r="N919" s="82" t="s">
        <v>37</v>
      </c>
      <c r="O919" s="82" t="s">
        <v>38</v>
      </c>
      <c r="P919" s="82">
        <v>300</v>
      </c>
      <c r="Q919" s="82" t="s">
        <v>78</v>
      </c>
      <c r="R919" s="82">
        <v>50</v>
      </c>
      <c r="S919" s="82">
        <v>45894</v>
      </c>
      <c r="T919" s="82" t="s">
        <v>2832</v>
      </c>
      <c r="U919" s="82" t="s">
        <v>40</v>
      </c>
      <c r="V919" s="82">
        <v>26272</v>
      </c>
      <c r="W919" s="82" t="s">
        <v>115</v>
      </c>
      <c r="X919" s="82" t="s">
        <v>42</v>
      </c>
      <c r="Y919" s="82" t="s">
        <v>43</v>
      </c>
      <c r="Z919" s="82">
        <v>0</v>
      </c>
      <c r="AA919" s="82">
        <v>10</v>
      </c>
      <c r="AB919" s="82" t="s">
        <v>36</v>
      </c>
      <c r="AC919" s="82" t="s">
        <v>2905</v>
      </c>
      <c r="AD919" s="82" t="s">
        <v>44</v>
      </c>
      <c r="AE919" s="82" t="s">
        <v>53</v>
      </c>
      <c r="AF919" s="82" t="s">
        <v>40</v>
      </c>
      <c r="AG919" s="82" t="s">
        <v>46</v>
      </c>
      <c r="AH919" s="82">
        <v>600.02</v>
      </c>
      <c r="AI919" s="82">
        <v>90.64</v>
      </c>
      <c r="AJ919" s="82">
        <v>245.47</v>
      </c>
      <c r="AK919" s="82"/>
      <c r="AL919" s="82">
        <v>936.13</v>
      </c>
      <c r="AM919" s="82">
        <v>31.2</v>
      </c>
      <c r="AN919" s="109">
        <f t="shared" si="64"/>
        <v>7.8</v>
      </c>
      <c r="AO919" s="82" t="str">
        <f t="shared" si="66"/>
        <v>192288</v>
      </c>
      <c r="AP919" s="82">
        <f>VLOOKUP(AO919,Centros!$AA$2:$AB$490,2,FALSE)</f>
        <v>110085</v>
      </c>
      <c r="AQ919" s="82" t="str">
        <f>VLOOKUP(AP919,Centros!$U$2:$V$281,2,FALSE)</f>
        <v>COLEGIO VIRGEN DE MIRASIERRA</v>
      </c>
      <c r="AR919" s="82" t="str">
        <f>VLOOKUP(A919,Centros!$AC$2:$AE$349,3,FALSE)</f>
        <v>ALGADI</v>
      </c>
      <c r="AS919" s="82">
        <f t="shared" si="67"/>
        <v>110085</v>
      </c>
      <c r="AT919" s="82">
        <f t="shared" si="65"/>
        <v>19228</v>
      </c>
    </row>
    <row r="920" spans="1:46" x14ac:dyDescent="0.3">
      <c r="A920" s="82">
        <v>19228</v>
      </c>
      <c r="B920" s="82">
        <v>596</v>
      </c>
      <c r="C920" s="82" t="s">
        <v>9851</v>
      </c>
      <c r="D920" s="82">
        <v>596</v>
      </c>
      <c r="E920" s="82" t="s">
        <v>35</v>
      </c>
      <c r="F920" s="107">
        <v>45894</v>
      </c>
      <c r="G920" s="82"/>
      <c r="H920" s="82" t="s">
        <v>9852</v>
      </c>
      <c r="I920" s="82" t="s">
        <v>9853</v>
      </c>
      <c r="J920" s="82" t="s">
        <v>36</v>
      </c>
      <c r="K920" s="82" t="s">
        <v>9854</v>
      </c>
      <c r="L920" s="82" t="s">
        <v>101</v>
      </c>
      <c r="M920" s="82" t="s">
        <v>9855</v>
      </c>
      <c r="N920" s="82" t="s">
        <v>37</v>
      </c>
      <c r="O920" s="82" t="s">
        <v>38</v>
      </c>
      <c r="P920" s="82">
        <v>300</v>
      </c>
      <c r="Q920" s="82" t="s">
        <v>78</v>
      </c>
      <c r="R920" s="82">
        <v>43.75</v>
      </c>
      <c r="S920" s="82">
        <v>44837</v>
      </c>
      <c r="T920" s="82" t="s">
        <v>2829</v>
      </c>
      <c r="U920" s="82" t="s">
        <v>40</v>
      </c>
      <c r="V920" s="82">
        <v>25161</v>
      </c>
      <c r="W920" s="82" t="s">
        <v>234</v>
      </c>
      <c r="X920" s="82" t="s">
        <v>42</v>
      </c>
      <c r="Y920" s="82" t="s">
        <v>66</v>
      </c>
      <c r="Z920" s="82">
        <v>0</v>
      </c>
      <c r="AA920" s="82">
        <v>10</v>
      </c>
      <c r="AB920" s="82" t="s">
        <v>36</v>
      </c>
      <c r="AC920" s="82" t="s">
        <v>2905</v>
      </c>
      <c r="AD920" s="82" t="s">
        <v>44</v>
      </c>
      <c r="AE920" s="82" t="s">
        <v>83</v>
      </c>
      <c r="AF920" s="82" t="s">
        <v>54</v>
      </c>
      <c r="AG920" s="82" t="s">
        <v>46</v>
      </c>
      <c r="AH920" s="82">
        <v>525.02</v>
      </c>
      <c r="AI920" s="82">
        <v>79.31</v>
      </c>
      <c r="AJ920" s="82">
        <v>213.45</v>
      </c>
      <c r="AK920" s="82"/>
      <c r="AL920" s="82">
        <v>817.78</v>
      </c>
      <c r="AM920" s="82">
        <v>27.26</v>
      </c>
      <c r="AN920" s="109">
        <f t="shared" si="64"/>
        <v>7.7885714285714291</v>
      </c>
      <c r="AO920" s="82" t="str">
        <f t="shared" si="66"/>
        <v>192286</v>
      </c>
      <c r="AP920" s="82">
        <f>VLOOKUP(AO920,Centros!$AA$2:$AB$490,2,FALSE)</f>
        <v>110065</v>
      </c>
      <c r="AQ920" s="82" t="str">
        <f>VLOOKUP(AP920,Centros!$U$2:$V$281,2,FALSE)</f>
        <v>COLEGIO SANTA RITA</v>
      </c>
      <c r="AR920" s="82" t="str">
        <f>VLOOKUP(A920,Centros!$AC$2:$AE$349,3,FALSE)</f>
        <v>ALGADI</v>
      </c>
      <c r="AS920" s="82">
        <f t="shared" si="67"/>
        <v>110065</v>
      </c>
      <c r="AT920" s="82">
        <f t="shared" si="65"/>
        <v>19228</v>
      </c>
    </row>
    <row r="921" spans="1:46" x14ac:dyDescent="0.3">
      <c r="A921" s="82">
        <v>19228</v>
      </c>
      <c r="B921" s="82">
        <v>2114</v>
      </c>
      <c r="C921" s="82" t="s">
        <v>4661</v>
      </c>
      <c r="D921" s="82">
        <v>2114</v>
      </c>
      <c r="E921" s="82" t="s">
        <v>35</v>
      </c>
      <c r="F921" s="107">
        <v>45805</v>
      </c>
      <c r="G921" s="82"/>
      <c r="H921" s="82" t="s">
        <v>4662</v>
      </c>
      <c r="I921" s="82" t="s">
        <v>4663</v>
      </c>
      <c r="J921" s="82" t="s">
        <v>36</v>
      </c>
      <c r="K921" s="82" t="s">
        <v>4664</v>
      </c>
      <c r="L921" s="82" t="s">
        <v>4665</v>
      </c>
      <c r="M921" s="82" t="s">
        <v>4666</v>
      </c>
      <c r="N921" s="82" t="s">
        <v>37</v>
      </c>
      <c r="O921" s="82" t="s">
        <v>38</v>
      </c>
      <c r="P921" s="82">
        <v>100</v>
      </c>
      <c r="Q921" s="82" t="s">
        <v>2951</v>
      </c>
      <c r="R921" s="82">
        <v>100</v>
      </c>
      <c r="S921" s="82">
        <v>45805</v>
      </c>
      <c r="T921" s="82" t="s">
        <v>2828</v>
      </c>
      <c r="U921" s="82" t="s">
        <v>281</v>
      </c>
      <c r="V921" s="82">
        <v>31024</v>
      </c>
      <c r="W921" s="82" t="s">
        <v>107</v>
      </c>
      <c r="X921" s="82" t="s">
        <v>51</v>
      </c>
      <c r="Y921" s="82" t="s">
        <v>52</v>
      </c>
      <c r="Z921" s="82">
        <v>0</v>
      </c>
      <c r="AA921" s="82">
        <v>6</v>
      </c>
      <c r="AB921" s="82" t="s">
        <v>36</v>
      </c>
      <c r="AC921" s="82" t="s">
        <v>2905</v>
      </c>
      <c r="AD921" s="82" t="s">
        <v>44</v>
      </c>
      <c r="AE921" s="82" t="s">
        <v>45</v>
      </c>
      <c r="AF921" s="82" t="s">
        <v>281</v>
      </c>
      <c r="AG921" s="82" t="s">
        <v>46</v>
      </c>
      <c r="AH921" s="82">
        <v>1900</v>
      </c>
      <c r="AI921" s="82">
        <v>316.67</v>
      </c>
      <c r="AJ921" s="82">
        <v>710.88</v>
      </c>
      <c r="AK921" s="82"/>
      <c r="AL921" s="82">
        <v>2927.55</v>
      </c>
      <c r="AM921" s="82">
        <v>97.59</v>
      </c>
      <c r="AN921" s="109">
        <f t="shared" si="64"/>
        <v>12.19875</v>
      </c>
      <c r="AO921" s="82" t="str">
        <f t="shared" si="66"/>
        <v>192285</v>
      </c>
      <c r="AP921" s="82">
        <f>VLOOKUP(AO921,Centros!$AA$2:$AB$490,2,FALSE)</f>
        <v>120001</v>
      </c>
      <c r="AQ921" s="82" t="str">
        <f>VLOOKUP(AP921,Centros!$U$2:$V$281,2,FALSE)</f>
        <v>COLEGIO MAYOR SAN AGUSTIN</v>
      </c>
      <c r="AR921" s="82" t="str">
        <f>VLOOKUP(A921,Centros!$AC$2:$AE$349,3,FALSE)</f>
        <v>ALGADI</v>
      </c>
      <c r="AS921" s="82">
        <f t="shared" si="67"/>
        <v>120001</v>
      </c>
      <c r="AT921" s="82">
        <f t="shared" si="65"/>
        <v>19228</v>
      </c>
    </row>
    <row r="922" spans="1:46" x14ac:dyDescent="0.3">
      <c r="A922" s="82">
        <v>19228</v>
      </c>
      <c r="B922" s="82">
        <v>456</v>
      </c>
      <c r="C922" s="82" t="s">
        <v>9856</v>
      </c>
      <c r="D922" s="82">
        <v>456</v>
      </c>
      <c r="E922" s="82" t="s">
        <v>35</v>
      </c>
      <c r="F922" s="107">
        <v>45894</v>
      </c>
      <c r="G922" s="82"/>
      <c r="H922" s="82" t="s">
        <v>9857</v>
      </c>
      <c r="I922" s="82" t="s">
        <v>9858</v>
      </c>
      <c r="J922" s="82" t="s">
        <v>36</v>
      </c>
      <c r="K922" s="82" t="s">
        <v>9859</v>
      </c>
      <c r="L922" s="82" t="s">
        <v>9860</v>
      </c>
      <c r="M922" s="82" t="s">
        <v>9861</v>
      </c>
      <c r="N922" s="82" t="s">
        <v>199</v>
      </c>
      <c r="O922" s="82" t="s">
        <v>38</v>
      </c>
      <c r="P922" s="82">
        <v>300</v>
      </c>
      <c r="Q922" s="82" t="s">
        <v>78</v>
      </c>
      <c r="R922" s="82">
        <v>51.28</v>
      </c>
      <c r="S922" s="82">
        <v>43703</v>
      </c>
      <c r="T922" s="82" t="s">
        <v>220</v>
      </c>
      <c r="U922" s="82" t="s">
        <v>90</v>
      </c>
      <c r="V922" s="82">
        <v>23027</v>
      </c>
      <c r="W922" s="82" t="s">
        <v>221</v>
      </c>
      <c r="X922" s="82" t="s">
        <v>42</v>
      </c>
      <c r="Y922" s="82" t="s">
        <v>52</v>
      </c>
      <c r="Z922" s="82">
        <v>0</v>
      </c>
      <c r="AA922" s="82">
        <v>10</v>
      </c>
      <c r="AB922" s="82" t="s">
        <v>818</v>
      </c>
      <c r="AC922" s="82" t="s">
        <v>2825</v>
      </c>
      <c r="AD922" s="82" t="s">
        <v>92</v>
      </c>
      <c r="AE922" s="82" t="s">
        <v>83</v>
      </c>
      <c r="AF922" s="82" t="s">
        <v>90</v>
      </c>
      <c r="AG922" s="82" t="s">
        <v>46</v>
      </c>
      <c r="AH922" s="82">
        <v>716.28</v>
      </c>
      <c r="AI922" s="82">
        <v>108.8</v>
      </c>
      <c r="AJ922" s="82">
        <v>281.94</v>
      </c>
      <c r="AK922" s="82"/>
      <c r="AL922" s="82">
        <v>1107.02</v>
      </c>
      <c r="AM922" s="82">
        <v>35.71</v>
      </c>
      <c r="AN922" s="109">
        <f t="shared" si="64"/>
        <v>8.7046606864274576</v>
      </c>
      <c r="AO922" s="82" t="str">
        <f t="shared" si="66"/>
        <v>1922819</v>
      </c>
      <c r="AP922" s="82">
        <f>VLOOKUP(AO922,Centros!$AA$2:$AB$490,2,FALSE)</f>
        <v>110020</v>
      </c>
      <c r="AQ922" s="82" t="str">
        <f>VLOOKUP(AP922,Centros!$U$2:$V$281,2,FALSE)</f>
        <v>COLEGIO FRAY LUIS DE LEON</v>
      </c>
      <c r="AR922" s="82" t="str">
        <f>VLOOKUP(A922,Centros!$AC$2:$AE$349,3,FALSE)</f>
        <v>ALGADI</v>
      </c>
      <c r="AS922" s="82">
        <f t="shared" si="67"/>
        <v>110020</v>
      </c>
      <c r="AT922" s="82">
        <f t="shared" si="65"/>
        <v>19228</v>
      </c>
    </row>
    <row r="923" spans="1:46" x14ac:dyDescent="0.3">
      <c r="A923" s="82">
        <v>20028</v>
      </c>
      <c r="B923" s="82">
        <v>237</v>
      </c>
      <c r="C923" s="82" t="s">
        <v>9856</v>
      </c>
      <c r="D923" s="82">
        <v>237</v>
      </c>
      <c r="E923" s="82" t="s">
        <v>63</v>
      </c>
      <c r="F923" s="107">
        <v>45908</v>
      </c>
      <c r="G923" s="82"/>
      <c r="H923" s="82" t="s">
        <v>9857</v>
      </c>
      <c r="I923" s="82" t="s">
        <v>9858</v>
      </c>
      <c r="J923" s="82" t="s">
        <v>36</v>
      </c>
      <c r="K923" s="82" t="s">
        <v>9859</v>
      </c>
      <c r="L923" s="82" t="s">
        <v>9860</v>
      </c>
      <c r="M923" s="82" t="s">
        <v>9861</v>
      </c>
      <c r="N923" s="82" t="s">
        <v>199</v>
      </c>
      <c r="O923" s="82" t="s">
        <v>38</v>
      </c>
      <c r="P923" s="82">
        <v>300</v>
      </c>
      <c r="Q923" s="82" t="s">
        <v>78</v>
      </c>
      <c r="R923" s="82">
        <v>31.25</v>
      </c>
      <c r="S923" s="82">
        <v>44811</v>
      </c>
      <c r="T923" s="82" t="s">
        <v>8359</v>
      </c>
      <c r="U923" s="82" t="s">
        <v>79</v>
      </c>
      <c r="V923" s="82">
        <v>23027</v>
      </c>
      <c r="W923" s="82" t="s">
        <v>341</v>
      </c>
      <c r="X923" s="82" t="s">
        <v>42</v>
      </c>
      <c r="Y923" s="82" t="s">
        <v>52</v>
      </c>
      <c r="Z923" s="82">
        <v>0</v>
      </c>
      <c r="AA923" s="82">
        <v>10</v>
      </c>
      <c r="AB923" s="82" t="s">
        <v>36</v>
      </c>
      <c r="AC923" s="82" t="s">
        <v>2905</v>
      </c>
      <c r="AD923" s="82" t="s">
        <v>44</v>
      </c>
      <c r="AE923" s="82" t="s">
        <v>45</v>
      </c>
      <c r="AF923" s="82" t="s">
        <v>79</v>
      </c>
      <c r="AG923" s="82" t="s">
        <v>46</v>
      </c>
      <c r="AH923" s="82">
        <v>375.02</v>
      </c>
      <c r="AI923" s="82">
        <v>56.65</v>
      </c>
      <c r="AJ923" s="82">
        <v>160.07</v>
      </c>
      <c r="AK923" s="82"/>
      <c r="AL923" s="82">
        <v>591.74</v>
      </c>
      <c r="AM923" s="82">
        <v>19.72</v>
      </c>
      <c r="AN923" s="109">
        <f t="shared" si="64"/>
        <v>7.8879999999999999</v>
      </c>
      <c r="AO923" s="82" t="str">
        <f t="shared" si="66"/>
        <v>2002817</v>
      </c>
      <c r="AP923" s="82">
        <f>VLOOKUP(AO923,Centros!$AA$2:$AB$490,2,FALSE)</f>
        <v>110020</v>
      </c>
      <c r="AQ923" s="82" t="str">
        <f>VLOOKUP(AP923,Centros!$U$2:$V$281,2,FALSE)</f>
        <v>COLEGIO FRAY LUIS DE LEON</v>
      </c>
      <c r="AR923" s="82" t="str">
        <f>VLOOKUP(A923,Centros!$AC$2:$AE$349,3,FALSE)</f>
        <v>SMI</v>
      </c>
      <c r="AS923" s="82">
        <f t="shared" si="67"/>
        <v>110020</v>
      </c>
      <c r="AT923" s="82">
        <f t="shared" si="65"/>
        <v>20028</v>
      </c>
    </row>
    <row r="924" spans="1:46" x14ac:dyDescent="0.3">
      <c r="A924" s="82">
        <v>19228</v>
      </c>
      <c r="B924" s="82">
        <v>2008</v>
      </c>
      <c r="C924" s="82" t="s">
        <v>9862</v>
      </c>
      <c r="D924" s="82">
        <v>2008</v>
      </c>
      <c r="E924" s="82" t="s">
        <v>35</v>
      </c>
      <c r="F924" s="107">
        <v>45931</v>
      </c>
      <c r="G924" s="82"/>
      <c r="H924" s="82" t="s">
        <v>9863</v>
      </c>
      <c r="I924" s="82" t="s">
        <v>9864</v>
      </c>
      <c r="J924" s="82" t="s">
        <v>36</v>
      </c>
      <c r="K924" s="82" t="s">
        <v>9865</v>
      </c>
      <c r="L924" s="82" t="s">
        <v>9866</v>
      </c>
      <c r="M924" s="82" t="s">
        <v>9867</v>
      </c>
      <c r="N924" s="82" t="s">
        <v>37</v>
      </c>
      <c r="O924" s="82" t="s">
        <v>38</v>
      </c>
      <c r="P924" s="82">
        <v>300</v>
      </c>
      <c r="Q924" s="82" t="s">
        <v>78</v>
      </c>
      <c r="R924" s="82">
        <v>38.75</v>
      </c>
      <c r="S924" s="82">
        <v>45691</v>
      </c>
      <c r="T924" s="82" t="s">
        <v>2837</v>
      </c>
      <c r="U924" s="82" t="s">
        <v>79</v>
      </c>
      <c r="V924" s="82">
        <v>38354</v>
      </c>
      <c r="W924" s="82" t="s">
        <v>142</v>
      </c>
      <c r="X924" s="82" t="s">
        <v>51</v>
      </c>
      <c r="Y924" s="82" t="s">
        <v>52</v>
      </c>
      <c r="Z924" s="82">
        <v>0</v>
      </c>
      <c r="AA924" s="82">
        <v>10</v>
      </c>
      <c r="AB924" s="82" t="s">
        <v>36</v>
      </c>
      <c r="AC924" s="82" t="s">
        <v>2905</v>
      </c>
      <c r="AD924" s="82" t="s">
        <v>44</v>
      </c>
      <c r="AE924" s="82" t="s">
        <v>45</v>
      </c>
      <c r="AF924" s="82" t="s">
        <v>79</v>
      </c>
      <c r="AG924" s="82" t="s">
        <v>46</v>
      </c>
      <c r="AH924" s="82">
        <v>465.02</v>
      </c>
      <c r="AI924" s="82">
        <v>70.25</v>
      </c>
      <c r="AJ924" s="82">
        <v>189.45</v>
      </c>
      <c r="AK924" s="82"/>
      <c r="AL924" s="82">
        <v>724.72</v>
      </c>
      <c r="AM924" s="82">
        <v>24.16</v>
      </c>
      <c r="AN924" s="109">
        <f t="shared" si="64"/>
        <v>7.7935483870967737</v>
      </c>
      <c r="AO924" s="82" t="str">
        <f t="shared" si="66"/>
        <v>1922837</v>
      </c>
      <c r="AP924" s="82">
        <f>VLOOKUP(AO924,Centros!$AA$2:$AB$490,2,FALSE)</f>
        <v>110084</v>
      </c>
      <c r="AQ924" s="82" t="str">
        <f>VLOOKUP(AP924,Centros!$U$2:$V$281,2,FALSE)</f>
        <v>COL. SAN AGUSTIN -LOS NEGRALES</v>
      </c>
      <c r="AR924" s="82" t="str">
        <f>VLOOKUP(A924,Centros!$AC$2:$AE$349,3,FALSE)</f>
        <v>ALGADI</v>
      </c>
      <c r="AS924" s="82">
        <f t="shared" si="67"/>
        <v>110084</v>
      </c>
      <c r="AT924" s="82">
        <f t="shared" si="65"/>
        <v>19228</v>
      </c>
    </row>
    <row r="925" spans="1:46" x14ac:dyDescent="0.3">
      <c r="A925" s="82">
        <v>19228</v>
      </c>
      <c r="B925" s="82">
        <v>363</v>
      </c>
      <c r="C925" s="82" t="s">
        <v>4667</v>
      </c>
      <c r="D925" s="82">
        <v>363</v>
      </c>
      <c r="E925" s="82" t="s">
        <v>35</v>
      </c>
      <c r="F925" s="107">
        <v>45536</v>
      </c>
      <c r="G925" s="82"/>
      <c r="H925" s="82" t="s">
        <v>4668</v>
      </c>
      <c r="I925" s="82" t="s">
        <v>4669</v>
      </c>
      <c r="J925" s="82" t="s">
        <v>36</v>
      </c>
      <c r="K925" s="82" t="s">
        <v>4670</v>
      </c>
      <c r="L925" s="82" t="s">
        <v>4671</v>
      </c>
      <c r="M925" s="82" t="s">
        <v>4672</v>
      </c>
      <c r="N925" s="82" t="s">
        <v>211</v>
      </c>
      <c r="O925" s="82" t="s">
        <v>38</v>
      </c>
      <c r="P925" s="82">
        <v>100</v>
      </c>
      <c r="Q925" s="82" t="s">
        <v>2951</v>
      </c>
      <c r="R925" s="82">
        <v>100</v>
      </c>
      <c r="S925" s="82">
        <v>41947</v>
      </c>
      <c r="T925" s="82" t="s">
        <v>2826</v>
      </c>
      <c r="U925" s="82" t="s">
        <v>4673</v>
      </c>
      <c r="V925" s="82">
        <v>25784</v>
      </c>
      <c r="W925" s="82" t="s">
        <v>41</v>
      </c>
      <c r="X925" s="82" t="s">
        <v>42</v>
      </c>
      <c r="Y925" s="82" t="s">
        <v>36</v>
      </c>
      <c r="Z925" s="82">
        <v>0</v>
      </c>
      <c r="AA925" s="82">
        <v>10</v>
      </c>
      <c r="AB925" s="82" t="s">
        <v>36</v>
      </c>
      <c r="AC925" s="82" t="s">
        <v>3000</v>
      </c>
      <c r="AD925" s="82" t="s">
        <v>3001</v>
      </c>
      <c r="AE925" s="82" t="s">
        <v>4674</v>
      </c>
      <c r="AF925" s="82" t="s">
        <v>119</v>
      </c>
      <c r="AG925" s="82" t="s">
        <v>46</v>
      </c>
      <c r="AH925" s="82">
        <v>1187.3900000000001</v>
      </c>
      <c r="AI925" s="82">
        <v>197.9</v>
      </c>
      <c r="AJ925" s="82">
        <v>444.26</v>
      </c>
      <c r="AK925" s="82"/>
      <c r="AL925" s="82">
        <v>1829.55</v>
      </c>
      <c r="AM925" s="82">
        <v>60.99</v>
      </c>
      <c r="AN925" s="109">
        <f t="shared" si="64"/>
        <v>7.6237500000000002</v>
      </c>
      <c r="AO925" s="82" t="str">
        <f t="shared" si="66"/>
        <v>1922854</v>
      </c>
      <c r="AP925" s="82">
        <f>VLOOKUP(AO925,Centros!$AA$2:$AB$490,2,FALSE)</f>
        <v>120027</v>
      </c>
      <c r="AQ925" s="82" t="str">
        <f>VLOOKUP(AP925,Centros!$U$2:$V$281,2,FALSE)</f>
        <v>COLEGIO MAYOR CESAR CARLOS</v>
      </c>
      <c r="AR925" s="82" t="str">
        <f>VLOOKUP(A925,Centros!$AC$2:$AE$349,3,FALSE)</f>
        <v>ALGADI</v>
      </c>
      <c r="AS925" s="82">
        <f t="shared" si="67"/>
        <v>120027</v>
      </c>
      <c r="AT925" s="82">
        <f t="shared" si="65"/>
        <v>19228</v>
      </c>
    </row>
    <row r="926" spans="1:46" x14ac:dyDescent="0.3">
      <c r="A926" s="82">
        <v>20028</v>
      </c>
      <c r="B926" s="82">
        <v>157</v>
      </c>
      <c r="C926" s="82" t="s">
        <v>6836</v>
      </c>
      <c r="D926" s="82">
        <v>157</v>
      </c>
      <c r="E926" s="82" t="s">
        <v>63</v>
      </c>
      <c r="F926" s="107">
        <v>45908</v>
      </c>
      <c r="G926" s="82"/>
      <c r="H926" s="82" t="s">
        <v>6837</v>
      </c>
      <c r="I926" s="82" t="s">
        <v>6838</v>
      </c>
      <c r="J926" s="82" t="s">
        <v>36</v>
      </c>
      <c r="K926" s="82" t="s">
        <v>6839</v>
      </c>
      <c r="L926" s="82" t="s">
        <v>84</v>
      </c>
      <c r="M926" s="82" t="s">
        <v>6840</v>
      </c>
      <c r="N926" s="82" t="s">
        <v>64</v>
      </c>
      <c r="O926" s="82" t="s">
        <v>38</v>
      </c>
      <c r="P926" s="82">
        <v>300</v>
      </c>
      <c r="Q926" s="82" t="s">
        <v>57</v>
      </c>
      <c r="R926" s="82">
        <v>25</v>
      </c>
      <c r="S926" s="82">
        <v>44446</v>
      </c>
      <c r="T926" s="82" t="s">
        <v>5260</v>
      </c>
      <c r="U926" s="82" t="s">
        <v>79</v>
      </c>
      <c r="V926" s="82">
        <v>22554</v>
      </c>
      <c r="W926" s="82" t="s">
        <v>65</v>
      </c>
      <c r="X926" s="82" t="s">
        <v>42</v>
      </c>
      <c r="Y926" s="82" t="s">
        <v>66</v>
      </c>
      <c r="Z926" s="82">
        <v>0</v>
      </c>
      <c r="AA926" s="82">
        <v>10</v>
      </c>
      <c r="AB926" s="82" t="s">
        <v>36</v>
      </c>
      <c r="AC926" s="82" t="s">
        <v>2905</v>
      </c>
      <c r="AD926" s="82" t="s">
        <v>44</v>
      </c>
      <c r="AE926" s="82" t="s">
        <v>45</v>
      </c>
      <c r="AF926" s="82" t="s">
        <v>5324</v>
      </c>
      <c r="AG926" s="82" t="s">
        <v>46</v>
      </c>
      <c r="AH926" s="82">
        <v>300.01</v>
      </c>
      <c r="AI926" s="82">
        <v>45.32</v>
      </c>
      <c r="AJ926" s="82">
        <v>126.95</v>
      </c>
      <c r="AK926" s="82"/>
      <c r="AL926" s="82">
        <v>472.28</v>
      </c>
      <c r="AM926" s="82">
        <v>15.74</v>
      </c>
      <c r="AN926" s="109">
        <f t="shared" si="64"/>
        <v>7.87</v>
      </c>
      <c r="AO926" s="82" t="str">
        <f t="shared" si="66"/>
        <v>2002821</v>
      </c>
      <c r="AP926" s="82">
        <f>VLOOKUP(AO926,Centros!$AA$2:$AB$490,2,FALSE)</f>
        <v>110120</v>
      </c>
      <c r="AQ926" s="82" t="str">
        <f>VLOOKUP(AP926,Centros!$U$2:$V$281,2,FALSE)</f>
        <v>COLEGIO CRISTO REY  - LAS ROZAS</v>
      </c>
      <c r="AR926" s="82" t="str">
        <f>VLOOKUP(A926,Centros!$AC$2:$AE$349,3,FALSE)</f>
        <v>SMI</v>
      </c>
      <c r="AS926" s="82">
        <f t="shared" si="67"/>
        <v>110120</v>
      </c>
      <c r="AT926" s="82">
        <f t="shared" si="65"/>
        <v>20028</v>
      </c>
    </row>
    <row r="927" spans="1:46" x14ac:dyDescent="0.3">
      <c r="A927" s="82">
        <v>20028</v>
      </c>
      <c r="B927" s="82">
        <v>728</v>
      </c>
      <c r="C927" s="82" t="s">
        <v>9868</v>
      </c>
      <c r="D927" s="82">
        <v>728</v>
      </c>
      <c r="E927" s="82" t="s">
        <v>63</v>
      </c>
      <c r="F927" s="107">
        <v>45908</v>
      </c>
      <c r="G927" s="82"/>
      <c r="H927" s="82" t="s">
        <v>9869</v>
      </c>
      <c r="I927" s="82" t="s">
        <v>9870</v>
      </c>
      <c r="J927" s="82" t="s">
        <v>36</v>
      </c>
      <c r="K927" s="82" t="s">
        <v>9871</v>
      </c>
      <c r="L927" s="82" t="s">
        <v>9872</v>
      </c>
      <c r="M927" s="82" t="s">
        <v>9873</v>
      </c>
      <c r="N927" s="82" t="s">
        <v>37</v>
      </c>
      <c r="O927" s="82" t="s">
        <v>38</v>
      </c>
      <c r="P927" s="82">
        <v>300</v>
      </c>
      <c r="Q927" s="82" t="s">
        <v>78</v>
      </c>
      <c r="R927" s="82">
        <v>37.5</v>
      </c>
      <c r="S927" s="82">
        <v>45208</v>
      </c>
      <c r="T927" s="82" t="s">
        <v>9874</v>
      </c>
      <c r="U927" s="82" t="s">
        <v>79</v>
      </c>
      <c r="V927" s="82">
        <v>35548</v>
      </c>
      <c r="W927" s="82" t="s">
        <v>291</v>
      </c>
      <c r="X927" s="82" t="s">
        <v>42</v>
      </c>
      <c r="Y927" s="82" t="s">
        <v>60</v>
      </c>
      <c r="Z927" s="82">
        <v>0</v>
      </c>
      <c r="AA927" s="82">
        <v>10</v>
      </c>
      <c r="AB927" s="82" t="s">
        <v>36</v>
      </c>
      <c r="AC927" s="82" t="s">
        <v>2905</v>
      </c>
      <c r="AD927" s="82" t="s">
        <v>44</v>
      </c>
      <c r="AE927" s="82" t="s">
        <v>45</v>
      </c>
      <c r="AF927" s="82" t="s">
        <v>79</v>
      </c>
      <c r="AG927" s="82" t="s">
        <v>46</v>
      </c>
      <c r="AH927" s="82">
        <v>450.02</v>
      </c>
      <c r="AI927" s="82">
        <v>67.98</v>
      </c>
      <c r="AJ927" s="82">
        <v>190.41</v>
      </c>
      <c r="AK927" s="82"/>
      <c r="AL927" s="82">
        <v>708.41</v>
      </c>
      <c r="AM927" s="82">
        <v>23.61</v>
      </c>
      <c r="AN927" s="109">
        <f t="shared" si="64"/>
        <v>7.87</v>
      </c>
      <c r="AO927" s="82" t="str">
        <f t="shared" si="66"/>
        <v>2002818</v>
      </c>
      <c r="AP927" s="82">
        <f>VLOOKUP(AO927,Centros!$AA$2:$AB$490,2,FALSE)</f>
        <v>110085</v>
      </c>
      <c r="AQ927" s="82" t="str">
        <f>VLOOKUP(AP927,Centros!$U$2:$V$281,2,FALSE)</f>
        <v>COLEGIO VIRGEN DE MIRASIERRA</v>
      </c>
      <c r="AR927" s="82" t="str">
        <f>VLOOKUP(A927,Centros!$AC$2:$AE$349,3,FALSE)</f>
        <v>SMI</v>
      </c>
      <c r="AS927" s="82">
        <f t="shared" si="67"/>
        <v>110085</v>
      </c>
      <c r="AT927" s="82">
        <f t="shared" si="65"/>
        <v>20028</v>
      </c>
    </row>
    <row r="928" spans="1:46" x14ac:dyDescent="0.3">
      <c r="A928" s="82">
        <v>19228</v>
      </c>
      <c r="B928" s="82">
        <v>1218</v>
      </c>
      <c r="C928" s="82" t="s">
        <v>9875</v>
      </c>
      <c r="D928" s="82">
        <v>1218</v>
      </c>
      <c r="E928" s="82" t="s">
        <v>35</v>
      </c>
      <c r="F928" s="107">
        <v>45894</v>
      </c>
      <c r="G928" s="82"/>
      <c r="H928" s="82" t="s">
        <v>9876</v>
      </c>
      <c r="I928" s="82" t="s">
        <v>9877</v>
      </c>
      <c r="J928" s="82" t="s">
        <v>36</v>
      </c>
      <c r="K928" s="82" t="s">
        <v>9878</v>
      </c>
      <c r="L928" s="82" t="s">
        <v>9879</v>
      </c>
      <c r="M928" s="82" t="s">
        <v>9880</v>
      </c>
      <c r="N928" s="82" t="s">
        <v>206</v>
      </c>
      <c r="O928" s="82" t="s">
        <v>38</v>
      </c>
      <c r="P928" s="82">
        <v>389</v>
      </c>
      <c r="Q928" s="82" t="s">
        <v>167</v>
      </c>
      <c r="R928" s="82">
        <v>59.37</v>
      </c>
      <c r="S928" s="82">
        <v>45161</v>
      </c>
      <c r="T928" s="82" t="s">
        <v>2835</v>
      </c>
      <c r="U928" s="82" t="s">
        <v>40</v>
      </c>
      <c r="V928" s="82">
        <v>27230</v>
      </c>
      <c r="W928" s="82" t="s">
        <v>161</v>
      </c>
      <c r="X928" s="82" t="s">
        <v>42</v>
      </c>
      <c r="Y928" s="82" t="s">
        <v>36</v>
      </c>
      <c r="Z928" s="82">
        <v>0</v>
      </c>
      <c r="AA928" s="82">
        <v>10</v>
      </c>
      <c r="AB928" s="82" t="s">
        <v>36</v>
      </c>
      <c r="AC928" s="82" t="s">
        <v>2905</v>
      </c>
      <c r="AD928" s="82" t="s">
        <v>44</v>
      </c>
      <c r="AE928" s="82" t="s">
        <v>83</v>
      </c>
      <c r="AF928" s="82" t="s">
        <v>40</v>
      </c>
      <c r="AG928" s="82" t="s">
        <v>46</v>
      </c>
      <c r="AH928" s="82">
        <v>712.47</v>
      </c>
      <c r="AI928" s="82">
        <v>107.63</v>
      </c>
      <c r="AJ928" s="82">
        <v>290.83999999999997</v>
      </c>
      <c r="AK928" s="82"/>
      <c r="AL928" s="82">
        <v>1110.94</v>
      </c>
      <c r="AM928" s="82">
        <v>37.03</v>
      </c>
      <c r="AN928" s="109">
        <f t="shared" si="64"/>
        <v>7.7964460165066534</v>
      </c>
      <c r="AO928" s="82" t="str">
        <f t="shared" si="66"/>
        <v>1922844</v>
      </c>
      <c r="AP928" s="82">
        <f>VLOOKUP(AO928,Centros!$AA$2:$AB$490,2,FALSE)</f>
        <v>110066</v>
      </c>
      <c r="AQ928" s="82" t="str">
        <f>VLOOKUP(AP928,Centros!$U$2:$V$281,2,FALSE)</f>
        <v>COL. SAG. CORAZONES MARTIN HEROS</v>
      </c>
      <c r="AR928" s="82" t="str">
        <f>VLOOKUP(A928,Centros!$AC$2:$AE$349,3,FALSE)</f>
        <v>ALGADI</v>
      </c>
      <c r="AS928" s="82">
        <f t="shared" si="67"/>
        <v>110066</v>
      </c>
      <c r="AT928" s="82">
        <f t="shared" si="65"/>
        <v>19228</v>
      </c>
    </row>
    <row r="929" spans="1:46" x14ac:dyDescent="0.3">
      <c r="A929" s="82">
        <v>19228</v>
      </c>
      <c r="B929" s="82">
        <v>2</v>
      </c>
      <c r="C929" s="82" t="s">
        <v>434</v>
      </c>
      <c r="D929" s="82">
        <v>2</v>
      </c>
      <c r="E929" s="82" t="s">
        <v>35</v>
      </c>
      <c r="F929" s="107">
        <v>45902</v>
      </c>
      <c r="G929" s="82"/>
      <c r="H929" s="82" t="s">
        <v>435</v>
      </c>
      <c r="I929" s="82" t="s">
        <v>436</v>
      </c>
      <c r="J929" s="82" t="s">
        <v>36</v>
      </c>
      <c r="K929" s="82" t="s">
        <v>437</v>
      </c>
      <c r="L929" s="82" t="s">
        <v>438</v>
      </c>
      <c r="M929" s="82" t="s">
        <v>439</v>
      </c>
      <c r="N929" s="82" t="s">
        <v>440</v>
      </c>
      <c r="O929" s="82" t="s">
        <v>38</v>
      </c>
      <c r="P929" s="82">
        <v>300</v>
      </c>
      <c r="Q929" s="82" t="s">
        <v>85</v>
      </c>
      <c r="R929" s="82">
        <v>100</v>
      </c>
      <c r="S929" s="82">
        <v>39701</v>
      </c>
      <c r="T929" s="82" t="s">
        <v>173</v>
      </c>
      <c r="U929" s="82" t="s">
        <v>224</v>
      </c>
      <c r="V929" s="82">
        <v>27487</v>
      </c>
      <c r="W929" s="82" t="s">
        <v>70</v>
      </c>
      <c r="X929" s="82" t="s">
        <v>42</v>
      </c>
      <c r="Y929" s="82" t="s">
        <v>60</v>
      </c>
      <c r="Z929" s="82">
        <v>0</v>
      </c>
      <c r="AA929" s="82">
        <v>10</v>
      </c>
      <c r="AB929" s="82" t="s">
        <v>36</v>
      </c>
      <c r="AC929" s="82" t="s">
        <v>2905</v>
      </c>
      <c r="AD929" s="82" t="s">
        <v>44</v>
      </c>
      <c r="AE929" s="82" t="s">
        <v>53</v>
      </c>
      <c r="AF929" s="82" t="s">
        <v>6694</v>
      </c>
      <c r="AG929" s="82" t="s">
        <v>46</v>
      </c>
      <c r="AH929" s="82">
        <v>1569.47</v>
      </c>
      <c r="AI929" s="82">
        <v>193.14</v>
      </c>
      <c r="AJ929" s="82">
        <v>565.28</v>
      </c>
      <c r="AK929" s="82"/>
      <c r="AL929" s="82">
        <v>2327.89</v>
      </c>
      <c r="AM929" s="82">
        <v>77.599999999999994</v>
      </c>
      <c r="AN929" s="109">
        <f t="shared" si="64"/>
        <v>9.6999999999999993</v>
      </c>
      <c r="AO929" s="82" t="str">
        <f t="shared" si="66"/>
        <v>192281</v>
      </c>
      <c r="AP929" s="82">
        <f>VLOOKUP(AO929,Centros!$AA$2:$AB$490,2,FALSE)</f>
        <v>110001</v>
      </c>
      <c r="AQ929" s="82" t="str">
        <f>VLOOKUP(AP929,Centros!$U$2:$V$281,2,FALSE)</f>
        <v>COLEGIO AGUSTINIANO</v>
      </c>
      <c r="AR929" s="82" t="str">
        <f>VLOOKUP(A929,Centros!$AC$2:$AE$349,3,FALSE)</f>
        <v>ALGADI</v>
      </c>
      <c r="AS929" s="82">
        <f t="shared" si="67"/>
        <v>110001</v>
      </c>
      <c r="AT929" s="82">
        <f t="shared" si="65"/>
        <v>19228</v>
      </c>
    </row>
    <row r="930" spans="1:46" x14ac:dyDescent="0.3">
      <c r="A930" s="82">
        <v>20018</v>
      </c>
      <c r="B930" s="82">
        <v>2</v>
      </c>
      <c r="C930" s="82" t="s">
        <v>9881</v>
      </c>
      <c r="D930" s="82">
        <v>2</v>
      </c>
      <c r="E930" s="82" t="s">
        <v>9809</v>
      </c>
      <c r="F930" s="107">
        <v>45909</v>
      </c>
      <c r="G930" s="82"/>
      <c r="H930" s="82" t="s">
        <v>9882</v>
      </c>
      <c r="I930" s="82" t="s">
        <v>9883</v>
      </c>
      <c r="J930" s="82" t="s">
        <v>36</v>
      </c>
      <c r="K930" s="82" t="s">
        <v>9884</v>
      </c>
      <c r="L930" s="82" t="s">
        <v>9885</v>
      </c>
      <c r="M930" s="82" t="s">
        <v>9886</v>
      </c>
      <c r="N930" s="82" t="s">
        <v>9887</v>
      </c>
      <c r="O930" s="82" t="s">
        <v>134</v>
      </c>
      <c r="P930" s="82">
        <v>300</v>
      </c>
      <c r="Q930" s="82" t="s">
        <v>57</v>
      </c>
      <c r="R930" s="82">
        <v>25</v>
      </c>
      <c r="S930" s="82">
        <v>43768</v>
      </c>
      <c r="T930" s="82" t="s">
        <v>9888</v>
      </c>
      <c r="U930" s="82" t="s">
        <v>5261</v>
      </c>
      <c r="V930" s="82">
        <v>28632</v>
      </c>
      <c r="W930" s="82" t="s">
        <v>70</v>
      </c>
      <c r="X930" s="82" t="s">
        <v>42</v>
      </c>
      <c r="Y930" s="82" t="s">
        <v>36</v>
      </c>
      <c r="Z930" s="82">
        <v>0</v>
      </c>
      <c r="AA930" s="82">
        <v>10</v>
      </c>
      <c r="AB930" s="82" t="s">
        <v>36</v>
      </c>
      <c r="AC930" s="82" t="s">
        <v>7363</v>
      </c>
      <c r="AD930" s="82" t="s">
        <v>44</v>
      </c>
      <c r="AE930" s="82" t="s">
        <v>45</v>
      </c>
      <c r="AF930" s="82" t="s">
        <v>5501</v>
      </c>
      <c r="AG930" s="82" t="s">
        <v>46</v>
      </c>
      <c r="AH930" s="82">
        <v>395.36</v>
      </c>
      <c r="AI930" s="82">
        <v>64.61</v>
      </c>
      <c r="AJ930" s="82">
        <v>152.57</v>
      </c>
      <c r="AK930" s="82"/>
      <c r="AL930" s="82">
        <v>612.54</v>
      </c>
      <c r="AM930" s="82">
        <v>20.420000000000002</v>
      </c>
      <c r="AN930" s="109">
        <f t="shared" si="64"/>
        <v>10.210000000000001</v>
      </c>
      <c r="AO930" s="82" t="str">
        <f t="shared" si="66"/>
        <v>200181</v>
      </c>
      <c r="AP930" s="82">
        <f>VLOOKUP(AO930,Centros!$AA$2:$AB$490,2,FALSE)</f>
        <v>110193</v>
      </c>
      <c r="AQ930" s="82" t="str">
        <f>VLOOKUP(AP930,Centros!$U$2:$V$281,2,FALSE)</f>
        <v>COL. STA Mª DEL LLANO</v>
      </c>
      <c r="AR930" s="82" t="str">
        <f>VLOOKUP(A930,Centros!$AC$2:$AE$349,3,FALSE)</f>
        <v>SMI</v>
      </c>
      <c r="AS930" s="82">
        <f t="shared" si="67"/>
        <v>110193</v>
      </c>
      <c r="AT930" s="82">
        <f t="shared" si="65"/>
        <v>20018</v>
      </c>
    </row>
    <row r="931" spans="1:46" x14ac:dyDescent="0.3">
      <c r="A931" s="82">
        <v>19228</v>
      </c>
      <c r="B931" s="82">
        <v>236</v>
      </c>
      <c r="C931" s="82" t="s">
        <v>4675</v>
      </c>
      <c r="D931" s="82">
        <v>236</v>
      </c>
      <c r="E931" s="82" t="s">
        <v>35</v>
      </c>
      <c r="F931" s="107">
        <v>44348</v>
      </c>
      <c r="G931" s="82"/>
      <c r="H931" s="82" t="s">
        <v>4676</v>
      </c>
      <c r="I931" s="82" t="s">
        <v>4677</v>
      </c>
      <c r="J931" s="82" t="s">
        <v>4678</v>
      </c>
      <c r="K931" s="82" t="s">
        <v>4679</v>
      </c>
      <c r="L931" s="82" t="s">
        <v>4680</v>
      </c>
      <c r="M931" s="82" t="s">
        <v>4681</v>
      </c>
      <c r="N931" s="82" t="s">
        <v>4682</v>
      </c>
      <c r="O931" s="82" t="s">
        <v>38</v>
      </c>
      <c r="P931" s="82">
        <v>100</v>
      </c>
      <c r="Q931" s="82" t="s">
        <v>2951</v>
      </c>
      <c r="R931" s="82">
        <v>100</v>
      </c>
      <c r="S931" s="82">
        <v>37229</v>
      </c>
      <c r="T931" s="82" t="s">
        <v>2831</v>
      </c>
      <c r="U931" s="82" t="s">
        <v>124</v>
      </c>
      <c r="V931" s="82">
        <v>28734</v>
      </c>
      <c r="W931" s="82" t="s">
        <v>91</v>
      </c>
      <c r="X931" s="82" t="s">
        <v>51</v>
      </c>
      <c r="Y931" s="82" t="s">
        <v>36</v>
      </c>
      <c r="Z931" s="82">
        <v>0</v>
      </c>
      <c r="AA931" s="82">
        <v>4</v>
      </c>
      <c r="AB931" s="82" t="s">
        <v>36</v>
      </c>
      <c r="AC931" s="82" t="s">
        <v>2905</v>
      </c>
      <c r="AD931" s="82" t="s">
        <v>44</v>
      </c>
      <c r="AE931" s="82" t="s">
        <v>61</v>
      </c>
      <c r="AF931" s="82" t="s">
        <v>71</v>
      </c>
      <c r="AG931" s="82" t="s">
        <v>46</v>
      </c>
      <c r="AH931" s="82">
        <v>2123.52</v>
      </c>
      <c r="AI931" s="82">
        <v>257.64999999999998</v>
      </c>
      <c r="AJ931" s="82">
        <v>763.64</v>
      </c>
      <c r="AK931" s="82"/>
      <c r="AL931" s="82">
        <v>3144.81</v>
      </c>
      <c r="AM931" s="82">
        <v>104.83</v>
      </c>
      <c r="AN931" s="109">
        <f t="shared" si="64"/>
        <v>13.10375</v>
      </c>
      <c r="AO931" s="82" t="str">
        <f t="shared" si="66"/>
        <v>1922861</v>
      </c>
      <c r="AP931" s="82">
        <f>VLOOKUP(AO931,Centros!$AA$2:$AB$490,2,FALSE)</f>
        <v>110807</v>
      </c>
      <c r="AQ931" s="82" t="str">
        <f>VLOOKUP(AP931,Centros!$U$2:$V$281,2,FALSE)</f>
        <v>COLEGIO NTRA SRA BUEN CONSEJO</v>
      </c>
      <c r="AR931" s="82" t="str">
        <f>VLOOKUP(A931,Centros!$AC$2:$AE$349,3,FALSE)</f>
        <v>ALGADI</v>
      </c>
      <c r="AS931" s="82">
        <f t="shared" si="67"/>
        <v>110807</v>
      </c>
      <c r="AT931" s="82">
        <f t="shared" si="65"/>
        <v>19228</v>
      </c>
    </row>
    <row r="932" spans="1:46" x14ac:dyDescent="0.3">
      <c r="A932" s="82">
        <v>19028</v>
      </c>
      <c r="B932" s="82">
        <v>628</v>
      </c>
      <c r="C932" s="82" t="s">
        <v>4683</v>
      </c>
      <c r="D932" s="82">
        <v>628</v>
      </c>
      <c r="E932" s="82" t="s">
        <v>1229</v>
      </c>
      <c r="F932" s="107">
        <v>45717</v>
      </c>
      <c r="G932" s="82"/>
      <c r="H932" s="82" t="s">
        <v>4684</v>
      </c>
      <c r="I932" s="82" t="s">
        <v>4685</v>
      </c>
      <c r="J932" s="82" t="s">
        <v>36</v>
      </c>
      <c r="K932" s="82" t="s">
        <v>4686</v>
      </c>
      <c r="L932" s="82" t="s">
        <v>4687</v>
      </c>
      <c r="M932" s="82" t="s">
        <v>4688</v>
      </c>
      <c r="N932" s="82" t="s">
        <v>219</v>
      </c>
      <c r="O932" s="82" t="s">
        <v>38</v>
      </c>
      <c r="P932" s="82">
        <v>100</v>
      </c>
      <c r="Q932" s="82" t="s">
        <v>2951</v>
      </c>
      <c r="R932" s="82">
        <v>100</v>
      </c>
      <c r="S932" s="82">
        <v>45642</v>
      </c>
      <c r="T932" s="82" t="s">
        <v>4471</v>
      </c>
      <c r="U932" s="82" t="s">
        <v>102</v>
      </c>
      <c r="V932" s="82">
        <v>26659</v>
      </c>
      <c r="W932" s="82" t="s">
        <v>357</v>
      </c>
      <c r="X932" s="82" t="s">
        <v>42</v>
      </c>
      <c r="Y932" s="82" t="s">
        <v>52</v>
      </c>
      <c r="Z932" s="82">
        <v>0</v>
      </c>
      <c r="AA932" s="82">
        <v>10</v>
      </c>
      <c r="AB932" s="82" t="s">
        <v>36</v>
      </c>
      <c r="AC932" s="82" t="s">
        <v>2907</v>
      </c>
      <c r="AD932" s="82" t="s">
        <v>44</v>
      </c>
      <c r="AE932" s="82" t="s">
        <v>45</v>
      </c>
      <c r="AF932" s="82" t="s">
        <v>40</v>
      </c>
      <c r="AG932" s="82" t="s">
        <v>55</v>
      </c>
      <c r="AH932" s="82">
        <v>1200.04</v>
      </c>
      <c r="AI932" s="82">
        <v>181.29</v>
      </c>
      <c r="AJ932" s="82">
        <v>442.98</v>
      </c>
      <c r="AK932" s="82"/>
      <c r="AL932" s="82">
        <v>1824.31</v>
      </c>
      <c r="AM932" s="82">
        <v>60.81</v>
      </c>
      <c r="AN932" s="109">
        <f t="shared" si="64"/>
        <v>7.6012500000000003</v>
      </c>
      <c r="AO932" s="82" t="str">
        <f t="shared" si="66"/>
        <v>1902893</v>
      </c>
      <c r="AP932" s="82">
        <f>VLOOKUP(AO932,Centros!$AA$2:$AB$490,2,FALSE)</f>
        <v>340807</v>
      </c>
      <c r="AQ932" s="82" t="str">
        <f>VLOOKUP(AP932,Centros!$U$2:$V$281,2,FALSE)</f>
        <v>COMUNIDAD NTRA SRA DEL BUEN CONSEJO</v>
      </c>
      <c r="AR932" s="82" t="str">
        <f>VLOOKUP(A932,Centros!$AC$2:$AE$349,3,FALSE)</f>
        <v>ALGADI</v>
      </c>
      <c r="AS932" s="82">
        <f t="shared" si="67"/>
        <v>340807</v>
      </c>
      <c r="AT932" s="82">
        <f t="shared" si="65"/>
        <v>19028</v>
      </c>
    </row>
    <row r="933" spans="1:46" x14ac:dyDescent="0.3">
      <c r="A933" s="82">
        <v>19228</v>
      </c>
      <c r="B933" s="82">
        <v>1724</v>
      </c>
      <c r="C933" s="82" t="s">
        <v>6841</v>
      </c>
      <c r="D933" s="82">
        <v>1724</v>
      </c>
      <c r="E933" s="82" t="s">
        <v>35</v>
      </c>
      <c r="F933" s="107">
        <v>45908</v>
      </c>
      <c r="G933" s="82"/>
      <c r="H933" s="82" t="s">
        <v>6842</v>
      </c>
      <c r="I933" s="82" t="s">
        <v>6843</v>
      </c>
      <c r="J933" s="82" t="s">
        <v>36</v>
      </c>
      <c r="K933" s="82" t="s">
        <v>6844</v>
      </c>
      <c r="L933" s="82" t="s">
        <v>6845</v>
      </c>
      <c r="M933" s="82" t="s">
        <v>6846</v>
      </c>
      <c r="N933" s="82" t="s">
        <v>93</v>
      </c>
      <c r="O933" s="82" t="s">
        <v>38</v>
      </c>
      <c r="P933" s="82">
        <v>300</v>
      </c>
      <c r="Q933" s="82" t="s">
        <v>57</v>
      </c>
      <c r="R933" s="82">
        <v>87.5</v>
      </c>
      <c r="S933" s="82">
        <v>40057</v>
      </c>
      <c r="T933" s="82" t="s">
        <v>6847</v>
      </c>
      <c r="U933" s="82" t="s">
        <v>58</v>
      </c>
      <c r="V933" s="82">
        <v>26781</v>
      </c>
      <c r="W933" s="82" t="s">
        <v>893</v>
      </c>
      <c r="X933" s="82" t="s">
        <v>42</v>
      </c>
      <c r="Y933" s="82" t="s">
        <v>36</v>
      </c>
      <c r="Z933" s="82">
        <v>1</v>
      </c>
      <c r="AA933" s="82">
        <v>10</v>
      </c>
      <c r="AB933" s="82" t="s">
        <v>36</v>
      </c>
      <c r="AC933" s="82" t="s">
        <v>2905</v>
      </c>
      <c r="AD933" s="82" t="s">
        <v>44</v>
      </c>
      <c r="AE933" s="82" t="s">
        <v>45</v>
      </c>
      <c r="AF933" s="82" t="s">
        <v>58</v>
      </c>
      <c r="AG933" s="82" t="s">
        <v>46</v>
      </c>
      <c r="AH933" s="82">
        <v>1177.77</v>
      </c>
      <c r="AI933" s="82">
        <v>158.63</v>
      </c>
      <c r="AJ933" s="82">
        <v>429.59</v>
      </c>
      <c r="AK933" s="82"/>
      <c r="AL933" s="82">
        <v>1765.99</v>
      </c>
      <c r="AM933" s="82">
        <v>58.87</v>
      </c>
      <c r="AN933" s="109">
        <f t="shared" si="64"/>
        <v>8.41</v>
      </c>
      <c r="AO933" s="82" t="str">
        <f t="shared" si="66"/>
        <v>19228115</v>
      </c>
      <c r="AP933" s="82">
        <f>VLOOKUP(AO933,Centros!$AA$2:$AB$490,2,FALSE)</f>
        <v>100101</v>
      </c>
      <c r="AQ933" s="82" t="str">
        <f>VLOOKUP(AP933,Centros!$U$2:$V$281,2,FALSE)</f>
        <v>SANTA ROSALIA GUARDERIA</v>
      </c>
      <c r="AR933" s="82" t="str">
        <f>VLOOKUP(A933,Centros!$AC$2:$AE$349,3,FALSE)</f>
        <v>ALGADI</v>
      </c>
      <c r="AS933" s="82">
        <f t="shared" si="67"/>
        <v>100101</v>
      </c>
      <c r="AT933" s="82">
        <f t="shared" si="65"/>
        <v>19228</v>
      </c>
    </row>
    <row r="934" spans="1:46" x14ac:dyDescent="0.3">
      <c r="A934" s="82">
        <v>20028</v>
      </c>
      <c r="B934" s="82">
        <v>65</v>
      </c>
      <c r="C934" s="82" t="s">
        <v>9889</v>
      </c>
      <c r="D934" s="82">
        <v>65</v>
      </c>
      <c r="E934" s="82" t="s">
        <v>63</v>
      </c>
      <c r="F934" s="107">
        <v>45908</v>
      </c>
      <c r="G934" s="82"/>
      <c r="H934" s="82" t="s">
        <v>9890</v>
      </c>
      <c r="I934" s="82" t="s">
        <v>9891</v>
      </c>
      <c r="J934" s="82" t="s">
        <v>9892</v>
      </c>
      <c r="K934" s="82" t="s">
        <v>9893</v>
      </c>
      <c r="L934" s="82" t="s">
        <v>9894</v>
      </c>
      <c r="M934" s="82" t="s">
        <v>9895</v>
      </c>
      <c r="N934" s="82" t="s">
        <v>174</v>
      </c>
      <c r="O934" s="82" t="s">
        <v>38</v>
      </c>
      <c r="P934" s="82">
        <v>300</v>
      </c>
      <c r="Q934" s="82" t="s">
        <v>57</v>
      </c>
      <c r="R934" s="82">
        <v>31.25</v>
      </c>
      <c r="S934" s="82">
        <v>42647</v>
      </c>
      <c r="T934" s="82" t="s">
        <v>5500</v>
      </c>
      <c r="U934" s="82" t="s">
        <v>79</v>
      </c>
      <c r="V934" s="82">
        <v>34938</v>
      </c>
      <c r="W934" s="82" t="s">
        <v>248</v>
      </c>
      <c r="X934" s="82" t="s">
        <v>42</v>
      </c>
      <c r="Y934" s="82" t="s">
        <v>36</v>
      </c>
      <c r="Z934" s="82">
        <v>0</v>
      </c>
      <c r="AA934" s="82">
        <v>10</v>
      </c>
      <c r="AB934" s="82" t="s">
        <v>36</v>
      </c>
      <c r="AC934" s="82" t="s">
        <v>2905</v>
      </c>
      <c r="AD934" s="82" t="s">
        <v>44</v>
      </c>
      <c r="AE934" s="82" t="s">
        <v>45</v>
      </c>
      <c r="AF934" s="82" t="s">
        <v>5593</v>
      </c>
      <c r="AG934" s="82" t="s">
        <v>46</v>
      </c>
      <c r="AH934" s="82">
        <v>375.01</v>
      </c>
      <c r="AI934" s="82">
        <v>56.65</v>
      </c>
      <c r="AJ934" s="82">
        <v>160.07</v>
      </c>
      <c r="AK934" s="82"/>
      <c r="AL934" s="82">
        <v>591.73</v>
      </c>
      <c r="AM934" s="82">
        <v>19.72</v>
      </c>
      <c r="AN934" s="109">
        <f t="shared" si="64"/>
        <v>7.8879999999999999</v>
      </c>
      <c r="AO934" s="82" t="str">
        <f t="shared" si="66"/>
        <v>2002816</v>
      </c>
      <c r="AP934" s="82">
        <f>VLOOKUP(AO934,Centros!$AA$2:$AB$490,2,FALSE)</f>
        <v>110070</v>
      </c>
      <c r="AQ934" s="82" t="str">
        <f>VLOOKUP(AP934,Centros!$U$2:$V$281,2,FALSE)</f>
        <v>COL. SAG. CORAZON JESUS-VALDERRIBA</v>
      </c>
      <c r="AR934" s="82" t="str">
        <f>VLOOKUP(A934,Centros!$AC$2:$AE$349,3,FALSE)</f>
        <v>SMI</v>
      </c>
      <c r="AS934" s="82">
        <f t="shared" si="67"/>
        <v>110070</v>
      </c>
      <c r="AT934" s="82">
        <f t="shared" si="65"/>
        <v>20028</v>
      </c>
    </row>
    <row r="935" spans="1:46" x14ac:dyDescent="0.3">
      <c r="A935" s="82">
        <v>19228</v>
      </c>
      <c r="B935" s="82">
        <v>2213</v>
      </c>
      <c r="C935" s="82" t="s">
        <v>9896</v>
      </c>
      <c r="D935" s="82">
        <v>2213</v>
      </c>
      <c r="E935" s="82" t="s">
        <v>35</v>
      </c>
      <c r="F935" s="107">
        <v>45901</v>
      </c>
      <c r="G935" s="82"/>
      <c r="H935" s="82" t="s">
        <v>9897</v>
      </c>
      <c r="I935" s="82" t="s">
        <v>9898</v>
      </c>
      <c r="J935" s="82" t="s">
        <v>36</v>
      </c>
      <c r="K935" s="82" t="s">
        <v>9899</v>
      </c>
      <c r="L935" s="82" t="s">
        <v>9900</v>
      </c>
      <c r="M935" s="82" t="s">
        <v>9901</v>
      </c>
      <c r="N935" s="82" t="s">
        <v>37</v>
      </c>
      <c r="O935" s="82" t="s">
        <v>38</v>
      </c>
      <c r="P935" s="82">
        <v>300</v>
      </c>
      <c r="Q935" s="82" t="s">
        <v>57</v>
      </c>
      <c r="R935" s="82">
        <v>50</v>
      </c>
      <c r="S935" s="82">
        <v>45901</v>
      </c>
      <c r="T935" s="82" t="s">
        <v>2849</v>
      </c>
      <c r="U935" s="82" t="s">
        <v>40</v>
      </c>
      <c r="V935" s="82">
        <v>34418</v>
      </c>
      <c r="W935" s="82" t="s">
        <v>247</v>
      </c>
      <c r="X935" s="82" t="s">
        <v>42</v>
      </c>
      <c r="Y935" s="82" t="s">
        <v>43</v>
      </c>
      <c r="Z935" s="82">
        <v>0</v>
      </c>
      <c r="AA935" s="82">
        <v>10</v>
      </c>
      <c r="AB935" s="82" t="s">
        <v>36</v>
      </c>
      <c r="AC935" s="82" t="s">
        <v>2905</v>
      </c>
      <c r="AD935" s="82" t="s">
        <v>44</v>
      </c>
      <c r="AE935" s="82" t="s">
        <v>45</v>
      </c>
      <c r="AF935" s="82" t="s">
        <v>7336</v>
      </c>
      <c r="AG935" s="82" t="s">
        <v>55</v>
      </c>
      <c r="AH935" s="82">
        <v>650</v>
      </c>
      <c r="AI935" s="82">
        <v>108.33</v>
      </c>
      <c r="AJ935" s="82">
        <v>245.47</v>
      </c>
      <c r="AK935" s="82"/>
      <c r="AL935" s="82">
        <v>1003.8</v>
      </c>
      <c r="AM935" s="82">
        <v>33.46</v>
      </c>
      <c r="AN935" s="109">
        <f t="shared" si="64"/>
        <v>8.3650000000000002</v>
      </c>
      <c r="AO935" s="82" t="str">
        <f t="shared" si="66"/>
        <v>1922855</v>
      </c>
      <c r="AP935" s="82">
        <f>VLOOKUP(AO935,Centros!$AA$2:$AB$490,2,FALSE)</f>
        <v>888888</v>
      </c>
      <c r="AQ935" s="82" t="str">
        <f>VLOOKUP(AP935,Centros!$U$2:$V$281,2,FALSE)</f>
        <v>CORRETURNOS/RAPPELS</v>
      </c>
      <c r="AR935" s="82" t="str">
        <f>VLOOKUP(A935,Centros!$AC$2:$AE$349,3,FALSE)</f>
        <v>ALGADI</v>
      </c>
      <c r="AS935" s="82">
        <f t="shared" si="67"/>
        <v>888888</v>
      </c>
      <c r="AT935" s="82">
        <f t="shared" si="65"/>
        <v>19228</v>
      </c>
    </row>
    <row r="936" spans="1:46" x14ac:dyDescent="0.3">
      <c r="A936" s="82">
        <v>19228</v>
      </c>
      <c r="B936" s="82">
        <v>7</v>
      </c>
      <c r="C936" s="82" t="s">
        <v>6850</v>
      </c>
      <c r="D936" s="82">
        <v>7</v>
      </c>
      <c r="E936" s="82" t="s">
        <v>35</v>
      </c>
      <c r="F936" s="107">
        <v>45894</v>
      </c>
      <c r="G936" s="82"/>
      <c r="H936" s="82" t="s">
        <v>6851</v>
      </c>
      <c r="I936" s="82" t="s">
        <v>6852</v>
      </c>
      <c r="J936" s="82" t="s">
        <v>6853</v>
      </c>
      <c r="K936" s="82" t="s">
        <v>6854</v>
      </c>
      <c r="L936" s="82" t="s">
        <v>6855</v>
      </c>
      <c r="M936" s="82" t="s">
        <v>6856</v>
      </c>
      <c r="N936" s="82" t="s">
        <v>196</v>
      </c>
      <c r="O936" s="82" t="s">
        <v>38</v>
      </c>
      <c r="P936" s="82">
        <v>300</v>
      </c>
      <c r="Q936" s="82" t="s">
        <v>57</v>
      </c>
      <c r="R936" s="82">
        <v>96.15</v>
      </c>
      <c r="S936" s="82">
        <v>40784</v>
      </c>
      <c r="T936" s="82" t="s">
        <v>197</v>
      </c>
      <c r="U936" s="82" t="s">
        <v>223</v>
      </c>
      <c r="V936" s="82">
        <v>22721</v>
      </c>
      <c r="W936" s="82" t="s">
        <v>139</v>
      </c>
      <c r="X936" s="82" t="s">
        <v>42</v>
      </c>
      <c r="Y936" s="82" t="s">
        <v>60</v>
      </c>
      <c r="Z936" s="82">
        <v>0</v>
      </c>
      <c r="AA936" s="82">
        <v>6</v>
      </c>
      <c r="AB936" s="82" t="s">
        <v>36</v>
      </c>
      <c r="AC936" s="82" t="s">
        <v>2825</v>
      </c>
      <c r="AD936" s="82" t="s">
        <v>92</v>
      </c>
      <c r="AE936" s="82" t="s">
        <v>83</v>
      </c>
      <c r="AF936" s="82" t="s">
        <v>6857</v>
      </c>
      <c r="AG936" s="82" t="s">
        <v>46</v>
      </c>
      <c r="AH936" s="82">
        <v>1379.31</v>
      </c>
      <c r="AI936" s="82"/>
      <c r="AJ936" s="82">
        <v>-1026.5999999999999</v>
      </c>
      <c r="AK936" s="82"/>
      <c r="AL936" s="82">
        <v>352.71</v>
      </c>
      <c r="AM936" s="82">
        <v>11.38</v>
      </c>
      <c r="AN936" s="109">
        <f t="shared" si="64"/>
        <v>1.4794591783671347</v>
      </c>
      <c r="AO936" s="82" t="str">
        <f t="shared" si="66"/>
        <v>192282</v>
      </c>
      <c r="AP936" s="82">
        <f>VLOOKUP(AO936,Centros!$AA$2:$AB$490,2,FALSE)</f>
        <v>110004</v>
      </c>
      <c r="AQ936" s="82" t="str">
        <f>VLOOKUP(AP936,Centros!$U$2:$V$281,2,FALSE)</f>
        <v>COLEGIO AMOR MISERICORDIOSO</v>
      </c>
      <c r="AR936" s="82" t="str">
        <f>VLOOKUP(A936,Centros!$AC$2:$AE$349,3,FALSE)</f>
        <v>ALGADI</v>
      </c>
      <c r="AS936" s="82">
        <f t="shared" si="67"/>
        <v>110004</v>
      </c>
      <c r="AT936" s="82">
        <f t="shared" si="65"/>
        <v>19228</v>
      </c>
    </row>
    <row r="937" spans="1:46" x14ac:dyDescent="0.3">
      <c r="A937" s="82">
        <v>19228</v>
      </c>
      <c r="B937" s="82">
        <v>1478</v>
      </c>
      <c r="C937" s="82" t="s">
        <v>4689</v>
      </c>
      <c r="D937" s="82">
        <v>1478</v>
      </c>
      <c r="E937" s="82" t="s">
        <v>35</v>
      </c>
      <c r="F937" s="107">
        <v>45474</v>
      </c>
      <c r="G937" s="82"/>
      <c r="H937" s="82" t="s">
        <v>4690</v>
      </c>
      <c r="I937" s="82" t="s">
        <v>4691</v>
      </c>
      <c r="J937" s="82" t="s">
        <v>36</v>
      </c>
      <c r="K937" s="82" t="s">
        <v>4692</v>
      </c>
      <c r="L937" s="82" t="s">
        <v>4693</v>
      </c>
      <c r="M937" s="82" t="s">
        <v>4694</v>
      </c>
      <c r="N937" s="82" t="s">
        <v>154</v>
      </c>
      <c r="O937" s="82" t="s">
        <v>38</v>
      </c>
      <c r="P937" s="82">
        <v>200</v>
      </c>
      <c r="Q937" s="82" t="s">
        <v>2925</v>
      </c>
      <c r="R937" s="82">
        <v>60</v>
      </c>
      <c r="S937" s="82">
        <v>45398</v>
      </c>
      <c r="T937" s="82" t="s">
        <v>2830</v>
      </c>
      <c r="U937" s="82" t="s">
        <v>40</v>
      </c>
      <c r="V937" s="82">
        <v>30602</v>
      </c>
      <c r="W937" s="82" t="s">
        <v>80</v>
      </c>
      <c r="X937" s="82" t="s">
        <v>42</v>
      </c>
      <c r="Y937" s="82" t="s">
        <v>52</v>
      </c>
      <c r="Z937" s="82">
        <v>0</v>
      </c>
      <c r="AA937" s="82">
        <v>10</v>
      </c>
      <c r="AB937" s="82" t="s">
        <v>36</v>
      </c>
      <c r="AC937" s="82" t="s">
        <v>2905</v>
      </c>
      <c r="AD937" s="82" t="s">
        <v>44</v>
      </c>
      <c r="AE937" s="82" t="s">
        <v>45</v>
      </c>
      <c r="AF937" s="82" t="s">
        <v>40</v>
      </c>
      <c r="AG937" s="82" t="s">
        <v>55</v>
      </c>
      <c r="AH937" s="82">
        <v>720.03</v>
      </c>
      <c r="AI937" s="82">
        <v>108.77</v>
      </c>
      <c r="AJ937" s="82">
        <v>293.51</v>
      </c>
      <c r="AK937" s="82"/>
      <c r="AL937" s="82">
        <v>1122.31</v>
      </c>
      <c r="AM937" s="82">
        <v>37.409999999999997</v>
      </c>
      <c r="AN937" s="109">
        <f t="shared" si="64"/>
        <v>7.7937499999999993</v>
      </c>
      <c r="AO937" s="82" t="str">
        <f t="shared" si="66"/>
        <v>192287</v>
      </c>
      <c r="AP937" s="82">
        <f>VLOOKUP(AO937,Centros!$AA$2:$AB$490,2,FALSE)</f>
        <v>120028</v>
      </c>
      <c r="AQ937" s="82" t="str">
        <f>VLOOKUP(AP937,Centros!$U$2:$V$281,2,FALSE)</f>
        <v>C.M.STA.MARIA DEL PINO</v>
      </c>
      <c r="AR937" s="82" t="str">
        <f>VLOOKUP(A937,Centros!$AC$2:$AE$349,3,FALSE)</f>
        <v>ALGADI</v>
      </c>
      <c r="AS937" s="82">
        <f t="shared" si="67"/>
        <v>120028</v>
      </c>
      <c r="AT937" s="82">
        <f t="shared" si="65"/>
        <v>19228</v>
      </c>
    </row>
    <row r="938" spans="1:46" x14ac:dyDescent="0.3">
      <c r="A938" s="82">
        <v>19228</v>
      </c>
      <c r="B938" s="82">
        <v>1135</v>
      </c>
      <c r="C938" s="82" t="s">
        <v>4695</v>
      </c>
      <c r="D938" s="82">
        <v>1135</v>
      </c>
      <c r="E938" s="82" t="s">
        <v>35</v>
      </c>
      <c r="F938" s="107">
        <v>45200</v>
      </c>
      <c r="G938" s="82"/>
      <c r="H938" s="82" t="s">
        <v>4696</v>
      </c>
      <c r="I938" s="82" t="s">
        <v>4697</v>
      </c>
      <c r="J938" s="82" t="s">
        <v>36</v>
      </c>
      <c r="K938" s="82" t="s">
        <v>4698</v>
      </c>
      <c r="L938" s="82" t="s">
        <v>4699</v>
      </c>
      <c r="M938" s="82" t="s">
        <v>4700</v>
      </c>
      <c r="N938" s="82" t="s">
        <v>4701</v>
      </c>
      <c r="O938" s="82" t="s">
        <v>38</v>
      </c>
      <c r="P938" s="82">
        <v>100</v>
      </c>
      <c r="Q938" s="82" t="s">
        <v>2951</v>
      </c>
      <c r="R938" s="82">
        <v>100</v>
      </c>
      <c r="S938" s="82">
        <v>44917</v>
      </c>
      <c r="T938" s="82" t="s">
        <v>270</v>
      </c>
      <c r="U938" s="82" t="s">
        <v>155</v>
      </c>
      <c r="V938" s="82">
        <v>28526</v>
      </c>
      <c r="W938" s="82" t="s">
        <v>271</v>
      </c>
      <c r="X938" s="82" t="s">
        <v>51</v>
      </c>
      <c r="Y938" s="82" t="s">
        <v>397</v>
      </c>
      <c r="Z938" s="82">
        <v>0</v>
      </c>
      <c r="AA938" s="82">
        <v>6</v>
      </c>
      <c r="AB938" s="82" t="s">
        <v>36</v>
      </c>
      <c r="AC938" s="82" t="s">
        <v>2905</v>
      </c>
      <c r="AD938" s="82" t="s">
        <v>44</v>
      </c>
      <c r="AE938" s="82" t="s">
        <v>61</v>
      </c>
      <c r="AF938" s="82" t="s">
        <v>88</v>
      </c>
      <c r="AG938" s="82" t="s">
        <v>55</v>
      </c>
      <c r="AH938" s="82">
        <v>1657.1</v>
      </c>
      <c r="AI938" s="82">
        <v>276.18</v>
      </c>
      <c r="AJ938" s="82">
        <v>620</v>
      </c>
      <c r="AK938" s="82"/>
      <c r="AL938" s="82">
        <v>2553.2800000000002</v>
      </c>
      <c r="AM938" s="82">
        <v>85.11</v>
      </c>
      <c r="AN938" s="109">
        <f t="shared" si="64"/>
        <v>10.63875</v>
      </c>
      <c r="AO938" s="82" t="str">
        <f t="shared" si="66"/>
        <v>19228100</v>
      </c>
      <c r="AP938" s="82">
        <f>VLOOKUP(AO938,Centros!$AA$2:$AB$490,2,FALSE)</f>
        <v>310001</v>
      </c>
      <c r="AQ938" s="82" t="str">
        <f>VLOOKUP(AP938,Centros!$U$2:$V$281,2,FALSE)</f>
        <v>FUNDACIÓN GIL GAYARRE-VIVIENDAS</v>
      </c>
      <c r="AR938" s="82" t="str">
        <f>VLOOKUP(A938,Centros!$AC$2:$AE$349,3,FALSE)</f>
        <v>ALGADI</v>
      </c>
      <c r="AS938" s="82">
        <f t="shared" si="67"/>
        <v>310001</v>
      </c>
      <c r="AT938" s="82">
        <f t="shared" si="65"/>
        <v>19228</v>
      </c>
    </row>
    <row r="939" spans="1:46" x14ac:dyDescent="0.3">
      <c r="A939" s="82">
        <v>19228</v>
      </c>
      <c r="B939" s="82">
        <v>728</v>
      </c>
      <c r="C939" s="82" t="s">
        <v>9902</v>
      </c>
      <c r="D939" s="82">
        <v>728</v>
      </c>
      <c r="E939" s="82" t="s">
        <v>35</v>
      </c>
      <c r="F939" s="107">
        <v>45931</v>
      </c>
      <c r="G939" s="82"/>
      <c r="H939" s="82" t="s">
        <v>9903</v>
      </c>
      <c r="I939" s="82" t="s">
        <v>9904</v>
      </c>
      <c r="J939" s="82" t="s">
        <v>9905</v>
      </c>
      <c r="K939" s="82" t="s">
        <v>9906</v>
      </c>
      <c r="L939" s="82" t="s">
        <v>9907</v>
      </c>
      <c r="M939" s="82" t="s">
        <v>9908</v>
      </c>
      <c r="N939" s="82" t="s">
        <v>9909</v>
      </c>
      <c r="O939" s="82" t="s">
        <v>38</v>
      </c>
      <c r="P939" s="82">
        <v>300</v>
      </c>
      <c r="Q939" s="82" t="s">
        <v>57</v>
      </c>
      <c r="R939" s="82">
        <v>51.28</v>
      </c>
      <c r="S939" s="82">
        <v>39763</v>
      </c>
      <c r="T939" s="82" t="s">
        <v>49</v>
      </c>
      <c r="U939" s="82" t="s">
        <v>90</v>
      </c>
      <c r="V939" s="82">
        <v>23273</v>
      </c>
      <c r="W939" s="82" t="s">
        <v>50</v>
      </c>
      <c r="X939" s="82" t="s">
        <v>42</v>
      </c>
      <c r="Y939" s="82" t="s">
        <v>36</v>
      </c>
      <c r="Z939" s="82">
        <v>0</v>
      </c>
      <c r="AA939" s="82">
        <v>10</v>
      </c>
      <c r="AB939" s="82" t="s">
        <v>818</v>
      </c>
      <c r="AC939" s="82" t="s">
        <v>2825</v>
      </c>
      <c r="AD939" s="82" t="s">
        <v>92</v>
      </c>
      <c r="AE939" s="82" t="s">
        <v>83</v>
      </c>
      <c r="AF939" s="82" t="s">
        <v>62</v>
      </c>
      <c r="AG939" s="82" t="s">
        <v>46</v>
      </c>
      <c r="AH939" s="82">
        <v>781.97</v>
      </c>
      <c r="AI939" s="82">
        <v>118.78</v>
      </c>
      <c r="AJ939" s="82">
        <v>307.79000000000002</v>
      </c>
      <c r="AK939" s="82"/>
      <c r="AL939" s="82">
        <v>1208.54</v>
      </c>
      <c r="AM939" s="82">
        <v>38.99</v>
      </c>
      <c r="AN939" s="109">
        <f t="shared" si="64"/>
        <v>9.5041926677067075</v>
      </c>
      <c r="AO939" s="82" t="str">
        <f t="shared" si="66"/>
        <v>1922812</v>
      </c>
      <c r="AP939" s="82">
        <f>VLOOKUP(AO939,Centros!$AA$2:$AB$490,2,FALSE)</f>
        <v>110064</v>
      </c>
      <c r="AQ939" s="82" t="str">
        <f>VLOOKUP(AP939,Centros!$U$2:$V$281,2,FALSE)</f>
        <v>COLEGIO SAGRADA FAMILIA</v>
      </c>
      <c r="AR939" s="82" t="str">
        <f>VLOOKUP(A939,Centros!$AC$2:$AE$349,3,FALSE)</f>
        <v>ALGADI</v>
      </c>
      <c r="AS939" s="82">
        <f t="shared" si="67"/>
        <v>110064</v>
      </c>
      <c r="AT939" s="82">
        <f t="shared" si="65"/>
        <v>19228</v>
      </c>
    </row>
    <row r="940" spans="1:46" x14ac:dyDescent="0.3">
      <c r="A940" s="82">
        <v>20028</v>
      </c>
      <c r="B940" s="82">
        <v>103</v>
      </c>
      <c r="C940" s="82" t="s">
        <v>9902</v>
      </c>
      <c r="D940" s="82">
        <v>103</v>
      </c>
      <c r="E940" s="82" t="s">
        <v>63</v>
      </c>
      <c r="F940" s="107">
        <v>45931</v>
      </c>
      <c r="G940" s="82"/>
      <c r="H940" s="82" t="s">
        <v>9903</v>
      </c>
      <c r="I940" s="82" t="s">
        <v>9904</v>
      </c>
      <c r="J940" s="82" t="s">
        <v>9905</v>
      </c>
      <c r="K940" s="82" t="s">
        <v>9906</v>
      </c>
      <c r="L940" s="82" t="s">
        <v>9907</v>
      </c>
      <c r="M940" s="82" t="s">
        <v>9908</v>
      </c>
      <c r="N940" s="82" t="s">
        <v>9909</v>
      </c>
      <c r="O940" s="82" t="s">
        <v>38</v>
      </c>
      <c r="P940" s="82">
        <v>300</v>
      </c>
      <c r="Q940" s="82" t="s">
        <v>57</v>
      </c>
      <c r="R940" s="82">
        <v>31.25</v>
      </c>
      <c r="S940" s="82">
        <v>38607</v>
      </c>
      <c r="T940" s="82" t="s">
        <v>5268</v>
      </c>
      <c r="U940" s="82" t="s">
        <v>214</v>
      </c>
      <c r="V940" s="82">
        <v>23273</v>
      </c>
      <c r="W940" s="82" t="s">
        <v>80</v>
      </c>
      <c r="X940" s="82" t="s">
        <v>42</v>
      </c>
      <c r="Y940" s="82" t="s">
        <v>36</v>
      </c>
      <c r="Z940" s="82">
        <v>0</v>
      </c>
      <c r="AA940" s="82">
        <v>10</v>
      </c>
      <c r="AB940" s="82" t="s">
        <v>36</v>
      </c>
      <c r="AC940" s="82" t="s">
        <v>2905</v>
      </c>
      <c r="AD940" s="82" t="s">
        <v>44</v>
      </c>
      <c r="AE940" s="82" t="s">
        <v>45</v>
      </c>
      <c r="AF940" s="82" t="s">
        <v>36</v>
      </c>
      <c r="AG940" s="82" t="s">
        <v>46</v>
      </c>
      <c r="AH940" s="82">
        <v>565.91999999999996</v>
      </c>
      <c r="AI940" s="82">
        <v>56.65</v>
      </c>
      <c r="AJ940" s="82">
        <v>206.52</v>
      </c>
      <c r="AK940" s="82"/>
      <c r="AL940" s="82">
        <v>829.09</v>
      </c>
      <c r="AM940" s="82">
        <v>27.64</v>
      </c>
      <c r="AN940" s="109">
        <f t="shared" si="64"/>
        <v>11.056000000000001</v>
      </c>
      <c r="AO940" s="82" t="str">
        <f t="shared" si="66"/>
        <v>200287</v>
      </c>
      <c r="AP940" s="82">
        <f>VLOOKUP(AO940,Centros!$AA$2:$AB$490,2,FALSE)</f>
        <v>110064</v>
      </c>
      <c r="AQ940" s="82" t="str">
        <f>VLOOKUP(AP940,Centros!$U$2:$V$281,2,FALSE)</f>
        <v>COLEGIO SAGRADA FAMILIA</v>
      </c>
      <c r="AR940" s="82" t="str">
        <f>VLOOKUP(A940,Centros!$AC$2:$AE$349,3,FALSE)</f>
        <v>SMI</v>
      </c>
      <c r="AS940" s="82">
        <f t="shared" si="67"/>
        <v>110064</v>
      </c>
      <c r="AT940" s="82">
        <f t="shared" si="65"/>
        <v>20028</v>
      </c>
    </row>
    <row r="941" spans="1:46" x14ac:dyDescent="0.3">
      <c r="A941" s="82">
        <v>20028</v>
      </c>
      <c r="B941" s="82">
        <v>476</v>
      </c>
      <c r="C941" s="82" t="s">
        <v>6858</v>
      </c>
      <c r="D941" s="82">
        <v>476</v>
      </c>
      <c r="E941" s="82" t="s">
        <v>63</v>
      </c>
      <c r="F941" s="107">
        <v>45908</v>
      </c>
      <c r="G941" s="82"/>
      <c r="H941" s="82" t="s">
        <v>6859</v>
      </c>
      <c r="I941" s="82" t="s">
        <v>6860</v>
      </c>
      <c r="J941" s="82" t="s">
        <v>36</v>
      </c>
      <c r="K941" s="82" t="s">
        <v>6861</v>
      </c>
      <c r="L941" s="82" t="s">
        <v>6862</v>
      </c>
      <c r="M941" s="82" t="s">
        <v>6863</v>
      </c>
      <c r="N941" s="82" t="s">
        <v>264</v>
      </c>
      <c r="O941" s="82" t="s">
        <v>38</v>
      </c>
      <c r="P941" s="82">
        <v>300</v>
      </c>
      <c r="Q941" s="82" t="s">
        <v>78</v>
      </c>
      <c r="R941" s="82">
        <v>56.25</v>
      </c>
      <c r="S941" s="82">
        <v>44823</v>
      </c>
      <c r="T941" s="82" t="s">
        <v>5833</v>
      </c>
      <c r="U941" s="82" t="s">
        <v>79</v>
      </c>
      <c r="V941" s="82">
        <v>36376</v>
      </c>
      <c r="W941" s="82" t="s">
        <v>142</v>
      </c>
      <c r="X941" s="82" t="s">
        <v>42</v>
      </c>
      <c r="Y941" s="82" t="s">
        <v>66</v>
      </c>
      <c r="Z941" s="82">
        <v>0</v>
      </c>
      <c r="AA941" s="82">
        <v>10</v>
      </c>
      <c r="AB941" s="82" t="s">
        <v>36</v>
      </c>
      <c r="AC941" s="82" t="s">
        <v>2905</v>
      </c>
      <c r="AD941" s="82" t="s">
        <v>44</v>
      </c>
      <c r="AE941" s="82" t="s">
        <v>45</v>
      </c>
      <c r="AF941" s="82" t="s">
        <v>5324</v>
      </c>
      <c r="AG941" s="82" t="s">
        <v>46</v>
      </c>
      <c r="AH941" s="82">
        <v>675.03</v>
      </c>
      <c r="AI941" s="82">
        <v>101.97</v>
      </c>
      <c r="AJ941" s="82">
        <v>287.02</v>
      </c>
      <c r="AK941" s="82"/>
      <c r="AL941" s="82">
        <v>1064.02</v>
      </c>
      <c r="AM941" s="82">
        <v>35.47</v>
      </c>
      <c r="AN941" s="109">
        <f t="shared" ref="AN941:AN1002" si="68">AM941/(+(+R941*8)/100)</f>
        <v>7.8822222222222216</v>
      </c>
      <c r="AO941" s="82" t="str">
        <f t="shared" si="66"/>
        <v>2002837</v>
      </c>
      <c r="AP941" s="82">
        <f>VLOOKUP(AO941,Centros!$AA$2:$AB$490,2,FALSE)</f>
        <v>110205</v>
      </c>
      <c r="AQ941" s="82" t="str">
        <f>VLOOKUP(AP941,Centros!$U$2:$V$281,2,FALSE)</f>
        <v>GREDOS SAN DIEGO  - LAS SUERTES</v>
      </c>
      <c r="AR941" s="82" t="str">
        <f>VLOOKUP(A941,Centros!$AC$2:$AE$349,3,FALSE)</f>
        <v>SMI</v>
      </c>
      <c r="AS941" s="82">
        <f t="shared" si="67"/>
        <v>110205</v>
      </c>
      <c r="AT941" s="82">
        <f t="shared" ref="AT941:AT1002" si="69">+A941</f>
        <v>20028</v>
      </c>
    </row>
    <row r="942" spans="1:46" x14ac:dyDescent="0.3">
      <c r="A942" s="82">
        <v>19228</v>
      </c>
      <c r="B942" s="82">
        <v>781</v>
      </c>
      <c r="C942" s="82" t="s">
        <v>9910</v>
      </c>
      <c r="D942" s="82">
        <v>781</v>
      </c>
      <c r="E942" s="82" t="s">
        <v>35</v>
      </c>
      <c r="F942" s="107">
        <v>45894</v>
      </c>
      <c r="G942" s="82"/>
      <c r="H942" s="82" t="s">
        <v>9911</v>
      </c>
      <c r="I942" s="82" t="s">
        <v>9912</v>
      </c>
      <c r="J942" s="82" t="s">
        <v>9913</v>
      </c>
      <c r="K942" s="82" t="s">
        <v>9914</v>
      </c>
      <c r="L942" s="82" t="s">
        <v>9915</v>
      </c>
      <c r="M942" s="82" t="s">
        <v>9916</v>
      </c>
      <c r="N942" s="82" t="s">
        <v>315</v>
      </c>
      <c r="O942" s="82" t="s">
        <v>38</v>
      </c>
      <c r="P942" s="82">
        <v>300</v>
      </c>
      <c r="Q942" s="82" t="s">
        <v>78</v>
      </c>
      <c r="R942" s="82">
        <v>89.74</v>
      </c>
      <c r="S942" s="82">
        <v>37158</v>
      </c>
      <c r="T942" s="82" t="s">
        <v>220</v>
      </c>
      <c r="U942" s="82" t="s">
        <v>223</v>
      </c>
      <c r="V942" s="82">
        <v>22967</v>
      </c>
      <c r="W942" s="82" t="s">
        <v>221</v>
      </c>
      <c r="X942" s="82" t="s">
        <v>42</v>
      </c>
      <c r="Y942" s="82" t="s">
        <v>60</v>
      </c>
      <c r="Z942" s="82">
        <v>0</v>
      </c>
      <c r="AA942" s="82">
        <v>4</v>
      </c>
      <c r="AB942" s="82" t="s">
        <v>818</v>
      </c>
      <c r="AC942" s="82" t="s">
        <v>2825</v>
      </c>
      <c r="AD942" s="82" t="s">
        <v>92</v>
      </c>
      <c r="AE942" s="82" t="s">
        <v>83</v>
      </c>
      <c r="AF942" s="82" t="s">
        <v>235</v>
      </c>
      <c r="AG942" s="82" t="s">
        <v>46</v>
      </c>
      <c r="AH942" s="82">
        <v>1565.41</v>
      </c>
      <c r="AI942" s="82">
        <v>227.76</v>
      </c>
      <c r="AJ942" s="82">
        <v>612.73</v>
      </c>
      <c r="AK942" s="82"/>
      <c r="AL942" s="82">
        <v>2405.9</v>
      </c>
      <c r="AM942" s="82">
        <v>77.61</v>
      </c>
      <c r="AN942" s="109">
        <f t="shared" si="68"/>
        <v>10.810396701582349</v>
      </c>
      <c r="AO942" s="82" t="str">
        <f t="shared" si="66"/>
        <v>1922819</v>
      </c>
      <c r="AP942" s="82">
        <f>VLOOKUP(AO942,Centros!$AA$2:$AB$490,2,FALSE)</f>
        <v>110020</v>
      </c>
      <c r="AQ942" s="82" t="str">
        <f>VLOOKUP(AP942,Centros!$U$2:$V$281,2,FALSE)</f>
        <v>COLEGIO FRAY LUIS DE LEON</v>
      </c>
      <c r="AR942" s="82" t="str">
        <f>VLOOKUP(A942,Centros!$AC$2:$AE$349,3,FALSE)</f>
        <v>ALGADI</v>
      </c>
      <c r="AS942" s="82">
        <f t="shared" si="67"/>
        <v>110020</v>
      </c>
      <c r="AT942" s="82">
        <f t="shared" si="69"/>
        <v>19228</v>
      </c>
    </row>
    <row r="943" spans="1:46" x14ac:dyDescent="0.3">
      <c r="A943" s="82">
        <v>19228</v>
      </c>
      <c r="B943" s="82">
        <v>214</v>
      </c>
      <c r="C943" s="82" t="s">
        <v>9917</v>
      </c>
      <c r="D943" s="82">
        <v>214</v>
      </c>
      <c r="E943" s="82" t="s">
        <v>35</v>
      </c>
      <c r="F943" s="107">
        <v>45904</v>
      </c>
      <c r="G943" s="82"/>
      <c r="H943" s="82" t="s">
        <v>9918</v>
      </c>
      <c r="I943" s="82" t="s">
        <v>9919</v>
      </c>
      <c r="J943" s="82" t="s">
        <v>36</v>
      </c>
      <c r="K943" s="82" t="s">
        <v>9920</v>
      </c>
      <c r="L943" s="82" t="s">
        <v>9921</v>
      </c>
      <c r="M943" s="82" t="s">
        <v>9922</v>
      </c>
      <c r="N943" s="82" t="s">
        <v>238</v>
      </c>
      <c r="O943" s="82" t="s">
        <v>38</v>
      </c>
      <c r="P943" s="82">
        <v>300</v>
      </c>
      <c r="Q943" s="82" t="s">
        <v>57</v>
      </c>
      <c r="R943" s="82">
        <v>75</v>
      </c>
      <c r="S943" s="82">
        <v>36069</v>
      </c>
      <c r="T943" s="82" t="s">
        <v>7613</v>
      </c>
      <c r="U943" s="82" t="s">
        <v>58</v>
      </c>
      <c r="V943" s="82">
        <v>27181</v>
      </c>
      <c r="W943" s="82" t="s">
        <v>164</v>
      </c>
      <c r="X943" s="82" t="s">
        <v>42</v>
      </c>
      <c r="Y943" s="82" t="s">
        <v>36</v>
      </c>
      <c r="Z943" s="82">
        <v>0</v>
      </c>
      <c r="AA943" s="82">
        <v>10</v>
      </c>
      <c r="AB943" s="82" t="s">
        <v>36</v>
      </c>
      <c r="AC943" s="82" t="s">
        <v>2905</v>
      </c>
      <c r="AD943" s="82" t="s">
        <v>44</v>
      </c>
      <c r="AE943" s="82" t="s">
        <v>53</v>
      </c>
      <c r="AF943" s="82" t="s">
        <v>1335</v>
      </c>
      <c r="AG943" s="82" t="s">
        <v>46</v>
      </c>
      <c r="AH943" s="82">
        <v>1041.8</v>
      </c>
      <c r="AI943" s="82">
        <v>135.97</v>
      </c>
      <c r="AJ943" s="82">
        <v>377.71</v>
      </c>
      <c r="AK943" s="82"/>
      <c r="AL943" s="82">
        <v>1555.48</v>
      </c>
      <c r="AM943" s="82">
        <v>51.85</v>
      </c>
      <c r="AN943" s="109">
        <f t="shared" si="68"/>
        <v>8.6416666666666675</v>
      </c>
      <c r="AO943" s="82" t="str">
        <f t="shared" si="66"/>
        <v>1922826</v>
      </c>
      <c r="AP943" s="82">
        <f>VLOOKUP(AO943,Centros!$AA$2:$AB$490,2,FALSE)</f>
        <v>110183</v>
      </c>
      <c r="AQ943" s="82" t="str">
        <f>VLOOKUP(AP943,Centros!$U$2:$V$281,2,FALSE)</f>
        <v>REAL COLEGIO ALFONSO XII</v>
      </c>
      <c r="AR943" s="82" t="str">
        <f>VLOOKUP(A943,Centros!$AC$2:$AE$349,3,FALSE)</f>
        <v>ALGADI</v>
      </c>
      <c r="AS943" s="82">
        <f t="shared" si="67"/>
        <v>110183</v>
      </c>
      <c r="AT943" s="82">
        <f t="shared" si="69"/>
        <v>19228</v>
      </c>
    </row>
    <row r="944" spans="1:46" x14ac:dyDescent="0.3">
      <c r="A944" s="82">
        <v>20041</v>
      </c>
      <c r="B944" s="82">
        <v>13</v>
      </c>
      <c r="C944" s="82" t="s">
        <v>9923</v>
      </c>
      <c r="D944" s="82">
        <v>13</v>
      </c>
      <c r="E944" s="82" t="s">
        <v>7517</v>
      </c>
      <c r="F944" s="107">
        <v>45910</v>
      </c>
      <c r="G944" s="82"/>
      <c r="H944" s="82" t="s">
        <v>9924</v>
      </c>
      <c r="I944" s="82" t="s">
        <v>9925</v>
      </c>
      <c r="J944" s="82" t="s">
        <v>36</v>
      </c>
      <c r="K944" s="82" t="s">
        <v>9926</v>
      </c>
      <c r="L944" s="82" t="s">
        <v>109</v>
      </c>
      <c r="M944" s="82" t="s">
        <v>9927</v>
      </c>
      <c r="N944" s="82" t="s">
        <v>179</v>
      </c>
      <c r="O944" s="82" t="s">
        <v>176</v>
      </c>
      <c r="P944" s="82">
        <v>300</v>
      </c>
      <c r="Q944" s="82" t="s">
        <v>78</v>
      </c>
      <c r="R944" s="82">
        <v>25</v>
      </c>
      <c r="S944" s="82">
        <v>45216</v>
      </c>
      <c r="T944" s="82" t="s">
        <v>7786</v>
      </c>
      <c r="U944" s="82" t="s">
        <v>5261</v>
      </c>
      <c r="V944" s="82">
        <v>32612</v>
      </c>
      <c r="W944" s="82" t="s">
        <v>139</v>
      </c>
      <c r="X944" s="82" t="s">
        <v>51</v>
      </c>
      <c r="Y944" s="82" t="s">
        <v>66</v>
      </c>
      <c r="Z944" s="82">
        <v>0</v>
      </c>
      <c r="AA944" s="82">
        <v>10</v>
      </c>
      <c r="AB944" s="82" t="s">
        <v>36</v>
      </c>
      <c r="AC944" s="82" t="s">
        <v>2911</v>
      </c>
      <c r="AD944" s="82" t="s">
        <v>44</v>
      </c>
      <c r="AE944" s="82" t="s">
        <v>45</v>
      </c>
      <c r="AF944" s="82" t="s">
        <v>5261</v>
      </c>
      <c r="AG944" s="82" t="s">
        <v>46</v>
      </c>
      <c r="AH944" s="82">
        <v>289.37</v>
      </c>
      <c r="AI944" s="82">
        <v>88.42</v>
      </c>
      <c r="AJ944" s="82">
        <v>126.95</v>
      </c>
      <c r="AK944" s="82"/>
      <c r="AL944" s="82">
        <v>504.74</v>
      </c>
      <c r="AM944" s="82">
        <v>16.82</v>
      </c>
      <c r="AN944" s="109">
        <f t="shared" si="68"/>
        <v>8.41</v>
      </c>
      <c r="AO944" s="82" t="str">
        <f t="shared" si="66"/>
        <v>200412</v>
      </c>
      <c r="AP944" s="82">
        <f>VLOOKUP(AO944,Centros!$AA$2:$AB$490,2,FALSE)</f>
        <v>110106</v>
      </c>
      <c r="AQ944" s="82" t="str">
        <f>VLOOKUP(AP944,Centros!$U$2:$V$281,2,FALSE)</f>
        <v>COLEGIO SAN JOSE SS.CC. DE SEVILLA</v>
      </c>
      <c r="AR944" s="82" t="str">
        <f>VLOOKUP(A944,Centros!$AC$2:$AE$349,3,FALSE)</f>
        <v>SMI</v>
      </c>
      <c r="AS944" s="82">
        <f t="shared" si="67"/>
        <v>110106</v>
      </c>
      <c r="AT944" s="82">
        <f t="shared" si="69"/>
        <v>20041</v>
      </c>
    </row>
    <row r="945" spans="1:46" x14ac:dyDescent="0.3">
      <c r="A945" s="82">
        <v>19228</v>
      </c>
      <c r="B945" s="82">
        <v>1855</v>
      </c>
      <c r="C945" s="82" t="s">
        <v>9928</v>
      </c>
      <c r="D945" s="82">
        <v>1855</v>
      </c>
      <c r="E945" s="82" t="s">
        <v>35</v>
      </c>
      <c r="F945" s="107">
        <v>45931</v>
      </c>
      <c r="G945" s="82"/>
      <c r="H945" s="82" t="s">
        <v>9929</v>
      </c>
      <c r="I945" s="82" t="s">
        <v>9930</v>
      </c>
      <c r="J945" s="82" t="s">
        <v>36</v>
      </c>
      <c r="K945" s="82" t="s">
        <v>9931</v>
      </c>
      <c r="L945" s="82" t="s">
        <v>9932</v>
      </c>
      <c r="M945" s="82" t="s">
        <v>9933</v>
      </c>
      <c r="N945" s="82" t="s">
        <v>37</v>
      </c>
      <c r="O945" s="82" t="s">
        <v>38</v>
      </c>
      <c r="P945" s="82">
        <v>300</v>
      </c>
      <c r="Q945" s="82" t="s">
        <v>78</v>
      </c>
      <c r="R945" s="82">
        <v>50</v>
      </c>
      <c r="S945" s="82">
        <v>45579</v>
      </c>
      <c r="T945" s="82" t="s">
        <v>2832</v>
      </c>
      <c r="U945" s="82" t="s">
        <v>40</v>
      </c>
      <c r="V945" s="82">
        <v>24144</v>
      </c>
      <c r="W945" s="82" t="s">
        <v>115</v>
      </c>
      <c r="X945" s="82" t="s">
        <v>42</v>
      </c>
      <c r="Y945" s="82" t="s">
        <v>60</v>
      </c>
      <c r="Z945" s="82">
        <v>0</v>
      </c>
      <c r="AA945" s="82">
        <v>10</v>
      </c>
      <c r="AB945" s="82" t="s">
        <v>36</v>
      </c>
      <c r="AC945" s="82" t="s">
        <v>2905</v>
      </c>
      <c r="AD945" s="82" t="s">
        <v>44</v>
      </c>
      <c r="AE945" s="82" t="s">
        <v>45</v>
      </c>
      <c r="AF945" s="82" t="s">
        <v>40</v>
      </c>
      <c r="AG945" s="82" t="s">
        <v>55</v>
      </c>
      <c r="AH945" s="82">
        <v>600.02</v>
      </c>
      <c r="AI945" s="82">
        <v>90.64</v>
      </c>
      <c r="AJ945" s="82">
        <v>456.27</v>
      </c>
      <c r="AK945" s="82"/>
      <c r="AL945" s="82">
        <v>1146.93</v>
      </c>
      <c r="AM945" s="82">
        <v>38.229999999999997</v>
      </c>
      <c r="AN945" s="109">
        <f t="shared" si="68"/>
        <v>9.5574999999999992</v>
      </c>
      <c r="AO945" s="82" t="str">
        <f t="shared" si="66"/>
        <v>192288</v>
      </c>
      <c r="AP945" s="82">
        <f>VLOOKUP(AO945,Centros!$AA$2:$AB$490,2,FALSE)</f>
        <v>110085</v>
      </c>
      <c r="AQ945" s="82" t="str">
        <f>VLOOKUP(AP945,Centros!$U$2:$V$281,2,FALSE)</f>
        <v>COLEGIO VIRGEN DE MIRASIERRA</v>
      </c>
      <c r="AR945" s="82" t="str">
        <f>VLOOKUP(A945,Centros!$AC$2:$AE$349,3,FALSE)</f>
        <v>ALGADI</v>
      </c>
      <c r="AS945" s="82">
        <f t="shared" si="67"/>
        <v>110085</v>
      </c>
      <c r="AT945" s="82">
        <f t="shared" si="69"/>
        <v>19228</v>
      </c>
    </row>
    <row r="946" spans="1:46" x14ac:dyDescent="0.3">
      <c r="A946" s="82">
        <v>19241</v>
      </c>
      <c r="B946" s="82">
        <v>42</v>
      </c>
      <c r="C946" s="82" t="s">
        <v>4702</v>
      </c>
      <c r="D946" s="82">
        <v>42</v>
      </c>
      <c r="E946" s="82" t="s">
        <v>178</v>
      </c>
      <c r="F946" s="107">
        <v>45717</v>
      </c>
      <c r="G946" s="82"/>
      <c r="H946" s="82" t="s">
        <v>4703</v>
      </c>
      <c r="I946" s="82" t="s">
        <v>4704</v>
      </c>
      <c r="J946" s="82" t="s">
        <v>36</v>
      </c>
      <c r="K946" s="82" t="s">
        <v>4705</v>
      </c>
      <c r="L946" s="82" t="s">
        <v>902</v>
      </c>
      <c r="M946" s="82" t="s">
        <v>4706</v>
      </c>
      <c r="N946" s="82" t="s">
        <v>179</v>
      </c>
      <c r="O946" s="82" t="s">
        <v>176</v>
      </c>
      <c r="P946" s="82">
        <v>100</v>
      </c>
      <c r="Q946" s="82" t="s">
        <v>2951</v>
      </c>
      <c r="R946" s="82">
        <v>100</v>
      </c>
      <c r="S946" s="82">
        <v>39343</v>
      </c>
      <c r="T946" s="82" t="s">
        <v>2883</v>
      </c>
      <c r="U946" s="82" t="s">
        <v>69</v>
      </c>
      <c r="V946" s="82">
        <v>26613</v>
      </c>
      <c r="W946" s="82" t="s">
        <v>107</v>
      </c>
      <c r="X946" s="82" t="s">
        <v>42</v>
      </c>
      <c r="Y946" s="82" t="s">
        <v>52</v>
      </c>
      <c r="Z946" s="82">
        <v>0</v>
      </c>
      <c r="AA946" s="82">
        <v>6</v>
      </c>
      <c r="AB946" s="82" t="s">
        <v>36</v>
      </c>
      <c r="AC946" s="82" t="s">
        <v>2911</v>
      </c>
      <c r="AD946" s="82" t="s">
        <v>44</v>
      </c>
      <c r="AE946" s="82" t="s">
        <v>45</v>
      </c>
      <c r="AF946" s="82" t="s">
        <v>69</v>
      </c>
      <c r="AG946" s="82" t="s">
        <v>46</v>
      </c>
      <c r="AH946" s="82">
        <v>1269.54</v>
      </c>
      <c r="AI946" s="82">
        <v>387.92</v>
      </c>
      <c r="AJ946" s="82">
        <v>531.53</v>
      </c>
      <c r="AK946" s="82"/>
      <c r="AL946" s="82">
        <v>2188.9899999999998</v>
      </c>
      <c r="AM946" s="82">
        <v>72.97</v>
      </c>
      <c r="AN946" s="109">
        <f t="shared" si="68"/>
        <v>9.1212499999999999</v>
      </c>
      <c r="AO946" s="82" t="str">
        <f t="shared" si="66"/>
        <v>192415</v>
      </c>
      <c r="AP946" s="82">
        <f>VLOOKUP(AO946,Centros!$AA$2:$AB$490,2,FALSE)</f>
        <v>110034</v>
      </c>
      <c r="AQ946" s="82" t="str">
        <f>VLOOKUP(AP946,Centros!$U$2:$V$281,2,FALSE)</f>
        <v>COLEGIO  CLARET SEVILLA</v>
      </c>
      <c r="AR946" s="82" t="str">
        <f>VLOOKUP(A946,Centros!$AC$2:$AE$349,3,FALSE)</f>
        <v>ALGADI</v>
      </c>
      <c r="AS946" s="82">
        <f t="shared" si="67"/>
        <v>110034</v>
      </c>
      <c r="AT946" s="82">
        <f t="shared" si="69"/>
        <v>19241</v>
      </c>
    </row>
    <row r="947" spans="1:46" x14ac:dyDescent="0.3">
      <c r="A947" s="82">
        <v>19228</v>
      </c>
      <c r="B947" s="82">
        <v>1581</v>
      </c>
      <c r="C947" s="82" t="s">
        <v>4707</v>
      </c>
      <c r="D947" s="82">
        <v>1581</v>
      </c>
      <c r="E947" s="82" t="s">
        <v>35</v>
      </c>
      <c r="F947" s="107">
        <v>45566</v>
      </c>
      <c r="G947" s="82"/>
      <c r="H947" s="82" t="s">
        <v>4708</v>
      </c>
      <c r="I947" s="82" t="s">
        <v>4709</v>
      </c>
      <c r="J947" s="82" t="s">
        <v>36</v>
      </c>
      <c r="K947" s="82" t="s">
        <v>4710</v>
      </c>
      <c r="L947" s="82" t="s">
        <v>4711</v>
      </c>
      <c r="M947" s="82" t="s">
        <v>4712</v>
      </c>
      <c r="N947" s="82" t="s">
        <v>37</v>
      </c>
      <c r="O947" s="82" t="s">
        <v>38</v>
      </c>
      <c r="P947" s="82">
        <v>200</v>
      </c>
      <c r="Q947" s="82" t="s">
        <v>2925</v>
      </c>
      <c r="R947" s="82">
        <v>97.5</v>
      </c>
      <c r="S947" s="82">
        <v>45566</v>
      </c>
      <c r="T947" s="82" t="s">
        <v>2828</v>
      </c>
      <c r="U947" s="82" t="s">
        <v>40</v>
      </c>
      <c r="V947" s="82">
        <v>33226</v>
      </c>
      <c r="W947" s="82" t="s">
        <v>107</v>
      </c>
      <c r="X947" s="82" t="s">
        <v>42</v>
      </c>
      <c r="Y947" s="82" t="s">
        <v>52</v>
      </c>
      <c r="Z947" s="82">
        <v>0</v>
      </c>
      <c r="AA947" s="82">
        <v>10</v>
      </c>
      <c r="AB947" s="82" t="s">
        <v>36</v>
      </c>
      <c r="AC947" s="82" t="s">
        <v>2905</v>
      </c>
      <c r="AD947" s="82" t="s">
        <v>44</v>
      </c>
      <c r="AE947" s="82" t="s">
        <v>45</v>
      </c>
      <c r="AF947" s="82" t="s">
        <v>40</v>
      </c>
      <c r="AG947" s="82" t="s">
        <v>55</v>
      </c>
      <c r="AH947" s="82">
        <v>1170.04</v>
      </c>
      <c r="AI947" s="82">
        <v>176.76</v>
      </c>
      <c r="AJ947" s="82">
        <v>477.61</v>
      </c>
      <c r="AK947" s="82"/>
      <c r="AL947" s="82">
        <v>1824.41</v>
      </c>
      <c r="AM947" s="82">
        <v>60.81</v>
      </c>
      <c r="AN947" s="109">
        <f t="shared" si="68"/>
        <v>7.7961538461538469</v>
      </c>
      <c r="AO947" s="82" t="str">
        <f t="shared" si="66"/>
        <v>192285</v>
      </c>
      <c r="AP947" s="82">
        <f>VLOOKUP(AO947,Centros!$AA$2:$AB$490,2,FALSE)</f>
        <v>120001</v>
      </c>
      <c r="AQ947" s="82" t="str">
        <f>VLOOKUP(AP947,Centros!$U$2:$V$281,2,FALSE)</f>
        <v>COLEGIO MAYOR SAN AGUSTIN</v>
      </c>
      <c r="AR947" s="82" t="str">
        <f>VLOOKUP(A947,Centros!$AC$2:$AE$349,3,FALSE)</f>
        <v>ALGADI</v>
      </c>
      <c r="AS947" s="82">
        <f t="shared" si="67"/>
        <v>120001</v>
      </c>
      <c r="AT947" s="82">
        <f t="shared" si="69"/>
        <v>19228</v>
      </c>
    </row>
    <row r="948" spans="1:46" x14ac:dyDescent="0.3">
      <c r="A948" s="82">
        <v>5027</v>
      </c>
      <c r="B948" s="82">
        <v>191</v>
      </c>
      <c r="C948" s="82" t="s">
        <v>1262</v>
      </c>
      <c r="D948" s="82">
        <v>191</v>
      </c>
      <c r="E948" s="82" t="s">
        <v>3090</v>
      </c>
      <c r="F948" s="107">
        <v>45901</v>
      </c>
      <c r="G948" s="82"/>
      <c r="H948" s="82" t="s">
        <v>1296</v>
      </c>
      <c r="I948" s="82" t="s">
        <v>1297</v>
      </c>
      <c r="J948" s="82" t="s">
        <v>36</v>
      </c>
      <c r="K948" s="82" t="s">
        <v>1298</v>
      </c>
      <c r="L948" s="82" t="s">
        <v>1299</v>
      </c>
      <c r="M948" s="82" t="s">
        <v>1300</v>
      </c>
      <c r="N948" s="82" t="s">
        <v>910</v>
      </c>
      <c r="O948" s="82" t="s">
        <v>176</v>
      </c>
      <c r="P948" s="82">
        <v>502</v>
      </c>
      <c r="Q948" s="82" t="s">
        <v>3098</v>
      </c>
      <c r="R948" s="82">
        <v>87.5</v>
      </c>
      <c r="S948" s="82">
        <v>45901</v>
      </c>
      <c r="T948" s="82" t="s">
        <v>9934</v>
      </c>
      <c r="U948" s="82" t="s">
        <v>102</v>
      </c>
      <c r="V948" s="82">
        <v>25992</v>
      </c>
      <c r="W948" s="82" t="s">
        <v>458</v>
      </c>
      <c r="X948" s="82" t="s">
        <v>42</v>
      </c>
      <c r="Y948" s="82" t="s">
        <v>52</v>
      </c>
      <c r="Z948" s="82">
        <v>0</v>
      </c>
      <c r="AA948" s="82">
        <v>10</v>
      </c>
      <c r="AB948" s="82" t="s">
        <v>36</v>
      </c>
      <c r="AC948" s="82" t="s">
        <v>2907</v>
      </c>
      <c r="AD948" s="82" t="s">
        <v>44</v>
      </c>
      <c r="AE948" s="82" t="s">
        <v>45</v>
      </c>
      <c r="AF948" s="82" t="s">
        <v>102</v>
      </c>
      <c r="AG948" s="82" t="s">
        <v>46</v>
      </c>
      <c r="AH948" s="82">
        <v>1050.04</v>
      </c>
      <c r="AI948" s="82">
        <v>158.63</v>
      </c>
      <c r="AJ948" s="82">
        <v>445.67</v>
      </c>
      <c r="AK948" s="82"/>
      <c r="AL948" s="82">
        <v>1654.34</v>
      </c>
      <c r="AM948" s="82">
        <v>55.14</v>
      </c>
      <c r="AN948" s="109">
        <f t="shared" si="68"/>
        <v>7.8771428571428572</v>
      </c>
      <c r="AO948" s="82" t="str">
        <f t="shared" si="66"/>
        <v>502772</v>
      </c>
      <c r="AP948" s="82">
        <f>VLOOKUP(AO948,Centros!$AA$2:$AB$490,2,FALSE)</f>
        <v>340010</v>
      </c>
      <c r="AQ948" s="82" t="str">
        <f>VLOOKUP(AP948,Centros!$U$2:$V$281,2,FALSE)</f>
        <v>COM SAN AGUSTIN SEVILLA</v>
      </c>
      <c r="AR948" s="82" t="str">
        <f>VLOOKUP(A948,Centros!$AC$2:$AE$349,3,FALSE)</f>
        <v>DISTEGSA</v>
      </c>
      <c r="AS948" s="82">
        <f t="shared" si="67"/>
        <v>340010</v>
      </c>
      <c r="AT948" s="82">
        <f t="shared" si="69"/>
        <v>5027</v>
      </c>
    </row>
    <row r="949" spans="1:46" x14ac:dyDescent="0.3">
      <c r="A949" s="82">
        <v>19241</v>
      </c>
      <c r="B949" s="82">
        <v>43</v>
      </c>
      <c r="C949" s="82" t="s">
        <v>1262</v>
      </c>
      <c r="D949" s="82">
        <v>43</v>
      </c>
      <c r="E949" s="82" t="s">
        <v>178</v>
      </c>
      <c r="F949" s="107">
        <v>45931</v>
      </c>
      <c r="G949" s="82"/>
      <c r="H949" s="82" t="s">
        <v>1296</v>
      </c>
      <c r="I949" s="82" t="s">
        <v>1297</v>
      </c>
      <c r="J949" s="82" t="s">
        <v>36</v>
      </c>
      <c r="K949" s="82" t="s">
        <v>1298</v>
      </c>
      <c r="L949" s="82" t="s">
        <v>1299</v>
      </c>
      <c r="M949" s="82" t="s">
        <v>1300</v>
      </c>
      <c r="N949" s="82" t="s">
        <v>910</v>
      </c>
      <c r="O949" s="82" t="s">
        <v>176</v>
      </c>
      <c r="P949" s="82">
        <v>300</v>
      </c>
      <c r="Q949" s="82" t="s">
        <v>57</v>
      </c>
      <c r="R949" s="82">
        <v>62.5</v>
      </c>
      <c r="S949" s="82">
        <v>39356</v>
      </c>
      <c r="T949" s="82" t="s">
        <v>2883</v>
      </c>
      <c r="U949" s="82" t="s">
        <v>82</v>
      </c>
      <c r="V949" s="82">
        <v>25992</v>
      </c>
      <c r="W949" s="82" t="s">
        <v>107</v>
      </c>
      <c r="X949" s="82" t="s">
        <v>42</v>
      </c>
      <c r="Y949" s="82" t="s">
        <v>52</v>
      </c>
      <c r="Z949" s="82">
        <v>0</v>
      </c>
      <c r="AA949" s="82">
        <v>10</v>
      </c>
      <c r="AB949" s="82" t="s">
        <v>36</v>
      </c>
      <c r="AC949" s="82" t="s">
        <v>2911</v>
      </c>
      <c r="AD949" s="82" t="s">
        <v>44</v>
      </c>
      <c r="AE949" s="82" t="s">
        <v>45</v>
      </c>
      <c r="AF949" s="82" t="s">
        <v>82</v>
      </c>
      <c r="AG949" s="82" t="s">
        <v>46</v>
      </c>
      <c r="AH949" s="82">
        <v>744.46</v>
      </c>
      <c r="AI949" s="82">
        <v>227.47</v>
      </c>
      <c r="AJ949" s="82">
        <v>311.7</v>
      </c>
      <c r="AK949" s="82"/>
      <c r="AL949" s="82">
        <v>1283.6300000000001</v>
      </c>
      <c r="AM949" s="82">
        <v>42.79</v>
      </c>
      <c r="AN949" s="109">
        <f t="shared" si="68"/>
        <v>8.5579999999999998</v>
      </c>
      <c r="AO949" s="82" t="str">
        <f t="shared" si="66"/>
        <v>192415</v>
      </c>
      <c r="AP949" s="82">
        <f>VLOOKUP(AO949,Centros!$AA$2:$AB$490,2,FALSE)</f>
        <v>110034</v>
      </c>
      <c r="AQ949" s="82" t="str">
        <f>VLOOKUP(AP949,Centros!$U$2:$V$281,2,FALSE)</f>
        <v>COLEGIO  CLARET SEVILLA</v>
      </c>
      <c r="AR949" s="82" t="str">
        <f>VLOOKUP(A949,Centros!$AC$2:$AE$349,3,FALSE)</f>
        <v>ALGADI</v>
      </c>
      <c r="AS949" s="82">
        <f t="shared" si="67"/>
        <v>110034</v>
      </c>
      <c r="AT949" s="82">
        <f t="shared" si="69"/>
        <v>19241</v>
      </c>
    </row>
    <row r="950" spans="1:46" x14ac:dyDescent="0.3">
      <c r="A950" s="82">
        <v>20041</v>
      </c>
      <c r="B950" s="82">
        <v>35</v>
      </c>
      <c r="C950" s="82" t="s">
        <v>1262</v>
      </c>
      <c r="D950" s="82">
        <v>35</v>
      </c>
      <c r="E950" s="82" t="s">
        <v>7517</v>
      </c>
      <c r="F950" s="107">
        <v>45901</v>
      </c>
      <c r="G950" s="82"/>
      <c r="H950" s="82" t="s">
        <v>1296</v>
      </c>
      <c r="I950" s="82" t="s">
        <v>1297</v>
      </c>
      <c r="J950" s="82" t="s">
        <v>36</v>
      </c>
      <c r="K950" s="82" t="s">
        <v>1298</v>
      </c>
      <c r="L950" s="82" t="s">
        <v>1299</v>
      </c>
      <c r="M950" s="82" t="s">
        <v>1300</v>
      </c>
      <c r="N950" s="82" t="s">
        <v>910</v>
      </c>
      <c r="O950" s="82" t="s">
        <v>176</v>
      </c>
      <c r="P950" s="82">
        <v>200</v>
      </c>
      <c r="Q950" s="82" t="s">
        <v>2925</v>
      </c>
      <c r="R950" s="82">
        <v>12.5</v>
      </c>
      <c r="S950" s="82">
        <v>45901</v>
      </c>
      <c r="T950" s="82" t="s">
        <v>9935</v>
      </c>
      <c r="U950" s="82" t="s">
        <v>69</v>
      </c>
      <c r="V950" s="82">
        <v>25992</v>
      </c>
      <c r="W950" s="82" t="s">
        <v>208</v>
      </c>
      <c r="X950" s="82" t="s">
        <v>42</v>
      </c>
      <c r="Y950" s="82" t="s">
        <v>52</v>
      </c>
      <c r="Z950" s="82">
        <v>0</v>
      </c>
      <c r="AA950" s="82">
        <v>6</v>
      </c>
      <c r="AB950" s="82" t="s">
        <v>36</v>
      </c>
      <c r="AC950" s="82" t="s">
        <v>2911</v>
      </c>
      <c r="AD950" s="82" t="s">
        <v>44</v>
      </c>
      <c r="AE950" s="82" t="s">
        <v>45</v>
      </c>
      <c r="AF950" s="82" t="s">
        <v>69</v>
      </c>
      <c r="AG950" s="82" t="s">
        <v>46</v>
      </c>
      <c r="AH950" s="82">
        <v>154.49</v>
      </c>
      <c r="AI950" s="82">
        <v>47.21</v>
      </c>
      <c r="AJ950" s="82">
        <v>66.900000000000006</v>
      </c>
      <c r="AK950" s="82"/>
      <c r="AL950" s="82">
        <v>268.60000000000002</v>
      </c>
      <c r="AM950" s="82">
        <v>8.9499999999999993</v>
      </c>
      <c r="AN950" s="109">
        <f t="shared" si="68"/>
        <v>8.9499999999999993</v>
      </c>
      <c r="AO950" s="82" t="str">
        <f t="shared" si="66"/>
        <v>200414</v>
      </c>
      <c r="AP950" s="82">
        <f>VLOOKUP(AO950,Centros!$AA$2:$AB$490,2,FALSE)</f>
        <v>340010</v>
      </c>
      <c r="AQ950" s="82" t="str">
        <f>VLOOKUP(AP950,Centros!$U$2:$V$281,2,FALSE)</f>
        <v>COM SAN AGUSTIN SEVILLA</v>
      </c>
      <c r="AR950" s="82" t="str">
        <f>VLOOKUP(A950,Centros!$AC$2:$AE$349,3,FALSE)</f>
        <v>SMI</v>
      </c>
      <c r="AS950" s="82">
        <f t="shared" si="67"/>
        <v>340010</v>
      </c>
      <c r="AT950" s="82">
        <f t="shared" si="69"/>
        <v>20041</v>
      </c>
    </row>
    <row r="951" spans="1:46" x14ac:dyDescent="0.3">
      <c r="A951" s="82">
        <v>19028</v>
      </c>
      <c r="B951" s="82">
        <v>46</v>
      </c>
      <c r="C951" s="82" t="s">
        <v>4713</v>
      </c>
      <c r="D951" s="82">
        <v>46</v>
      </c>
      <c r="E951" s="82" t="s">
        <v>1229</v>
      </c>
      <c r="F951" s="107">
        <v>44713</v>
      </c>
      <c r="G951" s="82"/>
      <c r="H951" s="82" t="s">
        <v>4714</v>
      </c>
      <c r="I951" s="82" t="s">
        <v>4715</v>
      </c>
      <c r="J951" s="82" t="s">
        <v>4716</v>
      </c>
      <c r="K951" s="82" t="s">
        <v>4717</v>
      </c>
      <c r="L951" s="82" t="s">
        <v>4718</v>
      </c>
      <c r="M951" s="82" t="s">
        <v>4719</v>
      </c>
      <c r="N951" s="82" t="s">
        <v>77</v>
      </c>
      <c r="O951" s="82" t="s">
        <v>38</v>
      </c>
      <c r="P951" s="82">
        <v>100</v>
      </c>
      <c r="Q951" s="82" t="s">
        <v>2951</v>
      </c>
      <c r="R951" s="82">
        <v>100</v>
      </c>
      <c r="S951" s="82">
        <v>41183</v>
      </c>
      <c r="T951" s="82" t="s">
        <v>3861</v>
      </c>
      <c r="U951" s="82" t="s">
        <v>126</v>
      </c>
      <c r="V951" s="82">
        <v>24647</v>
      </c>
      <c r="W951" s="82" t="s">
        <v>210</v>
      </c>
      <c r="X951" s="82" t="s">
        <v>42</v>
      </c>
      <c r="Y951" s="82" t="s">
        <v>4720</v>
      </c>
      <c r="Z951" s="82">
        <v>1</v>
      </c>
      <c r="AA951" s="82">
        <v>6</v>
      </c>
      <c r="AB951" s="82" t="s">
        <v>36</v>
      </c>
      <c r="AC951" s="82" t="s">
        <v>2907</v>
      </c>
      <c r="AD951" s="82" t="s">
        <v>44</v>
      </c>
      <c r="AE951" s="82" t="s">
        <v>45</v>
      </c>
      <c r="AF951" s="82" t="s">
        <v>303</v>
      </c>
      <c r="AG951" s="82" t="s">
        <v>46</v>
      </c>
      <c r="AH951" s="82">
        <v>1559.84</v>
      </c>
      <c r="AI951" s="82">
        <v>193.14</v>
      </c>
      <c r="AJ951" s="82">
        <v>562.16999999999996</v>
      </c>
      <c r="AK951" s="82"/>
      <c r="AL951" s="82">
        <v>2315.15</v>
      </c>
      <c r="AM951" s="82">
        <v>77.17</v>
      </c>
      <c r="AN951" s="109">
        <f t="shared" si="68"/>
        <v>9.6462500000000002</v>
      </c>
      <c r="AO951" s="82" t="str">
        <f t="shared" si="66"/>
        <v>1902810</v>
      </c>
      <c r="AP951" s="82">
        <f>VLOOKUP(AO951,Centros!$AA$2:$AB$490,2,FALSE)</f>
        <v>120100</v>
      </c>
      <c r="AQ951" s="82" t="str">
        <f>VLOOKUP(AP951,Centros!$U$2:$V$281,2,FALSE)</f>
        <v>DOMINICAS DE LA ANUNCIATA -RESIDENCIA</v>
      </c>
      <c r="AR951" s="82" t="str">
        <f>VLOOKUP(A951,Centros!$AC$2:$AE$349,3,FALSE)</f>
        <v>ALGADI</v>
      </c>
      <c r="AS951" s="82">
        <f t="shared" si="67"/>
        <v>120100</v>
      </c>
      <c r="AT951" s="82">
        <f t="shared" si="69"/>
        <v>19028</v>
      </c>
    </row>
    <row r="952" spans="1:46" x14ac:dyDescent="0.3">
      <c r="A952" s="82">
        <v>19028</v>
      </c>
      <c r="B952" s="82">
        <v>438</v>
      </c>
      <c r="C952" s="82" t="s">
        <v>4721</v>
      </c>
      <c r="D952" s="82">
        <v>438</v>
      </c>
      <c r="E952" s="82" t="s">
        <v>1229</v>
      </c>
      <c r="F952" s="107">
        <v>44927</v>
      </c>
      <c r="G952" s="82"/>
      <c r="H952" s="82" t="s">
        <v>4722</v>
      </c>
      <c r="I952" s="82" t="s">
        <v>4723</v>
      </c>
      <c r="J952" s="82" t="s">
        <v>36</v>
      </c>
      <c r="K952" s="82" t="s">
        <v>4724</v>
      </c>
      <c r="L952" s="82" t="s">
        <v>4725</v>
      </c>
      <c r="M952" s="82" t="s">
        <v>4726</v>
      </c>
      <c r="N952" s="82" t="s">
        <v>1317</v>
      </c>
      <c r="O952" s="82" t="s">
        <v>38</v>
      </c>
      <c r="P952" s="82">
        <v>200</v>
      </c>
      <c r="Q952" s="82" t="s">
        <v>2925</v>
      </c>
      <c r="R952" s="82">
        <v>50</v>
      </c>
      <c r="S952" s="82">
        <v>44594</v>
      </c>
      <c r="T952" s="82" t="s">
        <v>3861</v>
      </c>
      <c r="U952" s="82" t="s">
        <v>69</v>
      </c>
      <c r="V952" s="82">
        <v>30206</v>
      </c>
      <c r="W952" s="82" t="s">
        <v>210</v>
      </c>
      <c r="X952" s="82" t="s">
        <v>51</v>
      </c>
      <c r="Y952" s="82" t="s">
        <v>290</v>
      </c>
      <c r="Z952" s="82">
        <v>0</v>
      </c>
      <c r="AA952" s="82">
        <v>6</v>
      </c>
      <c r="AB952" s="82" t="s">
        <v>36</v>
      </c>
      <c r="AC952" s="82" t="s">
        <v>2907</v>
      </c>
      <c r="AD952" s="82" t="s">
        <v>44</v>
      </c>
      <c r="AE952" s="82" t="s">
        <v>45</v>
      </c>
      <c r="AF952" s="82" t="s">
        <v>62</v>
      </c>
      <c r="AG952" s="82" t="s">
        <v>46</v>
      </c>
      <c r="AH952" s="82">
        <v>1035.6400000000001</v>
      </c>
      <c r="AI952" s="82"/>
      <c r="AJ952" s="82">
        <v>332.13</v>
      </c>
      <c r="AK952" s="82"/>
      <c r="AL952" s="82">
        <v>1367.77</v>
      </c>
      <c r="AM952" s="82">
        <v>45.59</v>
      </c>
      <c r="AN952" s="109">
        <f t="shared" si="68"/>
        <v>11.397500000000001</v>
      </c>
      <c r="AO952" s="82" t="str">
        <f t="shared" si="66"/>
        <v>1902810</v>
      </c>
      <c r="AP952" s="82">
        <f>VLOOKUP(AO952,Centros!$AA$2:$AB$490,2,FALSE)</f>
        <v>120100</v>
      </c>
      <c r="AQ952" s="82" t="str">
        <f>VLOOKUP(AP952,Centros!$U$2:$V$281,2,FALSE)</f>
        <v>DOMINICAS DE LA ANUNCIATA -RESIDENCIA</v>
      </c>
      <c r="AR952" s="82" t="str">
        <f>VLOOKUP(A952,Centros!$AC$2:$AE$349,3,FALSE)</f>
        <v>ALGADI</v>
      </c>
      <c r="AS952" s="82">
        <f t="shared" si="67"/>
        <v>120100</v>
      </c>
      <c r="AT952" s="82">
        <f t="shared" si="69"/>
        <v>19028</v>
      </c>
    </row>
    <row r="953" spans="1:46" x14ac:dyDescent="0.3">
      <c r="A953" s="82">
        <v>19228</v>
      </c>
      <c r="B953" s="82">
        <v>1737</v>
      </c>
      <c r="C953" s="82" t="s">
        <v>6864</v>
      </c>
      <c r="D953" s="82">
        <v>1737</v>
      </c>
      <c r="E953" s="82" t="s">
        <v>35</v>
      </c>
      <c r="F953" s="107">
        <v>45908</v>
      </c>
      <c r="G953" s="82"/>
      <c r="H953" s="82" t="s">
        <v>6865</v>
      </c>
      <c r="I953" s="82" t="s">
        <v>6866</v>
      </c>
      <c r="J953" s="82" t="s">
        <v>36</v>
      </c>
      <c r="K953" s="82" t="s">
        <v>6867</v>
      </c>
      <c r="L953" s="82" t="s">
        <v>6868</v>
      </c>
      <c r="M953" s="82" t="s">
        <v>6869</v>
      </c>
      <c r="N953" s="82" t="s">
        <v>6096</v>
      </c>
      <c r="O953" s="82" t="s">
        <v>38</v>
      </c>
      <c r="P953" s="82">
        <v>300</v>
      </c>
      <c r="Q953" s="82" t="s">
        <v>78</v>
      </c>
      <c r="R953" s="82">
        <v>56.25</v>
      </c>
      <c r="S953" s="82">
        <v>45181</v>
      </c>
      <c r="T953" s="82" t="s">
        <v>5479</v>
      </c>
      <c r="U953" s="82" t="s">
        <v>40</v>
      </c>
      <c r="V953" s="82">
        <v>35045</v>
      </c>
      <c r="W953" s="82" t="s">
        <v>892</v>
      </c>
      <c r="X953" s="82" t="s">
        <v>42</v>
      </c>
      <c r="Y953" s="82" t="s">
        <v>52</v>
      </c>
      <c r="Z953" s="82">
        <v>0</v>
      </c>
      <c r="AA953" s="82">
        <v>10</v>
      </c>
      <c r="AB953" s="82" t="s">
        <v>36</v>
      </c>
      <c r="AC953" s="82" t="s">
        <v>2905</v>
      </c>
      <c r="AD953" s="82" t="s">
        <v>44</v>
      </c>
      <c r="AE953" s="82" t="s">
        <v>45</v>
      </c>
      <c r="AF953" s="82" t="s">
        <v>40</v>
      </c>
      <c r="AG953" s="82" t="s">
        <v>46</v>
      </c>
      <c r="AH953" s="82">
        <v>726.49</v>
      </c>
      <c r="AI953" s="82">
        <v>101.97</v>
      </c>
      <c r="AJ953" s="82">
        <v>277.5</v>
      </c>
      <c r="AK953" s="82"/>
      <c r="AL953" s="82">
        <v>1105.96</v>
      </c>
      <c r="AM953" s="82">
        <v>36.869999999999997</v>
      </c>
      <c r="AN953" s="109">
        <f t="shared" si="68"/>
        <v>8.1933333333333334</v>
      </c>
      <c r="AO953" s="82" t="str">
        <f t="shared" si="66"/>
        <v>19228114</v>
      </c>
      <c r="AP953" s="82">
        <f>VLOOKUP(AO953,Centros!$AA$2:$AB$490,2,FALSE)</f>
        <v>110305</v>
      </c>
      <c r="AQ953" s="82" t="str">
        <f>VLOOKUP(AP953,Centros!$U$2:$V$281,2,FALSE)</f>
        <v>FUNDACION COLEGIO BERRIZ</v>
      </c>
      <c r="AR953" s="82" t="str">
        <f>VLOOKUP(A953,Centros!$AC$2:$AE$349,3,FALSE)</f>
        <v>ALGADI</v>
      </c>
      <c r="AS953" s="82">
        <f t="shared" si="67"/>
        <v>110305</v>
      </c>
      <c r="AT953" s="82">
        <f t="shared" si="69"/>
        <v>19228</v>
      </c>
    </row>
    <row r="954" spans="1:46" x14ac:dyDescent="0.3">
      <c r="A954" s="82">
        <v>19228</v>
      </c>
      <c r="B954" s="82">
        <v>2239</v>
      </c>
      <c r="C954" s="82" t="s">
        <v>9936</v>
      </c>
      <c r="D954" s="82">
        <v>2239</v>
      </c>
      <c r="E954" s="82" t="s">
        <v>35</v>
      </c>
      <c r="F954" s="107">
        <v>45911</v>
      </c>
      <c r="G954" s="82"/>
      <c r="H954" s="82" t="s">
        <v>9937</v>
      </c>
      <c r="I954" s="82" t="s">
        <v>9938</v>
      </c>
      <c r="J954" s="82" t="s">
        <v>36</v>
      </c>
      <c r="K954" s="82" t="s">
        <v>9939</v>
      </c>
      <c r="L954" s="82" t="s">
        <v>9940</v>
      </c>
      <c r="M954" s="82" t="s">
        <v>9941</v>
      </c>
      <c r="N954" s="82" t="s">
        <v>209</v>
      </c>
      <c r="O954" s="82" t="s">
        <v>38</v>
      </c>
      <c r="P954" s="82">
        <v>510</v>
      </c>
      <c r="Q954" s="82" t="s">
        <v>48</v>
      </c>
      <c r="R954" s="82">
        <v>50</v>
      </c>
      <c r="S954" s="82">
        <v>45911</v>
      </c>
      <c r="T954" s="82" t="s">
        <v>2836</v>
      </c>
      <c r="U954" s="82" t="s">
        <v>40</v>
      </c>
      <c r="V954" s="82">
        <v>30116</v>
      </c>
      <c r="W954" s="82" t="s">
        <v>131</v>
      </c>
      <c r="X954" s="82" t="s">
        <v>42</v>
      </c>
      <c r="Y954" s="82" t="s">
        <v>52</v>
      </c>
      <c r="Z954" s="82">
        <v>0</v>
      </c>
      <c r="AA954" s="82">
        <v>10</v>
      </c>
      <c r="AB954" s="82" t="s">
        <v>36</v>
      </c>
      <c r="AC954" s="82" t="s">
        <v>2905</v>
      </c>
      <c r="AD954" s="82" t="s">
        <v>44</v>
      </c>
      <c r="AE954" s="82" t="s">
        <v>45</v>
      </c>
      <c r="AF954" s="82" t="s">
        <v>40</v>
      </c>
      <c r="AG954" s="82" t="s">
        <v>46</v>
      </c>
      <c r="AH954" s="82">
        <v>600.02</v>
      </c>
      <c r="AI954" s="82">
        <v>90.64</v>
      </c>
      <c r="AJ954" s="82">
        <v>245.47</v>
      </c>
      <c r="AK954" s="82"/>
      <c r="AL954" s="82">
        <v>936.13</v>
      </c>
      <c r="AM954" s="82">
        <v>31.2</v>
      </c>
      <c r="AN954" s="109">
        <f t="shared" si="68"/>
        <v>7.8</v>
      </c>
      <c r="AO954" s="82" t="str">
        <f t="shared" si="66"/>
        <v>1922836</v>
      </c>
      <c r="AP954" s="82">
        <f>VLOOKUP(AO954,Centros!$AA$2:$AB$490,2,FALSE)</f>
        <v>110030</v>
      </c>
      <c r="AQ954" s="82" t="str">
        <f>VLOOKUP(AP954,Centros!$U$2:$V$281,2,FALSE)</f>
        <v>COLEGIO INMACULADA</v>
      </c>
      <c r="AR954" s="82" t="str">
        <f>VLOOKUP(A954,Centros!$AC$2:$AE$349,3,FALSE)</f>
        <v>ALGADI</v>
      </c>
      <c r="AS954" s="82">
        <f t="shared" si="67"/>
        <v>110030</v>
      </c>
      <c r="AT954" s="82">
        <f t="shared" si="69"/>
        <v>19228</v>
      </c>
    </row>
    <row r="955" spans="1:46" x14ac:dyDescent="0.3">
      <c r="A955" s="82">
        <v>19228</v>
      </c>
      <c r="B955" s="82">
        <v>362</v>
      </c>
      <c r="C955" s="82" t="s">
        <v>4727</v>
      </c>
      <c r="D955" s="82">
        <v>362</v>
      </c>
      <c r="E955" s="82" t="s">
        <v>35</v>
      </c>
      <c r="F955" s="107">
        <v>44348</v>
      </c>
      <c r="G955" s="82"/>
      <c r="H955" s="82" t="s">
        <v>4728</v>
      </c>
      <c r="I955" s="82" t="s">
        <v>4729</v>
      </c>
      <c r="J955" s="82" t="s">
        <v>36</v>
      </c>
      <c r="K955" s="82" t="s">
        <v>4730</v>
      </c>
      <c r="L955" s="82" t="s">
        <v>4731</v>
      </c>
      <c r="M955" s="82" t="s">
        <v>4732</v>
      </c>
      <c r="N955" s="82" t="s">
        <v>72</v>
      </c>
      <c r="O955" s="82" t="s">
        <v>38</v>
      </c>
      <c r="P955" s="82">
        <v>100</v>
      </c>
      <c r="Q955" s="82" t="s">
        <v>2951</v>
      </c>
      <c r="R955" s="82">
        <v>100</v>
      </c>
      <c r="S955" s="82">
        <v>40283</v>
      </c>
      <c r="T955" s="82" t="s">
        <v>2826</v>
      </c>
      <c r="U955" s="82" t="s">
        <v>4733</v>
      </c>
      <c r="V955" s="82">
        <v>22051</v>
      </c>
      <c r="W955" s="82" t="s">
        <v>41</v>
      </c>
      <c r="X955" s="82" t="s">
        <v>51</v>
      </c>
      <c r="Y955" s="82" t="s">
        <v>60</v>
      </c>
      <c r="Z955" s="82">
        <v>0</v>
      </c>
      <c r="AA955" s="82">
        <v>8</v>
      </c>
      <c r="AB955" s="82" t="s">
        <v>36</v>
      </c>
      <c r="AC955" s="82" t="s">
        <v>3000</v>
      </c>
      <c r="AD955" s="82" t="s">
        <v>3001</v>
      </c>
      <c r="AE955" s="82" t="s">
        <v>251</v>
      </c>
      <c r="AF955" s="82" t="s">
        <v>4734</v>
      </c>
      <c r="AG955" s="82" t="s">
        <v>46</v>
      </c>
      <c r="AH955" s="82">
        <v>1394.9</v>
      </c>
      <c r="AI955" s="82">
        <v>232.48</v>
      </c>
      <c r="AJ955" s="82">
        <v>521.89</v>
      </c>
      <c r="AK955" s="82"/>
      <c r="AL955" s="82">
        <v>2149.27</v>
      </c>
      <c r="AM955" s="82">
        <v>71.64</v>
      </c>
      <c r="AN955" s="109">
        <f t="shared" si="68"/>
        <v>8.9550000000000001</v>
      </c>
      <c r="AO955" s="82" t="str">
        <f t="shared" si="66"/>
        <v>1922854</v>
      </c>
      <c r="AP955" s="82">
        <f>VLOOKUP(AO955,Centros!$AA$2:$AB$490,2,FALSE)</f>
        <v>120027</v>
      </c>
      <c r="AQ955" s="82" t="str">
        <f>VLOOKUP(AP955,Centros!$U$2:$V$281,2,FALSE)</f>
        <v>COLEGIO MAYOR CESAR CARLOS</v>
      </c>
      <c r="AR955" s="82" t="str">
        <f>VLOOKUP(A955,Centros!$AC$2:$AE$349,3,FALSE)</f>
        <v>ALGADI</v>
      </c>
      <c r="AS955" s="82">
        <f t="shared" si="67"/>
        <v>120027</v>
      </c>
      <c r="AT955" s="82">
        <f t="shared" si="69"/>
        <v>19228</v>
      </c>
    </row>
    <row r="956" spans="1:46" x14ac:dyDescent="0.3">
      <c r="A956" s="82">
        <v>19228</v>
      </c>
      <c r="B956" s="82">
        <v>1776</v>
      </c>
      <c r="C956" s="82" t="s">
        <v>9942</v>
      </c>
      <c r="D956" s="82">
        <v>1776</v>
      </c>
      <c r="E956" s="82" t="s">
        <v>35</v>
      </c>
      <c r="F956" s="107">
        <v>45908</v>
      </c>
      <c r="G956" s="82"/>
      <c r="H956" s="82" t="s">
        <v>9943</v>
      </c>
      <c r="I956" s="82" t="s">
        <v>9944</v>
      </c>
      <c r="J956" s="82" t="s">
        <v>36</v>
      </c>
      <c r="K956" s="82" t="s">
        <v>9945</v>
      </c>
      <c r="L956" s="82" t="s">
        <v>9946</v>
      </c>
      <c r="M956" s="82" t="s">
        <v>9947</v>
      </c>
      <c r="N956" s="82" t="s">
        <v>37</v>
      </c>
      <c r="O956" s="82" t="s">
        <v>38</v>
      </c>
      <c r="P956" s="82">
        <v>300</v>
      </c>
      <c r="Q956" s="82" t="s">
        <v>78</v>
      </c>
      <c r="R956" s="82">
        <v>25</v>
      </c>
      <c r="S956" s="82">
        <v>45544</v>
      </c>
      <c r="T956" s="82" t="s">
        <v>7405</v>
      </c>
      <c r="U956" s="82" t="s">
        <v>79</v>
      </c>
      <c r="V956" s="82">
        <v>36907</v>
      </c>
      <c r="W956" s="82" t="s">
        <v>127</v>
      </c>
      <c r="X956" s="82" t="s">
        <v>42</v>
      </c>
      <c r="Y956" s="82" t="s">
        <v>52</v>
      </c>
      <c r="Z956" s="82">
        <v>0</v>
      </c>
      <c r="AA956" s="82">
        <v>10</v>
      </c>
      <c r="AB956" s="82" t="s">
        <v>36</v>
      </c>
      <c r="AC956" s="82" t="s">
        <v>2905</v>
      </c>
      <c r="AD956" s="82" t="s">
        <v>44</v>
      </c>
      <c r="AE956" s="82" t="s">
        <v>45</v>
      </c>
      <c r="AF956" s="82" t="s">
        <v>79</v>
      </c>
      <c r="AG956" s="82" t="s">
        <v>46</v>
      </c>
      <c r="AH956" s="82">
        <v>300.01</v>
      </c>
      <c r="AI956" s="82">
        <v>45.32</v>
      </c>
      <c r="AJ956" s="82">
        <v>122.74</v>
      </c>
      <c r="AK956" s="82"/>
      <c r="AL956" s="82">
        <v>468.07</v>
      </c>
      <c r="AM956" s="82">
        <v>15.6</v>
      </c>
      <c r="AN956" s="109">
        <f t="shared" si="68"/>
        <v>7.8</v>
      </c>
      <c r="AO956" s="82" t="str">
        <f t="shared" si="66"/>
        <v>19228107</v>
      </c>
      <c r="AP956" s="82">
        <f>VLOOKUP(AO956,Centros!$AA$2:$AB$490,2,FALSE)</f>
        <v>110216</v>
      </c>
      <c r="AQ956" s="82" t="str">
        <f>VLOOKUP(AP956,Centros!$U$2:$V$281,2,FALSE)</f>
        <v>COL. MATER INMACULATA</v>
      </c>
      <c r="AR956" s="82" t="str">
        <f>VLOOKUP(A956,Centros!$AC$2:$AE$349,3,FALSE)</f>
        <v>ALGADI</v>
      </c>
      <c r="AS956" s="82">
        <f t="shared" si="67"/>
        <v>110216</v>
      </c>
      <c r="AT956" s="82">
        <f t="shared" si="69"/>
        <v>19228</v>
      </c>
    </row>
    <row r="957" spans="1:46" x14ac:dyDescent="0.3">
      <c r="A957" s="82">
        <v>19228</v>
      </c>
      <c r="B957" s="82">
        <v>237</v>
      </c>
      <c r="C957" s="82" t="s">
        <v>4735</v>
      </c>
      <c r="D957" s="82">
        <v>237</v>
      </c>
      <c r="E957" s="82" t="s">
        <v>35</v>
      </c>
      <c r="F957" s="107">
        <v>44348</v>
      </c>
      <c r="G957" s="82"/>
      <c r="H957" s="82" t="s">
        <v>4736</v>
      </c>
      <c r="I957" s="82" t="s">
        <v>4737</v>
      </c>
      <c r="J957" s="82" t="s">
        <v>36</v>
      </c>
      <c r="K957" s="82" t="s">
        <v>4738</v>
      </c>
      <c r="L957" s="82" t="s">
        <v>4739</v>
      </c>
      <c r="M957" s="82" t="s">
        <v>4740</v>
      </c>
      <c r="N957" s="82" t="s">
        <v>356</v>
      </c>
      <c r="O957" s="82" t="s">
        <v>38</v>
      </c>
      <c r="P957" s="82">
        <v>100</v>
      </c>
      <c r="Q957" s="82" t="s">
        <v>2951</v>
      </c>
      <c r="R957" s="82">
        <v>100</v>
      </c>
      <c r="S957" s="82">
        <v>38784</v>
      </c>
      <c r="T957" s="82" t="s">
        <v>890</v>
      </c>
      <c r="U957" s="82" t="s">
        <v>4741</v>
      </c>
      <c r="V957" s="82">
        <v>23960</v>
      </c>
      <c r="W957" s="82" t="s">
        <v>891</v>
      </c>
      <c r="X957" s="82" t="s">
        <v>51</v>
      </c>
      <c r="Y957" s="82" t="s">
        <v>36</v>
      </c>
      <c r="Z957" s="82">
        <v>0</v>
      </c>
      <c r="AA957" s="82">
        <v>1</v>
      </c>
      <c r="AB957" s="82" t="s">
        <v>36</v>
      </c>
      <c r="AC957" s="82" t="s">
        <v>2905</v>
      </c>
      <c r="AD957" s="82" t="s">
        <v>44</v>
      </c>
      <c r="AE957" s="82" t="s">
        <v>61</v>
      </c>
      <c r="AF957" s="82" t="s">
        <v>71</v>
      </c>
      <c r="AG957" s="82" t="s">
        <v>46</v>
      </c>
      <c r="AH957" s="82">
        <v>2757.4</v>
      </c>
      <c r="AI957" s="82">
        <v>412.82</v>
      </c>
      <c r="AJ957" s="82">
        <v>1016.68</v>
      </c>
      <c r="AK957" s="82"/>
      <c r="AL957" s="82">
        <v>4186.8999999999996</v>
      </c>
      <c r="AM957" s="82">
        <v>139.56</v>
      </c>
      <c r="AN957" s="109">
        <f t="shared" si="68"/>
        <v>17.445</v>
      </c>
      <c r="AO957" s="82" t="str">
        <f t="shared" si="66"/>
        <v>19228113</v>
      </c>
      <c r="AP957" s="82">
        <f>VLOOKUP(AO957,Centros!$AA$2:$AB$490,2,FALSE)</f>
        <v>110504</v>
      </c>
      <c r="AQ957" s="82" t="str">
        <f>VLOOKUP(AP957,Centros!$U$2:$V$281,2,FALSE)</f>
        <v>COLEGIO JESUS MAESTRO</v>
      </c>
      <c r="AR957" s="82" t="str">
        <f>VLOOKUP(A957,Centros!$AC$2:$AE$349,3,FALSE)</f>
        <v>ALGADI</v>
      </c>
      <c r="AS957" s="82">
        <f t="shared" si="67"/>
        <v>110504</v>
      </c>
      <c r="AT957" s="82">
        <f t="shared" si="69"/>
        <v>19228</v>
      </c>
    </row>
    <row r="958" spans="1:46" x14ac:dyDescent="0.3">
      <c r="A958" s="82">
        <v>20028</v>
      </c>
      <c r="B958" s="82">
        <v>32</v>
      </c>
      <c r="C958" s="82" t="s">
        <v>9948</v>
      </c>
      <c r="D958" s="82">
        <v>32</v>
      </c>
      <c r="E958" s="82" t="s">
        <v>63</v>
      </c>
      <c r="F958" s="107">
        <v>45908</v>
      </c>
      <c r="G958" s="82"/>
      <c r="H958" s="82" t="s">
        <v>9949</v>
      </c>
      <c r="I958" s="82" t="s">
        <v>9950</v>
      </c>
      <c r="J958" s="82" t="s">
        <v>9951</v>
      </c>
      <c r="K958" s="82" t="s">
        <v>9952</v>
      </c>
      <c r="L958" s="82" t="s">
        <v>9953</v>
      </c>
      <c r="M958" s="82" t="s">
        <v>9954</v>
      </c>
      <c r="N958" s="82" t="s">
        <v>244</v>
      </c>
      <c r="O958" s="82" t="s">
        <v>38</v>
      </c>
      <c r="P958" s="82">
        <v>300</v>
      </c>
      <c r="Q958" s="82" t="s">
        <v>78</v>
      </c>
      <c r="R958" s="82">
        <v>39.47</v>
      </c>
      <c r="S958" s="82">
        <v>36804</v>
      </c>
      <c r="T958" s="82" t="s">
        <v>7653</v>
      </c>
      <c r="U958" s="82" t="s">
        <v>5261</v>
      </c>
      <c r="V958" s="82">
        <v>23506</v>
      </c>
      <c r="W958" s="82" t="s">
        <v>111</v>
      </c>
      <c r="X958" s="82" t="s">
        <v>42</v>
      </c>
      <c r="Y958" s="82" t="s">
        <v>36</v>
      </c>
      <c r="Z958" s="82">
        <v>0</v>
      </c>
      <c r="AA958" s="82">
        <v>6</v>
      </c>
      <c r="AB958" s="82" t="s">
        <v>36</v>
      </c>
      <c r="AC958" s="82" t="s">
        <v>2823</v>
      </c>
      <c r="AD958" s="82" t="s">
        <v>67</v>
      </c>
      <c r="AE958" s="82" t="s">
        <v>45</v>
      </c>
      <c r="AF958" s="82" t="s">
        <v>5370</v>
      </c>
      <c r="AG958" s="82" t="s">
        <v>46</v>
      </c>
      <c r="AH958" s="82">
        <v>564.95000000000005</v>
      </c>
      <c r="AI958" s="82">
        <v>89.42</v>
      </c>
      <c r="AJ958" s="82">
        <v>217.06</v>
      </c>
      <c r="AK958" s="82"/>
      <c r="AL958" s="82">
        <v>871.43</v>
      </c>
      <c r="AM958" s="82">
        <v>29.05</v>
      </c>
      <c r="AN958" s="109">
        <f t="shared" si="68"/>
        <v>9.2000253356979993</v>
      </c>
      <c r="AO958" s="82" t="str">
        <f t="shared" si="66"/>
        <v>200283</v>
      </c>
      <c r="AP958" s="82">
        <f>VLOOKUP(AO958,Centros!$AA$2:$AB$490,2,FALSE)</f>
        <v>110082</v>
      </c>
      <c r="AQ958" s="82" t="str">
        <f>VLOOKUP(AP958,Centros!$U$2:$V$281,2,FALSE)</f>
        <v>COL. SAN MIGUEL ARCANGEL</v>
      </c>
      <c r="AR958" s="82" t="str">
        <f>VLOOKUP(A958,Centros!$AC$2:$AE$349,3,FALSE)</f>
        <v>SMI</v>
      </c>
      <c r="AS958" s="82">
        <f t="shared" si="67"/>
        <v>110082</v>
      </c>
      <c r="AT958" s="82">
        <f t="shared" si="69"/>
        <v>20028</v>
      </c>
    </row>
    <row r="959" spans="1:46" x14ac:dyDescent="0.3">
      <c r="A959" s="82">
        <v>20028</v>
      </c>
      <c r="B959" s="82">
        <v>51</v>
      </c>
      <c r="C959" s="82" t="s">
        <v>6870</v>
      </c>
      <c r="D959" s="82">
        <v>51</v>
      </c>
      <c r="E959" s="82" t="s">
        <v>63</v>
      </c>
      <c r="F959" s="107">
        <v>45908</v>
      </c>
      <c r="G959" s="82"/>
      <c r="H959" s="82" t="s">
        <v>6871</v>
      </c>
      <c r="I959" s="82" t="s">
        <v>6872</v>
      </c>
      <c r="J959" s="82" t="s">
        <v>36</v>
      </c>
      <c r="K959" s="82" t="s">
        <v>6873</v>
      </c>
      <c r="L959" s="82" t="s">
        <v>6874</v>
      </c>
      <c r="M959" s="82" t="s">
        <v>6875</v>
      </c>
      <c r="N959" s="82" t="s">
        <v>238</v>
      </c>
      <c r="O959" s="82" t="s">
        <v>38</v>
      </c>
      <c r="P959" s="82">
        <v>300</v>
      </c>
      <c r="Q959" s="82" t="s">
        <v>57</v>
      </c>
      <c r="R959" s="82">
        <v>62.5</v>
      </c>
      <c r="S959" s="82">
        <v>40070</v>
      </c>
      <c r="T959" s="82" t="s">
        <v>2837</v>
      </c>
      <c r="U959" s="82" t="s">
        <v>214</v>
      </c>
      <c r="V959" s="82">
        <v>22821</v>
      </c>
      <c r="W959" s="82" t="s">
        <v>50</v>
      </c>
      <c r="X959" s="82" t="s">
        <v>42</v>
      </c>
      <c r="Y959" s="82" t="s">
        <v>36</v>
      </c>
      <c r="Z959" s="82">
        <v>0</v>
      </c>
      <c r="AA959" s="82">
        <v>10</v>
      </c>
      <c r="AB959" s="82" t="s">
        <v>36</v>
      </c>
      <c r="AC959" s="82" t="s">
        <v>2905</v>
      </c>
      <c r="AD959" s="82" t="s">
        <v>44</v>
      </c>
      <c r="AE959" s="82" t="s">
        <v>45</v>
      </c>
      <c r="AF959" s="82" t="s">
        <v>5324</v>
      </c>
      <c r="AG959" s="82" t="s">
        <v>46</v>
      </c>
      <c r="AH959" s="82">
        <v>922.93</v>
      </c>
      <c r="AI959" s="82">
        <v>113.3</v>
      </c>
      <c r="AJ959" s="82">
        <v>343.71</v>
      </c>
      <c r="AK959" s="82"/>
      <c r="AL959" s="82">
        <v>1379.94</v>
      </c>
      <c r="AM959" s="82">
        <v>46</v>
      </c>
      <c r="AN959" s="109">
        <f t="shared" si="68"/>
        <v>9.1999999999999993</v>
      </c>
      <c r="AO959" s="82" t="str">
        <f t="shared" si="66"/>
        <v>2002812</v>
      </c>
      <c r="AP959" s="82">
        <f>VLOOKUP(AO959,Centros!$AA$2:$AB$490,2,FALSE)</f>
        <v>110084</v>
      </c>
      <c r="AQ959" s="82" t="str">
        <f>VLOOKUP(AP959,Centros!$U$2:$V$281,2,FALSE)</f>
        <v>COL. SAN AGUSTIN -LOS NEGRALES</v>
      </c>
      <c r="AR959" s="82" t="str">
        <f>VLOOKUP(A959,Centros!$AC$2:$AE$349,3,FALSE)</f>
        <v>SMI</v>
      </c>
      <c r="AS959" s="82">
        <f t="shared" si="67"/>
        <v>110084</v>
      </c>
      <c r="AT959" s="82">
        <f t="shared" si="69"/>
        <v>20028</v>
      </c>
    </row>
    <row r="960" spans="1:46" x14ac:dyDescent="0.3">
      <c r="A960" s="82">
        <v>19228</v>
      </c>
      <c r="B960" s="82">
        <v>1742</v>
      </c>
      <c r="C960" s="82" t="s">
        <v>6876</v>
      </c>
      <c r="D960" s="82">
        <v>1742</v>
      </c>
      <c r="E960" s="82" t="s">
        <v>35</v>
      </c>
      <c r="F960" s="107">
        <v>45904</v>
      </c>
      <c r="G960" s="82"/>
      <c r="H960" s="82" t="s">
        <v>6877</v>
      </c>
      <c r="I960" s="82" t="s">
        <v>6878</v>
      </c>
      <c r="J960" s="82" t="s">
        <v>36</v>
      </c>
      <c r="K960" s="82" t="s">
        <v>6879</v>
      </c>
      <c r="L960" s="82" t="s">
        <v>5830</v>
      </c>
      <c r="M960" s="82" t="s">
        <v>6880</v>
      </c>
      <c r="N960" s="82" t="s">
        <v>5832</v>
      </c>
      <c r="O960" s="82" t="s">
        <v>38</v>
      </c>
      <c r="P960" s="82">
        <v>300</v>
      </c>
      <c r="Q960" s="82" t="s">
        <v>78</v>
      </c>
      <c r="R960" s="82">
        <v>100</v>
      </c>
      <c r="S960" s="82">
        <v>40070</v>
      </c>
      <c r="T960" s="82" t="s">
        <v>5270</v>
      </c>
      <c r="U960" s="82" t="s">
        <v>58</v>
      </c>
      <c r="V960" s="82">
        <v>26252</v>
      </c>
      <c r="W960" s="82" t="s">
        <v>896</v>
      </c>
      <c r="X960" s="82" t="s">
        <v>42</v>
      </c>
      <c r="Y960" s="82" t="s">
        <v>36</v>
      </c>
      <c r="Z960" s="82">
        <v>1</v>
      </c>
      <c r="AA960" s="82">
        <v>10</v>
      </c>
      <c r="AB960" s="82" t="s">
        <v>36</v>
      </c>
      <c r="AC960" s="82" t="s">
        <v>2905</v>
      </c>
      <c r="AD960" s="82" t="s">
        <v>44</v>
      </c>
      <c r="AE960" s="82" t="s">
        <v>45</v>
      </c>
      <c r="AF960" s="82" t="s">
        <v>58</v>
      </c>
      <c r="AG960" s="82" t="s">
        <v>46</v>
      </c>
      <c r="AH960" s="82">
        <v>1313.73</v>
      </c>
      <c r="AI960" s="82">
        <v>181.29</v>
      </c>
      <c r="AJ960" s="82">
        <v>479.46</v>
      </c>
      <c r="AK960" s="82"/>
      <c r="AL960" s="82">
        <v>1974.48</v>
      </c>
      <c r="AM960" s="82">
        <v>65.819999999999993</v>
      </c>
      <c r="AN960" s="109">
        <f t="shared" si="68"/>
        <v>8.2274999999999991</v>
      </c>
      <c r="AO960" s="82" t="str">
        <f t="shared" si="66"/>
        <v>19228119</v>
      </c>
      <c r="AP960" s="82">
        <f>VLOOKUP(AO960,Centros!$AA$2:$AB$490,2,FALSE)</f>
        <v>110301</v>
      </c>
      <c r="AQ960" s="82" t="str">
        <f>VLOOKUP(AP960,Centros!$U$2:$V$281,2,FALSE)</f>
        <v>FUND. ED. MARY WARD (IRL. SOTO)</v>
      </c>
      <c r="AR960" s="82" t="str">
        <f>VLOOKUP(A960,Centros!$AC$2:$AE$349,3,FALSE)</f>
        <v>ALGADI</v>
      </c>
      <c r="AS960" s="82">
        <f t="shared" si="67"/>
        <v>110301</v>
      </c>
      <c r="AT960" s="82">
        <f t="shared" si="69"/>
        <v>19228</v>
      </c>
    </row>
    <row r="961" spans="1:46" x14ac:dyDescent="0.3">
      <c r="A961" s="82">
        <v>19228</v>
      </c>
      <c r="B961" s="82">
        <v>1745</v>
      </c>
      <c r="C961" s="82" t="s">
        <v>6881</v>
      </c>
      <c r="D961" s="82">
        <v>1745</v>
      </c>
      <c r="E961" s="82" t="s">
        <v>35</v>
      </c>
      <c r="F961" s="107">
        <v>45904</v>
      </c>
      <c r="G961" s="82"/>
      <c r="H961" s="82" t="s">
        <v>6882</v>
      </c>
      <c r="I961" s="82" t="s">
        <v>6883</v>
      </c>
      <c r="J961" s="82" t="s">
        <v>6884</v>
      </c>
      <c r="K961" s="82" t="s">
        <v>6885</v>
      </c>
      <c r="L961" s="82" t="s">
        <v>6886</v>
      </c>
      <c r="M961" s="82" t="s">
        <v>6887</v>
      </c>
      <c r="N961" s="82" t="s">
        <v>233</v>
      </c>
      <c r="O961" s="82" t="s">
        <v>38</v>
      </c>
      <c r="P961" s="82">
        <v>300</v>
      </c>
      <c r="Q961" s="82" t="s">
        <v>78</v>
      </c>
      <c r="R961" s="82">
        <v>100</v>
      </c>
      <c r="S961" s="82">
        <v>33875</v>
      </c>
      <c r="T961" s="82" t="s">
        <v>5652</v>
      </c>
      <c r="U961" s="82" t="s">
        <v>126</v>
      </c>
      <c r="V961" s="82">
        <v>25762</v>
      </c>
      <c r="W961" s="82" t="s">
        <v>897</v>
      </c>
      <c r="X961" s="82" t="s">
        <v>42</v>
      </c>
      <c r="Y961" s="82" t="s">
        <v>36</v>
      </c>
      <c r="Z961" s="82">
        <v>0</v>
      </c>
      <c r="AA961" s="82">
        <v>6</v>
      </c>
      <c r="AB961" s="82" t="s">
        <v>36</v>
      </c>
      <c r="AC961" s="82" t="s">
        <v>2905</v>
      </c>
      <c r="AD961" s="82" t="s">
        <v>44</v>
      </c>
      <c r="AE961" s="82" t="s">
        <v>45</v>
      </c>
      <c r="AF961" s="82" t="s">
        <v>126</v>
      </c>
      <c r="AG961" s="82" t="s">
        <v>46</v>
      </c>
      <c r="AH961" s="82">
        <v>1577.55</v>
      </c>
      <c r="AI961" s="82">
        <v>208.59</v>
      </c>
      <c r="AJ961" s="82">
        <v>572.82000000000005</v>
      </c>
      <c r="AK961" s="82"/>
      <c r="AL961" s="82">
        <v>2358.96</v>
      </c>
      <c r="AM961" s="82">
        <v>78.63</v>
      </c>
      <c r="AN961" s="109">
        <f t="shared" si="68"/>
        <v>9.8287499999999994</v>
      </c>
      <c r="AO961" s="82" t="str">
        <f t="shared" ref="AO961:AO1020" si="70">CONCATENATE(A961,W961)</f>
        <v>19228120</v>
      </c>
      <c r="AP961" s="82">
        <f>VLOOKUP(AO961,Centros!$AA$2:$AB$490,2,FALSE)</f>
        <v>110302</v>
      </c>
      <c r="AQ961" s="82" t="str">
        <f>VLOOKUP(AP961,Centros!$U$2:$V$281,2,FALSE)</f>
        <v>FUND. ED. MARY WARD (IRL. MADRID)</v>
      </c>
      <c r="AR961" s="82" t="str">
        <f>VLOOKUP(A961,Centros!$AC$2:$AE$349,3,FALSE)</f>
        <v>ALGADI</v>
      </c>
      <c r="AS961" s="82">
        <f t="shared" ref="AS961:AS1020" si="71">+AP961</f>
        <v>110302</v>
      </c>
      <c r="AT961" s="82">
        <f t="shared" si="69"/>
        <v>19228</v>
      </c>
    </row>
    <row r="962" spans="1:46" x14ac:dyDescent="0.3">
      <c r="A962" s="82">
        <v>19228</v>
      </c>
      <c r="B962" s="82">
        <v>544</v>
      </c>
      <c r="C962" s="82" t="s">
        <v>6888</v>
      </c>
      <c r="D962" s="82">
        <v>544</v>
      </c>
      <c r="E962" s="82" t="s">
        <v>35</v>
      </c>
      <c r="F962" s="107">
        <v>45894</v>
      </c>
      <c r="G962" s="82"/>
      <c r="H962" s="82" t="s">
        <v>6889</v>
      </c>
      <c r="I962" s="82" t="s">
        <v>6890</v>
      </c>
      <c r="J962" s="82" t="s">
        <v>36</v>
      </c>
      <c r="K962" s="82" t="s">
        <v>6891</v>
      </c>
      <c r="L962" s="82" t="s">
        <v>109</v>
      </c>
      <c r="M962" s="82" t="s">
        <v>6892</v>
      </c>
      <c r="N962" s="82" t="s">
        <v>6590</v>
      </c>
      <c r="O962" s="82" t="s">
        <v>38</v>
      </c>
      <c r="P962" s="82">
        <v>300</v>
      </c>
      <c r="Q962" s="82" t="s">
        <v>57</v>
      </c>
      <c r="R962" s="82">
        <v>77.5</v>
      </c>
      <c r="S962" s="82">
        <v>45530</v>
      </c>
      <c r="T962" s="82" t="s">
        <v>2842</v>
      </c>
      <c r="U962" s="82" t="s">
        <v>40</v>
      </c>
      <c r="V962" s="82">
        <v>26858</v>
      </c>
      <c r="W962" s="82" t="s">
        <v>129</v>
      </c>
      <c r="X962" s="82" t="s">
        <v>42</v>
      </c>
      <c r="Y962" s="82" t="s">
        <v>66</v>
      </c>
      <c r="Z962" s="82">
        <v>0</v>
      </c>
      <c r="AA962" s="82">
        <v>10</v>
      </c>
      <c r="AB962" s="82" t="s">
        <v>36</v>
      </c>
      <c r="AC962" s="82" t="s">
        <v>2905</v>
      </c>
      <c r="AD962" s="82" t="s">
        <v>44</v>
      </c>
      <c r="AE962" s="82" t="s">
        <v>53</v>
      </c>
      <c r="AF962" s="82" t="s">
        <v>6893</v>
      </c>
      <c r="AG962" s="82" t="s">
        <v>46</v>
      </c>
      <c r="AH962" s="82">
        <v>930.03</v>
      </c>
      <c r="AI962" s="82">
        <v>140.5</v>
      </c>
      <c r="AJ962" s="82">
        <v>381.56</v>
      </c>
      <c r="AK962" s="82"/>
      <c r="AL962" s="82">
        <v>1452.09</v>
      </c>
      <c r="AM962" s="82">
        <v>48.4</v>
      </c>
      <c r="AN962" s="109">
        <f t="shared" si="68"/>
        <v>7.8064516129032251</v>
      </c>
      <c r="AO962" s="82" t="str">
        <f t="shared" si="70"/>
        <v>1922853</v>
      </c>
      <c r="AP962" s="82">
        <f>VLOOKUP(AO962,Centros!$AA$2:$AB$490,2,FALSE)</f>
        <v>120009</v>
      </c>
      <c r="AQ962" s="82" t="str">
        <f>VLOOKUP(AP962,Centros!$U$2:$V$281,2,FALSE)</f>
        <v>COLEGIO MAYOR ALCALA</v>
      </c>
      <c r="AR962" s="82" t="str">
        <f>VLOOKUP(A962,Centros!$AC$2:$AE$349,3,FALSE)</f>
        <v>ALGADI</v>
      </c>
      <c r="AS962" s="82">
        <f t="shared" si="71"/>
        <v>120009</v>
      </c>
      <c r="AT962" s="82">
        <f t="shared" si="69"/>
        <v>19228</v>
      </c>
    </row>
    <row r="963" spans="1:46" x14ac:dyDescent="0.3">
      <c r="A963" s="82">
        <v>19228</v>
      </c>
      <c r="B963" s="82">
        <v>664</v>
      </c>
      <c r="C963" s="82" t="s">
        <v>6894</v>
      </c>
      <c r="D963" s="82">
        <v>664</v>
      </c>
      <c r="E963" s="82" t="s">
        <v>35</v>
      </c>
      <c r="F963" s="107">
        <v>45894</v>
      </c>
      <c r="G963" s="82"/>
      <c r="H963" s="82" t="s">
        <v>6895</v>
      </c>
      <c r="I963" s="82" t="s">
        <v>6896</v>
      </c>
      <c r="J963" s="82" t="s">
        <v>6897</v>
      </c>
      <c r="K963" s="82" t="s">
        <v>6898</v>
      </c>
      <c r="L963" s="82" t="s">
        <v>6899</v>
      </c>
      <c r="M963" s="82" t="s">
        <v>6900</v>
      </c>
      <c r="N963" s="82" t="s">
        <v>56</v>
      </c>
      <c r="O963" s="82" t="s">
        <v>38</v>
      </c>
      <c r="P963" s="82">
        <v>300</v>
      </c>
      <c r="Q963" s="82" t="s">
        <v>57</v>
      </c>
      <c r="R963" s="82">
        <v>51.28</v>
      </c>
      <c r="S963" s="82">
        <v>43334</v>
      </c>
      <c r="T963" s="82" t="s">
        <v>5253</v>
      </c>
      <c r="U963" s="82" t="s">
        <v>90</v>
      </c>
      <c r="V963" s="82">
        <v>29038</v>
      </c>
      <c r="W963" s="82" t="s">
        <v>59</v>
      </c>
      <c r="X963" s="82" t="s">
        <v>42</v>
      </c>
      <c r="Y963" s="82" t="s">
        <v>60</v>
      </c>
      <c r="Z963" s="82">
        <v>0</v>
      </c>
      <c r="AA963" s="82">
        <v>10</v>
      </c>
      <c r="AB963" s="82" t="s">
        <v>818</v>
      </c>
      <c r="AC963" s="82" t="s">
        <v>2825</v>
      </c>
      <c r="AD963" s="82" t="s">
        <v>92</v>
      </c>
      <c r="AE963" s="82" t="s">
        <v>83</v>
      </c>
      <c r="AF963" s="82" t="s">
        <v>62</v>
      </c>
      <c r="AG963" s="82" t="s">
        <v>55</v>
      </c>
      <c r="AH963" s="82">
        <v>716.28</v>
      </c>
      <c r="AI963" s="82">
        <v>108.8</v>
      </c>
      <c r="AJ963" s="82">
        <v>281.94</v>
      </c>
      <c r="AK963" s="82"/>
      <c r="AL963" s="82">
        <v>1107.02</v>
      </c>
      <c r="AM963" s="82">
        <v>35.71</v>
      </c>
      <c r="AN963" s="109">
        <f t="shared" si="68"/>
        <v>8.7046606864274576</v>
      </c>
      <c r="AO963" s="82" t="str">
        <f t="shared" si="70"/>
        <v>1922813</v>
      </c>
      <c r="AP963" s="82">
        <f>VLOOKUP(AO963,Centros!$AA$2:$AB$490,2,FALSE)</f>
        <v>110111</v>
      </c>
      <c r="AQ963" s="82" t="str">
        <f>VLOOKUP(AP963,Centros!$U$2:$V$281,2,FALSE)</f>
        <v>COLEGIO SAGRADO CORAZON REPARADORAS</v>
      </c>
      <c r="AR963" s="82" t="str">
        <f>VLOOKUP(A963,Centros!$AC$2:$AE$349,3,FALSE)</f>
        <v>ALGADI</v>
      </c>
      <c r="AS963" s="82">
        <f t="shared" si="71"/>
        <v>110111</v>
      </c>
      <c r="AT963" s="82">
        <f t="shared" si="69"/>
        <v>19228</v>
      </c>
    </row>
    <row r="964" spans="1:46" x14ac:dyDescent="0.3">
      <c r="A964" s="82">
        <v>20028</v>
      </c>
      <c r="B964" s="82">
        <v>15</v>
      </c>
      <c r="C964" s="82" t="s">
        <v>6894</v>
      </c>
      <c r="D964" s="82">
        <v>15</v>
      </c>
      <c r="E964" s="82" t="s">
        <v>63</v>
      </c>
      <c r="F964" s="107">
        <v>45908</v>
      </c>
      <c r="G964" s="82"/>
      <c r="H964" s="82" t="s">
        <v>6895</v>
      </c>
      <c r="I964" s="82" t="s">
        <v>6896</v>
      </c>
      <c r="J964" s="82" t="s">
        <v>6897</v>
      </c>
      <c r="K964" s="82" t="s">
        <v>6898</v>
      </c>
      <c r="L964" s="82" t="s">
        <v>6899</v>
      </c>
      <c r="M964" s="82" t="s">
        <v>6900</v>
      </c>
      <c r="N964" s="82" t="s">
        <v>56</v>
      </c>
      <c r="O964" s="82" t="s">
        <v>38</v>
      </c>
      <c r="P964" s="82">
        <v>300</v>
      </c>
      <c r="Q964" s="82" t="s">
        <v>57</v>
      </c>
      <c r="R964" s="82">
        <v>25</v>
      </c>
      <c r="S964" s="82">
        <v>43605</v>
      </c>
      <c r="T964" s="82" t="s">
        <v>5349</v>
      </c>
      <c r="U964" s="82" t="s">
        <v>79</v>
      </c>
      <c r="V964" s="82">
        <v>29038</v>
      </c>
      <c r="W964" s="82" t="s">
        <v>139</v>
      </c>
      <c r="X964" s="82" t="s">
        <v>42</v>
      </c>
      <c r="Y964" s="82" t="s">
        <v>60</v>
      </c>
      <c r="Z964" s="82">
        <v>0</v>
      </c>
      <c r="AA964" s="82">
        <v>10</v>
      </c>
      <c r="AB964" s="82" t="s">
        <v>36</v>
      </c>
      <c r="AC964" s="82" t="s">
        <v>2905</v>
      </c>
      <c r="AD964" s="82" t="s">
        <v>44</v>
      </c>
      <c r="AE964" s="82" t="s">
        <v>45</v>
      </c>
      <c r="AF964" s="82" t="s">
        <v>6901</v>
      </c>
      <c r="AG964" s="82" t="s">
        <v>46</v>
      </c>
      <c r="AH964" s="82">
        <v>300.01</v>
      </c>
      <c r="AI964" s="82">
        <v>45.32</v>
      </c>
      <c r="AJ964" s="82">
        <v>126.95</v>
      </c>
      <c r="AK964" s="82"/>
      <c r="AL964" s="82">
        <v>472.28</v>
      </c>
      <c r="AM964" s="82">
        <v>15.74</v>
      </c>
      <c r="AN964" s="109">
        <f t="shared" si="68"/>
        <v>7.87</v>
      </c>
      <c r="AO964" s="82" t="str">
        <f t="shared" si="70"/>
        <v>200282</v>
      </c>
      <c r="AP964" s="82">
        <f>VLOOKUP(AO964,Centros!$AA$2:$AB$490,2,FALSE)</f>
        <v>110111</v>
      </c>
      <c r="AQ964" s="82" t="str">
        <f>VLOOKUP(AP964,Centros!$U$2:$V$281,2,FALSE)</f>
        <v>COLEGIO SAGRADO CORAZON REPARADORAS</v>
      </c>
      <c r="AR964" s="82" t="str">
        <f>VLOOKUP(A964,Centros!$AC$2:$AE$349,3,FALSE)</f>
        <v>SMI</v>
      </c>
      <c r="AS964" s="82">
        <f t="shared" si="71"/>
        <v>110111</v>
      </c>
      <c r="AT964" s="82">
        <f t="shared" si="69"/>
        <v>20028</v>
      </c>
    </row>
    <row r="965" spans="1:46" x14ac:dyDescent="0.3">
      <c r="A965" s="82">
        <v>19228</v>
      </c>
      <c r="B965" s="82">
        <v>1084</v>
      </c>
      <c r="C965" s="82" t="s">
        <v>9955</v>
      </c>
      <c r="D965" s="82">
        <v>1084</v>
      </c>
      <c r="E965" s="82" t="s">
        <v>35</v>
      </c>
      <c r="F965" s="107">
        <v>45931</v>
      </c>
      <c r="G965" s="82"/>
      <c r="H965" s="82" t="s">
        <v>9956</v>
      </c>
      <c r="I965" s="82" t="s">
        <v>9957</v>
      </c>
      <c r="J965" s="82" t="s">
        <v>36</v>
      </c>
      <c r="K965" s="82" t="s">
        <v>9958</v>
      </c>
      <c r="L965" s="82" t="s">
        <v>109</v>
      </c>
      <c r="M965" s="82" t="s">
        <v>9959</v>
      </c>
      <c r="N965" s="82" t="s">
        <v>37</v>
      </c>
      <c r="O965" s="82" t="s">
        <v>38</v>
      </c>
      <c r="P965" s="82">
        <v>300</v>
      </c>
      <c r="Q965" s="82" t="s">
        <v>78</v>
      </c>
      <c r="R965" s="82">
        <v>40.619999999999997</v>
      </c>
      <c r="S965" s="82">
        <v>45201</v>
      </c>
      <c r="T965" s="82" t="s">
        <v>2837</v>
      </c>
      <c r="U965" s="82" t="s">
        <v>79</v>
      </c>
      <c r="V965" s="82">
        <v>37359</v>
      </c>
      <c r="W965" s="82" t="s">
        <v>142</v>
      </c>
      <c r="X965" s="82" t="s">
        <v>42</v>
      </c>
      <c r="Y965" s="82" t="s">
        <v>36</v>
      </c>
      <c r="Z965" s="82">
        <v>0</v>
      </c>
      <c r="AA965" s="82">
        <v>10</v>
      </c>
      <c r="AB965" s="82" t="s">
        <v>36</v>
      </c>
      <c r="AC965" s="82" t="s">
        <v>2905</v>
      </c>
      <c r="AD965" s="82" t="s">
        <v>44</v>
      </c>
      <c r="AE965" s="82" t="s">
        <v>7460</v>
      </c>
      <c r="AF965" s="82" t="s">
        <v>5415</v>
      </c>
      <c r="AG965" s="82" t="s">
        <v>46</v>
      </c>
      <c r="AH965" s="82">
        <v>487.46</v>
      </c>
      <c r="AI965" s="82">
        <v>73.64</v>
      </c>
      <c r="AJ965" s="82">
        <v>200.11</v>
      </c>
      <c r="AK965" s="82"/>
      <c r="AL965" s="82">
        <v>761.21</v>
      </c>
      <c r="AM965" s="82">
        <v>25.37</v>
      </c>
      <c r="AN965" s="109">
        <f t="shared" si="68"/>
        <v>7.8071147218119163</v>
      </c>
      <c r="AO965" s="82" t="str">
        <f t="shared" si="70"/>
        <v>1922837</v>
      </c>
      <c r="AP965" s="82">
        <f>VLOOKUP(AO965,Centros!$AA$2:$AB$490,2,FALSE)</f>
        <v>110084</v>
      </c>
      <c r="AQ965" s="82" t="str">
        <f>VLOOKUP(AP965,Centros!$U$2:$V$281,2,FALSE)</f>
        <v>COL. SAN AGUSTIN -LOS NEGRALES</v>
      </c>
      <c r="AR965" s="82" t="str">
        <f>VLOOKUP(A965,Centros!$AC$2:$AE$349,3,FALSE)</f>
        <v>ALGADI</v>
      </c>
      <c r="AS965" s="82">
        <f t="shared" si="71"/>
        <v>110084</v>
      </c>
      <c r="AT965" s="82">
        <f t="shared" si="69"/>
        <v>19228</v>
      </c>
    </row>
    <row r="966" spans="1:46" x14ac:dyDescent="0.3">
      <c r="A966" s="82">
        <v>19209</v>
      </c>
      <c r="B966" s="82">
        <v>111</v>
      </c>
      <c r="C966" s="82" t="s">
        <v>9960</v>
      </c>
      <c r="D966" s="82">
        <v>111</v>
      </c>
      <c r="E966" s="82" t="s">
        <v>1234</v>
      </c>
      <c r="F966" s="107">
        <v>45908</v>
      </c>
      <c r="G966" s="82"/>
      <c r="H966" s="82" t="s">
        <v>9961</v>
      </c>
      <c r="I966" s="82" t="s">
        <v>9962</v>
      </c>
      <c r="J966" s="82" t="s">
        <v>36</v>
      </c>
      <c r="K966" s="82" t="s">
        <v>9963</v>
      </c>
      <c r="L966" s="82" t="s">
        <v>9964</v>
      </c>
      <c r="M966" s="82" t="s">
        <v>9965</v>
      </c>
      <c r="N966" s="82" t="s">
        <v>8785</v>
      </c>
      <c r="O966" s="82" t="s">
        <v>266</v>
      </c>
      <c r="P966" s="82">
        <v>510</v>
      </c>
      <c r="Q966" s="82" t="s">
        <v>48</v>
      </c>
      <c r="R966" s="82">
        <v>50</v>
      </c>
      <c r="S966" s="82">
        <v>45908</v>
      </c>
      <c r="T966" s="82" t="s">
        <v>1235</v>
      </c>
      <c r="U966" s="82" t="s">
        <v>40</v>
      </c>
      <c r="V966" s="82">
        <v>31295</v>
      </c>
      <c r="W966" s="82" t="s">
        <v>70</v>
      </c>
      <c r="X966" s="82" t="s">
        <v>42</v>
      </c>
      <c r="Y966" s="82" t="s">
        <v>52</v>
      </c>
      <c r="Z966" s="82">
        <v>0</v>
      </c>
      <c r="AA966" s="82">
        <v>9</v>
      </c>
      <c r="AB966" s="82" t="s">
        <v>36</v>
      </c>
      <c r="AC966" s="82" t="s">
        <v>2912</v>
      </c>
      <c r="AD966" s="82" t="s">
        <v>44</v>
      </c>
      <c r="AE966" s="82" t="s">
        <v>45</v>
      </c>
      <c r="AF966" s="82" t="s">
        <v>40</v>
      </c>
      <c r="AG966" s="82" t="s">
        <v>55</v>
      </c>
      <c r="AH966" s="82">
        <v>626.91</v>
      </c>
      <c r="AI966" s="82">
        <v>104.49</v>
      </c>
      <c r="AJ966" s="82">
        <v>245.47</v>
      </c>
      <c r="AK966" s="82"/>
      <c r="AL966" s="82">
        <v>976.87</v>
      </c>
      <c r="AM966" s="82">
        <v>32.56</v>
      </c>
      <c r="AN966" s="109">
        <f t="shared" si="68"/>
        <v>8.14</v>
      </c>
      <c r="AO966" s="82" t="str">
        <f t="shared" si="70"/>
        <v>192091</v>
      </c>
      <c r="AP966" s="82">
        <f>VLOOKUP(AO966,Centros!$AA$2:$AB$490,2,FALSE)</f>
        <v>110147</v>
      </c>
      <c r="AQ966" s="82" t="str">
        <f>VLOOKUP(AP966,Centros!$U$2:$V$281,2,FALSE)</f>
        <v>COL. SAGRADA FAMILIA BURGOS</v>
      </c>
      <c r="AR966" s="82" t="str">
        <f>VLOOKUP(A966,Centros!$AC$2:$AE$349,3,FALSE)</f>
        <v>ALGADI</v>
      </c>
      <c r="AS966" s="82">
        <f t="shared" si="71"/>
        <v>110147</v>
      </c>
      <c r="AT966" s="82">
        <f t="shared" si="69"/>
        <v>19209</v>
      </c>
    </row>
    <row r="967" spans="1:46" x14ac:dyDescent="0.3">
      <c r="A967" s="82">
        <v>19228</v>
      </c>
      <c r="B967" s="82">
        <v>2199</v>
      </c>
      <c r="C967" s="82" t="s">
        <v>9966</v>
      </c>
      <c r="D967" s="82">
        <v>2199</v>
      </c>
      <c r="E967" s="82" t="s">
        <v>35</v>
      </c>
      <c r="F967" s="107">
        <v>45894</v>
      </c>
      <c r="G967" s="82"/>
      <c r="H967" s="82" t="s">
        <v>9967</v>
      </c>
      <c r="I967" s="82" t="s">
        <v>9968</v>
      </c>
      <c r="J967" s="82" t="s">
        <v>36</v>
      </c>
      <c r="K967" s="82" t="s">
        <v>9969</v>
      </c>
      <c r="L967" s="82" t="s">
        <v>9970</v>
      </c>
      <c r="M967" s="82" t="s">
        <v>9971</v>
      </c>
      <c r="N967" s="82" t="s">
        <v>277</v>
      </c>
      <c r="O967" s="82" t="s">
        <v>38</v>
      </c>
      <c r="P967" s="82">
        <v>502</v>
      </c>
      <c r="Q967" s="82" t="s">
        <v>3098</v>
      </c>
      <c r="R967" s="82">
        <v>75</v>
      </c>
      <c r="S967" s="82">
        <v>45894</v>
      </c>
      <c r="T967" s="82" t="s">
        <v>2827</v>
      </c>
      <c r="U967" s="82" t="s">
        <v>40</v>
      </c>
      <c r="V967" s="82">
        <v>34400</v>
      </c>
      <c r="W967" s="82" t="s">
        <v>208</v>
      </c>
      <c r="X967" s="82" t="s">
        <v>42</v>
      </c>
      <c r="Y967" s="82" t="s">
        <v>36</v>
      </c>
      <c r="Z967" s="82">
        <v>0</v>
      </c>
      <c r="AA967" s="82">
        <v>10</v>
      </c>
      <c r="AB967" s="82" t="s">
        <v>36</v>
      </c>
      <c r="AC967" s="82" t="s">
        <v>2905</v>
      </c>
      <c r="AD967" s="82" t="s">
        <v>44</v>
      </c>
      <c r="AE967" s="82" t="s">
        <v>83</v>
      </c>
      <c r="AF967" s="82" t="s">
        <v>40</v>
      </c>
      <c r="AG967" s="82" t="s">
        <v>46</v>
      </c>
      <c r="AH967" s="82">
        <v>888</v>
      </c>
      <c r="AI967" s="82">
        <v>135.97</v>
      </c>
      <c r="AJ967" s="82">
        <v>382.01</v>
      </c>
      <c r="AK967" s="82"/>
      <c r="AL967" s="82">
        <v>1405.98</v>
      </c>
      <c r="AM967" s="82">
        <v>46.87</v>
      </c>
      <c r="AN967" s="109">
        <f t="shared" si="68"/>
        <v>7.8116666666666665</v>
      </c>
      <c r="AO967" s="82" t="str">
        <f t="shared" si="70"/>
        <v>192284</v>
      </c>
      <c r="AP967" s="82">
        <f>VLOOKUP(AO967,Centros!$AA$2:$AB$490,2,FALSE)</f>
        <v>110082</v>
      </c>
      <c r="AQ967" s="82" t="str">
        <f>VLOOKUP(AP967,Centros!$U$2:$V$281,2,FALSE)</f>
        <v>COL. SAN MIGUEL ARCANGEL</v>
      </c>
      <c r="AR967" s="82" t="str">
        <f>VLOOKUP(A967,Centros!$AC$2:$AE$349,3,FALSE)</f>
        <v>ALGADI</v>
      </c>
      <c r="AS967" s="82">
        <f t="shared" si="71"/>
        <v>110082</v>
      </c>
      <c r="AT967" s="82">
        <f t="shared" si="69"/>
        <v>19228</v>
      </c>
    </row>
    <row r="968" spans="1:46" x14ac:dyDescent="0.3">
      <c r="A968" s="82">
        <v>20033</v>
      </c>
      <c r="B968" s="82">
        <v>1</v>
      </c>
      <c r="C968" s="82" t="s">
        <v>9972</v>
      </c>
      <c r="D968" s="82">
        <v>1</v>
      </c>
      <c r="E968" s="82" t="s">
        <v>7444</v>
      </c>
      <c r="F968" s="107">
        <v>45909</v>
      </c>
      <c r="G968" s="82"/>
      <c r="H968" s="82" t="s">
        <v>9973</v>
      </c>
      <c r="I968" s="82" t="s">
        <v>9974</v>
      </c>
      <c r="J968" s="82" t="s">
        <v>36</v>
      </c>
      <c r="K968" s="82" t="s">
        <v>9975</v>
      </c>
      <c r="L968" s="82" t="s">
        <v>9976</v>
      </c>
      <c r="M968" s="82" t="s">
        <v>9977</v>
      </c>
      <c r="N968" s="82" t="s">
        <v>9978</v>
      </c>
      <c r="O968" s="82" t="s">
        <v>138</v>
      </c>
      <c r="P968" s="82">
        <v>300</v>
      </c>
      <c r="Q968" s="82" t="s">
        <v>78</v>
      </c>
      <c r="R968" s="82">
        <v>62.5</v>
      </c>
      <c r="S968" s="82">
        <v>42258</v>
      </c>
      <c r="T968" s="82" t="s">
        <v>7451</v>
      </c>
      <c r="U968" s="82" t="s">
        <v>5324</v>
      </c>
      <c r="V968" s="82">
        <v>26301</v>
      </c>
      <c r="W968" s="82" t="s">
        <v>70</v>
      </c>
      <c r="X968" s="82" t="s">
        <v>42</v>
      </c>
      <c r="Y968" s="82" t="s">
        <v>60</v>
      </c>
      <c r="Z968" s="82">
        <v>0</v>
      </c>
      <c r="AA968" s="82">
        <v>9</v>
      </c>
      <c r="AB968" s="82" t="s">
        <v>36</v>
      </c>
      <c r="AC968" s="82" t="s">
        <v>2909</v>
      </c>
      <c r="AD968" s="82" t="s">
        <v>44</v>
      </c>
      <c r="AE968" s="82" t="s">
        <v>45</v>
      </c>
      <c r="AF968" s="82" t="s">
        <v>5324</v>
      </c>
      <c r="AG968" s="82" t="s">
        <v>46</v>
      </c>
      <c r="AH968" s="82">
        <v>1048.08</v>
      </c>
      <c r="AI968" s="82"/>
      <c r="AJ968" s="82">
        <v>347.65</v>
      </c>
      <c r="AK968" s="82"/>
      <c r="AL968" s="82">
        <v>1395.73</v>
      </c>
      <c r="AM968" s="82">
        <v>46.52</v>
      </c>
      <c r="AN968" s="109">
        <f t="shared" si="68"/>
        <v>9.3040000000000003</v>
      </c>
      <c r="AO968" s="82" t="str">
        <f t="shared" si="70"/>
        <v>200331</v>
      </c>
      <c r="AP968" s="82">
        <f>VLOOKUP(AO968,Centros!$AA$2:$AB$490,2,FALSE)</f>
        <v>110221</v>
      </c>
      <c r="AQ968" s="82" t="str">
        <f>VLOOKUP(AP968,Centros!$U$2:$V$281,2,FALSE)</f>
        <v>COLEGIO INMACULADA DE OVIEDO</v>
      </c>
      <c r="AR968" s="82" t="str">
        <f>VLOOKUP(A968,Centros!$AC$2:$AE$349,3,FALSE)</f>
        <v>SMI</v>
      </c>
      <c r="AS968" s="82">
        <f t="shared" si="71"/>
        <v>110221</v>
      </c>
      <c r="AT968" s="82">
        <f t="shared" si="69"/>
        <v>20033</v>
      </c>
    </row>
    <row r="969" spans="1:46" x14ac:dyDescent="0.3">
      <c r="A969" s="82">
        <v>19246</v>
      </c>
      <c r="B969" s="82">
        <v>129</v>
      </c>
      <c r="C969" s="82" t="s">
        <v>4742</v>
      </c>
      <c r="D969" s="82">
        <v>129</v>
      </c>
      <c r="E969" s="82" t="s">
        <v>113</v>
      </c>
      <c r="F969" s="107">
        <v>45901</v>
      </c>
      <c r="G969" s="82"/>
      <c r="H969" s="82" t="s">
        <v>4743</v>
      </c>
      <c r="I969" s="82" t="s">
        <v>4744</v>
      </c>
      <c r="J969" s="82" t="s">
        <v>36</v>
      </c>
      <c r="K969" s="82" t="s">
        <v>4745</v>
      </c>
      <c r="L969" s="82" t="s">
        <v>4746</v>
      </c>
      <c r="M969" s="82" t="s">
        <v>4747</v>
      </c>
      <c r="N969" s="82" t="s">
        <v>1302</v>
      </c>
      <c r="O969" s="82" t="s">
        <v>114</v>
      </c>
      <c r="P969" s="82">
        <v>200</v>
      </c>
      <c r="Q969" s="82" t="s">
        <v>2925</v>
      </c>
      <c r="R969" s="82">
        <v>50</v>
      </c>
      <c r="S969" s="82">
        <v>45860</v>
      </c>
      <c r="T969" s="82" t="s">
        <v>1303</v>
      </c>
      <c r="U969" s="82" t="s">
        <v>155</v>
      </c>
      <c r="V969" s="82">
        <v>25081</v>
      </c>
      <c r="W969" s="82" t="s">
        <v>292</v>
      </c>
      <c r="X969" s="82" t="s">
        <v>42</v>
      </c>
      <c r="Y969" s="82" t="s">
        <v>43</v>
      </c>
      <c r="Z969" s="82">
        <v>0</v>
      </c>
      <c r="AA969" s="82">
        <v>6</v>
      </c>
      <c r="AB969" s="82" t="s">
        <v>36</v>
      </c>
      <c r="AC969" s="82" t="s">
        <v>2908</v>
      </c>
      <c r="AD969" s="82" t="s">
        <v>44</v>
      </c>
      <c r="AE969" s="82" t="s">
        <v>45</v>
      </c>
      <c r="AF969" s="82" t="s">
        <v>303</v>
      </c>
      <c r="AG969" s="82" t="s">
        <v>55</v>
      </c>
      <c r="AH969" s="82">
        <v>674.12</v>
      </c>
      <c r="AI969" s="82">
        <v>168.53</v>
      </c>
      <c r="AJ969" s="82">
        <v>293.51</v>
      </c>
      <c r="AK969" s="82"/>
      <c r="AL969" s="82">
        <v>1136.1600000000001</v>
      </c>
      <c r="AM969" s="82">
        <v>37.869999999999997</v>
      </c>
      <c r="AN969" s="109">
        <f t="shared" si="68"/>
        <v>9.4674999999999994</v>
      </c>
      <c r="AO969" s="82" t="str">
        <f t="shared" si="70"/>
        <v>1924611</v>
      </c>
      <c r="AP969" s="82">
        <f>VLOOKUP(AO969,Centros!$AA$2:$AB$490,2,FALSE)</f>
        <v>110503</v>
      </c>
      <c r="AQ969" s="82" t="str">
        <f>VLOOKUP(AP969,Centros!$U$2:$V$281,2,FALSE)</f>
        <v>C.STA TERESA DE JESÚS EL VEDAT</v>
      </c>
      <c r="AR969" s="82" t="str">
        <f>VLOOKUP(A969,Centros!$AC$2:$AE$349,3,FALSE)</f>
        <v>ALGADI</v>
      </c>
      <c r="AS969" s="82">
        <f t="shared" si="71"/>
        <v>110503</v>
      </c>
      <c r="AT969" s="82">
        <f t="shared" si="69"/>
        <v>19246</v>
      </c>
    </row>
    <row r="970" spans="1:46" x14ac:dyDescent="0.3">
      <c r="A970" s="82">
        <v>19228</v>
      </c>
      <c r="B970" s="82">
        <v>112</v>
      </c>
      <c r="C970" s="82" t="s">
        <v>6902</v>
      </c>
      <c r="D970" s="82">
        <v>112</v>
      </c>
      <c r="E970" s="82" t="s">
        <v>35</v>
      </c>
      <c r="F970" s="107">
        <v>45908</v>
      </c>
      <c r="G970" s="82"/>
      <c r="H970" s="82" t="s">
        <v>6903</v>
      </c>
      <c r="I970" s="82" t="s">
        <v>6904</v>
      </c>
      <c r="J970" s="82" t="s">
        <v>6905</v>
      </c>
      <c r="K970" s="82" t="s">
        <v>6906</v>
      </c>
      <c r="L970" s="82" t="s">
        <v>6907</v>
      </c>
      <c r="M970" s="82" t="s">
        <v>6908</v>
      </c>
      <c r="N970" s="82" t="s">
        <v>441</v>
      </c>
      <c r="O970" s="82" t="s">
        <v>38</v>
      </c>
      <c r="P970" s="82">
        <v>300</v>
      </c>
      <c r="Q970" s="82" t="s">
        <v>78</v>
      </c>
      <c r="R970" s="82">
        <v>62.5</v>
      </c>
      <c r="S970" s="82">
        <v>36528</v>
      </c>
      <c r="T970" s="82" t="s">
        <v>2832</v>
      </c>
      <c r="U970" s="82" t="s">
        <v>58</v>
      </c>
      <c r="V970" s="82">
        <v>22470</v>
      </c>
      <c r="W970" s="82" t="s">
        <v>115</v>
      </c>
      <c r="X970" s="82" t="s">
        <v>42</v>
      </c>
      <c r="Y970" s="82" t="s">
        <v>36</v>
      </c>
      <c r="Z970" s="82">
        <v>0</v>
      </c>
      <c r="AA970" s="82">
        <v>10</v>
      </c>
      <c r="AB970" s="82" t="s">
        <v>36</v>
      </c>
      <c r="AC970" s="82" t="s">
        <v>2905</v>
      </c>
      <c r="AD970" s="82" t="s">
        <v>44</v>
      </c>
      <c r="AE970" s="82" t="s">
        <v>53</v>
      </c>
      <c r="AF970" s="82" t="s">
        <v>293</v>
      </c>
      <c r="AG970" s="82" t="s">
        <v>46</v>
      </c>
      <c r="AH970" s="82">
        <v>905.83</v>
      </c>
      <c r="AI970" s="82">
        <v>113.3</v>
      </c>
      <c r="AJ970" s="82">
        <v>326.82</v>
      </c>
      <c r="AK970" s="82"/>
      <c r="AL970" s="82">
        <v>1345.95</v>
      </c>
      <c r="AM970" s="82">
        <v>44.87</v>
      </c>
      <c r="AN970" s="109">
        <f t="shared" si="68"/>
        <v>8.9740000000000002</v>
      </c>
      <c r="AO970" s="82" t="str">
        <f t="shared" si="70"/>
        <v>192288</v>
      </c>
      <c r="AP970" s="82">
        <f>VLOOKUP(AO970,Centros!$AA$2:$AB$490,2,FALSE)</f>
        <v>110085</v>
      </c>
      <c r="AQ970" s="82" t="str">
        <f>VLOOKUP(AP970,Centros!$U$2:$V$281,2,FALSE)</f>
        <v>COLEGIO VIRGEN DE MIRASIERRA</v>
      </c>
      <c r="AR970" s="82" t="str">
        <f>VLOOKUP(A970,Centros!$AC$2:$AE$349,3,FALSE)</f>
        <v>ALGADI</v>
      </c>
      <c r="AS970" s="82">
        <f t="shared" si="71"/>
        <v>110085</v>
      </c>
      <c r="AT970" s="82">
        <f t="shared" si="69"/>
        <v>19228</v>
      </c>
    </row>
    <row r="971" spans="1:46" x14ac:dyDescent="0.3">
      <c r="A971" s="82">
        <v>20028</v>
      </c>
      <c r="B971" s="82">
        <v>1038</v>
      </c>
      <c r="C971" s="82" t="s">
        <v>6909</v>
      </c>
      <c r="D971" s="82">
        <v>1038</v>
      </c>
      <c r="E971" s="82" t="s">
        <v>63</v>
      </c>
      <c r="F971" s="107">
        <v>45908</v>
      </c>
      <c r="G971" s="82"/>
      <c r="H971" s="82" t="s">
        <v>6910</v>
      </c>
      <c r="I971" s="82" t="s">
        <v>6911</v>
      </c>
      <c r="J971" s="82" t="s">
        <v>36</v>
      </c>
      <c r="K971" s="82" t="s">
        <v>6912</v>
      </c>
      <c r="L971" s="82" t="s">
        <v>6913</v>
      </c>
      <c r="M971" s="82" t="s">
        <v>6914</v>
      </c>
      <c r="N971" s="82" t="s">
        <v>174</v>
      </c>
      <c r="O971" s="82" t="s">
        <v>38</v>
      </c>
      <c r="P971" s="82">
        <v>300</v>
      </c>
      <c r="Q971" s="82" t="s">
        <v>57</v>
      </c>
      <c r="R971" s="82">
        <v>31.25</v>
      </c>
      <c r="S971" s="82">
        <v>45772</v>
      </c>
      <c r="T971" s="82" t="s">
        <v>5407</v>
      </c>
      <c r="U971" s="82" t="s">
        <v>79</v>
      </c>
      <c r="V971" s="82">
        <v>35459</v>
      </c>
      <c r="W971" s="82" t="s">
        <v>210</v>
      </c>
      <c r="X971" s="82" t="s">
        <v>42</v>
      </c>
      <c r="Y971" s="82" t="s">
        <v>52</v>
      </c>
      <c r="Z971" s="82">
        <v>0</v>
      </c>
      <c r="AA971" s="82">
        <v>10</v>
      </c>
      <c r="AB971" s="82" t="s">
        <v>36</v>
      </c>
      <c r="AC971" s="82" t="s">
        <v>2905</v>
      </c>
      <c r="AD971" s="82" t="s">
        <v>44</v>
      </c>
      <c r="AE971" s="82" t="s">
        <v>45</v>
      </c>
      <c r="AF971" s="82" t="s">
        <v>79</v>
      </c>
      <c r="AG971" s="82" t="s">
        <v>46</v>
      </c>
      <c r="AH971" s="82">
        <v>375.01</v>
      </c>
      <c r="AI971" s="82">
        <v>56.65</v>
      </c>
      <c r="AJ971" s="82">
        <v>160.07</v>
      </c>
      <c r="AK971" s="82"/>
      <c r="AL971" s="82">
        <v>591.73</v>
      </c>
      <c r="AM971" s="82">
        <v>19.72</v>
      </c>
      <c r="AN971" s="109">
        <f t="shared" si="68"/>
        <v>7.8879999999999999</v>
      </c>
      <c r="AO971" s="82" t="str">
        <f t="shared" si="70"/>
        <v>2002810</v>
      </c>
      <c r="AP971" s="82">
        <f>VLOOKUP(AO971,Centros!$AA$2:$AB$490,2,FALSE)</f>
        <v>110061</v>
      </c>
      <c r="AQ971" s="82" t="str">
        <f>VLOOKUP(AP971,Centros!$U$2:$V$281,2,FALSE)</f>
        <v>COL. SAN AGUSTIN - MADRID</v>
      </c>
      <c r="AR971" s="82" t="str">
        <f>VLOOKUP(A971,Centros!$AC$2:$AE$349,3,FALSE)</f>
        <v>SMI</v>
      </c>
      <c r="AS971" s="82">
        <f t="shared" si="71"/>
        <v>110061</v>
      </c>
      <c r="AT971" s="82">
        <f t="shared" si="69"/>
        <v>20028</v>
      </c>
    </row>
    <row r="972" spans="1:46" x14ac:dyDescent="0.3">
      <c r="A972" s="82">
        <v>19228</v>
      </c>
      <c r="B972" s="82">
        <v>183</v>
      </c>
      <c r="C972" s="82" t="s">
        <v>9979</v>
      </c>
      <c r="D972" s="82">
        <v>183</v>
      </c>
      <c r="E972" s="82" t="s">
        <v>35</v>
      </c>
      <c r="F972" s="107">
        <v>45901</v>
      </c>
      <c r="G972" s="82"/>
      <c r="H972" s="82" t="s">
        <v>9980</v>
      </c>
      <c r="I972" s="82" t="s">
        <v>9981</v>
      </c>
      <c r="J972" s="82" t="s">
        <v>36</v>
      </c>
      <c r="K972" s="82" t="s">
        <v>9982</v>
      </c>
      <c r="L972" s="82" t="s">
        <v>9983</v>
      </c>
      <c r="M972" s="82" t="s">
        <v>9984</v>
      </c>
      <c r="N972" s="82" t="s">
        <v>230</v>
      </c>
      <c r="O972" s="82" t="s">
        <v>38</v>
      </c>
      <c r="P972" s="82">
        <v>300</v>
      </c>
      <c r="Q972" s="82" t="s">
        <v>78</v>
      </c>
      <c r="R972" s="82">
        <v>100</v>
      </c>
      <c r="S972" s="82">
        <v>39720</v>
      </c>
      <c r="T972" s="82" t="s">
        <v>2836</v>
      </c>
      <c r="U972" s="82" t="s">
        <v>126</v>
      </c>
      <c r="V972" s="82">
        <v>27687</v>
      </c>
      <c r="W972" s="82" t="s">
        <v>131</v>
      </c>
      <c r="X972" s="82" t="s">
        <v>42</v>
      </c>
      <c r="Y972" s="82" t="s">
        <v>36</v>
      </c>
      <c r="Z972" s="82">
        <v>0</v>
      </c>
      <c r="AA972" s="82">
        <v>6</v>
      </c>
      <c r="AB972" s="82" t="s">
        <v>36</v>
      </c>
      <c r="AC972" s="82" t="s">
        <v>2905</v>
      </c>
      <c r="AD972" s="82" t="s">
        <v>44</v>
      </c>
      <c r="AE972" s="82" t="s">
        <v>61</v>
      </c>
      <c r="AF972" s="82" t="s">
        <v>348</v>
      </c>
      <c r="AG972" s="82" t="s">
        <v>46</v>
      </c>
      <c r="AH972" s="82">
        <v>1601.91</v>
      </c>
      <c r="AI972" s="82">
        <v>193.14</v>
      </c>
      <c r="AJ972" s="82">
        <v>575.67999999999995</v>
      </c>
      <c r="AK972" s="82"/>
      <c r="AL972" s="82">
        <v>2370.73</v>
      </c>
      <c r="AM972" s="82">
        <v>79.02</v>
      </c>
      <c r="AN972" s="109">
        <f t="shared" si="68"/>
        <v>9.8774999999999995</v>
      </c>
      <c r="AO972" s="82" t="str">
        <f t="shared" si="70"/>
        <v>1922836</v>
      </c>
      <c r="AP972" s="82">
        <f>VLOOKUP(AO972,Centros!$AA$2:$AB$490,2,FALSE)</f>
        <v>110030</v>
      </c>
      <c r="AQ972" s="82" t="str">
        <f>VLOOKUP(AP972,Centros!$U$2:$V$281,2,FALSE)</f>
        <v>COLEGIO INMACULADA</v>
      </c>
      <c r="AR972" s="82" t="str">
        <f>VLOOKUP(A972,Centros!$AC$2:$AE$349,3,FALSE)</f>
        <v>ALGADI</v>
      </c>
      <c r="AS972" s="82">
        <f t="shared" si="71"/>
        <v>110030</v>
      </c>
      <c r="AT972" s="82">
        <f t="shared" si="69"/>
        <v>19228</v>
      </c>
    </row>
    <row r="973" spans="1:46" x14ac:dyDescent="0.3">
      <c r="A973" s="82">
        <v>19228</v>
      </c>
      <c r="B973" s="82">
        <v>1067</v>
      </c>
      <c r="C973" s="82" t="s">
        <v>4748</v>
      </c>
      <c r="D973" s="82">
        <v>1067</v>
      </c>
      <c r="E973" s="82" t="s">
        <v>35</v>
      </c>
      <c r="F973" s="107">
        <v>45883</v>
      </c>
      <c r="G973" s="82"/>
      <c r="H973" s="82" t="s">
        <v>4749</v>
      </c>
      <c r="I973" s="82" t="s">
        <v>4750</v>
      </c>
      <c r="J973" s="82" t="s">
        <v>36</v>
      </c>
      <c r="K973" s="82" t="s">
        <v>4751</v>
      </c>
      <c r="L973" s="82" t="s">
        <v>109</v>
      </c>
      <c r="M973" s="82" t="s">
        <v>4752</v>
      </c>
      <c r="N973" s="82" t="s">
        <v>37</v>
      </c>
      <c r="O973" s="82" t="s">
        <v>38</v>
      </c>
      <c r="P973" s="82">
        <v>200</v>
      </c>
      <c r="Q973" s="82" t="s">
        <v>2925</v>
      </c>
      <c r="R973" s="82">
        <v>62.5</v>
      </c>
      <c r="S973" s="82">
        <v>44852</v>
      </c>
      <c r="T973" s="82" t="s">
        <v>73</v>
      </c>
      <c r="U973" s="82" t="s">
        <v>40</v>
      </c>
      <c r="V973" s="82">
        <v>25774</v>
      </c>
      <c r="W973" s="82" t="s">
        <v>75</v>
      </c>
      <c r="X973" s="82" t="s">
        <v>42</v>
      </c>
      <c r="Y973" s="82" t="s">
        <v>66</v>
      </c>
      <c r="Z973" s="82">
        <v>0</v>
      </c>
      <c r="AA973" s="82">
        <v>10</v>
      </c>
      <c r="AB973" s="82" t="s">
        <v>36</v>
      </c>
      <c r="AC973" s="82" t="s">
        <v>2905</v>
      </c>
      <c r="AD973" s="82" t="s">
        <v>44</v>
      </c>
      <c r="AE973" s="82" t="s">
        <v>53</v>
      </c>
      <c r="AF973" s="82" t="s">
        <v>4753</v>
      </c>
      <c r="AG973" s="82" t="s">
        <v>46</v>
      </c>
      <c r="AH973" s="82">
        <v>771.08</v>
      </c>
      <c r="AI973" s="82">
        <v>113.3</v>
      </c>
      <c r="AJ973" s="82">
        <v>306.83</v>
      </c>
      <c r="AK973" s="82"/>
      <c r="AL973" s="82">
        <v>1191.21</v>
      </c>
      <c r="AM973" s="82">
        <v>39.71</v>
      </c>
      <c r="AN973" s="109">
        <f t="shared" si="68"/>
        <v>7.9420000000000002</v>
      </c>
      <c r="AO973" s="82" t="str">
        <f t="shared" si="70"/>
        <v>1922824</v>
      </c>
      <c r="AP973" s="82">
        <f>VLOOKUP(AO973,Centros!$AA$2:$AB$490,2,FALSE)</f>
        <v>110057</v>
      </c>
      <c r="AQ973" s="82" t="str">
        <f>VLOOKUP(AP973,Centros!$U$2:$V$281,2,FALSE)</f>
        <v>COLEGIO RAFAELA YBARRA</v>
      </c>
      <c r="AR973" s="82" t="str">
        <f>VLOOKUP(A973,Centros!$AC$2:$AE$349,3,FALSE)</f>
        <v>ALGADI</v>
      </c>
      <c r="AS973" s="82">
        <f t="shared" si="71"/>
        <v>110057</v>
      </c>
      <c r="AT973" s="82">
        <f t="shared" si="69"/>
        <v>19228</v>
      </c>
    </row>
    <row r="974" spans="1:46" x14ac:dyDescent="0.3">
      <c r="A974" s="82">
        <v>19228</v>
      </c>
      <c r="B974" s="82">
        <v>165</v>
      </c>
      <c r="C974" s="82" t="s">
        <v>4754</v>
      </c>
      <c r="D974" s="82">
        <v>165</v>
      </c>
      <c r="E974" s="82" t="s">
        <v>35</v>
      </c>
      <c r="F974" s="107">
        <v>44348</v>
      </c>
      <c r="G974" s="82"/>
      <c r="H974" s="82" t="s">
        <v>4755</v>
      </c>
      <c r="I974" s="82" t="s">
        <v>4756</v>
      </c>
      <c r="J974" s="82" t="s">
        <v>4757</v>
      </c>
      <c r="K974" s="82" t="s">
        <v>4758</v>
      </c>
      <c r="L974" s="82" t="s">
        <v>4759</v>
      </c>
      <c r="M974" s="82" t="s">
        <v>4760</v>
      </c>
      <c r="N974" s="82" t="s">
        <v>194</v>
      </c>
      <c r="O974" s="82" t="s">
        <v>38</v>
      </c>
      <c r="P974" s="82">
        <v>200</v>
      </c>
      <c r="Q974" s="82" t="s">
        <v>2925</v>
      </c>
      <c r="R974" s="82">
        <v>62.5</v>
      </c>
      <c r="S974" s="82">
        <v>40360</v>
      </c>
      <c r="T974" s="82" t="s">
        <v>4761</v>
      </c>
      <c r="U974" s="82" t="s">
        <v>126</v>
      </c>
      <c r="V974" s="82">
        <v>26638</v>
      </c>
      <c r="W974" s="82" t="s">
        <v>443</v>
      </c>
      <c r="X974" s="82" t="s">
        <v>42</v>
      </c>
      <c r="Y974" s="82" t="s">
        <v>36</v>
      </c>
      <c r="Z974" s="82">
        <v>0</v>
      </c>
      <c r="AA974" s="82">
        <v>6</v>
      </c>
      <c r="AB974" s="82" t="s">
        <v>36</v>
      </c>
      <c r="AC974" s="82" t="s">
        <v>2905</v>
      </c>
      <c r="AD974" s="82" t="s">
        <v>44</v>
      </c>
      <c r="AE974" s="82" t="s">
        <v>61</v>
      </c>
      <c r="AF974" s="82" t="s">
        <v>158</v>
      </c>
      <c r="AG974" s="82" t="s">
        <v>46</v>
      </c>
      <c r="AH974" s="82">
        <v>950.28</v>
      </c>
      <c r="AI974" s="82">
        <v>120.71</v>
      </c>
      <c r="AJ974" s="82">
        <v>343.47</v>
      </c>
      <c r="AK974" s="82"/>
      <c r="AL974" s="82">
        <v>1414.46</v>
      </c>
      <c r="AM974" s="82">
        <v>47.15</v>
      </c>
      <c r="AN974" s="109">
        <f t="shared" si="68"/>
        <v>9.43</v>
      </c>
      <c r="AO974" s="82" t="str">
        <f t="shared" si="70"/>
        <v>1922833</v>
      </c>
      <c r="AP974" s="82">
        <f>VLOOKUP(AO974,Centros!$AA$2:$AB$490,2,FALSE)</f>
        <v>510015</v>
      </c>
      <c r="AQ974" s="82" t="str">
        <f>VLOOKUP(AP974,Centros!$U$2:$V$281,2,FALSE)</f>
        <v>CASA GENERAL MM. CONCEPCIONISTAS</v>
      </c>
      <c r="AR974" s="82" t="str">
        <f>VLOOKUP(A974,Centros!$AC$2:$AE$349,3,FALSE)</f>
        <v>ALGADI</v>
      </c>
      <c r="AS974" s="82">
        <f t="shared" si="71"/>
        <v>510015</v>
      </c>
      <c r="AT974" s="82">
        <f t="shared" si="69"/>
        <v>19228</v>
      </c>
    </row>
    <row r="975" spans="1:46" x14ac:dyDescent="0.3">
      <c r="A975" s="82">
        <v>19228</v>
      </c>
      <c r="B975" s="82">
        <v>650</v>
      </c>
      <c r="C975" s="82" t="s">
        <v>4762</v>
      </c>
      <c r="D975" s="82">
        <v>650</v>
      </c>
      <c r="E975" s="82" t="s">
        <v>35</v>
      </c>
      <c r="F975" s="107">
        <v>44565</v>
      </c>
      <c r="G975" s="82"/>
      <c r="H975" s="82" t="s">
        <v>4763</v>
      </c>
      <c r="I975" s="82" t="s">
        <v>4764</v>
      </c>
      <c r="J975" s="82" t="s">
        <v>36</v>
      </c>
      <c r="K975" s="82" t="s">
        <v>4765</v>
      </c>
      <c r="L975" s="82" t="s">
        <v>826</v>
      </c>
      <c r="M975" s="82" t="s">
        <v>4766</v>
      </c>
      <c r="N975" s="82" t="s">
        <v>37</v>
      </c>
      <c r="O975" s="82" t="s">
        <v>38</v>
      </c>
      <c r="P975" s="82">
        <v>200</v>
      </c>
      <c r="Q975" s="82" t="s">
        <v>2925</v>
      </c>
      <c r="R975" s="82">
        <v>76.92</v>
      </c>
      <c r="S975" s="82">
        <v>40105</v>
      </c>
      <c r="T975" s="82" t="s">
        <v>2837</v>
      </c>
      <c r="U975" s="82" t="s">
        <v>133</v>
      </c>
      <c r="V975" s="82">
        <v>21611</v>
      </c>
      <c r="W975" s="82" t="s">
        <v>142</v>
      </c>
      <c r="X975" s="82" t="s">
        <v>42</v>
      </c>
      <c r="Y975" s="82" t="s">
        <v>36</v>
      </c>
      <c r="Z975" s="82">
        <v>0</v>
      </c>
      <c r="AA975" s="82">
        <v>8</v>
      </c>
      <c r="AB975" s="82" t="s">
        <v>36</v>
      </c>
      <c r="AC975" s="82" t="s">
        <v>2825</v>
      </c>
      <c r="AD975" s="82" t="s">
        <v>92</v>
      </c>
      <c r="AE975" s="82" t="s">
        <v>83</v>
      </c>
      <c r="AF975" s="82" t="s">
        <v>185</v>
      </c>
      <c r="AG975" s="82" t="s">
        <v>46</v>
      </c>
      <c r="AH975" s="82">
        <v>1325.51</v>
      </c>
      <c r="AI975" s="82">
        <v>196.76</v>
      </c>
      <c r="AJ975" s="82">
        <v>488.19</v>
      </c>
      <c r="AK975" s="82"/>
      <c r="AL975" s="82">
        <v>2010.46</v>
      </c>
      <c r="AM975" s="82">
        <v>64.849999999999994</v>
      </c>
      <c r="AN975" s="109">
        <f t="shared" si="68"/>
        <v>10.538546541861674</v>
      </c>
      <c r="AO975" s="82" t="str">
        <f t="shared" si="70"/>
        <v>1922837</v>
      </c>
      <c r="AP975" s="82">
        <f>VLOOKUP(AO975,Centros!$AA$2:$AB$490,2,FALSE)</f>
        <v>110084</v>
      </c>
      <c r="AQ975" s="82" t="str">
        <f>VLOOKUP(AP975,Centros!$U$2:$V$281,2,FALSE)</f>
        <v>COL. SAN AGUSTIN -LOS NEGRALES</v>
      </c>
      <c r="AR975" s="82" t="str">
        <f>VLOOKUP(A975,Centros!$AC$2:$AE$349,3,FALSE)</f>
        <v>ALGADI</v>
      </c>
      <c r="AS975" s="82">
        <f t="shared" si="71"/>
        <v>110084</v>
      </c>
      <c r="AT975" s="82">
        <f t="shared" si="69"/>
        <v>19228</v>
      </c>
    </row>
    <row r="976" spans="1:46" x14ac:dyDescent="0.3">
      <c r="A976" s="82">
        <v>19228</v>
      </c>
      <c r="B976" s="82">
        <v>1602</v>
      </c>
      <c r="C976" s="82" t="s">
        <v>4767</v>
      </c>
      <c r="D976" s="82">
        <v>1602</v>
      </c>
      <c r="E976" s="82" t="s">
        <v>35</v>
      </c>
      <c r="F976" s="107">
        <v>45839</v>
      </c>
      <c r="G976" s="82"/>
      <c r="H976" s="82" t="s">
        <v>4768</v>
      </c>
      <c r="I976" s="82" t="s">
        <v>4769</v>
      </c>
      <c r="J976" s="82" t="s">
        <v>36</v>
      </c>
      <c r="K976" s="82" t="s">
        <v>4770</v>
      </c>
      <c r="L976" s="82" t="s">
        <v>4771</v>
      </c>
      <c r="M976" s="82" t="s">
        <v>4772</v>
      </c>
      <c r="N976" s="82" t="s">
        <v>37</v>
      </c>
      <c r="O976" s="82" t="s">
        <v>38</v>
      </c>
      <c r="P976" s="82">
        <v>502</v>
      </c>
      <c r="Q976" s="82" t="s">
        <v>3098</v>
      </c>
      <c r="R976" s="82">
        <v>62.5</v>
      </c>
      <c r="S976" s="82">
        <v>45839</v>
      </c>
      <c r="T976" s="82" t="s">
        <v>2826</v>
      </c>
      <c r="U976" s="82" t="s">
        <v>40</v>
      </c>
      <c r="V976" s="82">
        <v>35048</v>
      </c>
      <c r="W976" s="82" t="s">
        <v>41</v>
      </c>
      <c r="X976" s="82" t="s">
        <v>42</v>
      </c>
      <c r="Y976" s="82" t="s">
        <v>52</v>
      </c>
      <c r="Z976" s="82">
        <v>0</v>
      </c>
      <c r="AA976" s="82">
        <v>10</v>
      </c>
      <c r="AB976" s="82" t="s">
        <v>36</v>
      </c>
      <c r="AC976" s="82" t="s">
        <v>2905</v>
      </c>
      <c r="AD976" s="82" t="s">
        <v>44</v>
      </c>
      <c r="AE976" s="82" t="s">
        <v>45</v>
      </c>
      <c r="AF976" s="82" t="s">
        <v>40</v>
      </c>
      <c r="AG976" s="82" t="s">
        <v>46</v>
      </c>
      <c r="AH976" s="82">
        <v>750.02</v>
      </c>
      <c r="AI976" s="82">
        <v>113.3</v>
      </c>
      <c r="AJ976" s="82">
        <v>318.32</v>
      </c>
      <c r="AK976" s="82"/>
      <c r="AL976" s="82">
        <v>1181.6400000000001</v>
      </c>
      <c r="AM976" s="82">
        <v>39.39</v>
      </c>
      <c r="AN976" s="109">
        <f t="shared" si="68"/>
        <v>7.8780000000000001</v>
      </c>
      <c r="AO976" s="82" t="str">
        <f t="shared" si="70"/>
        <v>1922854</v>
      </c>
      <c r="AP976" s="82">
        <f>VLOOKUP(AO976,Centros!$AA$2:$AB$490,2,FALSE)</f>
        <v>120027</v>
      </c>
      <c r="AQ976" s="82" t="str">
        <f>VLOOKUP(AP976,Centros!$U$2:$V$281,2,FALSE)</f>
        <v>COLEGIO MAYOR CESAR CARLOS</v>
      </c>
      <c r="AR976" s="82" t="str">
        <f>VLOOKUP(A976,Centros!$AC$2:$AE$349,3,FALSE)</f>
        <v>ALGADI</v>
      </c>
      <c r="AS976" s="82">
        <f t="shared" si="71"/>
        <v>120027</v>
      </c>
      <c r="AT976" s="82">
        <f t="shared" si="69"/>
        <v>19228</v>
      </c>
    </row>
    <row r="977" spans="1:46" x14ac:dyDescent="0.3">
      <c r="A977" s="82">
        <v>19209</v>
      </c>
      <c r="B977" s="82">
        <v>94</v>
      </c>
      <c r="C977" s="82" t="s">
        <v>9985</v>
      </c>
      <c r="D977" s="82">
        <v>94</v>
      </c>
      <c r="E977" s="82" t="s">
        <v>1234</v>
      </c>
      <c r="F977" s="107">
        <v>45910</v>
      </c>
      <c r="G977" s="82"/>
      <c r="H977" s="82" t="s">
        <v>9986</v>
      </c>
      <c r="I977" s="82" t="s">
        <v>9987</v>
      </c>
      <c r="J977" s="82" t="s">
        <v>36</v>
      </c>
      <c r="K977" s="82" t="s">
        <v>9988</v>
      </c>
      <c r="L977" s="82" t="s">
        <v>109</v>
      </c>
      <c r="M977" s="82" t="s">
        <v>9989</v>
      </c>
      <c r="N977" s="82" t="s">
        <v>8785</v>
      </c>
      <c r="O977" s="82" t="s">
        <v>266</v>
      </c>
      <c r="P977" s="82">
        <v>389</v>
      </c>
      <c r="Q977" s="82" t="s">
        <v>167</v>
      </c>
      <c r="R977" s="82">
        <v>43.75</v>
      </c>
      <c r="S977" s="82">
        <v>45572</v>
      </c>
      <c r="T977" s="82" t="s">
        <v>1245</v>
      </c>
      <c r="U977" s="82" t="s">
        <v>40</v>
      </c>
      <c r="V977" s="82">
        <v>30543</v>
      </c>
      <c r="W977" s="82" t="s">
        <v>234</v>
      </c>
      <c r="X977" s="82" t="s">
        <v>42</v>
      </c>
      <c r="Y977" s="82" t="s">
        <v>52</v>
      </c>
      <c r="Z977" s="82">
        <v>0</v>
      </c>
      <c r="AA977" s="82">
        <v>9</v>
      </c>
      <c r="AB977" s="82" t="s">
        <v>36</v>
      </c>
      <c r="AC977" s="82" t="s">
        <v>2912</v>
      </c>
      <c r="AD977" s="82" t="s">
        <v>44</v>
      </c>
      <c r="AE977" s="82" t="s">
        <v>53</v>
      </c>
      <c r="AF977" s="82" t="s">
        <v>40</v>
      </c>
      <c r="AG977" s="82" t="s">
        <v>55</v>
      </c>
      <c r="AH977" s="82">
        <v>548.54</v>
      </c>
      <c r="AI977" s="82">
        <v>91.42</v>
      </c>
      <c r="AJ977" s="82">
        <v>456.27</v>
      </c>
      <c r="AK977" s="82"/>
      <c r="AL977" s="82">
        <v>1096.23</v>
      </c>
      <c r="AM977" s="82">
        <v>36.54</v>
      </c>
      <c r="AN977" s="109">
        <f t="shared" si="68"/>
        <v>10.44</v>
      </c>
      <c r="AO977" s="82" t="str">
        <f t="shared" si="70"/>
        <v>192096</v>
      </c>
      <c r="AP977" s="82">
        <f>VLOOKUP(AO977,Centros!$AA$2:$AB$490,2,FALSE)</f>
        <v>110010</v>
      </c>
      <c r="AQ977" s="82" t="str">
        <f>VLOOKUP(AP977,Centros!$U$2:$V$281,2,FALSE)</f>
        <v>COLEGIO CLARET ARANDA</v>
      </c>
      <c r="AR977" s="82" t="str">
        <f>VLOOKUP(A977,Centros!$AC$2:$AE$349,3,FALSE)</f>
        <v>ALGADI</v>
      </c>
      <c r="AS977" s="82">
        <f t="shared" si="71"/>
        <v>110010</v>
      </c>
      <c r="AT977" s="82">
        <f t="shared" si="69"/>
        <v>19209</v>
      </c>
    </row>
    <row r="978" spans="1:46" x14ac:dyDescent="0.3">
      <c r="A978" s="82">
        <v>20028</v>
      </c>
      <c r="B978" s="82">
        <v>1085</v>
      </c>
      <c r="C978" s="82" t="s">
        <v>9990</v>
      </c>
      <c r="D978" s="82">
        <v>1085</v>
      </c>
      <c r="E978" s="82" t="s">
        <v>63</v>
      </c>
      <c r="F978" s="107">
        <v>45915</v>
      </c>
      <c r="G978" s="82"/>
      <c r="H978" s="82" t="s">
        <v>9991</v>
      </c>
      <c r="I978" s="82" t="s">
        <v>9992</v>
      </c>
      <c r="J978" s="82" t="s">
        <v>36</v>
      </c>
      <c r="K978" s="82" t="s">
        <v>9993</v>
      </c>
      <c r="L978" s="82" t="s">
        <v>9994</v>
      </c>
      <c r="M978" s="82" t="s">
        <v>9995</v>
      </c>
      <c r="N978" s="82" t="s">
        <v>37</v>
      </c>
      <c r="O978" s="82" t="s">
        <v>38</v>
      </c>
      <c r="P978" s="82">
        <v>510</v>
      </c>
      <c r="Q978" s="82" t="s">
        <v>48</v>
      </c>
      <c r="R978" s="82">
        <v>25</v>
      </c>
      <c r="S978" s="82">
        <v>45915</v>
      </c>
      <c r="T978" s="82" t="s">
        <v>5349</v>
      </c>
      <c r="U978" s="82" t="s">
        <v>79</v>
      </c>
      <c r="V978" s="82">
        <v>38475</v>
      </c>
      <c r="W978" s="82" t="s">
        <v>139</v>
      </c>
      <c r="X978" s="82" t="s">
        <v>42</v>
      </c>
      <c r="Y978" s="82" t="s">
        <v>43</v>
      </c>
      <c r="Z978" s="82">
        <v>0</v>
      </c>
      <c r="AA978" s="82">
        <v>10</v>
      </c>
      <c r="AB978" s="82" t="s">
        <v>36</v>
      </c>
      <c r="AC978" s="82" t="s">
        <v>2905</v>
      </c>
      <c r="AD978" s="82" t="s">
        <v>44</v>
      </c>
      <c r="AE978" s="82" t="s">
        <v>45</v>
      </c>
      <c r="AF978" s="82" t="s">
        <v>5324</v>
      </c>
      <c r="AG978" s="82" t="s">
        <v>46</v>
      </c>
      <c r="AH978" s="82">
        <v>300.01</v>
      </c>
      <c r="AI978" s="82">
        <v>45.32</v>
      </c>
      <c r="AJ978" s="82">
        <v>126.95</v>
      </c>
      <c r="AK978" s="82"/>
      <c r="AL978" s="82">
        <v>472.28</v>
      </c>
      <c r="AM978" s="82">
        <v>15.74</v>
      </c>
      <c r="AN978" s="109">
        <f t="shared" si="68"/>
        <v>7.87</v>
      </c>
      <c r="AO978" s="82" t="str">
        <f t="shared" si="70"/>
        <v>200282</v>
      </c>
      <c r="AP978" s="82">
        <f>VLOOKUP(AO978,Centros!$AA$2:$AB$490,2,FALSE)</f>
        <v>110111</v>
      </c>
      <c r="AQ978" s="82" t="str">
        <f>VLOOKUP(AP978,Centros!$U$2:$V$281,2,FALSE)</f>
        <v>COLEGIO SAGRADO CORAZON REPARADORAS</v>
      </c>
      <c r="AR978" s="82" t="str">
        <f>VLOOKUP(A978,Centros!$AC$2:$AE$349,3,FALSE)</f>
        <v>SMI</v>
      </c>
      <c r="AS978" s="82">
        <f t="shared" si="71"/>
        <v>110111</v>
      </c>
      <c r="AT978" s="82">
        <f t="shared" si="69"/>
        <v>20028</v>
      </c>
    </row>
    <row r="979" spans="1:46" x14ac:dyDescent="0.3">
      <c r="A979" s="82">
        <v>19228</v>
      </c>
      <c r="B979" s="82">
        <v>2245</v>
      </c>
      <c r="C979" s="82" t="s">
        <v>9996</v>
      </c>
      <c r="D979" s="82">
        <v>2245</v>
      </c>
      <c r="E979" s="82" t="s">
        <v>35</v>
      </c>
      <c r="F979" s="107">
        <v>45915</v>
      </c>
      <c r="G979" s="82"/>
      <c r="H979" s="82" t="s">
        <v>9997</v>
      </c>
      <c r="I979" s="82" t="s">
        <v>9998</v>
      </c>
      <c r="J979" s="82" t="s">
        <v>36</v>
      </c>
      <c r="K979" s="82" t="s">
        <v>9999</v>
      </c>
      <c r="L979" s="82" t="s">
        <v>10000</v>
      </c>
      <c r="M979" s="82" t="s">
        <v>10001</v>
      </c>
      <c r="N979" s="82" t="s">
        <v>37</v>
      </c>
      <c r="O979" s="82" t="s">
        <v>38</v>
      </c>
      <c r="P979" s="82">
        <v>510</v>
      </c>
      <c r="Q979" s="82" t="s">
        <v>48</v>
      </c>
      <c r="R979" s="82">
        <v>50</v>
      </c>
      <c r="S979" s="82">
        <v>45915</v>
      </c>
      <c r="T979" s="82" t="s">
        <v>2839</v>
      </c>
      <c r="U979" s="82" t="s">
        <v>40</v>
      </c>
      <c r="V979" s="82">
        <v>34480</v>
      </c>
      <c r="W979" s="82" t="s">
        <v>159</v>
      </c>
      <c r="X979" s="82" t="s">
        <v>42</v>
      </c>
      <c r="Y979" s="82" t="s">
        <v>43</v>
      </c>
      <c r="Z979" s="82">
        <v>0</v>
      </c>
      <c r="AA979" s="82">
        <v>10</v>
      </c>
      <c r="AB979" s="82" t="s">
        <v>36</v>
      </c>
      <c r="AC979" s="82" t="s">
        <v>2905</v>
      </c>
      <c r="AD979" s="82" t="s">
        <v>44</v>
      </c>
      <c r="AE979" s="82" t="s">
        <v>45</v>
      </c>
      <c r="AF979" s="82" t="s">
        <v>257</v>
      </c>
      <c r="AG979" s="82" t="s">
        <v>46</v>
      </c>
      <c r="AH979" s="82">
        <v>600.02</v>
      </c>
      <c r="AI979" s="82">
        <v>90.64</v>
      </c>
      <c r="AJ979" s="82">
        <v>245.47</v>
      </c>
      <c r="AK979" s="82"/>
      <c r="AL979" s="82">
        <v>936.13</v>
      </c>
      <c r="AM979" s="82">
        <v>31.2</v>
      </c>
      <c r="AN979" s="109">
        <f t="shared" si="68"/>
        <v>7.8</v>
      </c>
      <c r="AO979" s="82" t="str">
        <f t="shared" si="70"/>
        <v>1922850</v>
      </c>
      <c r="AP979" s="82">
        <f>VLOOKUP(AO979,Centros!$AA$2:$AB$490,2,FALSE)</f>
        <v>110091</v>
      </c>
      <c r="AQ979" s="82" t="str">
        <f>VLOOKUP(AP979,Centros!$U$2:$V$281,2,FALSE)</f>
        <v>COLEGIO CLARET -MADRID</v>
      </c>
      <c r="AR979" s="82" t="str">
        <f>VLOOKUP(A979,Centros!$AC$2:$AE$349,3,FALSE)</f>
        <v>ALGADI</v>
      </c>
      <c r="AS979" s="82">
        <f t="shared" si="71"/>
        <v>110091</v>
      </c>
      <c r="AT979" s="82">
        <f t="shared" si="69"/>
        <v>19228</v>
      </c>
    </row>
    <row r="980" spans="1:46" x14ac:dyDescent="0.3">
      <c r="A980" s="82">
        <v>19228</v>
      </c>
      <c r="B980" s="82">
        <v>760</v>
      </c>
      <c r="C980" s="82" t="s">
        <v>4773</v>
      </c>
      <c r="D980" s="82">
        <v>760</v>
      </c>
      <c r="E980" s="82" t="s">
        <v>35</v>
      </c>
      <c r="F980" s="107">
        <v>44565</v>
      </c>
      <c r="G980" s="82"/>
      <c r="H980" s="82" t="s">
        <v>4774</v>
      </c>
      <c r="I980" s="82" t="s">
        <v>4775</v>
      </c>
      <c r="J980" s="82" t="s">
        <v>36</v>
      </c>
      <c r="K980" s="82" t="s">
        <v>4776</v>
      </c>
      <c r="L980" s="82" t="s">
        <v>4777</v>
      </c>
      <c r="M980" s="82" t="s">
        <v>4778</v>
      </c>
      <c r="N980" s="82" t="s">
        <v>233</v>
      </c>
      <c r="O980" s="82" t="s">
        <v>38</v>
      </c>
      <c r="P980" s="82">
        <v>200</v>
      </c>
      <c r="Q980" s="82" t="s">
        <v>2925</v>
      </c>
      <c r="R980" s="82">
        <v>73.08</v>
      </c>
      <c r="S980" s="82">
        <v>41641</v>
      </c>
      <c r="T980" s="82" t="s">
        <v>286</v>
      </c>
      <c r="U980" s="82" t="s">
        <v>90</v>
      </c>
      <c r="V980" s="82">
        <v>27563</v>
      </c>
      <c r="W980" s="82" t="s">
        <v>62</v>
      </c>
      <c r="X980" s="82" t="s">
        <v>42</v>
      </c>
      <c r="Y980" s="82" t="s">
        <v>60</v>
      </c>
      <c r="Z980" s="82">
        <v>0</v>
      </c>
      <c r="AA980" s="82">
        <v>10</v>
      </c>
      <c r="AB980" s="82" t="s">
        <v>818</v>
      </c>
      <c r="AC980" s="82" t="s">
        <v>2825</v>
      </c>
      <c r="AD980" s="82" t="s">
        <v>92</v>
      </c>
      <c r="AE980" s="82" t="s">
        <v>83</v>
      </c>
      <c r="AF980" s="82" t="s">
        <v>4028</v>
      </c>
      <c r="AG980" s="82" t="s">
        <v>46</v>
      </c>
      <c r="AH980" s="82">
        <v>1051.99</v>
      </c>
      <c r="AI980" s="82">
        <v>159.79</v>
      </c>
      <c r="AJ980" s="82">
        <v>414.07</v>
      </c>
      <c r="AK980" s="82"/>
      <c r="AL980" s="82">
        <v>1625.85</v>
      </c>
      <c r="AM980" s="82">
        <v>52.45</v>
      </c>
      <c r="AN980" s="109">
        <f t="shared" si="68"/>
        <v>8.9713327859879595</v>
      </c>
      <c r="AO980" s="82" t="str">
        <f t="shared" si="70"/>
        <v>1922820</v>
      </c>
      <c r="AP980" s="82">
        <f>VLOOKUP(AO980,Centros!$AA$2:$AB$490,2,FALSE)</f>
        <v>110021</v>
      </c>
      <c r="AQ980" s="82" t="str">
        <f>VLOOKUP(AP980,Centros!$U$2:$V$281,2,FALSE)</f>
        <v>COLEGIO FUNDACION CALDEIRO</v>
      </c>
      <c r="AR980" s="82" t="str">
        <f>VLOOKUP(A980,Centros!$AC$2:$AE$349,3,FALSE)</f>
        <v>ALGADI</v>
      </c>
      <c r="AS980" s="82">
        <f t="shared" si="71"/>
        <v>110021</v>
      </c>
      <c r="AT980" s="82">
        <f t="shared" si="69"/>
        <v>19228</v>
      </c>
    </row>
    <row r="981" spans="1:46" x14ac:dyDescent="0.3">
      <c r="A981" s="82">
        <v>19228</v>
      </c>
      <c r="B981" s="82">
        <v>1973</v>
      </c>
      <c r="C981" s="82" t="s">
        <v>4779</v>
      </c>
      <c r="D981" s="82">
        <v>1973</v>
      </c>
      <c r="E981" s="82" t="s">
        <v>35</v>
      </c>
      <c r="F981" s="107">
        <v>45717</v>
      </c>
      <c r="G981" s="82"/>
      <c r="H981" s="82" t="s">
        <v>4780</v>
      </c>
      <c r="I981" s="82" t="s">
        <v>4781</v>
      </c>
      <c r="J981" s="82" t="s">
        <v>36</v>
      </c>
      <c r="K981" s="82" t="s">
        <v>4782</v>
      </c>
      <c r="L981" s="82" t="s">
        <v>84</v>
      </c>
      <c r="M981" s="82" t="s">
        <v>4783</v>
      </c>
      <c r="N981" s="82" t="s">
        <v>36</v>
      </c>
      <c r="O981" s="82" t="s">
        <v>38</v>
      </c>
      <c r="P981" s="82">
        <v>100</v>
      </c>
      <c r="Q981" s="82" t="s">
        <v>2951</v>
      </c>
      <c r="R981" s="82">
        <v>100</v>
      </c>
      <c r="S981" s="82">
        <v>45658</v>
      </c>
      <c r="T981" s="82" t="s">
        <v>1323</v>
      </c>
      <c r="U981" s="82" t="s">
        <v>40</v>
      </c>
      <c r="V981" s="82">
        <v>38014</v>
      </c>
      <c r="W981" s="82" t="s">
        <v>1324</v>
      </c>
      <c r="X981" s="82" t="s">
        <v>42</v>
      </c>
      <c r="Y981" s="82" t="s">
        <v>52</v>
      </c>
      <c r="Z981" s="82">
        <v>0</v>
      </c>
      <c r="AA981" s="82">
        <v>10</v>
      </c>
      <c r="AB981" s="82" t="s">
        <v>36</v>
      </c>
      <c r="AC981" s="82" t="s">
        <v>2905</v>
      </c>
      <c r="AD981" s="82" t="s">
        <v>44</v>
      </c>
      <c r="AE981" s="82" t="s">
        <v>45</v>
      </c>
      <c r="AF981" s="82" t="s">
        <v>40</v>
      </c>
      <c r="AG981" s="82" t="s">
        <v>55</v>
      </c>
      <c r="AH981" s="82">
        <v>1381.33</v>
      </c>
      <c r="AI981" s="82"/>
      <c r="AJ981" s="82">
        <v>442.98</v>
      </c>
      <c r="AK981" s="82"/>
      <c r="AL981" s="82">
        <v>1824.31</v>
      </c>
      <c r="AM981" s="82">
        <v>60.81</v>
      </c>
      <c r="AN981" s="109">
        <f t="shared" si="68"/>
        <v>7.6012500000000003</v>
      </c>
      <c r="AO981" s="82" t="str">
        <f t="shared" si="70"/>
        <v>19228128</v>
      </c>
      <c r="AP981" s="82">
        <f>VLOOKUP(AO981,Centros!$AA$2:$AB$490,2,FALSE)</f>
        <v>777782</v>
      </c>
      <c r="AQ981" s="82" t="str">
        <f>VLOOKUP(AP981,Centros!$U$2:$V$281,2,FALSE)</f>
        <v>COCINA CENTRAL NAVE SAN FERNANDO</v>
      </c>
      <c r="AR981" s="82" t="str">
        <f>VLOOKUP(A981,Centros!$AC$2:$AE$349,3,FALSE)</f>
        <v>ALGADI</v>
      </c>
      <c r="AS981" s="82">
        <f t="shared" si="71"/>
        <v>777782</v>
      </c>
      <c r="AT981" s="82">
        <f t="shared" si="69"/>
        <v>19228</v>
      </c>
    </row>
    <row r="982" spans="1:46" x14ac:dyDescent="0.3">
      <c r="A982" s="82">
        <v>19241</v>
      </c>
      <c r="B982" s="82">
        <v>59</v>
      </c>
      <c r="C982" s="82" t="s">
        <v>10002</v>
      </c>
      <c r="D982" s="82">
        <v>59</v>
      </c>
      <c r="E982" s="82" t="s">
        <v>178</v>
      </c>
      <c r="F982" s="107">
        <v>45908</v>
      </c>
      <c r="G982" s="82"/>
      <c r="H982" s="82" t="s">
        <v>10003</v>
      </c>
      <c r="I982" s="82" t="s">
        <v>10004</v>
      </c>
      <c r="J982" s="82" t="s">
        <v>36</v>
      </c>
      <c r="K982" s="82" t="s">
        <v>10005</v>
      </c>
      <c r="L982" s="82" t="s">
        <v>10006</v>
      </c>
      <c r="M982" s="82" t="s">
        <v>10007</v>
      </c>
      <c r="N982" s="82" t="s">
        <v>10008</v>
      </c>
      <c r="O982" s="82" t="s">
        <v>176</v>
      </c>
      <c r="P982" s="82">
        <v>300</v>
      </c>
      <c r="Q982" s="82" t="s">
        <v>78</v>
      </c>
      <c r="R982" s="82">
        <v>100</v>
      </c>
      <c r="S982" s="82">
        <v>45331</v>
      </c>
      <c r="T982" s="82" t="s">
        <v>7553</v>
      </c>
      <c r="U982" s="82" t="s">
        <v>69</v>
      </c>
      <c r="V982" s="82">
        <v>26429</v>
      </c>
      <c r="W982" s="82" t="s">
        <v>115</v>
      </c>
      <c r="X982" s="82" t="s">
        <v>51</v>
      </c>
      <c r="Y982" s="82" t="s">
        <v>52</v>
      </c>
      <c r="Z982" s="82">
        <v>0</v>
      </c>
      <c r="AA982" s="82">
        <v>6</v>
      </c>
      <c r="AB982" s="82" t="s">
        <v>36</v>
      </c>
      <c r="AC982" s="82" t="s">
        <v>2911</v>
      </c>
      <c r="AD982" s="82" t="s">
        <v>44</v>
      </c>
      <c r="AE982" s="82" t="s">
        <v>45</v>
      </c>
      <c r="AF982" s="82" t="s">
        <v>69</v>
      </c>
      <c r="AG982" s="82" t="s">
        <v>46</v>
      </c>
      <c r="AH982" s="82">
        <v>2040.3</v>
      </c>
      <c r="AI982" s="82"/>
      <c r="AJ982" s="82">
        <v>654.32000000000005</v>
      </c>
      <c r="AK982" s="82"/>
      <c r="AL982" s="82">
        <v>2694.62</v>
      </c>
      <c r="AM982" s="82">
        <v>89.82</v>
      </c>
      <c r="AN982" s="109">
        <f t="shared" si="68"/>
        <v>11.227499999999999</v>
      </c>
      <c r="AO982" s="82" t="str">
        <f t="shared" si="70"/>
        <v>192418</v>
      </c>
      <c r="AP982" s="82">
        <f>VLOOKUP(AO982,Centros!$AA$2:$AB$490,2,FALSE)</f>
        <v>110303</v>
      </c>
      <c r="AQ982" s="82" t="str">
        <f>VLOOKUP(AP982,Centros!$U$2:$V$281,2,FALSE)</f>
        <v>COLEGIO IRLANDESAS BAMI</v>
      </c>
      <c r="AR982" s="82" t="str">
        <f>VLOOKUP(A982,Centros!$AC$2:$AE$349,3,FALSE)</f>
        <v>ALGADI</v>
      </c>
      <c r="AS982" s="82">
        <f t="shared" si="71"/>
        <v>110303</v>
      </c>
      <c r="AT982" s="82">
        <f t="shared" si="69"/>
        <v>19241</v>
      </c>
    </row>
    <row r="983" spans="1:46" x14ac:dyDescent="0.3">
      <c r="A983" s="82">
        <v>19241</v>
      </c>
      <c r="B983" s="82">
        <v>22</v>
      </c>
      <c r="C983" s="82" t="s">
        <v>10009</v>
      </c>
      <c r="D983" s="82">
        <v>22</v>
      </c>
      <c r="E983" s="82" t="s">
        <v>178</v>
      </c>
      <c r="F983" s="107">
        <v>45895</v>
      </c>
      <c r="G983" s="82"/>
      <c r="H983" s="82" t="s">
        <v>10010</v>
      </c>
      <c r="I983" s="82" t="s">
        <v>10011</v>
      </c>
      <c r="J983" s="82" t="s">
        <v>36</v>
      </c>
      <c r="K983" s="82" t="s">
        <v>10012</v>
      </c>
      <c r="L983" s="82" t="s">
        <v>10013</v>
      </c>
      <c r="M983" s="82" t="s">
        <v>10014</v>
      </c>
      <c r="N983" s="82" t="s">
        <v>8089</v>
      </c>
      <c r="O983" s="82" t="s">
        <v>176</v>
      </c>
      <c r="P983" s="82">
        <v>300</v>
      </c>
      <c r="Q983" s="82" t="s">
        <v>57</v>
      </c>
      <c r="R983" s="82">
        <v>57.69</v>
      </c>
      <c r="S983" s="82">
        <v>44074</v>
      </c>
      <c r="T983" s="82" t="s">
        <v>7821</v>
      </c>
      <c r="U983" s="82" t="s">
        <v>90</v>
      </c>
      <c r="V983" s="82">
        <v>26713</v>
      </c>
      <c r="W983" s="82" t="s">
        <v>111</v>
      </c>
      <c r="X983" s="82" t="s">
        <v>42</v>
      </c>
      <c r="Y983" s="82" t="s">
        <v>60</v>
      </c>
      <c r="Z983" s="82">
        <v>0</v>
      </c>
      <c r="AA983" s="82">
        <v>10</v>
      </c>
      <c r="AB983" s="82" t="s">
        <v>818</v>
      </c>
      <c r="AC983" s="82" t="s">
        <v>8596</v>
      </c>
      <c r="AD983" s="82" t="s">
        <v>8597</v>
      </c>
      <c r="AE983" s="82" t="s">
        <v>45</v>
      </c>
      <c r="AF983" s="82" t="s">
        <v>10015</v>
      </c>
      <c r="AG983" s="82" t="s">
        <v>46</v>
      </c>
      <c r="AH983" s="82">
        <v>751.31</v>
      </c>
      <c r="AI983" s="82">
        <v>85.88</v>
      </c>
      <c r="AJ983" s="82">
        <v>295.67</v>
      </c>
      <c r="AK983" s="82"/>
      <c r="AL983" s="82">
        <v>1132.8599999999999</v>
      </c>
      <c r="AM983" s="82">
        <v>36.54</v>
      </c>
      <c r="AN983" s="109">
        <f t="shared" si="68"/>
        <v>7.9173166926677068</v>
      </c>
      <c r="AO983" s="82" t="str">
        <f t="shared" si="70"/>
        <v>192413</v>
      </c>
      <c r="AP983" s="82">
        <f>VLOOKUP(AO983,Centros!$AA$2:$AB$490,2,FALSE)</f>
        <v>110105</v>
      </c>
      <c r="AQ983" s="82" t="str">
        <f>VLOOKUP(AP983,Centros!$U$2:$V$281,2,FALSE)</f>
        <v>COLEGIO SAN HERMENEGILDO</v>
      </c>
      <c r="AR983" s="82" t="str">
        <f>VLOOKUP(A983,Centros!$AC$2:$AE$349,3,FALSE)</f>
        <v>ALGADI</v>
      </c>
      <c r="AS983" s="82">
        <f t="shared" si="71"/>
        <v>110105</v>
      </c>
      <c r="AT983" s="82">
        <f t="shared" si="69"/>
        <v>19241</v>
      </c>
    </row>
    <row r="984" spans="1:46" x14ac:dyDescent="0.3">
      <c r="A984" s="82">
        <v>19208</v>
      </c>
      <c r="B984" s="82">
        <v>73</v>
      </c>
      <c r="C984" s="82" t="s">
        <v>10016</v>
      </c>
      <c r="D984" s="82">
        <v>73</v>
      </c>
      <c r="E984" s="82" t="s">
        <v>1226</v>
      </c>
      <c r="F984" s="107">
        <v>45904</v>
      </c>
      <c r="G984" s="82"/>
      <c r="H984" s="82" t="s">
        <v>10017</v>
      </c>
      <c r="I984" s="82" t="s">
        <v>10018</v>
      </c>
      <c r="J984" s="82" t="s">
        <v>36</v>
      </c>
      <c r="K984" s="82" t="s">
        <v>10019</v>
      </c>
      <c r="L984" s="82" t="s">
        <v>10020</v>
      </c>
      <c r="M984" s="82" t="s">
        <v>10021</v>
      </c>
      <c r="N984" s="82" t="s">
        <v>1243</v>
      </c>
      <c r="O984" s="82" t="s">
        <v>81</v>
      </c>
      <c r="P984" s="82">
        <v>300</v>
      </c>
      <c r="Q984" s="82" t="s">
        <v>78</v>
      </c>
      <c r="R984" s="82">
        <v>100</v>
      </c>
      <c r="S984" s="82">
        <v>45320</v>
      </c>
      <c r="T984" s="82" t="s">
        <v>1242</v>
      </c>
      <c r="U984" s="82" t="s">
        <v>2729</v>
      </c>
      <c r="V984" s="82">
        <v>26992</v>
      </c>
      <c r="W984" s="82" t="s">
        <v>111</v>
      </c>
      <c r="X984" s="82" t="s">
        <v>42</v>
      </c>
      <c r="Y984" s="82" t="s">
        <v>52</v>
      </c>
      <c r="Z984" s="82">
        <v>0</v>
      </c>
      <c r="AA984" s="82">
        <v>10</v>
      </c>
      <c r="AB984" s="82" t="s">
        <v>36</v>
      </c>
      <c r="AC984" s="82" t="s">
        <v>2906</v>
      </c>
      <c r="AD984" s="82" t="s">
        <v>44</v>
      </c>
      <c r="AE984" s="82" t="s">
        <v>45</v>
      </c>
      <c r="AF984" s="82" t="s">
        <v>40</v>
      </c>
      <c r="AG984" s="82" t="s">
        <v>46</v>
      </c>
      <c r="AH984" s="82">
        <v>1559.87</v>
      </c>
      <c r="AI984" s="82">
        <v>253.99</v>
      </c>
      <c r="AJ984" s="82">
        <v>581.70000000000005</v>
      </c>
      <c r="AK984" s="82"/>
      <c r="AL984" s="82">
        <v>2395.56</v>
      </c>
      <c r="AM984" s="82">
        <v>77.28</v>
      </c>
      <c r="AN984" s="109">
        <f t="shared" si="68"/>
        <v>9.66</v>
      </c>
      <c r="AO984" s="82" t="str">
        <f t="shared" si="70"/>
        <v>192083</v>
      </c>
      <c r="AP984" s="82">
        <f>VLOOKUP(AO984,Centros!$AA$2:$AB$490,2,FALSE)</f>
        <v>110025</v>
      </c>
      <c r="AQ984" s="82" t="str">
        <f>VLOOKUP(AP984,Centros!$U$2:$V$281,2,FALSE)</f>
        <v>COLEGIO TERESIANAS GANDUXER</v>
      </c>
      <c r="AR984" s="82" t="str">
        <f>VLOOKUP(A984,Centros!$AC$2:$AE$349,3,FALSE)</f>
        <v>ALGADI</v>
      </c>
      <c r="AS984" s="82">
        <f t="shared" si="71"/>
        <v>110025</v>
      </c>
      <c r="AT984" s="82">
        <f t="shared" si="69"/>
        <v>19208</v>
      </c>
    </row>
    <row r="985" spans="1:46" x14ac:dyDescent="0.3">
      <c r="A985" s="82">
        <v>19228</v>
      </c>
      <c r="B985" s="82">
        <v>95</v>
      </c>
      <c r="C985" s="82" t="s">
        <v>6916</v>
      </c>
      <c r="D985" s="82">
        <v>95</v>
      </c>
      <c r="E985" s="82" t="s">
        <v>35</v>
      </c>
      <c r="F985" s="107">
        <v>45904</v>
      </c>
      <c r="G985" s="82"/>
      <c r="H985" s="82" t="s">
        <v>6917</v>
      </c>
      <c r="I985" s="82" t="s">
        <v>6918</v>
      </c>
      <c r="J985" s="82" t="s">
        <v>6919</v>
      </c>
      <c r="K985" s="82" t="s">
        <v>6920</v>
      </c>
      <c r="L985" s="82" t="s">
        <v>6921</v>
      </c>
      <c r="M985" s="82" t="s">
        <v>6922</v>
      </c>
      <c r="N985" s="82" t="s">
        <v>163</v>
      </c>
      <c r="O985" s="82" t="s">
        <v>38</v>
      </c>
      <c r="P985" s="82">
        <v>300</v>
      </c>
      <c r="Q985" s="82" t="s">
        <v>78</v>
      </c>
      <c r="R985" s="82">
        <v>87.5</v>
      </c>
      <c r="S985" s="82">
        <v>39722</v>
      </c>
      <c r="T985" s="82" t="s">
        <v>49</v>
      </c>
      <c r="U985" s="82" t="s">
        <v>58</v>
      </c>
      <c r="V985" s="82">
        <v>31867</v>
      </c>
      <c r="W985" s="82" t="s">
        <v>50</v>
      </c>
      <c r="X985" s="82" t="s">
        <v>42</v>
      </c>
      <c r="Y985" s="82" t="s">
        <v>36</v>
      </c>
      <c r="Z985" s="82">
        <v>0</v>
      </c>
      <c r="AA985" s="82">
        <v>10</v>
      </c>
      <c r="AB985" s="82" t="s">
        <v>36</v>
      </c>
      <c r="AC985" s="82" t="s">
        <v>2905</v>
      </c>
      <c r="AD985" s="82" t="s">
        <v>44</v>
      </c>
      <c r="AE985" s="82" t="s">
        <v>53</v>
      </c>
      <c r="AF985" s="82" t="s">
        <v>54</v>
      </c>
      <c r="AG985" s="82" t="s">
        <v>55</v>
      </c>
      <c r="AH985" s="82">
        <v>1177.77</v>
      </c>
      <c r="AI985" s="82">
        <v>158.63</v>
      </c>
      <c r="AJ985" s="82">
        <v>429.59</v>
      </c>
      <c r="AK985" s="82"/>
      <c r="AL985" s="82">
        <v>1765.99</v>
      </c>
      <c r="AM985" s="82">
        <v>58.87</v>
      </c>
      <c r="AN985" s="109">
        <f t="shared" si="68"/>
        <v>8.41</v>
      </c>
      <c r="AO985" s="82" t="str">
        <f t="shared" si="70"/>
        <v>1922812</v>
      </c>
      <c r="AP985" s="82">
        <f>VLOOKUP(AO985,Centros!$AA$2:$AB$490,2,FALSE)</f>
        <v>110064</v>
      </c>
      <c r="AQ985" s="82" t="str">
        <f>VLOOKUP(AP985,Centros!$U$2:$V$281,2,FALSE)</f>
        <v>COLEGIO SAGRADA FAMILIA</v>
      </c>
      <c r="AR985" s="82" t="str">
        <f>VLOOKUP(A985,Centros!$AC$2:$AE$349,3,FALSE)</f>
        <v>ALGADI</v>
      </c>
      <c r="AS985" s="82">
        <f t="shared" si="71"/>
        <v>110064</v>
      </c>
      <c r="AT985" s="82">
        <f t="shared" si="69"/>
        <v>19228</v>
      </c>
    </row>
    <row r="986" spans="1:46" x14ac:dyDescent="0.3">
      <c r="A986" s="82">
        <v>20028</v>
      </c>
      <c r="B986" s="82">
        <v>424</v>
      </c>
      <c r="C986" s="82" t="s">
        <v>10022</v>
      </c>
      <c r="D986" s="82">
        <v>424</v>
      </c>
      <c r="E986" s="82" t="s">
        <v>63</v>
      </c>
      <c r="F986" s="107">
        <v>45908</v>
      </c>
      <c r="G986" s="82"/>
      <c r="H986" s="82" t="s">
        <v>10023</v>
      </c>
      <c r="I986" s="82" t="s">
        <v>10024</v>
      </c>
      <c r="J986" s="82" t="s">
        <v>36</v>
      </c>
      <c r="K986" s="82" t="s">
        <v>10025</v>
      </c>
      <c r="L986" s="82" t="s">
        <v>10026</v>
      </c>
      <c r="M986" s="82" t="s">
        <v>10027</v>
      </c>
      <c r="N986" s="82" t="s">
        <v>206</v>
      </c>
      <c r="O986" s="82" t="s">
        <v>38</v>
      </c>
      <c r="P986" s="82">
        <v>300</v>
      </c>
      <c r="Q986" s="82" t="s">
        <v>78</v>
      </c>
      <c r="R986" s="82">
        <v>25</v>
      </c>
      <c r="S986" s="82">
        <v>45567</v>
      </c>
      <c r="T986" s="82" t="s">
        <v>5605</v>
      </c>
      <c r="U986" s="82" t="s">
        <v>79</v>
      </c>
      <c r="V986" s="82">
        <v>35726</v>
      </c>
      <c r="W986" s="82" t="s">
        <v>158</v>
      </c>
      <c r="X986" s="82" t="s">
        <v>42</v>
      </c>
      <c r="Y986" s="82" t="s">
        <v>290</v>
      </c>
      <c r="Z986" s="82">
        <v>0</v>
      </c>
      <c r="AA986" s="82">
        <v>10</v>
      </c>
      <c r="AB986" s="82" t="s">
        <v>36</v>
      </c>
      <c r="AC986" s="82" t="s">
        <v>2905</v>
      </c>
      <c r="AD986" s="82" t="s">
        <v>44</v>
      </c>
      <c r="AE986" s="82" t="s">
        <v>45</v>
      </c>
      <c r="AF986" s="82" t="s">
        <v>5324</v>
      </c>
      <c r="AG986" s="82" t="s">
        <v>46</v>
      </c>
      <c r="AH986" s="82">
        <v>300.01</v>
      </c>
      <c r="AI986" s="82">
        <v>45.32</v>
      </c>
      <c r="AJ986" s="82">
        <v>126.95</v>
      </c>
      <c r="AK986" s="82"/>
      <c r="AL986" s="82">
        <v>472.28</v>
      </c>
      <c r="AM986" s="82">
        <v>15.74</v>
      </c>
      <c r="AN986" s="109">
        <f t="shared" si="68"/>
        <v>7.87</v>
      </c>
      <c r="AO986" s="82" t="str">
        <f t="shared" si="70"/>
        <v>2002825</v>
      </c>
      <c r="AP986" s="82">
        <f>VLOOKUP(AO986,Centros!$AA$2:$AB$490,2,FALSE)</f>
        <v>110801</v>
      </c>
      <c r="AQ986" s="82" t="str">
        <f>VLOOKUP(AP986,Centros!$U$2:$V$281,2,FALSE)</f>
        <v>COL. VEDRUNA CARABANCHEL</v>
      </c>
      <c r="AR986" s="82" t="str">
        <f>VLOOKUP(A986,Centros!$AC$2:$AE$349,3,FALSE)</f>
        <v>SMI</v>
      </c>
      <c r="AS986" s="82">
        <f t="shared" si="71"/>
        <v>110801</v>
      </c>
      <c r="AT986" s="82">
        <f t="shared" si="69"/>
        <v>20028</v>
      </c>
    </row>
    <row r="987" spans="1:46" x14ac:dyDescent="0.3">
      <c r="A987" s="82">
        <v>19228</v>
      </c>
      <c r="B987" s="82">
        <v>96</v>
      </c>
      <c r="C987" s="82" t="s">
        <v>6923</v>
      </c>
      <c r="D987" s="82">
        <v>96</v>
      </c>
      <c r="E987" s="82" t="s">
        <v>35</v>
      </c>
      <c r="F987" s="107">
        <v>45904</v>
      </c>
      <c r="G987" s="82"/>
      <c r="H987" s="82" t="s">
        <v>6924</v>
      </c>
      <c r="I987" s="82" t="s">
        <v>6925</v>
      </c>
      <c r="J987" s="82" t="s">
        <v>6926</v>
      </c>
      <c r="K987" s="82" t="s">
        <v>6927</v>
      </c>
      <c r="L987" s="82" t="s">
        <v>6928</v>
      </c>
      <c r="M987" s="82" t="s">
        <v>6929</v>
      </c>
      <c r="N987" s="82" t="s">
        <v>77</v>
      </c>
      <c r="O987" s="82" t="s">
        <v>38</v>
      </c>
      <c r="P987" s="82">
        <v>300</v>
      </c>
      <c r="Q987" s="82" t="s">
        <v>85</v>
      </c>
      <c r="R987" s="82">
        <v>100</v>
      </c>
      <c r="S987" s="82">
        <v>37158</v>
      </c>
      <c r="T987" s="82" t="s">
        <v>49</v>
      </c>
      <c r="U987" s="82" t="s">
        <v>153</v>
      </c>
      <c r="V987" s="82">
        <v>24602</v>
      </c>
      <c r="W987" s="82" t="s">
        <v>50</v>
      </c>
      <c r="X987" s="82" t="s">
        <v>42</v>
      </c>
      <c r="Y987" s="82" t="s">
        <v>52</v>
      </c>
      <c r="Z987" s="82">
        <v>0</v>
      </c>
      <c r="AA987" s="82">
        <v>4</v>
      </c>
      <c r="AB987" s="82" t="s">
        <v>36</v>
      </c>
      <c r="AC987" s="82" t="s">
        <v>2905</v>
      </c>
      <c r="AD987" s="82" t="s">
        <v>44</v>
      </c>
      <c r="AE987" s="82" t="s">
        <v>53</v>
      </c>
      <c r="AF987" s="82" t="s">
        <v>36</v>
      </c>
      <c r="AG987" s="82" t="s">
        <v>46</v>
      </c>
      <c r="AH987" s="82">
        <v>1586.44</v>
      </c>
      <c r="AI987" s="82">
        <v>219.89</v>
      </c>
      <c r="AJ987" s="82">
        <v>579.28</v>
      </c>
      <c r="AK987" s="82"/>
      <c r="AL987" s="82">
        <v>2385.61</v>
      </c>
      <c r="AM987" s="82">
        <v>79.52</v>
      </c>
      <c r="AN987" s="109">
        <f t="shared" si="68"/>
        <v>9.94</v>
      </c>
      <c r="AO987" s="82" t="str">
        <f t="shared" si="70"/>
        <v>1922812</v>
      </c>
      <c r="AP987" s="82">
        <f>VLOOKUP(AO987,Centros!$AA$2:$AB$490,2,FALSE)</f>
        <v>110064</v>
      </c>
      <c r="AQ987" s="82" t="str">
        <f>VLOOKUP(AP987,Centros!$U$2:$V$281,2,FALSE)</f>
        <v>COLEGIO SAGRADA FAMILIA</v>
      </c>
      <c r="AR987" s="82" t="str">
        <f>VLOOKUP(A987,Centros!$AC$2:$AE$349,3,FALSE)</f>
        <v>ALGADI</v>
      </c>
      <c r="AS987" s="82">
        <f t="shared" si="71"/>
        <v>110064</v>
      </c>
      <c r="AT987" s="82">
        <f t="shared" si="69"/>
        <v>19228</v>
      </c>
    </row>
    <row r="988" spans="1:46" x14ac:dyDescent="0.3">
      <c r="A988" s="82">
        <v>19228</v>
      </c>
      <c r="B988" s="82">
        <v>192</v>
      </c>
      <c r="C988" s="82" t="s">
        <v>10028</v>
      </c>
      <c r="D988" s="82">
        <v>192</v>
      </c>
      <c r="E988" s="82" t="s">
        <v>35</v>
      </c>
      <c r="F988" s="107">
        <v>45904</v>
      </c>
      <c r="G988" s="82"/>
      <c r="H988" s="82" t="s">
        <v>10029</v>
      </c>
      <c r="I988" s="82" t="s">
        <v>10030</v>
      </c>
      <c r="J988" s="82" t="s">
        <v>10031</v>
      </c>
      <c r="K988" s="82" t="s">
        <v>10032</v>
      </c>
      <c r="L988" s="82" t="s">
        <v>10033</v>
      </c>
      <c r="M988" s="82" t="s">
        <v>10034</v>
      </c>
      <c r="N988" s="82" t="s">
        <v>174</v>
      </c>
      <c r="O988" s="82" t="s">
        <v>38</v>
      </c>
      <c r="P988" s="82">
        <v>300</v>
      </c>
      <c r="Q988" s="82" t="s">
        <v>57</v>
      </c>
      <c r="R988" s="82">
        <v>50</v>
      </c>
      <c r="S988" s="82">
        <v>37676</v>
      </c>
      <c r="T988" s="82" t="s">
        <v>8305</v>
      </c>
      <c r="U988" s="82" t="s">
        <v>259</v>
      </c>
      <c r="V988" s="82">
        <v>23769</v>
      </c>
      <c r="W988" s="82" t="s">
        <v>158</v>
      </c>
      <c r="X988" s="82" t="s">
        <v>42</v>
      </c>
      <c r="Y988" s="82" t="s">
        <v>36</v>
      </c>
      <c r="Z988" s="82">
        <v>0</v>
      </c>
      <c r="AA988" s="82">
        <v>4</v>
      </c>
      <c r="AB988" s="82" t="s">
        <v>36</v>
      </c>
      <c r="AC988" s="82" t="s">
        <v>2905</v>
      </c>
      <c r="AD988" s="82" t="s">
        <v>44</v>
      </c>
      <c r="AE988" s="82" t="s">
        <v>61</v>
      </c>
      <c r="AF988" s="82" t="s">
        <v>71</v>
      </c>
      <c r="AG988" s="82" t="s">
        <v>46</v>
      </c>
      <c r="AH988" s="82">
        <v>1079.06</v>
      </c>
      <c r="AI988" s="82">
        <v>99.53</v>
      </c>
      <c r="AJ988" s="82">
        <v>377.98</v>
      </c>
      <c r="AK988" s="82"/>
      <c r="AL988" s="82">
        <v>1556.57</v>
      </c>
      <c r="AM988" s="82">
        <v>51.89</v>
      </c>
      <c r="AN988" s="109">
        <f t="shared" si="68"/>
        <v>12.9725</v>
      </c>
      <c r="AO988" s="82" t="str">
        <f t="shared" si="70"/>
        <v>1922825</v>
      </c>
      <c r="AP988" s="82">
        <f>VLOOKUP(AO988,Centros!$AA$2:$AB$490,2,FALSE)</f>
        <v>110056</v>
      </c>
      <c r="AQ988" s="82" t="str">
        <f>VLOOKUP(AP988,Centros!$U$2:$V$281,2,FALSE)</f>
        <v>COLEGIO RAIMUNDO LULIO</v>
      </c>
      <c r="AR988" s="82" t="str">
        <f>VLOOKUP(A988,Centros!$AC$2:$AE$349,3,FALSE)</f>
        <v>ALGADI</v>
      </c>
      <c r="AS988" s="82">
        <f t="shared" si="71"/>
        <v>110056</v>
      </c>
      <c r="AT988" s="82">
        <f t="shared" si="69"/>
        <v>19228</v>
      </c>
    </row>
    <row r="989" spans="1:46" x14ac:dyDescent="0.3">
      <c r="A989" s="82">
        <v>19228</v>
      </c>
      <c r="B989" s="82">
        <v>1545</v>
      </c>
      <c r="C989" s="82" t="s">
        <v>4784</v>
      </c>
      <c r="D989" s="82">
        <v>1545</v>
      </c>
      <c r="E989" s="82" t="s">
        <v>35</v>
      </c>
      <c r="F989" s="107">
        <v>45306</v>
      </c>
      <c r="G989" s="82"/>
      <c r="H989" s="82" t="s">
        <v>4785</v>
      </c>
      <c r="I989" s="82" t="s">
        <v>4786</v>
      </c>
      <c r="J989" s="82" t="s">
        <v>36</v>
      </c>
      <c r="K989" s="82" t="s">
        <v>4787</v>
      </c>
      <c r="L989" s="82" t="s">
        <v>4788</v>
      </c>
      <c r="M989" s="82" t="s">
        <v>4789</v>
      </c>
      <c r="N989" s="82" t="s">
        <v>154</v>
      </c>
      <c r="O989" s="82" t="s">
        <v>38</v>
      </c>
      <c r="P989" s="82">
        <v>200</v>
      </c>
      <c r="Q989" s="82" t="s">
        <v>2925</v>
      </c>
      <c r="R989" s="82">
        <v>87.5</v>
      </c>
      <c r="S989" s="82">
        <v>40529</v>
      </c>
      <c r="T989" s="82" t="s">
        <v>4790</v>
      </c>
      <c r="U989" s="82" t="s">
        <v>126</v>
      </c>
      <c r="V989" s="82">
        <v>23386</v>
      </c>
      <c r="W989" s="82" t="s">
        <v>294</v>
      </c>
      <c r="X989" s="82" t="s">
        <v>42</v>
      </c>
      <c r="Y989" s="82" t="s">
        <v>36</v>
      </c>
      <c r="Z989" s="82">
        <v>1</v>
      </c>
      <c r="AA989" s="82">
        <v>6</v>
      </c>
      <c r="AB989" s="82" t="s">
        <v>36</v>
      </c>
      <c r="AC989" s="82" t="s">
        <v>2905</v>
      </c>
      <c r="AD989" s="82" t="s">
        <v>44</v>
      </c>
      <c r="AE989" s="82" t="s">
        <v>45</v>
      </c>
      <c r="AF989" s="82" t="s">
        <v>352</v>
      </c>
      <c r="AG989" s="82" t="s">
        <v>46</v>
      </c>
      <c r="AH989" s="82">
        <v>1239.99</v>
      </c>
      <c r="AI989" s="82">
        <v>169</v>
      </c>
      <c r="AJ989" s="82">
        <v>451.85</v>
      </c>
      <c r="AK989" s="82"/>
      <c r="AL989" s="82">
        <v>1860.84</v>
      </c>
      <c r="AM989" s="82">
        <v>62.03</v>
      </c>
      <c r="AN989" s="109">
        <f t="shared" si="68"/>
        <v>8.8614285714285721</v>
      </c>
      <c r="AO989" s="82" t="str">
        <f t="shared" si="70"/>
        <v>1922827</v>
      </c>
      <c r="AP989" s="82">
        <f>VLOOKUP(AO989,Centros!$AA$2:$AB$490,2,FALSE)</f>
        <v>510006</v>
      </c>
      <c r="AQ989" s="82" t="str">
        <f>VLOOKUP(AP989,Centros!$U$2:$V$281,2,FALSE)</f>
        <v>C.P. CONCEPCIONISTAS - BELISANA</v>
      </c>
      <c r="AR989" s="82" t="str">
        <f>VLOOKUP(A989,Centros!$AC$2:$AE$349,3,FALSE)</f>
        <v>ALGADI</v>
      </c>
      <c r="AS989" s="82">
        <f t="shared" si="71"/>
        <v>510006</v>
      </c>
      <c r="AT989" s="82">
        <f t="shared" si="69"/>
        <v>19228</v>
      </c>
    </row>
    <row r="990" spans="1:46" x14ac:dyDescent="0.3">
      <c r="A990" s="82">
        <v>19228</v>
      </c>
      <c r="B990" s="82">
        <v>2223</v>
      </c>
      <c r="C990" s="82" t="s">
        <v>10035</v>
      </c>
      <c r="D990" s="82">
        <v>2223</v>
      </c>
      <c r="E990" s="82" t="s">
        <v>35</v>
      </c>
      <c r="F990" s="107">
        <v>45901</v>
      </c>
      <c r="G990" s="82"/>
      <c r="H990" s="82" t="s">
        <v>10036</v>
      </c>
      <c r="I990" s="82" t="s">
        <v>10037</v>
      </c>
      <c r="J990" s="82" t="s">
        <v>36</v>
      </c>
      <c r="K990" s="82" t="s">
        <v>10038</v>
      </c>
      <c r="L990" s="82" t="s">
        <v>10039</v>
      </c>
      <c r="M990" s="82" t="s">
        <v>10040</v>
      </c>
      <c r="N990" s="82" t="s">
        <v>37</v>
      </c>
      <c r="O990" s="82" t="s">
        <v>38</v>
      </c>
      <c r="P990" s="82">
        <v>510</v>
      </c>
      <c r="Q990" s="82" t="s">
        <v>48</v>
      </c>
      <c r="R990" s="82">
        <v>50</v>
      </c>
      <c r="S990" s="82">
        <v>45901</v>
      </c>
      <c r="T990" s="82" t="s">
        <v>2829</v>
      </c>
      <c r="U990" s="82" t="s">
        <v>40</v>
      </c>
      <c r="V990" s="82">
        <v>33193</v>
      </c>
      <c r="W990" s="82" t="s">
        <v>234</v>
      </c>
      <c r="X990" s="82" t="s">
        <v>42</v>
      </c>
      <c r="Y990" s="82" t="s">
        <v>43</v>
      </c>
      <c r="Z990" s="82">
        <v>0</v>
      </c>
      <c r="AA990" s="82">
        <v>10</v>
      </c>
      <c r="AB990" s="82" t="s">
        <v>36</v>
      </c>
      <c r="AC990" s="82" t="s">
        <v>2905</v>
      </c>
      <c r="AD990" s="82" t="s">
        <v>44</v>
      </c>
      <c r="AE990" s="82" t="s">
        <v>45</v>
      </c>
      <c r="AF990" s="82" t="s">
        <v>257</v>
      </c>
      <c r="AG990" s="82" t="s">
        <v>46</v>
      </c>
      <c r="AH990" s="82">
        <v>600.02</v>
      </c>
      <c r="AI990" s="82">
        <v>90.64</v>
      </c>
      <c r="AJ990" s="82">
        <v>245.47</v>
      </c>
      <c r="AK990" s="82"/>
      <c r="AL990" s="82">
        <v>936.13</v>
      </c>
      <c r="AM990" s="82">
        <v>31.2</v>
      </c>
      <c r="AN990" s="109">
        <f t="shared" si="68"/>
        <v>7.8</v>
      </c>
      <c r="AO990" s="82" t="str">
        <f t="shared" si="70"/>
        <v>192286</v>
      </c>
      <c r="AP990" s="82">
        <f>VLOOKUP(AO990,Centros!$AA$2:$AB$490,2,FALSE)</f>
        <v>110065</v>
      </c>
      <c r="AQ990" s="82" t="str">
        <f>VLOOKUP(AP990,Centros!$U$2:$V$281,2,FALSE)</f>
        <v>COLEGIO SANTA RITA</v>
      </c>
      <c r="AR990" s="82" t="str">
        <f>VLOOKUP(A990,Centros!$AC$2:$AE$349,3,FALSE)</f>
        <v>ALGADI</v>
      </c>
      <c r="AS990" s="82">
        <f t="shared" si="71"/>
        <v>110065</v>
      </c>
      <c r="AT990" s="82">
        <f t="shared" si="69"/>
        <v>19228</v>
      </c>
    </row>
    <row r="991" spans="1:46" x14ac:dyDescent="0.3">
      <c r="A991" s="82">
        <v>19228</v>
      </c>
      <c r="B991" s="82">
        <v>193</v>
      </c>
      <c r="C991" s="82" t="s">
        <v>10041</v>
      </c>
      <c r="D991" s="82">
        <v>193</v>
      </c>
      <c r="E991" s="82" t="s">
        <v>35</v>
      </c>
      <c r="F991" s="107">
        <v>45904</v>
      </c>
      <c r="G991" s="82"/>
      <c r="H991" s="82" t="s">
        <v>10042</v>
      </c>
      <c r="I991" s="82" t="s">
        <v>10043</v>
      </c>
      <c r="J991" s="82" t="s">
        <v>10044</v>
      </c>
      <c r="K991" s="82" t="s">
        <v>10045</v>
      </c>
      <c r="L991" s="82" t="s">
        <v>10046</v>
      </c>
      <c r="M991" s="82" t="s">
        <v>10047</v>
      </c>
      <c r="N991" s="82" t="s">
        <v>163</v>
      </c>
      <c r="O991" s="82" t="s">
        <v>38</v>
      </c>
      <c r="P991" s="82">
        <v>300</v>
      </c>
      <c r="Q991" s="82" t="s">
        <v>57</v>
      </c>
      <c r="R991" s="82">
        <v>38.46</v>
      </c>
      <c r="S991" s="82">
        <v>42278</v>
      </c>
      <c r="T991" s="82" t="s">
        <v>8305</v>
      </c>
      <c r="U991" s="82" t="s">
        <v>90</v>
      </c>
      <c r="V991" s="82">
        <v>24990</v>
      </c>
      <c r="W991" s="82" t="s">
        <v>158</v>
      </c>
      <c r="X991" s="82" t="s">
        <v>42</v>
      </c>
      <c r="Y991" s="82" t="s">
        <v>36</v>
      </c>
      <c r="Z991" s="82">
        <v>0</v>
      </c>
      <c r="AA991" s="82">
        <v>10</v>
      </c>
      <c r="AB991" s="82" t="s">
        <v>818</v>
      </c>
      <c r="AC991" s="82" t="s">
        <v>2825</v>
      </c>
      <c r="AD991" s="82" t="s">
        <v>92</v>
      </c>
      <c r="AE991" s="82" t="s">
        <v>61</v>
      </c>
      <c r="AF991" s="82" t="s">
        <v>7434</v>
      </c>
      <c r="AG991" s="82" t="s">
        <v>46</v>
      </c>
      <c r="AH991" s="82">
        <v>585.83000000000004</v>
      </c>
      <c r="AI991" s="82">
        <v>84.1</v>
      </c>
      <c r="AJ991" s="82">
        <v>228.92</v>
      </c>
      <c r="AK991" s="82"/>
      <c r="AL991" s="82">
        <v>898.85</v>
      </c>
      <c r="AM991" s="82">
        <v>29</v>
      </c>
      <c r="AN991" s="109">
        <f t="shared" si="68"/>
        <v>9.4253770150806027</v>
      </c>
      <c r="AO991" s="82" t="str">
        <f t="shared" si="70"/>
        <v>1922825</v>
      </c>
      <c r="AP991" s="82">
        <f>VLOOKUP(AO991,Centros!$AA$2:$AB$490,2,FALSE)</f>
        <v>110056</v>
      </c>
      <c r="AQ991" s="82" t="str">
        <f>VLOOKUP(AP991,Centros!$U$2:$V$281,2,FALSE)</f>
        <v>COLEGIO RAIMUNDO LULIO</v>
      </c>
      <c r="AR991" s="82" t="str">
        <f>VLOOKUP(A991,Centros!$AC$2:$AE$349,3,FALSE)</f>
        <v>ALGADI</v>
      </c>
      <c r="AS991" s="82">
        <f t="shared" si="71"/>
        <v>110056</v>
      </c>
      <c r="AT991" s="82">
        <f t="shared" si="69"/>
        <v>19228</v>
      </c>
    </row>
    <row r="992" spans="1:46" x14ac:dyDescent="0.3">
      <c r="A992" s="82">
        <v>19208</v>
      </c>
      <c r="B992" s="82">
        <v>68</v>
      </c>
      <c r="C992" s="82" t="s">
        <v>6930</v>
      </c>
      <c r="D992" s="82">
        <v>68</v>
      </c>
      <c r="E992" s="82" t="s">
        <v>1226</v>
      </c>
      <c r="F992" s="107">
        <v>45894</v>
      </c>
      <c r="G992" s="82"/>
      <c r="H992" s="82" t="s">
        <v>6931</v>
      </c>
      <c r="I992" s="82" t="s">
        <v>6932</v>
      </c>
      <c r="J992" s="82" t="s">
        <v>36</v>
      </c>
      <c r="K992" s="82" t="s">
        <v>6933</v>
      </c>
      <c r="L992" s="82" t="s">
        <v>228</v>
      </c>
      <c r="M992" s="82" t="s">
        <v>6934</v>
      </c>
      <c r="N992" s="82" t="s">
        <v>1241</v>
      </c>
      <c r="O992" s="82" t="s">
        <v>81</v>
      </c>
      <c r="P992" s="82">
        <v>300</v>
      </c>
      <c r="Q992" s="82" t="s">
        <v>78</v>
      </c>
      <c r="R992" s="82">
        <v>68.75</v>
      </c>
      <c r="S992" s="82">
        <v>44809</v>
      </c>
      <c r="T992" s="82" t="s">
        <v>1228</v>
      </c>
      <c r="U992" s="82" t="s">
        <v>257</v>
      </c>
      <c r="V992" s="82">
        <v>34904</v>
      </c>
      <c r="W992" s="82" t="s">
        <v>70</v>
      </c>
      <c r="X992" s="82" t="s">
        <v>42</v>
      </c>
      <c r="Y992" s="82" t="s">
        <v>52</v>
      </c>
      <c r="Z992" s="82">
        <v>0</v>
      </c>
      <c r="AA992" s="82">
        <v>10</v>
      </c>
      <c r="AB992" s="82" t="s">
        <v>36</v>
      </c>
      <c r="AC992" s="82" t="s">
        <v>2906</v>
      </c>
      <c r="AD992" s="82" t="s">
        <v>44</v>
      </c>
      <c r="AE992" s="82" t="s">
        <v>45</v>
      </c>
      <c r="AF992" s="82" t="s">
        <v>257</v>
      </c>
      <c r="AG992" s="82" t="s">
        <v>46</v>
      </c>
      <c r="AH992" s="82">
        <v>1092.5899999999999</v>
      </c>
      <c r="AI992" s="82">
        <v>174.62</v>
      </c>
      <c r="AJ992" s="82">
        <v>406.39</v>
      </c>
      <c r="AK992" s="82"/>
      <c r="AL992" s="82">
        <v>1673.6</v>
      </c>
      <c r="AM992" s="82">
        <v>53.99</v>
      </c>
      <c r="AN992" s="109">
        <f t="shared" si="68"/>
        <v>9.8163636363636364</v>
      </c>
      <c r="AO992" s="82" t="str">
        <f t="shared" si="70"/>
        <v>192081</v>
      </c>
      <c r="AP992" s="82">
        <f>VLOOKUP(AO992,Centros!$AA$2:$AB$490,2,FALSE)</f>
        <v>110067</v>
      </c>
      <c r="AQ992" s="82" t="str">
        <f>VLOOKUP(AP992,Centros!$U$2:$V$281,2,FALSE)</f>
        <v>COL-LEGI PADRE DAMIAN VALLVIDRERA</v>
      </c>
      <c r="AR992" s="82" t="str">
        <f>VLOOKUP(A992,Centros!$AC$2:$AE$349,3,FALSE)</f>
        <v>ALGADI</v>
      </c>
      <c r="AS992" s="82">
        <f t="shared" si="71"/>
        <v>110067</v>
      </c>
      <c r="AT992" s="82">
        <f t="shared" si="69"/>
        <v>19208</v>
      </c>
    </row>
    <row r="993" spans="1:46" x14ac:dyDescent="0.3">
      <c r="A993" s="82">
        <v>19228</v>
      </c>
      <c r="B993" s="82">
        <v>1471</v>
      </c>
      <c r="C993" s="82" t="s">
        <v>10048</v>
      </c>
      <c r="D993" s="82">
        <v>1471</v>
      </c>
      <c r="E993" s="82" t="s">
        <v>35</v>
      </c>
      <c r="F993" s="107">
        <v>45904</v>
      </c>
      <c r="G993" s="82"/>
      <c r="H993" s="82" t="s">
        <v>10049</v>
      </c>
      <c r="I993" s="82" t="s">
        <v>10050</v>
      </c>
      <c r="J993" s="82" t="s">
        <v>36</v>
      </c>
      <c r="K993" s="82" t="s">
        <v>10051</v>
      </c>
      <c r="L993" s="82" t="s">
        <v>10052</v>
      </c>
      <c r="M993" s="82" t="s">
        <v>10053</v>
      </c>
      <c r="N993" s="82" t="s">
        <v>253</v>
      </c>
      <c r="O993" s="82" t="s">
        <v>38</v>
      </c>
      <c r="P993" s="82">
        <v>389</v>
      </c>
      <c r="Q993" s="82" t="s">
        <v>167</v>
      </c>
      <c r="R993" s="82">
        <v>50</v>
      </c>
      <c r="S993" s="82">
        <v>45544</v>
      </c>
      <c r="T993" s="82" t="s">
        <v>2839</v>
      </c>
      <c r="U993" s="82" t="s">
        <v>40</v>
      </c>
      <c r="V993" s="82">
        <v>36894</v>
      </c>
      <c r="W993" s="82" t="s">
        <v>159</v>
      </c>
      <c r="X993" s="82" t="s">
        <v>42</v>
      </c>
      <c r="Y993" s="82" t="s">
        <v>52</v>
      </c>
      <c r="Z993" s="82">
        <v>0</v>
      </c>
      <c r="AA993" s="82">
        <v>10</v>
      </c>
      <c r="AB993" s="82" t="s">
        <v>36</v>
      </c>
      <c r="AC993" s="82" t="s">
        <v>2905</v>
      </c>
      <c r="AD993" s="82" t="s">
        <v>44</v>
      </c>
      <c r="AE993" s="82" t="s">
        <v>45</v>
      </c>
      <c r="AF993" s="82" t="s">
        <v>40</v>
      </c>
      <c r="AG993" s="82" t="s">
        <v>55</v>
      </c>
      <c r="AH993" s="82">
        <v>600.02</v>
      </c>
      <c r="AI993" s="82">
        <v>90.64</v>
      </c>
      <c r="AJ993" s="82">
        <v>245.47</v>
      </c>
      <c r="AK993" s="82"/>
      <c r="AL993" s="82">
        <v>936.13</v>
      </c>
      <c r="AM993" s="82">
        <v>31.2</v>
      </c>
      <c r="AN993" s="109">
        <f t="shared" si="68"/>
        <v>7.8</v>
      </c>
      <c r="AO993" s="82" t="str">
        <f t="shared" si="70"/>
        <v>1922850</v>
      </c>
      <c r="AP993" s="82">
        <f>VLOOKUP(AO993,Centros!$AA$2:$AB$490,2,FALSE)</f>
        <v>110091</v>
      </c>
      <c r="AQ993" s="82" t="str">
        <f>VLOOKUP(AP993,Centros!$U$2:$V$281,2,FALSE)</f>
        <v>COLEGIO CLARET -MADRID</v>
      </c>
      <c r="AR993" s="82" t="str">
        <f>VLOOKUP(A993,Centros!$AC$2:$AE$349,3,FALSE)</f>
        <v>ALGADI</v>
      </c>
      <c r="AS993" s="82">
        <f t="shared" si="71"/>
        <v>110091</v>
      </c>
      <c r="AT993" s="82">
        <f t="shared" si="69"/>
        <v>19228</v>
      </c>
    </row>
    <row r="994" spans="1:46" x14ac:dyDescent="0.3">
      <c r="A994" s="82">
        <v>20028</v>
      </c>
      <c r="B994" s="82">
        <v>965</v>
      </c>
      <c r="C994" s="82" t="s">
        <v>10054</v>
      </c>
      <c r="D994" s="82">
        <v>965</v>
      </c>
      <c r="E994" s="82" t="s">
        <v>63</v>
      </c>
      <c r="F994" s="107">
        <v>45908</v>
      </c>
      <c r="G994" s="82"/>
      <c r="H994" s="82" t="s">
        <v>10055</v>
      </c>
      <c r="I994" s="82" t="s">
        <v>10056</v>
      </c>
      <c r="J994" s="82" t="s">
        <v>36</v>
      </c>
      <c r="K994" s="82" t="s">
        <v>10057</v>
      </c>
      <c r="L994" s="82" t="s">
        <v>10058</v>
      </c>
      <c r="M994" s="82" t="s">
        <v>10059</v>
      </c>
      <c r="N994" s="82" t="s">
        <v>37</v>
      </c>
      <c r="O994" s="82" t="s">
        <v>38</v>
      </c>
      <c r="P994" s="82">
        <v>300</v>
      </c>
      <c r="Q994" s="82" t="s">
        <v>78</v>
      </c>
      <c r="R994" s="82">
        <v>31.25</v>
      </c>
      <c r="S994" s="82">
        <v>45622</v>
      </c>
      <c r="T994" s="82" t="s">
        <v>5833</v>
      </c>
      <c r="U994" s="82" t="s">
        <v>79</v>
      </c>
      <c r="V994" s="82">
        <v>30734</v>
      </c>
      <c r="W994" s="82" t="s">
        <v>142</v>
      </c>
      <c r="X994" s="82" t="s">
        <v>42</v>
      </c>
      <c r="Y994" s="82" t="s">
        <v>43</v>
      </c>
      <c r="Z994" s="82">
        <v>0</v>
      </c>
      <c r="AA994" s="82">
        <v>10</v>
      </c>
      <c r="AB994" s="82" t="s">
        <v>36</v>
      </c>
      <c r="AC994" s="82" t="s">
        <v>2905</v>
      </c>
      <c r="AD994" s="82" t="s">
        <v>44</v>
      </c>
      <c r="AE994" s="82" t="s">
        <v>45</v>
      </c>
      <c r="AF994" s="82" t="s">
        <v>5324</v>
      </c>
      <c r="AG994" s="82" t="s">
        <v>46</v>
      </c>
      <c r="AH994" s="82">
        <v>375.01</v>
      </c>
      <c r="AI994" s="82">
        <v>56.65</v>
      </c>
      <c r="AJ994" s="82">
        <v>160.07</v>
      </c>
      <c r="AK994" s="82"/>
      <c r="AL994" s="82">
        <v>591.73</v>
      </c>
      <c r="AM994" s="82">
        <v>19.72</v>
      </c>
      <c r="AN994" s="109">
        <f t="shared" si="68"/>
        <v>7.8879999999999999</v>
      </c>
      <c r="AO994" s="82" t="str">
        <f t="shared" si="70"/>
        <v>2002837</v>
      </c>
      <c r="AP994" s="82">
        <f>VLOOKUP(AO994,Centros!$AA$2:$AB$490,2,FALSE)</f>
        <v>110205</v>
      </c>
      <c r="AQ994" s="82" t="str">
        <f>VLOOKUP(AP994,Centros!$U$2:$V$281,2,FALSE)</f>
        <v>GREDOS SAN DIEGO  - LAS SUERTES</v>
      </c>
      <c r="AR994" s="82" t="str">
        <f>VLOOKUP(A994,Centros!$AC$2:$AE$349,3,FALSE)</f>
        <v>SMI</v>
      </c>
      <c r="AS994" s="82">
        <f t="shared" si="71"/>
        <v>110205</v>
      </c>
      <c r="AT994" s="82">
        <f t="shared" si="69"/>
        <v>20028</v>
      </c>
    </row>
    <row r="995" spans="1:46" x14ac:dyDescent="0.3">
      <c r="A995" s="82">
        <v>19228</v>
      </c>
      <c r="B995" s="82">
        <v>1363</v>
      </c>
      <c r="C995" s="82" t="s">
        <v>4791</v>
      </c>
      <c r="D995" s="82">
        <v>1363</v>
      </c>
      <c r="E995" s="82" t="s">
        <v>35</v>
      </c>
      <c r="F995" s="107">
        <v>45200</v>
      </c>
      <c r="G995" s="82"/>
      <c r="H995" s="82" t="s">
        <v>4792</v>
      </c>
      <c r="I995" s="82" t="s">
        <v>4793</v>
      </c>
      <c r="J995" s="82" t="s">
        <v>36</v>
      </c>
      <c r="K995" s="82" t="s">
        <v>4794</v>
      </c>
      <c r="L995" s="82" t="s">
        <v>4795</v>
      </c>
      <c r="M995" s="82" t="s">
        <v>4796</v>
      </c>
      <c r="N995" s="82" t="s">
        <v>37</v>
      </c>
      <c r="O995" s="82" t="s">
        <v>38</v>
      </c>
      <c r="P995" s="82">
        <v>289</v>
      </c>
      <c r="Q995" s="82" t="s">
        <v>3315</v>
      </c>
      <c r="R995" s="82">
        <v>60</v>
      </c>
      <c r="S995" s="82">
        <v>45161</v>
      </c>
      <c r="T995" s="82" t="s">
        <v>2830</v>
      </c>
      <c r="U995" s="82" t="s">
        <v>40</v>
      </c>
      <c r="V995" s="82">
        <v>35138</v>
      </c>
      <c r="W995" s="82" t="s">
        <v>80</v>
      </c>
      <c r="X995" s="82" t="s">
        <v>42</v>
      </c>
      <c r="Y995" s="82" t="s">
        <v>60</v>
      </c>
      <c r="Z995" s="82">
        <v>0</v>
      </c>
      <c r="AA995" s="82">
        <v>10</v>
      </c>
      <c r="AB995" s="82" t="s">
        <v>36</v>
      </c>
      <c r="AC995" s="82" t="s">
        <v>2905</v>
      </c>
      <c r="AD995" s="82" t="s">
        <v>44</v>
      </c>
      <c r="AE995" s="82" t="s">
        <v>45</v>
      </c>
      <c r="AF995" s="82" t="s">
        <v>40</v>
      </c>
      <c r="AG995" s="82" t="s">
        <v>55</v>
      </c>
      <c r="AH995" s="82">
        <v>720.03</v>
      </c>
      <c r="AI995" s="82">
        <v>108.77</v>
      </c>
      <c r="AJ995" s="82">
        <v>293.51</v>
      </c>
      <c r="AK995" s="82"/>
      <c r="AL995" s="82">
        <v>1122.31</v>
      </c>
      <c r="AM995" s="82">
        <v>37.409999999999997</v>
      </c>
      <c r="AN995" s="109">
        <f t="shared" si="68"/>
        <v>7.7937499999999993</v>
      </c>
      <c r="AO995" s="82" t="str">
        <f t="shared" si="70"/>
        <v>192287</v>
      </c>
      <c r="AP995" s="82">
        <f>VLOOKUP(AO995,Centros!$AA$2:$AB$490,2,FALSE)</f>
        <v>120028</v>
      </c>
      <c r="AQ995" s="82" t="str">
        <f>VLOOKUP(AP995,Centros!$U$2:$V$281,2,FALSE)</f>
        <v>C.M.STA.MARIA DEL PINO</v>
      </c>
      <c r="AR995" s="82" t="str">
        <f>VLOOKUP(A995,Centros!$AC$2:$AE$349,3,FALSE)</f>
        <v>ALGADI</v>
      </c>
      <c r="AS995" s="82">
        <f t="shared" si="71"/>
        <v>120028</v>
      </c>
      <c r="AT995" s="82">
        <f t="shared" si="69"/>
        <v>19228</v>
      </c>
    </row>
    <row r="996" spans="1:46" x14ac:dyDescent="0.3">
      <c r="A996" s="82">
        <v>19228</v>
      </c>
      <c r="B996" s="82">
        <v>133</v>
      </c>
      <c r="C996" s="82" t="s">
        <v>4797</v>
      </c>
      <c r="D996" s="82">
        <v>133</v>
      </c>
      <c r="E996" s="82" t="s">
        <v>35</v>
      </c>
      <c r="F996" s="107">
        <v>44348</v>
      </c>
      <c r="G996" s="82"/>
      <c r="H996" s="82" t="s">
        <v>4798</v>
      </c>
      <c r="I996" s="82" t="s">
        <v>4799</v>
      </c>
      <c r="J996" s="82" t="s">
        <v>4800</v>
      </c>
      <c r="K996" s="82" t="s">
        <v>4801</v>
      </c>
      <c r="L996" s="82" t="s">
        <v>4802</v>
      </c>
      <c r="M996" s="82" t="s">
        <v>4803</v>
      </c>
      <c r="N996" s="82" t="s">
        <v>275</v>
      </c>
      <c r="O996" s="82" t="s">
        <v>38</v>
      </c>
      <c r="P996" s="82">
        <v>100</v>
      </c>
      <c r="Q996" s="82" t="s">
        <v>2951</v>
      </c>
      <c r="R996" s="82">
        <v>100</v>
      </c>
      <c r="S996" s="82">
        <v>40787</v>
      </c>
      <c r="T996" s="82" t="s">
        <v>4804</v>
      </c>
      <c r="U996" s="82" t="s">
        <v>126</v>
      </c>
      <c r="V996" s="82">
        <v>25910</v>
      </c>
      <c r="W996" s="82" t="s">
        <v>239</v>
      </c>
      <c r="X996" s="82" t="s">
        <v>42</v>
      </c>
      <c r="Y996" s="82" t="s">
        <v>36</v>
      </c>
      <c r="Z996" s="82">
        <v>0</v>
      </c>
      <c r="AA996" s="82">
        <v>6</v>
      </c>
      <c r="AB996" s="82" t="s">
        <v>36</v>
      </c>
      <c r="AC996" s="82" t="s">
        <v>2905</v>
      </c>
      <c r="AD996" s="82" t="s">
        <v>44</v>
      </c>
      <c r="AE996" s="82" t="s">
        <v>61</v>
      </c>
      <c r="AF996" s="82" t="s">
        <v>71</v>
      </c>
      <c r="AG996" s="82" t="s">
        <v>46</v>
      </c>
      <c r="AH996" s="82">
        <v>1384.84</v>
      </c>
      <c r="AI996" s="82">
        <v>193.14</v>
      </c>
      <c r="AJ996" s="82">
        <v>506.06</v>
      </c>
      <c r="AK996" s="82"/>
      <c r="AL996" s="82">
        <v>2084.04</v>
      </c>
      <c r="AM996" s="82">
        <v>69.47</v>
      </c>
      <c r="AN996" s="109">
        <f t="shared" si="68"/>
        <v>8.6837499999999999</v>
      </c>
      <c r="AO996" s="82" t="str">
        <f t="shared" si="70"/>
        <v>1922822</v>
      </c>
      <c r="AP996" s="82">
        <f>VLOOKUP(AO996,Centros!$AA$2:$AB$490,2,FALSE)</f>
        <v>110023</v>
      </c>
      <c r="AQ996" s="82" t="str">
        <f>VLOOKUP(AP996,Centros!$U$2:$V$281,2,FALSE)</f>
        <v>FUNDACION SOR ROSALIA RENDU</v>
      </c>
      <c r="AR996" s="82" t="str">
        <f>VLOOKUP(A996,Centros!$AC$2:$AE$349,3,FALSE)</f>
        <v>ALGADI</v>
      </c>
      <c r="AS996" s="82">
        <f t="shared" si="71"/>
        <v>110023</v>
      </c>
      <c r="AT996" s="82">
        <f t="shared" si="69"/>
        <v>19228</v>
      </c>
    </row>
    <row r="997" spans="1:46" x14ac:dyDescent="0.3">
      <c r="A997" s="82">
        <v>20028</v>
      </c>
      <c r="B997" s="82">
        <v>143</v>
      </c>
      <c r="C997" s="82" t="s">
        <v>6935</v>
      </c>
      <c r="D997" s="82">
        <v>143</v>
      </c>
      <c r="E997" s="82" t="s">
        <v>63</v>
      </c>
      <c r="F997" s="107">
        <v>45908</v>
      </c>
      <c r="G997" s="82"/>
      <c r="H997" s="82" t="s">
        <v>6936</v>
      </c>
      <c r="I997" s="82" t="s">
        <v>6937</v>
      </c>
      <c r="J997" s="82" t="s">
        <v>36</v>
      </c>
      <c r="K997" s="82" t="s">
        <v>6938</v>
      </c>
      <c r="L997" s="82" t="s">
        <v>6939</v>
      </c>
      <c r="M997" s="82" t="s">
        <v>6940</v>
      </c>
      <c r="N997" s="82" t="s">
        <v>152</v>
      </c>
      <c r="O997" s="82" t="s">
        <v>38</v>
      </c>
      <c r="P997" s="82">
        <v>300</v>
      </c>
      <c r="Q997" s="82" t="s">
        <v>57</v>
      </c>
      <c r="R997" s="82">
        <v>37.5</v>
      </c>
      <c r="S997" s="82">
        <v>44811</v>
      </c>
      <c r="T997" s="82" t="s">
        <v>2837</v>
      </c>
      <c r="U997" s="82" t="s">
        <v>79</v>
      </c>
      <c r="V997" s="82">
        <v>31572</v>
      </c>
      <c r="W997" s="82" t="s">
        <v>50</v>
      </c>
      <c r="X997" s="82" t="s">
        <v>42</v>
      </c>
      <c r="Y997" s="82" t="s">
        <v>36</v>
      </c>
      <c r="Z997" s="82">
        <v>0</v>
      </c>
      <c r="AA997" s="82">
        <v>10</v>
      </c>
      <c r="AB997" s="82" t="s">
        <v>36</v>
      </c>
      <c r="AC997" s="82" t="s">
        <v>2905</v>
      </c>
      <c r="AD997" s="82" t="s">
        <v>44</v>
      </c>
      <c r="AE997" s="82" t="s">
        <v>45</v>
      </c>
      <c r="AF997" s="82" t="s">
        <v>5261</v>
      </c>
      <c r="AG997" s="82" t="s">
        <v>46</v>
      </c>
      <c r="AH997" s="82">
        <v>450.02</v>
      </c>
      <c r="AI997" s="82">
        <v>67.98</v>
      </c>
      <c r="AJ997" s="82">
        <v>190.41</v>
      </c>
      <c r="AK997" s="82"/>
      <c r="AL997" s="82">
        <v>708.41</v>
      </c>
      <c r="AM997" s="82">
        <v>23.61</v>
      </c>
      <c r="AN997" s="109">
        <f t="shared" si="68"/>
        <v>7.87</v>
      </c>
      <c r="AO997" s="82" t="str">
        <f t="shared" si="70"/>
        <v>2002812</v>
      </c>
      <c r="AP997" s="82">
        <f>VLOOKUP(AO997,Centros!$AA$2:$AB$490,2,FALSE)</f>
        <v>110084</v>
      </c>
      <c r="AQ997" s="82" t="str">
        <f>VLOOKUP(AP997,Centros!$U$2:$V$281,2,FALSE)</f>
        <v>COL. SAN AGUSTIN -LOS NEGRALES</v>
      </c>
      <c r="AR997" s="82" t="str">
        <f>VLOOKUP(A997,Centros!$AC$2:$AE$349,3,FALSE)</f>
        <v>SMI</v>
      </c>
      <c r="AS997" s="82">
        <f t="shared" si="71"/>
        <v>110084</v>
      </c>
      <c r="AT997" s="82">
        <f t="shared" si="69"/>
        <v>20028</v>
      </c>
    </row>
    <row r="998" spans="1:46" x14ac:dyDescent="0.3">
      <c r="A998" s="82">
        <v>20028</v>
      </c>
      <c r="B998" s="82">
        <v>138</v>
      </c>
      <c r="C998" s="82" t="s">
        <v>6941</v>
      </c>
      <c r="D998" s="82">
        <v>138</v>
      </c>
      <c r="E998" s="82" t="s">
        <v>63</v>
      </c>
      <c r="F998" s="107">
        <v>45908</v>
      </c>
      <c r="G998" s="82"/>
      <c r="H998" s="82" t="s">
        <v>6942</v>
      </c>
      <c r="I998" s="82" t="s">
        <v>6943</v>
      </c>
      <c r="J998" s="82" t="s">
        <v>6944</v>
      </c>
      <c r="K998" s="82" t="s">
        <v>6945</v>
      </c>
      <c r="L998" s="82" t="s">
        <v>6946</v>
      </c>
      <c r="M998" s="82" t="s">
        <v>6947</v>
      </c>
      <c r="N998" s="82" t="s">
        <v>132</v>
      </c>
      <c r="O998" s="82" t="s">
        <v>38</v>
      </c>
      <c r="P998" s="82">
        <v>300</v>
      </c>
      <c r="Q998" s="82" t="s">
        <v>57</v>
      </c>
      <c r="R998" s="82">
        <v>31.25</v>
      </c>
      <c r="S998" s="82">
        <v>39706</v>
      </c>
      <c r="T998" s="82" t="s">
        <v>5643</v>
      </c>
      <c r="U998" s="82" t="s">
        <v>79</v>
      </c>
      <c r="V998" s="82">
        <v>22116</v>
      </c>
      <c r="W998" s="82" t="s">
        <v>292</v>
      </c>
      <c r="X998" s="82" t="s">
        <v>42</v>
      </c>
      <c r="Y998" s="82" t="s">
        <v>36</v>
      </c>
      <c r="Z998" s="82">
        <v>0</v>
      </c>
      <c r="AA998" s="82">
        <v>10</v>
      </c>
      <c r="AB998" s="82" t="s">
        <v>36</v>
      </c>
      <c r="AC998" s="82" t="s">
        <v>2905</v>
      </c>
      <c r="AD998" s="82" t="s">
        <v>44</v>
      </c>
      <c r="AE998" s="82" t="s">
        <v>45</v>
      </c>
      <c r="AF998" s="82" t="s">
        <v>6948</v>
      </c>
      <c r="AG998" s="82" t="s">
        <v>46</v>
      </c>
      <c r="AH998" s="82">
        <v>397.64</v>
      </c>
      <c r="AI998" s="82">
        <v>59.2</v>
      </c>
      <c r="AJ998" s="82">
        <v>160.07</v>
      </c>
      <c r="AK998" s="82"/>
      <c r="AL998" s="82">
        <v>616.91</v>
      </c>
      <c r="AM998" s="82">
        <v>20.56</v>
      </c>
      <c r="AN998" s="109">
        <f t="shared" si="68"/>
        <v>8.2240000000000002</v>
      </c>
      <c r="AO998" s="82" t="str">
        <f t="shared" si="70"/>
        <v>2002811</v>
      </c>
      <c r="AP998" s="82">
        <f>VLOOKUP(AO998,Centros!$AA$2:$AB$490,2,FALSE)</f>
        <v>110061</v>
      </c>
      <c r="AQ998" s="82" t="str">
        <f>VLOOKUP(AP998,Centros!$U$2:$V$281,2,FALSE)</f>
        <v>COL. SAN AGUSTIN - MADRID</v>
      </c>
      <c r="AR998" s="82" t="str">
        <f>VLOOKUP(A998,Centros!$AC$2:$AE$349,3,FALSE)</f>
        <v>SMI</v>
      </c>
      <c r="AS998" s="82">
        <f t="shared" si="71"/>
        <v>110061</v>
      </c>
      <c r="AT998" s="82">
        <f t="shared" si="69"/>
        <v>20028</v>
      </c>
    </row>
    <row r="999" spans="1:46" x14ac:dyDescent="0.3">
      <c r="A999" s="82">
        <v>19228</v>
      </c>
      <c r="B999" s="82">
        <v>2160</v>
      </c>
      <c r="C999" s="82" t="s">
        <v>10060</v>
      </c>
      <c r="D999" s="82">
        <v>2160</v>
      </c>
      <c r="E999" s="82" t="s">
        <v>35</v>
      </c>
      <c r="F999" s="107">
        <v>45901</v>
      </c>
      <c r="G999" s="82"/>
      <c r="H999" s="82" t="s">
        <v>10061</v>
      </c>
      <c r="I999" s="82" t="s">
        <v>10062</v>
      </c>
      <c r="J999" s="82" t="s">
        <v>36</v>
      </c>
      <c r="K999" s="82" t="s">
        <v>10063</v>
      </c>
      <c r="L999" s="82" t="s">
        <v>10064</v>
      </c>
      <c r="M999" s="82" t="s">
        <v>10065</v>
      </c>
      <c r="N999" s="82" t="s">
        <v>37</v>
      </c>
      <c r="O999" s="82" t="s">
        <v>38</v>
      </c>
      <c r="P999" s="82">
        <v>300</v>
      </c>
      <c r="Q999" s="82" t="s">
        <v>78</v>
      </c>
      <c r="R999" s="82">
        <v>50</v>
      </c>
      <c r="S999" s="82">
        <v>45901</v>
      </c>
      <c r="T999" s="82" t="s">
        <v>73</v>
      </c>
      <c r="U999" s="82" t="s">
        <v>40</v>
      </c>
      <c r="V999" s="82">
        <v>32900</v>
      </c>
      <c r="W999" s="82" t="s">
        <v>75</v>
      </c>
      <c r="X999" s="82" t="s">
        <v>42</v>
      </c>
      <c r="Y999" s="82" t="s">
        <v>52</v>
      </c>
      <c r="Z999" s="82">
        <v>0</v>
      </c>
      <c r="AA999" s="82">
        <v>10</v>
      </c>
      <c r="AB999" s="82" t="s">
        <v>36</v>
      </c>
      <c r="AC999" s="82" t="s">
        <v>2905</v>
      </c>
      <c r="AD999" s="82" t="s">
        <v>44</v>
      </c>
      <c r="AE999" s="82" t="s">
        <v>45</v>
      </c>
      <c r="AF999" s="82" t="s">
        <v>40</v>
      </c>
      <c r="AG999" s="82" t="s">
        <v>55</v>
      </c>
      <c r="AH999" s="82">
        <v>600.01</v>
      </c>
      <c r="AI999" s="82">
        <v>90.64</v>
      </c>
      <c r="AJ999" s="82">
        <v>245.47</v>
      </c>
      <c r="AK999" s="82"/>
      <c r="AL999" s="82">
        <v>936.12</v>
      </c>
      <c r="AM999" s="82">
        <v>31.2</v>
      </c>
      <c r="AN999" s="109">
        <f t="shared" si="68"/>
        <v>7.8</v>
      </c>
      <c r="AO999" s="82" t="str">
        <f t="shared" si="70"/>
        <v>1922824</v>
      </c>
      <c r="AP999" s="82">
        <f>VLOOKUP(AO999,Centros!$AA$2:$AB$490,2,FALSE)</f>
        <v>110057</v>
      </c>
      <c r="AQ999" s="82" t="str">
        <f>VLOOKUP(AP999,Centros!$U$2:$V$281,2,FALSE)</f>
        <v>COLEGIO RAFAELA YBARRA</v>
      </c>
      <c r="AR999" s="82" t="str">
        <f>VLOOKUP(A999,Centros!$AC$2:$AE$349,3,FALSE)</f>
        <v>ALGADI</v>
      </c>
      <c r="AS999" s="82">
        <f t="shared" si="71"/>
        <v>110057</v>
      </c>
      <c r="AT999" s="82">
        <f t="shared" si="69"/>
        <v>19228</v>
      </c>
    </row>
    <row r="1000" spans="1:46" x14ac:dyDescent="0.3">
      <c r="A1000" s="82">
        <v>19241</v>
      </c>
      <c r="B1000" s="82">
        <v>56</v>
      </c>
      <c r="C1000" s="82" t="s">
        <v>10066</v>
      </c>
      <c r="D1000" s="82">
        <v>56</v>
      </c>
      <c r="E1000" s="82" t="s">
        <v>178</v>
      </c>
      <c r="F1000" s="107">
        <v>45908</v>
      </c>
      <c r="G1000" s="82"/>
      <c r="H1000" s="82" t="s">
        <v>10067</v>
      </c>
      <c r="I1000" s="82" t="s">
        <v>10068</v>
      </c>
      <c r="J1000" s="82" t="s">
        <v>10069</v>
      </c>
      <c r="K1000" s="82" t="s">
        <v>10070</v>
      </c>
      <c r="L1000" s="82" t="s">
        <v>10071</v>
      </c>
      <c r="M1000" s="82" t="s">
        <v>10072</v>
      </c>
      <c r="N1000" s="82" t="s">
        <v>412</v>
      </c>
      <c r="O1000" s="82" t="s">
        <v>176</v>
      </c>
      <c r="P1000" s="82">
        <v>300</v>
      </c>
      <c r="Q1000" s="82" t="s">
        <v>78</v>
      </c>
      <c r="R1000" s="82">
        <v>60</v>
      </c>
      <c r="S1000" s="82">
        <v>41548</v>
      </c>
      <c r="T1000" s="82" t="s">
        <v>9043</v>
      </c>
      <c r="U1000" s="82" t="s">
        <v>361</v>
      </c>
      <c r="V1000" s="82">
        <v>22830</v>
      </c>
      <c r="W1000" s="82" t="s">
        <v>80</v>
      </c>
      <c r="X1000" s="82" t="s">
        <v>42</v>
      </c>
      <c r="Y1000" s="82" t="s">
        <v>36</v>
      </c>
      <c r="Z1000" s="82">
        <v>1</v>
      </c>
      <c r="AA1000" s="82">
        <v>8</v>
      </c>
      <c r="AB1000" s="82" t="s">
        <v>36</v>
      </c>
      <c r="AC1000" s="82" t="s">
        <v>2911</v>
      </c>
      <c r="AD1000" s="82" t="s">
        <v>44</v>
      </c>
      <c r="AE1000" s="82" t="s">
        <v>45</v>
      </c>
      <c r="AF1000" s="82" t="s">
        <v>361</v>
      </c>
      <c r="AG1000" s="82" t="s">
        <v>46</v>
      </c>
      <c r="AH1000" s="82">
        <v>720.58</v>
      </c>
      <c r="AI1000" s="82">
        <v>220.18</v>
      </c>
      <c r="AJ1000" s="82">
        <v>301.7</v>
      </c>
      <c r="AK1000" s="82"/>
      <c r="AL1000" s="82">
        <v>1242.46</v>
      </c>
      <c r="AM1000" s="82">
        <v>41.42</v>
      </c>
      <c r="AN1000" s="109">
        <f t="shared" si="68"/>
        <v>8.6291666666666682</v>
      </c>
      <c r="AO1000" s="82" t="str">
        <f t="shared" si="70"/>
        <v>192417</v>
      </c>
      <c r="AP1000" s="82">
        <f>VLOOKUP(AO1000,Centros!$AA$2:$AB$490,2,FALSE)</f>
        <v>110304</v>
      </c>
      <c r="AQ1000" s="82" t="str">
        <f>VLOOKUP(AP1000,Centros!$U$2:$V$281,2,FALSE)</f>
        <v>C. IRLANDESAS CASTILLEJA</v>
      </c>
      <c r="AR1000" s="82" t="str">
        <f>VLOOKUP(A1000,Centros!$AC$2:$AE$349,3,FALSE)</f>
        <v>ALGADI</v>
      </c>
      <c r="AS1000" s="82">
        <f t="shared" si="71"/>
        <v>110304</v>
      </c>
      <c r="AT1000" s="82">
        <f t="shared" si="69"/>
        <v>19241</v>
      </c>
    </row>
    <row r="1001" spans="1:46" x14ac:dyDescent="0.3">
      <c r="A1001" s="82">
        <v>19228</v>
      </c>
      <c r="B1001" s="82">
        <v>109</v>
      </c>
      <c r="C1001" s="82" t="s">
        <v>6950</v>
      </c>
      <c r="D1001" s="82">
        <v>109</v>
      </c>
      <c r="E1001" s="82" t="s">
        <v>35</v>
      </c>
      <c r="F1001" s="107">
        <v>45894</v>
      </c>
      <c r="G1001" s="82"/>
      <c r="H1001" s="82" t="s">
        <v>6951</v>
      </c>
      <c r="I1001" s="82" t="s">
        <v>6952</v>
      </c>
      <c r="J1001" s="82" t="s">
        <v>6953</v>
      </c>
      <c r="K1001" s="82" t="s">
        <v>6954</v>
      </c>
      <c r="L1001" s="82" t="s">
        <v>6955</v>
      </c>
      <c r="M1001" s="82" t="s">
        <v>6956</v>
      </c>
      <c r="N1001" s="82" t="s">
        <v>386</v>
      </c>
      <c r="O1001" s="82" t="s">
        <v>38</v>
      </c>
      <c r="P1001" s="82">
        <v>300</v>
      </c>
      <c r="Q1001" s="82" t="s">
        <v>85</v>
      </c>
      <c r="R1001" s="82">
        <v>100</v>
      </c>
      <c r="S1001" s="82">
        <v>41512</v>
      </c>
      <c r="T1001" s="82" t="s">
        <v>5253</v>
      </c>
      <c r="U1001" s="82" t="s">
        <v>58</v>
      </c>
      <c r="V1001" s="82">
        <v>29971</v>
      </c>
      <c r="W1001" s="82" t="s">
        <v>59</v>
      </c>
      <c r="X1001" s="82" t="s">
        <v>42</v>
      </c>
      <c r="Y1001" s="82" t="s">
        <v>36</v>
      </c>
      <c r="Z1001" s="82">
        <v>0</v>
      </c>
      <c r="AA1001" s="82">
        <v>10</v>
      </c>
      <c r="AB1001" s="82" t="s">
        <v>36</v>
      </c>
      <c r="AC1001" s="82" t="s">
        <v>2905</v>
      </c>
      <c r="AD1001" s="82" t="s">
        <v>44</v>
      </c>
      <c r="AE1001" s="82" t="s">
        <v>61</v>
      </c>
      <c r="AF1001" s="82" t="s">
        <v>71</v>
      </c>
      <c r="AG1001" s="82" t="s">
        <v>46</v>
      </c>
      <c r="AH1001" s="82">
        <v>1313.73</v>
      </c>
      <c r="AI1001" s="82">
        <v>181.29</v>
      </c>
      <c r="AJ1001" s="82">
        <v>479.46</v>
      </c>
      <c r="AK1001" s="82"/>
      <c r="AL1001" s="82">
        <v>1974.48</v>
      </c>
      <c r="AM1001" s="82">
        <v>65.819999999999993</v>
      </c>
      <c r="AN1001" s="109">
        <f t="shared" si="68"/>
        <v>8.2274999999999991</v>
      </c>
      <c r="AO1001" s="82" t="str">
        <f t="shared" si="70"/>
        <v>1922813</v>
      </c>
      <c r="AP1001" s="82">
        <f>VLOOKUP(AO1001,Centros!$AA$2:$AB$490,2,FALSE)</f>
        <v>110111</v>
      </c>
      <c r="AQ1001" s="82" t="str">
        <f>VLOOKUP(AP1001,Centros!$U$2:$V$281,2,FALSE)</f>
        <v>COLEGIO SAGRADO CORAZON REPARADORAS</v>
      </c>
      <c r="AR1001" s="82" t="str">
        <f>VLOOKUP(A1001,Centros!$AC$2:$AE$349,3,FALSE)</f>
        <v>ALGADI</v>
      </c>
      <c r="AS1001" s="82">
        <f t="shared" si="71"/>
        <v>110111</v>
      </c>
      <c r="AT1001" s="82">
        <f t="shared" si="69"/>
        <v>19228</v>
      </c>
    </row>
    <row r="1002" spans="1:46" x14ac:dyDescent="0.3">
      <c r="A1002" s="82">
        <v>19228</v>
      </c>
      <c r="B1002" s="82">
        <v>700</v>
      </c>
      <c r="C1002" s="82" t="s">
        <v>4805</v>
      </c>
      <c r="D1002" s="82">
        <v>700</v>
      </c>
      <c r="E1002" s="82" t="s">
        <v>35</v>
      </c>
      <c r="F1002" s="107">
        <v>44566</v>
      </c>
      <c r="G1002" s="82"/>
      <c r="H1002" s="82" t="s">
        <v>4806</v>
      </c>
      <c r="I1002" s="82" t="s">
        <v>4807</v>
      </c>
      <c r="J1002" s="82" t="s">
        <v>36</v>
      </c>
      <c r="K1002" s="82" t="s">
        <v>4808</v>
      </c>
      <c r="L1002" s="82" t="s">
        <v>4809</v>
      </c>
      <c r="M1002" s="82" t="s">
        <v>10073</v>
      </c>
      <c r="N1002" s="82" t="s">
        <v>132</v>
      </c>
      <c r="O1002" s="82" t="s">
        <v>38</v>
      </c>
      <c r="P1002" s="82">
        <v>200</v>
      </c>
      <c r="Q1002" s="82" t="s">
        <v>2925</v>
      </c>
      <c r="R1002" s="82">
        <v>52.71</v>
      </c>
      <c r="S1002" s="82">
        <v>38596</v>
      </c>
      <c r="T1002" s="82" t="s">
        <v>2831</v>
      </c>
      <c r="U1002" s="82" t="s">
        <v>90</v>
      </c>
      <c r="V1002" s="82">
        <v>27201</v>
      </c>
      <c r="W1002" s="82" t="s">
        <v>91</v>
      </c>
      <c r="X1002" s="82" t="s">
        <v>42</v>
      </c>
      <c r="Y1002" s="82" t="s">
        <v>60</v>
      </c>
      <c r="Z1002" s="82">
        <v>0</v>
      </c>
      <c r="AA1002" s="82">
        <v>10</v>
      </c>
      <c r="AB1002" s="82" t="s">
        <v>818</v>
      </c>
      <c r="AC1002" s="82" t="s">
        <v>2825</v>
      </c>
      <c r="AD1002" s="82" t="s">
        <v>92</v>
      </c>
      <c r="AE1002" s="82" t="s">
        <v>45</v>
      </c>
      <c r="AF1002" s="82" t="s">
        <v>4810</v>
      </c>
      <c r="AG1002" s="82" t="s">
        <v>46</v>
      </c>
      <c r="AH1002" s="82">
        <v>826.28</v>
      </c>
      <c r="AI1002" s="82">
        <v>125.51</v>
      </c>
      <c r="AJ1002" s="82">
        <v>325.23</v>
      </c>
      <c r="AK1002" s="82"/>
      <c r="AL1002" s="82">
        <v>1277.02</v>
      </c>
      <c r="AM1002" s="82">
        <v>41.19</v>
      </c>
      <c r="AN1002" s="109">
        <f t="shared" si="68"/>
        <v>9.7680705748434828</v>
      </c>
      <c r="AO1002" s="82" t="str">
        <f t="shared" si="70"/>
        <v>1922861</v>
      </c>
      <c r="AP1002" s="82">
        <f>VLOOKUP(AO1002,Centros!$AA$2:$AB$490,2,FALSE)</f>
        <v>110807</v>
      </c>
      <c r="AQ1002" s="82" t="str">
        <f>VLOOKUP(AP1002,Centros!$U$2:$V$281,2,FALSE)</f>
        <v>COLEGIO NTRA SRA BUEN CONSEJO</v>
      </c>
      <c r="AR1002" s="82" t="str">
        <f>VLOOKUP(A1002,Centros!$AC$2:$AE$349,3,FALSE)</f>
        <v>ALGADI</v>
      </c>
      <c r="AS1002" s="82">
        <f t="shared" si="71"/>
        <v>110807</v>
      </c>
      <c r="AT1002" s="82">
        <f t="shared" si="69"/>
        <v>19228</v>
      </c>
    </row>
    <row r="1003" spans="1:46" x14ac:dyDescent="0.3">
      <c r="A1003" s="82">
        <v>19228</v>
      </c>
      <c r="B1003" s="82">
        <v>113</v>
      </c>
      <c r="C1003" s="82" t="s">
        <v>4811</v>
      </c>
      <c r="D1003" s="82">
        <v>113</v>
      </c>
      <c r="E1003" s="82" t="s">
        <v>35</v>
      </c>
      <c r="F1003" s="107">
        <v>44563</v>
      </c>
      <c r="G1003" s="82"/>
      <c r="H1003" s="82" t="s">
        <v>4812</v>
      </c>
      <c r="I1003" s="82" t="s">
        <v>4813</v>
      </c>
      <c r="J1003" s="82" t="s">
        <v>36</v>
      </c>
      <c r="K1003" s="82" t="s">
        <v>4814</v>
      </c>
      <c r="L1003" s="82" t="s">
        <v>4815</v>
      </c>
      <c r="M1003" s="82" t="s">
        <v>4816</v>
      </c>
      <c r="N1003" s="82" t="s">
        <v>209</v>
      </c>
      <c r="O1003" s="82" t="s">
        <v>38</v>
      </c>
      <c r="P1003" s="82">
        <v>200</v>
      </c>
      <c r="Q1003" s="82" t="s">
        <v>2925</v>
      </c>
      <c r="R1003" s="82">
        <v>89.74</v>
      </c>
      <c r="S1003" s="82">
        <v>42971</v>
      </c>
      <c r="T1003" s="82" t="s">
        <v>2832</v>
      </c>
      <c r="U1003" s="82" t="s">
        <v>90</v>
      </c>
      <c r="V1003" s="82">
        <v>31295</v>
      </c>
      <c r="W1003" s="82" t="s">
        <v>115</v>
      </c>
      <c r="X1003" s="82" t="s">
        <v>42</v>
      </c>
      <c r="Y1003" s="82" t="s">
        <v>36</v>
      </c>
      <c r="Z1003" s="82">
        <v>0</v>
      </c>
      <c r="AA1003" s="82">
        <v>10</v>
      </c>
      <c r="AB1003" s="82" t="s">
        <v>818</v>
      </c>
      <c r="AC1003" s="82" t="s">
        <v>2825</v>
      </c>
      <c r="AD1003" s="82" t="s">
        <v>92</v>
      </c>
      <c r="AE1003" s="82" t="s">
        <v>53</v>
      </c>
      <c r="AF1003" s="82" t="s">
        <v>135</v>
      </c>
      <c r="AG1003" s="82" t="s">
        <v>46</v>
      </c>
      <c r="AH1003" s="82">
        <v>1253.48</v>
      </c>
      <c r="AI1003" s="82">
        <v>190.4</v>
      </c>
      <c r="AJ1003" s="82">
        <v>493.37</v>
      </c>
      <c r="AK1003" s="82"/>
      <c r="AL1003" s="82">
        <v>1937.25</v>
      </c>
      <c r="AM1003" s="82">
        <v>62.49</v>
      </c>
      <c r="AN1003" s="109">
        <f t="shared" ref="AN1003:AN1059" si="72">AM1003/(+(+R1003*8)/100)</f>
        <v>8.7043124582126143</v>
      </c>
      <c r="AO1003" s="82" t="str">
        <f t="shared" si="70"/>
        <v>192288</v>
      </c>
      <c r="AP1003" s="82">
        <f>VLOOKUP(AO1003,Centros!$AA$2:$AB$490,2,FALSE)</f>
        <v>110085</v>
      </c>
      <c r="AQ1003" s="82" t="str">
        <f>VLOOKUP(AP1003,Centros!$U$2:$V$281,2,FALSE)</f>
        <v>COLEGIO VIRGEN DE MIRASIERRA</v>
      </c>
      <c r="AR1003" s="82" t="str">
        <f>VLOOKUP(A1003,Centros!$AC$2:$AE$349,3,FALSE)</f>
        <v>ALGADI</v>
      </c>
      <c r="AS1003" s="82">
        <f t="shared" si="71"/>
        <v>110085</v>
      </c>
      <c r="AT1003" s="82">
        <f t="shared" ref="AT1003:AT1059" si="73">+A1003</f>
        <v>19228</v>
      </c>
    </row>
    <row r="1004" spans="1:46" x14ac:dyDescent="0.3">
      <c r="A1004" s="82">
        <v>20028</v>
      </c>
      <c r="B1004" s="82">
        <v>734</v>
      </c>
      <c r="C1004" s="82" t="s">
        <v>10075</v>
      </c>
      <c r="D1004" s="82">
        <v>734</v>
      </c>
      <c r="E1004" s="82" t="s">
        <v>63</v>
      </c>
      <c r="F1004" s="107">
        <v>45931</v>
      </c>
      <c r="G1004" s="82"/>
      <c r="H1004" s="82" t="s">
        <v>10076</v>
      </c>
      <c r="I1004" s="82" t="s">
        <v>10077</v>
      </c>
      <c r="J1004" s="82" t="s">
        <v>36</v>
      </c>
      <c r="K1004" s="82" t="s">
        <v>10078</v>
      </c>
      <c r="L1004" s="82" t="s">
        <v>109</v>
      </c>
      <c r="M1004" s="82" t="s">
        <v>10079</v>
      </c>
      <c r="N1004" s="82" t="s">
        <v>37</v>
      </c>
      <c r="O1004" s="82" t="s">
        <v>38</v>
      </c>
      <c r="P1004" s="82">
        <v>300</v>
      </c>
      <c r="Q1004" s="82" t="s">
        <v>78</v>
      </c>
      <c r="R1004" s="82">
        <v>25</v>
      </c>
      <c r="S1004" s="82">
        <v>45212</v>
      </c>
      <c r="T1004" s="82" t="s">
        <v>2840</v>
      </c>
      <c r="U1004" s="82" t="s">
        <v>79</v>
      </c>
      <c r="V1004" s="82">
        <v>36571</v>
      </c>
      <c r="W1004" s="82" t="s">
        <v>59</v>
      </c>
      <c r="X1004" s="82" t="s">
        <v>42</v>
      </c>
      <c r="Y1004" s="82" t="s">
        <v>52</v>
      </c>
      <c r="Z1004" s="82">
        <v>0</v>
      </c>
      <c r="AA1004" s="82">
        <v>10</v>
      </c>
      <c r="AB1004" s="82" t="s">
        <v>36</v>
      </c>
      <c r="AC1004" s="82" t="s">
        <v>2905</v>
      </c>
      <c r="AD1004" s="82" t="s">
        <v>44</v>
      </c>
      <c r="AE1004" s="82" t="s">
        <v>45</v>
      </c>
      <c r="AF1004" s="82" t="s">
        <v>5788</v>
      </c>
      <c r="AG1004" s="82" t="s">
        <v>46</v>
      </c>
      <c r="AH1004" s="82">
        <v>300.01</v>
      </c>
      <c r="AI1004" s="82">
        <v>45.32</v>
      </c>
      <c r="AJ1004" s="82">
        <v>126.95</v>
      </c>
      <c r="AK1004" s="82"/>
      <c r="AL1004" s="82">
        <v>472.28</v>
      </c>
      <c r="AM1004" s="82">
        <v>15.74</v>
      </c>
      <c r="AN1004" s="109">
        <f t="shared" si="72"/>
        <v>7.87</v>
      </c>
      <c r="AO1004" s="82" t="str">
        <f t="shared" si="70"/>
        <v>2002813</v>
      </c>
      <c r="AP1004" s="82">
        <f>VLOOKUP(AO1004,Centros!$AA$2:$AB$490,2,FALSE)</f>
        <v>110060</v>
      </c>
      <c r="AQ1004" s="82" t="str">
        <f>VLOOKUP(AP1004,Centros!$U$2:$V$281,2,FALSE)</f>
        <v>COL. SAN BUENAVENTURA</v>
      </c>
      <c r="AR1004" s="82" t="str">
        <f>VLOOKUP(A1004,Centros!$AC$2:$AE$349,3,FALSE)</f>
        <v>SMI</v>
      </c>
      <c r="AS1004" s="82">
        <f t="shared" si="71"/>
        <v>110060</v>
      </c>
      <c r="AT1004" s="82">
        <f t="shared" si="73"/>
        <v>20028</v>
      </c>
    </row>
    <row r="1005" spans="1:46" x14ac:dyDescent="0.3">
      <c r="A1005" s="82">
        <v>19228</v>
      </c>
      <c r="B1005" s="82">
        <v>1828</v>
      </c>
      <c r="C1005" s="82" t="s">
        <v>1257</v>
      </c>
      <c r="D1005" s="82">
        <v>1828</v>
      </c>
      <c r="E1005" s="82" t="s">
        <v>35</v>
      </c>
      <c r="F1005" s="107">
        <v>45810</v>
      </c>
      <c r="G1005" s="82"/>
      <c r="H1005" s="82" t="s">
        <v>1273</v>
      </c>
      <c r="I1005" s="82" t="s">
        <v>1274</v>
      </c>
      <c r="J1005" s="82" t="s">
        <v>36</v>
      </c>
      <c r="K1005" s="82" t="s">
        <v>1275</v>
      </c>
      <c r="L1005" s="82" t="s">
        <v>1276</v>
      </c>
      <c r="M1005" s="82" t="s">
        <v>1277</v>
      </c>
      <c r="N1005" s="82" t="s">
        <v>37</v>
      </c>
      <c r="O1005" s="82" t="s">
        <v>38</v>
      </c>
      <c r="P1005" s="82">
        <v>200</v>
      </c>
      <c r="Q1005" s="82" t="s">
        <v>2925</v>
      </c>
      <c r="R1005" s="82">
        <v>45</v>
      </c>
      <c r="S1005" s="82">
        <v>45566</v>
      </c>
      <c r="T1005" s="82" t="s">
        <v>881</v>
      </c>
      <c r="U1005" s="82" t="s">
        <v>370</v>
      </c>
      <c r="V1005" s="82">
        <v>36400</v>
      </c>
      <c r="W1005" s="82" t="s">
        <v>882</v>
      </c>
      <c r="X1005" s="82" t="s">
        <v>42</v>
      </c>
      <c r="Y1005" s="82" t="s">
        <v>52</v>
      </c>
      <c r="Z1005" s="82">
        <v>0</v>
      </c>
      <c r="AA1005" s="82">
        <v>8</v>
      </c>
      <c r="AB1005" s="82" t="s">
        <v>36</v>
      </c>
      <c r="AC1005" s="82" t="s">
        <v>2905</v>
      </c>
      <c r="AD1005" s="82" t="s">
        <v>44</v>
      </c>
      <c r="AE1005" s="82" t="s">
        <v>45</v>
      </c>
      <c r="AF1005" s="82" t="s">
        <v>370</v>
      </c>
      <c r="AG1005" s="82" t="s">
        <v>46</v>
      </c>
      <c r="AH1005" s="82">
        <v>537.34</v>
      </c>
      <c r="AI1005" s="82">
        <v>84.26</v>
      </c>
      <c r="AJ1005" s="82">
        <v>221.45</v>
      </c>
      <c r="AK1005" s="82"/>
      <c r="AL1005" s="82">
        <v>843.05</v>
      </c>
      <c r="AM1005" s="82">
        <v>28.1</v>
      </c>
      <c r="AN1005" s="109">
        <f t="shared" si="72"/>
        <v>7.8055555555555554</v>
      </c>
      <c r="AO1005" s="82" t="str">
        <f t="shared" si="70"/>
        <v>1922877</v>
      </c>
      <c r="AP1005" s="82">
        <f>VLOOKUP(AO1005,Centros!$AA$2:$AB$490,2,FALSE)</f>
        <v>400020</v>
      </c>
      <c r="AQ1005" s="82" t="str">
        <f>VLOOKUP(AP1005,Centros!$U$2:$V$281,2,FALSE)</f>
        <v>HOGAR INFANTIL LUIS AMIGO</v>
      </c>
      <c r="AR1005" s="82" t="str">
        <f>VLOOKUP(A1005,Centros!$AC$2:$AE$349,3,FALSE)</f>
        <v>ALGADI</v>
      </c>
      <c r="AS1005" s="82">
        <f t="shared" si="71"/>
        <v>400020</v>
      </c>
      <c r="AT1005" s="82">
        <f t="shared" si="73"/>
        <v>19228</v>
      </c>
    </row>
    <row r="1006" spans="1:46" x14ac:dyDescent="0.3">
      <c r="A1006" s="82">
        <v>19233</v>
      </c>
      <c r="B1006" s="82">
        <v>16</v>
      </c>
      <c r="C1006" s="82" t="s">
        <v>10080</v>
      </c>
      <c r="D1006" s="82">
        <v>16</v>
      </c>
      <c r="E1006" s="82" t="s">
        <v>216</v>
      </c>
      <c r="F1006" s="107">
        <v>45931</v>
      </c>
      <c r="G1006" s="82"/>
      <c r="H1006" s="82" t="s">
        <v>10081</v>
      </c>
      <c r="I1006" s="82" t="s">
        <v>10082</v>
      </c>
      <c r="J1006" s="82" t="s">
        <v>36</v>
      </c>
      <c r="K1006" s="82" t="s">
        <v>10083</v>
      </c>
      <c r="L1006" s="82" t="s">
        <v>10084</v>
      </c>
      <c r="M1006" s="82" t="s">
        <v>10085</v>
      </c>
      <c r="N1006" s="82" t="s">
        <v>10086</v>
      </c>
      <c r="O1006" s="82" t="s">
        <v>138</v>
      </c>
      <c r="P1006" s="82">
        <v>300</v>
      </c>
      <c r="Q1006" s="82" t="s">
        <v>57</v>
      </c>
      <c r="R1006" s="82">
        <v>37.5</v>
      </c>
      <c r="S1006" s="82">
        <v>44476</v>
      </c>
      <c r="T1006" s="82" t="s">
        <v>2745</v>
      </c>
      <c r="U1006" s="82" t="s">
        <v>7442</v>
      </c>
      <c r="V1006" s="82">
        <v>26728</v>
      </c>
      <c r="W1006" s="82" t="s">
        <v>139</v>
      </c>
      <c r="X1006" s="82" t="s">
        <v>42</v>
      </c>
      <c r="Y1006" s="82" t="s">
        <v>87</v>
      </c>
      <c r="Z1006" s="82">
        <v>0</v>
      </c>
      <c r="AA1006" s="82">
        <v>9</v>
      </c>
      <c r="AB1006" s="82" t="s">
        <v>36</v>
      </c>
      <c r="AC1006" s="82" t="s">
        <v>2909</v>
      </c>
      <c r="AD1006" s="82" t="s">
        <v>44</v>
      </c>
      <c r="AE1006" s="82" t="s">
        <v>61</v>
      </c>
      <c r="AF1006" s="82" t="s">
        <v>232</v>
      </c>
      <c r="AG1006" s="82" t="s">
        <v>46</v>
      </c>
      <c r="AH1006" s="82">
        <v>522.20000000000005</v>
      </c>
      <c r="AI1006" s="82">
        <v>79.66</v>
      </c>
      <c r="AJ1006" s="82">
        <v>193</v>
      </c>
      <c r="AK1006" s="82"/>
      <c r="AL1006" s="82">
        <v>794.86</v>
      </c>
      <c r="AM1006" s="82">
        <v>26.5</v>
      </c>
      <c r="AN1006" s="109">
        <f t="shared" si="72"/>
        <v>8.8333333333333339</v>
      </c>
      <c r="AO1006" s="82" t="str">
        <f t="shared" si="70"/>
        <v>192332</v>
      </c>
      <c r="AP1006" s="82">
        <f>VLOOKUP(AO1006,Centros!$AA$2:$AB$490,2,FALSE)</f>
        <v>110090</v>
      </c>
      <c r="AQ1006" s="82" t="str">
        <f>VLOOKUP(AP1006,Centros!$U$2:$V$281,2,FALSE)</f>
        <v>COLEGIO CORAZON DE MARIA GIJON</v>
      </c>
      <c r="AR1006" s="82" t="str">
        <f>VLOOKUP(A1006,Centros!$AC$2:$AE$349,3,FALSE)</f>
        <v>ALGADI</v>
      </c>
      <c r="AS1006" s="82">
        <f t="shared" si="71"/>
        <v>110090</v>
      </c>
      <c r="AT1006" s="82">
        <f t="shared" si="73"/>
        <v>19233</v>
      </c>
    </row>
    <row r="1007" spans="1:46" x14ac:dyDescent="0.3">
      <c r="A1007" s="82">
        <v>19228</v>
      </c>
      <c r="B1007" s="82">
        <v>582</v>
      </c>
      <c r="C1007" s="82" t="s">
        <v>10087</v>
      </c>
      <c r="D1007" s="82">
        <v>582</v>
      </c>
      <c r="E1007" s="82" t="s">
        <v>35</v>
      </c>
      <c r="F1007" s="107">
        <v>45894</v>
      </c>
      <c r="G1007" s="82"/>
      <c r="H1007" s="82" t="s">
        <v>10088</v>
      </c>
      <c r="I1007" s="82" t="s">
        <v>10089</v>
      </c>
      <c r="J1007" s="82" t="s">
        <v>36</v>
      </c>
      <c r="K1007" s="82" t="s">
        <v>10090</v>
      </c>
      <c r="L1007" s="82" t="s">
        <v>10091</v>
      </c>
      <c r="M1007" s="82" t="s">
        <v>10092</v>
      </c>
      <c r="N1007" s="82" t="s">
        <v>64</v>
      </c>
      <c r="O1007" s="82" t="s">
        <v>38</v>
      </c>
      <c r="P1007" s="82">
        <v>300</v>
      </c>
      <c r="Q1007" s="82" t="s">
        <v>85</v>
      </c>
      <c r="R1007" s="82">
        <v>100</v>
      </c>
      <c r="S1007" s="82">
        <v>37501</v>
      </c>
      <c r="T1007" s="82" t="s">
        <v>2827</v>
      </c>
      <c r="U1007" s="82" t="s">
        <v>223</v>
      </c>
      <c r="V1007" s="82">
        <v>22009</v>
      </c>
      <c r="W1007" s="82" t="s">
        <v>208</v>
      </c>
      <c r="X1007" s="82" t="s">
        <v>42</v>
      </c>
      <c r="Y1007" s="82" t="s">
        <v>52</v>
      </c>
      <c r="Z1007" s="82">
        <v>0</v>
      </c>
      <c r="AA1007" s="82">
        <v>4</v>
      </c>
      <c r="AB1007" s="82" t="s">
        <v>818</v>
      </c>
      <c r="AC1007" s="82" t="s">
        <v>2825</v>
      </c>
      <c r="AD1007" s="82" t="s">
        <v>92</v>
      </c>
      <c r="AE1007" s="82" t="s">
        <v>83</v>
      </c>
      <c r="AF1007" s="82" t="s">
        <v>10093</v>
      </c>
      <c r="AG1007" s="82" t="s">
        <v>46</v>
      </c>
      <c r="AH1007" s="82">
        <v>1753.56</v>
      </c>
      <c r="AI1007" s="82">
        <v>242.58</v>
      </c>
      <c r="AJ1007" s="82">
        <v>682.08</v>
      </c>
      <c r="AK1007" s="82"/>
      <c r="AL1007" s="82">
        <v>2678.22</v>
      </c>
      <c r="AM1007" s="82">
        <v>89.27</v>
      </c>
      <c r="AN1007" s="109">
        <f t="shared" si="72"/>
        <v>11.15875</v>
      </c>
      <c r="AO1007" s="82" t="str">
        <f t="shared" si="70"/>
        <v>192284</v>
      </c>
      <c r="AP1007" s="82">
        <f>VLOOKUP(AO1007,Centros!$AA$2:$AB$490,2,FALSE)</f>
        <v>110082</v>
      </c>
      <c r="AQ1007" s="82" t="str">
        <f>VLOOKUP(AP1007,Centros!$U$2:$V$281,2,FALSE)</f>
        <v>COL. SAN MIGUEL ARCANGEL</v>
      </c>
      <c r="AR1007" s="82" t="str">
        <f>VLOOKUP(A1007,Centros!$AC$2:$AE$349,3,FALSE)</f>
        <v>ALGADI</v>
      </c>
      <c r="AS1007" s="82">
        <f t="shared" si="71"/>
        <v>110082</v>
      </c>
      <c r="AT1007" s="82">
        <f t="shared" si="73"/>
        <v>19228</v>
      </c>
    </row>
    <row r="1008" spans="1:46" x14ac:dyDescent="0.3">
      <c r="A1008" s="82">
        <v>19228</v>
      </c>
      <c r="B1008" s="82">
        <v>1153</v>
      </c>
      <c r="C1008" s="82" t="s">
        <v>4817</v>
      </c>
      <c r="D1008" s="82">
        <v>1153</v>
      </c>
      <c r="E1008" s="82" t="s">
        <v>35</v>
      </c>
      <c r="F1008" s="107">
        <v>45482</v>
      </c>
      <c r="G1008" s="82"/>
      <c r="H1008" s="82" t="s">
        <v>10094</v>
      </c>
      <c r="I1008" s="82" t="s">
        <v>4818</v>
      </c>
      <c r="J1008" s="82" t="s">
        <v>36</v>
      </c>
      <c r="K1008" s="82" t="s">
        <v>4819</v>
      </c>
      <c r="L1008" s="82" t="s">
        <v>4820</v>
      </c>
      <c r="M1008" s="82" t="s">
        <v>4821</v>
      </c>
      <c r="N1008" s="82" t="s">
        <v>37</v>
      </c>
      <c r="O1008" s="82" t="s">
        <v>38</v>
      </c>
      <c r="P1008" s="82">
        <v>289</v>
      </c>
      <c r="Q1008" s="82" t="s">
        <v>3315</v>
      </c>
      <c r="R1008" s="82">
        <v>97.5</v>
      </c>
      <c r="S1008" s="82">
        <v>44942</v>
      </c>
      <c r="T1008" s="82" t="s">
        <v>2830</v>
      </c>
      <c r="U1008" s="82" t="s">
        <v>287</v>
      </c>
      <c r="V1008" s="82">
        <v>35470</v>
      </c>
      <c r="W1008" s="82" t="s">
        <v>80</v>
      </c>
      <c r="X1008" s="82" t="s">
        <v>42</v>
      </c>
      <c r="Y1008" s="82" t="s">
        <v>52</v>
      </c>
      <c r="Z1008" s="82">
        <v>0</v>
      </c>
      <c r="AA1008" s="82">
        <v>10</v>
      </c>
      <c r="AB1008" s="82" t="s">
        <v>36</v>
      </c>
      <c r="AC1008" s="82" t="s">
        <v>2905</v>
      </c>
      <c r="AD1008" s="82" t="s">
        <v>44</v>
      </c>
      <c r="AE1008" s="82" t="s">
        <v>3766</v>
      </c>
      <c r="AF1008" s="82" t="s">
        <v>36</v>
      </c>
      <c r="AG1008" s="82" t="s">
        <v>46</v>
      </c>
      <c r="AH1008" s="82">
        <v>1170.04</v>
      </c>
      <c r="AI1008" s="82">
        <v>176.76</v>
      </c>
      <c r="AJ1008" s="82">
        <v>477.61</v>
      </c>
      <c r="AK1008" s="82"/>
      <c r="AL1008" s="82">
        <v>1824.41</v>
      </c>
      <c r="AM1008" s="82">
        <v>60.81</v>
      </c>
      <c r="AN1008" s="109">
        <f t="shared" si="72"/>
        <v>7.7961538461538469</v>
      </c>
      <c r="AO1008" s="82" t="str">
        <f t="shared" si="70"/>
        <v>192287</v>
      </c>
      <c r="AP1008" s="82">
        <f>VLOOKUP(AO1008,Centros!$AA$2:$AB$490,2,FALSE)</f>
        <v>120028</v>
      </c>
      <c r="AQ1008" s="82" t="str">
        <f>VLOOKUP(AP1008,Centros!$U$2:$V$281,2,FALSE)</f>
        <v>C.M.STA.MARIA DEL PINO</v>
      </c>
      <c r="AR1008" s="82" t="str">
        <f>VLOOKUP(A1008,Centros!$AC$2:$AE$349,3,FALSE)</f>
        <v>ALGADI</v>
      </c>
      <c r="AS1008" s="82">
        <f t="shared" si="71"/>
        <v>120028</v>
      </c>
      <c r="AT1008" s="82">
        <f t="shared" si="73"/>
        <v>19228</v>
      </c>
    </row>
    <row r="1009" spans="1:46" x14ac:dyDescent="0.3">
      <c r="A1009" s="82">
        <v>19228</v>
      </c>
      <c r="B1009" s="82">
        <v>424</v>
      </c>
      <c r="C1009" s="82" t="s">
        <v>6957</v>
      </c>
      <c r="D1009" s="82">
        <v>424</v>
      </c>
      <c r="E1009" s="82" t="s">
        <v>35</v>
      </c>
      <c r="F1009" s="107">
        <v>45908</v>
      </c>
      <c r="G1009" s="82"/>
      <c r="H1009" s="82" t="s">
        <v>6958</v>
      </c>
      <c r="I1009" s="82" t="s">
        <v>6959</v>
      </c>
      <c r="J1009" s="82" t="s">
        <v>36</v>
      </c>
      <c r="K1009" s="82" t="s">
        <v>6960</v>
      </c>
      <c r="L1009" s="82" t="s">
        <v>6961</v>
      </c>
      <c r="M1009" s="82" t="s">
        <v>6962</v>
      </c>
      <c r="N1009" s="82" t="s">
        <v>278</v>
      </c>
      <c r="O1009" s="82" t="s">
        <v>38</v>
      </c>
      <c r="P1009" s="82">
        <v>300</v>
      </c>
      <c r="Q1009" s="82" t="s">
        <v>78</v>
      </c>
      <c r="R1009" s="82">
        <v>37.5</v>
      </c>
      <c r="S1009" s="82">
        <v>43381</v>
      </c>
      <c r="T1009" s="82" t="s">
        <v>123</v>
      </c>
      <c r="U1009" s="82" t="s">
        <v>90</v>
      </c>
      <c r="V1009" s="82">
        <v>27790</v>
      </c>
      <c r="W1009" s="82" t="s">
        <v>125</v>
      </c>
      <c r="X1009" s="82" t="s">
        <v>42</v>
      </c>
      <c r="Y1009" s="82" t="s">
        <v>66</v>
      </c>
      <c r="Z1009" s="82">
        <v>0</v>
      </c>
      <c r="AA1009" s="82">
        <v>10</v>
      </c>
      <c r="AB1009" s="82" t="s">
        <v>818</v>
      </c>
      <c r="AC1009" s="82" t="s">
        <v>2825</v>
      </c>
      <c r="AD1009" s="82" t="s">
        <v>92</v>
      </c>
      <c r="AE1009" s="82" t="s">
        <v>53</v>
      </c>
      <c r="AF1009" s="82" t="s">
        <v>285</v>
      </c>
      <c r="AG1009" s="82" t="s">
        <v>46</v>
      </c>
      <c r="AH1009" s="82">
        <v>523.79</v>
      </c>
      <c r="AI1009" s="82">
        <v>79.569999999999993</v>
      </c>
      <c r="AJ1009" s="82">
        <v>206.16</v>
      </c>
      <c r="AK1009" s="82"/>
      <c r="AL1009" s="82">
        <v>809.52</v>
      </c>
      <c r="AM1009" s="82">
        <v>26.11</v>
      </c>
      <c r="AN1009" s="109">
        <f t="shared" si="72"/>
        <v>8.7033333333333331</v>
      </c>
      <c r="AO1009" s="82" t="str">
        <f t="shared" si="70"/>
        <v>1922832</v>
      </c>
      <c r="AP1009" s="82">
        <f>VLOOKUP(AO1009,Centros!$AA$2:$AB$490,2,FALSE)</f>
        <v>110061</v>
      </c>
      <c r="AQ1009" s="82" t="str">
        <f>VLOOKUP(AP1009,Centros!$U$2:$V$281,2,FALSE)</f>
        <v>COL. SAN AGUSTIN - MADRID</v>
      </c>
      <c r="AR1009" s="82" t="str">
        <f>VLOOKUP(A1009,Centros!$AC$2:$AE$349,3,FALSE)</f>
        <v>ALGADI</v>
      </c>
      <c r="AS1009" s="82">
        <f t="shared" si="71"/>
        <v>110061</v>
      </c>
      <c r="AT1009" s="82">
        <f t="shared" si="73"/>
        <v>19228</v>
      </c>
    </row>
    <row r="1010" spans="1:46" x14ac:dyDescent="0.3">
      <c r="A1010" s="82">
        <v>19228</v>
      </c>
      <c r="B1010" s="82">
        <v>291</v>
      </c>
      <c r="C1010" s="82" t="s">
        <v>4822</v>
      </c>
      <c r="D1010" s="82">
        <v>291</v>
      </c>
      <c r="E1010" s="82" t="s">
        <v>35</v>
      </c>
      <c r="F1010" s="107">
        <v>44348</v>
      </c>
      <c r="G1010" s="82"/>
      <c r="H1010" s="82" t="s">
        <v>4823</v>
      </c>
      <c r="I1010" s="82" t="s">
        <v>4824</v>
      </c>
      <c r="J1010" s="82" t="s">
        <v>36</v>
      </c>
      <c r="K1010" s="82" t="s">
        <v>4825</v>
      </c>
      <c r="L1010" s="82" t="s">
        <v>4826</v>
      </c>
      <c r="M1010" s="82" t="s">
        <v>4827</v>
      </c>
      <c r="N1010" s="82" t="s">
        <v>256</v>
      </c>
      <c r="O1010" s="82" t="s">
        <v>38</v>
      </c>
      <c r="P1010" s="82">
        <v>100</v>
      </c>
      <c r="Q1010" s="82" t="s">
        <v>2951</v>
      </c>
      <c r="R1010" s="82">
        <v>100</v>
      </c>
      <c r="S1010" s="82">
        <v>40078</v>
      </c>
      <c r="T1010" s="82" t="s">
        <v>2840</v>
      </c>
      <c r="U1010" s="82" t="s">
        <v>124</v>
      </c>
      <c r="V1010" s="82">
        <v>31652</v>
      </c>
      <c r="W1010" s="82" t="s">
        <v>71</v>
      </c>
      <c r="X1010" s="82" t="s">
        <v>51</v>
      </c>
      <c r="Y1010" s="82" t="s">
        <v>36</v>
      </c>
      <c r="Z1010" s="82">
        <v>0</v>
      </c>
      <c r="AA1010" s="82">
        <v>4</v>
      </c>
      <c r="AB1010" s="82" t="s">
        <v>36</v>
      </c>
      <c r="AC1010" s="82" t="s">
        <v>2905</v>
      </c>
      <c r="AD1010" s="82" t="s">
        <v>44</v>
      </c>
      <c r="AE1010" s="82" t="s">
        <v>61</v>
      </c>
      <c r="AF1010" s="82" t="s">
        <v>71</v>
      </c>
      <c r="AG1010" s="82" t="s">
        <v>46</v>
      </c>
      <c r="AH1010" s="82">
        <v>2001.23</v>
      </c>
      <c r="AI1010" s="82"/>
      <c r="AJ1010" s="82">
        <v>-1173.1099999999999</v>
      </c>
      <c r="AK1010" s="82"/>
      <c r="AL1010" s="82">
        <v>828.12</v>
      </c>
      <c r="AM1010" s="82">
        <v>27.6</v>
      </c>
      <c r="AN1010" s="109">
        <f t="shared" si="72"/>
        <v>3.45</v>
      </c>
      <c r="AO1010" s="82" t="str">
        <f t="shared" si="70"/>
        <v>1922840</v>
      </c>
      <c r="AP1010" s="82">
        <f>VLOOKUP(AO1010,Centros!$AA$2:$AB$490,2,FALSE)</f>
        <v>110060</v>
      </c>
      <c r="AQ1010" s="82" t="str">
        <f>VLOOKUP(AP1010,Centros!$U$2:$V$281,2,FALSE)</f>
        <v>COL. SAN BUENAVENTURA</v>
      </c>
      <c r="AR1010" s="82" t="str">
        <f>VLOOKUP(A1010,Centros!$AC$2:$AE$349,3,FALSE)</f>
        <v>ALGADI</v>
      </c>
      <c r="AS1010" s="82">
        <f t="shared" si="71"/>
        <v>110060</v>
      </c>
      <c r="AT1010" s="82">
        <f t="shared" si="73"/>
        <v>19228</v>
      </c>
    </row>
    <row r="1011" spans="1:46" x14ac:dyDescent="0.3">
      <c r="A1011" s="82">
        <v>19228</v>
      </c>
      <c r="B1011" s="82">
        <v>654</v>
      </c>
      <c r="C1011" s="82" t="s">
        <v>4828</v>
      </c>
      <c r="D1011" s="82">
        <v>654</v>
      </c>
      <c r="E1011" s="82" t="s">
        <v>35</v>
      </c>
      <c r="F1011" s="107">
        <v>44580</v>
      </c>
      <c r="G1011" s="82"/>
      <c r="H1011" s="82" t="s">
        <v>4829</v>
      </c>
      <c r="I1011" s="82" t="s">
        <v>4830</v>
      </c>
      <c r="J1011" s="82" t="s">
        <v>36</v>
      </c>
      <c r="K1011" s="82" t="s">
        <v>4831</v>
      </c>
      <c r="L1011" s="82" t="s">
        <v>101</v>
      </c>
      <c r="M1011" s="82" t="s">
        <v>4832</v>
      </c>
      <c r="N1011" s="82" t="s">
        <v>64</v>
      </c>
      <c r="O1011" s="82" t="s">
        <v>38</v>
      </c>
      <c r="P1011" s="82">
        <v>100</v>
      </c>
      <c r="Q1011" s="82" t="s">
        <v>2951</v>
      </c>
      <c r="R1011" s="82">
        <v>100</v>
      </c>
      <c r="S1011" s="82">
        <v>38261</v>
      </c>
      <c r="T1011" s="82" t="s">
        <v>3453</v>
      </c>
      <c r="U1011" s="82" t="s">
        <v>126</v>
      </c>
      <c r="V1011" s="82">
        <v>24307</v>
      </c>
      <c r="W1011" s="82" t="s">
        <v>302</v>
      </c>
      <c r="X1011" s="82" t="s">
        <v>42</v>
      </c>
      <c r="Y1011" s="82" t="s">
        <v>66</v>
      </c>
      <c r="Z1011" s="82">
        <v>0</v>
      </c>
      <c r="AA1011" s="82">
        <v>6</v>
      </c>
      <c r="AB1011" s="82" t="s">
        <v>36</v>
      </c>
      <c r="AC1011" s="82" t="s">
        <v>2905</v>
      </c>
      <c r="AD1011" s="82" t="s">
        <v>44</v>
      </c>
      <c r="AE1011" s="82" t="s">
        <v>61</v>
      </c>
      <c r="AF1011" s="82" t="s">
        <v>303</v>
      </c>
      <c r="AG1011" s="82" t="s">
        <v>46</v>
      </c>
      <c r="AH1011" s="82">
        <v>1679.07</v>
      </c>
      <c r="AI1011" s="82">
        <v>193.14</v>
      </c>
      <c r="AJ1011" s="82">
        <v>600.41</v>
      </c>
      <c r="AK1011" s="82"/>
      <c r="AL1011" s="82">
        <v>2472.62</v>
      </c>
      <c r="AM1011" s="82">
        <v>82.42</v>
      </c>
      <c r="AN1011" s="109">
        <f t="shared" si="72"/>
        <v>10.3025</v>
      </c>
      <c r="AO1011" s="82" t="str">
        <f t="shared" si="70"/>
        <v>1922859</v>
      </c>
      <c r="AP1011" s="82">
        <f>VLOOKUP(AO1011,Centros!$AA$2:$AB$490,2,FALSE)</f>
        <v>340011</v>
      </c>
      <c r="AQ1011" s="82" t="str">
        <f>VLOOKUP(AP1011,Centros!$U$2:$V$281,2,FALSE)</f>
        <v>CLARETIANOS CORAZON DE MARIA</v>
      </c>
      <c r="AR1011" s="82" t="str">
        <f>VLOOKUP(A1011,Centros!$AC$2:$AE$349,3,FALSE)</f>
        <v>ALGADI</v>
      </c>
      <c r="AS1011" s="82">
        <f t="shared" si="71"/>
        <v>340011</v>
      </c>
      <c r="AT1011" s="82">
        <f t="shared" si="73"/>
        <v>19228</v>
      </c>
    </row>
    <row r="1012" spans="1:46" x14ac:dyDescent="0.3">
      <c r="A1012" s="82">
        <v>19228</v>
      </c>
      <c r="B1012" s="82">
        <v>1060</v>
      </c>
      <c r="C1012" s="82" t="s">
        <v>4833</v>
      </c>
      <c r="D1012" s="82">
        <v>1060</v>
      </c>
      <c r="E1012" s="82" t="s">
        <v>35</v>
      </c>
      <c r="F1012" s="107">
        <v>44901</v>
      </c>
      <c r="G1012" s="82"/>
      <c r="H1012" s="82" t="s">
        <v>4834</v>
      </c>
      <c r="I1012" s="82" t="s">
        <v>4835</v>
      </c>
      <c r="J1012" s="82" t="s">
        <v>36</v>
      </c>
      <c r="K1012" s="82" t="s">
        <v>36</v>
      </c>
      <c r="L1012" s="82" t="s">
        <v>109</v>
      </c>
      <c r="M1012" s="82" t="s">
        <v>4836</v>
      </c>
      <c r="N1012" s="82" t="s">
        <v>37</v>
      </c>
      <c r="O1012" s="82" t="s">
        <v>38</v>
      </c>
      <c r="P1012" s="82">
        <v>200</v>
      </c>
      <c r="Q1012" s="82" t="s">
        <v>2925</v>
      </c>
      <c r="R1012" s="82">
        <v>97.5</v>
      </c>
      <c r="S1012" s="82">
        <v>44901</v>
      </c>
      <c r="T1012" s="82" t="s">
        <v>2828</v>
      </c>
      <c r="U1012" s="82" t="s">
        <v>40</v>
      </c>
      <c r="V1012" s="82">
        <v>27441</v>
      </c>
      <c r="W1012" s="82" t="s">
        <v>107</v>
      </c>
      <c r="X1012" s="82" t="s">
        <v>42</v>
      </c>
      <c r="Y1012" s="82" t="s">
        <v>66</v>
      </c>
      <c r="Z1012" s="82">
        <v>0</v>
      </c>
      <c r="AA1012" s="82">
        <v>10</v>
      </c>
      <c r="AB1012" s="82" t="s">
        <v>36</v>
      </c>
      <c r="AC1012" s="82" t="s">
        <v>2905</v>
      </c>
      <c r="AD1012" s="82" t="s">
        <v>44</v>
      </c>
      <c r="AE1012" s="82" t="s">
        <v>53</v>
      </c>
      <c r="AF1012" s="82" t="s">
        <v>88</v>
      </c>
      <c r="AG1012" s="82" t="s">
        <v>46</v>
      </c>
      <c r="AH1012" s="82">
        <v>1170.04</v>
      </c>
      <c r="AI1012" s="82">
        <v>176.76</v>
      </c>
      <c r="AJ1012" s="82">
        <v>477.61</v>
      </c>
      <c r="AK1012" s="82"/>
      <c r="AL1012" s="82">
        <v>1824.41</v>
      </c>
      <c r="AM1012" s="82">
        <v>60.81</v>
      </c>
      <c r="AN1012" s="109">
        <f t="shared" si="72"/>
        <v>7.7961538461538469</v>
      </c>
      <c r="AO1012" s="82" t="str">
        <f t="shared" si="70"/>
        <v>192285</v>
      </c>
      <c r="AP1012" s="82">
        <f>VLOOKUP(AO1012,Centros!$AA$2:$AB$490,2,FALSE)</f>
        <v>120001</v>
      </c>
      <c r="AQ1012" s="82" t="str">
        <f>VLOOKUP(AP1012,Centros!$U$2:$V$281,2,FALSE)</f>
        <v>COLEGIO MAYOR SAN AGUSTIN</v>
      </c>
      <c r="AR1012" s="82" t="str">
        <f>VLOOKUP(A1012,Centros!$AC$2:$AE$349,3,FALSE)</f>
        <v>ALGADI</v>
      </c>
      <c r="AS1012" s="82">
        <f t="shared" si="71"/>
        <v>120001</v>
      </c>
      <c r="AT1012" s="82">
        <f t="shared" si="73"/>
        <v>19228</v>
      </c>
    </row>
    <row r="1013" spans="1:46" x14ac:dyDescent="0.3">
      <c r="A1013" s="82">
        <v>19228</v>
      </c>
      <c r="B1013" s="82">
        <v>981</v>
      </c>
      <c r="C1013" s="82" t="s">
        <v>6964</v>
      </c>
      <c r="D1013" s="82">
        <v>981</v>
      </c>
      <c r="E1013" s="82" t="s">
        <v>35</v>
      </c>
      <c r="F1013" s="107">
        <v>45894</v>
      </c>
      <c r="G1013" s="82"/>
      <c r="H1013" s="82" t="s">
        <v>6965</v>
      </c>
      <c r="I1013" s="82" t="s">
        <v>6966</v>
      </c>
      <c r="J1013" s="82" t="s">
        <v>36</v>
      </c>
      <c r="K1013" s="82" t="s">
        <v>6967</v>
      </c>
      <c r="L1013" s="82" t="s">
        <v>36</v>
      </c>
      <c r="M1013" s="82" t="s">
        <v>6968</v>
      </c>
      <c r="N1013" s="82" t="s">
        <v>36</v>
      </c>
      <c r="O1013" s="82" t="s">
        <v>38</v>
      </c>
      <c r="P1013" s="82">
        <v>300</v>
      </c>
      <c r="Q1013" s="82" t="s">
        <v>78</v>
      </c>
      <c r="R1013" s="82">
        <v>51.3</v>
      </c>
      <c r="S1013" s="82">
        <v>41144</v>
      </c>
      <c r="T1013" s="82" t="s">
        <v>2846</v>
      </c>
      <c r="U1013" s="82" t="s">
        <v>90</v>
      </c>
      <c r="V1013" s="82">
        <v>24928</v>
      </c>
      <c r="W1013" s="82" t="s">
        <v>103</v>
      </c>
      <c r="X1013" s="82" t="s">
        <v>42</v>
      </c>
      <c r="Y1013" s="82" t="s">
        <v>36</v>
      </c>
      <c r="Z1013" s="82">
        <v>0</v>
      </c>
      <c r="AA1013" s="82">
        <v>10</v>
      </c>
      <c r="AB1013" s="82" t="s">
        <v>818</v>
      </c>
      <c r="AC1013" s="82" t="s">
        <v>2825</v>
      </c>
      <c r="AD1013" s="82" t="s">
        <v>92</v>
      </c>
      <c r="AE1013" s="82" t="s">
        <v>45</v>
      </c>
      <c r="AF1013" s="82" t="s">
        <v>104</v>
      </c>
      <c r="AG1013" s="82" t="s">
        <v>55</v>
      </c>
      <c r="AH1013" s="82">
        <v>760.35</v>
      </c>
      <c r="AI1013" s="82">
        <v>115.5</v>
      </c>
      <c r="AJ1013" s="82">
        <v>299.27999999999997</v>
      </c>
      <c r="AK1013" s="82"/>
      <c r="AL1013" s="82">
        <v>1175.1300000000001</v>
      </c>
      <c r="AM1013" s="82">
        <v>37.909999999999997</v>
      </c>
      <c r="AN1013" s="109">
        <f t="shared" si="72"/>
        <v>9.2373294346978554</v>
      </c>
      <c r="AO1013" s="82" t="str">
        <f t="shared" si="70"/>
        <v>1922891</v>
      </c>
      <c r="AP1013" s="82">
        <f>VLOOKUP(AO1013,Centros!$AA$2:$AB$490,2,FALSE)</f>
        <v>110011</v>
      </c>
      <c r="AQ1013" s="82" t="str">
        <f>VLOOKUP(AP1013,Centros!$U$2:$V$281,2,FALSE)</f>
        <v>COLEGIO SAMER CALASANZ</v>
      </c>
      <c r="AR1013" s="82" t="str">
        <f>VLOOKUP(A1013,Centros!$AC$2:$AE$349,3,FALSE)</f>
        <v>ALGADI</v>
      </c>
      <c r="AS1013" s="82">
        <f t="shared" si="71"/>
        <v>110011</v>
      </c>
      <c r="AT1013" s="82">
        <f t="shared" si="73"/>
        <v>19228</v>
      </c>
    </row>
    <row r="1014" spans="1:46" x14ac:dyDescent="0.3">
      <c r="A1014" s="82">
        <v>20028</v>
      </c>
      <c r="B1014" s="82">
        <v>388</v>
      </c>
      <c r="C1014" s="82" t="s">
        <v>6969</v>
      </c>
      <c r="D1014" s="82">
        <v>388</v>
      </c>
      <c r="E1014" s="82" t="s">
        <v>63</v>
      </c>
      <c r="F1014" s="107">
        <v>45908</v>
      </c>
      <c r="G1014" s="82"/>
      <c r="H1014" s="82" t="s">
        <v>6970</v>
      </c>
      <c r="I1014" s="82" t="s">
        <v>6971</v>
      </c>
      <c r="J1014" s="82" t="s">
        <v>36</v>
      </c>
      <c r="K1014" s="82" t="s">
        <v>6972</v>
      </c>
      <c r="L1014" s="82" t="s">
        <v>101</v>
      </c>
      <c r="M1014" s="82" t="s">
        <v>6973</v>
      </c>
      <c r="N1014" s="82" t="s">
        <v>37</v>
      </c>
      <c r="O1014" s="82" t="s">
        <v>38</v>
      </c>
      <c r="P1014" s="82">
        <v>300</v>
      </c>
      <c r="Q1014" s="82" t="s">
        <v>57</v>
      </c>
      <c r="R1014" s="82">
        <v>31.25</v>
      </c>
      <c r="S1014" s="82">
        <v>43487</v>
      </c>
      <c r="T1014" s="82" t="s">
        <v>6067</v>
      </c>
      <c r="U1014" s="82" t="s">
        <v>79</v>
      </c>
      <c r="V1014" s="82">
        <v>34963</v>
      </c>
      <c r="W1014" s="82" t="s">
        <v>204</v>
      </c>
      <c r="X1014" s="82" t="s">
        <v>42</v>
      </c>
      <c r="Y1014" s="82" t="s">
        <v>66</v>
      </c>
      <c r="Z1014" s="82">
        <v>0</v>
      </c>
      <c r="AA1014" s="82">
        <v>10</v>
      </c>
      <c r="AB1014" s="82" t="s">
        <v>36</v>
      </c>
      <c r="AC1014" s="82" t="s">
        <v>2905</v>
      </c>
      <c r="AD1014" s="82" t="s">
        <v>44</v>
      </c>
      <c r="AE1014" s="82" t="s">
        <v>45</v>
      </c>
      <c r="AF1014" s="82" t="s">
        <v>99</v>
      </c>
      <c r="AG1014" s="82" t="s">
        <v>46</v>
      </c>
      <c r="AH1014" s="82">
        <v>389.91</v>
      </c>
      <c r="AI1014" s="82">
        <v>56.65</v>
      </c>
      <c r="AJ1014" s="82">
        <v>160.07</v>
      </c>
      <c r="AK1014" s="82"/>
      <c r="AL1014" s="82">
        <v>606.63</v>
      </c>
      <c r="AM1014" s="82">
        <v>20.22</v>
      </c>
      <c r="AN1014" s="109">
        <f t="shared" si="72"/>
        <v>8.0879999999999992</v>
      </c>
      <c r="AO1014" s="82" t="str">
        <f t="shared" si="70"/>
        <v>2002830</v>
      </c>
      <c r="AP1014" s="82">
        <f>VLOOKUP(AO1014,Centros!$AA$2:$AB$490,2,FALSE)</f>
        <v>110002</v>
      </c>
      <c r="AQ1014" s="82" t="str">
        <f>VLOOKUP(AP1014,Centros!$U$2:$V$281,2,FALSE)</f>
        <v>CEIIP JOVELLANOS LM</v>
      </c>
      <c r="AR1014" s="82" t="str">
        <f>VLOOKUP(A1014,Centros!$AC$2:$AE$349,3,FALSE)</f>
        <v>SMI</v>
      </c>
      <c r="AS1014" s="82">
        <f t="shared" si="71"/>
        <v>110002</v>
      </c>
      <c r="AT1014" s="82">
        <f t="shared" si="73"/>
        <v>20028</v>
      </c>
    </row>
    <row r="1015" spans="1:46" x14ac:dyDescent="0.3">
      <c r="A1015" s="82">
        <v>20028</v>
      </c>
      <c r="B1015" s="82">
        <v>660</v>
      </c>
      <c r="C1015" s="82" t="s">
        <v>6974</v>
      </c>
      <c r="D1015" s="82">
        <v>660</v>
      </c>
      <c r="E1015" s="82" t="s">
        <v>63</v>
      </c>
      <c r="F1015" s="107">
        <v>45908</v>
      </c>
      <c r="G1015" s="82"/>
      <c r="H1015" s="82" t="s">
        <v>6975</v>
      </c>
      <c r="I1015" s="82" t="s">
        <v>6976</v>
      </c>
      <c r="J1015" s="82" t="s">
        <v>36</v>
      </c>
      <c r="K1015" s="82" t="s">
        <v>6977</v>
      </c>
      <c r="L1015" s="82" t="s">
        <v>6978</v>
      </c>
      <c r="M1015" s="82" t="s">
        <v>6979</v>
      </c>
      <c r="N1015" s="82" t="s">
        <v>37</v>
      </c>
      <c r="O1015" s="82" t="s">
        <v>38</v>
      </c>
      <c r="P1015" s="82">
        <v>300</v>
      </c>
      <c r="Q1015" s="82" t="s">
        <v>57</v>
      </c>
      <c r="R1015" s="82">
        <v>25</v>
      </c>
      <c r="S1015" s="82">
        <v>45175</v>
      </c>
      <c r="T1015" s="82" t="s">
        <v>5471</v>
      </c>
      <c r="U1015" s="82" t="s">
        <v>79</v>
      </c>
      <c r="V1015" s="82">
        <v>35150</v>
      </c>
      <c r="W1015" s="82" t="s">
        <v>240</v>
      </c>
      <c r="X1015" s="82" t="s">
        <v>42</v>
      </c>
      <c r="Y1015" s="82" t="s">
        <v>36</v>
      </c>
      <c r="Z1015" s="82">
        <v>0</v>
      </c>
      <c r="AA1015" s="82">
        <v>10</v>
      </c>
      <c r="AB1015" s="82" t="s">
        <v>36</v>
      </c>
      <c r="AC1015" s="82" t="s">
        <v>2905</v>
      </c>
      <c r="AD1015" s="82" t="s">
        <v>44</v>
      </c>
      <c r="AE1015" s="82" t="s">
        <v>45</v>
      </c>
      <c r="AF1015" s="82" t="s">
        <v>36</v>
      </c>
      <c r="AG1015" s="82" t="s">
        <v>46</v>
      </c>
      <c r="AH1015" s="82">
        <v>300.01</v>
      </c>
      <c r="AI1015" s="82">
        <v>45.32</v>
      </c>
      <c r="AJ1015" s="82">
        <v>126.95</v>
      </c>
      <c r="AK1015" s="82"/>
      <c r="AL1015" s="82">
        <v>472.28</v>
      </c>
      <c r="AM1015" s="82">
        <v>15.74</v>
      </c>
      <c r="AN1015" s="109">
        <f t="shared" si="72"/>
        <v>7.87</v>
      </c>
      <c r="AO1015" s="82" t="str">
        <f t="shared" si="70"/>
        <v>2002838</v>
      </c>
      <c r="AP1015" s="82">
        <f>VLOOKUP(AO1015,Centros!$AA$2:$AB$490,2,FALSE)</f>
        <v>110202</v>
      </c>
      <c r="AQ1015" s="82" t="str">
        <f>VLOOKUP(AP1015,Centros!$U$2:$V$281,2,FALSE)</f>
        <v>GREDOS SAN DIEGO  - MORATALAZ</v>
      </c>
      <c r="AR1015" s="82" t="str">
        <f>VLOOKUP(A1015,Centros!$AC$2:$AE$349,3,FALSE)</f>
        <v>SMI</v>
      </c>
      <c r="AS1015" s="82">
        <f t="shared" si="71"/>
        <v>110202</v>
      </c>
      <c r="AT1015" s="82">
        <f t="shared" si="73"/>
        <v>20028</v>
      </c>
    </row>
    <row r="1016" spans="1:46" x14ac:dyDescent="0.3">
      <c r="A1016" s="82">
        <v>19241</v>
      </c>
      <c r="B1016" s="82">
        <v>23</v>
      </c>
      <c r="C1016" s="82" t="s">
        <v>10095</v>
      </c>
      <c r="D1016" s="82">
        <v>23</v>
      </c>
      <c r="E1016" s="82" t="s">
        <v>178</v>
      </c>
      <c r="F1016" s="107">
        <v>45895</v>
      </c>
      <c r="G1016" s="82"/>
      <c r="H1016" s="82" t="s">
        <v>10096</v>
      </c>
      <c r="I1016" s="82" t="s">
        <v>10097</v>
      </c>
      <c r="J1016" s="82" t="s">
        <v>36</v>
      </c>
      <c r="K1016" s="82" t="s">
        <v>10098</v>
      </c>
      <c r="L1016" s="82" t="s">
        <v>10099</v>
      </c>
      <c r="M1016" s="82" t="s">
        <v>10100</v>
      </c>
      <c r="N1016" s="82" t="s">
        <v>213</v>
      </c>
      <c r="O1016" s="82" t="s">
        <v>176</v>
      </c>
      <c r="P1016" s="82">
        <v>300</v>
      </c>
      <c r="Q1016" s="82" t="s">
        <v>57</v>
      </c>
      <c r="R1016" s="82">
        <v>64.099999999999994</v>
      </c>
      <c r="S1016" s="82">
        <v>44063</v>
      </c>
      <c r="T1016" s="82" t="s">
        <v>7821</v>
      </c>
      <c r="U1016" s="82" t="s">
        <v>90</v>
      </c>
      <c r="V1016" s="82">
        <v>25868</v>
      </c>
      <c r="W1016" s="82" t="s">
        <v>111</v>
      </c>
      <c r="X1016" s="82" t="s">
        <v>42</v>
      </c>
      <c r="Y1016" s="82" t="s">
        <v>60</v>
      </c>
      <c r="Z1016" s="82">
        <v>0</v>
      </c>
      <c r="AA1016" s="82">
        <v>10</v>
      </c>
      <c r="AB1016" s="82" t="s">
        <v>818</v>
      </c>
      <c r="AC1016" s="82" t="s">
        <v>8596</v>
      </c>
      <c r="AD1016" s="82" t="s">
        <v>8597</v>
      </c>
      <c r="AE1016" s="82" t="s">
        <v>45</v>
      </c>
      <c r="AF1016" s="82" t="s">
        <v>83</v>
      </c>
      <c r="AG1016" s="82" t="s">
        <v>46</v>
      </c>
      <c r="AH1016" s="82">
        <v>834.52</v>
      </c>
      <c r="AI1016" s="82">
        <v>95.43</v>
      </c>
      <c r="AJ1016" s="82">
        <v>326.92</v>
      </c>
      <c r="AK1016" s="82"/>
      <c r="AL1016" s="82">
        <v>1256.8699999999999</v>
      </c>
      <c r="AM1016" s="82">
        <v>40.54</v>
      </c>
      <c r="AN1016" s="109">
        <f t="shared" si="72"/>
        <v>7.9056162246489867</v>
      </c>
      <c r="AO1016" s="82" t="str">
        <f t="shared" si="70"/>
        <v>192413</v>
      </c>
      <c r="AP1016" s="82">
        <f>VLOOKUP(AO1016,Centros!$AA$2:$AB$490,2,FALSE)</f>
        <v>110105</v>
      </c>
      <c r="AQ1016" s="82" t="str">
        <f>VLOOKUP(AP1016,Centros!$U$2:$V$281,2,FALSE)</f>
        <v>COLEGIO SAN HERMENEGILDO</v>
      </c>
      <c r="AR1016" s="82" t="str">
        <f>VLOOKUP(A1016,Centros!$AC$2:$AE$349,3,FALSE)</f>
        <v>ALGADI</v>
      </c>
      <c r="AS1016" s="82">
        <f t="shared" si="71"/>
        <v>110105</v>
      </c>
      <c r="AT1016" s="82">
        <f t="shared" si="73"/>
        <v>19241</v>
      </c>
    </row>
    <row r="1017" spans="1:46" x14ac:dyDescent="0.3">
      <c r="A1017" s="82">
        <v>20041</v>
      </c>
      <c r="B1017" s="82">
        <v>23</v>
      </c>
      <c r="C1017" s="82" t="s">
        <v>10101</v>
      </c>
      <c r="D1017" s="82">
        <v>23</v>
      </c>
      <c r="E1017" s="82" t="s">
        <v>7517</v>
      </c>
      <c r="F1017" s="107">
        <v>45910</v>
      </c>
      <c r="G1017" s="82"/>
      <c r="H1017" s="82" t="s">
        <v>10102</v>
      </c>
      <c r="I1017" s="82" t="s">
        <v>10103</v>
      </c>
      <c r="J1017" s="82" t="s">
        <v>36</v>
      </c>
      <c r="K1017" s="82" t="s">
        <v>10104</v>
      </c>
      <c r="L1017" s="82" t="s">
        <v>10105</v>
      </c>
      <c r="M1017" s="82" t="s">
        <v>10106</v>
      </c>
      <c r="N1017" s="82" t="s">
        <v>10107</v>
      </c>
      <c r="O1017" s="82" t="s">
        <v>176</v>
      </c>
      <c r="P1017" s="82">
        <v>300</v>
      </c>
      <c r="Q1017" s="82" t="s">
        <v>78</v>
      </c>
      <c r="R1017" s="82">
        <v>25</v>
      </c>
      <c r="S1017" s="82">
        <v>45224</v>
      </c>
      <c r="T1017" s="82" t="s">
        <v>7786</v>
      </c>
      <c r="U1017" s="82" t="s">
        <v>6611</v>
      </c>
      <c r="V1017" s="82">
        <v>36038</v>
      </c>
      <c r="W1017" s="82" t="s">
        <v>139</v>
      </c>
      <c r="X1017" s="82" t="s">
        <v>42</v>
      </c>
      <c r="Y1017" s="82" t="s">
        <v>36</v>
      </c>
      <c r="Z1017" s="82">
        <v>0</v>
      </c>
      <c r="AA1017" s="82">
        <v>10</v>
      </c>
      <c r="AB1017" s="82" t="s">
        <v>36</v>
      </c>
      <c r="AC1017" s="82" t="s">
        <v>2911</v>
      </c>
      <c r="AD1017" s="82" t="s">
        <v>44</v>
      </c>
      <c r="AE1017" s="82" t="s">
        <v>45</v>
      </c>
      <c r="AF1017" s="82" t="s">
        <v>5324</v>
      </c>
      <c r="AG1017" s="82" t="s">
        <v>46</v>
      </c>
      <c r="AH1017" s="82">
        <v>289.37</v>
      </c>
      <c r="AI1017" s="82">
        <v>88.42</v>
      </c>
      <c r="AJ1017" s="82">
        <v>126.95</v>
      </c>
      <c r="AK1017" s="82"/>
      <c r="AL1017" s="82">
        <v>504.74</v>
      </c>
      <c r="AM1017" s="82">
        <v>16.82</v>
      </c>
      <c r="AN1017" s="109">
        <f t="shared" si="72"/>
        <v>8.41</v>
      </c>
      <c r="AO1017" s="82" t="str">
        <f t="shared" si="70"/>
        <v>200412</v>
      </c>
      <c r="AP1017" s="82">
        <f>VLOOKUP(AO1017,Centros!$AA$2:$AB$490,2,FALSE)</f>
        <v>110106</v>
      </c>
      <c r="AQ1017" s="82" t="str">
        <f>VLOOKUP(AP1017,Centros!$U$2:$V$281,2,FALSE)</f>
        <v>COLEGIO SAN JOSE SS.CC. DE SEVILLA</v>
      </c>
      <c r="AR1017" s="82" t="str">
        <f>VLOOKUP(A1017,Centros!$AC$2:$AE$349,3,FALSE)</f>
        <v>SMI</v>
      </c>
      <c r="AS1017" s="82">
        <f t="shared" si="71"/>
        <v>110106</v>
      </c>
      <c r="AT1017" s="82">
        <f t="shared" si="73"/>
        <v>20041</v>
      </c>
    </row>
    <row r="1018" spans="1:46" x14ac:dyDescent="0.3">
      <c r="A1018" s="82">
        <v>20028</v>
      </c>
      <c r="B1018" s="82">
        <v>917</v>
      </c>
      <c r="C1018" s="82" t="s">
        <v>6980</v>
      </c>
      <c r="D1018" s="82">
        <v>917</v>
      </c>
      <c r="E1018" s="82" t="s">
        <v>63</v>
      </c>
      <c r="F1018" s="107">
        <v>45908</v>
      </c>
      <c r="G1018" s="82"/>
      <c r="H1018" s="82" t="s">
        <v>6981</v>
      </c>
      <c r="I1018" s="82" t="s">
        <v>6982</v>
      </c>
      <c r="J1018" s="82" t="s">
        <v>36</v>
      </c>
      <c r="K1018" s="82" t="s">
        <v>6983</v>
      </c>
      <c r="L1018" s="82" t="s">
        <v>6984</v>
      </c>
      <c r="M1018" s="82" t="s">
        <v>6985</v>
      </c>
      <c r="N1018" s="82" t="s">
        <v>36</v>
      </c>
      <c r="O1018" s="82" t="s">
        <v>38</v>
      </c>
      <c r="P1018" s="82">
        <v>300</v>
      </c>
      <c r="Q1018" s="82" t="s">
        <v>57</v>
      </c>
      <c r="R1018" s="82">
        <v>25</v>
      </c>
      <c r="S1018" s="82">
        <v>45566</v>
      </c>
      <c r="T1018" s="82" t="s">
        <v>5349</v>
      </c>
      <c r="U1018" s="82" t="s">
        <v>79</v>
      </c>
      <c r="V1018" s="82">
        <v>26401</v>
      </c>
      <c r="W1018" s="82" t="s">
        <v>139</v>
      </c>
      <c r="X1018" s="82" t="s">
        <v>42</v>
      </c>
      <c r="Y1018" s="82" t="s">
        <v>36</v>
      </c>
      <c r="Z1018" s="82">
        <v>0</v>
      </c>
      <c r="AA1018" s="82">
        <v>10</v>
      </c>
      <c r="AB1018" s="82" t="s">
        <v>36</v>
      </c>
      <c r="AC1018" s="82" t="s">
        <v>2905</v>
      </c>
      <c r="AD1018" s="82" t="s">
        <v>44</v>
      </c>
      <c r="AE1018" s="82" t="s">
        <v>45</v>
      </c>
      <c r="AF1018" s="82" t="s">
        <v>5415</v>
      </c>
      <c r="AG1018" s="82" t="s">
        <v>46</v>
      </c>
      <c r="AH1018" s="82">
        <v>300.01</v>
      </c>
      <c r="AI1018" s="82">
        <v>45.32</v>
      </c>
      <c r="AJ1018" s="82">
        <v>126.95</v>
      </c>
      <c r="AK1018" s="82"/>
      <c r="AL1018" s="82">
        <v>472.28</v>
      </c>
      <c r="AM1018" s="82">
        <v>15.74</v>
      </c>
      <c r="AN1018" s="109">
        <f t="shared" si="72"/>
        <v>7.87</v>
      </c>
      <c r="AO1018" s="82" t="str">
        <f t="shared" si="70"/>
        <v>200282</v>
      </c>
      <c r="AP1018" s="82">
        <f>VLOOKUP(AO1018,Centros!$AA$2:$AB$490,2,FALSE)</f>
        <v>110111</v>
      </c>
      <c r="AQ1018" s="82" t="str">
        <f>VLOOKUP(AP1018,Centros!$U$2:$V$281,2,FALSE)</f>
        <v>COLEGIO SAGRADO CORAZON REPARADORAS</v>
      </c>
      <c r="AR1018" s="82" t="str">
        <f>VLOOKUP(A1018,Centros!$AC$2:$AE$349,3,FALSE)</f>
        <v>SMI</v>
      </c>
      <c r="AS1018" s="82">
        <f t="shared" si="71"/>
        <v>110111</v>
      </c>
      <c r="AT1018" s="82">
        <f t="shared" si="73"/>
        <v>20028</v>
      </c>
    </row>
    <row r="1019" spans="1:46" x14ac:dyDescent="0.3">
      <c r="A1019" s="82">
        <v>19241</v>
      </c>
      <c r="B1019" s="82">
        <v>24</v>
      </c>
      <c r="C1019" s="82" t="s">
        <v>10108</v>
      </c>
      <c r="D1019" s="82">
        <v>24</v>
      </c>
      <c r="E1019" s="82" t="s">
        <v>178</v>
      </c>
      <c r="F1019" s="107">
        <v>45895</v>
      </c>
      <c r="G1019" s="82"/>
      <c r="H1019" s="82" t="s">
        <v>10109</v>
      </c>
      <c r="I1019" s="82" t="s">
        <v>10110</v>
      </c>
      <c r="J1019" s="82" t="s">
        <v>36</v>
      </c>
      <c r="K1019" s="82" t="s">
        <v>10111</v>
      </c>
      <c r="L1019" s="82" t="s">
        <v>10112</v>
      </c>
      <c r="M1019" s="82" t="s">
        <v>10113</v>
      </c>
      <c r="N1019" s="82" t="s">
        <v>213</v>
      </c>
      <c r="O1019" s="82" t="s">
        <v>176</v>
      </c>
      <c r="P1019" s="82">
        <v>300</v>
      </c>
      <c r="Q1019" s="82" t="s">
        <v>57</v>
      </c>
      <c r="R1019" s="82">
        <v>64.099999999999994</v>
      </c>
      <c r="S1019" s="82">
        <v>44151</v>
      </c>
      <c r="T1019" s="82" t="s">
        <v>7821</v>
      </c>
      <c r="U1019" s="82" t="s">
        <v>90</v>
      </c>
      <c r="V1019" s="82">
        <v>26824</v>
      </c>
      <c r="W1019" s="82" t="s">
        <v>111</v>
      </c>
      <c r="X1019" s="82" t="s">
        <v>42</v>
      </c>
      <c r="Y1019" s="82" t="s">
        <v>60</v>
      </c>
      <c r="Z1019" s="82">
        <v>0</v>
      </c>
      <c r="AA1019" s="82">
        <v>10</v>
      </c>
      <c r="AB1019" s="82" t="s">
        <v>818</v>
      </c>
      <c r="AC1019" s="82" t="s">
        <v>8596</v>
      </c>
      <c r="AD1019" s="82" t="s">
        <v>8597</v>
      </c>
      <c r="AE1019" s="82" t="s">
        <v>45</v>
      </c>
      <c r="AF1019" s="82" t="s">
        <v>242</v>
      </c>
      <c r="AG1019" s="82" t="s">
        <v>46</v>
      </c>
      <c r="AH1019" s="82">
        <v>810.36</v>
      </c>
      <c r="AI1019" s="82">
        <v>91.76</v>
      </c>
      <c r="AJ1019" s="82">
        <v>326.92</v>
      </c>
      <c r="AK1019" s="82"/>
      <c r="AL1019" s="82">
        <v>1229.04</v>
      </c>
      <c r="AM1019" s="82">
        <v>39.65</v>
      </c>
      <c r="AN1019" s="109">
        <f t="shared" si="72"/>
        <v>7.7320592823712957</v>
      </c>
      <c r="AO1019" s="82" t="str">
        <f t="shared" si="70"/>
        <v>192413</v>
      </c>
      <c r="AP1019" s="82">
        <f>VLOOKUP(AO1019,Centros!$AA$2:$AB$490,2,FALSE)</f>
        <v>110105</v>
      </c>
      <c r="AQ1019" s="82" t="str">
        <f>VLOOKUP(AP1019,Centros!$U$2:$V$281,2,FALSE)</f>
        <v>COLEGIO SAN HERMENEGILDO</v>
      </c>
      <c r="AR1019" s="82" t="str">
        <f>VLOOKUP(A1019,Centros!$AC$2:$AE$349,3,FALSE)</f>
        <v>ALGADI</v>
      </c>
      <c r="AS1019" s="82">
        <f t="shared" si="71"/>
        <v>110105</v>
      </c>
      <c r="AT1019" s="82">
        <f t="shared" si="73"/>
        <v>19241</v>
      </c>
    </row>
    <row r="1020" spans="1:46" x14ac:dyDescent="0.3">
      <c r="A1020" s="82">
        <v>19228</v>
      </c>
      <c r="B1020" s="82">
        <v>2219</v>
      </c>
      <c r="C1020" s="82" t="s">
        <v>10114</v>
      </c>
      <c r="D1020" s="82">
        <v>2219</v>
      </c>
      <c r="E1020" s="82" t="s">
        <v>35</v>
      </c>
      <c r="F1020" s="107">
        <v>45913</v>
      </c>
      <c r="G1020" s="82"/>
      <c r="H1020" s="82" t="s">
        <v>10115</v>
      </c>
      <c r="I1020" s="82" t="s">
        <v>10116</v>
      </c>
      <c r="J1020" s="82" t="s">
        <v>36</v>
      </c>
      <c r="K1020" s="82" t="s">
        <v>10117</v>
      </c>
      <c r="L1020" s="82" t="s">
        <v>10118</v>
      </c>
      <c r="M1020" s="82" t="s">
        <v>10119</v>
      </c>
      <c r="N1020" s="82" t="s">
        <v>186</v>
      </c>
      <c r="O1020" s="82" t="s">
        <v>38</v>
      </c>
      <c r="P1020" s="82">
        <v>200</v>
      </c>
      <c r="Q1020" s="82" t="s">
        <v>2925</v>
      </c>
      <c r="R1020" s="82">
        <v>15</v>
      </c>
      <c r="S1020" s="82">
        <v>45913</v>
      </c>
      <c r="T1020" s="82"/>
      <c r="U1020" s="82" t="s">
        <v>155</v>
      </c>
      <c r="V1020" s="82">
        <v>35093</v>
      </c>
      <c r="W1020" s="82"/>
      <c r="X1020" s="82" t="s">
        <v>42</v>
      </c>
      <c r="Y1020" s="82" t="s">
        <v>36</v>
      </c>
      <c r="Z1020" s="82">
        <v>0</v>
      </c>
      <c r="AA1020" s="82">
        <v>6</v>
      </c>
      <c r="AB1020" s="82" t="s">
        <v>36</v>
      </c>
      <c r="AC1020" s="82" t="s">
        <v>2905</v>
      </c>
      <c r="AD1020" s="82" t="s">
        <v>44</v>
      </c>
      <c r="AE1020" s="82"/>
      <c r="AF1020" s="82" t="s">
        <v>303</v>
      </c>
      <c r="AG1020" s="82" t="s">
        <v>55</v>
      </c>
      <c r="AH1020" s="82"/>
      <c r="AI1020" s="82"/>
      <c r="AJ1020" s="82"/>
      <c r="AK1020" s="82"/>
      <c r="AL1020" s="82"/>
      <c r="AM1020" s="82"/>
      <c r="AN1020" s="109">
        <f t="shared" si="72"/>
        <v>0</v>
      </c>
      <c r="AO1020" s="82" t="str">
        <f t="shared" si="70"/>
        <v>19228</v>
      </c>
      <c r="AP1020" s="82" t="e">
        <f>VLOOKUP(AO1020,Centros!$AA$2:$AB$490,2,FALSE)</f>
        <v>#N/A</v>
      </c>
      <c r="AQ1020" s="82" t="e">
        <f>VLOOKUP(AP1020,Centros!$U$2:$V$281,2,FALSE)</f>
        <v>#N/A</v>
      </c>
      <c r="AR1020" s="82" t="str">
        <f>VLOOKUP(A1020,Centros!$AC$2:$AE$349,3,FALSE)</f>
        <v>ALGADI</v>
      </c>
      <c r="AS1020" s="82" t="e">
        <f t="shared" si="71"/>
        <v>#N/A</v>
      </c>
      <c r="AT1020" s="82">
        <f t="shared" si="73"/>
        <v>19228</v>
      </c>
    </row>
    <row r="1021" spans="1:46" x14ac:dyDescent="0.3">
      <c r="A1021" s="82">
        <v>19228</v>
      </c>
      <c r="B1021" s="82">
        <v>2171</v>
      </c>
      <c r="C1021" s="82" t="s">
        <v>4837</v>
      </c>
      <c r="D1021" s="82">
        <v>2171</v>
      </c>
      <c r="E1021" s="82" t="s">
        <v>35</v>
      </c>
      <c r="F1021" s="107">
        <v>45839</v>
      </c>
      <c r="G1021" s="82"/>
      <c r="H1021" s="82" t="s">
        <v>4838</v>
      </c>
      <c r="I1021" s="82" t="s">
        <v>4839</v>
      </c>
      <c r="J1021" s="82" t="s">
        <v>36</v>
      </c>
      <c r="K1021" s="82" t="s">
        <v>4840</v>
      </c>
      <c r="L1021" s="82" t="s">
        <v>4841</v>
      </c>
      <c r="M1021" s="82" t="s">
        <v>4842</v>
      </c>
      <c r="N1021" s="82" t="s">
        <v>37</v>
      </c>
      <c r="O1021" s="82" t="s">
        <v>38</v>
      </c>
      <c r="P1021" s="82">
        <v>200</v>
      </c>
      <c r="Q1021" s="82" t="s">
        <v>2925</v>
      </c>
      <c r="R1021" s="82">
        <v>75</v>
      </c>
      <c r="S1021" s="82">
        <v>45839</v>
      </c>
      <c r="T1021" s="82" t="s">
        <v>2844</v>
      </c>
      <c r="U1021" s="82" t="s">
        <v>155</v>
      </c>
      <c r="V1021" s="82">
        <v>32491</v>
      </c>
      <c r="W1021" s="82" t="s">
        <v>96</v>
      </c>
      <c r="X1021" s="82" t="s">
        <v>51</v>
      </c>
      <c r="Y1021" s="82" t="s">
        <v>43</v>
      </c>
      <c r="Z1021" s="82">
        <v>0</v>
      </c>
      <c r="AA1021" s="82">
        <v>6</v>
      </c>
      <c r="AB1021" s="82" t="s">
        <v>36</v>
      </c>
      <c r="AC1021" s="82" t="s">
        <v>2905</v>
      </c>
      <c r="AD1021" s="82" t="s">
        <v>44</v>
      </c>
      <c r="AE1021" s="82" t="s">
        <v>45</v>
      </c>
      <c r="AF1021" s="82" t="s">
        <v>297</v>
      </c>
      <c r="AG1021" s="82" t="s">
        <v>46</v>
      </c>
      <c r="AH1021" s="82">
        <v>1400</v>
      </c>
      <c r="AI1021" s="82">
        <v>233.33</v>
      </c>
      <c r="AJ1021" s="82">
        <v>523.80999999999995</v>
      </c>
      <c r="AK1021" s="82"/>
      <c r="AL1021" s="82">
        <v>2157.14</v>
      </c>
      <c r="AM1021" s="82">
        <v>71.900000000000006</v>
      </c>
      <c r="AN1021" s="109">
        <f t="shared" si="72"/>
        <v>11.983333333333334</v>
      </c>
      <c r="AO1021" s="82" t="str">
        <f t="shared" ref="AO1021:AO1078" si="74">CONCATENATE(A1021,W1021)</f>
        <v>1922876</v>
      </c>
      <c r="AP1021" s="82">
        <f>VLOOKUP(AO1021,Centros!$AA$2:$AB$490,2,FALSE)</f>
        <v>400001</v>
      </c>
      <c r="AQ1021" s="82" t="str">
        <f>VLOOKUP(AP1021,Centros!$U$2:$V$281,2,FALSE)</f>
        <v>CASA DE EJERCICIOS SAN JOSE</v>
      </c>
      <c r="AR1021" s="82" t="str">
        <f>VLOOKUP(A1021,Centros!$AC$2:$AE$349,3,FALSE)</f>
        <v>ALGADI</v>
      </c>
      <c r="AS1021" s="82">
        <f t="shared" ref="AS1021:AS1078" si="75">+AP1021</f>
        <v>400001</v>
      </c>
      <c r="AT1021" s="82">
        <f t="shared" si="73"/>
        <v>19228</v>
      </c>
    </row>
    <row r="1022" spans="1:46" x14ac:dyDescent="0.3">
      <c r="A1022" s="82">
        <v>19228</v>
      </c>
      <c r="B1022" s="82">
        <v>859</v>
      </c>
      <c r="C1022" s="82" t="s">
        <v>10121</v>
      </c>
      <c r="D1022" s="82">
        <v>859</v>
      </c>
      <c r="E1022" s="82" t="s">
        <v>35</v>
      </c>
      <c r="F1022" s="107">
        <v>45908</v>
      </c>
      <c r="G1022" s="82"/>
      <c r="H1022" s="82" t="s">
        <v>10122</v>
      </c>
      <c r="I1022" s="82" t="s">
        <v>10123</v>
      </c>
      <c r="J1022" s="82" t="s">
        <v>36</v>
      </c>
      <c r="K1022" s="82" t="s">
        <v>10124</v>
      </c>
      <c r="L1022" s="82" t="s">
        <v>101</v>
      </c>
      <c r="M1022" s="82" t="s">
        <v>10125</v>
      </c>
      <c r="N1022" s="82" t="s">
        <v>37</v>
      </c>
      <c r="O1022" s="82" t="s">
        <v>38</v>
      </c>
      <c r="P1022" s="82">
        <v>300</v>
      </c>
      <c r="Q1022" s="82" t="s">
        <v>57</v>
      </c>
      <c r="R1022" s="82">
        <v>25</v>
      </c>
      <c r="S1022" s="82">
        <v>44838</v>
      </c>
      <c r="T1022" s="82" t="s">
        <v>2831</v>
      </c>
      <c r="U1022" s="82" t="s">
        <v>58</v>
      </c>
      <c r="V1022" s="82">
        <v>37127</v>
      </c>
      <c r="W1022" s="82" t="s">
        <v>91</v>
      </c>
      <c r="X1022" s="82" t="s">
        <v>42</v>
      </c>
      <c r="Y1022" s="82" t="s">
        <v>60</v>
      </c>
      <c r="Z1022" s="82">
        <v>0</v>
      </c>
      <c r="AA1022" s="82">
        <v>10</v>
      </c>
      <c r="AB1022" s="82" t="s">
        <v>36</v>
      </c>
      <c r="AC1022" s="82" t="s">
        <v>2905</v>
      </c>
      <c r="AD1022" s="82" t="s">
        <v>44</v>
      </c>
      <c r="AE1022" s="82" t="s">
        <v>76</v>
      </c>
      <c r="AF1022" s="82" t="s">
        <v>58</v>
      </c>
      <c r="AG1022" s="82" t="s">
        <v>46</v>
      </c>
      <c r="AH1022" s="82">
        <v>353.45</v>
      </c>
      <c r="AI1022" s="82">
        <v>45.32</v>
      </c>
      <c r="AJ1022" s="82">
        <v>127.88</v>
      </c>
      <c r="AK1022" s="82"/>
      <c r="AL1022" s="82">
        <v>526.65</v>
      </c>
      <c r="AM1022" s="82">
        <v>17.559999999999999</v>
      </c>
      <c r="AN1022" s="109">
        <f t="shared" si="72"/>
        <v>8.7799999999999994</v>
      </c>
      <c r="AO1022" s="82" t="str">
        <f t="shared" si="74"/>
        <v>1922861</v>
      </c>
      <c r="AP1022" s="82">
        <f>VLOOKUP(AO1022,Centros!$AA$2:$AB$490,2,FALSE)</f>
        <v>110807</v>
      </c>
      <c r="AQ1022" s="82" t="str">
        <f>VLOOKUP(AP1022,Centros!$U$2:$V$281,2,FALSE)</f>
        <v>COLEGIO NTRA SRA BUEN CONSEJO</v>
      </c>
      <c r="AR1022" s="82" t="str">
        <f>VLOOKUP(A1022,Centros!$AC$2:$AE$349,3,FALSE)</f>
        <v>ALGADI</v>
      </c>
      <c r="AS1022" s="82">
        <f t="shared" si="75"/>
        <v>110807</v>
      </c>
      <c r="AT1022" s="82">
        <f t="shared" si="73"/>
        <v>19228</v>
      </c>
    </row>
    <row r="1023" spans="1:46" x14ac:dyDescent="0.3">
      <c r="A1023" s="82">
        <v>19247</v>
      </c>
      <c r="B1023" s="82">
        <v>22</v>
      </c>
      <c r="C1023" s="82" t="s">
        <v>6986</v>
      </c>
      <c r="D1023" s="82">
        <v>22</v>
      </c>
      <c r="E1023" s="82" t="s">
        <v>2746</v>
      </c>
      <c r="F1023" s="107">
        <v>45876</v>
      </c>
      <c r="G1023" s="82"/>
      <c r="H1023" s="82" t="s">
        <v>6987</v>
      </c>
      <c r="I1023" s="82" t="s">
        <v>6988</v>
      </c>
      <c r="J1023" s="82" t="s">
        <v>36</v>
      </c>
      <c r="K1023" s="82" t="s">
        <v>6989</v>
      </c>
      <c r="L1023" s="82" t="s">
        <v>6990</v>
      </c>
      <c r="M1023" s="82" t="s">
        <v>6991</v>
      </c>
      <c r="N1023" s="82" t="s">
        <v>2750</v>
      </c>
      <c r="O1023" s="82" t="s">
        <v>1537</v>
      </c>
      <c r="P1023" s="82">
        <v>502</v>
      </c>
      <c r="Q1023" s="82" t="s">
        <v>3098</v>
      </c>
      <c r="R1023" s="82">
        <v>40</v>
      </c>
      <c r="S1023" s="82">
        <v>45876</v>
      </c>
      <c r="T1023" s="82" t="s">
        <v>2747</v>
      </c>
      <c r="U1023" s="82" t="s">
        <v>6992</v>
      </c>
      <c r="V1023" s="82">
        <v>29828</v>
      </c>
      <c r="W1023" s="82" t="s">
        <v>70</v>
      </c>
      <c r="X1023" s="82" t="s">
        <v>42</v>
      </c>
      <c r="Y1023" s="82" t="s">
        <v>52</v>
      </c>
      <c r="Z1023" s="82">
        <v>0</v>
      </c>
      <c r="AA1023" s="82">
        <v>10</v>
      </c>
      <c r="AB1023" s="82" t="s">
        <v>36</v>
      </c>
      <c r="AC1023" s="82" t="s">
        <v>2922</v>
      </c>
      <c r="AD1023" s="82" t="s">
        <v>44</v>
      </c>
      <c r="AE1023" s="82" t="s">
        <v>45</v>
      </c>
      <c r="AF1023" s="82" t="s">
        <v>6992</v>
      </c>
      <c r="AG1023" s="82" t="s">
        <v>55</v>
      </c>
      <c r="AH1023" s="82">
        <v>479.8</v>
      </c>
      <c r="AI1023" s="82">
        <v>72.73</v>
      </c>
      <c r="AJ1023" s="82">
        <v>204.84</v>
      </c>
      <c r="AK1023" s="82"/>
      <c r="AL1023" s="82">
        <v>757.37</v>
      </c>
      <c r="AM1023" s="82">
        <v>25.25</v>
      </c>
      <c r="AN1023" s="109">
        <f t="shared" si="72"/>
        <v>7.890625</v>
      </c>
      <c r="AO1023" s="82" t="str">
        <f t="shared" si="74"/>
        <v>192471</v>
      </c>
      <c r="AP1023" s="82">
        <f>VLOOKUP(AO1023,Centros!$AA$2:$AB$490,2,FALSE)</f>
        <v>350005</v>
      </c>
      <c r="AQ1023" s="82" t="str">
        <f>VLOOKUP(AP1023,Centros!$U$2:$V$281,2,FALSE)</f>
        <v xml:space="preserve">CONVENTO DE LOS AGUSTINOS FILIPINOS </v>
      </c>
      <c r="AR1023" s="82" t="str">
        <f>VLOOKUP(A1023,Centros!$AC$2:$AE$349,3,FALSE)</f>
        <v>ALGADI</v>
      </c>
      <c r="AS1023" s="82">
        <f t="shared" si="75"/>
        <v>350005</v>
      </c>
      <c r="AT1023" s="82">
        <f t="shared" si="73"/>
        <v>19247</v>
      </c>
    </row>
    <row r="1024" spans="1:46" x14ac:dyDescent="0.3">
      <c r="A1024" s="82">
        <v>20028</v>
      </c>
      <c r="B1024" s="82">
        <v>139</v>
      </c>
      <c r="C1024" s="82" t="s">
        <v>6994</v>
      </c>
      <c r="D1024" s="82">
        <v>139</v>
      </c>
      <c r="E1024" s="82" t="s">
        <v>63</v>
      </c>
      <c r="F1024" s="107">
        <v>45908</v>
      </c>
      <c r="G1024" s="82"/>
      <c r="H1024" s="82" t="s">
        <v>6995</v>
      </c>
      <c r="I1024" s="82" t="s">
        <v>6996</v>
      </c>
      <c r="J1024" s="82" t="s">
        <v>6997</v>
      </c>
      <c r="K1024" s="82" t="s">
        <v>6998</v>
      </c>
      <c r="L1024" s="82" t="s">
        <v>6999</v>
      </c>
      <c r="M1024" s="82" t="s">
        <v>7000</v>
      </c>
      <c r="N1024" s="82" t="s">
        <v>174</v>
      </c>
      <c r="O1024" s="82" t="s">
        <v>38</v>
      </c>
      <c r="P1024" s="82">
        <v>300</v>
      </c>
      <c r="Q1024" s="82" t="s">
        <v>57</v>
      </c>
      <c r="R1024" s="82">
        <v>31.25</v>
      </c>
      <c r="S1024" s="82">
        <v>39713</v>
      </c>
      <c r="T1024" s="82" t="s">
        <v>5643</v>
      </c>
      <c r="U1024" s="82" t="s">
        <v>79</v>
      </c>
      <c r="V1024" s="82">
        <v>27847</v>
      </c>
      <c r="W1024" s="82" t="s">
        <v>292</v>
      </c>
      <c r="X1024" s="82" t="s">
        <v>42</v>
      </c>
      <c r="Y1024" s="82" t="s">
        <v>36</v>
      </c>
      <c r="Z1024" s="82">
        <v>0</v>
      </c>
      <c r="AA1024" s="82">
        <v>10</v>
      </c>
      <c r="AB1024" s="82" t="s">
        <v>36</v>
      </c>
      <c r="AC1024" s="82" t="s">
        <v>2905</v>
      </c>
      <c r="AD1024" s="82" t="s">
        <v>44</v>
      </c>
      <c r="AE1024" s="82" t="s">
        <v>45</v>
      </c>
      <c r="AF1024" s="82" t="s">
        <v>7001</v>
      </c>
      <c r="AG1024" s="82" t="s">
        <v>46</v>
      </c>
      <c r="AH1024" s="82">
        <v>397.64</v>
      </c>
      <c r="AI1024" s="82">
        <v>59.2</v>
      </c>
      <c r="AJ1024" s="82">
        <v>160.07</v>
      </c>
      <c r="AK1024" s="82"/>
      <c r="AL1024" s="82">
        <v>616.91</v>
      </c>
      <c r="AM1024" s="82">
        <v>20.56</v>
      </c>
      <c r="AN1024" s="109">
        <f t="shared" si="72"/>
        <v>8.2240000000000002</v>
      </c>
      <c r="AO1024" s="82" t="str">
        <f t="shared" si="74"/>
        <v>2002811</v>
      </c>
      <c r="AP1024" s="82">
        <f>VLOOKUP(AO1024,Centros!$AA$2:$AB$490,2,FALSE)</f>
        <v>110061</v>
      </c>
      <c r="AQ1024" s="82" t="str">
        <f>VLOOKUP(AP1024,Centros!$U$2:$V$281,2,FALSE)</f>
        <v>COL. SAN AGUSTIN - MADRID</v>
      </c>
      <c r="AR1024" s="82" t="str">
        <f>VLOOKUP(A1024,Centros!$AC$2:$AE$349,3,FALSE)</f>
        <v>SMI</v>
      </c>
      <c r="AS1024" s="82">
        <f t="shared" si="75"/>
        <v>110061</v>
      </c>
      <c r="AT1024" s="82">
        <f t="shared" si="73"/>
        <v>20028</v>
      </c>
    </row>
    <row r="1025" spans="1:46" x14ac:dyDescent="0.3">
      <c r="A1025" s="82">
        <v>19228</v>
      </c>
      <c r="B1025" s="82">
        <v>148</v>
      </c>
      <c r="C1025" s="82" t="s">
        <v>4843</v>
      </c>
      <c r="D1025" s="82">
        <v>148</v>
      </c>
      <c r="E1025" s="82" t="s">
        <v>35</v>
      </c>
      <c r="F1025" s="107">
        <v>44348</v>
      </c>
      <c r="G1025" s="82"/>
      <c r="H1025" s="82" t="s">
        <v>4844</v>
      </c>
      <c r="I1025" s="82" t="s">
        <v>4845</v>
      </c>
      <c r="J1025" s="82" t="s">
        <v>4846</v>
      </c>
      <c r="K1025" s="82" t="s">
        <v>4847</v>
      </c>
      <c r="L1025" s="82" t="s">
        <v>4848</v>
      </c>
      <c r="M1025" s="82" t="s">
        <v>4849</v>
      </c>
      <c r="N1025" s="82" t="s">
        <v>440</v>
      </c>
      <c r="O1025" s="82" t="s">
        <v>38</v>
      </c>
      <c r="P1025" s="82">
        <v>200</v>
      </c>
      <c r="Q1025" s="82" t="s">
        <v>2925</v>
      </c>
      <c r="R1025" s="82">
        <v>87.5</v>
      </c>
      <c r="S1025" s="82">
        <v>36801</v>
      </c>
      <c r="T1025" s="82" t="s">
        <v>220</v>
      </c>
      <c r="U1025" s="82" t="s">
        <v>58</v>
      </c>
      <c r="V1025" s="82">
        <v>23629</v>
      </c>
      <c r="W1025" s="82" t="s">
        <v>221</v>
      </c>
      <c r="X1025" s="82" t="s">
        <v>42</v>
      </c>
      <c r="Y1025" s="82" t="s">
        <v>36</v>
      </c>
      <c r="Z1025" s="82">
        <v>0</v>
      </c>
      <c r="AA1025" s="82">
        <v>10</v>
      </c>
      <c r="AB1025" s="82" t="s">
        <v>36</v>
      </c>
      <c r="AC1025" s="82" t="s">
        <v>2905</v>
      </c>
      <c r="AD1025" s="82" t="s">
        <v>44</v>
      </c>
      <c r="AE1025" s="82" t="s">
        <v>76</v>
      </c>
      <c r="AF1025" s="82" t="s">
        <v>235</v>
      </c>
      <c r="AG1025" s="82" t="s">
        <v>46</v>
      </c>
      <c r="AH1025" s="82">
        <v>1177.77</v>
      </c>
      <c r="AI1025" s="82">
        <v>158.63</v>
      </c>
      <c r="AJ1025" s="82">
        <v>429.59</v>
      </c>
      <c r="AK1025" s="82"/>
      <c r="AL1025" s="82">
        <v>1765.99</v>
      </c>
      <c r="AM1025" s="82">
        <v>58.87</v>
      </c>
      <c r="AN1025" s="109">
        <f t="shared" si="72"/>
        <v>8.41</v>
      </c>
      <c r="AO1025" s="82" t="str">
        <f t="shared" si="74"/>
        <v>1922819</v>
      </c>
      <c r="AP1025" s="82">
        <f>VLOOKUP(AO1025,Centros!$AA$2:$AB$490,2,FALSE)</f>
        <v>110020</v>
      </c>
      <c r="AQ1025" s="82" t="str">
        <f>VLOOKUP(AP1025,Centros!$U$2:$V$281,2,FALSE)</f>
        <v>COLEGIO FRAY LUIS DE LEON</v>
      </c>
      <c r="AR1025" s="82" t="str">
        <f>VLOOKUP(A1025,Centros!$AC$2:$AE$349,3,FALSE)</f>
        <v>ALGADI</v>
      </c>
      <c r="AS1025" s="82">
        <f t="shared" si="75"/>
        <v>110020</v>
      </c>
      <c r="AT1025" s="82">
        <f t="shared" si="73"/>
        <v>19228</v>
      </c>
    </row>
    <row r="1026" spans="1:46" x14ac:dyDescent="0.3">
      <c r="A1026" s="82">
        <v>19239</v>
      </c>
      <c r="B1026" s="82">
        <v>8</v>
      </c>
      <c r="C1026" s="82" t="s">
        <v>10126</v>
      </c>
      <c r="D1026" s="82">
        <v>8</v>
      </c>
      <c r="E1026" s="82" t="s">
        <v>144</v>
      </c>
      <c r="F1026" s="107">
        <v>45904</v>
      </c>
      <c r="G1026" s="82"/>
      <c r="H1026" s="82" t="s">
        <v>10127</v>
      </c>
      <c r="I1026" s="82" t="s">
        <v>10128</v>
      </c>
      <c r="J1026" s="82" t="s">
        <v>36</v>
      </c>
      <c r="K1026" s="82" t="s">
        <v>10129</v>
      </c>
      <c r="L1026" s="82" t="s">
        <v>10130</v>
      </c>
      <c r="M1026" s="82" t="s">
        <v>10131</v>
      </c>
      <c r="N1026" s="82" t="s">
        <v>10132</v>
      </c>
      <c r="O1026" s="82" t="s">
        <v>145</v>
      </c>
      <c r="P1026" s="82">
        <v>300</v>
      </c>
      <c r="Q1026" s="82" t="s">
        <v>57</v>
      </c>
      <c r="R1026" s="82">
        <v>77.92</v>
      </c>
      <c r="S1026" s="82">
        <v>43020</v>
      </c>
      <c r="T1026" s="82" t="s">
        <v>2882</v>
      </c>
      <c r="U1026" s="82" t="s">
        <v>330</v>
      </c>
      <c r="V1026" s="82">
        <v>28499</v>
      </c>
      <c r="W1026" s="82" t="s">
        <v>111</v>
      </c>
      <c r="X1026" s="82" t="s">
        <v>42</v>
      </c>
      <c r="Y1026" s="82" t="s">
        <v>36</v>
      </c>
      <c r="Z1026" s="82">
        <v>0</v>
      </c>
      <c r="AA1026" s="82">
        <v>10</v>
      </c>
      <c r="AB1026" s="82" t="s">
        <v>36</v>
      </c>
      <c r="AC1026" s="82" t="s">
        <v>2914</v>
      </c>
      <c r="AD1026" s="82" t="s">
        <v>44</v>
      </c>
      <c r="AE1026" s="82" t="s">
        <v>45</v>
      </c>
      <c r="AF1026" s="82" t="s">
        <v>285</v>
      </c>
      <c r="AG1026" s="82" t="s">
        <v>46</v>
      </c>
      <c r="AH1026" s="82">
        <v>962.15</v>
      </c>
      <c r="AI1026" s="82">
        <v>203.12</v>
      </c>
      <c r="AJ1026" s="82">
        <v>373.7</v>
      </c>
      <c r="AK1026" s="82"/>
      <c r="AL1026" s="82">
        <v>1538.97</v>
      </c>
      <c r="AM1026" s="82">
        <v>51.3</v>
      </c>
      <c r="AN1026" s="109">
        <f t="shared" si="72"/>
        <v>8.2295944558521548</v>
      </c>
      <c r="AO1026" s="82" t="str">
        <f t="shared" si="74"/>
        <v>192393</v>
      </c>
      <c r="AP1026" s="82">
        <f>VLOOKUP(AO1026,Centros!$AA$2:$AB$490,2,FALSE)</f>
        <v>110043</v>
      </c>
      <c r="AQ1026" s="82" t="str">
        <f>VLOOKUP(AP1026,Centros!$U$2:$V$281,2,FALSE)</f>
        <v>COLEGIO N. S. DE LA PAZ - CANTABRIA</v>
      </c>
      <c r="AR1026" s="82" t="str">
        <f>VLOOKUP(A1026,Centros!$AC$2:$AE$349,3,FALSE)</f>
        <v>ALGADI</v>
      </c>
      <c r="AS1026" s="82">
        <f t="shared" si="75"/>
        <v>110043</v>
      </c>
      <c r="AT1026" s="82">
        <f t="shared" si="73"/>
        <v>19239</v>
      </c>
    </row>
    <row r="1027" spans="1:46" x14ac:dyDescent="0.3">
      <c r="A1027" s="82">
        <v>19241</v>
      </c>
      <c r="B1027" s="82">
        <v>44</v>
      </c>
      <c r="C1027" s="82" t="s">
        <v>10133</v>
      </c>
      <c r="D1027" s="82">
        <v>44</v>
      </c>
      <c r="E1027" s="82" t="s">
        <v>178</v>
      </c>
      <c r="F1027" s="107">
        <v>45901</v>
      </c>
      <c r="G1027" s="82"/>
      <c r="H1027" s="82" t="s">
        <v>10134</v>
      </c>
      <c r="I1027" s="82" t="s">
        <v>10135</v>
      </c>
      <c r="J1027" s="82" t="s">
        <v>36</v>
      </c>
      <c r="K1027" s="82" t="s">
        <v>10136</v>
      </c>
      <c r="L1027" s="82" t="s">
        <v>902</v>
      </c>
      <c r="M1027" s="82" t="s">
        <v>10137</v>
      </c>
      <c r="N1027" s="82" t="s">
        <v>179</v>
      </c>
      <c r="O1027" s="82" t="s">
        <v>176</v>
      </c>
      <c r="P1027" s="82">
        <v>300</v>
      </c>
      <c r="Q1027" s="82" t="s">
        <v>78</v>
      </c>
      <c r="R1027" s="82">
        <v>100</v>
      </c>
      <c r="S1027" s="82">
        <v>40091</v>
      </c>
      <c r="T1027" s="82" t="s">
        <v>2883</v>
      </c>
      <c r="U1027" s="82" t="s">
        <v>69</v>
      </c>
      <c r="V1027" s="82">
        <v>28847</v>
      </c>
      <c r="W1027" s="82" t="s">
        <v>107</v>
      </c>
      <c r="X1027" s="82" t="s">
        <v>42</v>
      </c>
      <c r="Y1027" s="82" t="s">
        <v>52</v>
      </c>
      <c r="Z1027" s="82">
        <v>0</v>
      </c>
      <c r="AA1027" s="82">
        <v>6</v>
      </c>
      <c r="AB1027" s="82" t="s">
        <v>36</v>
      </c>
      <c r="AC1027" s="82" t="s">
        <v>2911</v>
      </c>
      <c r="AD1027" s="82" t="s">
        <v>44</v>
      </c>
      <c r="AE1027" s="82" t="s">
        <v>45</v>
      </c>
      <c r="AF1027" s="82" t="s">
        <v>303</v>
      </c>
      <c r="AG1027" s="82" t="s">
        <v>46</v>
      </c>
      <c r="AH1027" s="82">
        <v>1269.55</v>
      </c>
      <c r="AI1027" s="82">
        <v>387.92</v>
      </c>
      <c r="AJ1027" s="82">
        <v>531.54</v>
      </c>
      <c r="AK1027" s="82"/>
      <c r="AL1027" s="82">
        <v>2189.0100000000002</v>
      </c>
      <c r="AM1027" s="82">
        <v>72.97</v>
      </c>
      <c r="AN1027" s="109">
        <f t="shared" si="72"/>
        <v>9.1212499999999999</v>
      </c>
      <c r="AO1027" s="82" t="str">
        <f t="shared" si="74"/>
        <v>192415</v>
      </c>
      <c r="AP1027" s="82">
        <f>VLOOKUP(AO1027,Centros!$AA$2:$AB$490,2,FALSE)</f>
        <v>110034</v>
      </c>
      <c r="AQ1027" s="82" t="str">
        <f>VLOOKUP(AP1027,Centros!$U$2:$V$281,2,FALSE)</f>
        <v>COLEGIO  CLARET SEVILLA</v>
      </c>
      <c r="AR1027" s="82" t="str">
        <f>VLOOKUP(A1027,Centros!$AC$2:$AE$349,3,FALSE)</f>
        <v>ALGADI</v>
      </c>
      <c r="AS1027" s="82">
        <f t="shared" si="75"/>
        <v>110034</v>
      </c>
      <c r="AT1027" s="82">
        <f t="shared" si="73"/>
        <v>19241</v>
      </c>
    </row>
    <row r="1028" spans="1:46" x14ac:dyDescent="0.3">
      <c r="A1028" s="82">
        <v>19241</v>
      </c>
      <c r="B1028" s="82">
        <v>52</v>
      </c>
      <c r="C1028" s="82" t="s">
        <v>904</v>
      </c>
      <c r="D1028" s="82">
        <v>52</v>
      </c>
      <c r="E1028" s="82" t="s">
        <v>178</v>
      </c>
      <c r="F1028" s="107">
        <v>45536</v>
      </c>
      <c r="G1028" s="82"/>
      <c r="H1028" s="82" t="s">
        <v>905</v>
      </c>
      <c r="I1028" s="82" t="s">
        <v>906</v>
      </c>
      <c r="J1028" s="82" t="s">
        <v>36</v>
      </c>
      <c r="K1028" s="82" t="s">
        <v>907</v>
      </c>
      <c r="L1028" s="82" t="s">
        <v>908</v>
      </c>
      <c r="M1028" s="82" t="s">
        <v>909</v>
      </c>
      <c r="N1028" s="82" t="s">
        <v>910</v>
      </c>
      <c r="O1028" s="82" t="s">
        <v>176</v>
      </c>
      <c r="P1028" s="82">
        <v>510</v>
      </c>
      <c r="Q1028" s="82" t="s">
        <v>48</v>
      </c>
      <c r="R1028" s="82">
        <v>87.5</v>
      </c>
      <c r="S1028" s="82">
        <v>44740</v>
      </c>
      <c r="T1028" s="82" t="s">
        <v>2884</v>
      </c>
      <c r="U1028" s="82" t="s">
        <v>82</v>
      </c>
      <c r="V1028" s="82">
        <v>37357</v>
      </c>
      <c r="W1028" s="82" t="s">
        <v>234</v>
      </c>
      <c r="X1028" s="82" t="s">
        <v>42</v>
      </c>
      <c r="Y1028" s="82" t="s">
        <v>52</v>
      </c>
      <c r="Z1028" s="82">
        <v>0</v>
      </c>
      <c r="AA1028" s="82">
        <v>10</v>
      </c>
      <c r="AB1028" s="82" t="s">
        <v>36</v>
      </c>
      <c r="AC1028" s="82" t="s">
        <v>2911</v>
      </c>
      <c r="AD1028" s="82" t="s">
        <v>44</v>
      </c>
      <c r="AE1028" s="82" t="s">
        <v>45</v>
      </c>
      <c r="AF1028" s="82" t="s">
        <v>82</v>
      </c>
      <c r="AG1028" s="82" t="s">
        <v>46</v>
      </c>
      <c r="AH1028" s="82">
        <v>1023.83</v>
      </c>
      <c r="AI1028" s="82">
        <v>312.83999999999997</v>
      </c>
      <c r="AJ1028" s="82">
        <v>429.59</v>
      </c>
      <c r="AK1028" s="82"/>
      <c r="AL1028" s="82">
        <v>1766.26</v>
      </c>
      <c r="AM1028" s="82">
        <v>58.88</v>
      </c>
      <c r="AN1028" s="109">
        <f t="shared" si="72"/>
        <v>8.411428571428571</v>
      </c>
      <c r="AO1028" s="82" t="str">
        <f t="shared" si="74"/>
        <v>192416</v>
      </c>
      <c r="AP1028" s="82">
        <f>VLOOKUP(AO1028,Centros!$AA$2:$AB$490,2,FALSE)</f>
        <v>330003</v>
      </c>
      <c r="AQ1028" s="82" t="str">
        <f>VLOOKUP(AP1028,Centros!$U$2:$V$281,2,FALSE)</f>
        <v>RESIDENCIA CLARET SEVILLA</v>
      </c>
      <c r="AR1028" s="82" t="str">
        <f>VLOOKUP(A1028,Centros!$AC$2:$AE$349,3,FALSE)</f>
        <v>ALGADI</v>
      </c>
      <c r="AS1028" s="82">
        <f t="shared" si="75"/>
        <v>330003</v>
      </c>
      <c r="AT1028" s="82">
        <f t="shared" si="73"/>
        <v>19241</v>
      </c>
    </row>
    <row r="1029" spans="1:46" x14ac:dyDescent="0.3">
      <c r="A1029" s="82">
        <v>20028</v>
      </c>
      <c r="B1029" s="82">
        <v>1066</v>
      </c>
      <c r="C1029" s="82" t="s">
        <v>10138</v>
      </c>
      <c r="D1029" s="82">
        <v>1066</v>
      </c>
      <c r="E1029" s="82" t="s">
        <v>63</v>
      </c>
      <c r="F1029" s="107">
        <v>45908</v>
      </c>
      <c r="G1029" s="82"/>
      <c r="H1029" s="82" t="s">
        <v>10139</v>
      </c>
      <c r="I1029" s="82" t="s">
        <v>10140</v>
      </c>
      <c r="J1029" s="82" t="s">
        <v>36</v>
      </c>
      <c r="K1029" s="82" t="s">
        <v>10141</v>
      </c>
      <c r="L1029" s="82" t="s">
        <v>10142</v>
      </c>
      <c r="M1029" s="82" t="s">
        <v>10143</v>
      </c>
      <c r="N1029" s="82" t="s">
        <v>37</v>
      </c>
      <c r="O1029" s="82" t="s">
        <v>38</v>
      </c>
      <c r="P1029" s="82">
        <v>300</v>
      </c>
      <c r="Q1029" s="82" t="s">
        <v>57</v>
      </c>
      <c r="R1029" s="82">
        <v>25</v>
      </c>
      <c r="S1029" s="82">
        <v>45908</v>
      </c>
      <c r="T1029" s="82" t="s">
        <v>5580</v>
      </c>
      <c r="U1029" s="82" t="s">
        <v>79</v>
      </c>
      <c r="V1029" s="82">
        <v>38060</v>
      </c>
      <c r="W1029" s="82" t="s">
        <v>227</v>
      </c>
      <c r="X1029" s="82" t="s">
        <v>51</v>
      </c>
      <c r="Y1029" s="82" t="s">
        <v>43</v>
      </c>
      <c r="Z1029" s="82">
        <v>0</v>
      </c>
      <c r="AA1029" s="82">
        <v>10</v>
      </c>
      <c r="AB1029" s="82" t="s">
        <v>36</v>
      </c>
      <c r="AC1029" s="82" t="s">
        <v>2905</v>
      </c>
      <c r="AD1029" s="82" t="s">
        <v>44</v>
      </c>
      <c r="AE1029" s="82" t="s">
        <v>45</v>
      </c>
      <c r="AF1029" s="82" t="s">
        <v>5324</v>
      </c>
      <c r="AG1029" s="82" t="s">
        <v>46</v>
      </c>
      <c r="AH1029" s="82">
        <v>300.01</v>
      </c>
      <c r="AI1029" s="82">
        <v>45.32</v>
      </c>
      <c r="AJ1029" s="82">
        <v>126.95</v>
      </c>
      <c r="AK1029" s="82"/>
      <c r="AL1029" s="82">
        <v>472.28</v>
      </c>
      <c r="AM1029" s="82">
        <v>15.74</v>
      </c>
      <c r="AN1029" s="109">
        <f t="shared" si="72"/>
        <v>7.87</v>
      </c>
      <c r="AO1029" s="82" t="str">
        <f t="shared" si="74"/>
        <v>2002834</v>
      </c>
      <c r="AP1029" s="82">
        <f>VLOOKUP(AO1029,Centros!$AA$2:$AB$490,2,FALSE)</f>
        <v>110204</v>
      </c>
      <c r="AQ1029" s="82" t="str">
        <f>VLOOKUP(AP1029,Centros!$U$2:$V$281,2,FALSE)</f>
        <v>GREDOS SAN DIEGO - LAS ROZAS</v>
      </c>
      <c r="AR1029" s="82" t="str">
        <f>VLOOKUP(A1029,Centros!$AC$2:$AE$349,3,FALSE)</f>
        <v>SMI</v>
      </c>
      <c r="AS1029" s="82">
        <f t="shared" si="75"/>
        <v>110204</v>
      </c>
      <c r="AT1029" s="82">
        <f t="shared" si="73"/>
        <v>20028</v>
      </c>
    </row>
    <row r="1030" spans="1:46" x14ac:dyDescent="0.3">
      <c r="A1030" s="82">
        <v>19228</v>
      </c>
      <c r="B1030" s="82">
        <v>2013</v>
      </c>
      <c r="C1030" s="82" t="s">
        <v>4850</v>
      </c>
      <c r="D1030" s="82">
        <v>2013</v>
      </c>
      <c r="E1030" s="82" t="s">
        <v>35</v>
      </c>
      <c r="F1030" s="107">
        <v>45754</v>
      </c>
      <c r="G1030" s="82"/>
      <c r="H1030" s="82" t="s">
        <v>4851</v>
      </c>
      <c r="I1030" s="82" t="s">
        <v>4852</v>
      </c>
      <c r="J1030" s="82" t="s">
        <v>36</v>
      </c>
      <c r="K1030" s="82" t="s">
        <v>4853</v>
      </c>
      <c r="L1030" s="82" t="s">
        <v>4854</v>
      </c>
      <c r="M1030" s="82" t="s">
        <v>4855</v>
      </c>
      <c r="N1030" s="82" t="s">
        <v>37</v>
      </c>
      <c r="O1030" s="82" t="s">
        <v>38</v>
      </c>
      <c r="P1030" s="82">
        <v>200</v>
      </c>
      <c r="Q1030" s="82" t="s">
        <v>2925</v>
      </c>
      <c r="R1030" s="82">
        <v>87.5</v>
      </c>
      <c r="S1030" s="82">
        <v>45754</v>
      </c>
      <c r="T1030" s="82" t="s">
        <v>2844</v>
      </c>
      <c r="U1030" s="82" t="s">
        <v>40</v>
      </c>
      <c r="V1030" s="82">
        <v>37506</v>
      </c>
      <c r="W1030" s="82" t="s">
        <v>96</v>
      </c>
      <c r="X1030" s="82" t="s">
        <v>51</v>
      </c>
      <c r="Y1030" s="82" t="s">
        <v>52</v>
      </c>
      <c r="Z1030" s="82">
        <v>0</v>
      </c>
      <c r="AA1030" s="82">
        <v>10</v>
      </c>
      <c r="AB1030" s="82" t="s">
        <v>36</v>
      </c>
      <c r="AC1030" s="82" t="s">
        <v>2905</v>
      </c>
      <c r="AD1030" s="82" t="s">
        <v>44</v>
      </c>
      <c r="AE1030" s="82" t="s">
        <v>45</v>
      </c>
      <c r="AF1030" s="82" t="s">
        <v>40</v>
      </c>
      <c r="AG1030" s="82" t="s">
        <v>55</v>
      </c>
      <c r="AH1030" s="82">
        <v>1050.03</v>
      </c>
      <c r="AI1030" s="82">
        <v>158.63</v>
      </c>
      <c r="AJ1030" s="82">
        <v>429.59</v>
      </c>
      <c r="AK1030" s="82"/>
      <c r="AL1030" s="82">
        <v>1638.25</v>
      </c>
      <c r="AM1030" s="82">
        <v>54.61</v>
      </c>
      <c r="AN1030" s="109">
        <f t="shared" si="72"/>
        <v>7.8014285714285716</v>
      </c>
      <c r="AO1030" s="82" t="str">
        <f t="shared" si="74"/>
        <v>1922876</v>
      </c>
      <c r="AP1030" s="82">
        <f>VLOOKUP(AO1030,Centros!$AA$2:$AB$490,2,FALSE)</f>
        <v>400001</v>
      </c>
      <c r="AQ1030" s="82" t="str">
        <f>VLOOKUP(AP1030,Centros!$U$2:$V$281,2,FALSE)</f>
        <v>CASA DE EJERCICIOS SAN JOSE</v>
      </c>
      <c r="AR1030" s="82" t="str">
        <f>VLOOKUP(A1030,Centros!$AC$2:$AE$349,3,FALSE)</f>
        <v>ALGADI</v>
      </c>
      <c r="AS1030" s="82">
        <f t="shared" si="75"/>
        <v>400001</v>
      </c>
      <c r="AT1030" s="82">
        <f t="shared" si="73"/>
        <v>19228</v>
      </c>
    </row>
    <row r="1031" spans="1:46" x14ac:dyDescent="0.3">
      <c r="A1031" s="82">
        <v>20028</v>
      </c>
      <c r="B1031" s="82">
        <v>16</v>
      </c>
      <c r="C1031" s="82" t="s">
        <v>7002</v>
      </c>
      <c r="D1031" s="82">
        <v>16</v>
      </c>
      <c r="E1031" s="82" t="s">
        <v>63</v>
      </c>
      <c r="F1031" s="107">
        <v>45908</v>
      </c>
      <c r="G1031" s="82"/>
      <c r="H1031" s="82" t="s">
        <v>7003</v>
      </c>
      <c r="I1031" s="82" t="s">
        <v>7004</v>
      </c>
      <c r="J1031" s="82" t="s">
        <v>7005</v>
      </c>
      <c r="K1031" s="82" t="s">
        <v>7006</v>
      </c>
      <c r="L1031" s="82" t="s">
        <v>7007</v>
      </c>
      <c r="M1031" s="82" t="s">
        <v>7008</v>
      </c>
      <c r="N1031" s="82" t="s">
        <v>56</v>
      </c>
      <c r="O1031" s="82" t="s">
        <v>38</v>
      </c>
      <c r="P1031" s="82">
        <v>300</v>
      </c>
      <c r="Q1031" s="82" t="s">
        <v>57</v>
      </c>
      <c r="R1031" s="82">
        <v>28.75</v>
      </c>
      <c r="S1031" s="82">
        <v>41229</v>
      </c>
      <c r="T1031" s="82" t="s">
        <v>5349</v>
      </c>
      <c r="U1031" s="82" t="s">
        <v>214</v>
      </c>
      <c r="V1031" s="82">
        <v>24673</v>
      </c>
      <c r="W1031" s="82" t="s">
        <v>139</v>
      </c>
      <c r="X1031" s="82" t="s">
        <v>42</v>
      </c>
      <c r="Y1031" s="82" t="s">
        <v>36</v>
      </c>
      <c r="Z1031" s="82">
        <v>0</v>
      </c>
      <c r="AA1031" s="82">
        <v>10</v>
      </c>
      <c r="AB1031" s="82" t="s">
        <v>36</v>
      </c>
      <c r="AC1031" s="82" t="s">
        <v>2905</v>
      </c>
      <c r="AD1031" s="82" t="s">
        <v>44</v>
      </c>
      <c r="AE1031" s="82" t="s">
        <v>45</v>
      </c>
      <c r="AF1031" s="82" t="s">
        <v>36</v>
      </c>
      <c r="AG1031" s="82" t="s">
        <v>46</v>
      </c>
      <c r="AH1031" s="82">
        <v>538.73</v>
      </c>
      <c r="AI1031" s="82">
        <v>52.12</v>
      </c>
      <c r="AJ1031" s="82">
        <v>195.99</v>
      </c>
      <c r="AK1031" s="82"/>
      <c r="AL1031" s="82">
        <v>786.84</v>
      </c>
      <c r="AM1031" s="82">
        <v>26.23</v>
      </c>
      <c r="AN1031" s="109">
        <f t="shared" si="72"/>
        <v>11.404347826086958</v>
      </c>
      <c r="AO1031" s="82" t="str">
        <f t="shared" si="74"/>
        <v>200282</v>
      </c>
      <c r="AP1031" s="82">
        <f>VLOOKUP(AO1031,Centros!$AA$2:$AB$490,2,FALSE)</f>
        <v>110111</v>
      </c>
      <c r="AQ1031" s="82" t="str">
        <f>VLOOKUP(AP1031,Centros!$U$2:$V$281,2,FALSE)</f>
        <v>COLEGIO SAGRADO CORAZON REPARADORAS</v>
      </c>
      <c r="AR1031" s="82" t="str">
        <f>VLOOKUP(A1031,Centros!$AC$2:$AE$349,3,FALSE)</f>
        <v>SMI</v>
      </c>
      <c r="AS1031" s="82">
        <f t="shared" si="75"/>
        <v>110111</v>
      </c>
      <c r="AT1031" s="82">
        <f t="shared" si="73"/>
        <v>20028</v>
      </c>
    </row>
    <row r="1032" spans="1:46" x14ac:dyDescent="0.3">
      <c r="A1032" s="82">
        <v>19203</v>
      </c>
      <c r="B1032" s="82">
        <v>21</v>
      </c>
      <c r="C1032" s="82" t="s">
        <v>7009</v>
      </c>
      <c r="D1032" s="82">
        <v>21</v>
      </c>
      <c r="E1032" s="82" t="s">
        <v>1231</v>
      </c>
      <c r="F1032" s="107">
        <v>45894</v>
      </c>
      <c r="G1032" s="82"/>
      <c r="H1032" s="82" t="s">
        <v>7010</v>
      </c>
      <c r="I1032" s="82" t="s">
        <v>7011</v>
      </c>
      <c r="J1032" s="82" t="s">
        <v>36</v>
      </c>
      <c r="K1032" s="82" t="s">
        <v>7012</v>
      </c>
      <c r="L1032" s="82" t="s">
        <v>7013</v>
      </c>
      <c r="M1032" s="82" t="s">
        <v>7014</v>
      </c>
      <c r="N1032" s="82" t="s">
        <v>156</v>
      </c>
      <c r="O1032" s="82" t="s">
        <v>157</v>
      </c>
      <c r="P1032" s="82">
        <v>300</v>
      </c>
      <c r="Q1032" s="82" t="s">
        <v>78</v>
      </c>
      <c r="R1032" s="82">
        <v>75</v>
      </c>
      <c r="S1032" s="82">
        <v>37166</v>
      </c>
      <c r="T1032" s="82" t="s">
        <v>1232</v>
      </c>
      <c r="U1032" s="82" t="s">
        <v>40</v>
      </c>
      <c r="V1032" s="82">
        <v>22491</v>
      </c>
      <c r="W1032" s="82" t="s">
        <v>70</v>
      </c>
      <c r="X1032" s="82" t="s">
        <v>42</v>
      </c>
      <c r="Y1032" s="82" t="s">
        <v>36</v>
      </c>
      <c r="Z1032" s="82">
        <v>0</v>
      </c>
      <c r="AA1032" s="82">
        <v>10</v>
      </c>
      <c r="AB1032" s="82" t="s">
        <v>36</v>
      </c>
      <c r="AC1032" s="82" t="s">
        <v>2910</v>
      </c>
      <c r="AD1032" s="82" t="s">
        <v>44</v>
      </c>
      <c r="AE1032" s="82" t="s">
        <v>83</v>
      </c>
      <c r="AF1032" s="82" t="s">
        <v>40</v>
      </c>
      <c r="AG1032" s="82" t="s">
        <v>46</v>
      </c>
      <c r="AH1032" s="82">
        <v>944.49</v>
      </c>
      <c r="AI1032" s="82">
        <v>145.68</v>
      </c>
      <c r="AJ1032" s="82">
        <v>368.23</v>
      </c>
      <c r="AK1032" s="82"/>
      <c r="AL1032" s="82">
        <v>1458.4</v>
      </c>
      <c r="AM1032" s="82">
        <v>48.61</v>
      </c>
      <c r="AN1032" s="109">
        <f t="shared" si="72"/>
        <v>8.1016666666666666</v>
      </c>
      <c r="AO1032" s="82" t="str">
        <f t="shared" si="74"/>
        <v>192031</v>
      </c>
      <c r="AP1032" s="82">
        <f>VLOOKUP(AO1032,Centros!$AA$2:$AB$490,2,FALSE)</f>
        <v>110050</v>
      </c>
      <c r="AQ1032" s="82" t="str">
        <f>VLOOKUP(AP1032,Centros!$U$2:$V$281,2,FALSE)</f>
        <v>PADRE DEHON</v>
      </c>
      <c r="AR1032" s="82" t="str">
        <f>VLOOKUP(A1032,Centros!$AC$2:$AE$349,3,FALSE)</f>
        <v>ALGADI</v>
      </c>
      <c r="AS1032" s="82">
        <f t="shared" si="75"/>
        <v>110050</v>
      </c>
      <c r="AT1032" s="82">
        <f t="shared" si="73"/>
        <v>19203</v>
      </c>
    </row>
    <row r="1033" spans="1:46" x14ac:dyDescent="0.3">
      <c r="A1033" s="82">
        <v>19228</v>
      </c>
      <c r="B1033" s="82">
        <v>179</v>
      </c>
      <c r="C1033" s="82" t="s">
        <v>7015</v>
      </c>
      <c r="D1033" s="82">
        <v>179</v>
      </c>
      <c r="E1033" s="82" t="s">
        <v>35</v>
      </c>
      <c r="F1033" s="107">
        <v>45896</v>
      </c>
      <c r="G1033" s="82"/>
      <c r="H1033" s="82" t="s">
        <v>7016</v>
      </c>
      <c r="I1033" s="82" t="s">
        <v>7017</v>
      </c>
      <c r="J1033" s="82" t="s">
        <v>7018</v>
      </c>
      <c r="K1033" s="82" t="s">
        <v>7019</v>
      </c>
      <c r="L1033" s="82" t="s">
        <v>7020</v>
      </c>
      <c r="M1033" s="82" t="s">
        <v>7021</v>
      </c>
      <c r="N1033" s="82" t="s">
        <v>163</v>
      </c>
      <c r="O1033" s="82" t="s">
        <v>38</v>
      </c>
      <c r="P1033" s="82">
        <v>300</v>
      </c>
      <c r="Q1033" s="82" t="s">
        <v>85</v>
      </c>
      <c r="R1033" s="82">
        <v>100</v>
      </c>
      <c r="S1033" s="82">
        <v>42646</v>
      </c>
      <c r="T1033" s="82" t="s">
        <v>73</v>
      </c>
      <c r="U1033" s="82" t="s">
        <v>7022</v>
      </c>
      <c r="V1033" s="82">
        <v>24186</v>
      </c>
      <c r="W1033" s="82" t="s">
        <v>75</v>
      </c>
      <c r="X1033" s="82" t="s">
        <v>42</v>
      </c>
      <c r="Y1033" s="82" t="s">
        <v>36</v>
      </c>
      <c r="Z1033" s="82">
        <v>0</v>
      </c>
      <c r="AA1033" s="82">
        <v>6</v>
      </c>
      <c r="AB1033" s="82" t="s">
        <v>36</v>
      </c>
      <c r="AC1033" s="82" t="s">
        <v>2905</v>
      </c>
      <c r="AD1033" s="82" t="s">
        <v>44</v>
      </c>
      <c r="AE1033" s="82" t="s">
        <v>53</v>
      </c>
      <c r="AF1033" s="82" t="s">
        <v>204</v>
      </c>
      <c r="AG1033" s="82" t="s">
        <v>46</v>
      </c>
      <c r="AH1033" s="82">
        <v>1357.64</v>
      </c>
      <c r="AI1033" s="82">
        <v>216.27</v>
      </c>
      <c r="AJ1033" s="82">
        <v>504.76</v>
      </c>
      <c r="AK1033" s="82"/>
      <c r="AL1033" s="82">
        <v>2078.67</v>
      </c>
      <c r="AM1033" s="82">
        <v>69.290000000000006</v>
      </c>
      <c r="AN1033" s="109">
        <f t="shared" si="72"/>
        <v>8.6612500000000008</v>
      </c>
      <c r="AO1033" s="82" t="str">
        <f t="shared" si="74"/>
        <v>1922824</v>
      </c>
      <c r="AP1033" s="82">
        <f>VLOOKUP(AO1033,Centros!$AA$2:$AB$490,2,FALSE)</f>
        <v>110057</v>
      </c>
      <c r="AQ1033" s="82" t="str">
        <f>VLOOKUP(AP1033,Centros!$U$2:$V$281,2,FALSE)</f>
        <v>COLEGIO RAFAELA YBARRA</v>
      </c>
      <c r="AR1033" s="82" t="str">
        <f>VLOOKUP(A1033,Centros!$AC$2:$AE$349,3,FALSE)</f>
        <v>ALGADI</v>
      </c>
      <c r="AS1033" s="82">
        <f t="shared" si="75"/>
        <v>110057</v>
      </c>
      <c r="AT1033" s="82">
        <f t="shared" si="73"/>
        <v>19228</v>
      </c>
    </row>
    <row r="1034" spans="1:46" x14ac:dyDescent="0.3">
      <c r="A1034" s="82">
        <v>19228</v>
      </c>
      <c r="B1034" s="82">
        <v>448</v>
      </c>
      <c r="C1034" s="82" t="s">
        <v>10144</v>
      </c>
      <c r="D1034" s="82">
        <v>448</v>
      </c>
      <c r="E1034" s="82" t="s">
        <v>35</v>
      </c>
      <c r="F1034" s="107">
        <v>45894</v>
      </c>
      <c r="G1034" s="82"/>
      <c r="H1034" s="82" t="s">
        <v>10145</v>
      </c>
      <c r="I1034" s="82" t="s">
        <v>10146</v>
      </c>
      <c r="J1034" s="82" t="s">
        <v>36</v>
      </c>
      <c r="K1034" s="82" t="s">
        <v>10147</v>
      </c>
      <c r="L1034" s="82" t="s">
        <v>10148</v>
      </c>
      <c r="M1034" s="82" t="s">
        <v>10149</v>
      </c>
      <c r="N1034" s="82" t="s">
        <v>206</v>
      </c>
      <c r="O1034" s="82" t="s">
        <v>38</v>
      </c>
      <c r="P1034" s="82">
        <v>300</v>
      </c>
      <c r="Q1034" s="82" t="s">
        <v>78</v>
      </c>
      <c r="R1034" s="82">
        <v>100</v>
      </c>
      <c r="S1034" s="82">
        <v>44820</v>
      </c>
      <c r="T1034" s="82" t="s">
        <v>2835</v>
      </c>
      <c r="U1034" s="82" t="s">
        <v>40</v>
      </c>
      <c r="V1034" s="82">
        <v>27787</v>
      </c>
      <c r="W1034" s="82" t="s">
        <v>161</v>
      </c>
      <c r="X1034" s="82" t="s">
        <v>42</v>
      </c>
      <c r="Y1034" s="82" t="s">
        <v>36</v>
      </c>
      <c r="Z1034" s="82">
        <v>0</v>
      </c>
      <c r="AA1034" s="82">
        <v>10</v>
      </c>
      <c r="AB1034" s="82" t="s">
        <v>36</v>
      </c>
      <c r="AC1034" s="82" t="s">
        <v>2905</v>
      </c>
      <c r="AD1034" s="82" t="s">
        <v>44</v>
      </c>
      <c r="AE1034" s="82" t="s">
        <v>76</v>
      </c>
      <c r="AF1034" s="82" t="s">
        <v>40</v>
      </c>
      <c r="AG1034" s="82" t="s">
        <v>46</v>
      </c>
      <c r="AH1034" s="82">
        <v>1200.04</v>
      </c>
      <c r="AI1034" s="82">
        <v>181.29</v>
      </c>
      <c r="AJ1034" s="82">
        <v>456.27</v>
      </c>
      <c r="AK1034" s="82"/>
      <c r="AL1034" s="82">
        <v>1837.6</v>
      </c>
      <c r="AM1034" s="82">
        <v>61.25</v>
      </c>
      <c r="AN1034" s="109">
        <f t="shared" si="72"/>
        <v>7.65625</v>
      </c>
      <c r="AO1034" s="82" t="str">
        <f t="shared" si="74"/>
        <v>1922844</v>
      </c>
      <c r="AP1034" s="82">
        <f>VLOOKUP(AO1034,Centros!$AA$2:$AB$490,2,FALSE)</f>
        <v>110066</v>
      </c>
      <c r="AQ1034" s="82" t="str">
        <f>VLOOKUP(AP1034,Centros!$U$2:$V$281,2,FALSE)</f>
        <v>COL. SAG. CORAZONES MARTIN HEROS</v>
      </c>
      <c r="AR1034" s="82" t="str">
        <f>VLOOKUP(A1034,Centros!$AC$2:$AE$349,3,FALSE)</f>
        <v>ALGADI</v>
      </c>
      <c r="AS1034" s="82">
        <f t="shared" si="75"/>
        <v>110066</v>
      </c>
      <c r="AT1034" s="82">
        <f t="shared" si="73"/>
        <v>19228</v>
      </c>
    </row>
    <row r="1035" spans="1:46" x14ac:dyDescent="0.3">
      <c r="A1035" s="82">
        <v>19228</v>
      </c>
      <c r="B1035" s="82">
        <v>353</v>
      </c>
      <c r="C1035" s="82" t="s">
        <v>4856</v>
      </c>
      <c r="D1035" s="82">
        <v>353</v>
      </c>
      <c r="E1035" s="82" t="s">
        <v>35</v>
      </c>
      <c r="F1035" s="107">
        <v>44348</v>
      </c>
      <c r="G1035" s="82"/>
      <c r="H1035" s="82" t="s">
        <v>4857</v>
      </c>
      <c r="I1035" s="82" t="s">
        <v>4858</v>
      </c>
      <c r="J1035" s="82" t="s">
        <v>36</v>
      </c>
      <c r="K1035" s="82" t="s">
        <v>4859</v>
      </c>
      <c r="L1035" s="82" t="s">
        <v>4860</v>
      </c>
      <c r="M1035" s="82" t="s">
        <v>4861</v>
      </c>
      <c r="N1035" s="82" t="s">
        <v>211</v>
      </c>
      <c r="O1035" s="82" t="s">
        <v>38</v>
      </c>
      <c r="P1035" s="82">
        <v>100</v>
      </c>
      <c r="Q1035" s="82" t="s">
        <v>2951</v>
      </c>
      <c r="R1035" s="82">
        <v>100</v>
      </c>
      <c r="S1035" s="82">
        <v>37165</v>
      </c>
      <c r="T1035" s="82" t="s">
        <v>2826</v>
      </c>
      <c r="U1035" s="82" t="s">
        <v>4862</v>
      </c>
      <c r="V1035" s="82">
        <v>23477</v>
      </c>
      <c r="W1035" s="82" t="s">
        <v>41</v>
      </c>
      <c r="X1035" s="82" t="s">
        <v>51</v>
      </c>
      <c r="Y1035" s="82" t="s">
        <v>36</v>
      </c>
      <c r="Z1035" s="82">
        <v>0</v>
      </c>
      <c r="AA1035" s="82">
        <v>6</v>
      </c>
      <c r="AB1035" s="82" t="s">
        <v>36</v>
      </c>
      <c r="AC1035" s="82" t="s">
        <v>3000</v>
      </c>
      <c r="AD1035" s="82" t="s">
        <v>3001</v>
      </c>
      <c r="AE1035" s="82" t="s">
        <v>3766</v>
      </c>
      <c r="AF1035" s="82" t="s">
        <v>119</v>
      </c>
      <c r="AG1035" s="82" t="s">
        <v>46</v>
      </c>
      <c r="AH1035" s="82">
        <v>1598.67</v>
      </c>
      <c r="AI1035" s="82">
        <v>253.97</v>
      </c>
      <c r="AJ1035" s="82">
        <v>594.15</v>
      </c>
      <c r="AK1035" s="82"/>
      <c r="AL1035" s="82">
        <v>2446.79</v>
      </c>
      <c r="AM1035" s="82">
        <v>81.56</v>
      </c>
      <c r="AN1035" s="109">
        <f t="shared" si="72"/>
        <v>10.195</v>
      </c>
      <c r="AO1035" s="82" t="str">
        <f t="shared" si="74"/>
        <v>1922854</v>
      </c>
      <c r="AP1035" s="82">
        <f>VLOOKUP(AO1035,Centros!$AA$2:$AB$490,2,FALSE)</f>
        <v>120027</v>
      </c>
      <c r="AQ1035" s="82" t="str">
        <f>VLOOKUP(AP1035,Centros!$U$2:$V$281,2,FALSE)</f>
        <v>COLEGIO MAYOR CESAR CARLOS</v>
      </c>
      <c r="AR1035" s="82" t="str">
        <f>VLOOKUP(A1035,Centros!$AC$2:$AE$349,3,FALSE)</f>
        <v>ALGADI</v>
      </c>
      <c r="AS1035" s="82">
        <f t="shared" si="75"/>
        <v>120027</v>
      </c>
      <c r="AT1035" s="82">
        <f t="shared" si="73"/>
        <v>19228</v>
      </c>
    </row>
    <row r="1036" spans="1:46" x14ac:dyDescent="0.3">
      <c r="A1036" s="82">
        <v>19228</v>
      </c>
      <c r="B1036" s="82">
        <v>1836</v>
      </c>
      <c r="C1036" s="82" t="s">
        <v>1259</v>
      </c>
      <c r="D1036" s="82">
        <v>1836</v>
      </c>
      <c r="E1036" s="82" t="s">
        <v>35</v>
      </c>
      <c r="F1036" s="107">
        <v>45890</v>
      </c>
      <c r="G1036" s="82"/>
      <c r="H1036" s="82" t="s">
        <v>1283</v>
      </c>
      <c r="I1036" s="82" t="s">
        <v>1284</v>
      </c>
      <c r="J1036" s="82" t="s">
        <v>36</v>
      </c>
      <c r="K1036" s="82" t="s">
        <v>1285</v>
      </c>
      <c r="L1036" s="82" t="s">
        <v>109</v>
      </c>
      <c r="M1036" s="82" t="s">
        <v>2737</v>
      </c>
      <c r="N1036" s="82" t="s">
        <v>37</v>
      </c>
      <c r="O1036" s="82" t="s">
        <v>38</v>
      </c>
      <c r="P1036" s="82">
        <v>200</v>
      </c>
      <c r="Q1036" s="82" t="s">
        <v>2925</v>
      </c>
      <c r="R1036" s="82">
        <v>87.5</v>
      </c>
      <c r="S1036" s="82">
        <v>45665</v>
      </c>
      <c r="T1036" s="82" t="s">
        <v>336</v>
      </c>
      <c r="U1036" s="82" t="s">
        <v>40</v>
      </c>
      <c r="V1036" s="82">
        <v>31432</v>
      </c>
      <c r="W1036" s="82" t="s">
        <v>337</v>
      </c>
      <c r="X1036" s="82" t="s">
        <v>42</v>
      </c>
      <c r="Y1036" s="82" t="s">
        <v>43</v>
      </c>
      <c r="Z1036" s="82">
        <v>0</v>
      </c>
      <c r="AA1036" s="82">
        <v>10</v>
      </c>
      <c r="AB1036" s="82" t="s">
        <v>36</v>
      </c>
      <c r="AC1036" s="82" t="s">
        <v>2905</v>
      </c>
      <c r="AD1036" s="82" t="s">
        <v>44</v>
      </c>
      <c r="AE1036" s="82" t="s">
        <v>45</v>
      </c>
      <c r="AF1036" s="82" t="s">
        <v>40</v>
      </c>
      <c r="AG1036" s="82" t="s">
        <v>46</v>
      </c>
      <c r="AH1036" s="82">
        <v>1050.04</v>
      </c>
      <c r="AI1036" s="82">
        <v>158.63</v>
      </c>
      <c r="AJ1036" s="82">
        <v>429.59</v>
      </c>
      <c r="AK1036" s="82"/>
      <c r="AL1036" s="82">
        <v>1638.26</v>
      </c>
      <c r="AM1036" s="82">
        <v>54.61</v>
      </c>
      <c r="AN1036" s="109">
        <f t="shared" si="72"/>
        <v>7.8014285714285716</v>
      </c>
      <c r="AO1036" s="82" t="str">
        <f t="shared" si="74"/>
        <v xml:space="preserve">19228104 </v>
      </c>
      <c r="AP1036" s="82">
        <f>VLOOKUP(AO1036,Centros!$AA$2:$AB$490,2,FALSE)</f>
        <v>340034</v>
      </c>
      <c r="AQ1036" s="82" t="str">
        <f>VLOOKUP(AP1036,Centros!$U$2:$V$281,2,FALSE)</f>
        <v>COMUNIDAD C. SAN AGUSTIN P. DAMIAN</v>
      </c>
      <c r="AR1036" s="82" t="str">
        <f>VLOOKUP(A1036,Centros!$AC$2:$AE$349,3,FALSE)</f>
        <v>ALGADI</v>
      </c>
      <c r="AS1036" s="82">
        <f t="shared" si="75"/>
        <v>340034</v>
      </c>
      <c r="AT1036" s="82">
        <f t="shared" si="73"/>
        <v>19228</v>
      </c>
    </row>
    <row r="1037" spans="1:46" x14ac:dyDescent="0.3">
      <c r="A1037" s="82">
        <v>19233</v>
      </c>
      <c r="B1037" s="82">
        <v>35</v>
      </c>
      <c r="C1037" s="82" t="s">
        <v>10150</v>
      </c>
      <c r="D1037" s="82">
        <v>35</v>
      </c>
      <c r="E1037" s="82" t="s">
        <v>216</v>
      </c>
      <c r="F1037" s="107">
        <v>45904</v>
      </c>
      <c r="G1037" s="82"/>
      <c r="H1037" s="82" t="s">
        <v>10151</v>
      </c>
      <c r="I1037" s="82" t="s">
        <v>10152</v>
      </c>
      <c r="J1037" s="82" t="s">
        <v>36</v>
      </c>
      <c r="K1037" s="82" t="s">
        <v>10153</v>
      </c>
      <c r="L1037" s="82" t="s">
        <v>10154</v>
      </c>
      <c r="M1037" s="82" t="s">
        <v>10155</v>
      </c>
      <c r="N1037" s="82" t="s">
        <v>10156</v>
      </c>
      <c r="O1037" s="82" t="s">
        <v>138</v>
      </c>
      <c r="P1037" s="82">
        <v>510</v>
      </c>
      <c r="Q1037" s="82" t="s">
        <v>7523</v>
      </c>
      <c r="R1037" s="82">
        <v>59.37</v>
      </c>
      <c r="S1037" s="82">
        <v>45903</v>
      </c>
      <c r="T1037" s="82" t="s">
        <v>2745</v>
      </c>
      <c r="U1037" s="82" t="s">
        <v>7442</v>
      </c>
      <c r="V1037" s="82">
        <v>34197</v>
      </c>
      <c r="W1037" s="82" t="s">
        <v>139</v>
      </c>
      <c r="X1037" s="82" t="s">
        <v>42</v>
      </c>
      <c r="Y1037" s="82" t="s">
        <v>36</v>
      </c>
      <c r="Z1037" s="82">
        <v>0</v>
      </c>
      <c r="AA1037" s="82">
        <v>10</v>
      </c>
      <c r="AB1037" s="82" t="s">
        <v>36</v>
      </c>
      <c r="AC1037" s="82" t="s">
        <v>2909</v>
      </c>
      <c r="AD1037" s="82" t="s">
        <v>44</v>
      </c>
      <c r="AE1037" s="82" t="s">
        <v>53</v>
      </c>
      <c r="AF1037" s="82" t="s">
        <v>40</v>
      </c>
      <c r="AG1037" s="82" t="s">
        <v>46</v>
      </c>
      <c r="AH1037" s="82">
        <v>767.86</v>
      </c>
      <c r="AI1037" s="82">
        <v>185</v>
      </c>
      <c r="AJ1037" s="82">
        <v>305.58</v>
      </c>
      <c r="AK1037" s="82"/>
      <c r="AL1037" s="82">
        <v>1258.44</v>
      </c>
      <c r="AM1037" s="82">
        <v>41.95</v>
      </c>
      <c r="AN1037" s="109">
        <f t="shared" si="72"/>
        <v>8.8323227219134246</v>
      </c>
      <c r="AO1037" s="82" t="str">
        <f t="shared" si="74"/>
        <v>192332</v>
      </c>
      <c r="AP1037" s="82">
        <f>VLOOKUP(AO1037,Centros!$AA$2:$AB$490,2,FALSE)</f>
        <v>110090</v>
      </c>
      <c r="AQ1037" s="82" t="str">
        <f>VLOOKUP(AP1037,Centros!$U$2:$V$281,2,FALSE)</f>
        <v>COLEGIO CORAZON DE MARIA GIJON</v>
      </c>
      <c r="AR1037" s="82" t="str">
        <f>VLOOKUP(A1037,Centros!$AC$2:$AE$349,3,FALSE)</f>
        <v>ALGADI</v>
      </c>
      <c r="AS1037" s="82">
        <f t="shared" si="75"/>
        <v>110090</v>
      </c>
      <c r="AT1037" s="82">
        <f t="shared" si="73"/>
        <v>19233</v>
      </c>
    </row>
    <row r="1038" spans="1:46" x14ac:dyDescent="0.3">
      <c r="A1038" s="82">
        <v>19228</v>
      </c>
      <c r="B1038" s="82">
        <v>701</v>
      </c>
      <c r="C1038" s="82" t="s">
        <v>7023</v>
      </c>
      <c r="D1038" s="82">
        <v>701</v>
      </c>
      <c r="E1038" s="82" t="s">
        <v>35</v>
      </c>
      <c r="F1038" s="107">
        <v>45895</v>
      </c>
      <c r="G1038" s="82"/>
      <c r="H1038" s="82" t="s">
        <v>7024</v>
      </c>
      <c r="I1038" s="82" t="s">
        <v>7025</v>
      </c>
      <c r="J1038" s="82" t="s">
        <v>36</v>
      </c>
      <c r="K1038" s="82" t="s">
        <v>7026</v>
      </c>
      <c r="L1038" s="82" t="s">
        <v>7027</v>
      </c>
      <c r="M1038" s="82" t="s">
        <v>7028</v>
      </c>
      <c r="N1038" s="82" t="s">
        <v>196</v>
      </c>
      <c r="O1038" s="82" t="s">
        <v>38</v>
      </c>
      <c r="P1038" s="82">
        <v>300</v>
      </c>
      <c r="Q1038" s="82" t="s">
        <v>57</v>
      </c>
      <c r="R1038" s="82">
        <v>76.92</v>
      </c>
      <c r="S1038" s="82">
        <v>42646</v>
      </c>
      <c r="T1038" s="82" t="s">
        <v>2831</v>
      </c>
      <c r="U1038" s="82" t="s">
        <v>90</v>
      </c>
      <c r="V1038" s="82">
        <v>21888</v>
      </c>
      <c r="W1038" s="82" t="s">
        <v>91</v>
      </c>
      <c r="X1038" s="82" t="s">
        <v>42</v>
      </c>
      <c r="Y1038" s="82" t="s">
        <v>60</v>
      </c>
      <c r="Z1038" s="82">
        <v>0</v>
      </c>
      <c r="AA1038" s="82">
        <v>10</v>
      </c>
      <c r="AB1038" s="82" t="s">
        <v>818</v>
      </c>
      <c r="AC1038" s="82" t="s">
        <v>2825</v>
      </c>
      <c r="AD1038" s="82" t="s">
        <v>92</v>
      </c>
      <c r="AE1038" s="82" t="s">
        <v>45</v>
      </c>
      <c r="AF1038" s="82" t="s">
        <v>204</v>
      </c>
      <c r="AG1038" s="82" t="s">
        <v>46</v>
      </c>
      <c r="AH1038" s="82">
        <v>1107.25</v>
      </c>
      <c r="AI1038" s="82"/>
      <c r="AJ1038" s="82">
        <v>-724.38</v>
      </c>
      <c r="AK1038" s="82"/>
      <c r="AL1038" s="82">
        <v>382.87</v>
      </c>
      <c r="AM1038" s="82">
        <v>12.35</v>
      </c>
      <c r="AN1038" s="109">
        <f t="shared" si="72"/>
        <v>2.0069552782111284</v>
      </c>
      <c r="AO1038" s="82" t="str">
        <f t="shared" si="74"/>
        <v>1922861</v>
      </c>
      <c r="AP1038" s="82">
        <f>VLOOKUP(AO1038,Centros!$AA$2:$AB$490,2,FALSE)</f>
        <v>110807</v>
      </c>
      <c r="AQ1038" s="82" t="str">
        <f>VLOOKUP(AP1038,Centros!$U$2:$V$281,2,FALSE)</f>
        <v>COLEGIO NTRA SRA BUEN CONSEJO</v>
      </c>
      <c r="AR1038" s="82" t="str">
        <f>VLOOKUP(A1038,Centros!$AC$2:$AE$349,3,FALSE)</f>
        <v>ALGADI</v>
      </c>
      <c r="AS1038" s="82">
        <f t="shared" si="75"/>
        <v>110807</v>
      </c>
      <c r="AT1038" s="82">
        <f t="shared" si="73"/>
        <v>19228</v>
      </c>
    </row>
    <row r="1039" spans="1:46" x14ac:dyDescent="0.3">
      <c r="A1039" s="82">
        <v>19228</v>
      </c>
      <c r="B1039" s="82">
        <v>1979</v>
      </c>
      <c r="C1039" s="82" t="s">
        <v>4863</v>
      </c>
      <c r="D1039" s="82">
        <v>1979</v>
      </c>
      <c r="E1039" s="82" t="s">
        <v>35</v>
      </c>
      <c r="F1039" s="107">
        <v>45698</v>
      </c>
      <c r="G1039" s="82"/>
      <c r="H1039" s="82" t="s">
        <v>4864</v>
      </c>
      <c r="I1039" s="82" t="s">
        <v>4865</v>
      </c>
      <c r="J1039" s="82" t="s">
        <v>36</v>
      </c>
      <c r="K1039" s="82" t="s">
        <v>4866</v>
      </c>
      <c r="L1039" s="82" t="s">
        <v>4867</v>
      </c>
      <c r="M1039" s="82" t="s">
        <v>4868</v>
      </c>
      <c r="N1039" s="82" t="s">
        <v>37</v>
      </c>
      <c r="O1039" s="82" t="s">
        <v>38</v>
      </c>
      <c r="P1039" s="82">
        <v>100</v>
      </c>
      <c r="Q1039" s="82" t="s">
        <v>2951</v>
      </c>
      <c r="R1039" s="82">
        <v>100</v>
      </c>
      <c r="S1039" s="82">
        <v>45698</v>
      </c>
      <c r="T1039" s="82" t="s">
        <v>2849</v>
      </c>
      <c r="U1039" s="82" t="s">
        <v>155</v>
      </c>
      <c r="V1039" s="82">
        <v>27871</v>
      </c>
      <c r="W1039" s="82" t="s">
        <v>247</v>
      </c>
      <c r="X1039" s="82" t="s">
        <v>51</v>
      </c>
      <c r="Y1039" s="82" t="s">
        <v>52</v>
      </c>
      <c r="Z1039" s="82">
        <v>0</v>
      </c>
      <c r="AA1039" s="82">
        <v>6</v>
      </c>
      <c r="AB1039" s="82" t="s">
        <v>36</v>
      </c>
      <c r="AC1039" s="82" t="s">
        <v>2905</v>
      </c>
      <c r="AD1039" s="82" t="s">
        <v>44</v>
      </c>
      <c r="AE1039" s="82" t="s">
        <v>45</v>
      </c>
      <c r="AF1039" s="82" t="s">
        <v>155</v>
      </c>
      <c r="AG1039" s="82" t="s">
        <v>46</v>
      </c>
      <c r="AH1039" s="82">
        <v>1600</v>
      </c>
      <c r="AI1039" s="82">
        <v>266.67</v>
      </c>
      <c r="AJ1039" s="82">
        <v>598.64</v>
      </c>
      <c r="AK1039" s="82"/>
      <c r="AL1039" s="82">
        <v>2465.31</v>
      </c>
      <c r="AM1039" s="82">
        <v>82.18</v>
      </c>
      <c r="AN1039" s="109">
        <f t="shared" si="72"/>
        <v>10.272500000000001</v>
      </c>
      <c r="AO1039" s="82" t="str">
        <f t="shared" si="74"/>
        <v>1922855</v>
      </c>
      <c r="AP1039" s="82">
        <f>VLOOKUP(AO1039,Centros!$AA$2:$AB$490,2,FALSE)</f>
        <v>888888</v>
      </c>
      <c r="AQ1039" s="82" t="str">
        <f>VLOOKUP(AP1039,Centros!$U$2:$V$281,2,FALSE)</f>
        <v>CORRETURNOS/RAPPELS</v>
      </c>
      <c r="AR1039" s="82" t="str">
        <f>VLOOKUP(A1039,Centros!$AC$2:$AE$349,3,FALSE)</f>
        <v>ALGADI</v>
      </c>
      <c r="AS1039" s="82">
        <f t="shared" si="75"/>
        <v>888888</v>
      </c>
      <c r="AT1039" s="82">
        <f t="shared" si="73"/>
        <v>19228</v>
      </c>
    </row>
    <row r="1040" spans="1:46" x14ac:dyDescent="0.3">
      <c r="A1040" s="82">
        <v>19228</v>
      </c>
      <c r="B1040" s="82">
        <v>1865</v>
      </c>
      <c r="C1040" s="82" t="s">
        <v>4869</v>
      </c>
      <c r="D1040" s="82">
        <v>1865</v>
      </c>
      <c r="E1040" s="82" t="s">
        <v>35</v>
      </c>
      <c r="F1040" s="107">
        <v>45597</v>
      </c>
      <c r="G1040" s="82"/>
      <c r="H1040" s="82" t="s">
        <v>4870</v>
      </c>
      <c r="I1040" s="82" t="s">
        <v>4871</v>
      </c>
      <c r="J1040" s="82" t="s">
        <v>36</v>
      </c>
      <c r="K1040" s="82" t="s">
        <v>4872</v>
      </c>
      <c r="L1040" s="82" t="s">
        <v>4873</v>
      </c>
      <c r="M1040" s="82" t="s">
        <v>4874</v>
      </c>
      <c r="N1040" s="82" t="s">
        <v>283</v>
      </c>
      <c r="O1040" s="82" t="s">
        <v>38</v>
      </c>
      <c r="P1040" s="82">
        <v>100</v>
      </c>
      <c r="Q1040" s="82" t="s">
        <v>2951</v>
      </c>
      <c r="R1040" s="82">
        <v>100</v>
      </c>
      <c r="S1040" s="82">
        <v>45597</v>
      </c>
      <c r="T1040" s="82" t="s">
        <v>1323</v>
      </c>
      <c r="U1040" s="82" t="s">
        <v>4875</v>
      </c>
      <c r="V1040" s="82">
        <v>28380</v>
      </c>
      <c r="W1040" s="82" t="s">
        <v>1324</v>
      </c>
      <c r="X1040" s="82" t="s">
        <v>51</v>
      </c>
      <c r="Y1040" s="82" t="s">
        <v>4876</v>
      </c>
      <c r="Z1040" s="82">
        <v>0</v>
      </c>
      <c r="AA1040" s="82">
        <v>6</v>
      </c>
      <c r="AB1040" s="82" t="s">
        <v>36</v>
      </c>
      <c r="AC1040" s="82" t="s">
        <v>2905</v>
      </c>
      <c r="AD1040" s="82" t="s">
        <v>44</v>
      </c>
      <c r="AE1040" s="82" t="s">
        <v>45</v>
      </c>
      <c r="AF1040" s="82" t="s">
        <v>36</v>
      </c>
      <c r="AG1040" s="82" t="s">
        <v>46</v>
      </c>
      <c r="AH1040" s="82">
        <v>4250</v>
      </c>
      <c r="AI1040" s="82"/>
      <c r="AJ1040" s="82">
        <v>1362.98</v>
      </c>
      <c r="AK1040" s="82"/>
      <c r="AL1040" s="82">
        <v>5612.98</v>
      </c>
      <c r="AM1040" s="82">
        <v>187.1</v>
      </c>
      <c r="AN1040" s="109">
        <f t="shared" si="72"/>
        <v>23.387499999999999</v>
      </c>
      <c r="AO1040" s="82" t="str">
        <f t="shared" si="74"/>
        <v>19228128</v>
      </c>
      <c r="AP1040" s="82">
        <f>VLOOKUP(AO1040,Centros!$AA$2:$AB$490,2,FALSE)</f>
        <v>777782</v>
      </c>
      <c r="AQ1040" s="82" t="str">
        <f>VLOOKUP(AP1040,Centros!$U$2:$V$281,2,FALSE)</f>
        <v>COCINA CENTRAL NAVE SAN FERNANDO</v>
      </c>
      <c r="AR1040" s="82" t="str">
        <f>VLOOKUP(A1040,Centros!$AC$2:$AE$349,3,FALSE)</f>
        <v>ALGADI</v>
      </c>
      <c r="AS1040" s="82">
        <f t="shared" si="75"/>
        <v>777782</v>
      </c>
      <c r="AT1040" s="82">
        <f t="shared" si="73"/>
        <v>19228</v>
      </c>
    </row>
    <row r="1041" spans="1:46" x14ac:dyDescent="0.3">
      <c r="A1041" s="82">
        <v>19228</v>
      </c>
      <c r="B1041" s="82">
        <v>80</v>
      </c>
      <c r="C1041" s="82" t="s">
        <v>4877</v>
      </c>
      <c r="D1041" s="82">
        <v>80</v>
      </c>
      <c r="E1041" s="82" t="s">
        <v>35</v>
      </c>
      <c r="F1041" s="107">
        <v>45323</v>
      </c>
      <c r="G1041" s="82"/>
      <c r="H1041" s="82" t="s">
        <v>4878</v>
      </c>
      <c r="I1041" s="82" t="s">
        <v>4879</v>
      </c>
      <c r="J1041" s="82" t="s">
        <v>4880</v>
      </c>
      <c r="K1041" s="82" t="s">
        <v>4880</v>
      </c>
      <c r="L1041" s="82" t="s">
        <v>4881</v>
      </c>
      <c r="M1041" s="82" t="s">
        <v>4882</v>
      </c>
      <c r="N1041" s="82" t="s">
        <v>4883</v>
      </c>
      <c r="O1041" s="82" t="s">
        <v>38</v>
      </c>
      <c r="P1041" s="82">
        <v>100</v>
      </c>
      <c r="Q1041" s="82" t="s">
        <v>2951</v>
      </c>
      <c r="R1041" s="82">
        <v>100</v>
      </c>
      <c r="S1041" s="82">
        <v>41984</v>
      </c>
      <c r="T1041" s="82" t="s">
        <v>2833</v>
      </c>
      <c r="U1041" s="82" t="s">
        <v>124</v>
      </c>
      <c r="V1041" s="82">
        <v>31037</v>
      </c>
      <c r="W1041" s="82" t="s">
        <v>98</v>
      </c>
      <c r="X1041" s="82" t="s">
        <v>51</v>
      </c>
      <c r="Y1041" s="82" t="s">
        <v>36</v>
      </c>
      <c r="Z1041" s="82">
        <v>0</v>
      </c>
      <c r="AA1041" s="82">
        <v>4</v>
      </c>
      <c r="AB1041" s="82" t="s">
        <v>36</v>
      </c>
      <c r="AC1041" s="82" t="s">
        <v>2905</v>
      </c>
      <c r="AD1041" s="82" t="s">
        <v>44</v>
      </c>
      <c r="AE1041" s="82" t="s">
        <v>61</v>
      </c>
      <c r="AF1041" s="82" t="s">
        <v>71</v>
      </c>
      <c r="AG1041" s="82" t="s">
        <v>46</v>
      </c>
      <c r="AH1041" s="82">
        <v>1899.69</v>
      </c>
      <c r="AI1041" s="82">
        <v>249.75</v>
      </c>
      <c r="AJ1041" s="82">
        <v>689.34</v>
      </c>
      <c r="AK1041" s="82"/>
      <c r="AL1041" s="82">
        <v>2838.78</v>
      </c>
      <c r="AM1041" s="82">
        <v>94.63</v>
      </c>
      <c r="AN1041" s="109">
        <f t="shared" si="72"/>
        <v>11.828749999999999</v>
      </c>
      <c r="AO1041" s="82" t="str">
        <f t="shared" si="74"/>
        <v>1922892</v>
      </c>
      <c r="AP1041" s="82">
        <f>VLOOKUP(AO1041,Centros!$AA$2:$AB$490,2,FALSE)</f>
        <v>110002</v>
      </c>
      <c r="AQ1041" s="82" t="str">
        <f>VLOOKUP(AP1041,Centros!$U$2:$V$281,2,FALSE)</f>
        <v>CEIIP JOVELLANOS LM</v>
      </c>
      <c r="AR1041" s="82" t="str">
        <f>VLOOKUP(A1041,Centros!$AC$2:$AE$349,3,FALSE)</f>
        <v>ALGADI</v>
      </c>
      <c r="AS1041" s="82">
        <f t="shared" si="75"/>
        <v>110002</v>
      </c>
      <c r="AT1041" s="82">
        <f t="shared" si="73"/>
        <v>19228</v>
      </c>
    </row>
    <row r="1042" spans="1:46" x14ac:dyDescent="0.3">
      <c r="A1042" s="82">
        <v>20003</v>
      </c>
      <c r="B1042" s="82">
        <v>5</v>
      </c>
      <c r="C1042" s="82" t="s">
        <v>10157</v>
      </c>
      <c r="D1042" s="82">
        <v>5</v>
      </c>
      <c r="E1042" s="82" t="s">
        <v>7670</v>
      </c>
      <c r="F1042" s="107">
        <v>45931</v>
      </c>
      <c r="G1042" s="82"/>
      <c r="H1042" s="82" t="s">
        <v>10158</v>
      </c>
      <c r="I1042" s="82" t="s">
        <v>10159</v>
      </c>
      <c r="J1042" s="82" t="s">
        <v>36</v>
      </c>
      <c r="K1042" s="82" t="s">
        <v>10160</v>
      </c>
      <c r="L1042" s="82" t="s">
        <v>10161</v>
      </c>
      <c r="M1042" s="82" t="s">
        <v>10162</v>
      </c>
      <c r="N1042" s="82" t="s">
        <v>156</v>
      </c>
      <c r="O1042" s="82" t="s">
        <v>157</v>
      </c>
      <c r="P1042" s="82">
        <v>300</v>
      </c>
      <c r="Q1042" s="82" t="s">
        <v>78</v>
      </c>
      <c r="R1042" s="82">
        <v>28.12</v>
      </c>
      <c r="S1042" s="82">
        <v>45202</v>
      </c>
      <c r="T1042" s="82" t="s">
        <v>7676</v>
      </c>
      <c r="U1042" s="82" t="s">
        <v>5261</v>
      </c>
      <c r="V1042" s="82">
        <v>33597</v>
      </c>
      <c r="W1042" s="82" t="s">
        <v>70</v>
      </c>
      <c r="X1042" s="82" t="s">
        <v>42</v>
      </c>
      <c r="Y1042" s="82" t="s">
        <v>52</v>
      </c>
      <c r="Z1042" s="82">
        <v>0</v>
      </c>
      <c r="AA1042" s="82">
        <v>10</v>
      </c>
      <c r="AB1042" s="82" t="s">
        <v>36</v>
      </c>
      <c r="AC1042" s="82" t="s">
        <v>2910</v>
      </c>
      <c r="AD1042" s="82" t="s">
        <v>44</v>
      </c>
      <c r="AE1042" s="82" t="s">
        <v>45</v>
      </c>
      <c r="AF1042" s="82" t="s">
        <v>10163</v>
      </c>
      <c r="AG1042" s="82" t="s">
        <v>46</v>
      </c>
      <c r="AH1042" s="82">
        <v>408.74</v>
      </c>
      <c r="AI1042" s="82"/>
      <c r="AJ1042" s="82">
        <v>143.52000000000001</v>
      </c>
      <c r="AK1042" s="82"/>
      <c r="AL1042" s="82">
        <v>552.26</v>
      </c>
      <c r="AM1042" s="82">
        <v>18.41</v>
      </c>
      <c r="AN1042" s="109">
        <f t="shared" si="72"/>
        <v>8.1836770981507829</v>
      </c>
      <c r="AO1042" s="82" t="str">
        <f t="shared" si="74"/>
        <v>200031</v>
      </c>
      <c r="AP1042" s="82">
        <f>VLOOKUP(AO1042,Centros!$AA$2:$AB$490,2,FALSE)</f>
        <v>110050</v>
      </c>
      <c r="AQ1042" s="82" t="str">
        <f>VLOOKUP(AP1042,Centros!$U$2:$V$281,2,FALSE)</f>
        <v>PADRE DEHON</v>
      </c>
      <c r="AR1042" s="82" t="str">
        <f>VLOOKUP(A1042,Centros!$AC$2:$AE$349,3,FALSE)</f>
        <v>SMI</v>
      </c>
      <c r="AS1042" s="82">
        <f t="shared" si="75"/>
        <v>110050</v>
      </c>
      <c r="AT1042" s="82">
        <f t="shared" si="73"/>
        <v>20003</v>
      </c>
    </row>
    <row r="1043" spans="1:46" x14ac:dyDescent="0.3">
      <c r="A1043" s="82">
        <v>20028</v>
      </c>
      <c r="B1043" s="82">
        <v>1072</v>
      </c>
      <c r="C1043" s="82" t="s">
        <v>10164</v>
      </c>
      <c r="D1043" s="82">
        <v>1072</v>
      </c>
      <c r="E1043" s="82" t="s">
        <v>63</v>
      </c>
      <c r="F1043" s="107">
        <v>45908</v>
      </c>
      <c r="G1043" s="82"/>
      <c r="H1043" s="82" t="s">
        <v>10165</v>
      </c>
      <c r="I1043" s="82" t="s">
        <v>10166</v>
      </c>
      <c r="J1043" s="82" t="s">
        <v>36</v>
      </c>
      <c r="K1043" s="82" t="s">
        <v>10167</v>
      </c>
      <c r="L1043" s="82" t="s">
        <v>10168</v>
      </c>
      <c r="M1043" s="82" t="s">
        <v>10169</v>
      </c>
      <c r="N1043" s="82" t="s">
        <v>218</v>
      </c>
      <c r="O1043" s="82" t="s">
        <v>38</v>
      </c>
      <c r="P1043" s="82">
        <v>510</v>
      </c>
      <c r="Q1043" s="82" t="s">
        <v>48</v>
      </c>
      <c r="R1043" s="82">
        <v>25</v>
      </c>
      <c r="S1043" s="82">
        <v>45908</v>
      </c>
      <c r="T1043" s="82" t="s">
        <v>5471</v>
      </c>
      <c r="U1043" s="82" t="s">
        <v>10170</v>
      </c>
      <c r="V1043" s="82">
        <v>37286</v>
      </c>
      <c r="W1043" s="82" t="s">
        <v>240</v>
      </c>
      <c r="X1043" s="82" t="s">
        <v>51</v>
      </c>
      <c r="Y1043" s="82" t="s">
        <v>52</v>
      </c>
      <c r="Z1043" s="82">
        <v>0</v>
      </c>
      <c r="AA1043" s="82">
        <v>10</v>
      </c>
      <c r="AB1043" s="82" t="s">
        <v>36</v>
      </c>
      <c r="AC1043" s="82" t="s">
        <v>2907</v>
      </c>
      <c r="AD1043" s="82" t="s">
        <v>44</v>
      </c>
      <c r="AE1043" s="82" t="s">
        <v>45</v>
      </c>
      <c r="AF1043" s="82" t="s">
        <v>10170</v>
      </c>
      <c r="AG1043" s="82" t="s">
        <v>46</v>
      </c>
      <c r="AH1043" s="82">
        <v>300.01</v>
      </c>
      <c r="AI1043" s="82">
        <v>45.32</v>
      </c>
      <c r="AJ1043" s="82">
        <v>126.95</v>
      </c>
      <c r="AK1043" s="82"/>
      <c r="AL1043" s="82">
        <v>472.28</v>
      </c>
      <c r="AM1043" s="82">
        <v>15.74</v>
      </c>
      <c r="AN1043" s="109">
        <f t="shared" si="72"/>
        <v>7.87</v>
      </c>
      <c r="AO1043" s="82" t="str">
        <f t="shared" si="74"/>
        <v>2002838</v>
      </c>
      <c r="AP1043" s="82">
        <f>VLOOKUP(AO1043,Centros!$AA$2:$AB$490,2,FALSE)</f>
        <v>110202</v>
      </c>
      <c r="AQ1043" s="82" t="str">
        <f>VLOOKUP(AP1043,Centros!$U$2:$V$281,2,FALSE)</f>
        <v>GREDOS SAN DIEGO  - MORATALAZ</v>
      </c>
      <c r="AR1043" s="82" t="str">
        <f>VLOOKUP(A1043,Centros!$AC$2:$AE$349,3,FALSE)</f>
        <v>SMI</v>
      </c>
      <c r="AS1043" s="82">
        <f t="shared" si="75"/>
        <v>110202</v>
      </c>
      <c r="AT1043" s="82">
        <f t="shared" si="73"/>
        <v>20028</v>
      </c>
    </row>
    <row r="1044" spans="1:46" x14ac:dyDescent="0.3">
      <c r="A1044" s="82">
        <v>19228</v>
      </c>
      <c r="B1044" s="82">
        <v>600</v>
      </c>
      <c r="C1044" s="82" t="s">
        <v>7029</v>
      </c>
      <c r="D1044" s="82">
        <v>600</v>
      </c>
      <c r="E1044" s="82" t="s">
        <v>35</v>
      </c>
      <c r="F1044" s="107">
        <v>45894</v>
      </c>
      <c r="G1044" s="82"/>
      <c r="H1044" s="82" t="s">
        <v>7030</v>
      </c>
      <c r="I1044" s="82" t="s">
        <v>7031</v>
      </c>
      <c r="J1044" s="82" t="s">
        <v>36</v>
      </c>
      <c r="K1044" s="82" t="s">
        <v>7032</v>
      </c>
      <c r="L1044" s="82" t="s">
        <v>7033</v>
      </c>
      <c r="M1044" s="82" t="s">
        <v>7034</v>
      </c>
      <c r="N1044" s="82" t="s">
        <v>253</v>
      </c>
      <c r="O1044" s="82" t="s">
        <v>38</v>
      </c>
      <c r="P1044" s="82">
        <v>300</v>
      </c>
      <c r="Q1044" s="82" t="s">
        <v>78</v>
      </c>
      <c r="R1044" s="82">
        <v>51.28</v>
      </c>
      <c r="S1044" s="82">
        <v>39449</v>
      </c>
      <c r="T1044" s="82" t="s">
        <v>2832</v>
      </c>
      <c r="U1044" s="82" t="s">
        <v>90</v>
      </c>
      <c r="V1044" s="82">
        <v>24277</v>
      </c>
      <c r="W1044" s="82" t="s">
        <v>115</v>
      </c>
      <c r="X1044" s="82" t="s">
        <v>42</v>
      </c>
      <c r="Y1044" s="82" t="s">
        <v>66</v>
      </c>
      <c r="Z1044" s="82">
        <v>0</v>
      </c>
      <c r="AA1044" s="82">
        <v>10</v>
      </c>
      <c r="AB1044" s="82" t="s">
        <v>818</v>
      </c>
      <c r="AC1044" s="82" t="s">
        <v>2825</v>
      </c>
      <c r="AD1044" s="82" t="s">
        <v>92</v>
      </c>
      <c r="AE1044" s="82" t="s">
        <v>83</v>
      </c>
      <c r="AF1044" s="82" t="s">
        <v>7035</v>
      </c>
      <c r="AG1044" s="82" t="s">
        <v>46</v>
      </c>
      <c r="AH1044" s="82">
        <v>781.97</v>
      </c>
      <c r="AI1044" s="82">
        <v>118.78</v>
      </c>
      <c r="AJ1044" s="82">
        <v>307.79000000000002</v>
      </c>
      <c r="AK1044" s="82"/>
      <c r="AL1044" s="82">
        <v>1208.54</v>
      </c>
      <c r="AM1044" s="82">
        <v>38.99</v>
      </c>
      <c r="AN1044" s="109">
        <f t="shared" si="72"/>
        <v>9.5041926677067075</v>
      </c>
      <c r="AO1044" s="82" t="str">
        <f t="shared" si="74"/>
        <v>192288</v>
      </c>
      <c r="AP1044" s="82">
        <f>VLOOKUP(AO1044,Centros!$AA$2:$AB$490,2,FALSE)</f>
        <v>110085</v>
      </c>
      <c r="AQ1044" s="82" t="str">
        <f>VLOOKUP(AP1044,Centros!$U$2:$V$281,2,FALSE)</f>
        <v>COLEGIO VIRGEN DE MIRASIERRA</v>
      </c>
      <c r="AR1044" s="82" t="str">
        <f>VLOOKUP(A1044,Centros!$AC$2:$AE$349,3,FALSE)</f>
        <v>ALGADI</v>
      </c>
      <c r="AS1044" s="82">
        <f t="shared" si="75"/>
        <v>110085</v>
      </c>
      <c r="AT1044" s="82">
        <f t="shared" si="73"/>
        <v>19228</v>
      </c>
    </row>
    <row r="1045" spans="1:46" x14ac:dyDescent="0.3">
      <c r="A1045" s="82">
        <v>19228</v>
      </c>
      <c r="B1045" s="82">
        <v>651</v>
      </c>
      <c r="C1045" s="82" t="s">
        <v>445</v>
      </c>
      <c r="D1045" s="82">
        <v>651</v>
      </c>
      <c r="E1045" s="82" t="s">
        <v>35</v>
      </c>
      <c r="F1045" s="107">
        <v>45890</v>
      </c>
      <c r="G1045" s="82"/>
      <c r="H1045" s="82" t="s">
        <v>446</v>
      </c>
      <c r="I1045" s="82" t="s">
        <v>447</v>
      </c>
      <c r="J1045" s="82" t="s">
        <v>448</v>
      </c>
      <c r="K1045" s="82" t="s">
        <v>449</v>
      </c>
      <c r="L1045" s="82" t="s">
        <v>450</v>
      </c>
      <c r="M1045" s="82" t="s">
        <v>451</v>
      </c>
      <c r="N1045" s="82" t="s">
        <v>405</v>
      </c>
      <c r="O1045" s="82" t="s">
        <v>38</v>
      </c>
      <c r="P1045" s="82">
        <v>300</v>
      </c>
      <c r="Q1045" s="82" t="s">
        <v>78</v>
      </c>
      <c r="R1045" s="82">
        <v>64.099999999999994</v>
      </c>
      <c r="S1045" s="82">
        <v>41155</v>
      </c>
      <c r="T1045" s="82" t="s">
        <v>2837</v>
      </c>
      <c r="U1045" s="82" t="s">
        <v>90</v>
      </c>
      <c r="V1045" s="82">
        <v>26381</v>
      </c>
      <c r="W1045" s="82" t="s">
        <v>142</v>
      </c>
      <c r="X1045" s="82" t="s">
        <v>42</v>
      </c>
      <c r="Y1045" s="82" t="s">
        <v>36</v>
      </c>
      <c r="Z1045" s="82">
        <v>0</v>
      </c>
      <c r="AA1045" s="82">
        <v>10</v>
      </c>
      <c r="AB1045" s="82" t="s">
        <v>818</v>
      </c>
      <c r="AC1045" s="82" t="s">
        <v>2825</v>
      </c>
      <c r="AD1045" s="82" t="s">
        <v>92</v>
      </c>
      <c r="AE1045" s="82" t="s">
        <v>83</v>
      </c>
      <c r="AF1045" s="82" t="s">
        <v>68</v>
      </c>
      <c r="AG1045" s="82" t="s">
        <v>46</v>
      </c>
      <c r="AH1045" s="82">
        <v>950.09</v>
      </c>
      <c r="AI1045" s="82">
        <v>144.32</v>
      </c>
      <c r="AJ1045" s="82">
        <v>373.96</v>
      </c>
      <c r="AK1045" s="82"/>
      <c r="AL1045" s="82">
        <v>1468.37</v>
      </c>
      <c r="AM1045" s="82">
        <v>47.37</v>
      </c>
      <c r="AN1045" s="109">
        <f t="shared" si="72"/>
        <v>9.2375195007800315</v>
      </c>
      <c r="AO1045" s="82" t="str">
        <f t="shared" si="74"/>
        <v>1922837</v>
      </c>
      <c r="AP1045" s="82">
        <f>VLOOKUP(AO1045,Centros!$AA$2:$AB$490,2,FALSE)</f>
        <v>110084</v>
      </c>
      <c r="AQ1045" s="82" t="str">
        <f>VLOOKUP(AP1045,Centros!$U$2:$V$281,2,FALSE)</f>
        <v>COL. SAN AGUSTIN -LOS NEGRALES</v>
      </c>
      <c r="AR1045" s="82" t="str">
        <f>VLOOKUP(A1045,Centros!$AC$2:$AE$349,3,FALSE)</f>
        <v>ALGADI</v>
      </c>
      <c r="AS1045" s="82">
        <f t="shared" si="75"/>
        <v>110084</v>
      </c>
      <c r="AT1045" s="82">
        <f t="shared" si="73"/>
        <v>19228</v>
      </c>
    </row>
    <row r="1046" spans="1:46" x14ac:dyDescent="0.3">
      <c r="A1046" s="82">
        <v>19228</v>
      </c>
      <c r="B1046" s="82">
        <v>300</v>
      </c>
      <c r="C1046" s="82" t="s">
        <v>10172</v>
      </c>
      <c r="D1046" s="82">
        <v>300</v>
      </c>
      <c r="E1046" s="82" t="s">
        <v>35</v>
      </c>
      <c r="F1046" s="107">
        <v>45908</v>
      </c>
      <c r="G1046" s="82"/>
      <c r="H1046" s="82" t="s">
        <v>10173</v>
      </c>
      <c r="I1046" s="82" t="s">
        <v>10174</v>
      </c>
      <c r="J1046" s="82" t="s">
        <v>10175</v>
      </c>
      <c r="K1046" s="82" t="s">
        <v>10176</v>
      </c>
      <c r="L1046" s="82" t="s">
        <v>10177</v>
      </c>
      <c r="M1046" s="82" t="s">
        <v>10178</v>
      </c>
      <c r="N1046" s="82" t="s">
        <v>253</v>
      </c>
      <c r="O1046" s="82" t="s">
        <v>38</v>
      </c>
      <c r="P1046" s="82">
        <v>300</v>
      </c>
      <c r="Q1046" s="82" t="s">
        <v>85</v>
      </c>
      <c r="R1046" s="82">
        <v>100</v>
      </c>
      <c r="S1046" s="82">
        <v>34610</v>
      </c>
      <c r="T1046" s="82" t="s">
        <v>2840</v>
      </c>
      <c r="U1046" s="82" t="s">
        <v>259</v>
      </c>
      <c r="V1046" s="82">
        <v>22618</v>
      </c>
      <c r="W1046" s="82" t="s">
        <v>71</v>
      </c>
      <c r="X1046" s="82" t="s">
        <v>42</v>
      </c>
      <c r="Y1046" s="82" t="s">
        <v>36</v>
      </c>
      <c r="Z1046" s="82">
        <v>0</v>
      </c>
      <c r="AA1046" s="82">
        <v>4</v>
      </c>
      <c r="AB1046" s="82" t="s">
        <v>36</v>
      </c>
      <c r="AC1046" s="82" t="s">
        <v>2905</v>
      </c>
      <c r="AD1046" s="82" t="s">
        <v>44</v>
      </c>
      <c r="AE1046" s="82" t="s">
        <v>53</v>
      </c>
      <c r="AF1046" s="82" t="s">
        <v>452</v>
      </c>
      <c r="AG1046" s="82" t="s">
        <v>46</v>
      </c>
      <c r="AH1046" s="82">
        <v>1792.43</v>
      </c>
      <c r="AI1046" s="82">
        <v>217.37</v>
      </c>
      <c r="AJ1046" s="82">
        <v>644.54999999999995</v>
      </c>
      <c r="AK1046" s="82"/>
      <c r="AL1046" s="82">
        <v>2654.35</v>
      </c>
      <c r="AM1046" s="82">
        <v>88.48</v>
      </c>
      <c r="AN1046" s="109">
        <f t="shared" si="72"/>
        <v>11.06</v>
      </c>
      <c r="AO1046" s="82" t="str">
        <f t="shared" si="74"/>
        <v>1922840</v>
      </c>
      <c r="AP1046" s="82">
        <f>VLOOKUP(AO1046,Centros!$AA$2:$AB$490,2,FALSE)</f>
        <v>110060</v>
      </c>
      <c r="AQ1046" s="82" t="str">
        <f>VLOOKUP(AP1046,Centros!$U$2:$V$281,2,FALSE)</f>
        <v>COL. SAN BUENAVENTURA</v>
      </c>
      <c r="AR1046" s="82" t="str">
        <f>VLOOKUP(A1046,Centros!$AC$2:$AE$349,3,FALSE)</f>
        <v>ALGADI</v>
      </c>
      <c r="AS1046" s="82">
        <f t="shared" si="75"/>
        <v>110060</v>
      </c>
      <c r="AT1046" s="82">
        <f t="shared" si="73"/>
        <v>19228</v>
      </c>
    </row>
    <row r="1047" spans="1:46" x14ac:dyDescent="0.3">
      <c r="A1047" s="82">
        <v>19228</v>
      </c>
      <c r="B1047" s="82">
        <v>10</v>
      </c>
      <c r="C1047" s="82" t="s">
        <v>4884</v>
      </c>
      <c r="D1047" s="82">
        <v>10</v>
      </c>
      <c r="E1047" s="82" t="s">
        <v>35</v>
      </c>
      <c r="F1047" s="107">
        <v>44348</v>
      </c>
      <c r="G1047" s="82"/>
      <c r="H1047" s="82" t="s">
        <v>4885</v>
      </c>
      <c r="I1047" s="82" t="s">
        <v>4886</v>
      </c>
      <c r="J1047" s="82" t="s">
        <v>4887</v>
      </c>
      <c r="K1047" s="82" t="s">
        <v>4888</v>
      </c>
      <c r="L1047" s="82" t="s">
        <v>4889</v>
      </c>
      <c r="M1047" s="82" t="s">
        <v>4890</v>
      </c>
      <c r="N1047" s="82" t="s">
        <v>4891</v>
      </c>
      <c r="O1047" s="82" t="s">
        <v>38</v>
      </c>
      <c r="P1047" s="82">
        <v>100</v>
      </c>
      <c r="Q1047" s="82" t="s">
        <v>2951</v>
      </c>
      <c r="R1047" s="82">
        <v>100</v>
      </c>
      <c r="S1047" s="82">
        <v>36780</v>
      </c>
      <c r="T1047" s="82" t="s">
        <v>197</v>
      </c>
      <c r="U1047" s="82" t="s">
        <v>153</v>
      </c>
      <c r="V1047" s="82">
        <v>25898</v>
      </c>
      <c r="W1047" s="82" t="s">
        <v>139</v>
      </c>
      <c r="X1047" s="82" t="s">
        <v>42</v>
      </c>
      <c r="Y1047" s="82" t="s">
        <v>60</v>
      </c>
      <c r="Z1047" s="82">
        <v>0</v>
      </c>
      <c r="AA1047" s="82">
        <v>3</v>
      </c>
      <c r="AB1047" s="82" t="s">
        <v>36</v>
      </c>
      <c r="AC1047" s="82" t="s">
        <v>2905</v>
      </c>
      <c r="AD1047" s="82" t="s">
        <v>44</v>
      </c>
      <c r="AE1047" s="82" t="s">
        <v>61</v>
      </c>
      <c r="AF1047" s="82" t="s">
        <v>71</v>
      </c>
      <c r="AG1047" s="82" t="s">
        <v>46</v>
      </c>
      <c r="AH1047" s="82">
        <v>1670.02</v>
      </c>
      <c r="AI1047" s="82">
        <v>236.86</v>
      </c>
      <c r="AJ1047" s="82">
        <v>611.54</v>
      </c>
      <c r="AK1047" s="82"/>
      <c r="AL1047" s="82">
        <v>2518.42</v>
      </c>
      <c r="AM1047" s="82">
        <v>83.95</v>
      </c>
      <c r="AN1047" s="109">
        <f t="shared" si="72"/>
        <v>10.49375</v>
      </c>
      <c r="AO1047" s="82" t="str">
        <f t="shared" si="74"/>
        <v>192282</v>
      </c>
      <c r="AP1047" s="82">
        <f>VLOOKUP(AO1047,Centros!$AA$2:$AB$490,2,FALSE)</f>
        <v>110004</v>
      </c>
      <c r="AQ1047" s="82" t="str">
        <f>VLOOKUP(AP1047,Centros!$U$2:$V$281,2,FALSE)</f>
        <v>COLEGIO AMOR MISERICORDIOSO</v>
      </c>
      <c r="AR1047" s="82" t="str">
        <f>VLOOKUP(A1047,Centros!$AC$2:$AE$349,3,FALSE)</f>
        <v>ALGADI</v>
      </c>
      <c r="AS1047" s="82">
        <f t="shared" si="75"/>
        <v>110004</v>
      </c>
      <c r="AT1047" s="82">
        <f t="shared" si="73"/>
        <v>19228</v>
      </c>
    </row>
    <row r="1048" spans="1:46" x14ac:dyDescent="0.3">
      <c r="A1048" s="82">
        <v>20028</v>
      </c>
      <c r="B1048" s="82">
        <v>876</v>
      </c>
      <c r="C1048" s="82" t="s">
        <v>7036</v>
      </c>
      <c r="D1048" s="82">
        <v>876</v>
      </c>
      <c r="E1048" s="82" t="s">
        <v>63</v>
      </c>
      <c r="F1048" s="107">
        <v>45908</v>
      </c>
      <c r="G1048" s="82"/>
      <c r="H1048" s="82" t="s">
        <v>7037</v>
      </c>
      <c r="I1048" s="82" t="s">
        <v>7038</v>
      </c>
      <c r="J1048" s="82" t="s">
        <v>36</v>
      </c>
      <c r="K1048" s="82" t="s">
        <v>7039</v>
      </c>
      <c r="L1048" s="82" t="s">
        <v>7040</v>
      </c>
      <c r="M1048" s="82" t="s">
        <v>7041</v>
      </c>
      <c r="N1048" s="82" t="s">
        <v>37</v>
      </c>
      <c r="O1048" s="82" t="s">
        <v>38</v>
      </c>
      <c r="P1048" s="82">
        <v>300</v>
      </c>
      <c r="Q1048" s="82" t="s">
        <v>78</v>
      </c>
      <c r="R1048" s="82">
        <v>30.4</v>
      </c>
      <c r="S1048" s="82">
        <v>45544</v>
      </c>
      <c r="T1048" s="82" t="s">
        <v>5349</v>
      </c>
      <c r="U1048" s="82" t="s">
        <v>79</v>
      </c>
      <c r="V1048" s="82">
        <v>23851</v>
      </c>
      <c r="W1048" s="82" t="s">
        <v>139</v>
      </c>
      <c r="X1048" s="82" t="s">
        <v>42</v>
      </c>
      <c r="Y1048" s="82" t="s">
        <v>52</v>
      </c>
      <c r="Z1048" s="82">
        <v>0</v>
      </c>
      <c r="AA1048" s="82">
        <v>10</v>
      </c>
      <c r="AB1048" s="82" t="s">
        <v>36</v>
      </c>
      <c r="AC1048" s="82" t="s">
        <v>2905</v>
      </c>
      <c r="AD1048" s="82" t="s">
        <v>44</v>
      </c>
      <c r="AE1048" s="82" t="s">
        <v>45</v>
      </c>
      <c r="AF1048" s="82" t="s">
        <v>79</v>
      </c>
      <c r="AG1048" s="82" t="s">
        <v>46</v>
      </c>
      <c r="AH1048" s="82">
        <v>364.81</v>
      </c>
      <c r="AI1048" s="82">
        <v>55.11</v>
      </c>
      <c r="AJ1048" s="82">
        <v>151.79</v>
      </c>
      <c r="AK1048" s="82"/>
      <c r="AL1048" s="82">
        <v>571.71</v>
      </c>
      <c r="AM1048" s="82">
        <v>19.059999999999999</v>
      </c>
      <c r="AN1048" s="109">
        <f t="shared" si="72"/>
        <v>7.8371710526315788</v>
      </c>
      <c r="AO1048" s="82" t="str">
        <f t="shared" si="74"/>
        <v>200282</v>
      </c>
      <c r="AP1048" s="82">
        <f>VLOOKUP(AO1048,Centros!$AA$2:$AB$490,2,FALSE)</f>
        <v>110111</v>
      </c>
      <c r="AQ1048" s="82" t="str">
        <f>VLOOKUP(AP1048,Centros!$U$2:$V$281,2,FALSE)</f>
        <v>COLEGIO SAGRADO CORAZON REPARADORAS</v>
      </c>
      <c r="AR1048" s="82" t="str">
        <f>VLOOKUP(A1048,Centros!$AC$2:$AE$349,3,FALSE)</f>
        <v>SMI</v>
      </c>
      <c r="AS1048" s="82">
        <f t="shared" si="75"/>
        <v>110111</v>
      </c>
      <c r="AT1048" s="82">
        <f t="shared" si="73"/>
        <v>20028</v>
      </c>
    </row>
    <row r="1049" spans="1:46" x14ac:dyDescent="0.3">
      <c r="A1049" s="82">
        <v>19228</v>
      </c>
      <c r="B1049" s="82">
        <v>115</v>
      </c>
      <c r="C1049" s="82" t="s">
        <v>7042</v>
      </c>
      <c r="D1049" s="82">
        <v>115</v>
      </c>
      <c r="E1049" s="82" t="s">
        <v>35</v>
      </c>
      <c r="F1049" s="107">
        <v>45908</v>
      </c>
      <c r="G1049" s="82"/>
      <c r="H1049" s="82" t="s">
        <v>7043</v>
      </c>
      <c r="I1049" s="82" t="s">
        <v>7044</v>
      </c>
      <c r="J1049" s="82" t="s">
        <v>36</v>
      </c>
      <c r="K1049" s="82" t="s">
        <v>7045</v>
      </c>
      <c r="L1049" s="82" t="s">
        <v>7046</v>
      </c>
      <c r="M1049" s="82" t="s">
        <v>7047</v>
      </c>
      <c r="N1049" s="82" t="s">
        <v>277</v>
      </c>
      <c r="O1049" s="82" t="s">
        <v>38</v>
      </c>
      <c r="P1049" s="82">
        <v>300</v>
      </c>
      <c r="Q1049" s="82" t="s">
        <v>57</v>
      </c>
      <c r="R1049" s="82">
        <v>56.25</v>
      </c>
      <c r="S1049" s="82">
        <v>42621</v>
      </c>
      <c r="T1049" s="82" t="s">
        <v>2832</v>
      </c>
      <c r="U1049" s="82" t="s">
        <v>40</v>
      </c>
      <c r="V1049" s="82">
        <v>26430</v>
      </c>
      <c r="W1049" s="82" t="s">
        <v>115</v>
      </c>
      <c r="X1049" s="82" t="s">
        <v>42</v>
      </c>
      <c r="Y1049" s="82" t="s">
        <v>36</v>
      </c>
      <c r="Z1049" s="82">
        <v>0</v>
      </c>
      <c r="AA1049" s="82">
        <v>10</v>
      </c>
      <c r="AB1049" s="82" t="s">
        <v>36</v>
      </c>
      <c r="AC1049" s="82" t="s">
        <v>2905</v>
      </c>
      <c r="AD1049" s="82" t="s">
        <v>44</v>
      </c>
      <c r="AE1049" s="82" t="s">
        <v>53</v>
      </c>
      <c r="AF1049" s="82" t="s">
        <v>7048</v>
      </c>
      <c r="AG1049" s="82" t="s">
        <v>46</v>
      </c>
      <c r="AH1049" s="82">
        <v>675.03</v>
      </c>
      <c r="AI1049" s="82">
        <v>101.97</v>
      </c>
      <c r="AJ1049" s="82">
        <v>277.5</v>
      </c>
      <c r="AK1049" s="82"/>
      <c r="AL1049" s="82">
        <v>1054.5</v>
      </c>
      <c r="AM1049" s="82">
        <v>35.15</v>
      </c>
      <c r="AN1049" s="109">
        <f t="shared" si="72"/>
        <v>7.8111111111111109</v>
      </c>
      <c r="AO1049" s="82" t="str">
        <f t="shared" si="74"/>
        <v>192288</v>
      </c>
      <c r="AP1049" s="82">
        <f>VLOOKUP(AO1049,Centros!$AA$2:$AB$490,2,FALSE)</f>
        <v>110085</v>
      </c>
      <c r="AQ1049" s="82" t="str">
        <f>VLOOKUP(AP1049,Centros!$U$2:$V$281,2,FALSE)</f>
        <v>COLEGIO VIRGEN DE MIRASIERRA</v>
      </c>
      <c r="AR1049" s="82" t="str">
        <f>VLOOKUP(A1049,Centros!$AC$2:$AE$349,3,FALSE)</f>
        <v>ALGADI</v>
      </c>
      <c r="AS1049" s="82">
        <f t="shared" si="75"/>
        <v>110085</v>
      </c>
      <c r="AT1049" s="82">
        <f t="shared" si="73"/>
        <v>19228</v>
      </c>
    </row>
    <row r="1050" spans="1:46" x14ac:dyDescent="0.3">
      <c r="A1050" s="82">
        <v>19228</v>
      </c>
      <c r="B1050" s="82">
        <v>350</v>
      </c>
      <c r="C1050" s="82" t="s">
        <v>4892</v>
      </c>
      <c r="D1050" s="82">
        <v>350</v>
      </c>
      <c r="E1050" s="82" t="s">
        <v>35</v>
      </c>
      <c r="F1050" s="107">
        <v>44348</v>
      </c>
      <c r="G1050" s="82"/>
      <c r="H1050" s="82" t="s">
        <v>4893</v>
      </c>
      <c r="I1050" s="82" t="s">
        <v>4894</v>
      </c>
      <c r="J1050" s="82" t="s">
        <v>4895</v>
      </c>
      <c r="K1050" s="82" t="s">
        <v>4896</v>
      </c>
      <c r="L1050" s="82" t="s">
        <v>4897</v>
      </c>
      <c r="M1050" s="82" t="s">
        <v>4898</v>
      </c>
      <c r="N1050" s="82" t="s">
        <v>4899</v>
      </c>
      <c r="O1050" s="82" t="s">
        <v>38</v>
      </c>
      <c r="P1050" s="82">
        <v>200</v>
      </c>
      <c r="Q1050" s="82" t="s">
        <v>2925</v>
      </c>
      <c r="R1050" s="82">
        <v>97.5</v>
      </c>
      <c r="S1050" s="82">
        <v>39846</v>
      </c>
      <c r="T1050" s="82" t="s">
        <v>110</v>
      </c>
      <c r="U1050" s="82" t="s">
        <v>126</v>
      </c>
      <c r="V1050" s="82">
        <v>23548</v>
      </c>
      <c r="W1050" s="82" t="s">
        <v>111</v>
      </c>
      <c r="X1050" s="82" t="s">
        <v>42</v>
      </c>
      <c r="Y1050" s="82" t="s">
        <v>36</v>
      </c>
      <c r="Z1050" s="82">
        <v>0</v>
      </c>
      <c r="AA1050" s="82">
        <v>6</v>
      </c>
      <c r="AB1050" s="82" t="s">
        <v>36</v>
      </c>
      <c r="AC1050" s="82" t="s">
        <v>2905</v>
      </c>
      <c r="AD1050" s="82" t="s">
        <v>44</v>
      </c>
      <c r="AE1050" s="82" t="s">
        <v>61</v>
      </c>
      <c r="AF1050" s="82" t="s">
        <v>119</v>
      </c>
      <c r="AG1050" s="82" t="s">
        <v>46</v>
      </c>
      <c r="AH1050" s="82">
        <v>1355.87</v>
      </c>
      <c r="AI1050" s="82">
        <v>188.31</v>
      </c>
      <c r="AJ1050" s="82">
        <v>495.23</v>
      </c>
      <c r="AK1050" s="82"/>
      <c r="AL1050" s="82">
        <v>2039.41</v>
      </c>
      <c r="AM1050" s="82">
        <v>67.98</v>
      </c>
      <c r="AN1050" s="109">
        <f t="shared" si="72"/>
        <v>8.7153846153846164</v>
      </c>
      <c r="AO1050" s="82" t="str">
        <f t="shared" si="74"/>
        <v>192283</v>
      </c>
      <c r="AP1050" s="82">
        <f>VLOOKUP(AO1050,Centros!$AA$2:$AB$490,2,FALSE)</f>
        <v>120008</v>
      </c>
      <c r="AQ1050" s="82" t="str">
        <f>VLOOKUP(AP1050,Centros!$U$2:$V$281,2,FALSE)</f>
        <v>COLEGIO MAYOR JAIME DEL AMO</v>
      </c>
      <c r="AR1050" s="82" t="str">
        <f>VLOOKUP(A1050,Centros!$AC$2:$AE$349,3,FALSE)</f>
        <v>ALGADI</v>
      </c>
      <c r="AS1050" s="82">
        <f t="shared" si="75"/>
        <v>120008</v>
      </c>
      <c r="AT1050" s="82">
        <f t="shared" si="73"/>
        <v>19228</v>
      </c>
    </row>
    <row r="1051" spans="1:46" x14ac:dyDescent="0.3">
      <c r="A1051" s="82">
        <v>19228</v>
      </c>
      <c r="B1051" s="82">
        <v>289</v>
      </c>
      <c r="C1051" s="82" t="s">
        <v>7049</v>
      </c>
      <c r="D1051" s="82">
        <v>289</v>
      </c>
      <c r="E1051" s="82" t="s">
        <v>35</v>
      </c>
      <c r="F1051" s="107">
        <v>45901</v>
      </c>
      <c r="G1051" s="82"/>
      <c r="H1051" s="82" t="s">
        <v>7050</v>
      </c>
      <c r="I1051" s="82" t="s">
        <v>7051</v>
      </c>
      <c r="J1051" s="82" t="s">
        <v>36</v>
      </c>
      <c r="K1051" s="82" t="s">
        <v>7052</v>
      </c>
      <c r="L1051" s="82" t="s">
        <v>7053</v>
      </c>
      <c r="M1051" s="82" t="s">
        <v>7054</v>
      </c>
      <c r="N1051" s="82" t="s">
        <v>141</v>
      </c>
      <c r="O1051" s="82" t="s">
        <v>38</v>
      </c>
      <c r="P1051" s="82">
        <v>300</v>
      </c>
      <c r="Q1051" s="82" t="s">
        <v>78</v>
      </c>
      <c r="R1051" s="82">
        <v>100</v>
      </c>
      <c r="S1051" s="82">
        <v>39735</v>
      </c>
      <c r="T1051" s="82" t="s">
        <v>2837</v>
      </c>
      <c r="U1051" s="82" t="s">
        <v>86</v>
      </c>
      <c r="V1051" s="82">
        <v>22413</v>
      </c>
      <c r="W1051" s="82" t="s">
        <v>142</v>
      </c>
      <c r="X1051" s="82" t="s">
        <v>42</v>
      </c>
      <c r="Y1051" s="82" t="s">
        <v>36</v>
      </c>
      <c r="Z1051" s="82">
        <v>0</v>
      </c>
      <c r="AA1051" s="82">
        <v>8</v>
      </c>
      <c r="AB1051" s="82" t="s">
        <v>36</v>
      </c>
      <c r="AC1051" s="82" t="s">
        <v>2905</v>
      </c>
      <c r="AD1051" s="82" t="s">
        <v>44</v>
      </c>
      <c r="AE1051" s="82" t="s">
        <v>61</v>
      </c>
      <c r="AF1051" s="82" t="s">
        <v>36</v>
      </c>
      <c r="AG1051" s="82" t="s">
        <v>46</v>
      </c>
      <c r="AH1051" s="82">
        <v>1349.51</v>
      </c>
      <c r="AI1051" s="82">
        <v>187.25</v>
      </c>
      <c r="AJ1051" s="82">
        <v>492.84</v>
      </c>
      <c r="AK1051" s="82"/>
      <c r="AL1051" s="82">
        <v>2029.6</v>
      </c>
      <c r="AM1051" s="82">
        <v>67.650000000000006</v>
      </c>
      <c r="AN1051" s="109">
        <f t="shared" si="72"/>
        <v>8.4562500000000007</v>
      </c>
      <c r="AO1051" s="82" t="str">
        <f t="shared" si="74"/>
        <v>1922837</v>
      </c>
      <c r="AP1051" s="82">
        <f>VLOOKUP(AO1051,Centros!$AA$2:$AB$490,2,FALSE)</f>
        <v>110084</v>
      </c>
      <c r="AQ1051" s="82" t="str">
        <f>VLOOKUP(AP1051,Centros!$U$2:$V$281,2,FALSE)</f>
        <v>COL. SAN AGUSTIN -LOS NEGRALES</v>
      </c>
      <c r="AR1051" s="82" t="str">
        <f>VLOOKUP(A1051,Centros!$AC$2:$AE$349,3,FALSE)</f>
        <v>ALGADI</v>
      </c>
      <c r="AS1051" s="82">
        <f t="shared" si="75"/>
        <v>110084</v>
      </c>
      <c r="AT1051" s="82">
        <f t="shared" si="73"/>
        <v>19228</v>
      </c>
    </row>
    <row r="1052" spans="1:46" x14ac:dyDescent="0.3">
      <c r="A1052" s="82">
        <v>20028</v>
      </c>
      <c r="B1052" s="82">
        <v>457</v>
      </c>
      <c r="C1052" s="82" t="s">
        <v>7055</v>
      </c>
      <c r="D1052" s="82">
        <v>457</v>
      </c>
      <c r="E1052" s="82" t="s">
        <v>63</v>
      </c>
      <c r="F1052" s="107">
        <v>45908</v>
      </c>
      <c r="G1052" s="82"/>
      <c r="H1052" s="82" t="s">
        <v>7056</v>
      </c>
      <c r="I1052" s="82" t="s">
        <v>7057</v>
      </c>
      <c r="J1052" s="82" t="s">
        <v>36</v>
      </c>
      <c r="K1052" s="82" t="s">
        <v>7058</v>
      </c>
      <c r="L1052" s="82" t="s">
        <v>228</v>
      </c>
      <c r="M1052" s="82" t="s">
        <v>7059</v>
      </c>
      <c r="N1052" s="82" t="s">
        <v>37</v>
      </c>
      <c r="O1052" s="82" t="s">
        <v>38</v>
      </c>
      <c r="P1052" s="82">
        <v>300</v>
      </c>
      <c r="Q1052" s="82" t="s">
        <v>78</v>
      </c>
      <c r="R1052" s="82">
        <v>62.5</v>
      </c>
      <c r="S1052" s="82">
        <v>44835</v>
      </c>
      <c r="T1052" s="82" t="s">
        <v>5833</v>
      </c>
      <c r="U1052" s="82" t="s">
        <v>79</v>
      </c>
      <c r="V1052" s="82">
        <v>24647</v>
      </c>
      <c r="W1052" s="82" t="s">
        <v>142</v>
      </c>
      <c r="X1052" s="82" t="s">
        <v>42</v>
      </c>
      <c r="Y1052" s="82" t="s">
        <v>66</v>
      </c>
      <c r="Z1052" s="82">
        <v>0</v>
      </c>
      <c r="AA1052" s="82">
        <v>10</v>
      </c>
      <c r="AB1052" s="82" t="s">
        <v>36</v>
      </c>
      <c r="AC1052" s="82" t="s">
        <v>2905</v>
      </c>
      <c r="AD1052" s="82" t="s">
        <v>44</v>
      </c>
      <c r="AE1052" s="82" t="s">
        <v>45</v>
      </c>
      <c r="AF1052" s="82" t="s">
        <v>222</v>
      </c>
      <c r="AG1052" s="82" t="s">
        <v>46</v>
      </c>
      <c r="AH1052" s="82">
        <v>750.03</v>
      </c>
      <c r="AI1052" s="82">
        <v>113.3</v>
      </c>
      <c r="AJ1052" s="82">
        <v>317.35000000000002</v>
      </c>
      <c r="AK1052" s="82"/>
      <c r="AL1052" s="82">
        <v>1180.68</v>
      </c>
      <c r="AM1052" s="82">
        <v>39.36</v>
      </c>
      <c r="AN1052" s="109">
        <f t="shared" si="72"/>
        <v>7.8719999999999999</v>
      </c>
      <c r="AO1052" s="82" t="str">
        <f t="shared" si="74"/>
        <v>2002837</v>
      </c>
      <c r="AP1052" s="82">
        <f>VLOOKUP(AO1052,Centros!$AA$2:$AB$490,2,FALSE)</f>
        <v>110205</v>
      </c>
      <c r="AQ1052" s="82" t="str">
        <f>VLOOKUP(AP1052,Centros!$U$2:$V$281,2,FALSE)</f>
        <v>GREDOS SAN DIEGO  - LAS SUERTES</v>
      </c>
      <c r="AR1052" s="82" t="str">
        <f>VLOOKUP(A1052,Centros!$AC$2:$AE$349,3,FALSE)</f>
        <v>SMI</v>
      </c>
      <c r="AS1052" s="82">
        <f t="shared" si="75"/>
        <v>110205</v>
      </c>
      <c r="AT1052" s="82">
        <f t="shared" si="73"/>
        <v>20028</v>
      </c>
    </row>
    <row r="1053" spans="1:46" x14ac:dyDescent="0.3">
      <c r="A1053" s="82">
        <v>20028</v>
      </c>
      <c r="B1053" s="82">
        <v>1067</v>
      </c>
      <c r="C1053" s="82" t="s">
        <v>10179</v>
      </c>
      <c r="D1053" s="82">
        <v>1067</v>
      </c>
      <c r="E1053" s="82" t="s">
        <v>63</v>
      </c>
      <c r="F1053" s="107">
        <v>45908</v>
      </c>
      <c r="G1053" s="82"/>
      <c r="H1053" s="82" t="s">
        <v>10180</v>
      </c>
      <c r="I1053" s="82" t="s">
        <v>10181</v>
      </c>
      <c r="J1053" s="82" t="s">
        <v>36</v>
      </c>
      <c r="K1053" s="82" t="s">
        <v>10182</v>
      </c>
      <c r="L1053" s="82" t="s">
        <v>10183</v>
      </c>
      <c r="M1053" s="82" t="s">
        <v>10184</v>
      </c>
      <c r="N1053" s="82" t="s">
        <v>37</v>
      </c>
      <c r="O1053" s="82" t="s">
        <v>38</v>
      </c>
      <c r="P1053" s="82">
        <v>510</v>
      </c>
      <c r="Q1053" s="82" t="s">
        <v>48</v>
      </c>
      <c r="R1053" s="82">
        <v>31.25</v>
      </c>
      <c r="S1053" s="82">
        <v>45908</v>
      </c>
      <c r="T1053" s="82" t="s">
        <v>5268</v>
      </c>
      <c r="U1053" s="82" t="s">
        <v>79</v>
      </c>
      <c r="V1053" s="82">
        <v>36755</v>
      </c>
      <c r="W1053" s="82" t="s">
        <v>80</v>
      </c>
      <c r="X1053" s="82" t="s">
        <v>42</v>
      </c>
      <c r="Y1053" s="82" t="s">
        <v>43</v>
      </c>
      <c r="Z1053" s="82">
        <v>0</v>
      </c>
      <c r="AA1053" s="82">
        <v>10</v>
      </c>
      <c r="AB1053" s="82" t="s">
        <v>36</v>
      </c>
      <c r="AC1053" s="82" t="s">
        <v>2905</v>
      </c>
      <c r="AD1053" s="82" t="s">
        <v>44</v>
      </c>
      <c r="AE1053" s="82" t="s">
        <v>45</v>
      </c>
      <c r="AF1053" s="82" t="s">
        <v>5324</v>
      </c>
      <c r="AG1053" s="82" t="s">
        <v>46</v>
      </c>
      <c r="AH1053" s="82">
        <v>375.01</v>
      </c>
      <c r="AI1053" s="82">
        <v>56.65</v>
      </c>
      <c r="AJ1053" s="82">
        <v>160.07</v>
      </c>
      <c r="AK1053" s="82"/>
      <c r="AL1053" s="82">
        <v>591.73</v>
      </c>
      <c r="AM1053" s="82">
        <v>19.72</v>
      </c>
      <c r="AN1053" s="109">
        <f t="shared" si="72"/>
        <v>7.8879999999999999</v>
      </c>
      <c r="AO1053" s="82" t="str">
        <f t="shared" si="74"/>
        <v>200287</v>
      </c>
      <c r="AP1053" s="82">
        <f>VLOOKUP(AO1053,Centros!$AA$2:$AB$490,2,FALSE)</f>
        <v>110064</v>
      </c>
      <c r="AQ1053" s="82" t="str">
        <f>VLOOKUP(AP1053,Centros!$U$2:$V$281,2,FALSE)</f>
        <v>COLEGIO SAGRADA FAMILIA</v>
      </c>
      <c r="AR1053" s="82" t="str">
        <f>VLOOKUP(A1053,Centros!$AC$2:$AE$349,3,FALSE)</f>
        <v>SMI</v>
      </c>
      <c r="AS1053" s="82">
        <f t="shared" si="75"/>
        <v>110064</v>
      </c>
      <c r="AT1053" s="82">
        <f t="shared" si="73"/>
        <v>20028</v>
      </c>
    </row>
    <row r="1054" spans="1:46" x14ac:dyDescent="0.3">
      <c r="A1054" s="82">
        <v>19228</v>
      </c>
      <c r="B1054" s="82">
        <v>1111</v>
      </c>
      <c r="C1054" s="82" t="s">
        <v>4900</v>
      </c>
      <c r="D1054" s="82">
        <v>1111</v>
      </c>
      <c r="E1054" s="82" t="s">
        <v>35</v>
      </c>
      <c r="F1054" s="107">
        <v>44917</v>
      </c>
      <c r="G1054" s="82"/>
      <c r="H1054" s="82" t="s">
        <v>4901</v>
      </c>
      <c r="I1054" s="82" t="s">
        <v>4902</v>
      </c>
      <c r="J1054" s="82" t="s">
        <v>36</v>
      </c>
      <c r="K1054" s="82" t="s">
        <v>36</v>
      </c>
      <c r="L1054" s="82" t="s">
        <v>4903</v>
      </c>
      <c r="M1054" s="82" t="s">
        <v>4904</v>
      </c>
      <c r="N1054" s="82" t="s">
        <v>374</v>
      </c>
      <c r="O1054" s="82" t="s">
        <v>38</v>
      </c>
      <c r="P1054" s="82">
        <v>230</v>
      </c>
      <c r="Q1054" s="82" t="s">
        <v>4905</v>
      </c>
      <c r="R1054" s="82">
        <v>37.5</v>
      </c>
      <c r="S1054" s="82">
        <v>42157</v>
      </c>
      <c r="T1054" s="82" t="s">
        <v>270</v>
      </c>
      <c r="U1054" s="82" t="s">
        <v>58</v>
      </c>
      <c r="V1054" s="82">
        <v>22567</v>
      </c>
      <c r="W1054" s="82" t="s">
        <v>271</v>
      </c>
      <c r="X1054" s="82" t="s">
        <v>51</v>
      </c>
      <c r="Y1054" s="82" t="s">
        <v>36</v>
      </c>
      <c r="Z1054" s="82">
        <v>0</v>
      </c>
      <c r="AA1054" s="82">
        <v>10</v>
      </c>
      <c r="AB1054" s="82" t="s">
        <v>36</v>
      </c>
      <c r="AC1054" s="82" t="s">
        <v>2905</v>
      </c>
      <c r="AD1054" s="82" t="s">
        <v>44</v>
      </c>
      <c r="AE1054" s="82" t="s">
        <v>53</v>
      </c>
      <c r="AF1054" s="82" t="s">
        <v>4906</v>
      </c>
      <c r="AG1054" s="82" t="s">
        <v>46</v>
      </c>
      <c r="AH1054" s="82">
        <v>608.49</v>
      </c>
      <c r="AI1054" s="82">
        <v>67.98</v>
      </c>
      <c r="AJ1054" s="82">
        <v>68.25</v>
      </c>
      <c r="AK1054" s="82"/>
      <c r="AL1054" s="82">
        <v>744.72</v>
      </c>
      <c r="AM1054" s="82">
        <v>24.82</v>
      </c>
      <c r="AN1054" s="109">
        <f t="shared" si="72"/>
        <v>8.2733333333333334</v>
      </c>
      <c r="AO1054" s="82" t="str">
        <f t="shared" si="74"/>
        <v>19228100</v>
      </c>
      <c r="AP1054" s="82">
        <f>VLOOKUP(AO1054,Centros!$AA$2:$AB$490,2,FALSE)</f>
        <v>310001</v>
      </c>
      <c r="AQ1054" s="82" t="str">
        <f>VLOOKUP(AP1054,Centros!$U$2:$V$281,2,FALSE)</f>
        <v>FUNDACIÓN GIL GAYARRE-VIVIENDAS</v>
      </c>
      <c r="AR1054" s="82" t="str">
        <f>VLOOKUP(A1054,Centros!$AC$2:$AE$349,3,FALSE)</f>
        <v>ALGADI</v>
      </c>
      <c r="AS1054" s="82">
        <f t="shared" si="75"/>
        <v>310001</v>
      </c>
      <c r="AT1054" s="82">
        <f t="shared" si="73"/>
        <v>19228</v>
      </c>
    </row>
    <row r="1055" spans="1:46" x14ac:dyDescent="0.3">
      <c r="A1055" s="82">
        <v>19208</v>
      </c>
      <c r="B1055" s="82">
        <v>59</v>
      </c>
      <c r="C1055" s="82" t="s">
        <v>10185</v>
      </c>
      <c r="D1055" s="82">
        <v>59</v>
      </c>
      <c r="E1055" s="82" t="s">
        <v>1226</v>
      </c>
      <c r="F1055" s="107">
        <v>45908</v>
      </c>
      <c r="G1055" s="82"/>
      <c r="H1055" s="82" t="s">
        <v>10186</v>
      </c>
      <c r="I1055" s="82" t="s">
        <v>10187</v>
      </c>
      <c r="J1055" s="82" t="s">
        <v>36</v>
      </c>
      <c r="K1055" s="82" t="s">
        <v>10188</v>
      </c>
      <c r="L1055" s="82" t="s">
        <v>109</v>
      </c>
      <c r="M1055" s="82" t="s">
        <v>10189</v>
      </c>
      <c r="N1055" s="82" t="s">
        <v>1241</v>
      </c>
      <c r="O1055" s="82" t="s">
        <v>81</v>
      </c>
      <c r="P1055" s="82">
        <v>300</v>
      </c>
      <c r="Q1055" s="82" t="s">
        <v>78</v>
      </c>
      <c r="R1055" s="82">
        <v>75</v>
      </c>
      <c r="S1055" s="82">
        <v>39706</v>
      </c>
      <c r="T1055" s="82" t="s">
        <v>1242</v>
      </c>
      <c r="U1055" s="82" t="s">
        <v>2729</v>
      </c>
      <c r="V1055" s="82">
        <v>30722</v>
      </c>
      <c r="W1055" s="82" t="s">
        <v>111</v>
      </c>
      <c r="X1055" s="82" t="s">
        <v>42</v>
      </c>
      <c r="Y1055" s="82" t="s">
        <v>52</v>
      </c>
      <c r="Z1055" s="82">
        <v>0</v>
      </c>
      <c r="AA1055" s="82">
        <v>10</v>
      </c>
      <c r="AB1055" s="82" t="s">
        <v>36</v>
      </c>
      <c r="AC1055" s="82" t="s">
        <v>2906</v>
      </c>
      <c r="AD1055" s="82" t="s">
        <v>44</v>
      </c>
      <c r="AE1055" s="82" t="s">
        <v>45</v>
      </c>
      <c r="AF1055" s="82" t="s">
        <v>40</v>
      </c>
      <c r="AG1055" s="82" t="s">
        <v>46</v>
      </c>
      <c r="AH1055" s="82">
        <v>1186.05</v>
      </c>
      <c r="AI1055" s="82">
        <v>190.5</v>
      </c>
      <c r="AJ1055" s="82">
        <v>441.46</v>
      </c>
      <c r="AK1055" s="82"/>
      <c r="AL1055" s="82">
        <v>1818.01</v>
      </c>
      <c r="AM1055" s="82">
        <v>58.65</v>
      </c>
      <c r="AN1055" s="109">
        <f t="shared" si="72"/>
        <v>9.7750000000000004</v>
      </c>
      <c r="AO1055" s="82" t="str">
        <f t="shared" si="74"/>
        <v>192083</v>
      </c>
      <c r="AP1055" s="82">
        <f>VLOOKUP(AO1055,Centros!$AA$2:$AB$490,2,FALSE)</f>
        <v>110025</v>
      </c>
      <c r="AQ1055" s="82" t="str">
        <f>VLOOKUP(AP1055,Centros!$U$2:$V$281,2,FALSE)</f>
        <v>COLEGIO TERESIANAS GANDUXER</v>
      </c>
      <c r="AR1055" s="82" t="str">
        <f>VLOOKUP(A1055,Centros!$AC$2:$AE$349,3,FALSE)</f>
        <v>ALGADI</v>
      </c>
      <c r="AS1055" s="82">
        <f t="shared" si="75"/>
        <v>110025</v>
      </c>
      <c r="AT1055" s="82">
        <f t="shared" si="73"/>
        <v>19208</v>
      </c>
    </row>
    <row r="1056" spans="1:46" x14ac:dyDescent="0.3">
      <c r="A1056" s="82">
        <v>19228</v>
      </c>
      <c r="B1056" s="82">
        <v>2233</v>
      </c>
      <c r="C1056" s="82" t="s">
        <v>10190</v>
      </c>
      <c r="D1056" s="82">
        <v>2233</v>
      </c>
      <c r="E1056" s="82" t="s">
        <v>35</v>
      </c>
      <c r="F1056" s="107">
        <v>45910</v>
      </c>
      <c r="G1056" s="82"/>
      <c r="H1056" s="82" t="s">
        <v>10191</v>
      </c>
      <c r="I1056" s="82" t="s">
        <v>10192</v>
      </c>
      <c r="J1056" s="82" t="s">
        <v>36</v>
      </c>
      <c r="K1056" s="82" t="s">
        <v>10193</v>
      </c>
      <c r="L1056" s="82" t="s">
        <v>10194</v>
      </c>
      <c r="M1056" s="82" t="s">
        <v>10195</v>
      </c>
      <c r="N1056" s="82" t="s">
        <v>64</v>
      </c>
      <c r="O1056" s="82" t="s">
        <v>38</v>
      </c>
      <c r="P1056" s="82">
        <v>300</v>
      </c>
      <c r="Q1056" s="82" t="s">
        <v>57</v>
      </c>
      <c r="R1056" s="82">
        <v>80</v>
      </c>
      <c r="S1056" s="82">
        <v>45910</v>
      </c>
      <c r="T1056" s="82" t="s">
        <v>2842</v>
      </c>
      <c r="U1056" s="82" t="s">
        <v>40</v>
      </c>
      <c r="V1056" s="82">
        <v>36722</v>
      </c>
      <c r="W1056" s="82" t="s">
        <v>129</v>
      </c>
      <c r="X1056" s="82" t="s">
        <v>42</v>
      </c>
      <c r="Y1056" s="82" t="s">
        <v>36</v>
      </c>
      <c r="Z1056" s="82">
        <v>0</v>
      </c>
      <c r="AA1056" s="82">
        <v>10</v>
      </c>
      <c r="AB1056" s="82" t="s">
        <v>36</v>
      </c>
      <c r="AC1056" s="82" t="s">
        <v>2905</v>
      </c>
      <c r="AD1056" s="82" t="s">
        <v>44</v>
      </c>
      <c r="AE1056" s="82" t="s">
        <v>53</v>
      </c>
      <c r="AF1056" s="82" t="s">
        <v>40</v>
      </c>
      <c r="AG1056" s="82" t="s">
        <v>46</v>
      </c>
      <c r="AH1056" s="82">
        <v>919.44</v>
      </c>
      <c r="AI1056" s="82">
        <v>145.03</v>
      </c>
      <c r="AJ1056" s="82">
        <v>392.23</v>
      </c>
      <c r="AK1056" s="82"/>
      <c r="AL1056" s="82">
        <v>1456.7</v>
      </c>
      <c r="AM1056" s="82">
        <v>48.56</v>
      </c>
      <c r="AN1056" s="109">
        <f t="shared" si="72"/>
        <v>7.5875000000000004</v>
      </c>
      <c r="AO1056" s="82" t="str">
        <f t="shared" si="74"/>
        <v>1922853</v>
      </c>
      <c r="AP1056" s="82">
        <f>VLOOKUP(AO1056,Centros!$AA$2:$AB$490,2,FALSE)</f>
        <v>120009</v>
      </c>
      <c r="AQ1056" s="82" t="str">
        <f>VLOOKUP(AP1056,Centros!$U$2:$V$281,2,FALSE)</f>
        <v>COLEGIO MAYOR ALCALA</v>
      </c>
      <c r="AR1056" s="82" t="str">
        <f>VLOOKUP(A1056,Centros!$AC$2:$AE$349,3,FALSE)</f>
        <v>ALGADI</v>
      </c>
      <c r="AS1056" s="82">
        <f t="shared" si="75"/>
        <v>120009</v>
      </c>
      <c r="AT1056" s="82">
        <f t="shared" si="73"/>
        <v>19228</v>
      </c>
    </row>
    <row r="1057" spans="1:46" x14ac:dyDescent="0.3">
      <c r="A1057" s="82">
        <v>19228</v>
      </c>
      <c r="B1057" s="82">
        <v>1948</v>
      </c>
      <c r="C1057" s="82" t="s">
        <v>4907</v>
      </c>
      <c r="D1057" s="82">
        <v>1948</v>
      </c>
      <c r="E1057" s="82" t="s">
        <v>35</v>
      </c>
      <c r="F1057" s="107">
        <v>45658</v>
      </c>
      <c r="G1057" s="82"/>
      <c r="H1057" s="82" t="s">
        <v>4908</v>
      </c>
      <c r="I1057" s="82" t="s">
        <v>4909</v>
      </c>
      <c r="J1057" s="82" t="s">
        <v>36</v>
      </c>
      <c r="K1057" s="82" t="s">
        <v>4910</v>
      </c>
      <c r="L1057" s="82" t="s">
        <v>109</v>
      </c>
      <c r="M1057" s="82" t="s">
        <v>4911</v>
      </c>
      <c r="N1057" s="82" t="s">
        <v>37</v>
      </c>
      <c r="O1057" s="82" t="s">
        <v>38</v>
      </c>
      <c r="P1057" s="82">
        <v>189</v>
      </c>
      <c r="Q1057" s="82" t="s">
        <v>3252</v>
      </c>
      <c r="R1057" s="82">
        <v>100</v>
      </c>
      <c r="S1057" s="82">
        <v>40344</v>
      </c>
      <c r="T1057" s="82" t="s">
        <v>3420</v>
      </c>
      <c r="U1057" s="82" t="s">
        <v>297</v>
      </c>
      <c r="V1057" s="82">
        <v>27386</v>
      </c>
      <c r="W1057" s="82" t="s">
        <v>2755</v>
      </c>
      <c r="X1057" s="82" t="s">
        <v>42</v>
      </c>
      <c r="Y1057" s="82" t="s">
        <v>60</v>
      </c>
      <c r="Z1057" s="82">
        <v>0</v>
      </c>
      <c r="AA1057" s="82">
        <v>6</v>
      </c>
      <c r="AB1057" s="82" t="s">
        <v>36</v>
      </c>
      <c r="AC1057" s="82" t="s">
        <v>3421</v>
      </c>
      <c r="AD1057" s="82" t="s">
        <v>3422</v>
      </c>
      <c r="AE1057" s="82" t="s">
        <v>45</v>
      </c>
      <c r="AF1057" s="82" t="s">
        <v>1264</v>
      </c>
      <c r="AG1057" s="82" t="s">
        <v>46</v>
      </c>
      <c r="AH1057" s="82">
        <v>1493.47</v>
      </c>
      <c r="AI1057" s="82">
        <v>193.4</v>
      </c>
      <c r="AJ1057" s="82">
        <v>540.97</v>
      </c>
      <c r="AK1057" s="82"/>
      <c r="AL1057" s="82">
        <v>2227.84</v>
      </c>
      <c r="AM1057" s="82">
        <v>74.260000000000005</v>
      </c>
      <c r="AN1057" s="109">
        <f t="shared" si="72"/>
        <v>9.2825000000000006</v>
      </c>
      <c r="AO1057" s="82" t="str">
        <f t="shared" si="74"/>
        <v>19228130</v>
      </c>
      <c r="AP1057" s="82">
        <f>VLOOKUP(AO1057,Centros!$AA$2:$AB$490,2,FALSE)</f>
        <v>340016</v>
      </c>
      <c r="AQ1057" s="82" t="str">
        <f>VLOOKUP(AP1057,Centros!$U$2:$V$281,2,FALSE)</f>
        <v>URDANETA</v>
      </c>
      <c r="AR1057" s="82" t="str">
        <f>VLOOKUP(A1057,Centros!$AC$2:$AE$349,3,FALSE)</f>
        <v>ALGADI</v>
      </c>
      <c r="AS1057" s="82">
        <f t="shared" si="75"/>
        <v>340016</v>
      </c>
      <c r="AT1057" s="82">
        <f t="shared" si="73"/>
        <v>19228</v>
      </c>
    </row>
    <row r="1058" spans="1:46" x14ac:dyDescent="0.3">
      <c r="A1058" s="82">
        <v>20028</v>
      </c>
      <c r="B1058" s="82">
        <v>460</v>
      </c>
      <c r="C1058" s="82" t="s">
        <v>7062</v>
      </c>
      <c r="D1058" s="82">
        <v>460</v>
      </c>
      <c r="E1058" s="82" t="s">
        <v>63</v>
      </c>
      <c r="F1058" s="107">
        <v>45908</v>
      </c>
      <c r="G1058" s="82"/>
      <c r="H1058" s="82" t="s">
        <v>7063</v>
      </c>
      <c r="I1058" s="82" t="s">
        <v>7064</v>
      </c>
      <c r="J1058" s="82" t="s">
        <v>36</v>
      </c>
      <c r="K1058" s="82" t="s">
        <v>7065</v>
      </c>
      <c r="L1058" s="82" t="s">
        <v>109</v>
      </c>
      <c r="M1058" s="82" t="s">
        <v>7066</v>
      </c>
      <c r="N1058" s="82" t="s">
        <v>37</v>
      </c>
      <c r="O1058" s="82" t="s">
        <v>38</v>
      </c>
      <c r="P1058" s="82">
        <v>300</v>
      </c>
      <c r="Q1058" s="82" t="s">
        <v>57</v>
      </c>
      <c r="R1058" s="82">
        <v>37.5</v>
      </c>
      <c r="S1058" s="82">
        <v>44091</v>
      </c>
      <c r="T1058" s="82" t="s">
        <v>7067</v>
      </c>
      <c r="U1058" s="82" t="s">
        <v>79</v>
      </c>
      <c r="V1058" s="82">
        <v>35514</v>
      </c>
      <c r="W1058" s="82" t="s">
        <v>235</v>
      </c>
      <c r="X1058" s="82" t="s">
        <v>42</v>
      </c>
      <c r="Y1058" s="82" t="s">
        <v>36</v>
      </c>
      <c r="Z1058" s="82">
        <v>0</v>
      </c>
      <c r="AA1058" s="82">
        <v>10</v>
      </c>
      <c r="AB1058" s="82" t="s">
        <v>36</v>
      </c>
      <c r="AC1058" s="82" t="s">
        <v>2905</v>
      </c>
      <c r="AD1058" s="82" t="s">
        <v>44</v>
      </c>
      <c r="AE1058" s="82" t="s">
        <v>45</v>
      </c>
      <c r="AF1058" s="82" t="s">
        <v>7068</v>
      </c>
      <c r="AG1058" s="82" t="s">
        <v>46</v>
      </c>
      <c r="AH1058" s="82">
        <v>450.02</v>
      </c>
      <c r="AI1058" s="82">
        <v>67.98</v>
      </c>
      <c r="AJ1058" s="82">
        <v>190.41</v>
      </c>
      <c r="AK1058" s="82"/>
      <c r="AL1058" s="82">
        <v>708.41</v>
      </c>
      <c r="AM1058" s="82">
        <v>23.61</v>
      </c>
      <c r="AN1058" s="109">
        <f t="shared" si="72"/>
        <v>7.87</v>
      </c>
      <c r="AO1058" s="82" t="str">
        <f t="shared" si="74"/>
        <v>2002835</v>
      </c>
      <c r="AP1058" s="82">
        <f>VLOOKUP(AO1058,Centros!$AA$2:$AB$490,2,FALSE)</f>
        <v>110206</v>
      </c>
      <c r="AQ1058" s="82" t="str">
        <f>VLOOKUP(AP1058,Centros!$U$2:$V$281,2,FALSE)</f>
        <v>GREDOS SAN DIEGO - GUADARRAMA</v>
      </c>
      <c r="AR1058" s="82" t="str">
        <f>VLOOKUP(A1058,Centros!$AC$2:$AE$349,3,FALSE)</f>
        <v>SMI</v>
      </c>
      <c r="AS1058" s="82">
        <f t="shared" si="75"/>
        <v>110206</v>
      </c>
      <c r="AT1058" s="82">
        <f t="shared" si="73"/>
        <v>20028</v>
      </c>
    </row>
    <row r="1059" spans="1:46" x14ac:dyDescent="0.3">
      <c r="A1059" s="82">
        <v>19228</v>
      </c>
      <c r="B1059" s="82">
        <v>1028</v>
      </c>
      <c r="C1059" s="82" t="s">
        <v>4912</v>
      </c>
      <c r="D1059" s="82">
        <v>1028</v>
      </c>
      <c r="E1059" s="82" t="s">
        <v>35</v>
      </c>
      <c r="F1059" s="107">
        <v>44805</v>
      </c>
      <c r="G1059" s="82"/>
      <c r="H1059" s="82" t="s">
        <v>4913</v>
      </c>
      <c r="I1059" s="82" t="s">
        <v>4914</v>
      </c>
      <c r="J1059" s="82" t="s">
        <v>36</v>
      </c>
      <c r="K1059" s="82" t="s">
        <v>36</v>
      </c>
      <c r="L1059" s="82" t="s">
        <v>4915</v>
      </c>
      <c r="M1059" s="82" t="s">
        <v>4916</v>
      </c>
      <c r="N1059" s="82" t="s">
        <v>174</v>
      </c>
      <c r="O1059" s="82" t="s">
        <v>38</v>
      </c>
      <c r="P1059" s="82">
        <v>200</v>
      </c>
      <c r="Q1059" s="82" t="s">
        <v>2925</v>
      </c>
      <c r="R1059" s="82">
        <v>96.15</v>
      </c>
      <c r="S1059" s="82">
        <v>41974</v>
      </c>
      <c r="T1059" s="82" t="s">
        <v>2848</v>
      </c>
      <c r="U1059" s="82" t="s">
        <v>223</v>
      </c>
      <c r="V1059" s="82">
        <v>23660</v>
      </c>
      <c r="W1059" s="82" t="s">
        <v>231</v>
      </c>
      <c r="X1059" s="82" t="s">
        <v>42</v>
      </c>
      <c r="Y1059" s="82" t="s">
        <v>66</v>
      </c>
      <c r="Z1059" s="82">
        <v>0</v>
      </c>
      <c r="AA1059" s="82">
        <v>9</v>
      </c>
      <c r="AB1059" s="82" t="s">
        <v>818</v>
      </c>
      <c r="AC1059" s="82" t="s">
        <v>2825</v>
      </c>
      <c r="AD1059" s="82" t="s">
        <v>92</v>
      </c>
      <c r="AE1059" s="82" t="s">
        <v>83</v>
      </c>
      <c r="AF1059" s="82" t="s">
        <v>4917</v>
      </c>
      <c r="AG1059" s="82" t="s">
        <v>46</v>
      </c>
      <c r="AH1059" s="82">
        <v>1449.22</v>
      </c>
      <c r="AI1059" s="82">
        <v>212.47</v>
      </c>
      <c r="AJ1059" s="82">
        <v>567.79999999999995</v>
      </c>
      <c r="AK1059" s="82"/>
      <c r="AL1059" s="82">
        <v>2229.4899999999998</v>
      </c>
      <c r="AM1059" s="82">
        <v>71.92</v>
      </c>
      <c r="AN1059" s="109">
        <f t="shared" si="72"/>
        <v>9.3499739989599586</v>
      </c>
      <c r="AO1059" s="82" t="str">
        <f t="shared" si="74"/>
        <v>1922895</v>
      </c>
      <c r="AP1059" s="82">
        <f>VLOOKUP(AO1059,Centros!$AA$2:$AB$490,2,FALSE)</f>
        <v>110164</v>
      </c>
      <c r="AQ1059" s="82" t="str">
        <f>VLOOKUP(AP1059,Centros!$U$2:$V$281,2,FALSE)</f>
        <v>COLEGIO CRISTO REY - MADRID</v>
      </c>
      <c r="AR1059" s="82" t="str">
        <f>VLOOKUP(A1059,Centros!$AC$2:$AE$349,3,FALSE)</f>
        <v>ALGADI</v>
      </c>
      <c r="AS1059" s="82">
        <f t="shared" si="75"/>
        <v>110164</v>
      </c>
      <c r="AT1059" s="82">
        <f t="shared" si="73"/>
        <v>19228</v>
      </c>
    </row>
    <row r="1060" spans="1:46" x14ac:dyDescent="0.3">
      <c r="A1060" s="82">
        <v>20028</v>
      </c>
      <c r="B1060" s="82">
        <v>128</v>
      </c>
      <c r="C1060" s="82" t="s">
        <v>7069</v>
      </c>
      <c r="D1060" s="82">
        <v>128</v>
      </c>
      <c r="E1060" s="82" t="s">
        <v>63</v>
      </c>
      <c r="F1060" s="107">
        <v>45908</v>
      </c>
      <c r="G1060" s="82"/>
      <c r="H1060" s="82" t="s">
        <v>7070</v>
      </c>
      <c r="I1060" s="82" t="s">
        <v>7071</v>
      </c>
      <c r="J1060" s="82" t="s">
        <v>7072</v>
      </c>
      <c r="K1060" s="82" t="s">
        <v>7073</v>
      </c>
      <c r="L1060" s="82" t="s">
        <v>7074</v>
      </c>
      <c r="M1060" s="82" t="s">
        <v>7075</v>
      </c>
      <c r="N1060" s="82" t="s">
        <v>244</v>
      </c>
      <c r="O1060" s="82" t="s">
        <v>38</v>
      </c>
      <c r="P1060" s="82">
        <v>300</v>
      </c>
      <c r="Q1060" s="82" t="s">
        <v>57</v>
      </c>
      <c r="R1060" s="82">
        <v>31.25</v>
      </c>
      <c r="S1060" s="82">
        <v>40434</v>
      </c>
      <c r="T1060" s="82" t="s">
        <v>5407</v>
      </c>
      <c r="U1060" s="82" t="s">
        <v>79</v>
      </c>
      <c r="V1060" s="82">
        <v>21883</v>
      </c>
      <c r="W1060" s="82" t="s">
        <v>210</v>
      </c>
      <c r="X1060" s="82" t="s">
        <v>42</v>
      </c>
      <c r="Y1060" s="82" t="s">
        <v>36</v>
      </c>
      <c r="Z1060" s="82">
        <v>0</v>
      </c>
      <c r="AA1060" s="82">
        <v>10</v>
      </c>
      <c r="AB1060" s="82" t="s">
        <v>36</v>
      </c>
      <c r="AC1060" s="82" t="s">
        <v>2905</v>
      </c>
      <c r="AD1060" s="82" t="s">
        <v>44</v>
      </c>
      <c r="AE1060" s="82" t="s">
        <v>45</v>
      </c>
      <c r="AF1060" s="82" t="s">
        <v>5593</v>
      </c>
      <c r="AG1060" s="82" t="s">
        <v>46</v>
      </c>
      <c r="AH1060" s="82">
        <v>375.02</v>
      </c>
      <c r="AI1060" s="82">
        <v>56.65</v>
      </c>
      <c r="AJ1060" s="82">
        <v>160.07</v>
      </c>
      <c r="AK1060" s="82"/>
      <c r="AL1060" s="82">
        <v>591.74</v>
      </c>
      <c r="AM1060" s="82">
        <v>19.72</v>
      </c>
      <c r="AN1060" s="109">
        <f t="shared" ref="AN1060:AN1121" si="76">AM1060/(+(+R1060*8)/100)</f>
        <v>7.8879999999999999</v>
      </c>
      <c r="AO1060" s="82" t="str">
        <f t="shared" si="74"/>
        <v>2002810</v>
      </c>
      <c r="AP1060" s="82">
        <f>VLOOKUP(AO1060,Centros!$AA$2:$AB$490,2,FALSE)</f>
        <v>110061</v>
      </c>
      <c r="AQ1060" s="82" t="str">
        <f>VLOOKUP(AP1060,Centros!$U$2:$V$281,2,FALSE)</f>
        <v>COL. SAN AGUSTIN - MADRID</v>
      </c>
      <c r="AR1060" s="82" t="str">
        <f>VLOOKUP(A1060,Centros!$AC$2:$AE$349,3,FALSE)</f>
        <v>SMI</v>
      </c>
      <c r="AS1060" s="82">
        <f t="shared" si="75"/>
        <v>110061</v>
      </c>
      <c r="AT1060" s="82">
        <f t="shared" ref="AT1060:AT1121" si="77">+A1060</f>
        <v>20028</v>
      </c>
    </row>
    <row r="1061" spans="1:46" x14ac:dyDescent="0.3">
      <c r="A1061" s="82">
        <v>20028</v>
      </c>
      <c r="B1061" s="82">
        <v>417</v>
      </c>
      <c r="C1061" s="82" t="s">
        <v>7076</v>
      </c>
      <c r="D1061" s="82">
        <v>417</v>
      </c>
      <c r="E1061" s="82" t="s">
        <v>63</v>
      </c>
      <c r="F1061" s="107">
        <v>45909</v>
      </c>
      <c r="G1061" s="82"/>
      <c r="H1061" s="82" t="s">
        <v>7077</v>
      </c>
      <c r="I1061" s="82" t="s">
        <v>7078</v>
      </c>
      <c r="J1061" s="82" t="s">
        <v>36</v>
      </c>
      <c r="K1061" s="82" t="s">
        <v>7079</v>
      </c>
      <c r="L1061" s="82" t="s">
        <v>109</v>
      </c>
      <c r="M1061" s="82" t="s">
        <v>7080</v>
      </c>
      <c r="N1061" s="82" t="s">
        <v>37</v>
      </c>
      <c r="O1061" s="82" t="s">
        <v>38</v>
      </c>
      <c r="P1061" s="82">
        <v>300</v>
      </c>
      <c r="Q1061" s="82" t="s">
        <v>78</v>
      </c>
      <c r="R1061" s="82">
        <v>71.25</v>
      </c>
      <c r="S1061" s="82">
        <v>44837</v>
      </c>
      <c r="T1061" s="82" t="s">
        <v>5268</v>
      </c>
      <c r="U1061" s="82" t="s">
        <v>79</v>
      </c>
      <c r="V1061" s="82">
        <v>22995</v>
      </c>
      <c r="W1061" s="82" t="s">
        <v>80</v>
      </c>
      <c r="X1061" s="82" t="s">
        <v>42</v>
      </c>
      <c r="Y1061" s="82" t="s">
        <v>52</v>
      </c>
      <c r="Z1061" s="82">
        <v>0</v>
      </c>
      <c r="AA1061" s="82">
        <v>10</v>
      </c>
      <c r="AB1061" s="82" t="s">
        <v>36</v>
      </c>
      <c r="AC1061" s="82" t="s">
        <v>2905</v>
      </c>
      <c r="AD1061" s="82" t="s">
        <v>44</v>
      </c>
      <c r="AE1061" s="82" t="s">
        <v>45</v>
      </c>
      <c r="AF1061" s="82" t="s">
        <v>5324</v>
      </c>
      <c r="AG1061" s="82" t="s">
        <v>46</v>
      </c>
      <c r="AH1061" s="82">
        <v>855.03</v>
      </c>
      <c r="AI1061" s="82">
        <v>129.16999999999999</v>
      </c>
      <c r="AJ1061" s="82">
        <v>361.53</v>
      </c>
      <c r="AK1061" s="82"/>
      <c r="AL1061" s="82">
        <v>1345.73</v>
      </c>
      <c r="AM1061" s="82">
        <v>44.86</v>
      </c>
      <c r="AN1061" s="109">
        <f t="shared" si="76"/>
        <v>7.8701754385964913</v>
      </c>
      <c r="AO1061" s="82" t="str">
        <f t="shared" si="74"/>
        <v>200287</v>
      </c>
      <c r="AP1061" s="82">
        <f>VLOOKUP(AO1061,Centros!$AA$2:$AB$490,2,FALSE)</f>
        <v>110064</v>
      </c>
      <c r="AQ1061" s="82" t="str">
        <f>VLOOKUP(AP1061,Centros!$U$2:$V$281,2,FALSE)</f>
        <v>COLEGIO SAGRADA FAMILIA</v>
      </c>
      <c r="AR1061" s="82" t="str">
        <f>VLOOKUP(A1061,Centros!$AC$2:$AE$349,3,FALSE)</f>
        <v>SMI</v>
      </c>
      <c r="AS1061" s="82">
        <f t="shared" si="75"/>
        <v>110064</v>
      </c>
      <c r="AT1061" s="82">
        <f t="shared" si="77"/>
        <v>20028</v>
      </c>
    </row>
    <row r="1062" spans="1:46" x14ac:dyDescent="0.3">
      <c r="A1062" s="82">
        <v>19246</v>
      </c>
      <c r="B1062" s="82">
        <v>83</v>
      </c>
      <c r="C1062" s="82" t="s">
        <v>10196</v>
      </c>
      <c r="D1062" s="82">
        <v>83</v>
      </c>
      <c r="E1062" s="82" t="s">
        <v>113</v>
      </c>
      <c r="F1062" s="107">
        <v>45901</v>
      </c>
      <c r="G1062" s="82"/>
      <c r="H1062" s="82" t="s">
        <v>10197</v>
      </c>
      <c r="I1062" s="82" t="s">
        <v>10198</v>
      </c>
      <c r="J1062" s="82" t="s">
        <v>36</v>
      </c>
      <c r="K1062" s="82" t="s">
        <v>10199</v>
      </c>
      <c r="L1062" s="82" t="s">
        <v>10200</v>
      </c>
      <c r="M1062" s="82" t="s">
        <v>10201</v>
      </c>
      <c r="N1062" s="82" t="s">
        <v>7384</v>
      </c>
      <c r="O1062" s="82" t="s">
        <v>114</v>
      </c>
      <c r="P1062" s="82">
        <v>300</v>
      </c>
      <c r="Q1062" s="82" t="s">
        <v>78</v>
      </c>
      <c r="R1062" s="82">
        <v>56.25</v>
      </c>
      <c r="S1062" s="82">
        <v>44105</v>
      </c>
      <c r="T1062" s="82" t="s">
        <v>2886</v>
      </c>
      <c r="U1062" s="82" t="s">
        <v>40</v>
      </c>
      <c r="V1062" s="82">
        <v>33315</v>
      </c>
      <c r="W1062" s="82" t="s">
        <v>115</v>
      </c>
      <c r="X1062" s="82" t="s">
        <v>42</v>
      </c>
      <c r="Y1062" s="82" t="s">
        <v>66</v>
      </c>
      <c r="Z1062" s="82">
        <v>0</v>
      </c>
      <c r="AA1062" s="82">
        <v>9</v>
      </c>
      <c r="AB1062" s="82" t="s">
        <v>36</v>
      </c>
      <c r="AC1062" s="82" t="s">
        <v>2908</v>
      </c>
      <c r="AD1062" s="82" t="s">
        <v>44</v>
      </c>
      <c r="AE1062" s="82" t="s">
        <v>53</v>
      </c>
      <c r="AF1062" s="82" t="s">
        <v>36</v>
      </c>
      <c r="AG1062" s="82" t="s">
        <v>46</v>
      </c>
      <c r="AH1062" s="82">
        <v>686.99</v>
      </c>
      <c r="AI1062" s="82">
        <v>171.75</v>
      </c>
      <c r="AJ1062" s="82">
        <v>277.5</v>
      </c>
      <c r="AK1062" s="82"/>
      <c r="AL1062" s="82">
        <v>1136.24</v>
      </c>
      <c r="AM1062" s="82">
        <v>37.869999999999997</v>
      </c>
      <c r="AN1062" s="109">
        <f t="shared" si="76"/>
        <v>8.4155555555555548</v>
      </c>
      <c r="AO1062" s="82" t="str">
        <f t="shared" si="74"/>
        <v>192468</v>
      </c>
      <c r="AP1062" s="82">
        <f>VLOOKUP(AO1062,Centros!$AA$2:$AB$490,2,FALSE)</f>
        <v>110018</v>
      </c>
      <c r="AQ1062" s="82" t="str">
        <f>VLOOKUP(AP1062,Centros!$U$2:$V$281,2,FALSE)</f>
        <v>COLEGIO Mª INMACULADA DE CARCAIXENT</v>
      </c>
      <c r="AR1062" s="82" t="str">
        <f>VLOOKUP(A1062,Centros!$AC$2:$AE$349,3,FALSE)</f>
        <v>ALGADI</v>
      </c>
      <c r="AS1062" s="82">
        <f t="shared" si="75"/>
        <v>110018</v>
      </c>
      <c r="AT1062" s="82">
        <f t="shared" si="77"/>
        <v>19246</v>
      </c>
    </row>
    <row r="1063" spans="1:46" x14ac:dyDescent="0.3">
      <c r="A1063" s="82">
        <v>20046</v>
      </c>
      <c r="B1063" s="82">
        <v>14</v>
      </c>
      <c r="C1063" s="82" t="s">
        <v>10196</v>
      </c>
      <c r="D1063" s="82">
        <v>14</v>
      </c>
      <c r="E1063" s="82" t="s">
        <v>7697</v>
      </c>
      <c r="F1063" s="107">
        <v>45931</v>
      </c>
      <c r="G1063" s="82"/>
      <c r="H1063" s="82" t="s">
        <v>10197</v>
      </c>
      <c r="I1063" s="82" t="s">
        <v>10198</v>
      </c>
      <c r="J1063" s="82" t="s">
        <v>36</v>
      </c>
      <c r="K1063" s="82" t="s">
        <v>10199</v>
      </c>
      <c r="L1063" s="82" t="s">
        <v>10200</v>
      </c>
      <c r="M1063" s="82" t="s">
        <v>10201</v>
      </c>
      <c r="N1063" s="82" t="s">
        <v>7384</v>
      </c>
      <c r="O1063" s="82" t="s">
        <v>114</v>
      </c>
      <c r="P1063" s="82">
        <v>300</v>
      </c>
      <c r="Q1063" s="82" t="s">
        <v>78</v>
      </c>
      <c r="R1063" s="82">
        <v>28.12</v>
      </c>
      <c r="S1063" s="82">
        <v>44105</v>
      </c>
      <c r="T1063" s="82" t="s">
        <v>2886</v>
      </c>
      <c r="U1063" s="82" t="s">
        <v>5415</v>
      </c>
      <c r="V1063" s="82">
        <v>33315</v>
      </c>
      <c r="W1063" s="82" t="s">
        <v>139</v>
      </c>
      <c r="X1063" s="82" t="s">
        <v>42</v>
      </c>
      <c r="Y1063" s="82" t="s">
        <v>66</v>
      </c>
      <c r="Z1063" s="82">
        <v>0</v>
      </c>
      <c r="AA1063" s="82">
        <v>10</v>
      </c>
      <c r="AB1063" s="82" t="s">
        <v>36</v>
      </c>
      <c r="AC1063" s="82" t="s">
        <v>2923</v>
      </c>
      <c r="AD1063" s="82" t="s">
        <v>44</v>
      </c>
      <c r="AE1063" s="82" t="s">
        <v>45</v>
      </c>
      <c r="AF1063" s="82" t="s">
        <v>6123</v>
      </c>
      <c r="AG1063" s="82" t="s">
        <v>46</v>
      </c>
      <c r="AH1063" s="82">
        <v>451.01</v>
      </c>
      <c r="AI1063" s="82"/>
      <c r="AJ1063" s="82">
        <v>149.61000000000001</v>
      </c>
      <c r="AK1063" s="82">
        <v>107.58</v>
      </c>
      <c r="AL1063" s="82">
        <v>493.04</v>
      </c>
      <c r="AM1063" s="82">
        <v>16.43</v>
      </c>
      <c r="AN1063" s="109">
        <f t="shared" si="76"/>
        <v>7.303520625889047</v>
      </c>
      <c r="AO1063" s="82" t="str">
        <f t="shared" si="74"/>
        <v>200462</v>
      </c>
      <c r="AP1063" s="82">
        <f>VLOOKUP(AO1063,Centros!$AA$2:$AB$490,2,FALSE)</f>
        <v>110018</v>
      </c>
      <c r="AQ1063" s="82" t="str">
        <f>VLOOKUP(AP1063,Centros!$U$2:$V$281,2,FALSE)</f>
        <v>COLEGIO Mª INMACULADA DE CARCAIXENT</v>
      </c>
      <c r="AR1063" s="82" t="str">
        <f>VLOOKUP(A1063,Centros!$AC$2:$AE$349,3,FALSE)</f>
        <v>SMI</v>
      </c>
      <c r="AS1063" s="82">
        <f t="shared" si="75"/>
        <v>110018</v>
      </c>
      <c r="AT1063" s="82">
        <f t="shared" si="77"/>
        <v>20046</v>
      </c>
    </row>
    <row r="1064" spans="1:46" x14ac:dyDescent="0.3">
      <c r="A1064" s="82">
        <v>19228</v>
      </c>
      <c r="B1064" s="82">
        <v>4</v>
      </c>
      <c r="C1064" s="82" t="s">
        <v>7081</v>
      </c>
      <c r="D1064" s="82">
        <v>4</v>
      </c>
      <c r="E1064" s="82" t="s">
        <v>35</v>
      </c>
      <c r="F1064" s="107">
        <v>45902</v>
      </c>
      <c r="G1064" s="82"/>
      <c r="H1064" s="82" t="s">
        <v>7082</v>
      </c>
      <c r="I1064" s="82" t="s">
        <v>7083</v>
      </c>
      <c r="J1064" s="82" t="s">
        <v>7084</v>
      </c>
      <c r="K1064" s="82" t="s">
        <v>7085</v>
      </c>
      <c r="L1064" s="82" t="s">
        <v>7086</v>
      </c>
      <c r="M1064" s="82" t="s">
        <v>7087</v>
      </c>
      <c r="N1064" s="82" t="s">
        <v>386</v>
      </c>
      <c r="O1064" s="82" t="s">
        <v>38</v>
      </c>
      <c r="P1064" s="82">
        <v>300</v>
      </c>
      <c r="Q1064" s="82" t="s">
        <v>57</v>
      </c>
      <c r="R1064" s="82">
        <v>62.5</v>
      </c>
      <c r="S1064" s="82">
        <v>40452</v>
      </c>
      <c r="T1064" s="82" t="s">
        <v>173</v>
      </c>
      <c r="U1064" s="82" t="s">
        <v>58</v>
      </c>
      <c r="V1064" s="82">
        <v>25420</v>
      </c>
      <c r="W1064" s="82" t="s">
        <v>70</v>
      </c>
      <c r="X1064" s="82" t="s">
        <v>42</v>
      </c>
      <c r="Y1064" s="82" t="s">
        <v>60</v>
      </c>
      <c r="Z1064" s="82">
        <v>0</v>
      </c>
      <c r="AA1064" s="82">
        <v>10</v>
      </c>
      <c r="AB1064" s="82" t="s">
        <v>36</v>
      </c>
      <c r="AC1064" s="82" t="s">
        <v>2905</v>
      </c>
      <c r="AD1064" s="82" t="s">
        <v>44</v>
      </c>
      <c r="AE1064" s="82" t="s">
        <v>53</v>
      </c>
      <c r="AF1064" s="82" t="s">
        <v>36</v>
      </c>
      <c r="AG1064" s="82" t="s">
        <v>46</v>
      </c>
      <c r="AH1064" s="82">
        <v>905.83</v>
      </c>
      <c r="AI1064" s="82">
        <v>113.3</v>
      </c>
      <c r="AJ1064" s="82">
        <v>326.82</v>
      </c>
      <c r="AK1064" s="82"/>
      <c r="AL1064" s="82">
        <v>1345.95</v>
      </c>
      <c r="AM1064" s="82">
        <v>44.87</v>
      </c>
      <c r="AN1064" s="109">
        <f t="shared" si="76"/>
        <v>8.9740000000000002</v>
      </c>
      <c r="AO1064" s="82" t="str">
        <f t="shared" si="74"/>
        <v>192281</v>
      </c>
      <c r="AP1064" s="82">
        <f>VLOOKUP(AO1064,Centros!$AA$2:$AB$490,2,FALSE)</f>
        <v>110001</v>
      </c>
      <c r="AQ1064" s="82" t="str">
        <f>VLOOKUP(AP1064,Centros!$U$2:$V$281,2,FALSE)</f>
        <v>COLEGIO AGUSTINIANO</v>
      </c>
      <c r="AR1064" s="82" t="str">
        <f>VLOOKUP(A1064,Centros!$AC$2:$AE$349,3,FALSE)</f>
        <v>ALGADI</v>
      </c>
      <c r="AS1064" s="82">
        <f t="shared" si="75"/>
        <v>110001</v>
      </c>
      <c r="AT1064" s="82">
        <f t="shared" si="77"/>
        <v>19228</v>
      </c>
    </row>
    <row r="1065" spans="1:46" x14ac:dyDescent="0.3">
      <c r="A1065" s="82">
        <v>19228</v>
      </c>
      <c r="B1065" s="82">
        <v>411</v>
      </c>
      <c r="C1065" s="82" t="s">
        <v>4918</v>
      </c>
      <c r="D1065" s="82">
        <v>411</v>
      </c>
      <c r="E1065" s="82" t="s">
        <v>35</v>
      </c>
      <c r="F1065" s="107">
        <v>45444</v>
      </c>
      <c r="G1065" s="82"/>
      <c r="H1065" s="82" t="s">
        <v>4919</v>
      </c>
      <c r="I1065" s="82" t="s">
        <v>4920</v>
      </c>
      <c r="J1065" s="82" t="s">
        <v>36</v>
      </c>
      <c r="K1065" s="82" t="s">
        <v>4921</v>
      </c>
      <c r="L1065" s="82" t="s">
        <v>4922</v>
      </c>
      <c r="M1065" s="82" t="s">
        <v>4923</v>
      </c>
      <c r="N1065" s="82" t="s">
        <v>211</v>
      </c>
      <c r="O1065" s="82" t="s">
        <v>38</v>
      </c>
      <c r="P1065" s="82">
        <v>200</v>
      </c>
      <c r="Q1065" s="82" t="s">
        <v>2925</v>
      </c>
      <c r="R1065" s="82">
        <v>45</v>
      </c>
      <c r="S1065" s="82">
        <v>44814</v>
      </c>
      <c r="T1065" s="82" t="s">
        <v>2827</v>
      </c>
      <c r="U1065" s="82" t="s">
        <v>155</v>
      </c>
      <c r="V1065" s="82">
        <v>37629</v>
      </c>
      <c r="W1065" s="82" t="s">
        <v>208</v>
      </c>
      <c r="X1065" s="82" t="s">
        <v>42</v>
      </c>
      <c r="Y1065" s="82" t="s">
        <v>36</v>
      </c>
      <c r="Z1065" s="82">
        <v>0</v>
      </c>
      <c r="AA1065" s="82">
        <v>6</v>
      </c>
      <c r="AB1065" s="82" t="s">
        <v>36</v>
      </c>
      <c r="AC1065" s="82" t="s">
        <v>2905</v>
      </c>
      <c r="AD1065" s="82" t="s">
        <v>44</v>
      </c>
      <c r="AE1065" s="82" t="s">
        <v>83</v>
      </c>
      <c r="AF1065" s="82" t="s">
        <v>352</v>
      </c>
      <c r="AG1065" s="82" t="s">
        <v>46</v>
      </c>
      <c r="AH1065" s="82">
        <v>534.69000000000005</v>
      </c>
      <c r="AI1065" s="82">
        <v>86.91</v>
      </c>
      <c r="AJ1065" s="82">
        <v>221.45</v>
      </c>
      <c r="AK1065" s="82"/>
      <c r="AL1065" s="82">
        <v>843.05</v>
      </c>
      <c r="AM1065" s="82">
        <v>28.1</v>
      </c>
      <c r="AN1065" s="109">
        <f t="shared" si="76"/>
        <v>7.8055555555555554</v>
      </c>
      <c r="AO1065" s="82" t="str">
        <f t="shared" si="74"/>
        <v>192284</v>
      </c>
      <c r="AP1065" s="82">
        <f>VLOOKUP(AO1065,Centros!$AA$2:$AB$490,2,FALSE)</f>
        <v>110082</v>
      </c>
      <c r="AQ1065" s="82" t="str">
        <f>VLOOKUP(AP1065,Centros!$U$2:$V$281,2,FALSE)</f>
        <v>COL. SAN MIGUEL ARCANGEL</v>
      </c>
      <c r="AR1065" s="82" t="str">
        <f>VLOOKUP(A1065,Centros!$AC$2:$AE$349,3,FALSE)</f>
        <v>ALGADI</v>
      </c>
      <c r="AS1065" s="82">
        <f t="shared" si="75"/>
        <v>110082</v>
      </c>
      <c r="AT1065" s="82">
        <f t="shared" si="77"/>
        <v>19228</v>
      </c>
    </row>
    <row r="1066" spans="1:46" x14ac:dyDescent="0.3">
      <c r="A1066" s="82">
        <v>19209</v>
      </c>
      <c r="B1066" s="82">
        <v>1</v>
      </c>
      <c r="C1066" s="82" t="s">
        <v>4924</v>
      </c>
      <c r="D1066" s="82">
        <v>1</v>
      </c>
      <c r="E1066" s="82" t="s">
        <v>1234</v>
      </c>
      <c r="F1066" s="107">
        <v>44348</v>
      </c>
      <c r="G1066" s="82"/>
      <c r="H1066" s="82" t="s">
        <v>4925</v>
      </c>
      <c r="I1066" s="82" t="s">
        <v>4926</v>
      </c>
      <c r="J1066" s="82" t="s">
        <v>4927</v>
      </c>
      <c r="K1066" s="82" t="s">
        <v>4928</v>
      </c>
      <c r="L1066" s="82" t="s">
        <v>359</v>
      </c>
      <c r="M1066" s="82" t="s">
        <v>4929</v>
      </c>
      <c r="N1066" s="82" t="s">
        <v>4930</v>
      </c>
      <c r="O1066" s="82" t="s">
        <v>266</v>
      </c>
      <c r="P1066" s="82">
        <v>100</v>
      </c>
      <c r="Q1066" s="82" t="s">
        <v>2951</v>
      </c>
      <c r="R1066" s="82">
        <v>100</v>
      </c>
      <c r="S1066" s="82">
        <v>41155</v>
      </c>
      <c r="T1066" s="82" t="s">
        <v>1235</v>
      </c>
      <c r="U1066" s="82" t="s">
        <v>297</v>
      </c>
      <c r="V1066" s="82">
        <v>27611</v>
      </c>
      <c r="W1066" s="82" t="s">
        <v>70</v>
      </c>
      <c r="X1066" s="82" t="s">
        <v>42</v>
      </c>
      <c r="Y1066" s="82" t="s">
        <v>36</v>
      </c>
      <c r="Z1066" s="82">
        <v>0</v>
      </c>
      <c r="AA1066" s="82">
        <v>6</v>
      </c>
      <c r="AB1066" s="82" t="s">
        <v>36</v>
      </c>
      <c r="AC1066" s="82" t="s">
        <v>2823</v>
      </c>
      <c r="AD1066" s="82" t="s">
        <v>67</v>
      </c>
      <c r="AE1066" s="82" t="s">
        <v>61</v>
      </c>
      <c r="AF1066" s="82" t="s">
        <v>240</v>
      </c>
      <c r="AG1066" s="82" t="s">
        <v>46</v>
      </c>
      <c r="AH1066" s="82">
        <v>1529.71</v>
      </c>
      <c r="AI1066" s="82">
        <v>213.29</v>
      </c>
      <c r="AJ1066" s="82">
        <v>558.99</v>
      </c>
      <c r="AK1066" s="82"/>
      <c r="AL1066" s="82">
        <v>2301.9899999999998</v>
      </c>
      <c r="AM1066" s="82">
        <v>76.73</v>
      </c>
      <c r="AN1066" s="109">
        <f t="shared" si="76"/>
        <v>9.5912500000000005</v>
      </c>
      <c r="AO1066" s="82" t="str">
        <f t="shared" si="74"/>
        <v>192091</v>
      </c>
      <c r="AP1066" s="82">
        <f>VLOOKUP(AO1066,Centros!$AA$2:$AB$490,2,FALSE)</f>
        <v>110147</v>
      </c>
      <c r="AQ1066" s="82" t="str">
        <f>VLOOKUP(AP1066,Centros!$U$2:$V$281,2,FALSE)</f>
        <v>COL. SAGRADA FAMILIA BURGOS</v>
      </c>
      <c r="AR1066" s="82" t="str">
        <f>VLOOKUP(A1066,Centros!$AC$2:$AE$349,3,FALSE)</f>
        <v>ALGADI</v>
      </c>
      <c r="AS1066" s="82">
        <f t="shared" si="75"/>
        <v>110147</v>
      </c>
      <c r="AT1066" s="82">
        <f t="shared" si="77"/>
        <v>19209</v>
      </c>
    </row>
    <row r="1067" spans="1:46" x14ac:dyDescent="0.3">
      <c r="A1067" s="82">
        <v>19233</v>
      </c>
      <c r="B1067" s="82">
        <v>1</v>
      </c>
      <c r="C1067" s="82" t="s">
        <v>10203</v>
      </c>
      <c r="D1067" s="82">
        <v>1</v>
      </c>
      <c r="E1067" s="82" t="s">
        <v>216</v>
      </c>
      <c r="F1067" s="107">
        <v>45904</v>
      </c>
      <c r="G1067" s="82"/>
      <c r="H1067" s="82" t="s">
        <v>10204</v>
      </c>
      <c r="I1067" s="82" t="s">
        <v>10205</v>
      </c>
      <c r="J1067" s="82" t="s">
        <v>36</v>
      </c>
      <c r="K1067" s="82" t="s">
        <v>10206</v>
      </c>
      <c r="L1067" s="82" t="s">
        <v>10207</v>
      </c>
      <c r="M1067" s="82" t="s">
        <v>10208</v>
      </c>
      <c r="N1067" s="82" t="s">
        <v>10209</v>
      </c>
      <c r="O1067" s="82" t="s">
        <v>138</v>
      </c>
      <c r="P1067" s="82">
        <v>300</v>
      </c>
      <c r="Q1067" s="82" t="s">
        <v>57</v>
      </c>
      <c r="R1067" s="82">
        <v>84.37</v>
      </c>
      <c r="S1067" s="82">
        <v>41892</v>
      </c>
      <c r="T1067" s="82" t="s">
        <v>7763</v>
      </c>
      <c r="U1067" s="82" t="s">
        <v>69</v>
      </c>
      <c r="V1067" s="82">
        <v>24856</v>
      </c>
      <c r="W1067" s="82" t="s">
        <v>70</v>
      </c>
      <c r="X1067" s="82" t="s">
        <v>42</v>
      </c>
      <c r="Y1067" s="82" t="s">
        <v>36</v>
      </c>
      <c r="Z1067" s="82">
        <v>0</v>
      </c>
      <c r="AA1067" s="82">
        <v>6</v>
      </c>
      <c r="AB1067" s="82" t="s">
        <v>36</v>
      </c>
      <c r="AC1067" s="82" t="s">
        <v>2909</v>
      </c>
      <c r="AD1067" s="82" t="s">
        <v>44</v>
      </c>
      <c r="AE1067" s="82" t="s">
        <v>61</v>
      </c>
      <c r="AF1067" s="82" t="s">
        <v>204</v>
      </c>
      <c r="AG1067" s="82" t="s">
        <v>46</v>
      </c>
      <c r="AH1067" s="82">
        <v>1216.9100000000001</v>
      </c>
      <c r="AI1067" s="82"/>
      <c r="AJ1067" s="82">
        <v>-696.55</v>
      </c>
      <c r="AK1067" s="82"/>
      <c r="AL1067" s="82">
        <v>520.36</v>
      </c>
      <c r="AM1067" s="82">
        <v>16.79</v>
      </c>
      <c r="AN1067" s="109">
        <f t="shared" si="76"/>
        <v>2.4875548180632925</v>
      </c>
      <c r="AO1067" s="82" t="str">
        <f t="shared" si="74"/>
        <v>192331</v>
      </c>
      <c r="AP1067" s="82">
        <f>VLOOKUP(AO1067,Centros!$AA$2:$AB$490,2,FALSE)</f>
        <v>110108</v>
      </c>
      <c r="AQ1067" s="82" t="str">
        <f>VLOOKUP(AP1067,Centros!$U$2:$V$281,2,FALSE)</f>
        <v>COLEGIO AMOR MISERICORDIOSO-OVIEDO</v>
      </c>
      <c r="AR1067" s="82" t="str">
        <f>VLOOKUP(A1067,Centros!$AC$2:$AE$349,3,FALSE)</f>
        <v>ALGADI</v>
      </c>
      <c r="AS1067" s="82">
        <f t="shared" si="75"/>
        <v>110108</v>
      </c>
      <c r="AT1067" s="82">
        <f t="shared" si="77"/>
        <v>19233</v>
      </c>
    </row>
    <row r="1068" spans="1:46" x14ac:dyDescent="0.3">
      <c r="A1068" s="82">
        <v>19228</v>
      </c>
      <c r="B1068" s="82">
        <v>1995</v>
      </c>
      <c r="C1068" s="82" t="s">
        <v>4931</v>
      </c>
      <c r="D1068" s="82">
        <v>1995</v>
      </c>
      <c r="E1068" s="82" t="s">
        <v>35</v>
      </c>
      <c r="F1068" s="107">
        <v>45824</v>
      </c>
      <c r="G1068" s="82"/>
      <c r="H1068" s="82" t="s">
        <v>4932</v>
      </c>
      <c r="I1068" s="82" t="s">
        <v>4933</v>
      </c>
      <c r="J1068" s="82" t="s">
        <v>36</v>
      </c>
      <c r="K1068" s="82" t="s">
        <v>4934</v>
      </c>
      <c r="L1068" s="82" t="s">
        <v>4935</v>
      </c>
      <c r="M1068" s="82" t="s">
        <v>4936</v>
      </c>
      <c r="N1068" s="82" t="s">
        <v>339</v>
      </c>
      <c r="O1068" s="82" t="s">
        <v>38</v>
      </c>
      <c r="P1068" s="82">
        <v>502</v>
      </c>
      <c r="Q1068" s="82" t="s">
        <v>3098</v>
      </c>
      <c r="R1068" s="82">
        <v>50</v>
      </c>
      <c r="S1068" s="82">
        <v>45824</v>
      </c>
      <c r="T1068" s="82" t="s">
        <v>2843</v>
      </c>
      <c r="U1068" s="82" t="s">
        <v>40</v>
      </c>
      <c r="V1068" s="82">
        <v>27095</v>
      </c>
      <c r="W1068" s="82" t="s">
        <v>335</v>
      </c>
      <c r="X1068" s="82" t="s">
        <v>42</v>
      </c>
      <c r="Y1068" s="82" t="s">
        <v>43</v>
      </c>
      <c r="Z1068" s="82">
        <v>0</v>
      </c>
      <c r="AA1068" s="82">
        <v>10</v>
      </c>
      <c r="AB1068" s="82" t="s">
        <v>36</v>
      </c>
      <c r="AC1068" s="82" t="s">
        <v>2905</v>
      </c>
      <c r="AD1068" s="82" t="s">
        <v>44</v>
      </c>
      <c r="AE1068" s="82" t="s">
        <v>45</v>
      </c>
      <c r="AF1068" s="82" t="s">
        <v>40</v>
      </c>
      <c r="AG1068" s="82" t="s">
        <v>46</v>
      </c>
      <c r="AH1068" s="82">
        <v>600.02</v>
      </c>
      <c r="AI1068" s="82">
        <v>90.64</v>
      </c>
      <c r="AJ1068" s="82">
        <v>664.33</v>
      </c>
      <c r="AK1068" s="82"/>
      <c r="AL1068" s="82">
        <v>1354.99</v>
      </c>
      <c r="AM1068" s="82">
        <v>45.17</v>
      </c>
      <c r="AN1068" s="109">
        <f t="shared" si="76"/>
        <v>11.2925</v>
      </c>
      <c r="AO1068" s="82" t="str">
        <f t="shared" si="74"/>
        <v>1922860</v>
      </c>
      <c r="AP1068" s="82">
        <f>VLOOKUP(AO1068,Centros!$AA$2:$AB$490,2,FALSE)</f>
        <v>350001</v>
      </c>
      <c r="AQ1068" s="82" t="str">
        <f>VLOOKUP(AP1068,Centros!$U$2:$V$281,2,FALSE)</f>
        <v>CLARETIANOS COLMENAR SEMINARIO</v>
      </c>
      <c r="AR1068" s="82" t="str">
        <f>VLOOKUP(A1068,Centros!$AC$2:$AE$349,3,FALSE)</f>
        <v>ALGADI</v>
      </c>
      <c r="AS1068" s="82">
        <f t="shared" si="75"/>
        <v>350001</v>
      </c>
      <c r="AT1068" s="82">
        <f t="shared" si="77"/>
        <v>19228</v>
      </c>
    </row>
    <row r="1069" spans="1:46" x14ac:dyDescent="0.3">
      <c r="A1069" s="82">
        <v>20028</v>
      </c>
      <c r="B1069" s="82">
        <v>17</v>
      </c>
      <c r="C1069" s="82" t="s">
        <v>7088</v>
      </c>
      <c r="D1069" s="82">
        <v>17</v>
      </c>
      <c r="E1069" s="82" t="s">
        <v>63</v>
      </c>
      <c r="F1069" s="107">
        <v>45908</v>
      </c>
      <c r="G1069" s="82"/>
      <c r="H1069" s="82" t="s">
        <v>7089</v>
      </c>
      <c r="I1069" s="82" t="s">
        <v>7090</v>
      </c>
      <c r="J1069" s="82" t="s">
        <v>36</v>
      </c>
      <c r="K1069" s="82" t="s">
        <v>7091</v>
      </c>
      <c r="L1069" s="82" t="s">
        <v>7092</v>
      </c>
      <c r="M1069" s="82" t="s">
        <v>7093</v>
      </c>
      <c r="N1069" s="82" t="s">
        <v>5508</v>
      </c>
      <c r="O1069" s="82" t="s">
        <v>38</v>
      </c>
      <c r="P1069" s="82">
        <v>300</v>
      </c>
      <c r="Q1069" s="82" t="s">
        <v>78</v>
      </c>
      <c r="R1069" s="82">
        <v>30.37</v>
      </c>
      <c r="S1069" s="82">
        <v>42278</v>
      </c>
      <c r="T1069" s="82" t="s">
        <v>5349</v>
      </c>
      <c r="U1069" s="82" t="s">
        <v>79</v>
      </c>
      <c r="V1069" s="82">
        <v>25659</v>
      </c>
      <c r="W1069" s="82" t="s">
        <v>139</v>
      </c>
      <c r="X1069" s="82" t="s">
        <v>42</v>
      </c>
      <c r="Y1069" s="82" t="s">
        <v>36</v>
      </c>
      <c r="Z1069" s="82">
        <v>0</v>
      </c>
      <c r="AA1069" s="82">
        <v>10</v>
      </c>
      <c r="AB1069" s="82" t="s">
        <v>36</v>
      </c>
      <c r="AC1069" s="82" t="s">
        <v>2905</v>
      </c>
      <c r="AD1069" s="82" t="s">
        <v>44</v>
      </c>
      <c r="AE1069" s="82" t="s">
        <v>45</v>
      </c>
      <c r="AF1069" s="82" t="s">
        <v>7094</v>
      </c>
      <c r="AG1069" s="82" t="s">
        <v>46</v>
      </c>
      <c r="AH1069" s="82">
        <v>424.86</v>
      </c>
      <c r="AI1069" s="82">
        <v>55.06</v>
      </c>
      <c r="AJ1069" s="82">
        <v>159.19999999999999</v>
      </c>
      <c r="AK1069" s="82"/>
      <c r="AL1069" s="82">
        <v>639.12</v>
      </c>
      <c r="AM1069" s="82">
        <v>21.3</v>
      </c>
      <c r="AN1069" s="109">
        <f t="shared" si="76"/>
        <v>8.7668752057951913</v>
      </c>
      <c r="AO1069" s="82" t="str">
        <f t="shared" si="74"/>
        <v>200282</v>
      </c>
      <c r="AP1069" s="82">
        <f>VLOOKUP(AO1069,Centros!$AA$2:$AB$490,2,FALSE)</f>
        <v>110111</v>
      </c>
      <c r="AQ1069" s="82" t="str">
        <f>VLOOKUP(AP1069,Centros!$U$2:$V$281,2,FALSE)</f>
        <v>COLEGIO SAGRADO CORAZON REPARADORAS</v>
      </c>
      <c r="AR1069" s="82" t="str">
        <f>VLOOKUP(A1069,Centros!$AC$2:$AE$349,3,FALSE)</f>
        <v>SMI</v>
      </c>
      <c r="AS1069" s="82">
        <f t="shared" si="75"/>
        <v>110111</v>
      </c>
      <c r="AT1069" s="82">
        <f t="shared" si="77"/>
        <v>20028</v>
      </c>
    </row>
    <row r="1070" spans="1:46" x14ac:dyDescent="0.3">
      <c r="A1070" s="82">
        <v>19209</v>
      </c>
      <c r="B1070" s="82">
        <v>124</v>
      </c>
      <c r="C1070" s="82" t="s">
        <v>4937</v>
      </c>
      <c r="D1070" s="82">
        <v>124</v>
      </c>
      <c r="E1070" s="82" t="s">
        <v>1234</v>
      </c>
      <c r="F1070" s="107">
        <v>45806</v>
      </c>
      <c r="G1070" s="82"/>
      <c r="H1070" s="82" t="s">
        <v>4938</v>
      </c>
      <c r="I1070" s="82" t="s">
        <v>4939</v>
      </c>
      <c r="J1070" s="82" t="s">
        <v>36</v>
      </c>
      <c r="K1070" s="82" t="s">
        <v>4940</v>
      </c>
      <c r="L1070" s="82" t="s">
        <v>4941</v>
      </c>
      <c r="M1070" s="82" t="s">
        <v>4942</v>
      </c>
      <c r="N1070" s="82" t="s">
        <v>4943</v>
      </c>
      <c r="O1070" s="82" t="s">
        <v>266</v>
      </c>
      <c r="P1070" s="82">
        <v>410</v>
      </c>
      <c r="Q1070" s="82" t="s">
        <v>241</v>
      </c>
      <c r="R1070" s="82">
        <v>100</v>
      </c>
      <c r="S1070" s="82">
        <v>45806</v>
      </c>
      <c r="T1070" s="82" t="s">
        <v>1235</v>
      </c>
      <c r="U1070" s="82" t="s">
        <v>155</v>
      </c>
      <c r="V1070" s="82">
        <v>28590</v>
      </c>
      <c r="W1070" s="82" t="s">
        <v>70</v>
      </c>
      <c r="X1070" s="82" t="s">
        <v>42</v>
      </c>
      <c r="Y1070" s="82" t="s">
        <v>52</v>
      </c>
      <c r="Z1070" s="82">
        <v>0</v>
      </c>
      <c r="AA1070" s="82">
        <v>8</v>
      </c>
      <c r="AB1070" s="82" t="s">
        <v>36</v>
      </c>
      <c r="AC1070" s="82" t="s">
        <v>2912</v>
      </c>
      <c r="AD1070" s="82" t="s">
        <v>44</v>
      </c>
      <c r="AE1070" s="82" t="s">
        <v>45</v>
      </c>
      <c r="AF1070" s="82" t="s">
        <v>155</v>
      </c>
      <c r="AG1070" s="82" t="s">
        <v>55</v>
      </c>
      <c r="AH1070" s="82">
        <v>1311.05</v>
      </c>
      <c r="AI1070" s="82">
        <v>218.51</v>
      </c>
      <c r="AJ1070" s="82">
        <v>490.55</v>
      </c>
      <c r="AK1070" s="82"/>
      <c r="AL1070" s="82">
        <v>2020.11</v>
      </c>
      <c r="AM1070" s="82">
        <v>67.34</v>
      </c>
      <c r="AN1070" s="109">
        <f t="shared" si="76"/>
        <v>8.4175000000000004</v>
      </c>
      <c r="AO1070" s="82" t="str">
        <f t="shared" si="74"/>
        <v>192091</v>
      </c>
      <c r="AP1070" s="82">
        <f>VLOOKUP(AO1070,Centros!$AA$2:$AB$490,2,FALSE)</f>
        <v>110147</v>
      </c>
      <c r="AQ1070" s="82" t="str">
        <f>VLOOKUP(AP1070,Centros!$U$2:$V$281,2,FALSE)</f>
        <v>COL. SAGRADA FAMILIA BURGOS</v>
      </c>
      <c r="AR1070" s="82" t="str">
        <f>VLOOKUP(A1070,Centros!$AC$2:$AE$349,3,FALSE)</f>
        <v>ALGADI</v>
      </c>
      <c r="AS1070" s="82">
        <f t="shared" si="75"/>
        <v>110147</v>
      </c>
      <c r="AT1070" s="82">
        <f t="shared" si="77"/>
        <v>19209</v>
      </c>
    </row>
    <row r="1071" spans="1:46" x14ac:dyDescent="0.3">
      <c r="A1071" s="82">
        <v>19028</v>
      </c>
      <c r="B1071" s="82">
        <v>417</v>
      </c>
      <c r="C1071" s="82" t="s">
        <v>4944</v>
      </c>
      <c r="D1071" s="82">
        <v>417</v>
      </c>
      <c r="E1071" s="82" t="s">
        <v>1229</v>
      </c>
      <c r="F1071" s="107">
        <v>45108</v>
      </c>
      <c r="G1071" s="82"/>
      <c r="H1071" s="82" t="s">
        <v>4945</v>
      </c>
      <c r="I1071" s="82" t="s">
        <v>4946</v>
      </c>
      <c r="J1071" s="82" t="s">
        <v>36</v>
      </c>
      <c r="K1071" s="82" t="s">
        <v>4947</v>
      </c>
      <c r="L1071" s="82" t="s">
        <v>84</v>
      </c>
      <c r="M1071" s="82" t="s">
        <v>4948</v>
      </c>
      <c r="N1071" s="82" t="s">
        <v>37</v>
      </c>
      <c r="O1071" s="82" t="s">
        <v>38</v>
      </c>
      <c r="P1071" s="82">
        <v>100</v>
      </c>
      <c r="Q1071" s="82" t="s">
        <v>2951</v>
      </c>
      <c r="R1071" s="82">
        <v>100</v>
      </c>
      <c r="S1071" s="82">
        <v>37178</v>
      </c>
      <c r="T1071" s="82" t="s">
        <v>4949</v>
      </c>
      <c r="U1071" s="82" t="s">
        <v>453</v>
      </c>
      <c r="V1071" s="82">
        <v>22560</v>
      </c>
      <c r="W1071" s="82" t="s">
        <v>384</v>
      </c>
      <c r="X1071" s="82" t="s">
        <v>42</v>
      </c>
      <c r="Y1071" s="82" t="s">
        <v>36</v>
      </c>
      <c r="Z1071" s="82">
        <v>0</v>
      </c>
      <c r="AA1071" s="82">
        <v>4</v>
      </c>
      <c r="AB1071" s="82" t="s">
        <v>36</v>
      </c>
      <c r="AC1071" s="82" t="s">
        <v>2907</v>
      </c>
      <c r="AD1071" s="82" t="s">
        <v>44</v>
      </c>
      <c r="AE1071" s="82" t="s">
        <v>45</v>
      </c>
      <c r="AF1071" s="82" t="s">
        <v>121</v>
      </c>
      <c r="AG1071" s="82" t="s">
        <v>46</v>
      </c>
      <c r="AH1071" s="82">
        <v>1433.31</v>
      </c>
      <c r="AI1071" s="82">
        <v>224.65</v>
      </c>
      <c r="AJ1071" s="82">
        <v>531.72</v>
      </c>
      <c r="AK1071" s="82"/>
      <c r="AL1071" s="82">
        <v>2189.6799999999998</v>
      </c>
      <c r="AM1071" s="82">
        <v>72.989999999999995</v>
      </c>
      <c r="AN1071" s="109">
        <f t="shared" si="76"/>
        <v>9.1237499999999994</v>
      </c>
      <c r="AO1071" s="82" t="str">
        <f t="shared" si="74"/>
        <v>1902814</v>
      </c>
      <c r="AP1071" s="82">
        <f>VLOOKUP(AO1071,Centros!$AA$2:$AB$490,2,FALSE)</f>
        <v>340701</v>
      </c>
      <c r="AQ1071" s="82" t="str">
        <f>VLOOKUP(AP1071,Centros!$U$2:$V$281,2,FALSE)</f>
        <v>CASA PROVINCIAL S.FAMILIA URGEL</v>
      </c>
      <c r="AR1071" s="82" t="str">
        <f>VLOOKUP(A1071,Centros!$AC$2:$AE$349,3,FALSE)</f>
        <v>ALGADI</v>
      </c>
      <c r="AS1071" s="82">
        <f t="shared" si="75"/>
        <v>340701</v>
      </c>
      <c r="AT1071" s="82">
        <f t="shared" si="77"/>
        <v>19028</v>
      </c>
    </row>
    <row r="1072" spans="1:46" x14ac:dyDescent="0.3">
      <c r="A1072" s="82">
        <v>20028</v>
      </c>
      <c r="B1072" s="82">
        <v>953</v>
      </c>
      <c r="C1072" s="82" t="s">
        <v>10210</v>
      </c>
      <c r="D1072" s="82">
        <v>953</v>
      </c>
      <c r="E1072" s="82" t="s">
        <v>63</v>
      </c>
      <c r="F1072" s="107">
        <v>45908</v>
      </c>
      <c r="G1072" s="82"/>
      <c r="H1072" s="82" t="s">
        <v>10211</v>
      </c>
      <c r="I1072" s="82" t="s">
        <v>10212</v>
      </c>
      <c r="J1072" s="82" t="s">
        <v>36</v>
      </c>
      <c r="K1072" s="82" t="s">
        <v>10213</v>
      </c>
      <c r="L1072" s="82" t="s">
        <v>10214</v>
      </c>
      <c r="M1072" s="82" t="s">
        <v>10215</v>
      </c>
      <c r="N1072" s="82" t="s">
        <v>37</v>
      </c>
      <c r="O1072" s="82" t="s">
        <v>38</v>
      </c>
      <c r="P1072" s="82">
        <v>300</v>
      </c>
      <c r="Q1072" s="82" t="s">
        <v>78</v>
      </c>
      <c r="R1072" s="82">
        <v>25</v>
      </c>
      <c r="S1072" s="82">
        <v>45607</v>
      </c>
      <c r="T1072" s="82" t="s">
        <v>5407</v>
      </c>
      <c r="U1072" s="82" t="s">
        <v>79</v>
      </c>
      <c r="V1072" s="82">
        <v>37352</v>
      </c>
      <c r="W1072" s="82" t="s">
        <v>210</v>
      </c>
      <c r="X1072" s="82" t="s">
        <v>51</v>
      </c>
      <c r="Y1072" s="82" t="s">
        <v>60</v>
      </c>
      <c r="Z1072" s="82">
        <v>0</v>
      </c>
      <c r="AA1072" s="82">
        <v>10</v>
      </c>
      <c r="AB1072" s="82" t="s">
        <v>36</v>
      </c>
      <c r="AC1072" s="82" t="s">
        <v>2905</v>
      </c>
      <c r="AD1072" s="82" t="s">
        <v>44</v>
      </c>
      <c r="AE1072" s="82" t="s">
        <v>45</v>
      </c>
      <c r="AF1072" s="82" t="s">
        <v>79</v>
      </c>
      <c r="AG1072" s="82" t="s">
        <v>46</v>
      </c>
      <c r="AH1072" s="82">
        <v>300.01</v>
      </c>
      <c r="AI1072" s="82">
        <v>45.32</v>
      </c>
      <c r="AJ1072" s="82">
        <v>126.95</v>
      </c>
      <c r="AK1072" s="82"/>
      <c r="AL1072" s="82">
        <v>472.28</v>
      </c>
      <c r="AM1072" s="82">
        <v>15.74</v>
      </c>
      <c r="AN1072" s="109">
        <f t="shared" si="76"/>
        <v>7.87</v>
      </c>
      <c r="AO1072" s="82" t="str">
        <f t="shared" si="74"/>
        <v>2002810</v>
      </c>
      <c r="AP1072" s="82">
        <f>VLOOKUP(AO1072,Centros!$AA$2:$AB$490,2,FALSE)</f>
        <v>110061</v>
      </c>
      <c r="AQ1072" s="82" t="str">
        <f>VLOOKUP(AP1072,Centros!$U$2:$V$281,2,FALSE)</f>
        <v>COL. SAN AGUSTIN - MADRID</v>
      </c>
      <c r="AR1072" s="82" t="str">
        <f>VLOOKUP(A1072,Centros!$AC$2:$AE$349,3,FALSE)</f>
        <v>SMI</v>
      </c>
      <c r="AS1072" s="82">
        <f t="shared" si="75"/>
        <v>110061</v>
      </c>
      <c r="AT1072" s="82">
        <f t="shared" si="77"/>
        <v>20028</v>
      </c>
    </row>
    <row r="1073" spans="1:46" x14ac:dyDescent="0.3">
      <c r="A1073" s="82">
        <v>20028</v>
      </c>
      <c r="B1073" s="82">
        <v>105</v>
      </c>
      <c r="C1073" s="82" t="s">
        <v>7095</v>
      </c>
      <c r="D1073" s="82">
        <v>105</v>
      </c>
      <c r="E1073" s="82" t="s">
        <v>63</v>
      </c>
      <c r="F1073" s="107">
        <v>45909</v>
      </c>
      <c r="G1073" s="82"/>
      <c r="H1073" s="82" t="s">
        <v>7096</v>
      </c>
      <c r="I1073" s="82" t="s">
        <v>7097</v>
      </c>
      <c r="J1073" s="82" t="s">
        <v>36</v>
      </c>
      <c r="K1073" s="82" t="s">
        <v>7098</v>
      </c>
      <c r="L1073" s="82" t="s">
        <v>7099</v>
      </c>
      <c r="M1073" s="82" t="s">
        <v>7100</v>
      </c>
      <c r="N1073" s="82" t="s">
        <v>77</v>
      </c>
      <c r="O1073" s="82" t="s">
        <v>38</v>
      </c>
      <c r="P1073" s="82">
        <v>300</v>
      </c>
      <c r="Q1073" s="82" t="s">
        <v>57</v>
      </c>
      <c r="R1073" s="82">
        <v>70.62</v>
      </c>
      <c r="S1073" s="82">
        <v>42621</v>
      </c>
      <c r="T1073" s="82" t="s">
        <v>5268</v>
      </c>
      <c r="U1073" s="82" t="s">
        <v>79</v>
      </c>
      <c r="V1073" s="82">
        <v>32271</v>
      </c>
      <c r="W1073" s="82" t="s">
        <v>80</v>
      </c>
      <c r="X1073" s="82" t="s">
        <v>42</v>
      </c>
      <c r="Y1073" s="82" t="s">
        <v>36</v>
      </c>
      <c r="Z1073" s="82">
        <v>0</v>
      </c>
      <c r="AA1073" s="82">
        <v>10</v>
      </c>
      <c r="AB1073" s="82" t="s">
        <v>36</v>
      </c>
      <c r="AC1073" s="82" t="s">
        <v>2905</v>
      </c>
      <c r="AD1073" s="82" t="s">
        <v>44</v>
      </c>
      <c r="AE1073" s="82" t="s">
        <v>45</v>
      </c>
      <c r="AF1073" s="82" t="s">
        <v>7101</v>
      </c>
      <c r="AG1073" s="82" t="s">
        <v>46</v>
      </c>
      <c r="AH1073" s="82">
        <v>866.74</v>
      </c>
      <c r="AI1073" s="82">
        <v>137</v>
      </c>
      <c r="AJ1073" s="82">
        <v>358.77</v>
      </c>
      <c r="AK1073" s="82"/>
      <c r="AL1073" s="82">
        <v>1362.51</v>
      </c>
      <c r="AM1073" s="82">
        <v>45.42</v>
      </c>
      <c r="AN1073" s="109">
        <f t="shared" si="76"/>
        <v>8.0395072217502115</v>
      </c>
      <c r="AO1073" s="82" t="str">
        <f t="shared" si="74"/>
        <v>200287</v>
      </c>
      <c r="AP1073" s="82">
        <f>VLOOKUP(AO1073,Centros!$AA$2:$AB$490,2,FALSE)</f>
        <v>110064</v>
      </c>
      <c r="AQ1073" s="82" t="str">
        <f>VLOOKUP(AP1073,Centros!$U$2:$V$281,2,FALSE)</f>
        <v>COLEGIO SAGRADA FAMILIA</v>
      </c>
      <c r="AR1073" s="82" t="str">
        <f>VLOOKUP(A1073,Centros!$AC$2:$AE$349,3,FALSE)</f>
        <v>SMI</v>
      </c>
      <c r="AS1073" s="82">
        <f t="shared" si="75"/>
        <v>110064</v>
      </c>
      <c r="AT1073" s="82">
        <f t="shared" si="77"/>
        <v>20028</v>
      </c>
    </row>
    <row r="1074" spans="1:46" x14ac:dyDescent="0.3">
      <c r="A1074" s="82">
        <v>19228</v>
      </c>
      <c r="B1074" s="82">
        <v>2206</v>
      </c>
      <c r="C1074" s="82" t="s">
        <v>10216</v>
      </c>
      <c r="D1074" s="82">
        <v>2206</v>
      </c>
      <c r="E1074" s="82" t="s">
        <v>35</v>
      </c>
      <c r="F1074" s="107">
        <v>45901</v>
      </c>
      <c r="G1074" s="82"/>
      <c r="H1074" s="82" t="s">
        <v>10217</v>
      </c>
      <c r="I1074" s="82" t="s">
        <v>10218</v>
      </c>
      <c r="J1074" s="82" t="s">
        <v>36</v>
      </c>
      <c r="K1074" s="82" t="s">
        <v>10219</v>
      </c>
      <c r="L1074" s="82" t="s">
        <v>10220</v>
      </c>
      <c r="M1074" s="82" t="s">
        <v>10221</v>
      </c>
      <c r="N1074" s="82" t="s">
        <v>206</v>
      </c>
      <c r="O1074" s="82" t="s">
        <v>38</v>
      </c>
      <c r="P1074" s="82">
        <v>300</v>
      </c>
      <c r="Q1074" s="82" t="s">
        <v>85</v>
      </c>
      <c r="R1074" s="82">
        <v>100</v>
      </c>
      <c r="S1074" s="82">
        <v>36490</v>
      </c>
      <c r="T1074" s="82" t="s">
        <v>2831</v>
      </c>
      <c r="U1074" s="82" t="s">
        <v>126</v>
      </c>
      <c r="V1074" s="82">
        <v>28013</v>
      </c>
      <c r="W1074" s="82" t="s">
        <v>91</v>
      </c>
      <c r="X1074" s="82" t="s">
        <v>42</v>
      </c>
      <c r="Y1074" s="82" t="s">
        <v>36</v>
      </c>
      <c r="Z1074" s="82">
        <v>2</v>
      </c>
      <c r="AA1074" s="82">
        <v>6</v>
      </c>
      <c r="AB1074" s="82" t="s">
        <v>36</v>
      </c>
      <c r="AC1074" s="82" t="s">
        <v>2905</v>
      </c>
      <c r="AD1074" s="82" t="s">
        <v>44</v>
      </c>
      <c r="AE1074" s="82" t="s">
        <v>45</v>
      </c>
      <c r="AF1074" s="82" t="s">
        <v>126</v>
      </c>
      <c r="AG1074" s="82" t="s">
        <v>46</v>
      </c>
      <c r="AH1074" s="82">
        <v>1996.33</v>
      </c>
      <c r="AI1074" s="82">
        <v>193.14</v>
      </c>
      <c r="AJ1074" s="82">
        <v>702.17</v>
      </c>
      <c r="AK1074" s="82"/>
      <c r="AL1074" s="82">
        <v>2891.64</v>
      </c>
      <c r="AM1074" s="82">
        <v>96.39</v>
      </c>
      <c r="AN1074" s="109">
        <f t="shared" si="76"/>
        <v>12.04875</v>
      </c>
      <c r="AO1074" s="82" t="str">
        <f t="shared" si="74"/>
        <v>1922861</v>
      </c>
      <c r="AP1074" s="82">
        <f>VLOOKUP(AO1074,Centros!$AA$2:$AB$490,2,FALSE)</f>
        <v>110807</v>
      </c>
      <c r="AQ1074" s="82" t="str">
        <f>VLOOKUP(AP1074,Centros!$U$2:$V$281,2,FALSE)</f>
        <v>COLEGIO NTRA SRA BUEN CONSEJO</v>
      </c>
      <c r="AR1074" s="82" t="str">
        <f>VLOOKUP(A1074,Centros!$AC$2:$AE$349,3,FALSE)</f>
        <v>ALGADI</v>
      </c>
      <c r="AS1074" s="82">
        <f t="shared" si="75"/>
        <v>110807</v>
      </c>
      <c r="AT1074" s="82">
        <f t="shared" si="77"/>
        <v>19228</v>
      </c>
    </row>
    <row r="1075" spans="1:46" x14ac:dyDescent="0.3">
      <c r="A1075" s="82">
        <v>19247</v>
      </c>
      <c r="B1075" s="82">
        <v>17</v>
      </c>
      <c r="C1075" s="82" t="s">
        <v>4950</v>
      </c>
      <c r="D1075" s="82">
        <v>17</v>
      </c>
      <c r="E1075" s="82" t="s">
        <v>2746</v>
      </c>
      <c r="F1075" s="107">
        <v>45799</v>
      </c>
      <c r="G1075" s="82"/>
      <c r="H1075" s="82" t="s">
        <v>4951</v>
      </c>
      <c r="I1075" s="82" t="s">
        <v>4952</v>
      </c>
      <c r="J1075" s="82" t="s">
        <v>36</v>
      </c>
      <c r="K1075" s="82" t="s">
        <v>4953</v>
      </c>
      <c r="L1075" s="82" t="s">
        <v>4954</v>
      </c>
      <c r="M1075" s="82" t="s">
        <v>4955</v>
      </c>
      <c r="N1075" s="82" t="s">
        <v>4956</v>
      </c>
      <c r="O1075" s="82" t="s">
        <v>1537</v>
      </c>
      <c r="P1075" s="82">
        <v>100</v>
      </c>
      <c r="Q1075" s="82" t="s">
        <v>2951</v>
      </c>
      <c r="R1075" s="82">
        <v>100</v>
      </c>
      <c r="S1075" s="82">
        <v>45799</v>
      </c>
      <c r="T1075" s="82" t="s">
        <v>2747</v>
      </c>
      <c r="U1075" s="82" t="s">
        <v>4957</v>
      </c>
      <c r="V1075" s="82">
        <v>25608</v>
      </c>
      <c r="W1075" s="82" t="s">
        <v>70</v>
      </c>
      <c r="X1075" s="82" t="s">
        <v>42</v>
      </c>
      <c r="Y1075" s="82" t="s">
        <v>52</v>
      </c>
      <c r="Z1075" s="82">
        <v>0</v>
      </c>
      <c r="AA1075" s="82">
        <v>4</v>
      </c>
      <c r="AB1075" s="82" t="s">
        <v>36</v>
      </c>
      <c r="AC1075" s="82" t="s">
        <v>2922</v>
      </c>
      <c r="AD1075" s="82" t="s">
        <v>44</v>
      </c>
      <c r="AE1075" s="82" t="s">
        <v>45</v>
      </c>
      <c r="AF1075" s="82" t="s">
        <v>4958</v>
      </c>
      <c r="AG1075" s="82" t="s">
        <v>46</v>
      </c>
      <c r="AH1075" s="82">
        <v>2000</v>
      </c>
      <c r="AI1075" s="82">
        <v>333.33</v>
      </c>
      <c r="AJ1075" s="82">
        <v>748.3</v>
      </c>
      <c r="AK1075" s="82"/>
      <c r="AL1075" s="82">
        <v>3081.63</v>
      </c>
      <c r="AM1075" s="82">
        <v>102.72</v>
      </c>
      <c r="AN1075" s="109">
        <f t="shared" si="76"/>
        <v>12.84</v>
      </c>
      <c r="AO1075" s="82" t="str">
        <f t="shared" si="74"/>
        <v>192471</v>
      </c>
      <c r="AP1075" s="82">
        <f>VLOOKUP(AO1075,Centros!$AA$2:$AB$490,2,FALSE)</f>
        <v>350005</v>
      </c>
      <c r="AQ1075" s="82" t="str">
        <f>VLOOKUP(AP1075,Centros!$U$2:$V$281,2,FALSE)</f>
        <v xml:space="preserve">CONVENTO DE LOS AGUSTINOS FILIPINOS </v>
      </c>
      <c r="AR1075" s="82" t="str">
        <f>VLOOKUP(A1075,Centros!$AC$2:$AE$349,3,FALSE)</f>
        <v>ALGADI</v>
      </c>
      <c r="AS1075" s="82">
        <f t="shared" si="75"/>
        <v>350005</v>
      </c>
      <c r="AT1075" s="82">
        <f t="shared" si="77"/>
        <v>19247</v>
      </c>
    </row>
    <row r="1076" spans="1:46" x14ac:dyDescent="0.3">
      <c r="A1076" s="82">
        <v>19219</v>
      </c>
      <c r="B1076" s="82">
        <v>2</v>
      </c>
      <c r="C1076" s="82" t="s">
        <v>4959</v>
      </c>
      <c r="D1076" s="82">
        <v>2</v>
      </c>
      <c r="E1076" s="82" t="s">
        <v>3806</v>
      </c>
      <c r="F1076" s="107">
        <v>44805</v>
      </c>
      <c r="G1076" s="82"/>
      <c r="H1076" s="82" t="s">
        <v>4960</v>
      </c>
      <c r="I1076" s="82" t="s">
        <v>4961</v>
      </c>
      <c r="J1076" s="82" t="s">
        <v>36</v>
      </c>
      <c r="K1076" s="82" t="s">
        <v>36</v>
      </c>
      <c r="L1076" s="82" t="s">
        <v>109</v>
      </c>
      <c r="M1076" s="82" t="s">
        <v>4962</v>
      </c>
      <c r="N1076" s="82" t="s">
        <v>3926</v>
      </c>
      <c r="O1076" s="82" t="s">
        <v>143</v>
      </c>
      <c r="P1076" s="82">
        <v>200</v>
      </c>
      <c r="Q1076" s="82" t="s">
        <v>2925</v>
      </c>
      <c r="R1076" s="82">
        <v>62.5</v>
      </c>
      <c r="S1076" s="82">
        <v>44434</v>
      </c>
      <c r="T1076" s="82" t="s">
        <v>3807</v>
      </c>
      <c r="U1076" s="82" t="s">
        <v>40</v>
      </c>
      <c r="V1076" s="82">
        <v>27384</v>
      </c>
      <c r="W1076" s="82" t="s">
        <v>70</v>
      </c>
      <c r="X1076" s="82" t="s">
        <v>42</v>
      </c>
      <c r="Y1076" s="82" t="s">
        <v>66</v>
      </c>
      <c r="Z1076" s="82">
        <v>0</v>
      </c>
      <c r="AA1076" s="82">
        <v>9</v>
      </c>
      <c r="AB1076" s="82" t="s">
        <v>36</v>
      </c>
      <c r="AC1076" s="82" t="s">
        <v>3808</v>
      </c>
      <c r="AD1076" s="82" t="s">
        <v>44</v>
      </c>
      <c r="AE1076" s="82" t="s">
        <v>45</v>
      </c>
      <c r="AF1076" s="82" t="s">
        <v>68</v>
      </c>
      <c r="AG1076" s="82" t="s">
        <v>46</v>
      </c>
      <c r="AH1076" s="82">
        <v>772.52</v>
      </c>
      <c r="AI1076" s="82">
        <v>125.15</v>
      </c>
      <c r="AJ1076" s="82">
        <v>306.83</v>
      </c>
      <c r="AK1076" s="82"/>
      <c r="AL1076" s="82">
        <v>1204.5</v>
      </c>
      <c r="AM1076" s="82">
        <v>40.15</v>
      </c>
      <c r="AN1076" s="109">
        <f t="shared" si="76"/>
        <v>8.0299999999999994</v>
      </c>
      <c r="AO1076" s="82" t="str">
        <f t="shared" si="74"/>
        <v>192191</v>
      </c>
      <c r="AP1076" s="82">
        <f>VLOOKUP(AO1076,Centros!$AA$2:$AB$490,2,FALSE)</f>
        <v>200005</v>
      </c>
      <c r="AQ1076" s="82" t="str">
        <f>VLOOKUP(AP1076,Centros!$U$2:$V$281,2,FALSE)</f>
        <v>DANOSA</v>
      </c>
      <c r="AR1076" s="82" t="str">
        <f>VLOOKUP(A1076,Centros!$AC$2:$AE$349,3,FALSE)</f>
        <v>ALGADI</v>
      </c>
      <c r="AS1076" s="82">
        <f t="shared" si="75"/>
        <v>200005</v>
      </c>
      <c r="AT1076" s="82">
        <f t="shared" si="77"/>
        <v>19219</v>
      </c>
    </row>
    <row r="1077" spans="1:46" x14ac:dyDescent="0.3">
      <c r="A1077" s="82">
        <v>20028</v>
      </c>
      <c r="B1077" s="82">
        <v>838</v>
      </c>
      <c r="C1077" s="82" t="s">
        <v>7102</v>
      </c>
      <c r="D1077" s="82">
        <v>838</v>
      </c>
      <c r="E1077" s="82" t="s">
        <v>63</v>
      </c>
      <c r="F1077" s="107">
        <v>45908</v>
      </c>
      <c r="G1077" s="82"/>
      <c r="H1077" s="82" t="s">
        <v>7103</v>
      </c>
      <c r="I1077" s="82" t="s">
        <v>7104</v>
      </c>
      <c r="J1077" s="82" t="s">
        <v>36</v>
      </c>
      <c r="K1077" s="82" t="s">
        <v>7105</v>
      </c>
      <c r="L1077" s="82" t="s">
        <v>7106</v>
      </c>
      <c r="M1077" s="82" t="s">
        <v>7107</v>
      </c>
      <c r="N1077" s="82" t="s">
        <v>218</v>
      </c>
      <c r="O1077" s="82" t="s">
        <v>38</v>
      </c>
      <c r="P1077" s="82">
        <v>300</v>
      </c>
      <c r="Q1077" s="82" t="s">
        <v>57</v>
      </c>
      <c r="R1077" s="82">
        <v>31.25</v>
      </c>
      <c r="S1077" s="82">
        <v>45334</v>
      </c>
      <c r="T1077" s="82" t="s">
        <v>5407</v>
      </c>
      <c r="U1077" s="82" t="s">
        <v>79</v>
      </c>
      <c r="V1077" s="82">
        <v>28018</v>
      </c>
      <c r="W1077" s="82" t="s">
        <v>210</v>
      </c>
      <c r="X1077" s="82" t="s">
        <v>42</v>
      </c>
      <c r="Y1077" s="82" t="s">
        <v>43</v>
      </c>
      <c r="Z1077" s="82">
        <v>0</v>
      </c>
      <c r="AA1077" s="82">
        <v>10</v>
      </c>
      <c r="AB1077" s="82" t="s">
        <v>36</v>
      </c>
      <c r="AC1077" s="82" t="s">
        <v>2905</v>
      </c>
      <c r="AD1077" s="82" t="s">
        <v>44</v>
      </c>
      <c r="AE1077" s="82" t="s">
        <v>45</v>
      </c>
      <c r="AF1077" s="82" t="s">
        <v>6123</v>
      </c>
      <c r="AG1077" s="82" t="s">
        <v>46</v>
      </c>
      <c r="AH1077" s="82">
        <v>375.02</v>
      </c>
      <c r="AI1077" s="82">
        <v>56.65</v>
      </c>
      <c r="AJ1077" s="82">
        <v>160.07</v>
      </c>
      <c r="AK1077" s="82"/>
      <c r="AL1077" s="82">
        <v>591.74</v>
      </c>
      <c r="AM1077" s="82">
        <v>19.72</v>
      </c>
      <c r="AN1077" s="109">
        <f t="shared" si="76"/>
        <v>7.8879999999999999</v>
      </c>
      <c r="AO1077" s="82" t="str">
        <f t="shared" si="74"/>
        <v>2002810</v>
      </c>
      <c r="AP1077" s="82">
        <f>VLOOKUP(AO1077,Centros!$AA$2:$AB$490,2,FALSE)</f>
        <v>110061</v>
      </c>
      <c r="AQ1077" s="82" t="str">
        <f>VLOOKUP(AP1077,Centros!$U$2:$V$281,2,FALSE)</f>
        <v>COL. SAN AGUSTIN - MADRID</v>
      </c>
      <c r="AR1077" s="82" t="str">
        <f>VLOOKUP(A1077,Centros!$AC$2:$AE$349,3,FALSE)</f>
        <v>SMI</v>
      </c>
      <c r="AS1077" s="82">
        <f t="shared" si="75"/>
        <v>110061</v>
      </c>
      <c r="AT1077" s="82">
        <f t="shared" si="77"/>
        <v>20028</v>
      </c>
    </row>
    <row r="1078" spans="1:46" x14ac:dyDescent="0.3">
      <c r="A1078" s="82">
        <v>19228</v>
      </c>
      <c r="B1078" s="82">
        <v>117</v>
      </c>
      <c r="C1078" s="82" t="s">
        <v>7108</v>
      </c>
      <c r="D1078" s="82">
        <v>117</v>
      </c>
      <c r="E1078" s="82" t="s">
        <v>35</v>
      </c>
      <c r="F1078" s="107">
        <v>45901</v>
      </c>
      <c r="G1078" s="82"/>
      <c r="H1078" s="82" t="s">
        <v>7109</v>
      </c>
      <c r="I1078" s="82" t="s">
        <v>7110</v>
      </c>
      <c r="J1078" s="82" t="s">
        <v>7111</v>
      </c>
      <c r="K1078" s="82" t="s">
        <v>7112</v>
      </c>
      <c r="L1078" s="82" t="s">
        <v>7113</v>
      </c>
      <c r="M1078" s="82" t="s">
        <v>7114</v>
      </c>
      <c r="N1078" s="82" t="s">
        <v>5832</v>
      </c>
      <c r="O1078" s="82" t="s">
        <v>38</v>
      </c>
      <c r="P1078" s="82">
        <v>300</v>
      </c>
      <c r="Q1078" s="82" t="s">
        <v>57</v>
      </c>
      <c r="R1078" s="82">
        <v>100</v>
      </c>
      <c r="S1078" s="82">
        <v>38971</v>
      </c>
      <c r="T1078" s="82" t="s">
        <v>2832</v>
      </c>
      <c r="U1078" s="82" t="s">
        <v>58</v>
      </c>
      <c r="V1078" s="82">
        <v>24523</v>
      </c>
      <c r="W1078" s="82" t="s">
        <v>115</v>
      </c>
      <c r="X1078" s="82" t="s">
        <v>42</v>
      </c>
      <c r="Y1078" s="82" t="s">
        <v>36</v>
      </c>
      <c r="Z1078" s="82">
        <v>0</v>
      </c>
      <c r="AA1078" s="82">
        <v>10</v>
      </c>
      <c r="AB1078" s="82" t="s">
        <v>36</v>
      </c>
      <c r="AC1078" s="82" t="s">
        <v>2905</v>
      </c>
      <c r="AD1078" s="82" t="s">
        <v>44</v>
      </c>
      <c r="AE1078" s="82" t="s">
        <v>53</v>
      </c>
      <c r="AF1078" s="82" t="s">
        <v>7115</v>
      </c>
      <c r="AG1078" s="82" t="s">
        <v>46</v>
      </c>
      <c r="AH1078" s="82">
        <v>1313.73</v>
      </c>
      <c r="AI1078" s="82">
        <v>181.29</v>
      </c>
      <c r="AJ1078" s="82">
        <v>640.36</v>
      </c>
      <c r="AK1078" s="82"/>
      <c r="AL1078" s="82">
        <v>2135.38</v>
      </c>
      <c r="AM1078" s="82">
        <v>71.180000000000007</v>
      </c>
      <c r="AN1078" s="109">
        <f t="shared" si="76"/>
        <v>8.8975000000000009</v>
      </c>
      <c r="AO1078" s="82" t="str">
        <f t="shared" si="74"/>
        <v>192288</v>
      </c>
      <c r="AP1078" s="82">
        <f>VLOOKUP(AO1078,Centros!$AA$2:$AB$490,2,FALSE)</f>
        <v>110085</v>
      </c>
      <c r="AQ1078" s="82" t="str">
        <f>VLOOKUP(AP1078,Centros!$U$2:$V$281,2,FALSE)</f>
        <v>COLEGIO VIRGEN DE MIRASIERRA</v>
      </c>
      <c r="AR1078" s="82" t="str">
        <f>VLOOKUP(A1078,Centros!$AC$2:$AE$349,3,FALSE)</f>
        <v>ALGADI</v>
      </c>
      <c r="AS1078" s="82">
        <f t="shared" si="75"/>
        <v>110085</v>
      </c>
      <c r="AT1078" s="82">
        <f t="shared" si="77"/>
        <v>19228</v>
      </c>
    </row>
    <row r="1079" spans="1:46" x14ac:dyDescent="0.3">
      <c r="A1079" s="82">
        <v>19028</v>
      </c>
      <c r="B1079" s="82">
        <v>462</v>
      </c>
      <c r="C1079" s="82" t="s">
        <v>4963</v>
      </c>
      <c r="D1079" s="82">
        <v>462</v>
      </c>
      <c r="E1079" s="82" t="s">
        <v>1229</v>
      </c>
      <c r="F1079" s="107">
        <v>45505</v>
      </c>
      <c r="G1079" s="82"/>
      <c r="H1079" s="82" t="s">
        <v>4964</v>
      </c>
      <c r="I1079" s="82" t="s">
        <v>4965</v>
      </c>
      <c r="J1079" s="82" t="s">
        <v>36</v>
      </c>
      <c r="K1079" s="82" t="s">
        <v>4966</v>
      </c>
      <c r="L1079" s="82" t="s">
        <v>4967</v>
      </c>
      <c r="M1079" s="82" t="s">
        <v>4968</v>
      </c>
      <c r="N1079" s="82" t="s">
        <v>4969</v>
      </c>
      <c r="O1079" s="82" t="s">
        <v>38</v>
      </c>
      <c r="P1079" s="82">
        <v>189</v>
      </c>
      <c r="Q1079" s="82" t="s">
        <v>3252</v>
      </c>
      <c r="R1079" s="82">
        <v>100</v>
      </c>
      <c r="S1079" s="82">
        <v>44732</v>
      </c>
      <c r="T1079" s="82" t="s">
        <v>4471</v>
      </c>
      <c r="U1079" s="82" t="s">
        <v>102</v>
      </c>
      <c r="V1079" s="82">
        <v>35798</v>
      </c>
      <c r="W1079" s="82" t="s">
        <v>357</v>
      </c>
      <c r="X1079" s="82" t="s">
        <v>42</v>
      </c>
      <c r="Y1079" s="82" t="s">
        <v>66</v>
      </c>
      <c r="Z1079" s="82">
        <v>0</v>
      </c>
      <c r="AA1079" s="82">
        <v>10</v>
      </c>
      <c r="AB1079" s="82" t="s">
        <v>36</v>
      </c>
      <c r="AC1079" s="82" t="s">
        <v>2907</v>
      </c>
      <c r="AD1079" s="82" t="s">
        <v>44</v>
      </c>
      <c r="AE1079" s="82" t="s">
        <v>45</v>
      </c>
      <c r="AF1079" s="82" t="s">
        <v>121</v>
      </c>
      <c r="AG1079" s="82" t="s">
        <v>55</v>
      </c>
      <c r="AH1079" s="82">
        <v>1253.48</v>
      </c>
      <c r="AI1079" s="82">
        <v>181.29</v>
      </c>
      <c r="AJ1079" s="82">
        <v>460.13</v>
      </c>
      <c r="AK1079" s="82"/>
      <c r="AL1079" s="82">
        <v>1894.9</v>
      </c>
      <c r="AM1079" s="82">
        <v>63.16</v>
      </c>
      <c r="AN1079" s="109">
        <f t="shared" si="76"/>
        <v>7.8949999999999996</v>
      </c>
      <c r="AO1079" s="82" t="str">
        <f t="shared" ref="AO1079:AO1139" si="78">CONCATENATE(A1079,W1079)</f>
        <v>1902893</v>
      </c>
      <c r="AP1079" s="82">
        <f>VLOOKUP(AO1079,Centros!$AA$2:$AB$490,2,FALSE)</f>
        <v>340807</v>
      </c>
      <c r="AQ1079" s="82" t="str">
        <f>VLOOKUP(AP1079,Centros!$U$2:$V$281,2,FALSE)</f>
        <v>COMUNIDAD NTRA SRA DEL BUEN CONSEJO</v>
      </c>
      <c r="AR1079" s="82" t="str">
        <f>VLOOKUP(A1079,Centros!$AC$2:$AE$349,3,FALSE)</f>
        <v>ALGADI</v>
      </c>
      <c r="AS1079" s="82">
        <f t="shared" ref="AS1079:AS1139" si="79">+AP1079</f>
        <v>340807</v>
      </c>
      <c r="AT1079" s="82">
        <f t="shared" si="77"/>
        <v>19028</v>
      </c>
    </row>
    <row r="1080" spans="1:46" x14ac:dyDescent="0.3">
      <c r="A1080" s="82">
        <v>20028</v>
      </c>
      <c r="B1080" s="82">
        <v>893</v>
      </c>
      <c r="C1080" s="82" t="s">
        <v>7116</v>
      </c>
      <c r="D1080" s="82">
        <v>893</v>
      </c>
      <c r="E1080" s="82" t="s">
        <v>63</v>
      </c>
      <c r="F1080" s="107">
        <v>45908</v>
      </c>
      <c r="G1080" s="82"/>
      <c r="H1080" s="82" t="s">
        <v>7117</v>
      </c>
      <c r="I1080" s="82" t="s">
        <v>7118</v>
      </c>
      <c r="J1080" s="82" t="s">
        <v>36</v>
      </c>
      <c r="K1080" s="82" t="s">
        <v>7119</v>
      </c>
      <c r="L1080" s="82" t="s">
        <v>7120</v>
      </c>
      <c r="M1080" s="82" t="s">
        <v>7121</v>
      </c>
      <c r="N1080" s="82" t="s">
        <v>37</v>
      </c>
      <c r="O1080" s="82" t="s">
        <v>38</v>
      </c>
      <c r="P1080" s="82">
        <v>300</v>
      </c>
      <c r="Q1080" s="82" t="s">
        <v>78</v>
      </c>
      <c r="R1080" s="82">
        <v>25</v>
      </c>
      <c r="S1080" s="82">
        <v>45544</v>
      </c>
      <c r="T1080" s="82" t="s">
        <v>5580</v>
      </c>
      <c r="U1080" s="82" t="s">
        <v>79</v>
      </c>
      <c r="V1080" s="82">
        <v>32670</v>
      </c>
      <c r="W1080" s="82" t="s">
        <v>227</v>
      </c>
      <c r="X1080" s="82" t="s">
        <v>42</v>
      </c>
      <c r="Y1080" s="82" t="s">
        <v>52</v>
      </c>
      <c r="Z1080" s="82">
        <v>0</v>
      </c>
      <c r="AA1080" s="82">
        <v>10</v>
      </c>
      <c r="AB1080" s="82" t="s">
        <v>36</v>
      </c>
      <c r="AC1080" s="82" t="s">
        <v>2905</v>
      </c>
      <c r="AD1080" s="82" t="s">
        <v>44</v>
      </c>
      <c r="AE1080" s="82" t="s">
        <v>45</v>
      </c>
      <c r="AF1080" s="82" t="s">
        <v>79</v>
      </c>
      <c r="AG1080" s="82" t="s">
        <v>46</v>
      </c>
      <c r="AH1080" s="82">
        <v>300.01</v>
      </c>
      <c r="AI1080" s="82">
        <v>45.32</v>
      </c>
      <c r="AJ1080" s="82">
        <v>126.95</v>
      </c>
      <c r="AK1080" s="82"/>
      <c r="AL1080" s="82">
        <v>472.28</v>
      </c>
      <c r="AM1080" s="82">
        <v>15.74</v>
      </c>
      <c r="AN1080" s="109">
        <f t="shared" si="76"/>
        <v>7.87</v>
      </c>
      <c r="AO1080" s="82" t="str">
        <f t="shared" si="78"/>
        <v>2002834</v>
      </c>
      <c r="AP1080" s="82">
        <f>VLOOKUP(AO1080,Centros!$AA$2:$AB$490,2,FALSE)</f>
        <v>110204</v>
      </c>
      <c r="AQ1080" s="82" t="str">
        <f>VLOOKUP(AP1080,Centros!$U$2:$V$281,2,FALSE)</f>
        <v>GREDOS SAN DIEGO - LAS ROZAS</v>
      </c>
      <c r="AR1080" s="82" t="str">
        <f>VLOOKUP(A1080,Centros!$AC$2:$AE$349,3,FALSE)</f>
        <v>SMI</v>
      </c>
      <c r="AS1080" s="82">
        <f t="shared" si="79"/>
        <v>110204</v>
      </c>
      <c r="AT1080" s="82">
        <f t="shared" si="77"/>
        <v>20028</v>
      </c>
    </row>
    <row r="1081" spans="1:46" x14ac:dyDescent="0.3">
      <c r="A1081" s="82">
        <v>20003</v>
      </c>
      <c r="B1081" s="82">
        <v>7</v>
      </c>
      <c r="C1081" s="82" t="s">
        <v>10222</v>
      </c>
      <c r="D1081" s="82">
        <v>7</v>
      </c>
      <c r="E1081" s="82" t="s">
        <v>7670</v>
      </c>
      <c r="F1081" s="107">
        <v>45931</v>
      </c>
      <c r="G1081" s="82"/>
      <c r="H1081" s="82" t="s">
        <v>10223</v>
      </c>
      <c r="I1081" s="82" t="s">
        <v>10224</v>
      </c>
      <c r="J1081" s="82" t="s">
        <v>10225</v>
      </c>
      <c r="K1081" s="82" t="s">
        <v>10226</v>
      </c>
      <c r="L1081" s="82" t="s">
        <v>10227</v>
      </c>
      <c r="M1081" s="82" t="s">
        <v>10228</v>
      </c>
      <c r="N1081" s="82" t="s">
        <v>156</v>
      </c>
      <c r="O1081" s="82" t="s">
        <v>157</v>
      </c>
      <c r="P1081" s="82">
        <v>300</v>
      </c>
      <c r="Q1081" s="82" t="s">
        <v>78</v>
      </c>
      <c r="R1081" s="82">
        <v>31.25</v>
      </c>
      <c r="S1081" s="82">
        <v>39356</v>
      </c>
      <c r="T1081" s="82" t="s">
        <v>7676</v>
      </c>
      <c r="U1081" s="82" t="s">
        <v>6611</v>
      </c>
      <c r="V1081" s="82">
        <v>26714</v>
      </c>
      <c r="W1081" s="82" t="s">
        <v>70</v>
      </c>
      <c r="X1081" s="82" t="s">
        <v>42</v>
      </c>
      <c r="Y1081" s="82" t="s">
        <v>36</v>
      </c>
      <c r="Z1081" s="82">
        <v>0</v>
      </c>
      <c r="AA1081" s="82">
        <v>10</v>
      </c>
      <c r="AB1081" s="82" t="s">
        <v>36</v>
      </c>
      <c r="AC1081" s="82" t="s">
        <v>2910</v>
      </c>
      <c r="AD1081" s="82" t="s">
        <v>44</v>
      </c>
      <c r="AE1081" s="82" t="s">
        <v>45</v>
      </c>
      <c r="AF1081" s="82" t="s">
        <v>5324</v>
      </c>
      <c r="AG1081" s="82" t="s">
        <v>46</v>
      </c>
      <c r="AH1081" s="82">
        <v>454.24</v>
      </c>
      <c r="AI1081" s="82"/>
      <c r="AJ1081" s="82">
        <v>160.07</v>
      </c>
      <c r="AK1081" s="82"/>
      <c r="AL1081" s="82">
        <v>614.30999999999995</v>
      </c>
      <c r="AM1081" s="82">
        <v>20.48</v>
      </c>
      <c r="AN1081" s="109">
        <f t="shared" si="76"/>
        <v>8.1920000000000002</v>
      </c>
      <c r="AO1081" s="82" t="str">
        <f t="shared" si="78"/>
        <v>200031</v>
      </c>
      <c r="AP1081" s="82">
        <f>VLOOKUP(AO1081,Centros!$AA$2:$AB$490,2,FALSE)</f>
        <v>110050</v>
      </c>
      <c r="AQ1081" s="82" t="str">
        <f>VLOOKUP(AP1081,Centros!$U$2:$V$281,2,FALSE)</f>
        <v>PADRE DEHON</v>
      </c>
      <c r="AR1081" s="82" t="str">
        <f>VLOOKUP(A1081,Centros!$AC$2:$AE$349,3,FALSE)</f>
        <v>SMI</v>
      </c>
      <c r="AS1081" s="82">
        <f t="shared" si="79"/>
        <v>110050</v>
      </c>
      <c r="AT1081" s="82">
        <f t="shared" si="77"/>
        <v>20003</v>
      </c>
    </row>
    <row r="1082" spans="1:46" x14ac:dyDescent="0.3">
      <c r="A1082" s="82">
        <v>20028</v>
      </c>
      <c r="B1082" s="82">
        <v>807</v>
      </c>
      <c r="C1082" s="82" t="s">
        <v>10229</v>
      </c>
      <c r="D1082" s="82">
        <v>807</v>
      </c>
      <c r="E1082" s="82" t="s">
        <v>63</v>
      </c>
      <c r="F1082" s="107">
        <v>45931</v>
      </c>
      <c r="G1082" s="82"/>
      <c r="H1082" s="82" t="s">
        <v>10230</v>
      </c>
      <c r="I1082" s="82" t="s">
        <v>10231</v>
      </c>
      <c r="J1082" s="82" t="s">
        <v>36</v>
      </c>
      <c r="K1082" s="82" t="s">
        <v>10232</v>
      </c>
      <c r="L1082" s="82" t="s">
        <v>101</v>
      </c>
      <c r="M1082" s="82" t="s">
        <v>10233</v>
      </c>
      <c r="N1082" s="82" t="s">
        <v>37</v>
      </c>
      <c r="O1082" s="82" t="s">
        <v>38</v>
      </c>
      <c r="P1082" s="82">
        <v>300</v>
      </c>
      <c r="Q1082" s="82" t="s">
        <v>57</v>
      </c>
      <c r="R1082" s="82">
        <v>31.25</v>
      </c>
      <c r="S1082" s="82">
        <v>45299</v>
      </c>
      <c r="T1082" s="82" t="s">
        <v>6067</v>
      </c>
      <c r="U1082" s="82" t="s">
        <v>79</v>
      </c>
      <c r="V1082" s="82">
        <v>22941</v>
      </c>
      <c r="W1082" s="82" t="s">
        <v>204</v>
      </c>
      <c r="X1082" s="82" t="s">
        <v>42</v>
      </c>
      <c r="Y1082" s="82" t="s">
        <v>52</v>
      </c>
      <c r="Z1082" s="82">
        <v>0</v>
      </c>
      <c r="AA1082" s="82">
        <v>10</v>
      </c>
      <c r="AB1082" s="82" t="s">
        <v>36</v>
      </c>
      <c r="AC1082" s="82" t="s">
        <v>2905</v>
      </c>
      <c r="AD1082" s="82" t="s">
        <v>44</v>
      </c>
      <c r="AE1082" s="82" t="s">
        <v>45</v>
      </c>
      <c r="AF1082" s="82" t="s">
        <v>79</v>
      </c>
      <c r="AG1082" s="82" t="s">
        <v>46</v>
      </c>
      <c r="AH1082" s="82">
        <v>375.02</v>
      </c>
      <c r="AI1082" s="82">
        <v>56.65</v>
      </c>
      <c r="AJ1082" s="82">
        <v>160.07</v>
      </c>
      <c r="AK1082" s="82"/>
      <c r="AL1082" s="82">
        <v>591.74</v>
      </c>
      <c r="AM1082" s="82">
        <v>19.72</v>
      </c>
      <c r="AN1082" s="109">
        <f t="shared" si="76"/>
        <v>7.8879999999999999</v>
      </c>
      <c r="AO1082" s="82" t="str">
        <f t="shared" si="78"/>
        <v>2002830</v>
      </c>
      <c r="AP1082" s="82">
        <f>VLOOKUP(AO1082,Centros!$AA$2:$AB$490,2,FALSE)</f>
        <v>110002</v>
      </c>
      <c r="AQ1082" s="82" t="str">
        <f>VLOOKUP(AP1082,Centros!$U$2:$V$281,2,FALSE)</f>
        <v>CEIIP JOVELLANOS LM</v>
      </c>
      <c r="AR1082" s="82" t="str">
        <f>VLOOKUP(A1082,Centros!$AC$2:$AE$349,3,FALSE)</f>
        <v>SMI</v>
      </c>
      <c r="AS1082" s="82">
        <f t="shared" si="79"/>
        <v>110002</v>
      </c>
      <c r="AT1082" s="82">
        <f t="shared" si="77"/>
        <v>20028</v>
      </c>
    </row>
    <row r="1083" spans="1:46" x14ac:dyDescent="0.3">
      <c r="A1083" s="82">
        <v>19228</v>
      </c>
      <c r="B1083" s="82">
        <v>792</v>
      </c>
      <c r="C1083" s="82" t="s">
        <v>4970</v>
      </c>
      <c r="D1083" s="82">
        <v>792</v>
      </c>
      <c r="E1083" s="82" t="s">
        <v>35</v>
      </c>
      <c r="F1083" s="107">
        <v>44562</v>
      </c>
      <c r="G1083" s="82"/>
      <c r="H1083" s="82" t="s">
        <v>4971</v>
      </c>
      <c r="I1083" s="82" t="s">
        <v>4972</v>
      </c>
      <c r="J1083" s="82" t="s">
        <v>4973</v>
      </c>
      <c r="K1083" s="82" t="s">
        <v>36</v>
      </c>
      <c r="L1083" s="82" t="s">
        <v>4974</v>
      </c>
      <c r="M1083" s="82" t="s">
        <v>4975</v>
      </c>
      <c r="N1083" s="82" t="s">
        <v>238</v>
      </c>
      <c r="O1083" s="82" t="s">
        <v>38</v>
      </c>
      <c r="P1083" s="82">
        <v>100</v>
      </c>
      <c r="Q1083" s="82" t="s">
        <v>2951</v>
      </c>
      <c r="R1083" s="82">
        <v>100</v>
      </c>
      <c r="S1083" s="82">
        <v>36439</v>
      </c>
      <c r="T1083" s="82" t="s">
        <v>2844</v>
      </c>
      <c r="U1083" s="82" t="s">
        <v>427</v>
      </c>
      <c r="V1083" s="82">
        <v>24090</v>
      </c>
      <c r="W1083" s="82" t="s">
        <v>96</v>
      </c>
      <c r="X1083" s="82" t="s">
        <v>42</v>
      </c>
      <c r="Y1083" s="82" t="s">
        <v>36</v>
      </c>
      <c r="Z1083" s="82">
        <v>0</v>
      </c>
      <c r="AA1083" s="82">
        <v>6</v>
      </c>
      <c r="AB1083" s="82" t="s">
        <v>36</v>
      </c>
      <c r="AC1083" s="82" t="s">
        <v>2972</v>
      </c>
      <c r="AD1083" s="82" t="s">
        <v>97</v>
      </c>
      <c r="AE1083" s="82" t="s">
        <v>3766</v>
      </c>
      <c r="AF1083" s="82" t="s">
        <v>88</v>
      </c>
      <c r="AG1083" s="82" t="s">
        <v>46</v>
      </c>
      <c r="AH1083" s="82">
        <v>1840.92</v>
      </c>
      <c r="AI1083" s="82"/>
      <c r="AJ1083" s="82">
        <v>-836.32</v>
      </c>
      <c r="AK1083" s="82"/>
      <c r="AL1083" s="82">
        <v>1004.6</v>
      </c>
      <c r="AM1083" s="82">
        <v>33.49</v>
      </c>
      <c r="AN1083" s="109">
        <f t="shared" si="76"/>
        <v>4.1862500000000002</v>
      </c>
      <c r="AO1083" s="82" t="str">
        <f t="shared" si="78"/>
        <v>1922876</v>
      </c>
      <c r="AP1083" s="82">
        <f>VLOOKUP(AO1083,Centros!$AA$2:$AB$490,2,FALSE)</f>
        <v>400001</v>
      </c>
      <c r="AQ1083" s="82" t="str">
        <f>VLOOKUP(AP1083,Centros!$U$2:$V$281,2,FALSE)</f>
        <v>CASA DE EJERCICIOS SAN JOSE</v>
      </c>
      <c r="AR1083" s="82" t="str">
        <f>VLOOKUP(A1083,Centros!$AC$2:$AE$349,3,FALSE)</f>
        <v>ALGADI</v>
      </c>
      <c r="AS1083" s="82">
        <f t="shared" si="79"/>
        <v>400001</v>
      </c>
      <c r="AT1083" s="82">
        <f t="shared" si="77"/>
        <v>19228</v>
      </c>
    </row>
    <row r="1084" spans="1:46" x14ac:dyDescent="0.3">
      <c r="A1084" s="82">
        <v>20003</v>
      </c>
      <c r="B1084" s="82">
        <v>9</v>
      </c>
      <c r="C1084" s="82" t="s">
        <v>10234</v>
      </c>
      <c r="D1084" s="82">
        <v>9</v>
      </c>
      <c r="E1084" s="82" t="s">
        <v>7670</v>
      </c>
      <c r="F1084" s="107">
        <v>45931</v>
      </c>
      <c r="G1084" s="82"/>
      <c r="H1084" s="82" t="s">
        <v>10235</v>
      </c>
      <c r="I1084" s="82" t="s">
        <v>10236</v>
      </c>
      <c r="J1084" s="82" t="s">
        <v>36</v>
      </c>
      <c r="K1084" s="82" t="s">
        <v>10237</v>
      </c>
      <c r="L1084" s="82" t="s">
        <v>10238</v>
      </c>
      <c r="M1084" s="82" t="s">
        <v>10239</v>
      </c>
      <c r="N1084" s="82" t="s">
        <v>156</v>
      </c>
      <c r="O1084" s="82" t="s">
        <v>157</v>
      </c>
      <c r="P1084" s="82">
        <v>300</v>
      </c>
      <c r="Q1084" s="82" t="s">
        <v>78</v>
      </c>
      <c r="R1084" s="82">
        <v>28.12</v>
      </c>
      <c r="S1084" s="82">
        <v>44838</v>
      </c>
      <c r="T1084" s="82" t="s">
        <v>7676</v>
      </c>
      <c r="U1084" s="82" t="s">
        <v>5261</v>
      </c>
      <c r="V1084" s="82">
        <v>33252</v>
      </c>
      <c r="W1084" s="82" t="s">
        <v>70</v>
      </c>
      <c r="X1084" s="82" t="s">
        <v>42</v>
      </c>
      <c r="Y1084" s="82" t="s">
        <v>52</v>
      </c>
      <c r="Z1084" s="82">
        <v>0</v>
      </c>
      <c r="AA1084" s="82">
        <v>10</v>
      </c>
      <c r="AB1084" s="82" t="s">
        <v>36</v>
      </c>
      <c r="AC1084" s="82" t="s">
        <v>2910</v>
      </c>
      <c r="AD1084" s="82" t="s">
        <v>44</v>
      </c>
      <c r="AE1084" s="82" t="s">
        <v>45</v>
      </c>
      <c r="AF1084" s="82" t="s">
        <v>10240</v>
      </c>
      <c r="AG1084" s="82" t="s">
        <v>46</v>
      </c>
      <c r="AH1084" s="82">
        <v>408.74</v>
      </c>
      <c r="AI1084" s="82"/>
      <c r="AJ1084" s="82">
        <v>143.52000000000001</v>
      </c>
      <c r="AK1084" s="82"/>
      <c r="AL1084" s="82">
        <v>552.26</v>
      </c>
      <c r="AM1084" s="82">
        <v>18.41</v>
      </c>
      <c r="AN1084" s="109">
        <f t="shared" si="76"/>
        <v>8.1836770981507829</v>
      </c>
      <c r="AO1084" s="82" t="str">
        <f t="shared" si="78"/>
        <v>200031</v>
      </c>
      <c r="AP1084" s="82">
        <f>VLOOKUP(AO1084,Centros!$AA$2:$AB$490,2,FALSE)</f>
        <v>110050</v>
      </c>
      <c r="AQ1084" s="82" t="str">
        <f>VLOOKUP(AP1084,Centros!$U$2:$V$281,2,FALSE)</f>
        <v>PADRE DEHON</v>
      </c>
      <c r="AR1084" s="82" t="str">
        <f>VLOOKUP(A1084,Centros!$AC$2:$AE$349,3,FALSE)</f>
        <v>SMI</v>
      </c>
      <c r="AS1084" s="82">
        <f t="shared" si="79"/>
        <v>110050</v>
      </c>
      <c r="AT1084" s="82">
        <f t="shared" si="77"/>
        <v>20003</v>
      </c>
    </row>
    <row r="1085" spans="1:46" x14ac:dyDescent="0.3">
      <c r="A1085" s="82">
        <v>19203</v>
      </c>
      <c r="B1085" s="82">
        <v>4</v>
      </c>
      <c r="C1085" s="82" t="s">
        <v>4976</v>
      </c>
      <c r="D1085" s="82">
        <v>4</v>
      </c>
      <c r="E1085" s="82" t="s">
        <v>1231</v>
      </c>
      <c r="F1085" s="107">
        <v>44348</v>
      </c>
      <c r="G1085" s="82"/>
      <c r="H1085" s="82" t="s">
        <v>4977</v>
      </c>
      <c r="I1085" s="82" t="s">
        <v>4978</v>
      </c>
      <c r="J1085" s="82" t="s">
        <v>4979</v>
      </c>
      <c r="K1085" s="82" t="s">
        <v>4979</v>
      </c>
      <c r="L1085" s="82" t="s">
        <v>4980</v>
      </c>
      <c r="M1085" s="82" t="s">
        <v>4981</v>
      </c>
      <c r="N1085" s="82" t="s">
        <v>156</v>
      </c>
      <c r="O1085" s="82" t="s">
        <v>157</v>
      </c>
      <c r="P1085" s="82">
        <v>100</v>
      </c>
      <c r="Q1085" s="82" t="s">
        <v>2951</v>
      </c>
      <c r="R1085" s="82">
        <v>100</v>
      </c>
      <c r="S1085" s="82">
        <v>39692</v>
      </c>
      <c r="T1085" s="82" t="s">
        <v>1232</v>
      </c>
      <c r="U1085" s="82" t="s">
        <v>1233</v>
      </c>
      <c r="V1085" s="82">
        <v>23565</v>
      </c>
      <c r="W1085" s="82" t="s">
        <v>70</v>
      </c>
      <c r="X1085" s="82" t="s">
        <v>42</v>
      </c>
      <c r="Y1085" s="82" t="s">
        <v>36</v>
      </c>
      <c r="Z1085" s="82">
        <v>0</v>
      </c>
      <c r="AA1085" s="82">
        <v>6</v>
      </c>
      <c r="AB1085" s="82" t="s">
        <v>36</v>
      </c>
      <c r="AC1085" s="82" t="s">
        <v>2910</v>
      </c>
      <c r="AD1085" s="82" t="s">
        <v>44</v>
      </c>
      <c r="AE1085" s="82" t="s">
        <v>61</v>
      </c>
      <c r="AF1085" s="82" t="s">
        <v>71</v>
      </c>
      <c r="AG1085" s="82" t="s">
        <v>46</v>
      </c>
      <c r="AH1085" s="82">
        <v>1405.21</v>
      </c>
      <c r="AI1085" s="82">
        <v>217.86</v>
      </c>
      <c r="AJ1085" s="82">
        <v>520.51</v>
      </c>
      <c r="AK1085" s="82"/>
      <c r="AL1085" s="82">
        <v>2143.58</v>
      </c>
      <c r="AM1085" s="82">
        <v>71.45</v>
      </c>
      <c r="AN1085" s="109">
        <f t="shared" si="76"/>
        <v>8.9312500000000004</v>
      </c>
      <c r="AO1085" s="82" t="str">
        <f t="shared" si="78"/>
        <v>192031</v>
      </c>
      <c r="AP1085" s="82">
        <f>VLOOKUP(AO1085,Centros!$AA$2:$AB$490,2,FALSE)</f>
        <v>110050</v>
      </c>
      <c r="AQ1085" s="82" t="str">
        <f>VLOOKUP(AP1085,Centros!$U$2:$V$281,2,FALSE)</f>
        <v>PADRE DEHON</v>
      </c>
      <c r="AR1085" s="82" t="str">
        <f>VLOOKUP(A1085,Centros!$AC$2:$AE$349,3,FALSE)</f>
        <v>ALGADI</v>
      </c>
      <c r="AS1085" s="82">
        <f t="shared" si="79"/>
        <v>110050</v>
      </c>
      <c r="AT1085" s="82">
        <f t="shared" si="77"/>
        <v>19203</v>
      </c>
    </row>
    <row r="1086" spans="1:46" x14ac:dyDescent="0.3">
      <c r="A1086" s="82">
        <v>19228</v>
      </c>
      <c r="B1086" s="82">
        <v>2182</v>
      </c>
      <c r="C1086" s="82" t="s">
        <v>7122</v>
      </c>
      <c r="D1086" s="82">
        <v>2182</v>
      </c>
      <c r="E1086" s="82" t="s">
        <v>35</v>
      </c>
      <c r="F1086" s="107">
        <v>45894</v>
      </c>
      <c r="G1086" s="82"/>
      <c r="H1086" s="82" t="s">
        <v>7123</v>
      </c>
      <c r="I1086" s="82" t="s">
        <v>7124</v>
      </c>
      <c r="J1086" s="82" t="s">
        <v>36</v>
      </c>
      <c r="K1086" s="82" t="s">
        <v>7125</v>
      </c>
      <c r="L1086" s="82" t="s">
        <v>7126</v>
      </c>
      <c r="M1086" s="82" t="s">
        <v>7127</v>
      </c>
      <c r="N1086" s="82" t="s">
        <v>37</v>
      </c>
      <c r="O1086" s="82" t="s">
        <v>38</v>
      </c>
      <c r="P1086" s="82">
        <v>100</v>
      </c>
      <c r="Q1086" s="82" t="s">
        <v>2951</v>
      </c>
      <c r="R1086" s="82">
        <v>100</v>
      </c>
      <c r="S1086" s="82">
        <v>45894</v>
      </c>
      <c r="T1086" s="82" t="s">
        <v>2830</v>
      </c>
      <c r="U1086" s="82" t="s">
        <v>155</v>
      </c>
      <c r="V1086" s="82">
        <v>31855</v>
      </c>
      <c r="W1086" s="82" t="s">
        <v>80</v>
      </c>
      <c r="X1086" s="82" t="s">
        <v>51</v>
      </c>
      <c r="Y1086" s="82" t="s">
        <v>52</v>
      </c>
      <c r="Z1086" s="82">
        <v>0</v>
      </c>
      <c r="AA1086" s="82">
        <v>6</v>
      </c>
      <c r="AB1086" s="82" t="s">
        <v>36</v>
      </c>
      <c r="AC1086" s="82" t="s">
        <v>2905</v>
      </c>
      <c r="AD1086" s="82" t="s">
        <v>44</v>
      </c>
      <c r="AE1086" s="82" t="s">
        <v>45</v>
      </c>
      <c r="AF1086" s="82" t="s">
        <v>155</v>
      </c>
      <c r="AG1086" s="82" t="s">
        <v>46</v>
      </c>
      <c r="AH1086" s="82">
        <v>1300</v>
      </c>
      <c r="AI1086" s="82">
        <v>216.67</v>
      </c>
      <c r="AJ1086" s="82">
        <v>486.39</v>
      </c>
      <c r="AK1086" s="82"/>
      <c r="AL1086" s="82">
        <v>2003.06</v>
      </c>
      <c r="AM1086" s="82">
        <v>66.77</v>
      </c>
      <c r="AN1086" s="109">
        <f t="shared" si="76"/>
        <v>8.3462499999999995</v>
      </c>
      <c r="AO1086" s="82" t="str">
        <f t="shared" si="78"/>
        <v>192287</v>
      </c>
      <c r="AP1086" s="82">
        <f>VLOOKUP(AO1086,Centros!$AA$2:$AB$490,2,FALSE)</f>
        <v>120028</v>
      </c>
      <c r="AQ1086" s="82" t="str">
        <f>VLOOKUP(AP1086,Centros!$U$2:$V$281,2,FALSE)</f>
        <v>C.M.STA.MARIA DEL PINO</v>
      </c>
      <c r="AR1086" s="82" t="str">
        <f>VLOOKUP(A1086,Centros!$AC$2:$AE$349,3,FALSE)</f>
        <v>ALGADI</v>
      </c>
      <c r="AS1086" s="82">
        <f t="shared" si="79"/>
        <v>120028</v>
      </c>
      <c r="AT1086" s="82">
        <f t="shared" si="77"/>
        <v>19228</v>
      </c>
    </row>
    <row r="1087" spans="1:46" x14ac:dyDescent="0.3">
      <c r="A1087" s="82">
        <v>19203</v>
      </c>
      <c r="B1087" s="82">
        <v>48</v>
      </c>
      <c r="C1087" s="82" t="s">
        <v>7128</v>
      </c>
      <c r="D1087" s="82">
        <v>48</v>
      </c>
      <c r="E1087" s="82" t="s">
        <v>1231</v>
      </c>
      <c r="F1087" s="107">
        <v>45894</v>
      </c>
      <c r="G1087" s="82"/>
      <c r="H1087" s="82" t="s">
        <v>7129</v>
      </c>
      <c r="I1087" s="82" t="s">
        <v>7130</v>
      </c>
      <c r="J1087" s="82" t="s">
        <v>36</v>
      </c>
      <c r="K1087" s="82" t="s">
        <v>7131</v>
      </c>
      <c r="L1087" s="82" t="s">
        <v>7132</v>
      </c>
      <c r="M1087" s="82" t="s">
        <v>7133</v>
      </c>
      <c r="N1087" s="82" t="s">
        <v>347</v>
      </c>
      <c r="O1087" s="82" t="s">
        <v>157</v>
      </c>
      <c r="P1087" s="82">
        <v>389</v>
      </c>
      <c r="Q1087" s="82" t="s">
        <v>167</v>
      </c>
      <c r="R1087" s="82">
        <v>50</v>
      </c>
      <c r="S1087" s="82">
        <v>45593</v>
      </c>
      <c r="T1087" s="82" t="s">
        <v>1232</v>
      </c>
      <c r="U1087" s="82" t="s">
        <v>40</v>
      </c>
      <c r="V1087" s="82">
        <v>26156</v>
      </c>
      <c r="W1087" s="82" t="s">
        <v>70</v>
      </c>
      <c r="X1087" s="82" t="s">
        <v>42</v>
      </c>
      <c r="Y1087" s="82" t="s">
        <v>52</v>
      </c>
      <c r="Z1087" s="82">
        <v>0</v>
      </c>
      <c r="AA1087" s="82">
        <v>10</v>
      </c>
      <c r="AB1087" s="82" t="s">
        <v>36</v>
      </c>
      <c r="AC1087" s="82" t="s">
        <v>2910</v>
      </c>
      <c r="AD1087" s="82" t="s">
        <v>44</v>
      </c>
      <c r="AE1087" s="82" t="s">
        <v>45</v>
      </c>
      <c r="AF1087" s="82" t="s">
        <v>54</v>
      </c>
      <c r="AG1087" s="82" t="s">
        <v>46</v>
      </c>
      <c r="AH1087" s="82">
        <v>685.88</v>
      </c>
      <c r="AI1087" s="82"/>
      <c r="AJ1087" s="82">
        <v>-392.59</v>
      </c>
      <c r="AK1087" s="82"/>
      <c r="AL1087" s="82">
        <v>293.29000000000002</v>
      </c>
      <c r="AM1087" s="82">
        <v>9.4600000000000009</v>
      </c>
      <c r="AN1087" s="109">
        <f t="shared" si="76"/>
        <v>2.3650000000000002</v>
      </c>
      <c r="AO1087" s="82" t="str">
        <f t="shared" si="78"/>
        <v>192031</v>
      </c>
      <c r="AP1087" s="82">
        <f>VLOOKUP(AO1087,Centros!$AA$2:$AB$490,2,FALSE)</f>
        <v>110050</v>
      </c>
      <c r="AQ1087" s="82" t="str">
        <f>VLOOKUP(AP1087,Centros!$U$2:$V$281,2,FALSE)</f>
        <v>PADRE DEHON</v>
      </c>
      <c r="AR1087" s="82" t="str">
        <f>VLOOKUP(A1087,Centros!$AC$2:$AE$349,3,FALSE)</f>
        <v>ALGADI</v>
      </c>
      <c r="AS1087" s="82">
        <f t="shared" si="79"/>
        <v>110050</v>
      </c>
      <c r="AT1087" s="82">
        <f t="shared" si="77"/>
        <v>19203</v>
      </c>
    </row>
    <row r="1088" spans="1:46" x14ac:dyDescent="0.3">
      <c r="A1088" s="82">
        <v>20028</v>
      </c>
      <c r="B1088" s="82">
        <v>1077</v>
      </c>
      <c r="C1088" s="82" t="s">
        <v>10241</v>
      </c>
      <c r="D1088" s="82">
        <v>1077</v>
      </c>
      <c r="E1088" s="82" t="s">
        <v>63</v>
      </c>
      <c r="F1088" s="107">
        <v>45910</v>
      </c>
      <c r="G1088" s="82"/>
      <c r="H1088" s="82" t="s">
        <v>10242</v>
      </c>
      <c r="I1088" s="82" t="s">
        <v>10243</v>
      </c>
      <c r="J1088" s="82" t="s">
        <v>36</v>
      </c>
      <c r="K1088" s="82" t="s">
        <v>10244</v>
      </c>
      <c r="L1088" s="82" t="s">
        <v>10245</v>
      </c>
      <c r="M1088" s="82" t="s">
        <v>10246</v>
      </c>
      <c r="N1088" s="82" t="s">
        <v>37</v>
      </c>
      <c r="O1088" s="82" t="s">
        <v>38</v>
      </c>
      <c r="P1088" s="82">
        <v>510</v>
      </c>
      <c r="Q1088" s="82" t="s">
        <v>48</v>
      </c>
      <c r="R1088" s="82">
        <v>31.25</v>
      </c>
      <c r="S1088" s="82">
        <v>45910</v>
      </c>
      <c r="T1088" s="82" t="s">
        <v>5407</v>
      </c>
      <c r="U1088" s="82" t="s">
        <v>79</v>
      </c>
      <c r="V1088" s="82">
        <v>31327</v>
      </c>
      <c r="W1088" s="82" t="s">
        <v>210</v>
      </c>
      <c r="X1088" s="82" t="s">
        <v>42</v>
      </c>
      <c r="Y1088" s="82" t="s">
        <v>43</v>
      </c>
      <c r="Z1088" s="82">
        <v>0</v>
      </c>
      <c r="AA1088" s="82">
        <v>10</v>
      </c>
      <c r="AB1088" s="82" t="s">
        <v>36</v>
      </c>
      <c r="AC1088" s="82" t="s">
        <v>2905</v>
      </c>
      <c r="AD1088" s="82" t="s">
        <v>44</v>
      </c>
      <c r="AE1088" s="82" t="s">
        <v>45</v>
      </c>
      <c r="AF1088" s="82" t="s">
        <v>5324</v>
      </c>
      <c r="AG1088" s="82" t="s">
        <v>46</v>
      </c>
      <c r="AH1088" s="82">
        <v>375.01</v>
      </c>
      <c r="AI1088" s="82">
        <v>56.65</v>
      </c>
      <c r="AJ1088" s="82">
        <v>160.07</v>
      </c>
      <c r="AK1088" s="82"/>
      <c r="AL1088" s="82">
        <v>591.73</v>
      </c>
      <c r="AM1088" s="82">
        <v>19.72</v>
      </c>
      <c r="AN1088" s="109">
        <f t="shared" si="76"/>
        <v>7.8879999999999999</v>
      </c>
      <c r="AO1088" s="82" t="str">
        <f t="shared" si="78"/>
        <v>2002810</v>
      </c>
      <c r="AP1088" s="82">
        <f>VLOOKUP(AO1088,Centros!$AA$2:$AB$490,2,FALSE)</f>
        <v>110061</v>
      </c>
      <c r="AQ1088" s="82" t="str">
        <f>VLOOKUP(AP1088,Centros!$U$2:$V$281,2,FALSE)</f>
        <v>COL. SAN AGUSTIN - MADRID</v>
      </c>
      <c r="AR1088" s="82" t="str">
        <f>VLOOKUP(A1088,Centros!$AC$2:$AE$349,3,FALSE)</f>
        <v>SMI</v>
      </c>
      <c r="AS1088" s="82">
        <f t="shared" si="79"/>
        <v>110061</v>
      </c>
      <c r="AT1088" s="82">
        <f t="shared" si="77"/>
        <v>20028</v>
      </c>
    </row>
    <row r="1089" spans="1:46" x14ac:dyDescent="0.3">
      <c r="A1089" s="82">
        <v>19228</v>
      </c>
      <c r="B1089" s="82">
        <v>798</v>
      </c>
      <c r="C1089" s="82" t="s">
        <v>4982</v>
      </c>
      <c r="D1089" s="82">
        <v>798</v>
      </c>
      <c r="E1089" s="82" t="s">
        <v>35</v>
      </c>
      <c r="F1089" s="107">
        <v>44566</v>
      </c>
      <c r="G1089" s="82"/>
      <c r="H1089" s="82" t="s">
        <v>4983</v>
      </c>
      <c r="I1089" s="82" t="s">
        <v>4984</v>
      </c>
      <c r="J1089" s="82" t="s">
        <v>36</v>
      </c>
      <c r="K1089" s="82" t="s">
        <v>4985</v>
      </c>
      <c r="L1089" s="82" t="s">
        <v>4986</v>
      </c>
      <c r="M1089" s="82" t="s">
        <v>4987</v>
      </c>
      <c r="N1089" s="82" t="s">
        <v>37</v>
      </c>
      <c r="O1089" s="82" t="s">
        <v>38</v>
      </c>
      <c r="P1089" s="82">
        <v>200</v>
      </c>
      <c r="Q1089" s="82" t="s">
        <v>2925</v>
      </c>
      <c r="R1089" s="82">
        <v>51.28</v>
      </c>
      <c r="S1089" s="82">
        <v>36619</v>
      </c>
      <c r="T1089" s="82" t="s">
        <v>2840</v>
      </c>
      <c r="U1089" s="82" t="s">
        <v>90</v>
      </c>
      <c r="V1089" s="82">
        <v>22861</v>
      </c>
      <c r="W1089" s="82" t="s">
        <v>71</v>
      </c>
      <c r="X1089" s="82" t="s">
        <v>42</v>
      </c>
      <c r="Y1089" s="82" t="s">
        <v>36</v>
      </c>
      <c r="Z1089" s="82">
        <v>0</v>
      </c>
      <c r="AA1089" s="82">
        <v>10</v>
      </c>
      <c r="AB1089" s="82" t="s">
        <v>818</v>
      </c>
      <c r="AC1089" s="82" t="s">
        <v>2825</v>
      </c>
      <c r="AD1089" s="82" t="s">
        <v>92</v>
      </c>
      <c r="AE1089" s="82" t="s">
        <v>83</v>
      </c>
      <c r="AF1089" s="82" t="s">
        <v>62</v>
      </c>
      <c r="AG1089" s="82" t="s">
        <v>46</v>
      </c>
      <c r="AH1089" s="82">
        <v>847.66</v>
      </c>
      <c r="AI1089" s="82">
        <v>128.76</v>
      </c>
      <c r="AJ1089" s="82">
        <v>333.64</v>
      </c>
      <c r="AK1089" s="82"/>
      <c r="AL1089" s="82">
        <v>1310.06</v>
      </c>
      <c r="AM1089" s="82">
        <v>42.26</v>
      </c>
      <c r="AN1089" s="109">
        <f t="shared" si="76"/>
        <v>10.301287051482058</v>
      </c>
      <c r="AO1089" s="82" t="str">
        <f t="shared" si="78"/>
        <v>1922840</v>
      </c>
      <c r="AP1089" s="82">
        <f>VLOOKUP(AO1089,Centros!$AA$2:$AB$490,2,FALSE)</f>
        <v>110060</v>
      </c>
      <c r="AQ1089" s="82" t="str">
        <f>VLOOKUP(AP1089,Centros!$U$2:$V$281,2,FALSE)</f>
        <v>COL. SAN BUENAVENTURA</v>
      </c>
      <c r="AR1089" s="82" t="str">
        <f>VLOOKUP(A1089,Centros!$AC$2:$AE$349,3,FALSE)</f>
        <v>ALGADI</v>
      </c>
      <c r="AS1089" s="82">
        <f t="shared" si="79"/>
        <v>110060</v>
      </c>
      <c r="AT1089" s="82">
        <f t="shared" si="77"/>
        <v>19228</v>
      </c>
    </row>
    <row r="1090" spans="1:46" x14ac:dyDescent="0.3">
      <c r="A1090" s="82">
        <v>19228</v>
      </c>
      <c r="B1090" s="82">
        <v>344</v>
      </c>
      <c r="C1090" s="82" t="s">
        <v>4988</v>
      </c>
      <c r="D1090" s="82">
        <v>344</v>
      </c>
      <c r="E1090" s="82" t="s">
        <v>35</v>
      </c>
      <c r="F1090" s="107">
        <v>45108</v>
      </c>
      <c r="G1090" s="82"/>
      <c r="H1090" s="82" t="s">
        <v>4989</v>
      </c>
      <c r="I1090" s="82" t="s">
        <v>4990</v>
      </c>
      <c r="J1090" s="82" t="s">
        <v>36</v>
      </c>
      <c r="K1090" s="82" t="s">
        <v>4991</v>
      </c>
      <c r="L1090" s="82" t="s">
        <v>4419</v>
      </c>
      <c r="M1090" s="82" t="s">
        <v>4992</v>
      </c>
      <c r="N1090" s="82" t="s">
        <v>415</v>
      </c>
      <c r="O1090" s="82" t="s">
        <v>38</v>
      </c>
      <c r="P1090" s="82">
        <v>100</v>
      </c>
      <c r="Q1090" s="82" t="s">
        <v>2951</v>
      </c>
      <c r="R1090" s="82">
        <v>100</v>
      </c>
      <c r="S1090" s="82">
        <v>44440</v>
      </c>
      <c r="T1090" s="82" t="s">
        <v>2842</v>
      </c>
      <c r="U1090" s="82" t="s">
        <v>40</v>
      </c>
      <c r="V1090" s="82">
        <v>34654</v>
      </c>
      <c r="W1090" s="82" t="s">
        <v>129</v>
      </c>
      <c r="X1090" s="82" t="s">
        <v>42</v>
      </c>
      <c r="Y1090" s="82" t="s">
        <v>60</v>
      </c>
      <c r="Z1090" s="82">
        <v>0</v>
      </c>
      <c r="AA1090" s="82">
        <v>10</v>
      </c>
      <c r="AB1090" s="82" t="s">
        <v>36</v>
      </c>
      <c r="AC1090" s="82" t="s">
        <v>2905</v>
      </c>
      <c r="AD1090" s="82" t="s">
        <v>44</v>
      </c>
      <c r="AE1090" s="82" t="s">
        <v>45</v>
      </c>
      <c r="AF1090" s="82" t="s">
        <v>121</v>
      </c>
      <c r="AG1090" s="82" t="s">
        <v>55</v>
      </c>
      <c r="AH1090" s="82">
        <v>1250.04</v>
      </c>
      <c r="AI1090" s="82">
        <v>189.62</v>
      </c>
      <c r="AJ1090" s="82">
        <v>461.71</v>
      </c>
      <c r="AK1090" s="82"/>
      <c r="AL1090" s="82">
        <v>1901.37</v>
      </c>
      <c r="AM1090" s="82">
        <v>63.38</v>
      </c>
      <c r="AN1090" s="109">
        <f t="shared" si="76"/>
        <v>7.9225000000000003</v>
      </c>
      <c r="AO1090" s="82" t="str">
        <f t="shared" si="78"/>
        <v>1922853</v>
      </c>
      <c r="AP1090" s="82">
        <f>VLOOKUP(AO1090,Centros!$AA$2:$AB$490,2,FALSE)</f>
        <v>120009</v>
      </c>
      <c r="AQ1090" s="82" t="str">
        <f>VLOOKUP(AP1090,Centros!$U$2:$V$281,2,FALSE)</f>
        <v>COLEGIO MAYOR ALCALA</v>
      </c>
      <c r="AR1090" s="82" t="str">
        <f>VLOOKUP(A1090,Centros!$AC$2:$AE$349,3,FALSE)</f>
        <v>ALGADI</v>
      </c>
      <c r="AS1090" s="82">
        <f t="shared" si="79"/>
        <v>120009</v>
      </c>
      <c r="AT1090" s="82">
        <f t="shared" si="77"/>
        <v>19228</v>
      </c>
    </row>
    <row r="1091" spans="1:46" x14ac:dyDescent="0.3">
      <c r="A1091" s="82">
        <v>20028</v>
      </c>
      <c r="B1091" s="82">
        <v>52</v>
      </c>
      <c r="C1091" s="82" t="s">
        <v>10247</v>
      </c>
      <c r="D1091" s="82">
        <v>52</v>
      </c>
      <c r="E1091" s="82" t="s">
        <v>63</v>
      </c>
      <c r="F1091" s="107">
        <v>45909</v>
      </c>
      <c r="G1091" s="82"/>
      <c r="H1091" s="82" t="s">
        <v>10248</v>
      </c>
      <c r="I1091" s="82" t="s">
        <v>10249</v>
      </c>
      <c r="J1091" s="82" t="s">
        <v>36</v>
      </c>
      <c r="K1091" s="82" t="s">
        <v>10250</v>
      </c>
      <c r="L1091" s="82" t="s">
        <v>10251</v>
      </c>
      <c r="M1091" s="82" t="s">
        <v>10252</v>
      </c>
      <c r="N1091" s="82" t="s">
        <v>238</v>
      </c>
      <c r="O1091" s="82" t="s">
        <v>38</v>
      </c>
      <c r="P1091" s="82">
        <v>300</v>
      </c>
      <c r="Q1091" s="82" t="s">
        <v>57</v>
      </c>
      <c r="R1091" s="82">
        <v>37.5</v>
      </c>
      <c r="S1091" s="82">
        <v>43783</v>
      </c>
      <c r="T1091" s="82" t="s">
        <v>2837</v>
      </c>
      <c r="U1091" s="82" t="s">
        <v>79</v>
      </c>
      <c r="V1091" s="82">
        <v>27503</v>
      </c>
      <c r="W1091" s="82" t="s">
        <v>50</v>
      </c>
      <c r="X1091" s="82" t="s">
        <v>42</v>
      </c>
      <c r="Y1091" s="82" t="s">
        <v>36</v>
      </c>
      <c r="Z1091" s="82">
        <v>0</v>
      </c>
      <c r="AA1091" s="82">
        <v>10</v>
      </c>
      <c r="AB1091" s="82" t="s">
        <v>36</v>
      </c>
      <c r="AC1091" s="82" t="s">
        <v>2905</v>
      </c>
      <c r="AD1091" s="82" t="s">
        <v>44</v>
      </c>
      <c r="AE1091" s="82" t="s">
        <v>45</v>
      </c>
      <c r="AF1091" s="82" t="s">
        <v>9816</v>
      </c>
      <c r="AG1091" s="82" t="s">
        <v>46</v>
      </c>
      <c r="AH1091" s="82">
        <v>450.02</v>
      </c>
      <c r="AI1091" s="82">
        <v>67.98</v>
      </c>
      <c r="AJ1091" s="82">
        <v>190.41</v>
      </c>
      <c r="AK1091" s="82"/>
      <c r="AL1091" s="82">
        <v>708.41</v>
      </c>
      <c r="AM1091" s="82">
        <v>23.61</v>
      </c>
      <c r="AN1091" s="109">
        <f t="shared" si="76"/>
        <v>7.87</v>
      </c>
      <c r="AO1091" s="82" t="str">
        <f t="shared" si="78"/>
        <v>2002812</v>
      </c>
      <c r="AP1091" s="82">
        <f>VLOOKUP(AO1091,Centros!$AA$2:$AB$490,2,FALSE)</f>
        <v>110084</v>
      </c>
      <c r="AQ1091" s="82" t="str">
        <f>VLOOKUP(AP1091,Centros!$U$2:$V$281,2,FALSE)</f>
        <v>COL. SAN AGUSTIN -LOS NEGRALES</v>
      </c>
      <c r="AR1091" s="82" t="str">
        <f>VLOOKUP(A1091,Centros!$AC$2:$AE$349,3,FALSE)</f>
        <v>SMI</v>
      </c>
      <c r="AS1091" s="82">
        <f t="shared" si="79"/>
        <v>110084</v>
      </c>
      <c r="AT1091" s="82">
        <f t="shared" si="77"/>
        <v>20028</v>
      </c>
    </row>
    <row r="1092" spans="1:46" x14ac:dyDescent="0.3">
      <c r="A1092" s="82">
        <v>20028</v>
      </c>
      <c r="B1092" s="82">
        <v>676</v>
      </c>
      <c r="C1092" s="82" t="s">
        <v>7134</v>
      </c>
      <c r="D1092" s="82">
        <v>676</v>
      </c>
      <c r="E1092" s="82" t="s">
        <v>63</v>
      </c>
      <c r="F1092" s="107">
        <v>45915</v>
      </c>
      <c r="G1092" s="82"/>
      <c r="H1092" s="82" t="s">
        <v>7135</v>
      </c>
      <c r="I1092" s="82" t="s">
        <v>7136</v>
      </c>
      <c r="J1092" s="82" t="s">
        <v>36</v>
      </c>
      <c r="K1092" s="82" t="s">
        <v>7137</v>
      </c>
      <c r="L1092" s="82" t="s">
        <v>7138</v>
      </c>
      <c r="M1092" s="82" t="s">
        <v>7139</v>
      </c>
      <c r="N1092" s="82" t="s">
        <v>37</v>
      </c>
      <c r="O1092" s="82" t="s">
        <v>38</v>
      </c>
      <c r="P1092" s="82">
        <v>300</v>
      </c>
      <c r="Q1092" s="82" t="s">
        <v>57</v>
      </c>
      <c r="R1092" s="82">
        <v>31.25</v>
      </c>
      <c r="S1092" s="82">
        <v>45180</v>
      </c>
      <c r="T1092" s="82" t="s">
        <v>6067</v>
      </c>
      <c r="U1092" s="82" t="s">
        <v>79</v>
      </c>
      <c r="V1092" s="82">
        <v>34446</v>
      </c>
      <c r="W1092" s="82" t="s">
        <v>204</v>
      </c>
      <c r="X1092" s="82" t="s">
        <v>42</v>
      </c>
      <c r="Y1092" s="82" t="s">
        <v>52</v>
      </c>
      <c r="Z1092" s="82">
        <v>0</v>
      </c>
      <c r="AA1092" s="82">
        <v>10</v>
      </c>
      <c r="AB1092" s="82" t="s">
        <v>36</v>
      </c>
      <c r="AC1092" s="82" t="s">
        <v>2905</v>
      </c>
      <c r="AD1092" s="82" t="s">
        <v>44</v>
      </c>
      <c r="AE1092" s="82" t="s">
        <v>45</v>
      </c>
      <c r="AF1092" s="82" t="s">
        <v>79</v>
      </c>
      <c r="AG1092" s="82" t="s">
        <v>46</v>
      </c>
      <c r="AH1092" s="82">
        <v>375.02</v>
      </c>
      <c r="AI1092" s="82">
        <v>56.65</v>
      </c>
      <c r="AJ1092" s="82">
        <v>160.07</v>
      </c>
      <c r="AK1092" s="82"/>
      <c r="AL1092" s="82">
        <v>591.74</v>
      </c>
      <c r="AM1092" s="82">
        <v>19.72</v>
      </c>
      <c r="AN1092" s="109">
        <f t="shared" si="76"/>
        <v>7.8879999999999999</v>
      </c>
      <c r="AO1092" s="82" t="str">
        <f t="shared" si="78"/>
        <v>2002830</v>
      </c>
      <c r="AP1092" s="82">
        <f>VLOOKUP(AO1092,Centros!$AA$2:$AB$490,2,FALSE)</f>
        <v>110002</v>
      </c>
      <c r="AQ1092" s="82" t="str">
        <f>VLOOKUP(AP1092,Centros!$U$2:$V$281,2,FALSE)</f>
        <v>CEIIP JOVELLANOS LM</v>
      </c>
      <c r="AR1092" s="82" t="str">
        <f>VLOOKUP(A1092,Centros!$AC$2:$AE$349,3,FALSE)</f>
        <v>SMI</v>
      </c>
      <c r="AS1092" s="82">
        <f t="shared" si="79"/>
        <v>110002</v>
      </c>
      <c r="AT1092" s="82">
        <f t="shared" si="77"/>
        <v>20028</v>
      </c>
    </row>
    <row r="1093" spans="1:46" x14ac:dyDescent="0.3">
      <c r="A1093" s="82">
        <v>19228</v>
      </c>
      <c r="B1093" s="82">
        <v>2099</v>
      </c>
      <c r="C1093" s="82" t="s">
        <v>4993</v>
      </c>
      <c r="D1093" s="82">
        <v>2099</v>
      </c>
      <c r="E1093" s="82" t="s">
        <v>35</v>
      </c>
      <c r="F1093" s="107">
        <v>45776</v>
      </c>
      <c r="G1093" s="82"/>
      <c r="H1093" s="82" t="s">
        <v>4994</v>
      </c>
      <c r="I1093" s="82" t="s">
        <v>4995</v>
      </c>
      <c r="J1093" s="82" t="s">
        <v>36</v>
      </c>
      <c r="K1093" s="82" t="s">
        <v>4996</v>
      </c>
      <c r="L1093" s="82" t="s">
        <v>4997</v>
      </c>
      <c r="M1093" s="82" t="s">
        <v>4998</v>
      </c>
      <c r="N1093" s="82" t="s">
        <v>3537</v>
      </c>
      <c r="O1093" s="82" t="s">
        <v>38</v>
      </c>
      <c r="P1093" s="82">
        <v>100</v>
      </c>
      <c r="Q1093" s="82" t="s">
        <v>2951</v>
      </c>
      <c r="R1093" s="82">
        <v>100</v>
      </c>
      <c r="S1093" s="82">
        <v>45776</v>
      </c>
      <c r="T1093" s="82" t="s">
        <v>3244</v>
      </c>
      <c r="U1093" s="82" t="s">
        <v>155</v>
      </c>
      <c r="V1093" s="82">
        <v>34435</v>
      </c>
      <c r="W1093" s="82" t="s">
        <v>3245</v>
      </c>
      <c r="X1093" s="82" t="s">
        <v>51</v>
      </c>
      <c r="Y1093" s="82" t="s">
        <v>36</v>
      </c>
      <c r="Z1093" s="82">
        <v>0</v>
      </c>
      <c r="AA1093" s="82">
        <v>6</v>
      </c>
      <c r="AB1093" s="82" t="s">
        <v>36</v>
      </c>
      <c r="AC1093" s="82" t="s">
        <v>2905</v>
      </c>
      <c r="AD1093" s="82" t="s">
        <v>44</v>
      </c>
      <c r="AE1093" s="82" t="s">
        <v>45</v>
      </c>
      <c r="AF1093" s="82" t="s">
        <v>155</v>
      </c>
      <c r="AG1093" s="82" t="s">
        <v>46</v>
      </c>
      <c r="AH1093" s="82">
        <v>1700</v>
      </c>
      <c r="AI1093" s="82">
        <v>283.33</v>
      </c>
      <c r="AJ1093" s="82">
        <v>636.05999999999995</v>
      </c>
      <c r="AK1093" s="82"/>
      <c r="AL1093" s="82">
        <v>2619.39</v>
      </c>
      <c r="AM1093" s="82">
        <v>87.31</v>
      </c>
      <c r="AN1093" s="109">
        <f t="shared" si="76"/>
        <v>10.91375</v>
      </c>
      <c r="AO1093" s="82">
        <v>19228132</v>
      </c>
      <c r="AP1093" s="82">
        <f>VLOOKUP(AO1093,Centros!$AA$2:$AB$490,2,FALSE)</f>
        <v>200006</v>
      </c>
      <c r="AQ1093" s="82" t="str">
        <f>VLOOKUP(AP1093,Centros!$U$2:$V$281,2,FALSE)</f>
        <v>Polaris</v>
      </c>
      <c r="AR1093" s="82" t="str">
        <f>VLOOKUP(A1093,Centros!$AC$2:$AE$349,3,FALSE)</f>
        <v>ALGADI</v>
      </c>
      <c r="AS1093" s="82">
        <f t="shared" si="79"/>
        <v>200006</v>
      </c>
      <c r="AT1093" s="82">
        <f t="shared" si="77"/>
        <v>19228</v>
      </c>
    </row>
    <row r="1094" spans="1:46" x14ac:dyDescent="0.3">
      <c r="A1094" s="82">
        <v>19228</v>
      </c>
      <c r="B1094" s="82">
        <v>311</v>
      </c>
      <c r="C1094" s="82" t="s">
        <v>4999</v>
      </c>
      <c r="D1094" s="82">
        <v>311</v>
      </c>
      <c r="E1094" s="82" t="s">
        <v>35</v>
      </c>
      <c r="F1094" s="107">
        <v>44866</v>
      </c>
      <c r="G1094" s="82"/>
      <c r="H1094" s="82" t="s">
        <v>5000</v>
      </c>
      <c r="I1094" s="82" t="s">
        <v>5001</v>
      </c>
      <c r="J1094" s="82" t="s">
        <v>5002</v>
      </c>
      <c r="K1094" s="82" t="s">
        <v>5002</v>
      </c>
      <c r="L1094" s="82" t="s">
        <v>5003</v>
      </c>
      <c r="M1094" s="82" t="s">
        <v>5004</v>
      </c>
      <c r="N1094" s="82" t="s">
        <v>206</v>
      </c>
      <c r="O1094" s="82" t="s">
        <v>38</v>
      </c>
      <c r="P1094" s="82">
        <v>100</v>
      </c>
      <c r="Q1094" s="82" t="s">
        <v>2951</v>
      </c>
      <c r="R1094" s="82">
        <v>100</v>
      </c>
      <c r="S1094" s="82">
        <v>39692</v>
      </c>
      <c r="T1094" s="82" t="s">
        <v>4272</v>
      </c>
      <c r="U1094" s="82" t="s">
        <v>259</v>
      </c>
      <c r="V1094" s="82">
        <v>24073</v>
      </c>
      <c r="W1094" s="82" t="s">
        <v>120</v>
      </c>
      <c r="X1094" s="82" t="s">
        <v>42</v>
      </c>
      <c r="Y1094" s="82" t="s">
        <v>36</v>
      </c>
      <c r="Z1094" s="82">
        <v>0</v>
      </c>
      <c r="AA1094" s="82">
        <v>4</v>
      </c>
      <c r="AB1094" s="82" t="s">
        <v>36</v>
      </c>
      <c r="AC1094" s="82" t="s">
        <v>2905</v>
      </c>
      <c r="AD1094" s="82" t="s">
        <v>44</v>
      </c>
      <c r="AE1094" s="82" t="s">
        <v>61</v>
      </c>
      <c r="AF1094" s="82" t="s">
        <v>71</v>
      </c>
      <c r="AG1094" s="82" t="s">
        <v>46</v>
      </c>
      <c r="AH1094" s="82">
        <v>1846.41</v>
      </c>
      <c r="AI1094" s="82">
        <v>201.73</v>
      </c>
      <c r="AJ1094" s="82">
        <v>656.85</v>
      </c>
      <c r="AK1094" s="82"/>
      <c r="AL1094" s="82">
        <v>2704.99</v>
      </c>
      <c r="AM1094" s="82">
        <v>90.17</v>
      </c>
      <c r="AN1094" s="109">
        <f t="shared" si="76"/>
        <v>11.27125</v>
      </c>
      <c r="AO1094" s="82" t="str">
        <f t="shared" si="78"/>
        <v>1922829</v>
      </c>
      <c r="AP1094" s="82">
        <f>VLOOKUP(AO1094,Centros!$AA$2:$AB$490,2,FALSE)</f>
        <v>510014</v>
      </c>
      <c r="AQ1094" s="82" t="str">
        <f>VLOOKUP(AP1094,Centros!$U$2:$V$281,2,FALSE)</f>
        <v>CURIA PROV AGUSTINOS</v>
      </c>
      <c r="AR1094" s="82" t="str">
        <f>VLOOKUP(A1094,Centros!$AC$2:$AE$349,3,FALSE)</f>
        <v>ALGADI</v>
      </c>
      <c r="AS1094" s="82">
        <f t="shared" si="79"/>
        <v>510014</v>
      </c>
      <c r="AT1094" s="82">
        <f t="shared" si="77"/>
        <v>19228</v>
      </c>
    </row>
    <row r="1095" spans="1:46" x14ac:dyDescent="0.3">
      <c r="A1095" s="82">
        <v>19028</v>
      </c>
      <c r="B1095" s="82">
        <v>72</v>
      </c>
      <c r="C1095" s="82" t="s">
        <v>5005</v>
      </c>
      <c r="D1095" s="82">
        <v>72</v>
      </c>
      <c r="E1095" s="82" t="s">
        <v>1229</v>
      </c>
      <c r="F1095" s="107">
        <v>44713</v>
      </c>
      <c r="G1095" s="82"/>
      <c r="H1095" s="82" t="s">
        <v>5006</v>
      </c>
      <c r="I1095" s="82" t="s">
        <v>5007</v>
      </c>
      <c r="J1095" s="82" t="s">
        <v>5008</v>
      </c>
      <c r="K1095" s="82" t="s">
        <v>5009</v>
      </c>
      <c r="L1095" s="82" t="s">
        <v>5010</v>
      </c>
      <c r="M1095" s="82" t="s">
        <v>5011</v>
      </c>
      <c r="N1095" s="82" t="s">
        <v>186</v>
      </c>
      <c r="O1095" s="82" t="s">
        <v>38</v>
      </c>
      <c r="P1095" s="82">
        <v>100</v>
      </c>
      <c r="Q1095" s="82" t="s">
        <v>2951</v>
      </c>
      <c r="R1095" s="82">
        <v>100</v>
      </c>
      <c r="S1095" s="82">
        <v>33508</v>
      </c>
      <c r="T1095" s="82" t="s">
        <v>5012</v>
      </c>
      <c r="U1095" s="82" t="s">
        <v>124</v>
      </c>
      <c r="V1095" s="82">
        <v>23767</v>
      </c>
      <c r="W1095" s="82" t="s">
        <v>70</v>
      </c>
      <c r="X1095" s="82" t="s">
        <v>51</v>
      </c>
      <c r="Y1095" s="82" t="s">
        <v>36</v>
      </c>
      <c r="Z1095" s="82">
        <v>2</v>
      </c>
      <c r="AA1095" s="82">
        <v>4</v>
      </c>
      <c r="AB1095" s="82" t="s">
        <v>36</v>
      </c>
      <c r="AC1095" s="82" t="s">
        <v>2907</v>
      </c>
      <c r="AD1095" s="82" t="s">
        <v>44</v>
      </c>
      <c r="AE1095" s="82" t="s">
        <v>45</v>
      </c>
      <c r="AF1095" s="82" t="s">
        <v>36</v>
      </c>
      <c r="AG1095" s="82" t="s">
        <v>46</v>
      </c>
      <c r="AH1095" s="82">
        <v>1845.38</v>
      </c>
      <c r="AI1095" s="82">
        <v>269.60000000000002</v>
      </c>
      <c r="AJ1095" s="82">
        <v>678.27</v>
      </c>
      <c r="AK1095" s="82"/>
      <c r="AL1095" s="82">
        <v>2793.25</v>
      </c>
      <c r="AM1095" s="82">
        <v>93.11</v>
      </c>
      <c r="AN1095" s="109">
        <f t="shared" si="76"/>
        <v>11.63875</v>
      </c>
      <c r="AO1095" s="82" t="str">
        <f t="shared" si="78"/>
        <v>190281</v>
      </c>
      <c r="AP1095" s="82">
        <f>VLOOKUP(AO1095,Centros!$AA$2:$AB$490,2,FALSE)</f>
        <v>110301</v>
      </c>
      <c r="AQ1095" s="82" t="str">
        <f>VLOOKUP(AP1095,Centros!$U$2:$V$281,2,FALSE)</f>
        <v>FUND. ED. MARY WARD (IRL. SOTO)</v>
      </c>
      <c r="AR1095" s="82" t="str">
        <f>VLOOKUP(A1095,Centros!$AC$2:$AE$349,3,FALSE)</f>
        <v>ALGADI</v>
      </c>
      <c r="AS1095" s="82">
        <f t="shared" si="79"/>
        <v>110301</v>
      </c>
      <c r="AT1095" s="82">
        <f t="shared" si="77"/>
        <v>19028</v>
      </c>
    </row>
    <row r="1096" spans="1:46" x14ac:dyDescent="0.3">
      <c r="A1096" s="82">
        <v>19228</v>
      </c>
      <c r="B1096" s="82">
        <v>2081</v>
      </c>
      <c r="C1096" s="82" t="s">
        <v>10253</v>
      </c>
      <c r="D1096" s="82">
        <v>2081</v>
      </c>
      <c r="E1096" s="82" t="s">
        <v>35</v>
      </c>
      <c r="F1096" s="107">
        <v>45897</v>
      </c>
      <c r="G1096" s="82"/>
      <c r="H1096" s="82" t="s">
        <v>10254</v>
      </c>
      <c r="I1096" s="82" t="s">
        <v>10255</v>
      </c>
      <c r="J1096" s="82" t="s">
        <v>36</v>
      </c>
      <c r="K1096" s="82" t="s">
        <v>10256</v>
      </c>
      <c r="L1096" s="82" t="s">
        <v>10257</v>
      </c>
      <c r="M1096" s="82" t="s">
        <v>10258</v>
      </c>
      <c r="N1096" s="82" t="s">
        <v>37</v>
      </c>
      <c r="O1096" s="82" t="s">
        <v>38</v>
      </c>
      <c r="P1096" s="82">
        <v>300</v>
      </c>
      <c r="Q1096" s="82" t="s">
        <v>57</v>
      </c>
      <c r="R1096" s="82">
        <v>50</v>
      </c>
      <c r="S1096" s="82">
        <v>45897</v>
      </c>
      <c r="T1096" s="82" t="s">
        <v>2849</v>
      </c>
      <c r="U1096" s="82" t="s">
        <v>40</v>
      </c>
      <c r="V1096" s="82">
        <v>31147</v>
      </c>
      <c r="W1096" s="82" t="s">
        <v>247</v>
      </c>
      <c r="X1096" s="82" t="s">
        <v>42</v>
      </c>
      <c r="Y1096" s="82" t="s">
        <v>52</v>
      </c>
      <c r="Z1096" s="82">
        <v>0</v>
      </c>
      <c r="AA1096" s="82">
        <v>10</v>
      </c>
      <c r="AB1096" s="82" t="s">
        <v>36</v>
      </c>
      <c r="AC1096" s="82" t="s">
        <v>2905</v>
      </c>
      <c r="AD1096" s="82" t="s">
        <v>44</v>
      </c>
      <c r="AE1096" s="82" t="s">
        <v>45</v>
      </c>
      <c r="AF1096" s="82" t="s">
        <v>40</v>
      </c>
      <c r="AG1096" s="82" t="s">
        <v>46</v>
      </c>
      <c r="AH1096" s="82">
        <v>650</v>
      </c>
      <c r="AI1096" s="82">
        <v>108.33</v>
      </c>
      <c r="AJ1096" s="82">
        <v>245.47</v>
      </c>
      <c r="AK1096" s="82"/>
      <c r="AL1096" s="82">
        <v>1003.8</v>
      </c>
      <c r="AM1096" s="82">
        <v>33.46</v>
      </c>
      <c r="AN1096" s="109">
        <f t="shared" si="76"/>
        <v>8.3650000000000002</v>
      </c>
      <c r="AO1096" s="82" t="str">
        <f t="shared" si="78"/>
        <v>1922855</v>
      </c>
      <c r="AP1096" s="82">
        <f>VLOOKUP(AO1096,Centros!$AA$2:$AB$490,2,FALSE)</f>
        <v>888888</v>
      </c>
      <c r="AQ1096" s="82" t="str">
        <f>VLOOKUP(AP1096,Centros!$U$2:$V$281,2,FALSE)</f>
        <v>CORRETURNOS/RAPPELS</v>
      </c>
      <c r="AR1096" s="82" t="str">
        <f>VLOOKUP(A1096,Centros!$AC$2:$AE$349,3,FALSE)</f>
        <v>ALGADI</v>
      </c>
      <c r="AS1096" s="82">
        <f t="shared" si="79"/>
        <v>888888</v>
      </c>
      <c r="AT1096" s="82">
        <f t="shared" si="77"/>
        <v>19228</v>
      </c>
    </row>
    <row r="1097" spans="1:46" x14ac:dyDescent="0.3">
      <c r="A1097" s="82">
        <v>20028</v>
      </c>
      <c r="B1097" s="82">
        <v>1081</v>
      </c>
      <c r="C1097" s="82" t="s">
        <v>10259</v>
      </c>
      <c r="D1097" s="82">
        <v>1081</v>
      </c>
      <c r="E1097" s="82" t="s">
        <v>63</v>
      </c>
      <c r="F1097" s="107">
        <v>45915</v>
      </c>
      <c r="G1097" s="82"/>
      <c r="H1097" s="82" t="s">
        <v>10260</v>
      </c>
      <c r="I1097" s="82" t="s">
        <v>10261</v>
      </c>
      <c r="J1097" s="82" t="s">
        <v>36</v>
      </c>
      <c r="K1097" s="82" t="s">
        <v>10262</v>
      </c>
      <c r="L1097" s="82" t="s">
        <v>10263</v>
      </c>
      <c r="M1097" s="82" t="s">
        <v>10264</v>
      </c>
      <c r="N1097" s="82" t="s">
        <v>37</v>
      </c>
      <c r="O1097" s="82" t="s">
        <v>38</v>
      </c>
      <c r="P1097" s="82">
        <v>510</v>
      </c>
      <c r="Q1097" s="82" t="s">
        <v>48</v>
      </c>
      <c r="R1097" s="82">
        <v>25</v>
      </c>
      <c r="S1097" s="82">
        <v>45915</v>
      </c>
      <c r="T1097" s="82" t="s">
        <v>5683</v>
      </c>
      <c r="U1097" s="82" t="s">
        <v>79</v>
      </c>
      <c r="V1097" s="82">
        <v>38489</v>
      </c>
      <c r="W1097" s="82" t="s">
        <v>296</v>
      </c>
      <c r="X1097" s="82" t="s">
        <v>42</v>
      </c>
      <c r="Y1097" s="82" t="s">
        <v>43</v>
      </c>
      <c r="Z1097" s="82">
        <v>0</v>
      </c>
      <c r="AA1097" s="82">
        <v>10</v>
      </c>
      <c r="AB1097" s="82" t="s">
        <v>36</v>
      </c>
      <c r="AC1097" s="82" t="s">
        <v>2905</v>
      </c>
      <c r="AD1097" s="82" t="s">
        <v>44</v>
      </c>
      <c r="AE1097" s="82" t="s">
        <v>45</v>
      </c>
      <c r="AF1097" s="82" t="s">
        <v>5324</v>
      </c>
      <c r="AG1097" s="82" t="s">
        <v>46</v>
      </c>
      <c r="AH1097" s="82">
        <v>300.01</v>
      </c>
      <c r="AI1097" s="82">
        <v>45.32</v>
      </c>
      <c r="AJ1097" s="82">
        <v>126.95</v>
      </c>
      <c r="AK1097" s="82"/>
      <c r="AL1097" s="82">
        <v>472.28</v>
      </c>
      <c r="AM1097" s="82">
        <v>15.74</v>
      </c>
      <c r="AN1097" s="109">
        <f t="shared" si="76"/>
        <v>7.87</v>
      </c>
      <c r="AO1097" s="82" t="str">
        <f t="shared" si="78"/>
        <v>2002831</v>
      </c>
      <c r="AP1097" s="82">
        <f>VLOOKUP(AO1097,Centros!$AA$2:$AB$490,2,FALSE)</f>
        <v>110807</v>
      </c>
      <c r="AQ1097" s="82" t="str">
        <f>VLOOKUP(AP1097,Centros!$U$2:$V$281,2,FALSE)</f>
        <v>COLEGIO NTRA SRA BUEN CONSEJO</v>
      </c>
      <c r="AR1097" s="82" t="str">
        <f>VLOOKUP(A1097,Centros!$AC$2:$AE$349,3,FALSE)</f>
        <v>SMI</v>
      </c>
      <c r="AS1097" s="82">
        <f t="shared" si="79"/>
        <v>110807</v>
      </c>
      <c r="AT1097" s="82">
        <f t="shared" si="77"/>
        <v>20028</v>
      </c>
    </row>
    <row r="1098" spans="1:46" x14ac:dyDescent="0.3">
      <c r="A1098" s="82">
        <v>19203</v>
      </c>
      <c r="B1098" s="82">
        <v>42</v>
      </c>
      <c r="C1098" s="82" t="s">
        <v>10265</v>
      </c>
      <c r="D1098" s="82">
        <v>42</v>
      </c>
      <c r="E1098" s="82" t="s">
        <v>1231</v>
      </c>
      <c r="F1098" s="107">
        <v>45931</v>
      </c>
      <c r="G1098" s="82"/>
      <c r="H1098" s="82" t="s">
        <v>10266</v>
      </c>
      <c r="I1098" s="82" t="s">
        <v>10267</v>
      </c>
      <c r="J1098" s="82" t="s">
        <v>36</v>
      </c>
      <c r="K1098" s="82" t="s">
        <v>10268</v>
      </c>
      <c r="L1098" s="82" t="s">
        <v>10269</v>
      </c>
      <c r="M1098" s="82" t="s">
        <v>10270</v>
      </c>
      <c r="N1098" s="82" t="s">
        <v>10271</v>
      </c>
      <c r="O1098" s="82" t="s">
        <v>157</v>
      </c>
      <c r="P1098" s="82">
        <v>300</v>
      </c>
      <c r="Q1098" s="82" t="s">
        <v>57</v>
      </c>
      <c r="R1098" s="82">
        <v>87.5</v>
      </c>
      <c r="S1098" s="82">
        <v>45566</v>
      </c>
      <c r="T1098" s="82" t="s">
        <v>1232</v>
      </c>
      <c r="U1098" s="82" t="s">
        <v>1233</v>
      </c>
      <c r="V1098" s="82">
        <v>27541</v>
      </c>
      <c r="W1098" s="82" t="s">
        <v>70</v>
      </c>
      <c r="X1098" s="82" t="s">
        <v>42</v>
      </c>
      <c r="Y1098" s="82" t="s">
        <v>60</v>
      </c>
      <c r="Z1098" s="82">
        <v>0</v>
      </c>
      <c r="AA1098" s="82">
        <v>6</v>
      </c>
      <c r="AB1098" s="82" t="s">
        <v>36</v>
      </c>
      <c r="AC1098" s="82" t="s">
        <v>2910</v>
      </c>
      <c r="AD1098" s="82" t="s">
        <v>44</v>
      </c>
      <c r="AE1098" s="82" t="s">
        <v>61</v>
      </c>
      <c r="AF1098" s="82" t="s">
        <v>1233</v>
      </c>
      <c r="AG1098" s="82" t="s">
        <v>46</v>
      </c>
      <c r="AH1098" s="82">
        <v>1420.1</v>
      </c>
      <c r="AI1098" s="82"/>
      <c r="AJ1098" s="82">
        <v>455.42</v>
      </c>
      <c r="AK1098" s="82"/>
      <c r="AL1098" s="82">
        <v>1875.52</v>
      </c>
      <c r="AM1098" s="82">
        <v>62.52</v>
      </c>
      <c r="AN1098" s="109">
        <f t="shared" si="76"/>
        <v>8.9314285714285724</v>
      </c>
      <c r="AO1098" s="82" t="str">
        <f t="shared" si="78"/>
        <v>192031</v>
      </c>
      <c r="AP1098" s="82">
        <f>VLOOKUP(AO1098,Centros!$AA$2:$AB$490,2,FALSE)</f>
        <v>110050</v>
      </c>
      <c r="AQ1098" s="82" t="str">
        <f>VLOOKUP(AP1098,Centros!$U$2:$V$281,2,FALSE)</f>
        <v>PADRE DEHON</v>
      </c>
      <c r="AR1098" s="82" t="str">
        <f>VLOOKUP(A1098,Centros!$AC$2:$AE$349,3,FALSE)</f>
        <v>ALGADI</v>
      </c>
      <c r="AS1098" s="82">
        <f t="shared" si="79"/>
        <v>110050</v>
      </c>
      <c r="AT1098" s="82">
        <f t="shared" si="77"/>
        <v>19203</v>
      </c>
    </row>
    <row r="1099" spans="1:46" x14ac:dyDescent="0.3">
      <c r="A1099" s="82">
        <v>19228</v>
      </c>
      <c r="B1099" s="82">
        <v>2204</v>
      </c>
      <c r="C1099" s="82" t="s">
        <v>10272</v>
      </c>
      <c r="D1099" s="82">
        <v>2204</v>
      </c>
      <c r="E1099" s="82" t="s">
        <v>35</v>
      </c>
      <c r="F1099" s="107">
        <v>45897</v>
      </c>
      <c r="G1099" s="82"/>
      <c r="H1099" s="82" t="s">
        <v>10273</v>
      </c>
      <c r="I1099" s="82" t="s">
        <v>10274</v>
      </c>
      <c r="J1099" s="82" t="s">
        <v>36</v>
      </c>
      <c r="K1099" s="82" t="s">
        <v>10275</v>
      </c>
      <c r="L1099" s="82" t="s">
        <v>10276</v>
      </c>
      <c r="M1099" s="82" t="s">
        <v>10277</v>
      </c>
      <c r="N1099" s="82" t="s">
        <v>36</v>
      </c>
      <c r="O1099" s="82"/>
      <c r="P1099" s="82">
        <v>502</v>
      </c>
      <c r="Q1099" s="82" t="s">
        <v>3098</v>
      </c>
      <c r="R1099" s="82">
        <v>50</v>
      </c>
      <c r="S1099" s="82">
        <v>45897</v>
      </c>
      <c r="T1099" s="82" t="s">
        <v>49</v>
      </c>
      <c r="U1099" s="82" t="s">
        <v>40</v>
      </c>
      <c r="V1099" s="82">
        <v>29514</v>
      </c>
      <c r="W1099" s="82" t="s">
        <v>50</v>
      </c>
      <c r="X1099" s="82" t="s">
        <v>42</v>
      </c>
      <c r="Y1099" s="82" t="s">
        <v>36</v>
      </c>
      <c r="Z1099" s="82">
        <v>0</v>
      </c>
      <c r="AA1099" s="82">
        <v>10</v>
      </c>
      <c r="AB1099" s="82" t="s">
        <v>36</v>
      </c>
      <c r="AC1099" s="82" t="s">
        <v>2905</v>
      </c>
      <c r="AD1099" s="82" t="s">
        <v>44</v>
      </c>
      <c r="AE1099" s="82" t="s">
        <v>45</v>
      </c>
      <c r="AF1099" s="82" t="s">
        <v>40</v>
      </c>
      <c r="AG1099" s="82" t="s">
        <v>46</v>
      </c>
      <c r="AH1099" s="82">
        <v>600.02</v>
      </c>
      <c r="AI1099" s="82">
        <v>90.64</v>
      </c>
      <c r="AJ1099" s="82">
        <v>254.65</v>
      </c>
      <c r="AK1099" s="82"/>
      <c r="AL1099" s="82">
        <v>945.31</v>
      </c>
      <c r="AM1099" s="82">
        <v>31.51</v>
      </c>
      <c r="AN1099" s="109">
        <f t="shared" si="76"/>
        <v>7.8775000000000004</v>
      </c>
      <c r="AO1099" s="82" t="str">
        <f t="shared" si="78"/>
        <v>1922812</v>
      </c>
      <c r="AP1099" s="82">
        <f>VLOOKUP(AO1099,Centros!$AA$2:$AB$490,2,FALSE)</f>
        <v>110064</v>
      </c>
      <c r="AQ1099" s="82" t="str">
        <f>VLOOKUP(AP1099,Centros!$U$2:$V$281,2,FALSE)</f>
        <v>COLEGIO SAGRADA FAMILIA</v>
      </c>
      <c r="AR1099" s="82" t="str">
        <f>VLOOKUP(A1099,Centros!$AC$2:$AE$349,3,FALSE)</f>
        <v>ALGADI</v>
      </c>
      <c r="AS1099" s="82">
        <f t="shared" si="79"/>
        <v>110064</v>
      </c>
      <c r="AT1099" s="82">
        <f t="shared" si="77"/>
        <v>19228</v>
      </c>
    </row>
    <row r="1100" spans="1:46" x14ac:dyDescent="0.3">
      <c r="A1100" s="82">
        <v>20028</v>
      </c>
      <c r="B1100" s="82">
        <v>170</v>
      </c>
      <c r="C1100" s="82" t="s">
        <v>10278</v>
      </c>
      <c r="D1100" s="82">
        <v>170</v>
      </c>
      <c r="E1100" s="82" t="s">
        <v>63</v>
      </c>
      <c r="F1100" s="107">
        <v>45908</v>
      </c>
      <c r="G1100" s="82"/>
      <c r="H1100" s="82" t="s">
        <v>10279</v>
      </c>
      <c r="I1100" s="82" t="s">
        <v>10280</v>
      </c>
      <c r="J1100" s="82" t="s">
        <v>10281</v>
      </c>
      <c r="K1100" s="82" t="s">
        <v>10282</v>
      </c>
      <c r="L1100" s="82" t="s">
        <v>10283</v>
      </c>
      <c r="M1100" s="82" t="s">
        <v>10284</v>
      </c>
      <c r="N1100" s="82" t="s">
        <v>8658</v>
      </c>
      <c r="O1100" s="82" t="s">
        <v>38</v>
      </c>
      <c r="P1100" s="82">
        <v>300</v>
      </c>
      <c r="Q1100" s="82" t="s">
        <v>57</v>
      </c>
      <c r="R1100" s="82">
        <v>28.5</v>
      </c>
      <c r="S1100" s="82">
        <v>41548</v>
      </c>
      <c r="T1100" s="82" t="s">
        <v>8659</v>
      </c>
      <c r="U1100" s="82" t="s">
        <v>214</v>
      </c>
      <c r="V1100" s="82">
        <v>26786</v>
      </c>
      <c r="W1100" s="82" t="s">
        <v>75</v>
      </c>
      <c r="X1100" s="82" t="s">
        <v>42</v>
      </c>
      <c r="Y1100" s="82" t="s">
        <v>36</v>
      </c>
      <c r="Z1100" s="82">
        <v>2</v>
      </c>
      <c r="AA1100" s="82">
        <v>10</v>
      </c>
      <c r="AB1100" s="82" t="s">
        <v>36</v>
      </c>
      <c r="AC1100" s="82" t="s">
        <v>2905</v>
      </c>
      <c r="AD1100" s="82" t="s">
        <v>44</v>
      </c>
      <c r="AE1100" s="82" t="s">
        <v>45</v>
      </c>
      <c r="AF1100" s="82" t="s">
        <v>79</v>
      </c>
      <c r="AG1100" s="82" t="s">
        <v>46</v>
      </c>
      <c r="AH1100" s="82">
        <v>587.66999999999996</v>
      </c>
      <c r="AI1100" s="82"/>
      <c r="AJ1100" s="82">
        <v>194.94</v>
      </c>
      <c r="AK1100" s="82"/>
      <c r="AL1100" s="82">
        <v>782.61</v>
      </c>
      <c r="AM1100" s="82">
        <v>26.09</v>
      </c>
      <c r="AN1100" s="109">
        <f t="shared" si="76"/>
        <v>11.442982456140351</v>
      </c>
      <c r="AO1100" s="82" t="str">
        <f t="shared" si="78"/>
        <v>2002824</v>
      </c>
      <c r="AP1100" s="82">
        <f>VLOOKUP(AO1100,Centros!$AA$2:$AB$490,2,FALSE)</f>
        <v>110701</v>
      </c>
      <c r="AQ1100" s="82" t="str">
        <f>VLOOKUP(AP1100,Centros!$U$2:$V$281,2,FALSE)</f>
        <v>C. SAGRADA FAMILIA URGEL</v>
      </c>
      <c r="AR1100" s="82" t="str">
        <f>VLOOKUP(A1100,Centros!$AC$2:$AE$349,3,FALSE)</f>
        <v>SMI</v>
      </c>
      <c r="AS1100" s="82">
        <f t="shared" si="79"/>
        <v>110701</v>
      </c>
      <c r="AT1100" s="82">
        <f t="shared" si="77"/>
        <v>20028</v>
      </c>
    </row>
    <row r="1101" spans="1:46" x14ac:dyDescent="0.3">
      <c r="A1101" s="82">
        <v>19228</v>
      </c>
      <c r="B1101" s="82">
        <v>230</v>
      </c>
      <c r="C1101" s="82" t="s">
        <v>5013</v>
      </c>
      <c r="D1101" s="82">
        <v>230</v>
      </c>
      <c r="E1101" s="82" t="s">
        <v>35</v>
      </c>
      <c r="F1101" s="107">
        <v>45591</v>
      </c>
      <c r="G1101" s="82"/>
      <c r="H1101" s="82" t="s">
        <v>5014</v>
      </c>
      <c r="I1101" s="82" t="s">
        <v>5015</v>
      </c>
      <c r="J1101" s="82" t="s">
        <v>36</v>
      </c>
      <c r="K1101" s="82" t="s">
        <v>5016</v>
      </c>
      <c r="L1101" s="82" t="s">
        <v>5017</v>
      </c>
      <c r="M1101" s="82" t="s">
        <v>5018</v>
      </c>
      <c r="N1101" s="82" t="s">
        <v>163</v>
      </c>
      <c r="O1101" s="82" t="s">
        <v>38</v>
      </c>
      <c r="P1101" s="82">
        <v>200</v>
      </c>
      <c r="Q1101" s="82" t="s">
        <v>2925</v>
      </c>
      <c r="R1101" s="82">
        <v>12.5</v>
      </c>
      <c r="S1101" s="82">
        <v>45591</v>
      </c>
      <c r="T1101" s="82" t="s">
        <v>73</v>
      </c>
      <c r="U1101" s="82" t="s">
        <v>155</v>
      </c>
      <c r="V1101" s="82">
        <v>32075</v>
      </c>
      <c r="W1101" s="82" t="s">
        <v>75</v>
      </c>
      <c r="X1101" s="82" t="s">
        <v>42</v>
      </c>
      <c r="Y1101" s="82" t="s">
        <v>36</v>
      </c>
      <c r="Z1101" s="82">
        <v>0</v>
      </c>
      <c r="AA1101" s="82">
        <v>6</v>
      </c>
      <c r="AB1101" s="82" t="s">
        <v>36</v>
      </c>
      <c r="AC1101" s="82" t="s">
        <v>2905</v>
      </c>
      <c r="AD1101" s="82" t="s">
        <v>44</v>
      </c>
      <c r="AE1101" s="82" t="s">
        <v>61</v>
      </c>
      <c r="AF1101" s="82" t="s">
        <v>297</v>
      </c>
      <c r="AG1101" s="82" t="s">
        <v>46</v>
      </c>
      <c r="AH1101" s="82">
        <v>148.53</v>
      </c>
      <c r="AI1101" s="82">
        <v>24.14</v>
      </c>
      <c r="AJ1101" s="82">
        <v>61.36</v>
      </c>
      <c r="AK1101" s="82"/>
      <c r="AL1101" s="82">
        <v>234.03</v>
      </c>
      <c r="AM1101" s="82">
        <v>7.8</v>
      </c>
      <c r="AN1101" s="109">
        <f t="shared" si="76"/>
        <v>7.8</v>
      </c>
      <c r="AO1101" s="82" t="str">
        <f t="shared" si="78"/>
        <v>1922824</v>
      </c>
      <c r="AP1101" s="82">
        <f>VLOOKUP(AO1101,Centros!$AA$2:$AB$490,2,FALSE)</f>
        <v>110057</v>
      </c>
      <c r="AQ1101" s="82" t="str">
        <f>VLOOKUP(AP1101,Centros!$U$2:$V$281,2,FALSE)</f>
        <v>COLEGIO RAFAELA YBARRA</v>
      </c>
      <c r="AR1101" s="82" t="str">
        <f>VLOOKUP(A1101,Centros!$AC$2:$AE$349,3,FALSE)</f>
        <v>ALGADI</v>
      </c>
      <c r="AS1101" s="82">
        <f t="shared" si="79"/>
        <v>110057</v>
      </c>
      <c r="AT1101" s="82">
        <f t="shared" si="77"/>
        <v>19228</v>
      </c>
    </row>
    <row r="1102" spans="1:46" x14ac:dyDescent="0.3">
      <c r="A1102" s="82">
        <v>19228</v>
      </c>
      <c r="B1102" s="82">
        <v>1451</v>
      </c>
      <c r="C1102" s="82" t="s">
        <v>7140</v>
      </c>
      <c r="D1102" s="82">
        <v>1451</v>
      </c>
      <c r="E1102" s="82" t="s">
        <v>35</v>
      </c>
      <c r="F1102" s="107">
        <v>45894</v>
      </c>
      <c r="G1102" s="82"/>
      <c r="H1102" s="82" t="s">
        <v>7141</v>
      </c>
      <c r="I1102" s="82" t="s">
        <v>7142</v>
      </c>
      <c r="J1102" s="82" t="s">
        <v>36</v>
      </c>
      <c r="K1102" s="82" t="s">
        <v>7143</v>
      </c>
      <c r="L1102" s="82" t="s">
        <v>7144</v>
      </c>
      <c r="M1102" s="82" t="s">
        <v>7145</v>
      </c>
      <c r="N1102" s="82" t="s">
        <v>37</v>
      </c>
      <c r="O1102" s="82" t="s">
        <v>38</v>
      </c>
      <c r="P1102" s="82">
        <v>300</v>
      </c>
      <c r="Q1102" s="82" t="s">
        <v>78</v>
      </c>
      <c r="R1102" s="82">
        <v>50</v>
      </c>
      <c r="S1102" s="82">
        <v>45208</v>
      </c>
      <c r="T1102" s="82" t="s">
        <v>2832</v>
      </c>
      <c r="U1102" s="82" t="s">
        <v>40</v>
      </c>
      <c r="V1102" s="82">
        <v>23197</v>
      </c>
      <c r="W1102" s="82" t="s">
        <v>115</v>
      </c>
      <c r="X1102" s="82" t="s">
        <v>42</v>
      </c>
      <c r="Y1102" s="82" t="s">
        <v>36</v>
      </c>
      <c r="Z1102" s="82">
        <v>0</v>
      </c>
      <c r="AA1102" s="82">
        <v>10</v>
      </c>
      <c r="AB1102" s="82" t="s">
        <v>36</v>
      </c>
      <c r="AC1102" s="82" t="s">
        <v>2905</v>
      </c>
      <c r="AD1102" s="82" t="s">
        <v>44</v>
      </c>
      <c r="AE1102" s="82" t="s">
        <v>45</v>
      </c>
      <c r="AF1102" s="82" t="s">
        <v>40</v>
      </c>
      <c r="AG1102" s="82" t="s">
        <v>46</v>
      </c>
      <c r="AH1102" s="82">
        <v>600.02</v>
      </c>
      <c r="AI1102" s="82">
        <v>90.64</v>
      </c>
      <c r="AJ1102" s="82">
        <v>245.47</v>
      </c>
      <c r="AK1102" s="82"/>
      <c r="AL1102" s="82">
        <v>936.13</v>
      </c>
      <c r="AM1102" s="82">
        <v>31.2</v>
      </c>
      <c r="AN1102" s="109">
        <f t="shared" si="76"/>
        <v>7.8</v>
      </c>
      <c r="AO1102" s="82" t="str">
        <f t="shared" si="78"/>
        <v>192288</v>
      </c>
      <c r="AP1102" s="82">
        <f>VLOOKUP(AO1102,Centros!$AA$2:$AB$490,2,FALSE)</f>
        <v>110085</v>
      </c>
      <c r="AQ1102" s="82" t="str">
        <f>VLOOKUP(AP1102,Centros!$U$2:$V$281,2,FALSE)</f>
        <v>COLEGIO VIRGEN DE MIRASIERRA</v>
      </c>
      <c r="AR1102" s="82" t="str">
        <f>VLOOKUP(A1102,Centros!$AC$2:$AE$349,3,FALSE)</f>
        <v>ALGADI</v>
      </c>
      <c r="AS1102" s="82">
        <f t="shared" si="79"/>
        <v>110085</v>
      </c>
      <c r="AT1102" s="82">
        <f t="shared" si="77"/>
        <v>19228</v>
      </c>
    </row>
    <row r="1103" spans="1:46" x14ac:dyDescent="0.3">
      <c r="A1103" s="82">
        <v>20039</v>
      </c>
      <c r="B1103" s="82">
        <v>21</v>
      </c>
      <c r="C1103" s="82" t="s">
        <v>5019</v>
      </c>
      <c r="D1103" s="82">
        <v>21</v>
      </c>
      <c r="E1103" s="82" t="s">
        <v>409</v>
      </c>
      <c r="F1103" s="107">
        <v>45536</v>
      </c>
      <c r="G1103" s="82"/>
      <c r="H1103" s="82" t="s">
        <v>5020</v>
      </c>
      <c r="I1103" s="82" t="s">
        <v>5021</v>
      </c>
      <c r="J1103" s="82" t="s">
        <v>36</v>
      </c>
      <c r="K1103" s="82" t="s">
        <v>5022</v>
      </c>
      <c r="L1103" s="82" t="s">
        <v>5023</v>
      </c>
      <c r="M1103" s="82" t="s">
        <v>5024</v>
      </c>
      <c r="N1103" s="82" t="s">
        <v>454</v>
      </c>
      <c r="O1103" s="82" t="s">
        <v>145</v>
      </c>
      <c r="P1103" s="82">
        <v>189</v>
      </c>
      <c r="Q1103" s="82" t="s">
        <v>3252</v>
      </c>
      <c r="R1103" s="82">
        <v>100</v>
      </c>
      <c r="S1103" s="82">
        <v>42683</v>
      </c>
      <c r="T1103" s="82" t="s">
        <v>5025</v>
      </c>
      <c r="U1103" s="82" t="s">
        <v>155</v>
      </c>
      <c r="V1103" s="82">
        <v>26378</v>
      </c>
      <c r="W1103" s="82" t="s">
        <v>111</v>
      </c>
      <c r="X1103" s="82" t="s">
        <v>42</v>
      </c>
      <c r="Y1103" s="82" t="s">
        <v>36</v>
      </c>
      <c r="Z1103" s="82">
        <v>0</v>
      </c>
      <c r="AA1103" s="82">
        <v>8</v>
      </c>
      <c r="AB1103" s="82" t="s">
        <v>36</v>
      </c>
      <c r="AC1103" s="82" t="s">
        <v>2914</v>
      </c>
      <c r="AD1103" s="82" t="s">
        <v>44</v>
      </c>
      <c r="AE1103" s="82" t="s">
        <v>45</v>
      </c>
      <c r="AF1103" s="82" t="s">
        <v>36</v>
      </c>
      <c r="AG1103" s="82" t="s">
        <v>46</v>
      </c>
      <c r="AH1103" s="82">
        <v>1719.66</v>
      </c>
      <c r="AI1103" s="82">
        <v>224.23</v>
      </c>
      <c r="AJ1103" s="82">
        <v>644.78</v>
      </c>
      <c r="AK1103" s="82"/>
      <c r="AL1103" s="82">
        <v>2588.67</v>
      </c>
      <c r="AM1103" s="82">
        <v>86.29</v>
      </c>
      <c r="AN1103" s="109">
        <f t="shared" si="76"/>
        <v>10.786250000000001</v>
      </c>
      <c r="AO1103" s="82" t="str">
        <f t="shared" si="78"/>
        <v>200393</v>
      </c>
      <c r="AP1103" s="82">
        <f>VLOOKUP(AO1103,Centros!$AA$2:$AB$490,2,FALSE)</f>
        <v>340009</v>
      </c>
      <c r="AQ1103" s="82" t="str">
        <f>VLOOKUP(AP1103,Centros!$U$2:$V$281,2,FALSE)</f>
        <v>COMUNIDAD SAG. CORAZON-N.S.PAZ CANTABRIA</v>
      </c>
      <c r="AR1103" s="82" t="str">
        <f>VLOOKUP(A1103,Centros!$AC$2:$AE$349,3,FALSE)</f>
        <v>SMI</v>
      </c>
      <c r="AS1103" s="82">
        <f t="shared" si="79"/>
        <v>340009</v>
      </c>
      <c r="AT1103" s="82">
        <f t="shared" si="77"/>
        <v>20039</v>
      </c>
    </row>
    <row r="1104" spans="1:46" x14ac:dyDescent="0.3">
      <c r="A1104" s="82">
        <v>19228</v>
      </c>
      <c r="B1104" s="82">
        <v>1736</v>
      </c>
      <c r="C1104" s="82" t="s">
        <v>10285</v>
      </c>
      <c r="D1104" s="82">
        <v>1736</v>
      </c>
      <c r="E1104" s="82" t="s">
        <v>35</v>
      </c>
      <c r="F1104" s="107">
        <v>45905</v>
      </c>
      <c r="G1104" s="82"/>
      <c r="H1104" s="82" t="s">
        <v>10286</v>
      </c>
      <c r="I1104" s="82" t="s">
        <v>10287</v>
      </c>
      <c r="J1104" s="82" t="s">
        <v>36</v>
      </c>
      <c r="K1104" s="82" t="s">
        <v>10288</v>
      </c>
      <c r="L1104" s="82" t="s">
        <v>10289</v>
      </c>
      <c r="M1104" s="82" t="s">
        <v>10290</v>
      </c>
      <c r="N1104" s="82" t="s">
        <v>36</v>
      </c>
      <c r="O1104" s="82" t="s">
        <v>38</v>
      </c>
      <c r="P1104" s="82">
        <v>300</v>
      </c>
      <c r="Q1104" s="82" t="s">
        <v>57</v>
      </c>
      <c r="R1104" s="82">
        <v>50</v>
      </c>
      <c r="S1104" s="82">
        <v>45539</v>
      </c>
      <c r="T1104" s="82" t="s">
        <v>9719</v>
      </c>
      <c r="U1104" s="82" t="s">
        <v>40</v>
      </c>
      <c r="V1104" s="82">
        <v>24183</v>
      </c>
      <c r="W1104" s="82" t="s">
        <v>119</v>
      </c>
      <c r="X1104" s="82" t="s">
        <v>42</v>
      </c>
      <c r="Y1104" s="82" t="s">
        <v>36</v>
      </c>
      <c r="Z1104" s="82">
        <v>0</v>
      </c>
      <c r="AA1104" s="82">
        <v>10</v>
      </c>
      <c r="AB1104" s="82" t="s">
        <v>36</v>
      </c>
      <c r="AC1104" s="82" t="s">
        <v>2905</v>
      </c>
      <c r="AD1104" s="82" t="s">
        <v>44</v>
      </c>
      <c r="AE1104" s="82" t="s">
        <v>83</v>
      </c>
      <c r="AF1104" s="82" t="s">
        <v>40</v>
      </c>
      <c r="AG1104" s="82" t="s">
        <v>46</v>
      </c>
      <c r="AH1104" s="82">
        <v>600.02</v>
      </c>
      <c r="AI1104" s="82">
        <v>90.64</v>
      </c>
      <c r="AJ1104" s="82">
        <v>245.47</v>
      </c>
      <c r="AK1104" s="82"/>
      <c r="AL1104" s="82">
        <v>936.13</v>
      </c>
      <c r="AM1104" s="82">
        <v>31.2</v>
      </c>
      <c r="AN1104" s="109">
        <f t="shared" si="76"/>
        <v>7.8</v>
      </c>
      <c r="AO1104" s="82" t="str">
        <f t="shared" si="78"/>
        <v>1922839</v>
      </c>
      <c r="AP1104" s="82">
        <f>VLOOKUP(AO1104,Centros!$AA$2:$AB$490,2,FALSE)</f>
        <v>110032</v>
      </c>
      <c r="AQ1104" s="82" t="str">
        <f>VLOOKUP(AP1104,Centros!$U$2:$V$281,2,FALSE)</f>
        <v>COLEGIO LA NATIVIDAD</v>
      </c>
      <c r="AR1104" s="82" t="str">
        <f>VLOOKUP(A1104,Centros!$AC$2:$AE$349,3,FALSE)</f>
        <v>ALGADI</v>
      </c>
      <c r="AS1104" s="82">
        <f t="shared" si="79"/>
        <v>110032</v>
      </c>
      <c r="AT1104" s="82">
        <f t="shared" si="77"/>
        <v>19228</v>
      </c>
    </row>
    <row r="1105" spans="1:46" x14ac:dyDescent="0.3">
      <c r="A1105" s="82">
        <v>19239</v>
      </c>
      <c r="B1105" s="82">
        <v>4</v>
      </c>
      <c r="C1105" s="82" t="s">
        <v>5026</v>
      </c>
      <c r="D1105" s="82">
        <v>4</v>
      </c>
      <c r="E1105" s="82" t="s">
        <v>144</v>
      </c>
      <c r="F1105" s="107">
        <v>44348</v>
      </c>
      <c r="G1105" s="82"/>
      <c r="H1105" s="82" t="s">
        <v>5027</v>
      </c>
      <c r="I1105" s="82" t="s">
        <v>5028</v>
      </c>
      <c r="J1105" s="82" t="s">
        <v>5029</v>
      </c>
      <c r="K1105" s="82" t="s">
        <v>36</v>
      </c>
      <c r="L1105" s="82" t="s">
        <v>5030</v>
      </c>
      <c r="M1105" s="82" t="s">
        <v>5031</v>
      </c>
      <c r="N1105" s="82" t="s">
        <v>455</v>
      </c>
      <c r="O1105" s="82" t="s">
        <v>145</v>
      </c>
      <c r="P1105" s="82">
        <v>100</v>
      </c>
      <c r="Q1105" s="82" t="s">
        <v>2951</v>
      </c>
      <c r="R1105" s="82">
        <v>100</v>
      </c>
      <c r="S1105" s="82">
        <v>37165</v>
      </c>
      <c r="T1105" s="82" t="s">
        <v>2881</v>
      </c>
      <c r="U1105" s="82" t="s">
        <v>155</v>
      </c>
      <c r="V1105" s="82">
        <v>21955</v>
      </c>
      <c r="W1105" s="82" t="s">
        <v>70</v>
      </c>
      <c r="X1105" s="82" t="s">
        <v>42</v>
      </c>
      <c r="Y1105" s="82" t="s">
        <v>36</v>
      </c>
      <c r="Z1105" s="82">
        <v>0</v>
      </c>
      <c r="AA1105" s="82">
        <v>6</v>
      </c>
      <c r="AB1105" s="82" t="s">
        <v>36</v>
      </c>
      <c r="AC1105" s="82" t="s">
        <v>2914</v>
      </c>
      <c r="AD1105" s="82" t="s">
        <v>44</v>
      </c>
      <c r="AE1105" s="82" t="s">
        <v>45</v>
      </c>
      <c r="AF1105" s="82" t="s">
        <v>71</v>
      </c>
      <c r="AG1105" s="82" t="s">
        <v>46</v>
      </c>
      <c r="AH1105" s="82">
        <v>1345.37</v>
      </c>
      <c r="AI1105" s="82">
        <v>284.02</v>
      </c>
      <c r="AJ1105" s="82">
        <v>522.57000000000005</v>
      </c>
      <c r="AK1105" s="82"/>
      <c r="AL1105" s="82">
        <v>2151.96</v>
      </c>
      <c r="AM1105" s="82">
        <v>71.73</v>
      </c>
      <c r="AN1105" s="109">
        <f t="shared" si="76"/>
        <v>8.9662500000000005</v>
      </c>
      <c r="AO1105" s="82" t="str">
        <f t="shared" si="78"/>
        <v>192391</v>
      </c>
      <c r="AP1105" s="82">
        <f>VLOOKUP(AO1105,Centros!$AA$2:$AB$490,2,FALSE)</f>
        <v>110015</v>
      </c>
      <c r="AQ1105" s="82" t="str">
        <f>VLOOKUP(AP1105,Centros!$U$2:$V$281,2,FALSE)</f>
        <v>COLEGIO SAN AGUSTIN - CANTABRIA</v>
      </c>
      <c r="AR1105" s="82" t="str">
        <f>VLOOKUP(A1105,Centros!$AC$2:$AE$349,3,FALSE)</f>
        <v>ALGADI</v>
      </c>
      <c r="AS1105" s="82">
        <f t="shared" si="79"/>
        <v>110015</v>
      </c>
      <c r="AT1105" s="82">
        <f t="shared" si="77"/>
        <v>19239</v>
      </c>
    </row>
    <row r="1106" spans="1:46" x14ac:dyDescent="0.3">
      <c r="A1106" s="82">
        <v>19218</v>
      </c>
      <c r="B1106" s="82">
        <v>29</v>
      </c>
      <c r="C1106" s="82" t="s">
        <v>10291</v>
      </c>
      <c r="D1106" s="82">
        <v>29</v>
      </c>
      <c r="E1106" s="82" t="s">
        <v>1239</v>
      </c>
      <c r="F1106" s="107">
        <v>45885</v>
      </c>
      <c r="G1106" s="82"/>
      <c r="H1106" s="82" t="s">
        <v>10292</v>
      </c>
      <c r="I1106" s="82" t="s">
        <v>10293</v>
      </c>
      <c r="J1106" s="82" t="s">
        <v>36</v>
      </c>
      <c r="K1106" s="82" t="s">
        <v>10294</v>
      </c>
      <c r="L1106" s="82" t="s">
        <v>10295</v>
      </c>
      <c r="M1106" s="82" t="s">
        <v>10296</v>
      </c>
      <c r="N1106" s="82" t="s">
        <v>10297</v>
      </c>
      <c r="O1106" s="82" t="s">
        <v>134</v>
      </c>
      <c r="P1106" s="82">
        <v>402</v>
      </c>
      <c r="Q1106" s="82" t="s">
        <v>3091</v>
      </c>
      <c r="R1106" s="82">
        <v>100</v>
      </c>
      <c r="S1106" s="82">
        <v>45885</v>
      </c>
      <c r="T1106" s="82" t="s">
        <v>2866</v>
      </c>
      <c r="U1106" s="82" t="s">
        <v>303</v>
      </c>
      <c r="V1106" s="82">
        <v>36706</v>
      </c>
      <c r="W1106" s="82" t="s">
        <v>208</v>
      </c>
      <c r="X1106" s="82" t="s">
        <v>42</v>
      </c>
      <c r="Y1106" s="82" t="s">
        <v>52</v>
      </c>
      <c r="Z1106" s="82">
        <v>0</v>
      </c>
      <c r="AA1106" s="82">
        <v>6</v>
      </c>
      <c r="AB1106" s="82" t="s">
        <v>36</v>
      </c>
      <c r="AC1106" s="82" t="s">
        <v>2824</v>
      </c>
      <c r="AD1106" s="82" t="s">
        <v>162</v>
      </c>
      <c r="AE1106" s="82" t="s">
        <v>45</v>
      </c>
      <c r="AF1106" s="82" t="s">
        <v>352</v>
      </c>
      <c r="AG1106" s="82" t="s">
        <v>46</v>
      </c>
      <c r="AH1106" s="82">
        <v>1187.93</v>
      </c>
      <c r="AI1106" s="82">
        <v>193.4</v>
      </c>
      <c r="AJ1106" s="82">
        <v>459.56</v>
      </c>
      <c r="AK1106" s="82"/>
      <c r="AL1106" s="82">
        <v>1840.89</v>
      </c>
      <c r="AM1106" s="82">
        <v>61.36</v>
      </c>
      <c r="AN1106" s="109">
        <f t="shared" si="76"/>
        <v>7.67</v>
      </c>
      <c r="AO1106" s="82" t="str">
        <f t="shared" si="78"/>
        <v>192184</v>
      </c>
      <c r="AP1106" s="82">
        <f>VLOOKUP(AO1106,Centros!$AA$2:$AB$490,2,FALSE)</f>
        <v>330004</v>
      </c>
      <c r="AQ1106" s="82" t="str">
        <f>VLOOKUP(AP1106,Centros!$U$2:$V$281,2,FALSE)</f>
        <v>RESIDENCIA  CLARET GRANADA</v>
      </c>
      <c r="AR1106" s="82" t="str">
        <f>VLOOKUP(A1106,Centros!$AC$2:$AE$349,3,FALSE)</f>
        <v>ALGADI</v>
      </c>
      <c r="AS1106" s="82">
        <f t="shared" si="79"/>
        <v>330004</v>
      </c>
      <c r="AT1106" s="82">
        <f t="shared" si="77"/>
        <v>19218</v>
      </c>
    </row>
    <row r="1107" spans="1:46" x14ac:dyDescent="0.3">
      <c r="A1107" s="82">
        <v>19228</v>
      </c>
      <c r="B1107" s="82">
        <v>64</v>
      </c>
      <c r="C1107" s="82" t="s">
        <v>5032</v>
      </c>
      <c r="D1107" s="82">
        <v>64</v>
      </c>
      <c r="E1107" s="82" t="s">
        <v>35</v>
      </c>
      <c r="F1107" s="107">
        <v>44834</v>
      </c>
      <c r="G1107" s="82"/>
      <c r="H1107" s="82" t="s">
        <v>5033</v>
      </c>
      <c r="I1107" s="82" t="s">
        <v>5034</v>
      </c>
      <c r="J1107" s="82" t="s">
        <v>36</v>
      </c>
      <c r="K1107" s="82" t="s">
        <v>5035</v>
      </c>
      <c r="L1107" s="82" t="s">
        <v>5036</v>
      </c>
      <c r="M1107" s="82" t="s">
        <v>5037</v>
      </c>
      <c r="N1107" s="82" t="s">
        <v>411</v>
      </c>
      <c r="O1107" s="82" t="s">
        <v>38</v>
      </c>
      <c r="P1107" s="82">
        <v>189</v>
      </c>
      <c r="Q1107" s="82" t="s">
        <v>3252</v>
      </c>
      <c r="R1107" s="82">
        <v>100</v>
      </c>
      <c r="S1107" s="82">
        <v>43411</v>
      </c>
      <c r="T1107" s="82" t="s">
        <v>2830</v>
      </c>
      <c r="U1107" s="82" t="s">
        <v>2999</v>
      </c>
      <c r="V1107" s="82">
        <v>34345</v>
      </c>
      <c r="W1107" s="82" t="s">
        <v>80</v>
      </c>
      <c r="X1107" s="82" t="s">
        <v>42</v>
      </c>
      <c r="Y1107" s="82" t="s">
        <v>36</v>
      </c>
      <c r="Z1107" s="82">
        <v>0</v>
      </c>
      <c r="AA1107" s="82">
        <v>10</v>
      </c>
      <c r="AB1107" s="82" t="s">
        <v>36</v>
      </c>
      <c r="AC1107" s="82" t="s">
        <v>3000</v>
      </c>
      <c r="AD1107" s="82" t="s">
        <v>3001</v>
      </c>
      <c r="AE1107" s="82" t="s">
        <v>53</v>
      </c>
      <c r="AF1107" s="82" t="s">
        <v>119</v>
      </c>
      <c r="AG1107" s="82" t="s">
        <v>46</v>
      </c>
      <c r="AH1107" s="82">
        <v>1392.04</v>
      </c>
      <c r="AI1107" s="82"/>
      <c r="AJ1107" s="82">
        <v>-632.41</v>
      </c>
      <c r="AK1107" s="82"/>
      <c r="AL1107" s="82">
        <v>759.63</v>
      </c>
      <c r="AM1107" s="82">
        <v>25.32</v>
      </c>
      <c r="AN1107" s="109">
        <f t="shared" si="76"/>
        <v>3.165</v>
      </c>
      <c r="AO1107" s="82" t="str">
        <f t="shared" si="78"/>
        <v>192287</v>
      </c>
      <c r="AP1107" s="82">
        <f>VLOOKUP(AO1107,Centros!$AA$2:$AB$490,2,FALSE)</f>
        <v>120028</v>
      </c>
      <c r="AQ1107" s="82" t="str">
        <f>VLOOKUP(AP1107,Centros!$U$2:$V$281,2,FALSE)</f>
        <v>C.M.STA.MARIA DEL PINO</v>
      </c>
      <c r="AR1107" s="82" t="str">
        <f>VLOOKUP(A1107,Centros!$AC$2:$AE$349,3,FALSE)</f>
        <v>ALGADI</v>
      </c>
      <c r="AS1107" s="82">
        <f t="shared" si="79"/>
        <v>120028</v>
      </c>
      <c r="AT1107" s="82">
        <f t="shared" si="77"/>
        <v>19228</v>
      </c>
    </row>
    <row r="1108" spans="1:46" x14ac:dyDescent="0.3">
      <c r="A1108" s="82">
        <v>19228</v>
      </c>
      <c r="B1108" s="82">
        <v>1633</v>
      </c>
      <c r="C1108" s="82" t="s">
        <v>7147</v>
      </c>
      <c r="D1108" s="82">
        <v>1633</v>
      </c>
      <c r="E1108" s="82" t="s">
        <v>35</v>
      </c>
      <c r="F1108" s="107">
        <v>45904</v>
      </c>
      <c r="G1108" s="82"/>
      <c r="H1108" s="82" t="s">
        <v>7148</v>
      </c>
      <c r="I1108" s="82" t="s">
        <v>7149</v>
      </c>
      <c r="J1108" s="82" t="s">
        <v>36</v>
      </c>
      <c r="K1108" s="82" t="s">
        <v>7150</v>
      </c>
      <c r="L1108" s="82" t="s">
        <v>7151</v>
      </c>
      <c r="M1108" s="82" t="s">
        <v>7152</v>
      </c>
      <c r="N1108" s="82" t="s">
        <v>37</v>
      </c>
      <c r="O1108" s="82" t="s">
        <v>38</v>
      </c>
      <c r="P1108" s="82">
        <v>389</v>
      </c>
      <c r="Q1108" s="82" t="s">
        <v>167</v>
      </c>
      <c r="R1108" s="82">
        <v>75</v>
      </c>
      <c r="S1108" s="82">
        <v>45191</v>
      </c>
      <c r="T1108" s="82" t="s">
        <v>6208</v>
      </c>
      <c r="U1108" s="82" t="s">
        <v>40</v>
      </c>
      <c r="V1108" s="82">
        <v>30483</v>
      </c>
      <c r="W1108" s="82" t="s">
        <v>883</v>
      </c>
      <c r="X1108" s="82" t="s">
        <v>42</v>
      </c>
      <c r="Y1108" s="82" t="s">
        <v>43</v>
      </c>
      <c r="Z1108" s="82">
        <v>0</v>
      </c>
      <c r="AA1108" s="82">
        <v>10</v>
      </c>
      <c r="AB1108" s="82" t="s">
        <v>36</v>
      </c>
      <c r="AC1108" s="82" t="s">
        <v>2905</v>
      </c>
      <c r="AD1108" s="82" t="s">
        <v>44</v>
      </c>
      <c r="AE1108" s="82" t="s">
        <v>45</v>
      </c>
      <c r="AF1108" s="82" t="s">
        <v>40</v>
      </c>
      <c r="AG1108" s="82" t="s">
        <v>46</v>
      </c>
      <c r="AH1108" s="82">
        <v>1050.03</v>
      </c>
      <c r="AI1108" s="82">
        <v>135.97</v>
      </c>
      <c r="AJ1108" s="82">
        <v>380.36</v>
      </c>
      <c r="AK1108" s="82"/>
      <c r="AL1108" s="82">
        <v>1566.36</v>
      </c>
      <c r="AM1108" s="82">
        <v>52.21</v>
      </c>
      <c r="AN1108" s="109">
        <f t="shared" si="76"/>
        <v>8.7016666666666662</v>
      </c>
      <c r="AO1108" s="82" t="str">
        <f t="shared" si="78"/>
        <v>19228112</v>
      </c>
      <c r="AP1108" s="82">
        <f>VLOOKUP(AO1108,Centros!$AA$2:$AB$490,2,FALSE)</f>
        <v>110123</v>
      </c>
      <c r="AQ1108" s="82" t="str">
        <f>VLOOKUP(AP1108,Centros!$U$2:$V$281,2,FALSE)</f>
        <v>BREWSTER MADRID</v>
      </c>
      <c r="AR1108" s="82" t="str">
        <f>VLOOKUP(A1108,Centros!$AC$2:$AE$349,3,FALSE)</f>
        <v>ALGADI</v>
      </c>
      <c r="AS1108" s="82">
        <f t="shared" si="79"/>
        <v>110123</v>
      </c>
      <c r="AT1108" s="82">
        <f t="shared" si="77"/>
        <v>19228</v>
      </c>
    </row>
    <row r="1109" spans="1:46" x14ac:dyDescent="0.3">
      <c r="A1109" s="82">
        <v>20041</v>
      </c>
      <c r="B1109" s="82">
        <v>20</v>
      </c>
      <c r="C1109" s="82" t="s">
        <v>10298</v>
      </c>
      <c r="D1109" s="82">
        <v>20</v>
      </c>
      <c r="E1109" s="82" t="s">
        <v>7517</v>
      </c>
      <c r="F1109" s="107">
        <v>45911</v>
      </c>
      <c r="G1109" s="82"/>
      <c r="H1109" s="82" t="s">
        <v>10299</v>
      </c>
      <c r="I1109" s="82" t="s">
        <v>10300</v>
      </c>
      <c r="J1109" s="82" t="s">
        <v>36</v>
      </c>
      <c r="K1109" s="82" t="s">
        <v>10301</v>
      </c>
      <c r="L1109" s="82" t="s">
        <v>10302</v>
      </c>
      <c r="M1109" s="82" t="s">
        <v>10303</v>
      </c>
      <c r="N1109" s="82" t="s">
        <v>10304</v>
      </c>
      <c r="O1109" s="82" t="s">
        <v>176</v>
      </c>
      <c r="P1109" s="82">
        <v>300</v>
      </c>
      <c r="Q1109" s="82" t="s">
        <v>57</v>
      </c>
      <c r="R1109" s="82">
        <v>31.3</v>
      </c>
      <c r="S1109" s="82">
        <v>44817</v>
      </c>
      <c r="T1109" s="82" t="s">
        <v>7524</v>
      </c>
      <c r="U1109" s="82" t="s">
        <v>6611</v>
      </c>
      <c r="V1109" s="82">
        <v>26096</v>
      </c>
      <c r="W1109" s="82" t="s">
        <v>111</v>
      </c>
      <c r="X1109" s="82" t="s">
        <v>42</v>
      </c>
      <c r="Y1109" s="82" t="s">
        <v>60</v>
      </c>
      <c r="Z1109" s="82">
        <v>0</v>
      </c>
      <c r="AA1109" s="82">
        <v>10</v>
      </c>
      <c r="AB1109" s="82" t="s">
        <v>36</v>
      </c>
      <c r="AC1109" s="82" t="s">
        <v>2911</v>
      </c>
      <c r="AD1109" s="82" t="s">
        <v>44</v>
      </c>
      <c r="AE1109" s="82" t="s">
        <v>45</v>
      </c>
      <c r="AF1109" s="82" t="s">
        <v>36</v>
      </c>
      <c r="AG1109" s="82" t="s">
        <v>46</v>
      </c>
      <c r="AH1109" s="82">
        <v>476.71</v>
      </c>
      <c r="AI1109" s="82">
        <v>20.350000000000001</v>
      </c>
      <c r="AJ1109" s="82">
        <v>164.88</v>
      </c>
      <c r="AK1109" s="82"/>
      <c r="AL1109" s="82">
        <v>661.94</v>
      </c>
      <c r="AM1109" s="82">
        <v>22.06</v>
      </c>
      <c r="AN1109" s="109">
        <f t="shared" si="76"/>
        <v>8.8099041533546316</v>
      </c>
      <c r="AO1109" s="82" t="str">
        <f t="shared" si="78"/>
        <v>200413</v>
      </c>
      <c r="AP1109" s="82">
        <f>VLOOKUP(AO1109,Centros!$AA$2:$AB$490,2,FALSE)</f>
        <v>110222</v>
      </c>
      <c r="AQ1109" s="82" t="str">
        <f>VLOOKUP(AP1109,Centros!$U$2:$V$281,2,FALSE)</f>
        <v>COLEGIO ITALICA</v>
      </c>
      <c r="AR1109" s="82" t="str">
        <f>VLOOKUP(A1109,Centros!$AC$2:$AE$349,3,FALSE)</f>
        <v>SMI</v>
      </c>
      <c r="AS1109" s="82">
        <f t="shared" si="79"/>
        <v>110222</v>
      </c>
      <c r="AT1109" s="82">
        <f t="shared" si="77"/>
        <v>20041</v>
      </c>
    </row>
    <row r="1110" spans="1:46" x14ac:dyDescent="0.3">
      <c r="A1110" s="82">
        <v>20028</v>
      </c>
      <c r="B1110" s="82">
        <v>960</v>
      </c>
      <c r="C1110" s="82" t="s">
        <v>7153</v>
      </c>
      <c r="D1110" s="82">
        <v>960</v>
      </c>
      <c r="E1110" s="82" t="s">
        <v>63</v>
      </c>
      <c r="F1110" s="107">
        <v>45908</v>
      </c>
      <c r="G1110" s="82"/>
      <c r="H1110" s="82" t="s">
        <v>7154</v>
      </c>
      <c r="I1110" s="82" t="s">
        <v>7155</v>
      </c>
      <c r="J1110" s="82" t="s">
        <v>36</v>
      </c>
      <c r="K1110" s="82" t="s">
        <v>7156</v>
      </c>
      <c r="L1110" s="82" t="s">
        <v>7157</v>
      </c>
      <c r="M1110" s="82" t="s">
        <v>7158</v>
      </c>
      <c r="N1110" s="82" t="s">
        <v>37</v>
      </c>
      <c r="O1110" s="82" t="s">
        <v>38</v>
      </c>
      <c r="P1110" s="82">
        <v>300</v>
      </c>
      <c r="Q1110" s="82" t="s">
        <v>57</v>
      </c>
      <c r="R1110" s="82">
        <v>31.25</v>
      </c>
      <c r="S1110" s="82">
        <v>45621</v>
      </c>
      <c r="T1110" s="82" t="s">
        <v>5407</v>
      </c>
      <c r="U1110" s="82" t="s">
        <v>79</v>
      </c>
      <c r="V1110" s="82">
        <v>31002</v>
      </c>
      <c r="W1110" s="82" t="s">
        <v>210</v>
      </c>
      <c r="X1110" s="82" t="s">
        <v>42</v>
      </c>
      <c r="Y1110" s="82" t="s">
        <v>36</v>
      </c>
      <c r="Z1110" s="82">
        <v>0</v>
      </c>
      <c r="AA1110" s="82">
        <v>10</v>
      </c>
      <c r="AB1110" s="82" t="s">
        <v>36</v>
      </c>
      <c r="AC1110" s="82" t="s">
        <v>2905</v>
      </c>
      <c r="AD1110" s="82" t="s">
        <v>44</v>
      </c>
      <c r="AE1110" s="82" t="s">
        <v>45</v>
      </c>
      <c r="AF1110" s="82" t="s">
        <v>5415</v>
      </c>
      <c r="AG1110" s="82" t="s">
        <v>55</v>
      </c>
      <c r="AH1110" s="82">
        <v>375.01</v>
      </c>
      <c r="AI1110" s="82">
        <v>56.65</v>
      </c>
      <c r="AJ1110" s="82">
        <v>160.07</v>
      </c>
      <c r="AK1110" s="82"/>
      <c r="AL1110" s="82">
        <v>591.73</v>
      </c>
      <c r="AM1110" s="82">
        <v>19.72</v>
      </c>
      <c r="AN1110" s="109">
        <f t="shared" si="76"/>
        <v>7.8879999999999999</v>
      </c>
      <c r="AO1110" s="82" t="str">
        <f t="shared" si="78"/>
        <v>2002810</v>
      </c>
      <c r="AP1110" s="82">
        <f>VLOOKUP(AO1110,Centros!$AA$2:$AB$490,2,FALSE)</f>
        <v>110061</v>
      </c>
      <c r="AQ1110" s="82" t="str">
        <f>VLOOKUP(AP1110,Centros!$U$2:$V$281,2,FALSE)</f>
        <v>COL. SAN AGUSTIN - MADRID</v>
      </c>
      <c r="AR1110" s="82" t="str">
        <f>VLOOKUP(A1110,Centros!$AC$2:$AE$349,3,FALSE)</f>
        <v>SMI</v>
      </c>
      <c r="AS1110" s="82">
        <f t="shared" si="79"/>
        <v>110061</v>
      </c>
      <c r="AT1110" s="82">
        <f t="shared" si="77"/>
        <v>20028</v>
      </c>
    </row>
    <row r="1111" spans="1:46" x14ac:dyDescent="0.3">
      <c r="A1111" s="82">
        <v>19228</v>
      </c>
      <c r="B1111" s="82">
        <v>2173</v>
      </c>
      <c r="C1111" s="82" t="s">
        <v>5038</v>
      </c>
      <c r="D1111" s="82">
        <v>2173</v>
      </c>
      <c r="E1111" s="82" t="s">
        <v>35</v>
      </c>
      <c r="F1111" s="107">
        <v>45839</v>
      </c>
      <c r="G1111" s="82"/>
      <c r="H1111" s="82" t="s">
        <v>5039</v>
      </c>
      <c r="I1111" s="82" t="s">
        <v>5040</v>
      </c>
      <c r="J1111" s="82" t="s">
        <v>36</v>
      </c>
      <c r="K1111" s="82" t="s">
        <v>5041</v>
      </c>
      <c r="L1111" s="82" t="s">
        <v>5042</v>
      </c>
      <c r="M1111" s="82" t="s">
        <v>5043</v>
      </c>
      <c r="N1111" s="82" t="s">
        <v>37</v>
      </c>
      <c r="O1111" s="82" t="s">
        <v>38</v>
      </c>
      <c r="P1111" s="82">
        <v>502</v>
      </c>
      <c r="Q1111" s="82" t="s">
        <v>3098</v>
      </c>
      <c r="R1111" s="82">
        <v>71.25</v>
      </c>
      <c r="S1111" s="82">
        <v>45839</v>
      </c>
      <c r="T1111" s="82" t="s">
        <v>3385</v>
      </c>
      <c r="U1111" s="82" t="s">
        <v>40</v>
      </c>
      <c r="V1111" s="82">
        <v>29322</v>
      </c>
      <c r="W1111" s="82" t="s">
        <v>288</v>
      </c>
      <c r="X1111" s="82" t="s">
        <v>42</v>
      </c>
      <c r="Y1111" s="82" t="s">
        <v>52</v>
      </c>
      <c r="Z1111" s="82">
        <v>0</v>
      </c>
      <c r="AA1111" s="82">
        <v>10</v>
      </c>
      <c r="AB1111" s="82" t="s">
        <v>36</v>
      </c>
      <c r="AC1111" s="82" t="s">
        <v>2905</v>
      </c>
      <c r="AD1111" s="82" t="s">
        <v>44</v>
      </c>
      <c r="AE1111" s="82" t="s">
        <v>45</v>
      </c>
      <c r="AF1111" s="82" t="s">
        <v>40</v>
      </c>
      <c r="AG1111" s="82" t="s">
        <v>55</v>
      </c>
      <c r="AH1111" s="82">
        <v>855.03</v>
      </c>
      <c r="AI1111" s="82">
        <v>129.16999999999999</v>
      </c>
      <c r="AJ1111" s="82">
        <v>362.61</v>
      </c>
      <c r="AK1111" s="82"/>
      <c r="AL1111" s="82">
        <v>1346.81</v>
      </c>
      <c r="AM1111" s="82">
        <v>44.89</v>
      </c>
      <c r="AN1111" s="109">
        <f t="shared" si="76"/>
        <v>7.8754385964912279</v>
      </c>
      <c r="AO1111" s="82" t="str">
        <f t="shared" si="78"/>
        <v>1922878</v>
      </c>
      <c r="AP1111" s="82">
        <f>VLOOKUP(AO1111,Centros!$AA$2:$AB$490,2,FALSE)</f>
        <v>330028</v>
      </c>
      <c r="AQ1111" s="82" t="str">
        <f>VLOOKUP(AP1111,Centros!$U$2:$V$281,2,FALSE)</f>
        <v>CLARETIANOS COLMENAR ASISTENCIAL</v>
      </c>
      <c r="AR1111" s="82" t="str">
        <f>VLOOKUP(A1111,Centros!$AC$2:$AE$349,3,FALSE)</f>
        <v>ALGADI</v>
      </c>
      <c r="AS1111" s="82">
        <f t="shared" si="79"/>
        <v>330028</v>
      </c>
      <c r="AT1111" s="82">
        <f t="shared" si="77"/>
        <v>19228</v>
      </c>
    </row>
    <row r="1112" spans="1:46" x14ac:dyDescent="0.3">
      <c r="A1112" s="82">
        <v>19228</v>
      </c>
      <c r="B1112" s="82">
        <v>660</v>
      </c>
      <c r="C1112" s="82" t="s">
        <v>5044</v>
      </c>
      <c r="D1112" s="82">
        <v>660</v>
      </c>
      <c r="E1112" s="82" t="s">
        <v>35</v>
      </c>
      <c r="F1112" s="107">
        <v>44607</v>
      </c>
      <c r="G1112" s="82"/>
      <c r="H1112" s="82" t="s">
        <v>5045</v>
      </c>
      <c r="I1112" s="82" t="s">
        <v>5046</v>
      </c>
      <c r="J1112" s="82" t="s">
        <v>36</v>
      </c>
      <c r="K1112" s="82" t="s">
        <v>5047</v>
      </c>
      <c r="L1112" s="82" t="s">
        <v>109</v>
      </c>
      <c r="M1112" s="82" t="s">
        <v>5048</v>
      </c>
      <c r="N1112" s="82" t="s">
        <v>350</v>
      </c>
      <c r="O1112" s="82" t="s">
        <v>38</v>
      </c>
      <c r="P1112" s="82">
        <v>100</v>
      </c>
      <c r="Q1112" s="82" t="s">
        <v>2951</v>
      </c>
      <c r="R1112" s="82">
        <v>100</v>
      </c>
      <c r="S1112" s="82">
        <v>40634</v>
      </c>
      <c r="T1112" s="82" t="s">
        <v>3385</v>
      </c>
      <c r="U1112" s="82" t="s">
        <v>58</v>
      </c>
      <c r="V1112" s="82">
        <v>20580</v>
      </c>
      <c r="W1112" s="82" t="s">
        <v>288</v>
      </c>
      <c r="X1112" s="82" t="s">
        <v>42</v>
      </c>
      <c r="Y1112" s="82" t="s">
        <v>66</v>
      </c>
      <c r="Z1112" s="82">
        <v>0</v>
      </c>
      <c r="AA1112" s="82">
        <v>10</v>
      </c>
      <c r="AB1112" s="82" t="s">
        <v>36</v>
      </c>
      <c r="AC1112" s="82" t="s">
        <v>2905</v>
      </c>
      <c r="AD1112" s="82" t="s">
        <v>44</v>
      </c>
      <c r="AE1112" s="82" t="s">
        <v>83</v>
      </c>
      <c r="AF1112" s="82" t="s">
        <v>88</v>
      </c>
      <c r="AG1112" s="82" t="s">
        <v>55</v>
      </c>
      <c r="AH1112" s="82">
        <v>1340.48</v>
      </c>
      <c r="AI1112" s="82">
        <v>205.04</v>
      </c>
      <c r="AJ1112" s="82">
        <v>495.63</v>
      </c>
      <c r="AK1112" s="82"/>
      <c r="AL1112" s="82">
        <v>2041.15</v>
      </c>
      <c r="AM1112" s="82">
        <v>68.040000000000006</v>
      </c>
      <c r="AN1112" s="109">
        <f t="shared" si="76"/>
        <v>8.5050000000000008</v>
      </c>
      <c r="AO1112" s="82" t="str">
        <f t="shared" si="78"/>
        <v>1922878</v>
      </c>
      <c r="AP1112" s="82">
        <f>VLOOKUP(AO1112,Centros!$AA$2:$AB$490,2,FALSE)</f>
        <v>330028</v>
      </c>
      <c r="AQ1112" s="82" t="str">
        <f>VLOOKUP(AP1112,Centros!$U$2:$V$281,2,FALSE)</f>
        <v>CLARETIANOS COLMENAR ASISTENCIAL</v>
      </c>
      <c r="AR1112" s="82" t="str">
        <f>VLOOKUP(A1112,Centros!$AC$2:$AE$349,3,FALSE)</f>
        <v>ALGADI</v>
      </c>
      <c r="AS1112" s="82">
        <f t="shared" si="79"/>
        <v>330028</v>
      </c>
      <c r="AT1112" s="82">
        <f t="shared" si="77"/>
        <v>19228</v>
      </c>
    </row>
    <row r="1113" spans="1:46" x14ac:dyDescent="0.3">
      <c r="A1113" s="82">
        <v>20028</v>
      </c>
      <c r="B1113" s="82">
        <v>937</v>
      </c>
      <c r="C1113" s="82" t="s">
        <v>7159</v>
      </c>
      <c r="D1113" s="82">
        <v>937</v>
      </c>
      <c r="E1113" s="82" t="s">
        <v>63</v>
      </c>
      <c r="F1113" s="107">
        <v>45908</v>
      </c>
      <c r="G1113" s="82"/>
      <c r="H1113" s="82" t="s">
        <v>7160</v>
      </c>
      <c r="I1113" s="82" t="s">
        <v>7161</v>
      </c>
      <c r="J1113" s="82" t="s">
        <v>36</v>
      </c>
      <c r="K1113" s="82" t="s">
        <v>7162</v>
      </c>
      <c r="L1113" s="82" t="s">
        <v>7163</v>
      </c>
      <c r="M1113" s="82" t="s">
        <v>7164</v>
      </c>
      <c r="N1113" s="82" t="s">
        <v>37</v>
      </c>
      <c r="O1113" s="82" t="s">
        <v>38</v>
      </c>
      <c r="P1113" s="82">
        <v>300</v>
      </c>
      <c r="Q1113" s="82" t="s">
        <v>57</v>
      </c>
      <c r="R1113" s="82">
        <v>25</v>
      </c>
      <c r="S1113" s="82">
        <v>45777</v>
      </c>
      <c r="T1113" s="82" t="s">
        <v>5414</v>
      </c>
      <c r="U1113" s="82" t="s">
        <v>79</v>
      </c>
      <c r="V1113" s="82">
        <v>38260</v>
      </c>
      <c r="W1113" s="82" t="s">
        <v>165</v>
      </c>
      <c r="X1113" s="82" t="s">
        <v>42</v>
      </c>
      <c r="Y1113" s="82" t="s">
        <v>52</v>
      </c>
      <c r="Z1113" s="82">
        <v>0</v>
      </c>
      <c r="AA1113" s="82">
        <v>10</v>
      </c>
      <c r="AB1113" s="82" t="s">
        <v>36</v>
      </c>
      <c r="AC1113" s="82" t="s">
        <v>2905</v>
      </c>
      <c r="AD1113" s="82" t="s">
        <v>44</v>
      </c>
      <c r="AE1113" s="82" t="s">
        <v>45</v>
      </c>
      <c r="AF1113" s="82" t="s">
        <v>79</v>
      </c>
      <c r="AG1113" s="82" t="s">
        <v>46</v>
      </c>
      <c r="AH1113" s="82">
        <v>300.01</v>
      </c>
      <c r="AI1113" s="82">
        <v>45.32</v>
      </c>
      <c r="AJ1113" s="82">
        <v>126.95</v>
      </c>
      <c r="AK1113" s="82"/>
      <c r="AL1113" s="82">
        <v>472.28</v>
      </c>
      <c r="AM1113" s="82">
        <v>15.74</v>
      </c>
      <c r="AN1113" s="109">
        <f t="shared" si="76"/>
        <v>7.87</v>
      </c>
      <c r="AO1113" s="82" t="str">
        <f t="shared" si="78"/>
        <v>2002843</v>
      </c>
      <c r="AP1113" s="82">
        <f>VLOOKUP(AO1113,Centros!$AA$2:$AB$490,2,FALSE)</f>
        <v>110207</v>
      </c>
      <c r="AQ1113" s="82" t="str">
        <f>VLOOKUP(AP1113,Centros!$U$2:$V$281,2,FALSE)</f>
        <v>GREDOS SAN DIEGO -  VALDEBEBAS</v>
      </c>
      <c r="AR1113" s="82" t="str">
        <f>VLOOKUP(A1113,Centros!$AC$2:$AE$349,3,FALSE)</f>
        <v>SMI</v>
      </c>
      <c r="AS1113" s="82">
        <f t="shared" si="79"/>
        <v>110207</v>
      </c>
      <c r="AT1113" s="82">
        <f t="shared" si="77"/>
        <v>20028</v>
      </c>
    </row>
    <row r="1114" spans="1:46" x14ac:dyDescent="0.3">
      <c r="A1114" s="82">
        <v>20028</v>
      </c>
      <c r="B1114" s="82">
        <v>151</v>
      </c>
      <c r="C1114" s="82" t="s">
        <v>7165</v>
      </c>
      <c r="D1114" s="82">
        <v>151</v>
      </c>
      <c r="E1114" s="82" t="s">
        <v>63</v>
      </c>
      <c r="F1114" s="107">
        <v>45908</v>
      </c>
      <c r="G1114" s="82"/>
      <c r="H1114" s="82" t="s">
        <v>7166</v>
      </c>
      <c r="I1114" s="82" t="s">
        <v>7167</v>
      </c>
      <c r="J1114" s="82" t="s">
        <v>36</v>
      </c>
      <c r="K1114" s="82" t="s">
        <v>7168</v>
      </c>
      <c r="L1114" s="82" t="s">
        <v>101</v>
      </c>
      <c r="M1114" s="82" t="s">
        <v>7169</v>
      </c>
      <c r="N1114" s="82" t="s">
        <v>37</v>
      </c>
      <c r="O1114" s="82" t="s">
        <v>38</v>
      </c>
      <c r="P1114" s="82">
        <v>300</v>
      </c>
      <c r="Q1114" s="82" t="s">
        <v>57</v>
      </c>
      <c r="R1114" s="82">
        <v>52.63</v>
      </c>
      <c r="S1114" s="82">
        <v>44082</v>
      </c>
      <c r="T1114" s="82" t="s">
        <v>5260</v>
      </c>
      <c r="U1114" s="82" t="s">
        <v>5261</v>
      </c>
      <c r="V1114" s="82">
        <v>24138</v>
      </c>
      <c r="W1114" s="82" t="s">
        <v>65</v>
      </c>
      <c r="X1114" s="82" t="s">
        <v>42</v>
      </c>
      <c r="Y1114" s="82" t="s">
        <v>66</v>
      </c>
      <c r="Z1114" s="82">
        <v>0</v>
      </c>
      <c r="AA1114" s="82">
        <v>6</v>
      </c>
      <c r="AB1114" s="82" t="s">
        <v>36</v>
      </c>
      <c r="AC1114" s="82" t="s">
        <v>2823</v>
      </c>
      <c r="AD1114" s="82" t="s">
        <v>67</v>
      </c>
      <c r="AE1114" s="82" t="s">
        <v>45</v>
      </c>
      <c r="AF1114" s="82" t="s">
        <v>7170</v>
      </c>
      <c r="AG1114" s="82" t="s">
        <v>46</v>
      </c>
      <c r="AH1114" s="82">
        <v>914.23</v>
      </c>
      <c r="AI1114" s="82">
        <v>120.7</v>
      </c>
      <c r="AJ1114" s="82">
        <v>343.27</v>
      </c>
      <c r="AK1114" s="82"/>
      <c r="AL1114" s="82">
        <v>1378.2</v>
      </c>
      <c r="AM1114" s="82">
        <v>45.94</v>
      </c>
      <c r="AN1114" s="109">
        <f t="shared" si="76"/>
        <v>10.911077332319969</v>
      </c>
      <c r="AO1114" s="82" t="str">
        <f t="shared" si="78"/>
        <v>2002821</v>
      </c>
      <c r="AP1114" s="82">
        <f>VLOOKUP(AO1114,Centros!$AA$2:$AB$490,2,FALSE)</f>
        <v>110120</v>
      </c>
      <c r="AQ1114" s="82" t="str">
        <f>VLOOKUP(AP1114,Centros!$U$2:$V$281,2,FALSE)</f>
        <v>COLEGIO CRISTO REY  - LAS ROZAS</v>
      </c>
      <c r="AR1114" s="82" t="str">
        <f>VLOOKUP(A1114,Centros!$AC$2:$AE$349,3,FALSE)</f>
        <v>SMI</v>
      </c>
      <c r="AS1114" s="82">
        <f t="shared" si="79"/>
        <v>110120</v>
      </c>
      <c r="AT1114" s="82">
        <f t="shared" si="77"/>
        <v>20028</v>
      </c>
    </row>
    <row r="1115" spans="1:46" x14ac:dyDescent="0.3">
      <c r="A1115" s="82">
        <v>19228</v>
      </c>
      <c r="B1115" s="82">
        <v>1431</v>
      </c>
      <c r="C1115" s="82" t="s">
        <v>10305</v>
      </c>
      <c r="D1115" s="82">
        <v>1431</v>
      </c>
      <c r="E1115" s="82" t="s">
        <v>35</v>
      </c>
      <c r="F1115" s="107">
        <v>45931</v>
      </c>
      <c r="G1115" s="82"/>
      <c r="H1115" s="82" t="s">
        <v>10306</v>
      </c>
      <c r="I1115" s="82" t="s">
        <v>10307</v>
      </c>
      <c r="J1115" s="82" t="s">
        <v>10308</v>
      </c>
      <c r="K1115" s="82" t="s">
        <v>10308</v>
      </c>
      <c r="L1115" s="82" t="s">
        <v>10309</v>
      </c>
      <c r="M1115" s="82" t="s">
        <v>10310</v>
      </c>
      <c r="N1115" s="82" t="s">
        <v>37</v>
      </c>
      <c r="O1115" s="82" t="s">
        <v>38</v>
      </c>
      <c r="P1115" s="82">
        <v>300</v>
      </c>
      <c r="Q1115" s="82" t="s">
        <v>57</v>
      </c>
      <c r="R1115" s="82">
        <v>43.75</v>
      </c>
      <c r="S1115" s="82">
        <v>45201</v>
      </c>
      <c r="T1115" s="82" t="s">
        <v>5759</v>
      </c>
      <c r="U1115" s="82" t="s">
        <v>40</v>
      </c>
      <c r="V1115" s="82">
        <v>27689</v>
      </c>
      <c r="W1115" s="82" t="s">
        <v>312</v>
      </c>
      <c r="X1115" s="82" t="s">
        <v>42</v>
      </c>
      <c r="Y1115" s="82" t="s">
        <v>36</v>
      </c>
      <c r="Z1115" s="82">
        <v>0</v>
      </c>
      <c r="AA1115" s="82">
        <v>10</v>
      </c>
      <c r="AB1115" s="82" t="s">
        <v>36</v>
      </c>
      <c r="AC1115" s="82" t="s">
        <v>2905</v>
      </c>
      <c r="AD1115" s="82" t="s">
        <v>44</v>
      </c>
      <c r="AE1115" s="82" t="s">
        <v>45</v>
      </c>
      <c r="AF1115" s="82" t="s">
        <v>40</v>
      </c>
      <c r="AG1115" s="82" t="s">
        <v>55</v>
      </c>
      <c r="AH1115" s="82">
        <v>525.02</v>
      </c>
      <c r="AI1115" s="82">
        <v>79.31</v>
      </c>
      <c r="AJ1115" s="82">
        <v>213.45</v>
      </c>
      <c r="AK1115" s="82"/>
      <c r="AL1115" s="82">
        <v>817.78</v>
      </c>
      <c r="AM1115" s="82">
        <v>27.26</v>
      </c>
      <c r="AN1115" s="109">
        <f t="shared" si="76"/>
        <v>7.7885714285714291</v>
      </c>
      <c r="AO1115" s="82" t="str">
        <f t="shared" si="78"/>
        <v>1922851</v>
      </c>
      <c r="AP1115" s="82">
        <f>VLOOKUP(AO1115,Centros!$AA$2:$AB$490,2,FALSE)</f>
        <v>110120</v>
      </c>
      <c r="AQ1115" s="82" t="str">
        <f>VLOOKUP(AP1115,Centros!$U$2:$V$281,2,FALSE)</f>
        <v>COLEGIO CRISTO REY  - LAS ROZAS</v>
      </c>
      <c r="AR1115" s="82" t="str">
        <f>VLOOKUP(A1115,Centros!$AC$2:$AE$349,3,FALSE)</f>
        <v>ALGADI</v>
      </c>
      <c r="AS1115" s="82">
        <f t="shared" si="79"/>
        <v>110120</v>
      </c>
      <c r="AT1115" s="82">
        <f t="shared" si="77"/>
        <v>19228</v>
      </c>
    </row>
    <row r="1116" spans="1:46" x14ac:dyDescent="0.3">
      <c r="A1116" s="82">
        <v>19228</v>
      </c>
      <c r="B1116" s="82">
        <v>352</v>
      </c>
      <c r="C1116" s="82" t="s">
        <v>5049</v>
      </c>
      <c r="D1116" s="82">
        <v>352</v>
      </c>
      <c r="E1116" s="82" t="s">
        <v>35</v>
      </c>
      <c r="F1116" s="107">
        <v>44348</v>
      </c>
      <c r="G1116" s="82"/>
      <c r="H1116" s="82" t="s">
        <v>5050</v>
      </c>
      <c r="I1116" s="82" t="s">
        <v>5051</v>
      </c>
      <c r="J1116" s="82" t="s">
        <v>36</v>
      </c>
      <c r="K1116" s="82" t="s">
        <v>5052</v>
      </c>
      <c r="L1116" s="82" t="s">
        <v>5053</v>
      </c>
      <c r="M1116" s="82" t="s">
        <v>5054</v>
      </c>
      <c r="N1116" s="82" t="s">
        <v>456</v>
      </c>
      <c r="O1116" s="82" t="s">
        <v>38</v>
      </c>
      <c r="P1116" s="82">
        <v>100</v>
      </c>
      <c r="Q1116" s="82" t="s">
        <v>2951</v>
      </c>
      <c r="R1116" s="82">
        <v>100</v>
      </c>
      <c r="S1116" s="82">
        <v>38096</v>
      </c>
      <c r="T1116" s="82" t="s">
        <v>2826</v>
      </c>
      <c r="U1116" s="82" t="s">
        <v>5055</v>
      </c>
      <c r="V1116" s="82">
        <v>22991</v>
      </c>
      <c r="W1116" s="82" t="s">
        <v>41</v>
      </c>
      <c r="X1116" s="82" t="s">
        <v>42</v>
      </c>
      <c r="Y1116" s="82" t="s">
        <v>36</v>
      </c>
      <c r="Z1116" s="82">
        <v>0</v>
      </c>
      <c r="AA1116" s="82">
        <v>7</v>
      </c>
      <c r="AB1116" s="82" t="s">
        <v>36</v>
      </c>
      <c r="AC1116" s="82" t="s">
        <v>3000</v>
      </c>
      <c r="AD1116" s="82" t="s">
        <v>3001</v>
      </c>
      <c r="AE1116" s="82" t="s">
        <v>3766</v>
      </c>
      <c r="AF1116" s="82" t="s">
        <v>119</v>
      </c>
      <c r="AG1116" s="82" t="s">
        <v>46</v>
      </c>
      <c r="AH1116" s="82">
        <v>1387.98</v>
      </c>
      <c r="AI1116" s="82">
        <v>218.86</v>
      </c>
      <c r="AJ1116" s="82">
        <v>515.30999999999995</v>
      </c>
      <c r="AK1116" s="82"/>
      <c r="AL1116" s="82">
        <v>2122.15</v>
      </c>
      <c r="AM1116" s="82">
        <v>70.739999999999995</v>
      </c>
      <c r="AN1116" s="109">
        <f t="shared" si="76"/>
        <v>8.8424999999999994</v>
      </c>
      <c r="AO1116" s="82" t="str">
        <f t="shared" si="78"/>
        <v>1922854</v>
      </c>
      <c r="AP1116" s="82">
        <f>VLOOKUP(AO1116,Centros!$AA$2:$AB$490,2,FALSE)</f>
        <v>120027</v>
      </c>
      <c r="AQ1116" s="82" t="str">
        <f>VLOOKUP(AP1116,Centros!$U$2:$V$281,2,FALSE)</f>
        <v>COLEGIO MAYOR CESAR CARLOS</v>
      </c>
      <c r="AR1116" s="82" t="str">
        <f>VLOOKUP(A1116,Centros!$AC$2:$AE$349,3,FALSE)</f>
        <v>ALGADI</v>
      </c>
      <c r="AS1116" s="82">
        <f t="shared" si="79"/>
        <v>120027</v>
      </c>
      <c r="AT1116" s="82">
        <f t="shared" si="77"/>
        <v>19228</v>
      </c>
    </row>
    <row r="1117" spans="1:46" x14ac:dyDescent="0.3">
      <c r="A1117" s="82">
        <v>19249</v>
      </c>
      <c r="B1117" s="82">
        <v>2</v>
      </c>
      <c r="C1117" s="82" t="s">
        <v>10311</v>
      </c>
      <c r="D1117" s="82">
        <v>2</v>
      </c>
      <c r="E1117" s="82" t="s">
        <v>9409</v>
      </c>
      <c r="F1117" s="107">
        <v>45908</v>
      </c>
      <c r="G1117" s="82"/>
      <c r="H1117" s="82" t="s">
        <v>10312</v>
      </c>
      <c r="I1117" s="82" t="s">
        <v>10313</v>
      </c>
      <c r="J1117" s="82" t="s">
        <v>10314</v>
      </c>
      <c r="K1117" s="82" t="s">
        <v>10314</v>
      </c>
      <c r="L1117" s="82" t="s">
        <v>10315</v>
      </c>
      <c r="M1117" s="82" t="s">
        <v>10316</v>
      </c>
      <c r="N1117" s="82" t="s">
        <v>10317</v>
      </c>
      <c r="O1117" s="82" t="s">
        <v>413</v>
      </c>
      <c r="P1117" s="82">
        <v>300</v>
      </c>
      <c r="Q1117" s="82" t="s">
        <v>57</v>
      </c>
      <c r="R1117" s="82">
        <v>43.75</v>
      </c>
      <c r="S1117" s="82">
        <v>42257</v>
      </c>
      <c r="T1117" s="82" t="s">
        <v>9417</v>
      </c>
      <c r="U1117" s="82" t="s">
        <v>40</v>
      </c>
      <c r="V1117" s="82">
        <v>25061</v>
      </c>
      <c r="W1117" s="82" t="s">
        <v>70</v>
      </c>
      <c r="X1117" s="82" t="s">
        <v>42</v>
      </c>
      <c r="Y1117" s="82" t="s">
        <v>36</v>
      </c>
      <c r="Z1117" s="82">
        <v>0</v>
      </c>
      <c r="AA1117" s="82">
        <v>9</v>
      </c>
      <c r="AB1117" s="82" t="s">
        <v>36</v>
      </c>
      <c r="AC1117" s="82" t="s">
        <v>9418</v>
      </c>
      <c r="AD1117" s="82" t="s">
        <v>44</v>
      </c>
      <c r="AE1117" s="82" t="s">
        <v>53</v>
      </c>
      <c r="AF1117" s="82" t="s">
        <v>5734</v>
      </c>
      <c r="AG1117" s="82" t="s">
        <v>46</v>
      </c>
      <c r="AH1117" s="82">
        <v>544.46</v>
      </c>
      <c r="AI1117" s="82">
        <v>88.58</v>
      </c>
      <c r="AJ1117" s="82">
        <v>213.45</v>
      </c>
      <c r="AK1117" s="82"/>
      <c r="AL1117" s="82">
        <v>846.49</v>
      </c>
      <c r="AM1117" s="82">
        <v>28.22</v>
      </c>
      <c r="AN1117" s="109">
        <f t="shared" si="76"/>
        <v>8.0628571428571423</v>
      </c>
      <c r="AO1117" s="82" t="str">
        <f t="shared" si="78"/>
        <v>192491</v>
      </c>
      <c r="AP1117" s="82">
        <f>VLOOKUP(AO1117,Centros!$AA$2:$AB$490,2,FALSE)</f>
        <v>110101</v>
      </c>
      <c r="AQ1117" s="82" t="str">
        <f>VLOOKUP(AP1117,Centros!$U$2:$V$281,2,FALSE)</f>
        <v>COLEGIO CORAZON DE MARIA -ZAMORA</v>
      </c>
      <c r="AR1117" s="82" t="str">
        <f>VLOOKUP(A1117,Centros!$AC$2:$AE$349,3,FALSE)</f>
        <v>ALGADI</v>
      </c>
      <c r="AS1117" s="82">
        <f t="shared" si="79"/>
        <v>110101</v>
      </c>
      <c r="AT1117" s="82">
        <f t="shared" si="77"/>
        <v>19249</v>
      </c>
    </row>
    <row r="1118" spans="1:46" x14ac:dyDescent="0.3">
      <c r="A1118" s="82">
        <v>19228</v>
      </c>
      <c r="B1118" s="82">
        <v>628</v>
      </c>
      <c r="C1118" s="82" t="s">
        <v>10318</v>
      </c>
      <c r="D1118" s="82">
        <v>628</v>
      </c>
      <c r="E1118" s="82" t="s">
        <v>35</v>
      </c>
      <c r="F1118" s="107">
        <v>45894</v>
      </c>
      <c r="G1118" s="82"/>
      <c r="H1118" s="82" t="s">
        <v>10319</v>
      </c>
      <c r="I1118" s="82" t="s">
        <v>10320</v>
      </c>
      <c r="J1118" s="82" t="s">
        <v>10321</v>
      </c>
      <c r="K1118" s="82" t="s">
        <v>10322</v>
      </c>
      <c r="L1118" s="82" t="s">
        <v>10323</v>
      </c>
      <c r="M1118" s="82" t="s">
        <v>10324</v>
      </c>
      <c r="N1118" s="82" t="s">
        <v>5690</v>
      </c>
      <c r="O1118" s="82" t="s">
        <v>38</v>
      </c>
      <c r="P1118" s="82">
        <v>300</v>
      </c>
      <c r="Q1118" s="82" t="s">
        <v>57</v>
      </c>
      <c r="R1118" s="82">
        <v>100</v>
      </c>
      <c r="S1118" s="82">
        <v>42646</v>
      </c>
      <c r="T1118" s="82" t="s">
        <v>2840</v>
      </c>
      <c r="U1118" s="82" t="s">
        <v>133</v>
      </c>
      <c r="V1118" s="82">
        <v>25028</v>
      </c>
      <c r="W1118" s="82" t="s">
        <v>71</v>
      </c>
      <c r="X1118" s="82" t="s">
        <v>42</v>
      </c>
      <c r="Y1118" s="82" t="s">
        <v>87</v>
      </c>
      <c r="Z1118" s="82">
        <v>0</v>
      </c>
      <c r="AA1118" s="82">
        <v>4</v>
      </c>
      <c r="AB1118" s="82" t="s">
        <v>36</v>
      </c>
      <c r="AC1118" s="82" t="s">
        <v>2825</v>
      </c>
      <c r="AD1118" s="82" t="s">
        <v>92</v>
      </c>
      <c r="AE1118" s="82" t="s">
        <v>45</v>
      </c>
      <c r="AF1118" s="82" t="s">
        <v>133</v>
      </c>
      <c r="AG1118" s="82" t="s">
        <v>46</v>
      </c>
      <c r="AH1118" s="82">
        <v>1663.39</v>
      </c>
      <c r="AI1118" s="82">
        <v>241.27</v>
      </c>
      <c r="AJ1118" s="82">
        <v>610.83000000000004</v>
      </c>
      <c r="AK1118" s="82"/>
      <c r="AL1118" s="82">
        <v>2515.4899999999998</v>
      </c>
      <c r="AM1118" s="82">
        <v>81.14</v>
      </c>
      <c r="AN1118" s="109">
        <f t="shared" si="76"/>
        <v>10.1425</v>
      </c>
      <c r="AO1118" s="82" t="str">
        <f t="shared" si="78"/>
        <v>1922840</v>
      </c>
      <c r="AP1118" s="82">
        <f>VLOOKUP(AO1118,Centros!$AA$2:$AB$490,2,FALSE)</f>
        <v>110060</v>
      </c>
      <c r="AQ1118" s="82" t="str">
        <f>VLOOKUP(AP1118,Centros!$U$2:$V$281,2,FALSE)</f>
        <v>COL. SAN BUENAVENTURA</v>
      </c>
      <c r="AR1118" s="82" t="str">
        <f>VLOOKUP(A1118,Centros!$AC$2:$AE$349,3,FALSE)</f>
        <v>ALGADI</v>
      </c>
      <c r="AS1118" s="82">
        <f t="shared" si="79"/>
        <v>110060</v>
      </c>
      <c r="AT1118" s="82">
        <f t="shared" si="77"/>
        <v>19228</v>
      </c>
    </row>
    <row r="1119" spans="1:46" x14ac:dyDescent="0.3">
      <c r="A1119" s="82">
        <v>19228</v>
      </c>
      <c r="B1119" s="82">
        <v>65</v>
      </c>
      <c r="C1119" s="82" t="s">
        <v>5056</v>
      </c>
      <c r="D1119" s="82">
        <v>65</v>
      </c>
      <c r="E1119" s="82" t="s">
        <v>35</v>
      </c>
      <c r="F1119" s="107">
        <v>44348</v>
      </c>
      <c r="G1119" s="82"/>
      <c r="H1119" s="82" t="s">
        <v>5057</v>
      </c>
      <c r="I1119" s="82" t="s">
        <v>5058</v>
      </c>
      <c r="J1119" s="82" t="s">
        <v>36</v>
      </c>
      <c r="K1119" s="82" t="s">
        <v>5059</v>
      </c>
      <c r="L1119" s="82" t="s">
        <v>5060</v>
      </c>
      <c r="M1119" s="82" t="s">
        <v>5061</v>
      </c>
      <c r="N1119" s="82" t="s">
        <v>47</v>
      </c>
      <c r="O1119" s="82" t="s">
        <v>38</v>
      </c>
      <c r="P1119" s="82">
        <v>100</v>
      </c>
      <c r="Q1119" s="82" t="s">
        <v>2951</v>
      </c>
      <c r="R1119" s="82">
        <v>100</v>
      </c>
      <c r="S1119" s="82">
        <v>39479</v>
      </c>
      <c r="T1119" s="82" t="s">
        <v>2830</v>
      </c>
      <c r="U1119" s="82" t="s">
        <v>2999</v>
      </c>
      <c r="V1119" s="82">
        <v>27161</v>
      </c>
      <c r="W1119" s="82" t="s">
        <v>80</v>
      </c>
      <c r="X1119" s="82" t="s">
        <v>42</v>
      </c>
      <c r="Y1119" s="82" t="s">
        <v>36</v>
      </c>
      <c r="Z1119" s="82">
        <v>0</v>
      </c>
      <c r="AA1119" s="82">
        <v>10</v>
      </c>
      <c r="AB1119" s="82" t="s">
        <v>36</v>
      </c>
      <c r="AC1119" s="82" t="s">
        <v>3000</v>
      </c>
      <c r="AD1119" s="82" t="s">
        <v>3001</v>
      </c>
      <c r="AE1119" s="82" t="s">
        <v>53</v>
      </c>
      <c r="AF1119" s="82" t="s">
        <v>293</v>
      </c>
      <c r="AG1119" s="82" t="s">
        <v>46</v>
      </c>
      <c r="AH1119" s="82">
        <v>1275.28</v>
      </c>
      <c r="AI1119" s="82">
        <v>208.38</v>
      </c>
      <c r="AJ1119" s="82">
        <v>475.81</v>
      </c>
      <c r="AK1119" s="82"/>
      <c r="AL1119" s="82">
        <v>1959.47</v>
      </c>
      <c r="AM1119" s="82">
        <v>65.319999999999993</v>
      </c>
      <c r="AN1119" s="109">
        <f t="shared" si="76"/>
        <v>8.1649999999999991</v>
      </c>
      <c r="AO1119" s="82" t="str">
        <f t="shared" si="78"/>
        <v>192287</v>
      </c>
      <c r="AP1119" s="82">
        <f>VLOOKUP(AO1119,Centros!$AA$2:$AB$490,2,FALSE)</f>
        <v>120028</v>
      </c>
      <c r="AQ1119" s="82" t="str">
        <f>VLOOKUP(AP1119,Centros!$U$2:$V$281,2,FALSE)</f>
        <v>C.M.STA.MARIA DEL PINO</v>
      </c>
      <c r="AR1119" s="82" t="str">
        <f>VLOOKUP(A1119,Centros!$AC$2:$AE$349,3,FALSE)</f>
        <v>ALGADI</v>
      </c>
      <c r="AS1119" s="82">
        <f t="shared" si="79"/>
        <v>120028</v>
      </c>
      <c r="AT1119" s="82">
        <f t="shared" si="77"/>
        <v>19228</v>
      </c>
    </row>
    <row r="1120" spans="1:46" x14ac:dyDescent="0.3">
      <c r="A1120" s="82">
        <v>19228</v>
      </c>
      <c r="B1120" s="82">
        <v>762</v>
      </c>
      <c r="C1120" s="82" t="s">
        <v>5062</v>
      </c>
      <c r="D1120" s="82">
        <v>762</v>
      </c>
      <c r="E1120" s="82" t="s">
        <v>35</v>
      </c>
      <c r="F1120" s="107">
        <v>44580</v>
      </c>
      <c r="G1120" s="82"/>
      <c r="H1120" s="82" t="s">
        <v>5063</v>
      </c>
      <c r="I1120" s="82" t="s">
        <v>5064</v>
      </c>
      <c r="J1120" s="82" t="s">
        <v>36</v>
      </c>
      <c r="K1120" s="82" t="s">
        <v>36</v>
      </c>
      <c r="L1120" s="82" t="s">
        <v>36</v>
      </c>
      <c r="M1120" s="82" t="s">
        <v>5065</v>
      </c>
      <c r="N1120" s="82" t="s">
        <v>36</v>
      </c>
      <c r="O1120" s="82" t="s">
        <v>38</v>
      </c>
      <c r="P1120" s="82">
        <v>200</v>
      </c>
      <c r="Q1120" s="82" t="s">
        <v>2925</v>
      </c>
      <c r="R1120" s="82">
        <v>62.5</v>
      </c>
      <c r="S1120" s="82">
        <v>37693</v>
      </c>
      <c r="T1120" s="82" t="s">
        <v>3733</v>
      </c>
      <c r="U1120" s="82" t="s">
        <v>126</v>
      </c>
      <c r="V1120" s="82">
        <v>22902</v>
      </c>
      <c r="W1120" s="82" t="s">
        <v>425</v>
      </c>
      <c r="X1120" s="82" t="s">
        <v>42</v>
      </c>
      <c r="Y1120" s="82" t="s">
        <v>36</v>
      </c>
      <c r="Z1120" s="82">
        <v>0</v>
      </c>
      <c r="AA1120" s="82">
        <v>6</v>
      </c>
      <c r="AB1120" s="82" t="s">
        <v>36</v>
      </c>
      <c r="AC1120" s="82" t="s">
        <v>2905</v>
      </c>
      <c r="AD1120" s="82" t="s">
        <v>44</v>
      </c>
      <c r="AE1120" s="82" t="s">
        <v>61</v>
      </c>
      <c r="AF1120" s="82" t="s">
        <v>4273</v>
      </c>
      <c r="AG1120" s="82" t="s">
        <v>46</v>
      </c>
      <c r="AH1120" s="82">
        <v>950.28</v>
      </c>
      <c r="AI1120" s="82">
        <v>120.71</v>
      </c>
      <c r="AJ1120" s="82">
        <v>343.47</v>
      </c>
      <c r="AK1120" s="82"/>
      <c r="AL1120" s="82">
        <v>1414.46</v>
      </c>
      <c r="AM1120" s="82">
        <v>47.15</v>
      </c>
      <c r="AN1120" s="109">
        <f t="shared" si="76"/>
        <v>9.43</v>
      </c>
      <c r="AO1120" s="82" t="str">
        <f t="shared" si="78"/>
        <v>1922874</v>
      </c>
      <c r="AP1120" s="82">
        <f>VLOOKUP(AO1120,Centros!$AA$2:$AB$490,2,FALSE)</f>
        <v>340013</v>
      </c>
      <c r="AQ1120" s="82" t="str">
        <f>VLOOKUP(AP1120,Centros!$U$2:$V$281,2,FALSE)</f>
        <v>CLARETIANOS BUEN SUCESO</v>
      </c>
      <c r="AR1120" s="82" t="str">
        <f>VLOOKUP(A1120,Centros!$AC$2:$AE$349,3,FALSE)</f>
        <v>ALGADI</v>
      </c>
      <c r="AS1120" s="82">
        <f t="shared" si="79"/>
        <v>340013</v>
      </c>
      <c r="AT1120" s="82">
        <f t="shared" si="77"/>
        <v>19228</v>
      </c>
    </row>
    <row r="1121" spans="1:46" x14ac:dyDescent="0.3">
      <c r="A1121" s="82">
        <v>19228</v>
      </c>
      <c r="B1121" s="82">
        <v>1369</v>
      </c>
      <c r="C1121" s="82" t="s">
        <v>10325</v>
      </c>
      <c r="D1121" s="82">
        <v>1369</v>
      </c>
      <c r="E1121" s="82" t="s">
        <v>35</v>
      </c>
      <c r="F1121" s="107">
        <v>45901</v>
      </c>
      <c r="G1121" s="82"/>
      <c r="H1121" s="82" t="s">
        <v>10326</v>
      </c>
      <c r="I1121" s="82" t="s">
        <v>10327</v>
      </c>
      <c r="J1121" s="82" t="s">
        <v>36</v>
      </c>
      <c r="K1121" s="82" t="s">
        <v>10328</v>
      </c>
      <c r="L1121" s="82" t="s">
        <v>10329</v>
      </c>
      <c r="M1121" s="82" t="s">
        <v>10330</v>
      </c>
      <c r="N1121" s="82" t="s">
        <v>37</v>
      </c>
      <c r="O1121" s="82" t="s">
        <v>38</v>
      </c>
      <c r="P1121" s="82">
        <v>300</v>
      </c>
      <c r="Q1121" s="82" t="s">
        <v>57</v>
      </c>
      <c r="R1121" s="82">
        <v>82.5</v>
      </c>
      <c r="S1121" s="82">
        <v>45537</v>
      </c>
      <c r="T1121" s="82" t="s">
        <v>2842</v>
      </c>
      <c r="U1121" s="82" t="s">
        <v>40</v>
      </c>
      <c r="V1121" s="82">
        <v>25727</v>
      </c>
      <c r="W1121" s="82" t="s">
        <v>129</v>
      </c>
      <c r="X1121" s="82" t="s">
        <v>42</v>
      </c>
      <c r="Y1121" s="82" t="s">
        <v>60</v>
      </c>
      <c r="Z1121" s="82">
        <v>0</v>
      </c>
      <c r="AA1121" s="82">
        <v>10</v>
      </c>
      <c r="AB1121" s="82" t="s">
        <v>36</v>
      </c>
      <c r="AC1121" s="82" t="s">
        <v>2905</v>
      </c>
      <c r="AD1121" s="82" t="s">
        <v>44</v>
      </c>
      <c r="AE1121" s="82" t="s">
        <v>53</v>
      </c>
      <c r="AF1121" s="82" t="s">
        <v>40</v>
      </c>
      <c r="AG1121" s="82" t="s">
        <v>55</v>
      </c>
      <c r="AH1121" s="82">
        <v>990.03</v>
      </c>
      <c r="AI1121" s="82">
        <v>149.56</v>
      </c>
      <c r="AJ1121" s="82">
        <v>405.58</v>
      </c>
      <c r="AK1121" s="82"/>
      <c r="AL1121" s="82">
        <v>1545.17</v>
      </c>
      <c r="AM1121" s="82">
        <v>51.51</v>
      </c>
      <c r="AN1121" s="109">
        <f t="shared" si="76"/>
        <v>7.8045454545454547</v>
      </c>
      <c r="AO1121" s="82" t="str">
        <f t="shared" si="78"/>
        <v>1922853</v>
      </c>
      <c r="AP1121" s="82">
        <f>VLOOKUP(AO1121,Centros!$AA$2:$AB$490,2,FALSE)</f>
        <v>120009</v>
      </c>
      <c r="AQ1121" s="82" t="str">
        <f>VLOOKUP(AP1121,Centros!$U$2:$V$281,2,FALSE)</f>
        <v>COLEGIO MAYOR ALCALA</v>
      </c>
      <c r="AR1121" s="82" t="str">
        <f>VLOOKUP(A1121,Centros!$AC$2:$AE$349,3,FALSE)</f>
        <v>ALGADI</v>
      </c>
      <c r="AS1121" s="82">
        <f t="shared" si="79"/>
        <v>120009</v>
      </c>
      <c r="AT1121" s="82">
        <f t="shared" si="77"/>
        <v>19228</v>
      </c>
    </row>
    <row r="1122" spans="1:46" x14ac:dyDescent="0.3">
      <c r="A1122" s="82">
        <v>19228</v>
      </c>
      <c r="B1122" s="82">
        <v>2044</v>
      </c>
      <c r="C1122" s="82" t="s">
        <v>10331</v>
      </c>
      <c r="D1122" s="82">
        <v>2044</v>
      </c>
      <c r="E1122" s="82" t="s">
        <v>35</v>
      </c>
      <c r="F1122" s="107">
        <v>45901</v>
      </c>
      <c r="G1122" s="82"/>
      <c r="H1122" s="82" t="s">
        <v>10332</v>
      </c>
      <c r="I1122" s="82" t="s">
        <v>10333</v>
      </c>
      <c r="J1122" s="82" t="s">
        <v>36</v>
      </c>
      <c r="K1122" s="82" t="s">
        <v>10334</v>
      </c>
      <c r="L1122" s="82" t="s">
        <v>10335</v>
      </c>
      <c r="M1122" s="82" t="s">
        <v>10336</v>
      </c>
      <c r="N1122" s="82" t="s">
        <v>37</v>
      </c>
      <c r="O1122" s="82" t="s">
        <v>38</v>
      </c>
      <c r="P1122" s="82">
        <v>510</v>
      </c>
      <c r="Q1122" s="82" t="s">
        <v>48</v>
      </c>
      <c r="R1122" s="82">
        <v>50</v>
      </c>
      <c r="S1122" s="82">
        <v>45901</v>
      </c>
      <c r="T1122" s="82" t="s">
        <v>2832</v>
      </c>
      <c r="U1122" s="82" t="s">
        <v>40</v>
      </c>
      <c r="V1122" s="82">
        <v>34632</v>
      </c>
      <c r="W1122" s="82" t="s">
        <v>115</v>
      </c>
      <c r="X1122" s="82" t="s">
        <v>42</v>
      </c>
      <c r="Y1122" s="82" t="s">
        <v>43</v>
      </c>
      <c r="Z1122" s="82">
        <v>0</v>
      </c>
      <c r="AA1122" s="82">
        <v>10</v>
      </c>
      <c r="AB1122" s="82" t="s">
        <v>36</v>
      </c>
      <c r="AC1122" s="82" t="s">
        <v>2905</v>
      </c>
      <c r="AD1122" s="82" t="s">
        <v>44</v>
      </c>
      <c r="AE1122" s="82" t="s">
        <v>45</v>
      </c>
      <c r="AF1122" s="82" t="s">
        <v>40</v>
      </c>
      <c r="AG1122" s="82" t="s">
        <v>46</v>
      </c>
      <c r="AH1122" s="82">
        <v>600.03</v>
      </c>
      <c r="AI1122" s="82">
        <v>90.64</v>
      </c>
      <c r="AJ1122" s="82">
        <v>245.47</v>
      </c>
      <c r="AK1122" s="82"/>
      <c r="AL1122" s="82">
        <v>936.14</v>
      </c>
      <c r="AM1122" s="82">
        <v>31.2</v>
      </c>
      <c r="AN1122" s="109">
        <f t="shared" ref="AN1122:AN1183" si="80">AM1122/(+(+R1122*8)/100)</f>
        <v>7.8</v>
      </c>
      <c r="AO1122" s="82" t="str">
        <f t="shared" si="78"/>
        <v>192288</v>
      </c>
      <c r="AP1122" s="82">
        <f>VLOOKUP(AO1122,Centros!$AA$2:$AB$490,2,FALSE)</f>
        <v>110085</v>
      </c>
      <c r="AQ1122" s="82" t="str">
        <f>VLOOKUP(AP1122,Centros!$U$2:$V$281,2,FALSE)</f>
        <v>COLEGIO VIRGEN DE MIRASIERRA</v>
      </c>
      <c r="AR1122" s="82" t="str">
        <f>VLOOKUP(A1122,Centros!$AC$2:$AE$349,3,FALSE)</f>
        <v>ALGADI</v>
      </c>
      <c r="AS1122" s="82">
        <f t="shared" si="79"/>
        <v>110085</v>
      </c>
      <c r="AT1122" s="82">
        <f t="shared" ref="AT1122:AT1183" si="81">+A1122</f>
        <v>19228</v>
      </c>
    </row>
    <row r="1123" spans="1:46" x14ac:dyDescent="0.3">
      <c r="A1123" s="82">
        <v>19228</v>
      </c>
      <c r="B1123" s="82">
        <v>783</v>
      </c>
      <c r="C1123" s="82" t="s">
        <v>5066</v>
      </c>
      <c r="D1123" s="82">
        <v>783</v>
      </c>
      <c r="E1123" s="82" t="s">
        <v>35</v>
      </c>
      <c r="F1123" s="107">
        <v>44566</v>
      </c>
      <c r="G1123" s="82"/>
      <c r="H1123" s="82" t="s">
        <v>5067</v>
      </c>
      <c r="I1123" s="82" t="s">
        <v>5068</v>
      </c>
      <c r="J1123" s="82" t="s">
        <v>36</v>
      </c>
      <c r="K1123" s="82" t="s">
        <v>5069</v>
      </c>
      <c r="L1123" s="82" t="s">
        <v>4041</v>
      </c>
      <c r="M1123" s="82" t="s">
        <v>4042</v>
      </c>
      <c r="N1123" s="82" t="s">
        <v>284</v>
      </c>
      <c r="O1123" s="82" t="s">
        <v>38</v>
      </c>
      <c r="P1123" s="82">
        <v>100</v>
      </c>
      <c r="Q1123" s="82" t="s">
        <v>2951</v>
      </c>
      <c r="R1123" s="82">
        <v>100</v>
      </c>
      <c r="S1123" s="82">
        <v>34648</v>
      </c>
      <c r="T1123" s="82" t="s">
        <v>220</v>
      </c>
      <c r="U1123" s="82" t="s">
        <v>287</v>
      </c>
      <c r="V1123" s="82">
        <v>24271</v>
      </c>
      <c r="W1123" s="82" t="s">
        <v>221</v>
      </c>
      <c r="X1123" s="82" t="s">
        <v>51</v>
      </c>
      <c r="Y1123" s="82" t="s">
        <v>60</v>
      </c>
      <c r="Z1123" s="82">
        <v>0</v>
      </c>
      <c r="AA1123" s="82">
        <v>6</v>
      </c>
      <c r="AB1123" s="82" t="s">
        <v>36</v>
      </c>
      <c r="AC1123" s="82" t="s">
        <v>2905</v>
      </c>
      <c r="AD1123" s="82" t="s">
        <v>44</v>
      </c>
      <c r="AE1123" s="82" t="s">
        <v>3766</v>
      </c>
      <c r="AF1123" s="82" t="s">
        <v>71</v>
      </c>
      <c r="AG1123" s="82" t="s">
        <v>46</v>
      </c>
      <c r="AH1123" s="82">
        <v>1554.21</v>
      </c>
      <c r="AI1123" s="82"/>
      <c r="AJ1123" s="82">
        <v>-706.08</v>
      </c>
      <c r="AK1123" s="82"/>
      <c r="AL1123" s="82">
        <v>848.13</v>
      </c>
      <c r="AM1123" s="82">
        <v>28.27</v>
      </c>
      <c r="AN1123" s="109">
        <f t="shared" si="80"/>
        <v>3.5337499999999999</v>
      </c>
      <c r="AO1123" s="82" t="str">
        <f t="shared" si="78"/>
        <v>1922819</v>
      </c>
      <c r="AP1123" s="82">
        <f>VLOOKUP(AO1123,Centros!$AA$2:$AB$490,2,FALSE)</f>
        <v>110020</v>
      </c>
      <c r="AQ1123" s="82" t="str">
        <f>VLOOKUP(AP1123,Centros!$U$2:$V$281,2,FALSE)</f>
        <v>COLEGIO FRAY LUIS DE LEON</v>
      </c>
      <c r="AR1123" s="82" t="str">
        <f>VLOOKUP(A1123,Centros!$AC$2:$AE$349,3,FALSE)</f>
        <v>ALGADI</v>
      </c>
      <c r="AS1123" s="82">
        <f t="shared" si="79"/>
        <v>110020</v>
      </c>
      <c r="AT1123" s="82">
        <f t="shared" si="81"/>
        <v>19228</v>
      </c>
    </row>
    <row r="1124" spans="1:46" x14ac:dyDescent="0.3">
      <c r="A1124" s="82">
        <v>19228</v>
      </c>
      <c r="B1124" s="82">
        <v>784</v>
      </c>
      <c r="C1124" s="82" t="s">
        <v>5070</v>
      </c>
      <c r="D1124" s="82">
        <v>784</v>
      </c>
      <c r="E1124" s="82" t="s">
        <v>35</v>
      </c>
      <c r="F1124" s="107">
        <v>44566</v>
      </c>
      <c r="G1124" s="82"/>
      <c r="H1124" s="82" t="s">
        <v>5071</v>
      </c>
      <c r="I1124" s="82" t="s">
        <v>5072</v>
      </c>
      <c r="J1124" s="82" t="s">
        <v>5073</v>
      </c>
      <c r="K1124" s="82" t="s">
        <v>5074</v>
      </c>
      <c r="L1124" s="82" t="s">
        <v>5075</v>
      </c>
      <c r="M1124" s="82" t="s">
        <v>5076</v>
      </c>
      <c r="N1124" s="82" t="s">
        <v>230</v>
      </c>
      <c r="O1124" s="82" t="s">
        <v>38</v>
      </c>
      <c r="P1124" s="82">
        <v>200</v>
      </c>
      <c r="Q1124" s="82" t="s">
        <v>2925</v>
      </c>
      <c r="R1124" s="82">
        <v>51.28</v>
      </c>
      <c r="S1124" s="82">
        <v>34951</v>
      </c>
      <c r="T1124" s="82" t="s">
        <v>220</v>
      </c>
      <c r="U1124" s="82" t="s">
        <v>90</v>
      </c>
      <c r="V1124" s="82">
        <v>22214</v>
      </c>
      <c r="W1124" s="82" t="s">
        <v>221</v>
      </c>
      <c r="X1124" s="82" t="s">
        <v>42</v>
      </c>
      <c r="Y1124" s="82" t="s">
        <v>60</v>
      </c>
      <c r="Z1124" s="82">
        <v>0</v>
      </c>
      <c r="AA1124" s="82">
        <v>10</v>
      </c>
      <c r="AB1124" s="82" t="s">
        <v>818</v>
      </c>
      <c r="AC1124" s="82" t="s">
        <v>2825</v>
      </c>
      <c r="AD1124" s="82" t="s">
        <v>92</v>
      </c>
      <c r="AE1124" s="82" t="s">
        <v>83</v>
      </c>
      <c r="AF1124" s="82" t="s">
        <v>62</v>
      </c>
      <c r="AG1124" s="82" t="s">
        <v>46</v>
      </c>
      <c r="AH1124" s="82">
        <v>891.44</v>
      </c>
      <c r="AI1124" s="82"/>
      <c r="AJ1124" s="82">
        <v>-586.27</v>
      </c>
      <c r="AK1124" s="82"/>
      <c r="AL1124" s="82">
        <v>305.17</v>
      </c>
      <c r="AM1124" s="82">
        <v>9.84</v>
      </c>
      <c r="AN1124" s="109">
        <f t="shared" si="80"/>
        <v>2.3985959438377531</v>
      </c>
      <c r="AO1124" s="82" t="str">
        <f t="shared" si="78"/>
        <v>1922819</v>
      </c>
      <c r="AP1124" s="82">
        <f>VLOOKUP(AO1124,Centros!$AA$2:$AB$490,2,FALSE)</f>
        <v>110020</v>
      </c>
      <c r="AQ1124" s="82" t="str">
        <f>VLOOKUP(AP1124,Centros!$U$2:$V$281,2,FALSE)</f>
        <v>COLEGIO FRAY LUIS DE LEON</v>
      </c>
      <c r="AR1124" s="82" t="str">
        <f>VLOOKUP(A1124,Centros!$AC$2:$AE$349,3,FALSE)</f>
        <v>ALGADI</v>
      </c>
      <c r="AS1124" s="82">
        <f t="shared" si="79"/>
        <v>110020</v>
      </c>
      <c r="AT1124" s="82">
        <f t="shared" si="81"/>
        <v>19228</v>
      </c>
    </row>
    <row r="1125" spans="1:46" x14ac:dyDescent="0.3">
      <c r="A1125" s="82">
        <v>19228</v>
      </c>
      <c r="B1125" s="82">
        <v>746</v>
      </c>
      <c r="C1125" s="82" t="s">
        <v>7171</v>
      </c>
      <c r="D1125" s="82">
        <v>746</v>
      </c>
      <c r="E1125" s="82" t="s">
        <v>35</v>
      </c>
      <c r="F1125" s="107">
        <v>45896</v>
      </c>
      <c r="G1125" s="82"/>
      <c r="H1125" s="82" t="s">
        <v>7172</v>
      </c>
      <c r="I1125" s="82" t="s">
        <v>7173</v>
      </c>
      <c r="J1125" s="82" t="s">
        <v>36</v>
      </c>
      <c r="K1125" s="82" t="s">
        <v>7174</v>
      </c>
      <c r="L1125" s="82" t="s">
        <v>7175</v>
      </c>
      <c r="M1125" s="82" t="s">
        <v>7176</v>
      </c>
      <c r="N1125" s="82" t="s">
        <v>7177</v>
      </c>
      <c r="O1125" s="82" t="s">
        <v>38</v>
      </c>
      <c r="P1125" s="82">
        <v>300</v>
      </c>
      <c r="Q1125" s="82" t="s">
        <v>78</v>
      </c>
      <c r="R1125" s="82">
        <v>50</v>
      </c>
      <c r="S1125" s="82">
        <v>44070</v>
      </c>
      <c r="T1125" s="82" t="s">
        <v>73</v>
      </c>
      <c r="U1125" s="82" t="s">
        <v>40</v>
      </c>
      <c r="V1125" s="82">
        <v>28397</v>
      </c>
      <c r="W1125" s="82" t="s">
        <v>75</v>
      </c>
      <c r="X1125" s="82" t="s">
        <v>42</v>
      </c>
      <c r="Y1125" s="82" t="s">
        <v>60</v>
      </c>
      <c r="Z1125" s="82">
        <v>0</v>
      </c>
      <c r="AA1125" s="82">
        <v>10</v>
      </c>
      <c r="AB1125" s="82" t="s">
        <v>36</v>
      </c>
      <c r="AC1125" s="82" t="s">
        <v>2905</v>
      </c>
      <c r="AD1125" s="82" t="s">
        <v>44</v>
      </c>
      <c r="AE1125" s="82" t="s">
        <v>83</v>
      </c>
      <c r="AF1125" s="82" t="s">
        <v>62</v>
      </c>
      <c r="AG1125" s="82" t="s">
        <v>46</v>
      </c>
      <c r="AH1125" s="82">
        <v>600.02</v>
      </c>
      <c r="AI1125" s="82">
        <v>90.64</v>
      </c>
      <c r="AJ1125" s="82">
        <v>245.47</v>
      </c>
      <c r="AK1125" s="82"/>
      <c r="AL1125" s="82">
        <v>936.13</v>
      </c>
      <c r="AM1125" s="82">
        <v>31.2</v>
      </c>
      <c r="AN1125" s="109">
        <f t="shared" si="80"/>
        <v>7.8</v>
      </c>
      <c r="AO1125" s="82" t="str">
        <f t="shared" si="78"/>
        <v>1922824</v>
      </c>
      <c r="AP1125" s="82">
        <f>VLOOKUP(AO1125,Centros!$AA$2:$AB$490,2,FALSE)</f>
        <v>110057</v>
      </c>
      <c r="AQ1125" s="82" t="str">
        <f>VLOOKUP(AP1125,Centros!$U$2:$V$281,2,FALSE)</f>
        <v>COLEGIO RAFAELA YBARRA</v>
      </c>
      <c r="AR1125" s="82" t="str">
        <f>VLOOKUP(A1125,Centros!$AC$2:$AE$349,3,FALSE)</f>
        <v>ALGADI</v>
      </c>
      <c r="AS1125" s="82">
        <f t="shared" si="79"/>
        <v>110057</v>
      </c>
      <c r="AT1125" s="82">
        <f t="shared" si="81"/>
        <v>19228</v>
      </c>
    </row>
    <row r="1126" spans="1:46" x14ac:dyDescent="0.3">
      <c r="A1126" s="82">
        <v>20009</v>
      </c>
      <c r="B1126" s="82">
        <v>3</v>
      </c>
      <c r="C1126" s="82" t="s">
        <v>10339</v>
      </c>
      <c r="D1126" s="82">
        <v>3</v>
      </c>
      <c r="E1126" s="82" t="s">
        <v>7365</v>
      </c>
      <c r="F1126" s="107">
        <v>45908</v>
      </c>
      <c r="G1126" s="82"/>
      <c r="H1126" s="82" t="s">
        <v>10340</v>
      </c>
      <c r="I1126" s="82" t="s">
        <v>10341</v>
      </c>
      <c r="J1126" s="82" t="s">
        <v>36</v>
      </c>
      <c r="K1126" s="82" t="s">
        <v>10342</v>
      </c>
      <c r="L1126" s="82" t="s">
        <v>10343</v>
      </c>
      <c r="M1126" s="82" t="s">
        <v>10344</v>
      </c>
      <c r="N1126" s="82" t="s">
        <v>328</v>
      </c>
      <c r="O1126" s="82" t="s">
        <v>266</v>
      </c>
      <c r="P1126" s="82">
        <v>300</v>
      </c>
      <c r="Q1126" s="82" t="s">
        <v>57</v>
      </c>
      <c r="R1126" s="82">
        <v>40.619999999999997</v>
      </c>
      <c r="S1126" s="82">
        <v>42989</v>
      </c>
      <c r="T1126" s="82" t="s">
        <v>7628</v>
      </c>
      <c r="U1126" s="82" t="s">
        <v>5261</v>
      </c>
      <c r="V1126" s="82">
        <v>27830</v>
      </c>
      <c r="W1126" s="82" t="s">
        <v>70</v>
      </c>
      <c r="X1126" s="82" t="s">
        <v>42</v>
      </c>
      <c r="Y1126" s="82" t="s">
        <v>36</v>
      </c>
      <c r="Z1126" s="82">
        <v>0</v>
      </c>
      <c r="AA1126" s="82">
        <v>10</v>
      </c>
      <c r="AB1126" s="82" t="s">
        <v>36</v>
      </c>
      <c r="AC1126" s="82" t="s">
        <v>2912</v>
      </c>
      <c r="AD1126" s="82" t="s">
        <v>44</v>
      </c>
      <c r="AE1126" s="82" t="s">
        <v>45</v>
      </c>
      <c r="AF1126" s="82" t="s">
        <v>7452</v>
      </c>
      <c r="AG1126" s="82" t="s">
        <v>46</v>
      </c>
      <c r="AH1126" s="82">
        <v>540.77</v>
      </c>
      <c r="AI1126" s="82">
        <v>78.12</v>
      </c>
      <c r="AJ1126" s="82">
        <v>206.97</v>
      </c>
      <c r="AK1126" s="82"/>
      <c r="AL1126" s="82">
        <v>825.86</v>
      </c>
      <c r="AM1126" s="82">
        <v>27.53</v>
      </c>
      <c r="AN1126" s="109">
        <f t="shared" si="80"/>
        <v>8.4718119153126548</v>
      </c>
      <c r="AO1126" s="82" t="str">
        <f t="shared" si="78"/>
        <v>200091</v>
      </c>
      <c r="AP1126" s="82">
        <f>VLOOKUP(AO1126,Centros!$AA$2:$AB$490,2,FALSE)</f>
        <v>110039</v>
      </c>
      <c r="AQ1126" s="82" t="str">
        <f>VLOOKUP(AP1126,Centros!$U$2:$V$281,2,FALSE)</f>
        <v>COLEGIO MM. CONCEPCIONISTAS BURGOS</v>
      </c>
      <c r="AR1126" s="82" t="str">
        <f>VLOOKUP(A1126,Centros!$AC$2:$AE$349,3,FALSE)</f>
        <v>SMI</v>
      </c>
      <c r="AS1126" s="82">
        <f t="shared" si="79"/>
        <v>110039</v>
      </c>
      <c r="AT1126" s="82">
        <f t="shared" si="81"/>
        <v>20009</v>
      </c>
    </row>
    <row r="1127" spans="1:46" x14ac:dyDescent="0.3">
      <c r="A1127" s="82">
        <v>20009</v>
      </c>
      <c r="B1127" s="82">
        <v>20</v>
      </c>
      <c r="C1127" s="82" t="s">
        <v>10345</v>
      </c>
      <c r="D1127" s="82">
        <v>20</v>
      </c>
      <c r="E1127" s="82" t="s">
        <v>7365</v>
      </c>
      <c r="F1127" s="107">
        <v>45908</v>
      </c>
      <c r="G1127" s="82"/>
      <c r="H1127" s="82" t="s">
        <v>10346</v>
      </c>
      <c r="I1127" s="82" t="s">
        <v>10347</v>
      </c>
      <c r="J1127" s="82" t="s">
        <v>36</v>
      </c>
      <c r="K1127" s="82" t="s">
        <v>10348</v>
      </c>
      <c r="L1127" s="82" t="s">
        <v>10349</v>
      </c>
      <c r="M1127" s="82" t="s">
        <v>10350</v>
      </c>
      <c r="N1127" s="82" t="s">
        <v>10351</v>
      </c>
      <c r="O1127" s="82" t="s">
        <v>266</v>
      </c>
      <c r="P1127" s="82">
        <v>300</v>
      </c>
      <c r="Q1127" s="82" t="s">
        <v>78</v>
      </c>
      <c r="R1127" s="82">
        <v>25</v>
      </c>
      <c r="S1127" s="82">
        <v>45691</v>
      </c>
      <c r="T1127" s="82" t="s">
        <v>7628</v>
      </c>
      <c r="U1127" s="82" t="s">
        <v>5261</v>
      </c>
      <c r="V1127" s="82">
        <v>36855</v>
      </c>
      <c r="W1127" s="82" t="s">
        <v>70</v>
      </c>
      <c r="X1127" s="82" t="s">
        <v>42</v>
      </c>
      <c r="Y1127" s="82" t="s">
        <v>52</v>
      </c>
      <c r="Z1127" s="82">
        <v>0</v>
      </c>
      <c r="AA1127" s="82">
        <v>10</v>
      </c>
      <c r="AB1127" s="82" t="s">
        <v>36</v>
      </c>
      <c r="AC1127" s="82" t="s">
        <v>2912</v>
      </c>
      <c r="AD1127" s="82" t="s">
        <v>44</v>
      </c>
      <c r="AE1127" s="82" t="s">
        <v>45</v>
      </c>
      <c r="AF1127" s="82" t="s">
        <v>5261</v>
      </c>
      <c r="AG1127" s="82" t="s">
        <v>46</v>
      </c>
      <c r="AH1127" s="82">
        <v>313.45</v>
      </c>
      <c r="AI1127" s="82">
        <v>48.08</v>
      </c>
      <c r="AJ1127" s="82">
        <v>126.95</v>
      </c>
      <c r="AK1127" s="82"/>
      <c r="AL1127" s="82">
        <v>488.48</v>
      </c>
      <c r="AM1127" s="82">
        <v>16.28</v>
      </c>
      <c r="AN1127" s="109">
        <f t="shared" si="80"/>
        <v>8.14</v>
      </c>
      <c r="AO1127" s="82" t="str">
        <f t="shared" si="78"/>
        <v>200091</v>
      </c>
      <c r="AP1127" s="82">
        <f>VLOOKUP(AO1127,Centros!$AA$2:$AB$490,2,FALSE)</f>
        <v>110039</v>
      </c>
      <c r="AQ1127" s="82" t="str">
        <f>VLOOKUP(AP1127,Centros!$U$2:$V$281,2,FALSE)</f>
        <v>COLEGIO MM. CONCEPCIONISTAS BURGOS</v>
      </c>
      <c r="AR1127" s="82" t="str">
        <f>VLOOKUP(A1127,Centros!$AC$2:$AE$349,3,FALSE)</f>
        <v>SMI</v>
      </c>
      <c r="AS1127" s="82">
        <f t="shared" si="79"/>
        <v>110039</v>
      </c>
      <c r="AT1127" s="82">
        <f t="shared" si="81"/>
        <v>20009</v>
      </c>
    </row>
    <row r="1128" spans="1:46" x14ac:dyDescent="0.3">
      <c r="A1128" s="82">
        <v>19228</v>
      </c>
      <c r="B1128" s="82">
        <v>157</v>
      </c>
      <c r="C1128" s="82" t="s">
        <v>7178</v>
      </c>
      <c r="D1128" s="82">
        <v>157</v>
      </c>
      <c r="E1128" s="82" t="s">
        <v>35</v>
      </c>
      <c r="F1128" s="107">
        <v>45936</v>
      </c>
      <c r="G1128" s="82"/>
      <c r="H1128" s="82" t="s">
        <v>7179</v>
      </c>
      <c r="I1128" s="82" t="s">
        <v>7180</v>
      </c>
      <c r="J1128" s="82" t="s">
        <v>7181</v>
      </c>
      <c r="K1128" s="82" t="s">
        <v>7182</v>
      </c>
      <c r="L1128" s="82" t="s">
        <v>7183</v>
      </c>
      <c r="M1128" s="82" t="s">
        <v>7184</v>
      </c>
      <c r="N1128" s="82" t="s">
        <v>47</v>
      </c>
      <c r="O1128" s="82" t="s">
        <v>38</v>
      </c>
      <c r="P1128" s="82">
        <v>300</v>
      </c>
      <c r="Q1128" s="82" t="s">
        <v>57</v>
      </c>
      <c r="R1128" s="82">
        <v>37.5</v>
      </c>
      <c r="S1128" s="82">
        <v>39125</v>
      </c>
      <c r="T1128" s="82" t="s">
        <v>286</v>
      </c>
      <c r="U1128" s="82" t="s">
        <v>58</v>
      </c>
      <c r="V1128" s="82">
        <v>29824</v>
      </c>
      <c r="W1128" s="82" t="s">
        <v>62</v>
      </c>
      <c r="X1128" s="82" t="s">
        <v>42</v>
      </c>
      <c r="Y1128" s="82" t="s">
        <v>43</v>
      </c>
      <c r="Z1128" s="82">
        <v>0</v>
      </c>
      <c r="AA1128" s="82">
        <v>10</v>
      </c>
      <c r="AB1128" s="82" t="s">
        <v>36</v>
      </c>
      <c r="AC1128" s="82" t="s">
        <v>2905</v>
      </c>
      <c r="AD1128" s="82" t="s">
        <v>44</v>
      </c>
      <c r="AE1128" s="82" t="s">
        <v>53</v>
      </c>
      <c r="AF1128" s="82" t="s">
        <v>40</v>
      </c>
      <c r="AG1128" s="82" t="s">
        <v>46</v>
      </c>
      <c r="AH1128" s="82">
        <v>549.38</v>
      </c>
      <c r="AI1128" s="82">
        <v>58.92</v>
      </c>
      <c r="AJ1128" s="82">
        <v>195.1</v>
      </c>
      <c r="AK1128" s="82"/>
      <c r="AL1128" s="82">
        <v>803.4</v>
      </c>
      <c r="AM1128" s="82">
        <v>30.9</v>
      </c>
      <c r="AN1128" s="109">
        <f t="shared" si="80"/>
        <v>10.299999999999999</v>
      </c>
      <c r="AO1128" s="82" t="str">
        <f t="shared" si="78"/>
        <v>1922820</v>
      </c>
      <c r="AP1128" s="82">
        <f>VLOOKUP(AO1128,Centros!$AA$2:$AB$490,2,FALSE)</f>
        <v>110021</v>
      </c>
      <c r="AQ1128" s="82" t="str">
        <f>VLOOKUP(AP1128,Centros!$U$2:$V$281,2,FALSE)</f>
        <v>COLEGIO FUNDACION CALDEIRO</v>
      </c>
      <c r="AR1128" s="82" t="str">
        <f>VLOOKUP(A1128,Centros!$AC$2:$AE$349,3,FALSE)</f>
        <v>ALGADI</v>
      </c>
      <c r="AS1128" s="82">
        <f t="shared" si="79"/>
        <v>110021</v>
      </c>
      <c r="AT1128" s="82">
        <f t="shared" si="81"/>
        <v>19228</v>
      </c>
    </row>
    <row r="1129" spans="1:46" x14ac:dyDescent="0.3">
      <c r="A1129" s="82">
        <v>19208</v>
      </c>
      <c r="B1129" s="82">
        <v>13</v>
      </c>
      <c r="C1129" s="82" t="s">
        <v>7185</v>
      </c>
      <c r="D1129" s="82">
        <v>13</v>
      </c>
      <c r="E1129" s="82" t="s">
        <v>1226</v>
      </c>
      <c r="F1129" s="107">
        <v>45894</v>
      </c>
      <c r="G1129" s="82"/>
      <c r="H1129" s="82" t="s">
        <v>7186</v>
      </c>
      <c r="I1129" s="82" t="s">
        <v>7187</v>
      </c>
      <c r="J1129" s="82" t="s">
        <v>36</v>
      </c>
      <c r="K1129" s="82" t="s">
        <v>7188</v>
      </c>
      <c r="L1129" s="82" t="s">
        <v>7189</v>
      </c>
      <c r="M1129" s="82" t="s">
        <v>7190</v>
      </c>
      <c r="N1129" s="82" t="s">
        <v>6393</v>
      </c>
      <c r="O1129" s="82" t="s">
        <v>81</v>
      </c>
      <c r="P1129" s="82">
        <v>300</v>
      </c>
      <c r="Q1129" s="82" t="s">
        <v>78</v>
      </c>
      <c r="R1129" s="82">
        <v>81.25</v>
      </c>
      <c r="S1129" s="82">
        <v>40777</v>
      </c>
      <c r="T1129" s="82" t="s">
        <v>1228</v>
      </c>
      <c r="U1129" s="82" t="s">
        <v>259</v>
      </c>
      <c r="V1129" s="82">
        <v>27351</v>
      </c>
      <c r="W1129" s="82" t="s">
        <v>70</v>
      </c>
      <c r="X1129" s="82" t="s">
        <v>42</v>
      </c>
      <c r="Y1129" s="82" t="s">
        <v>36</v>
      </c>
      <c r="Z1129" s="82">
        <v>0</v>
      </c>
      <c r="AA1129" s="82">
        <v>4</v>
      </c>
      <c r="AB1129" s="82" t="s">
        <v>36</v>
      </c>
      <c r="AC1129" s="82" t="s">
        <v>2906</v>
      </c>
      <c r="AD1129" s="82" t="s">
        <v>44</v>
      </c>
      <c r="AE1129" s="82" t="s">
        <v>1236</v>
      </c>
      <c r="AF1129" s="82" t="s">
        <v>36</v>
      </c>
      <c r="AG1129" s="82" t="s">
        <v>55</v>
      </c>
      <c r="AH1129" s="82">
        <v>1443.21</v>
      </c>
      <c r="AI1129" s="82">
        <v>227.13</v>
      </c>
      <c r="AJ1129" s="82">
        <v>535.66999999999996</v>
      </c>
      <c r="AK1129" s="82"/>
      <c r="AL1129" s="82">
        <v>2206.0100000000002</v>
      </c>
      <c r="AM1129" s="82">
        <v>73.53</v>
      </c>
      <c r="AN1129" s="109">
        <f t="shared" si="80"/>
        <v>11.312307692307693</v>
      </c>
      <c r="AO1129" s="82" t="str">
        <f t="shared" si="78"/>
        <v>192081</v>
      </c>
      <c r="AP1129" s="82">
        <f>VLOOKUP(AO1129,Centros!$AA$2:$AB$490,2,FALSE)</f>
        <v>110067</v>
      </c>
      <c r="AQ1129" s="82" t="str">
        <f>VLOOKUP(AP1129,Centros!$U$2:$V$281,2,FALSE)</f>
        <v>COL-LEGI PADRE DAMIAN VALLVIDRERA</v>
      </c>
      <c r="AR1129" s="82" t="str">
        <f>VLOOKUP(A1129,Centros!$AC$2:$AE$349,3,FALSE)</f>
        <v>ALGADI</v>
      </c>
      <c r="AS1129" s="82">
        <f t="shared" si="79"/>
        <v>110067</v>
      </c>
      <c r="AT1129" s="82">
        <f t="shared" si="81"/>
        <v>19208</v>
      </c>
    </row>
    <row r="1130" spans="1:46" x14ac:dyDescent="0.3">
      <c r="A1130" s="82">
        <v>19228</v>
      </c>
      <c r="B1130" s="82">
        <v>715</v>
      </c>
      <c r="C1130" s="82" t="s">
        <v>10352</v>
      </c>
      <c r="D1130" s="82">
        <v>715</v>
      </c>
      <c r="E1130" s="82" t="s">
        <v>35</v>
      </c>
      <c r="F1130" s="107">
        <v>45894</v>
      </c>
      <c r="G1130" s="82"/>
      <c r="H1130" s="82" t="s">
        <v>10353</v>
      </c>
      <c r="I1130" s="82" t="s">
        <v>10354</v>
      </c>
      <c r="J1130" s="82" t="s">
        <v>36</v>
      </c>
      <c r="K1130" s="82" t="s">
        <v>10355</v>
      </c>
      <c r="L1130" s="82" t="s">
        <v>10356</v>
      </c>
      <c r="M1130" s="82" t="s">
        <v>10357</v>
      </c>
      <c r="N1130" s="82" t="s">
        <v>10358</v>
      </c>
      <c r="O1130" s="82" t="s">
        <v>8419</v>
      </c>
      <c r="P1130" s="82">
        <v>300</v>
      </c>
      <c r="Q1130" s="82" t="s">
        <v>78</v>
      </c>
      <c r="R1130" s="82">
        <v>99.36</v>
      </c>
      <c r="S1130" s="82">
        <v>42626</v>
      </c>
      <c r="T1130" s="82" t="s">
        <v>2835</v>
      </c>
      <c r="U1130" s="82" t="s">
        <v>90</v>
      </c>
      <c r="V1130" s="82">
        <v>26968</v>
      </c>
      <c r="W1130" s="82" t="s">
        <v>161</v>
      </c>
      <c r="X1130" s="82" t="s">
        <v>42</v>
      </c>
      <c r="Y1130" s="82" t="s">
        <v>60</v>
      </c>
      <c r="Z1130" s="82">
        <v>0</v>
      </c>
      <c r="AA1130" s="82">
        <v>10</v>
      </c>
      <c r="AB1130" s="82" t="s">
        <v>818</v>
      </c>
      <c r="AC1130" s="82" t="s">
        <v>2825</v>
      </c>
      <c r="AD1130" s="82" t="s">
        <v>92</v>
      </c>
      <c r="AE1130" s="82" t="s">
        <v>83</v>
      </c>
      <c r="AF1130" s="82" t="s">
        <v>355</v>
      </c>
      <c r="AG1130" s="82" t="s">
        <v>55</v>
      </c>
      <c r="AH1130" s="82">
        <v>1430.28</v>
      </c>
      <c r="AI1130" s="82">
        <v>217.26</v>
      </c>
      <c r="AJ1130" s="82">
        <v>562.97</v>
      </c>
      <c r="AK1130" s="82"/>
      <c r="AL1130" s="82">
        <v>2210.5100000000002</v>
      </c>
      <c r="AM1130" s="82">
        <v>71.31</v>
      </c>
      <c r="AN1130" s="109">
        <f t="shared" si="80"/>
        <v>8.9711654589371985</v>
      </c>
      <c r="AO1130" s="82" t="str">
        <f t="shared" si="78"/>
        <v>1922844</v>
      </c>
      <c r="AP1130" s="82">
        <f>VLOOKUP(AO1130,Centros!$AA$2:$AB$490,2,FALSE)</f>
        <v>110066</v>
      </c>
      <c r="AQ1130" s="82" t="str">
        <f>VLOOKUP(AP1130,Centros!$U$2:$V$281,2,FALSE)</f>
        <v>COL. SAG. CORAZONES MARTIN HEROS</v>
      </c>
      <c r="AR1130" s="82" t="str">
        <f>VLOOKUP(A1130,Centros!$AC$2:$AE$349,3,FALSE)</f>
        <v>ALGADI</v>
      </c>
      <c r="AS1130" s="82">
        <f t="shared" si="79"/>
        <v>110066</v>
      </c>
      <c r="AT1130" s="82">
        <f t="shared" si="81"/>
        <v>19228</v>
      </c>
    </row>
    <row r="1131" spans="1:46" x14ac:dyDescent="0.3">
      <c r="A1131" s="82">
        <v>20028</v>
      </c>
      <c r="B1131" s="82">
        <v>342</v>
      </c>
      <c r="C1131" s="82" t="s">
        <v>7191</v>
      </c>
      <c r="D1131" s="82">
        <v>342</v>
      </c>
      <c r="E1131" s="82" t="s">
        <v>63</v>
      </c>
      <c r="F1131" s="107">
        <v>45909</v>
      </c>
      <c r="G1131" s="82"/>
      <c r="H1131" s="82" t="s">
        <v>7192</v>
      </c>
      <c r="I1131" s="82" t="s">
        <v>7193</v>
      </c>
      <c r="J1131" s="82" t="s">
        <v>36</v>
      </c>
      <c r="K1131" s="82" t="s">
        <v>7194</v>
      </c>
      <c r="L1131" s="82" t="s">
        <v>101</v>
      </c>
      <c r="M1131" s="82" t="s">
        <v>7195</v>
      </c>
      <c r="N1131" s="82" t="s">
        <v>37</v>
      </c>
      <c r="O1131" s="82" t="s">
        <v>38</v>
      </c>
      <c r="P1131" s="82">
        <v>300</v>
      </c>
      <c r="Q1131" s="82" t="s">
        <v>57</v>
      </c>
      <c r="R1131" s="82">
        <v>31.25</v>
      </c>
      <c r="S1131" s="82">
        <v>44627</v>
      </c>
      <c r="T1131" s="82" t="s">
        <v>5268</v>
      </c>
      <c r="U1131" s="82" t="s">
        <v>79</v>
      </c>
      <c r="V1131" s="82">
        <v>28170</v>
      </c>
      <c r="W1131" s="82" t="s">
        <v>80</v>
      </c>
      <c r="X1131" s="82" t="s">
        <v>42</v>
      </c>
      <c r="Y1131" s="82" t="s">
        <v>66</v>
      </c>
      <c r="Z1131" s="82">
        <v>0</v>
      </c>
      <c r="AA1131" s="82">
        <v>10</v>
      </c>
      <c r="AB1131" s="82" t="s">
        <v>36</v>
      </c>
      <c r="AC1131" s="82" t="s">
        <v>2905</v>
      </c>
      <c r="AD1131" s="82" t="s">
        <v>44</v>
      </c>
      <c r="AE1131" s="82" t="s">
        <v>45</v>
      </c>
      <c r="AF1131" s="82" t="s">
        <v>7196</v>
      </c>
      <c r="AG1131" s="82" t="s">
        <v>46</v>
      </c>
      <c r="AH1131" s="82">
        <v>320.39</v>
      </c>
      <c r="AI1131" s="82"/>
      <c r="AJ1131" s="82">
        <v>-178.71</v>
      </c>
      <c r="AK1131" s="82"/>
      <c r="AL1131" s="82">
        <v>141.68</v>
      </c>
      <c r="AM1131" s="82">
        <v>4.57</v>
      </c>
      <c r="AN1131" s="109">
        <f t="shared" si="80"/>
        <v>1.8280000000000001</v>
      </c>
      <c r="AO1131" s="82" t="str">
        <f t="shared" si="78"/>
        <v>200287</v>
      </c>
      <c r="AP1131" s="82">
        <f>VLOOKUP(AO1131,Centros!$AA$2:$AB$490,2,FALSE)</f>
        <v>110064</v>
      </c>
      <c r="AQ1131" s="82" t="str">
        <f>VLOOKUP(AP1131,Centros!$U$2:$V$281,2,FALSE)</f>
        <v>COLEGIO SAGRADA FAMILIA</v>
      </c>
      <c r="AR1131" s="82" t="str">
        <f>VLOOKUP(A1131,Centros!$AC$2:$AE$349,3,FALSE)</f>
        <v>SMI</v>
      </c>
      <c r="AS1131" s="82">
        <f t="shared" si="79"/>
        <v>110064</v>
      </c>
      <c r="AT1131" s="82">
        <f t="shared" si="81"/>
        <v>20028</v>
      </c>
    </row>
    <row r="1132" spans="1:46" x14ac:dyDescent="0.3">
      <c r="A1132" s="82">
        <v>19228</v>
      </c>
      <c r="B1132" s="82">
        <v>2174</v>
      </c>
      <c r="C1132" s="82" t="s">
        <v>5077</v>
      </c>
      <c r="D1132" s="82">
        <v>2174</v>
      </c>
      <c r="E1132" s="82" t="s">
        <v>35</v>
      </c>
      <c r="F1132" s="107">
        <v>45845</v>
      </c>
      <c r="G1132" s="82"/>
      <c r="H1132" s="82" t="s">
        <v>5078</v>
      </c>
      <c r="I1132" s="82" t="s">
        <v>5079</v>
      </c>
      <c r="J1132" s="82" t="s">
        <v>36</v>
      </c>
      <c r="K1132" s="82" t="s">
        <v>5080</v>
      </c>
      <c r="L1132" s="82" t="s">
        <v>5081</v>
      </c>
      <c r="M1132" s="82" t="s">
        <v>5082</v>
      </c>
      <c r="N1132" s="82" t="s">
        <v>37</v>
      </c>
      <c r="O1132" s="82" t="s">
        <v>38</v>
      </c>
      <c r="P1132" s="82">
        <v>100</v>
      </c>
      <c r="Q1132" s="82" t="s">
        <v>2951</v>
      </c>
      <c r="R1132" s="82">
        <v>100</v>
      </c>
      <c r="S1132" s="82">
        <v>45845</v>
      </c>
      <c r="T1132" s="82" t="s">
        <v>1323</v>
      </c>
      <c r="U1132" s="82" t="s">
        <v>155</v>
      </c>
      <c r="V1132" s="82">
        <v>29362</v>
      </c>
      <c r="W1132" s="82" t="s">
        <v>1324</v>
      </c>
      <c r="X1132" s="82" t="s">
        <v>51</v>
      </c>
      <c r="Y1132" s="82" t="s">
        <v>52</v>
      </c>
      <c r="Z1132" s="82">
        <v>0</v>
      </c>
      <c r="AA1132" s="82">
        <v>6</v>
      </c>
      <c r="AB1132" s="82" t="s">
        <v>36</v>
      </c>
      <c r="AC1132" s="82" t="s">
        <v>2905</v>
      </c>
      <c r="AD1132" s="82" t="s">
        <v>44</v>
      </c>
      <c r="AE1132" s="82" t="s">
        <v>45</v>
      </c>
      <c r="AF1132" s="82" t="s">
        <v>155</v>
      </c>
      <c r="AG1132" s="82" t="s">
        <v>46</v>
      </c>
      <c r="AH1132" s="82">
        <v>2333.0300000000002</v>
      </c>
      <c r="AI1132" s="82"/>
      <c r="AJ1132" s="82">
        <v>748.21</v>
      </c>
      <c r="AK1132" s="82"/>
      <c r="AL1132" s="82">
        <v>3081.24</v>
      </c>
      <c r="AM1132" s="82">
        <v>102.71</v>
      </c>
      <c r="AN1132" s="109">
        <f t="shared" si="80"/>
        <v>12.838749999999999</v>
      </c>
      <c r="AO1132" s="82" t="str">
        <f t="shared" si="78"/>
        <v>19228128</v>
      </c>
      <c r="AP1132" s="82">
        <f>VLOOKUP(AO1132,Centros!$AA$2:$AB$490,2,FALSE)</f>
        <v>777782</v>
      </c>
      <c r="AQ1132" s="82" t="str">
        <f>VLOOKUP(AP1132,Centros!$U$2:$V$281,2,FALSE)</f>
        <v>COCINA CENTRAL NAVE SAN FERNANDO</v>
      </c>
      <c r="AR1132" s="82" t="str">
        <f>VLOOKUP(A1132,Centros!$AC$2:$AE$349,3,FALSE)</f>
        <v>ALGADI</v>
      </c>
      <c r="AS1132" s="82">
        <f t="shared" si="79"/>
        <v>777782</v>
      </c>
      <c r="AT1132" s="82">
        <f t="shared" si="81"/>
        <v>19228</v>
      </c>
    </row>
    <row r="1133" spans="1:46" x14ac:dyDescent="0.3">
      <c r="A1133" s="82">
        <v>19228</v>
      </c>
      <c r="B1133" s="82">
        <v>1327</v>
      </c>
      <c r="C1133" s="82" t="s">
        <v>5083</v>
      </c>
      <c r="D1133" s="82">
        <v>1327</v>
      </c>
      <c r="E1133" s="82" t="s">
        <v>35</v>
      </c>
      <c r="F1133" s="107">
        <v>45257</v>
      </c>
      <c r="G1133" s="82"/>
      <c r="H1133" s="82" t="s">
        <v>5084</v>
      </c>
      <c r="I1133" s="82" t="s">
        <v>5085</v>
      </c>
      <c r="J1133" s="82" t="s">
        <v>36</v>
      </c>
      <c r="K1133" s="82" t="s">
        <v>5086</v>
      </c>
      <c r="L1133" s="82" t="s">
        <v>5087</v>
      </c>
      <c r="M1133" s="82" t="s">
        <v>5088</v>
      </c>
      <c r="N1133" s="82" t="s">
        <v>37</v>
      </c>
      <c r="O1133" s="82" t="s">
        <v>38</v>
      </c>
      <c r="P1133" s="82">
        <v>100</v>
      </c>
      <c r="Q1133" s="82" t="s">
        <v>2951</v>
      </c>
      <c r="R1133" s="82">
        <v>100</v>
      </c>
      <c r="S1133" s="82">
        <v>45170</v>
      </c>
      <c r="T1133" s="82" t="s">
        <v>110</v>
      </c>
      <c r="U1133" s="82" t="s">
        <v>155</v>
      </c>
      <c r="V1133" s="82">
        <v>28693</v>
      </c>
      <c r="W1133" s="82" t="s">
        <v>111</v>
      </c>
      <c r="X1133" s="82" t="s">
        <v>51</v>
      </c>
      <c r="Y1133" s="82" t="s">
        <v>36</v>
      </c>
      <c r="Z1133" s="82">
        <v>0</v>
      </c>
      <c r="AA1133" s="82">
        <v>6</v>
      </c>
      <c r="AB1133" s="82" t="s">
        <v>36</v>
      </c>
      <c r="AC1133" s="82" t="s">
        <v>2905</v>
      </c>
      <c r="AD1133" s="82" t="s">
        <v>44</v>
      </c>
      <c r="AE1133" s="82" t="s">
        <v>61</v>
      </c>
      <c r="AF1133" s="82" t="s">
        <v>69</v>
      </c>
      <c r="AG1133" s="82" t="s">
        <v>46</v>
      </c>
      <c r="AH1133" s="82">
        <v>1188.19</v>
      </c>
      <c r="AI1133" s="82">
        <v>193.14</v>
      </c>
      <c r="AJ1133" s="82">
        <v>442.98</v>
      </c>
      <c r="AK1133" s="82"/>
      <c r="AL1133" s="82">
        <v>1824.31</v>
      </c>
      <c r="AM1133" s="82">
        <v>60.81</v>
      </c>
      <c r="AN1133" s="109">
        <f t="shared" si="80"/>
        <v>7.6012500000000003</v>
      </c>
      <c r="AO1133" s="82" t="str">
        <f t="shared" si="78"/>
        <v>192283</v>
      </c>
      <c r="AP1133" s="82">
        <f>VLOOKUP(AO1133,Centros!$AA$2:$AB$490,2,FALSE)</f>
        <v>120008</v>
      </c>
      <c r="AQ1133" s="82" t="str">
        <f>VLOOKUP(AP1133,Centros!$U$2:$V$281,2,FALSE)</f>
        <v>COLEGIO MAYOR JAIME DEL AMO</v>
      </c>
      <c r="AR1133" s="82" t="str">
        <f>VLOOKUP(A1133,Centros!$AC$2:$AE$349,3,FALSE)</f>
        <v>ALGADI</v>
      </c>
      <c r="AS1133" s="82">
        <f t="shared" si="79"/>
        <v>120008</v>
      </c>
      <c r="AT1133" s="82">
        <f t="shared" si="81"/>
        <v>19228</v>
      </c>
    </row>
    <row r="1134" spans="1:46" x14ac:dyDescent="0.3">
      <c r="A1134" s="82">
        <v>19228</v>
      </c>
      <c r="B1134" s="82">
        <v>386</v>
      </c>
      <c r="C1134" s="82" t="s">
        <v>10359</v>
      </c>
      <c r="D1134" s="82">
        <v>386</v>
      </c>
      <c r="E1134" s="82" t="s">
        <v>35</v>
      </c>
      <c r="F1134" s="107">
        <v>45894</v>
      </c>
      <c r="G1134" s="82"/>
      <c r="H1134" s="82" t="s">
        <v>10360</v>
      </c>
      <c r="I1134" s="82" t="s">
        <v>10361</v>
      </c>
      <c r="J1134" s="82" t="s">
        <v>36</v>
      </c>
      <c r="K1134" s="82" t="s">
        <v>10362</v>
      </c>
      <c r="L1134" s="82" t="s">
        <v>10363</v>
      </c>
      <c r="M1134" s="82" t="s">
        <v>10364</v>
      </c>
      <c r="N1134" s="82" t="s">
        <v>211</v>
      </c>
      <c r="O1134" s="82" t="s">
        <v>38</v>
      </c>
      <c r="P1134" s="82">
        <v>300</v>
      </c>
      <c r="Q1134" s="82" t="s">
        <v>57</v>
      </c>
      <c r="R1134" s="82">
        <v>51.28</v>
      </c>
      <c r="S1134" s="82">
        <v>44067</v>
      </c>
      <c r="T1134" s="82" t="s">
        <v>2829</v>
      </c>
      <c r="U1134" s="82" t="s">
        <v>90</v>
      </c>
      <c r="V1134" s="82">
        <v>30375</v>
      </c>
      <c r="W1134" s="82" t="s">
        <v>234</v>
      </c>
      <c r="X1134" s="82" t="s">
        <v>42</v>
      </c>
      <c r="Y1134" s="82" t="s">
        <v>6176</v>
      </c>
      <c r="Z1134" s="82">
        <v>0</v>
      </c>
      <c r="AA1134" s="82">
        <v>10</v>
      </c>
      <c r="AB1134" s="82" t="s">
        <v>818</v>
      </c>
      <c r="AC1134" s="82" t="s">
        <v>2825</v>
      </c>
      <c r="AD1134" s="82" t="s">
        <v>92</v>
      </c>
      <c r="AE1134" s="82" t="s">
        <v>83</v>
      </c>
      <c r="AF1134" s="82" t="s">
        <v>1326</v>
      </c>
      <c r="AG1134" s="82" t="s">
        <v>46</v>
      </c>
      <c r="AH1134" s="82">
        <v>694.38</v>
      </c>
      <c r="AI1134" s="82"/>
      <c r="AJ1134" s="82">
        <v>-326.60000000000002</v>
      </c>
      <c r="AK1134" s="82"/>
      <c r="AL1134" s="82">
        <v>367.78</v>
      </c>
      <c r="AM1134" s="82">
        <v>11.86</v>
      </c>
      <c r="AN1134" s="109">
        <f t="shared" si="80"/>
        <v>2.8909906396255849</v>
      </c>
      <c r="AO1134" s="82" t="str">
        <f t="shared" si="78"/>
        <v>192286</v>
      </c>
      <c r="AP1134" s="82">
        <f>VLOOKUP(AO1134,Centros!$AA$2:$AB$490,2,FALSE)</f>
        <v>110065</v>
      </c>
      <c r="AQ1134" s="82" t="str">
        <f>VLOOKUP(AP1134,Centros!$U$2:$V$281,2,FALSE)</f>
        <v>COLEGIO SANTA RITA</v>
      </c>
      <c r="AR1134" s="82" t="str">
        <f>VLOOKUP(A1134,Centros!$AC$2:$AE$349,3,FALSE)</f>
        <v>ALGADI</v>
      </c>
      <c r="AS1134" s="82">
        <f t="shared" si="79"/>
        <v>110065</v>
      </c>
      <c r="AT1134" s="82">
        <f t="shared" si="81"/>
        <v>19228</v>
      </c>
    </row>
    <row r="1135" spans="1:46" x14ac:dyDescent="0.3">
      <c r="A1135" s="82">
        <v>19228</v>
      </c>
      <c r="B1135" s="82">
        <v>1308</v>
      </c>
      <c r="C1135" s="82" t="s">
        <v>5089</v>
      </c>
      <c r="D1135" s="82">
        <v>1308</v>
      </c>
      <c r="E1135" s="82" t="s">
        <v>35</v>
      </c>
      <c r="F1135" s="107">
        <v>45078</v>
      </c>
      <c r="G1135" s="82"/>
      <c r="H1135" s="82" t="s">
        <v>5090</v>
      </c>
      <c r="I1135" s="82" t="s">
        <v>5091</v>
      </c>
      <c r="J1135" s="82" t="s">
        <v>36</v>
      </c>
      <c r="K1135" s="82" t="s">
        <v>5092</v>
      </c>
      <c r="L1135" s="82" t="s">
        <v>5093</v>
      </c>
      <c r="M1135" s="82" t="s">
        <v>5094</v>
      </c>
      <c r="N1135" s="82" t="s">
        <v>37</v>
      </c>
      <c r="O1135" s="82" t="s">
        <v>38</v>
      </c>
      <c r="P1135" s="82">
        <v>100</v>
      </c>
      <c r="Q1135" s="82" t="s">
        <v>2951</v>
      </c>
      <c r="R1135" s="82">
        <v>100</v>
      </c>
      <c r="S1135" s="82">
        <v>41519</v>
      </c>
      <c r="T1135" s="82" t="s">
        <v>2849</v>
      </c>
      <c r="U1135" s="82" t="s">
        <v>329</v>
      </c>
      <c r="V1135" s="82">
        <v>29818</v>
      </c>
      <c r="W1135" s="82" t="s">
        <v>247</v>
      </c>
      <c r="X1135" s="82" t="s">
        <v>51</v>
      </c>
      <c r="Y1135" s="82" t="s">
        <v>36</v>
      </c>
      <c r="Z1135" s="82">
        <v>0</v>
      </c>
      <c r="AA1135" s="82">
        <v>8</v>
      </c>
      <c r="AB1135" s="82" t="s">
        <v>36</v>
      </c>
      <c r="AC1135" s="82" t="s">
        <v>2905</v>
      </c>
      <c r="AD1135" s="82" t="s">
        <v>44</v>
      </c>
      <c r="AE1135" s="82" t="s">
        <v>45</v>
      </c>
      <c r="AF1135" s="82" t="s">
        <v>88</v>
      </c>
      <c r="AG1135" s="82" t="s">
        <v>46</v>
      </c>
      <c r="AH1135" s="82">
        <v>1296.07</v>
      </c>
      <c r="AI1135" s="82">
        <v>187.25</v>
      </c>
      <c r="AJ1135" s="82">
        <v>475.7</v>
      </c>
      <c r="AK1135" s="82"/>
      <c r="AL1135" s="82">
        <v>1959.02</v>
      </c>
      <c r="AM1135" s="82">
        <v>65.3</v>
      </c>
      <c r="AN1135" s="109">
        <f t="shared" si="80"/>
        <v>8.1624999999999996</v>
      </c>
      <c r="AO1135" s="82" t="str">
        <f t="shared" si="78"/>
        <v>1922855</v>
      </c>
      <c r="AP1135" s="82">
        <f>VLOOKUP(AO1135,Centros!$AA$2:$AB$490,2,FALSE)</f>
        <v>888888</v>
      </c>
      <c r="AQ1135" s="82" t="str">
        <f>VLOOKUP(AP1135,Centros!$U$2:$V$281,2,FALSE)</f>
        <v>CORRETURNOS/RAPPELS</v>
      </c>
      <c r="AR1135" s="82" t="str">
        <f>VLOOKUP(A1135,Centros!$AC$2:$AE$349,3,FALSE)</f>
        <v>ALGADI</v>
      </c>
      <c r="AS1135" s="82">
        <f t="shared" si="79"/>
        <v>888888</v>
      </c>
      <c r="AT1135" s="82">
        <f t="shared" si="81"/>
        <v>19228</v>
      </c>
    </row>
    <row r="1136" spans="1:46" x14ac:dyDescent="0.3">
      <c r="A1136" s="82">
        <v>19228</v>
      </c>
      <c r="B1136" s="82">
        <v>1944</v>
      </c>
      <c r="C1136" s="82" t="s">
        <v>10365</v>
      </c>
      <c r="D1136" s="82">
        <v>1944</v>
      </c>
      <c r="E1136" s="82" t="s">
        <v>35</v>
      </c>
      <c r="F1136" s="107">
        <v>45915</v>
      </c>
      <c r="G1136" s="82"/>
      <c r="H1136" s="82" t="s">
        <v>10366</v>
      </c>
      <c r="I1136" s="82" t="s">
        <v>10367</v>
      </c>
      <c r="J1136" s="82" t="s">
        <v>36</v>
      </c>
      <c r="K1136" s="82" t="s">
        <v>10368</v>
      </c>
      <c r="L1136" s="82" t="s">
        <v>10369</v>
      </c>
      <c r="M1136" s="82" t="s">
        <v>10370</v>
      </c>
      <c r="N1136" s="82" t="s">
        <v>37</v>
      </c>
      <c r="O1136" s="82" t="s">
        <v>38</v>
      </c>
      <c r="P1136" s="82">
        <v>502</v>
      </c>
      <c r="Q1136" s="82" t="s">
        <v>3098</v>
      </c>
      <c r="R1136" s="82">
        <v>50</v>
      </c>
      <c r="S1136" s="82">
        <v>45915</v>
      </c>
      <c r="T1136" s="82" t="s">
        <v>6208</v>
      </c>
      <c r="U1136" s="82" t="s">
        <v>40</v>
      </c>
      <c r="V1136" s="82">
        <v>35306</v>
      </c>
      <c r="W1136" s="82" t="s">
        <v>883</v>
      </c>
      <c r="X1136" s="82" t="s">
        <v>42</v>
      </c>
      <c r="Y1136" s="82" t="s">
        <v>43</v>
      </c>
      <c r="Z1136" s="82">
        <v>0</v>
      </c>
      <c r="AA1136" s="82">
        <v>10</v>
      </c>
      <c r="AB1136" s="82" t="s">
        <v>36</v>
      </c>
      <c r="AC1136" s="82" t="s">
        <v>2905</v>
      </c>
      <c r="AD1136" s="82" t="s">
        <v>44</v>
      </c>
      <c r="AE1136" s="82" t="s">
        <v>53</v>
      </c>
      <c r="AF1136" s="82" t="s">
        <v>40</v>
      </c>
      <c r="AG1136" s="82" t="s">
        <v>55</v>
      </c>
      <c r="AH1136" s="82">
        <v>600.02</v>
      </c>
      <c r="AI1136" s="82">
        <v>90.64</v>
      </c>
      <c r="AJ1136" s="82">
        <v>254.65</v>
      </c>
      <c r="AK1136" s="82"/>
      <c r="AL1136" s="82">
        <v>945.31</v>
      </c>
      <c r="AM1136" s="82">
        <v>31.51</v>
      </c>
      <c r="AN1136" s="109">
        <f t="shared" si="80"/>
        <v>7.8775000000000004</v>
      </c>
      <c r="AO1136" s="82" t="str">
        <f t="shared" si="78"/>
        <v>19228112</v>
      </c>
      <c r="AP1136" s="82">
        <f>VLOOKUP(AO1136,Centros!$AA$2:$AB$490,2,FALSE)</f>
        <v>110123</v>
      </c>
      <c r="AQ1136" s="82" t="str">
        <f>VLOOKUP(AP1136,Centros!$U$2:$V$281,2,FALSE)</f>
        <v>BREWSTER MADRID</v>
      </c>
      <c r="AR1136" s="82" t="str">
        <f>VLOOKUP(A1136,Centros!$AC$2:$AE$349,3,FALSE)</f>
        <v>ALGADI</v>
      </c>
      <c r="AS1136" s="82">
        <f t="shared" si="79"/>
        <v>110123</v>
      </c>
      <c r="AT1136" s="82">
        <f t="shared" si="81"/>
        <v>19228</v>
      </c>
    </row>
    <row r="1137" spans="1:46" x14ac:dyDescent="0.3">
      <c r="A1137" s="82">
        <v>19234</v>
      </c>
      <c r="B1137" s="82">
        <v>5</v>
      </c>
      <c r="C1137" s="82" t="s">
        <v>459</v>
      </c>
      <c r="D1137" s="82">
        <v>5</v>
      </c>
      <c r="E1137" s="82" t="s">
        <v>460</v>
      </c>
      <c r="F1137" s="107">
        <v>44942</v>
      </c>
      <c r="G1137" s="82"/>
      <c r="H1137" s="82" t="s">
        <v>461</v>
      </c>
      <c r="I1137" s="82" t="s">
        <v>462</v>
      </c>
      <c r="J1137" s="82" t="s">
        <v>36</v>
      </c>
      <c r="K1137" s="82" t="s">
        <v>463</v>
      </c>
      <c r="L1137" s="82" t="s">
        <v>464</v>
      </c>
      <c r="M1137" s="82" t="s">
        <v>465</v>
      </c>
      <c r="N1137" s="82" t="s">
        <v>466</v>
      </c>
      <c r="O1137" s="82" t="s">
        <v>410</v>
      </c>
      <c r="P1137" s="82">
        <v>510</v>
      </c>
      <c r="Q1137" s="82" t="s">
        <v>48</v>
      </c>
      <c r="R1137" s="82">
        <v>75</v>
      </c>
      <c r="S1137" s="82">
        <v>44942</v>
      </c>
      <c r="T1137" s="82" t="s">
        <v>2880</v>
      </c>
      <c r="U1137" s="82" t="s">
        <v>155</v>
      </c>
      <c r="V1137" s="82">
        <v>35779</v>
      </c>
      <c r="W1137" s="82" t="s">
        <v>70</v>
      </c>
      <c r="X1137" s="82" t="s">
        <v>42</v>
      </c>
      <c r="Y1137" s="82" t="s">
        <v>52</v>
      </c>
      <c r="Z1137" s="82">
        <v>0</v>
      </c>
      <c r="AA1137" s="82">
        <v>6</v>
      </c>
      <c r="AB1137" s="82" t="s">
        <v>36</v>
      </c>
      <c r="AC1137" s="82" t="s">
        <v>2921</v>
      </c>
      <c r="AD1137" s="82" t="s">
        <v>44</v>
      </c>
      <c r="AE1137" s="82" t="s">
        <v>45</v>
      </c>
      <c r="AF1137" s="82" t="s">
        <v>467</v>
      </c>
      <c r="AG1137" s="82" t="s">
        <v>46</v>
      </c>
      <c r="AH1137" s="82">
        <v>1017.92</v>
      </c>
      <c r="AI1137" s="82">
        <v>169.65</v>
      </c>
      <c r="AJ1137" s="82">
        <v>380.87</v>
      </c>
      <c r="AK1137" s="82"/>
      <c r="AL1137" s="82">
        <v>1568.44</v>
      </c>
      <c r="AM1137" s="82">
        <v>52.28</v>
      </c>
      <c r="AN1137" s="109">
        <f t="shared" si="80"/>
        <v>8.7133333333333329</v>
      </c>
      <c r="AO1137" s="82" t="str">
        <f t="shared" si="78"/>
        <v>192341</v>
      </c>
      <c r="AP1137" s="82">
        <f>VLOOKUP(AO1137,Centros!$AA$2:$AB$490,2,FALSE)</f>
        <v>340030</v>
      </c>
      <c r="AQ1137" s="82" t="str">
        <f>VLOOKUP(AP1137,Centros!$U$2:$V$281,2,FALSE)</f>
        <v>COMUNIDAD REPARADORES VENTA DE BAÑOS</v>
      </c>
      <c r="AR1137" s="82" t="str">
        <f>VLOOKUP(A1137,Centros!$AC$2:$AE$349,3,FALSE)</f>
        <v>ALGADI</v>
      </c>
      <c r="AS1137" s="82">
        <f t="shared" si="79"/>
        <v>340030</v>
      </c>
      <c r="AT1137" s="82">
        <f t="shared" si="81"/>
        <v>19234</v>
      </c>
    </row>
    <row r="1138" spans="1:46" x14ac:dyDescent="0.3">
      <c r="A1138" s="82">
        <v>19228</v>
      </c>
      <c r="B1138" s="82">
        <v>36</v>
      </c>
      <c r="C1138" s="82" t="s">
        <v>5095</v>
      </c>
      <c r="D1138" s="82">
        <v>36</v>
      </c>
      <c r="E1138" s="82" t="s">
        <v>35</v>
      </c>
      <c r="F1138" s="107">
        <v>45597</v>
      </c>
      <c r="G1138" s="82"/>
      <c r="H1138" s="82" t="s">
        <v>5096</v>
      </c>
      <c r="I1138" s="82" t="s">
        <v>5097</v>
      </c>
      <c r="J1138" s="82" t="s">
        <v>5098</v>
      </c>
      <c r="K1138" s="82" t="s">
        <v>5099</v>
      </c>
      <c r="L1138" s="82" t="s">
        <v>5100</v>
      </c>
      <c r="M1138" s="82" t="s">
        <v>5101</v>
      </c>
      <c r="N1138" s="82" t="s">
        <v>334</v>
      </c>
      <c r="O1138" s="82" t="s">
        <v>38</v>
      </c>
      <c r="P1138" s="82">
        <v>100</v>
      </c>
      <c r="Q1138" s="82" t="s">
        <v>2951</v>
      </c>
      <c r="R1138" s="82">
        <v>100</v>
      </c>
      <c r="S1138" s="82">
        <v>33185</v>
      </c>
      <c r="T1138" s="82" t="s">
        <v>2827</v>
      </c>
      <c r="U1138" s="82" t="s">
        <v>5102</v>
      </c>
      <c r="V1138" s="82">
        <v>22225</v>
      </c>
      <c r="W1138" s="82" t="s">
        <v>208</v>
      </c>
      <c r="X1138" s="82" t="s">
        <v>42</v>
      </c>
      <c r="Y1138" s="82" t="s">
        <v>36</v>
      </c>
      <c r="Z1138" s="82">
        <v>0</v>
      </c>
      <c r="AA1138" s="82">
        <v>10</v>
      </c>
      <c r="AB1138" s="82" t="s">
        <v>36</v>
      </c>
      <c r="AC1138" s="82" t="s">
        <v>2823</v>
      </c>
      <c r="AD1138" s="82" t="s">
        <v>67</v>
      </c>
      <c r="AE1138" s="82" t="s">
        <v>53</v>
      </c>
      <c r="AF1138" s="82" t="s">
        <v>240</v>
      </c>
      <c r="AG1138" s="82" t="s">
        <v>46</v>
      </c>
      <c r="AH1138" s="82">
        <v>1546.35</v>
      </c>
      <c r="AI1138" s="82">
        <v>257.73</v>
      </c>
      <c r="AJ1138" s="82">
        <v>578.55999999999995</v>
      </c>
      <c r="AK1138" s="82"/>
      <c r="AL1138" s="82">
        <v>2382.64</v>
      </c>
      <c r="AM1138" s="82">
        <v>79.42</v>
      </c>
      <c r="AN1138" s="109">
        <f t="shared" si="80"/>
        <v>9.9275000000000002</v>
      </c>
      <c r="AO1138" s="82" t="str">
        <f t="shared" si="78"/>
        <v>192284</v>
      </c>
      <c r="AP1138" s="82">
        <f>VLOOKUP(AO1138,Centros!$AA$2:$AB$490,2,FALSE)</f>
        <v>110082</v>
      </c>
      <c r="AQ1138" s="82" t="str">
        <f>VLOOKUP(AP1138,Centros!$U$2:$V$281,2,FALSE)</f>
        <v>COL. SAN MIGUEL ARCANGEL</v>
      </c>
      <c r="AR1138" s="82" t="str">
        <f>VLOOKUP(A1138,Centros!$AC$2:$AE$349,3,FALSE)</f>
        <v>ALGADI</v>
      </c>
      <c r="AS1138" s="82">
        <f t="shared" si="79"/>
        <v>110082</v>
      </c>
      <c r="AT1138" s="82">
        <f t="shared" si="81"/>
        <v>19228</v>
      </c>
    </row>
    <row r="1139" spans="1:46" x14ac:dyDescent="0.3">
      <c r="A1139" s="82">
        <v>19228</v>
      </c>
      <c r="B1139" s="82">
        <v>82</v>
      </c>
      <c r="C1139" s="82" t="s">
        <v>10371</v>
      </c>
      <c r="D1139" s="82">
        <v>82</v>
      </c>
      <c r="E1139" s="82" t="s">
        <v>35</v>
      </c>
      <c r="F1139" s="107">
        <v>45931</v>
      </c>
      <c r="G1139" s="82"/>
      <c r="H1139" s="82" t="s">
        <v>10372</v>
      </c>
      <c r="I1139" s="82" t="s">
        <v>10373</v>
      </c>
      <c r="J1139" s="82" t="s">
        <v>10374</v>
      </c>
      <c r="K1139" s="82" t="s">
        <v>10375</v>
      </c>
      <c r="L1139" s="82" t="s">
        <v>10376</v>
      </c>
      <c r="M1139" s="82" t="s">
        <v>10377</v>
      </c>
      <c r="N1139" s="82" t="s">
        <v>411</v>
      </c>
      <c r="O1139" s="82" t="s">
        <v>38</v>
      </c>
      <c r="P1139" s="82">
        <v>300</v>
      </c>
      <c r="Q1139" s="82" t="s">
        <v>85</v>
      </c>
      <c r="R1139" s="82">
        <v>100</v>
      </c>
      <c r="S1139" s="82">
        <v>39836</v>
      </c>
      <c r="T1139" s="82" t="s">
        <v>2832</v>
      </c>
      <c r="U1139" s="82" t="s">
        <v>255</v>
      </c>
      <c r="V1139" s="82">
        <v>23009</v>
      </c>
      <c r="W1139" s="82" t="s">
        <v>115</v>
      </c>
      <c r="X1139" s="82" t="s">
        <v>42</v>
      </c>
      <c r="Y1139" s="82" t="s">
        <v>36</v>
      </c>
      <c r="Z1139" s="82">
        <v>0</v>
      </c>
      <c r="AA1139" s="82">
        <v>9</v>
      </c>
      <c r="AB1139" s="82" t="s">
        <v>36</v>
      </c>
      <c r="AC1139" s="82" t="s">
        <v>2834</v>
      </c>
      <c r="AD1139" s="82" t="s">
        <v>166</v>
      </c>
      <c r="AE1139" s="82" t="s">
        <v>61</v>
      </c>
      <c r="AF1139" s="82" t="s">
        <v>36</v>
      </c>
      <c r="AG1139" s="82" t="s">
        <v>46</v>
      </c>
      <c r="AH1139" s="82">
        <v>1320.26</v>
      </c>
      <c r="AI1139" s="82">
        <v>203.12</v>
      </c>
      <c r="AJ1139" s="82">
        <v>488.56</v>
      </c>
      <c r="AK1139" s="82"/>
      <c r="AL1139" s="82">
        <v>2011.94</v>
      </c>
      <c r="AM1139" s="82">
        <v>67.06</v>
      </c>
      <c r="AN1139" s="109">
        <f t="shared" si="80"/>
        <v>8.3825000000000003</v>
      </c>
      <c r="AO1139" s="82" t="str">
        <f t="shared" si="78"/>
        <v>192288</v>
      </c>
      <c r="AP1139" s="82">
        <f>VLOOKUP(AO1139,Centros!$AA$2:$AB$490,2,FALSE)</f>
        <v>110085</v>
      </c>
      <c r="AQ1139" s="82" t="str">
        <f>VLOOKUP(AP1139,Centros!$U$2:$V$281,2,FALSE)</f>
        <v>COLEGIO VIRGEN DE MIRASIERRA</v>
      </c>
      <c r="AR1139" s="82" t="str">
        <f>VLOOKUP(A1139,Centros!$AC$2:$AE$349,3,FALSE)</f>
        <v>ALGADI</v>
      </c>
      <c r="AS1139" s="82">
        <f t="shared" si="79"/>
        <v>110085</v>
      </c>
      <c r="AT1139" s="82">
        <f t="shared" si="81"/>
        <v>19228</v>
      </c>
    </row>
    <row r="1140" spans="1:46" x14ac:dyDescent="0.3">
      <c r="A1140" s="82">
        <v>19228</v>
      </c>
      <c r="B1140" s="82">
        <v>83</v>
      </c>
      <c r="C1140" s="82" t="s">
        <v>5103</v>
      </c>
      <c r="D1140" s="82">
        <v>83</v>
      </c>
      <c r="E1140" s="82" t="s">
        <v>35</v>
      </c>
      <c r="F1140" s="107">
        <v>45197</v>
      </c>
      <c r="G1140" s="82"/>
      <c r="H1140" s="82" t="s">
        <v>5104</v>
      </c>
      <c r="I1140" s="82" t="s">
        <v>5105</v>
      </c>
      <c r="J1140" s="82" t="s">
        <v>5106</v>
      </c>
      <c r="K1140" s="82" t="s">
        <v>5107</v>
      </c>
      <c r="L1140" s="82" t="s">
        <v>5108</v>
      </c>
      <c r="M1140" s="82" t="s">
        <v>5109</v>
      </c>
      <c r="N1140" s="82" t="s">
        <v>411</v>
      </c>
      <c r="O1140" s="82" t="s">
        <v>38</v>
      </c>
      <c r="P1140" s="82">
        <v>189</v>
      </c>
      <c r="Q1140" s="82" t="s">
        <v>3252</v>
      </c>
      <c r="R1140" s="82">
        <v>100</v>
      </c>
      <c r="S1140" s="82">
        <v>39321</v>
      </c>
      <c r="T1140" s="82" t="s">
        <v>2832</v>
      </c>
      <c r="U1140" s="82" t="s">
        <v>137</v>
      </c>
      <c r="V1140" s="82">
        <v>22484</v>
      </c>
      <c r="W1140" s="82" t="s">
        <v>115</v>
      </c>
      <c r="X1140" s="82" t="s">
        <v>42</v>
      </c>
      <c r="Y1140" s="82" t="s">
        <v>36</v>
      </c>
      <c r="Z1140" s="82">
        <v>0</v>
      </c>
      <c r="AA1140" s="82">
        <v>8</v>
      </c>
      <c r="AB1140" s="82" t="s">
        <v>36</v>
      </c>
      <c r="AC1140" s="82" t="s">
        <v>2823</v>
      </c>
      <c r="AD1140" s="82" t="s">
        <v>67</v>
      </c>
      <c r="AE1140" s="82" t="s">
        <v>61</v>
      </c>
      <c r="AF1140" s="82" t="s">
        <v>158</v>
      </c>
      <c r="AG1140" s="82" t="s">
        <v>46</v>
      </c>
      <c r="AH1140" s="82">
        <v>1416.76</v>
      </c>
      <c r="AI1140" s="82">
        <v>218.39</v>
      </c>
      <c r="AJ1140" s="82">
        <v>524.4</v>
      </c>
      <c r="AK1140" s="82"/>
      <c r="AL1140" s="82">
        <v>2159.5500000000002</v>
      </c>
      <c r="AM1140" s="82">
        <v>71.989999999999995</v>
      </c>
      <c r="AN1140" s="109">
        <f t="shared" si="80"/>
        <v>8.9987499999999994</v>
      </c>
      <c r="AO1140" s="82" t="str">
        <f t="shared" ref="AO1140:AO1201" si="82">CONCATENATE(A1140,W1140)</f>
        <v>192288</v>
      </c>
      <c r="AP1140" s="82">
        <f>VLOOKUP(AO1140,Centros!$AA$2:$AB$490,2,FALSE)</f>
        <v>110085</v>
      </c>
      <c r="AQ1140" s="82" t="str">
        <f>VLOOKUP(AP1140,Centros!$U$2:$V$281,2,FALSE)</f>
        <v>COLEGIO VIRGEN DE MIRASIERRA</v>
      </c>
      <c r="AR1140" s="82" t="str">
        <f>VLOOKUP(A1140,Centros!$AC$2:$AE$349,3,FALSE)</f>
        <v>ALGADI</v>
      </c>
      <c r="AS1140" s="82">
        <f t="shared" ref="AS1140:AS1201" si="83">+AP1140</f>
        <v>110085</v>
      </c>
      <c r="AT1140" s="82">
        <f t="shared" si="81"/>
        <v>19228</v>
      </c>
    </row>
    <row r="1141" spans="1:46" x14ac:dyDescent="0.3">
      <c r="A1141" s="82">
        <v>19228</v>
      </c>
      <c r="B1141" s="82">
        <v>2091</v>
      </c>
      <c r="C1141" s="82" t="s">
        <v>10378</v>
      </c>
      <c r="D1141" s="82">
        <v>2091</v>
      </c>
      <c r="E1141" s="82" t="s">
        <v>35</v>
      </c>
      <c r="F1141" s="107">
        <v>45894</v>
      </c>
      <c r="G1141" s="82"/>
      <c r="H1141" s="82" t="s">
        <v>10379</v>
      </c>
      <c r="I1141" s="82" t="s">
        <v>10380</v>
      </c>
      <c r="J1141" s="82" t="s">
        <v>36</v>
      </c>
      <c r="K1141" s="82" t="s">
        <v>10381</v>
      </c>
      <c r="L1141" s="82" t="s">
        <v>10382</v>
      </c>
      <c r="M1141" s="82" t="s">
        <v>10383</v>
      </c>
      <c r="N1141" s="82" t="s">
        <v>37</v>
      </c>
      <c r="O1141" s="82" t="s">
        <v>38</v>
      </c>
      <c r="P1141" s="82">
        <v>510</v>
      </c>
      <c r="Q1141" s="82" t="s">
        <v>48</v>
      </c>
      <c r="R1141" s="82">
        <v>60</v>
      </c>
      <c r="S1141" s="82">
        <v>45894</v>
      </c>
      <c r="T1141" s="82" t="s">
        <v>2830</v>
      </c>
      <c r="U1141" s="82" t="s">
        <v>40</v>
      </c>
      <c r="V1141" s="82">
        <v>39169</v>
      </c>
      <c r="W1141" s="82" t="s">
        <v>80</v>
      </c>
      <c r="X1141" s="82" t="s">
        <v>42</v>
      </c>
      <c r="Y1141" s="82" t="s">
        <v>43</v>
      </c>
      <c r="Z1141" s="82">
        <v>0</v>
      </c>
      <c r="AA1141" s="82">
        <v>10</v>
      </c>
      <c r="AB1141" s="82" t="s">
        <v>36</v>
      </c>
      <c r="AC1141" s="82" t="s">
        <v>2905</v>
      </c>
      <c r="AD1141" s="82" t="s">
        <v>44</v>
      </c>
      <c r="AE1141" s="82" t="s">
        <v>45</v>
      </c>
      <c r="AF1141" s="82" t="s">
        <v>54</v>
      </c>
      <c r="AG1141" s="82" t="s">
        <v>55</v>
      </c>
      <c r="AH1141" s="82">
        <v>720.03</v>
      </c>
      <c r="AI1141" s="82">
        <v>108.77</v>
      </c>
      <c r="AJ1141" s="82">
        <v>293.51</v>
      </c>
      <c r="AK1141" s="82"/>
      <c r="AL1141" s="82">
        <v>1122.31</v>
      </c>
      <c r="AM1141" s="82">
        <v>37.409999999999997</v>
      </c>
      <c r="AN1141" s="109">
        <f t="shared" si="80"/>
        <v>7.7937499999999993</v>
      </c>
      <c r="AO1141" s="82" t="str">
        <f t="shared" si="82"/>
        <v>192287</v>
      </c>
      <c r="AP1141" s="82">
        <f>VLOOKUP(AO1141,Centros!$AA$2:$AB$490,2,FALSE)</f>
        <v>120028</v>
      </c>
      <c r="AQ1141" s="82" t="str">
        <f>VLOOKUP(AP1141,Centros!$U$2:$V$281,2,FALSE)</f>
        <v>C.M.STA.MARIA DEL PINO</v>
      </c>
      <c r="AR1141" s="82" t="str">
        <f>VLOOKUP(A1141,Centros!$AC$2:$AE$349,3,FALSE)</f>
        <v>ALGADI</v>
      </c>
      <c r="AS1141" s="82">
        <f t="shared" si="83"/>
        <v>120028</v>
      </c>
      <c r="AT1141" s="82">
        <f t="shared" si="81"/>
        <v>19228</v>
      </c>
    </row>
    <row r="1142" spans="1:46" x14ac:dyDescent="0.3">
      <c r="A1142" s="82">
        <v>19228</v>
      </c>
      <c r="B1142" s="82">
        <v>1183</v>
      </c>
      <c r="C1142" s="82" t="s">
        <v>468</v>
      </c>
      <c r="D1142" s="82">
        <v>1183</v>
      </c>
      <c r="E1142" s="82" t="s">
        <v>35</v>
      </c>
      <c r="F1142" s="107">
        <v>45904</v>
      </c>
      <c r="G1142" s="82"/>
      <c r="H1142" s="82" t="s">
        <v>469</v>
      </c>
      <c r="I1142" s="82" t="s">
        <v>470</v>
      </c>
      <c r="J1142" s="82" t="s">
        <v>36</v>
      </c>
      <c r="K1142" s="82" t="s">
        <v>471</v>
      </c>
      <c r="L1142" s="82" t="s">
        <v>472</v>
      </c>
      <c r="M1142" s="82" t="s">
        <v>473</v>
      </c>
      <c r="N1142" s="82" t="s">
        <v>343</v>
      </c>
      <c r="O1142" s="82" t="s">
        <v>38</v>
      </c>
      <c r="P1142" s="82">
        <v>300</v>
      </c>
      <c r="Q1142" s="82" t="s">
        <v>78</v>
      </c>
      <c r="R1142" s="82">
        <v>100</v>
      </c>
      <c r="S1142" s="82">
        <v>44488</v>
      </c>
      <c r="T1142" s="82" t="s">
        <v>2829</v>
      </c>
      <c r="U1142" s="82" t="s">
        <v>58</v>
      </c>
      <c r="V1142" s="82">
        <v>25141</v>
      </c>
      <c r="W1142" s="82" t="s">
        <v>234</v>
      </c>
      <c r="X1142" s="82" t="s">
        <v>42</v>
      </c>
      <c r="Y1142" s="82" t="s">
        <v>66</v>
      </c>
      <c r="Z1142" s="82">
        <v>0</v>
      </c>
      <c r="AA1142" s="82">
        <v>10</v>
      </c>
      <c r="AB1142" s="82" t="s">
        <v>36</v>
      </c>
      <c r="AC1142" s="82" t="s">
        <v>2905</v>
      </c>
      <c r="AD1142" s="82" t="s">
        <v>44</v>
      </c>
      <c r="AE1142" s="82" t="s">
        <v>53</v>
      </c>
      <c r="AF1142" s="82" t="s">
        <v>58</v>
      </c>
      <c r="AG1142" s="82" t="s">
        <v>46</v>
      </c>
      <c r="AH1142" s="82">
        <v>1313.73</v>
      </c>
      <c r="AI1142" s="82">
        <v>181.29</v>
      </c>
      <c r="AJ1142" s="82">
        <v>479.46</v>
      </c>
      <c r="AK1142" s="82"/>
      <c r="AL1142" s="82">
        <v>1974.48</v>
      </c>
      <c r="AM1142" s="82">
        <v>65.819999999999993</v>
      </c>
      <c r="AN1142" s="109">
        <f t="shared" si="80"/>
        <v>8.2274999999999991</v>
      </c>
      <c r="AO1142" s="82" t="str">
        <f t="shared" si="82"/>
        <v>192286</v>
      </c>
      <c r="AP1142" s="82">
        <f>VLOOKUP(AO1142,Centros!$AA$2:$AB$490,2,FALSE)</f>
        <v>110065</v>
      </c>
      <c r="AQ1142" s="82" t="str">
        <f>VLOOKUP(AP1142,Centros!$U$2:$V$281,2,FALSE)</f>
        <v>COLEGIO SANTA RITA</v>
      </c>
      <c r="AR1142" s="82" t="str">
        <f>VLOOKUP(A1142,Centros!$AC$2:$AE$349,3,FALSE)</f>
        <v>ALGADI</v>
      </c>
      <c r="AS1142" s="82">
        <f t="shared" si="83"/>
        <v>110065</v>
      </c>
      <c r="AT1142" s="82">
        <f t="shared" si="81"/>
        <v>19228</v>
      </c>
    </row>
    <row r="1143" spans="1:46" x14ac:dyDescent="0.3">
      <c r="A1143" s="82">
        <v>19208</v>
      </c>
      <c r="B1143" s="82">
        <v>14</v>
      </c>
      <c r="C1143" s="82" t="s">
        <v>5110</v>
      </c>
      <c r="D1143" s="82">
        <v>14</v>
      </c>
      <c r="E1143" s="82" t="s">
        <v>1226</v>
      </c>
      <c r="F1143" s="107">
        <v>45778</v>
      </c>
      <c r="G1143" s="82"/>
      <c r="H1143" s="82" t="s">
        <v>5111</v>
      </c>
      <c r="I1143" s="82" t="s">
        <v>5112</v>
      </c>
      <c r="J1143" s="82" t="s">
        <v>5113</v>
      </c>
      <c r="K1143" s="82" t="s">
        <v>5114</v>
      </c>
      <c r="L1143" s="82" t="s">
        <v>5115</v>
      </c>
      <c r="M1143" s="82" t="s">
        <v>5116</v>
      </c>
      <c r="N1143" s="82" t="s">
        <v>5117</v>
      </c>
      <c r="O1143" s="82" t="s">
        <v>81</v>
      </c>
      <c r="P1143" s="82">
        <v>100</v>
      </c>
      <c r="Q1143" s="82" t="s">
        <v>2951</v>
      </c>
      <c r="R1143" s="82">
        <v>100</v>
      </c>
      <c r="S1143" s="82">
        <v>36570</v>
      </c>
      <c r="T1143" s="82" t="s">
        <v>1228</v>
      </c>
      <c r="U1143" s="82" t="s">
        <v>5118</v>
      </c>
      <c r="V1143" s="82">
        <v>23747</v>
      </c>
      <c r="W1143" s="82" t="s">
        <v>70</v>
      </c>
      <c r="X1143" s="82" t="s">
        <v>42</v>
      </c>
      <c r="Y1143" s="82" t="s">
        <v>36</v>
      </c>
      <c r="Z1143" s="82">
        <v>0</v>
      </c>
      <c r="AA1143" s="82">
        <v>6</v>
      </c>
      <c r="AB1143" s="82" t="s">
        <v>36</v>
      </c>
      <c r="AC1143" s="82" t="s">
        <v>2906</v>
      </c>
      <c r="AD1143" s="82" t="s">
        <v>44</v>
      </c>
      <c r="AE1143" s="82" t="s">
        <v>1236</v>
      </c>
      <c r="AF1143" s="82" t="s">
        <v>36</v>
      </c>
      <c r="AG1143" s="82" t="s">
        <v>46</v>
      </c>
      <c r="AH1143" s="82">
        <v>1729.37</v>
      </c>
      <c r="AI1143" s="82">
        <v>253.99</v>
      </c>
      <c r="AJ1143" s="82">
        <v>636.05999999999995</v>
      </c>
      <c r="AK1143" s="82"/>
      <c r="AL1143" s="82">
        <v>2619.42</v>
      </c>
      <c r="AM1143" s="82">
        <v>84.5</v>
      </c>
      <c r="AN1143" s="109">
        <f t="shared" si="80"/>
        <v>10.5625</v>
      </c>
      <c r="AO1143" s="82" t="str">
        <f t="shared" si="82"/>
        <v>192081</v>
      </c>
      <c r="AP1143" s="82">
        <f>VLOOKUP(AO1143,Centros!$AA$2:$AB$490,2,FALSE)</f>
        <v>110067</v>
      </c>
      <c r="AQ1143" s="82" t="str">
        <f>VLOOKUP(AP1143,Centros!$U$2:$V$281,2,FALSE)</f>
        <v>COL-LEGI PADRE DAMIAN VALLVIDRERA</v>
      </c>
      <c r="AR1143" s="82" t="str">
        <f>VLOOKUP(A1143,Centros!$AC$2:$AE$349,3,FALSE)</f>
        <v>ALGADI</v>
      </c>
      <c r="AS1143" s="82">
        <f t="shared" si="83"/>
        <v>110067</v>
      </c>
      <c r="AT1143" s="82">
        <f t="shared" si="81"/>
        <v>19208</v>
      </c>
    </row>
    <row r="1144" spans="1:46" x14ac:dyDescent="0.3">
      <c r="A1144" s="82">
        <v>20028</v>
      </c>
      <c r="B1144" s="82">
        <v>130</v>
      </c>
      <c r="C1144" s="82" t="s">
        <v>7197</v>
      </c>
      <c r="D1144" s="82">
        <v>130</v>
      </c>
      <c r="E1144" s="82" t="s">
        <v>63</v>
      </c>
      <c r="F1144" s="107">
        <v>45908</v>
      </c>
      <c r="G1144" s="82"/>
      <c r="H1144" s="82" t="s">
        <v>7198</v>
      </c>
      <c r="I1144" s="82" t="s">
        <v>7199</v>
      </c>
      <c r="J1144" s="82" t="s">
        <v>7200</v>
      </c>
      <c r="K1144" s="82" t="s">
        <v>7201</v>
      </c>
      <c r="L1144" s="82" t="s">
        <v>7202</v>
      </c>
      <c r="M1144" s="82" t="s">
        <v>7203</v>
      </c>
      <c r="N1144" s="82" t="s">
        <v>258</v>
      </c>
      <c r="O1144" s="82" t="s">
        <v>38</v>
      </c>
      <c r="P1144" s="82">
        <v>300</v>
      </c>
      <c r="Q1144" s="82" t="s">
        <v>57</v>
      </c>
      <c r="R1144" s="82">
        <v>31.25</v>
      </c>
      <c r="S1144" s="82">
        <v>42254</v>
      </c>
      <c r="T1144" s="82" t="s">
        <v>5407</v>
      </c>
      <c r="U1144" s="82" t="s">
        <v>79</v>
      </c>
      <c r="V1144" s="82">
        <v>26551</v>
      </c>
      <c r="W1144" s="82" t="s">
        <v>210</v>
      </c>
      <c r="X1144" s="82" t="s">
        <v>42</v>
      </c>
      <c r="Y1144" s="82" t="s">
        <v>36</v>
      </c>
      <c r="Z1144" s="82">
        <v>0</v>
      </c>
      <c r="AA1144" s="82">
        <v>10</v>
      </c>
      <c r="AB1144" s="82" t="s">
        <v>36</v>
      </c>
      <c r="AC1144" s="82" t="s">
        <v>2905</v>
      </c>
      <c r="AD1144" s="82" t="s">
        <v>44</v>
      </c>
      <c r="AE1144" s="82" t="s">
        <v>45</v>
      </c>
      <c r="AF1144" s="82" t="s">
        <v>5593</v>
      </c>
      <c r="AG1144" s="82" t="s">
        <v>46</v>
      </c>
      <c r="AH1144" s="82">
        <v>375.02</v>
      </c>
      <c r="AI1144" s="82">
        <v>56.65</v>
      </c>
      <c r="AJ1144" s="82">
        <v>160.07</v>
      </c>
      <c r="AK1144" s="82"/>
      <c r="AL1144" s="82">
        <v>591.74</v>
      </c>
      <c r="AM1144" s="82">
        <v>19.72</v>
      </c>
      <c r="AN1144" s="109">
        <f t="shared" si="80"/>
        <v>7.8879999999999999</v>
      </c>
      <c r="AO1144" s="82" t="str">
        <f t="shared" si="82"/>
        <v>2002810</v>
      </c>
      <c r="AP1144" s="82">
        <f>VLOOKUP(AO1144,Centros!$AA$2:$AB$490,2,FALSE)</f>
        <v>110061</v>
      </c>
      <c r="AQ1144" s="82" t="str">
        <f>VLOOKUP(AP1144,Centros!$U$2:$V$281,2,FALSE)</f>
        <v>COL. SAN AGUSTIN - MADRID</v>
      </c>
      <c r="AR1144" s="82" t="str">
        <f>VLOOKUP(A1144,Centros!$AC$2:$AE$349,3,FALSE)</f>
        <v>SMI</v>
      </c>
      <c r="AS1144" s="82">
        <f t="shared" si="83"/>
        <v>110061</v>
      </c>
      <c r="AT1144" s="82">
        <f t="shared" si="81"/>
        <v>20028</v>
      </c>
    </row>
    <row r="1145" spans="1:46" x14ac:dyDescent="0.3">
      <c r="A1145" s="82">
        <v>20039</v>
      </c>
      <c r="B1145" s="82">
        <v>24</v>
      </c>
      <c r="C1145" s="82" t="s">
        <v>10384</v>
      </c>
      <c r="D1145" s="82">
        <v>24</v>
      </c>
      <c r="E1145" s="82" t="s">
        <v>409</v>
      </c>
      <c r="F1145" s="107">
        <v>45908</v>
      </c>
      <c r="G1145" s="82"/>
      <c r="H1145" s="82" t="s">
        <v>10385</v>
      </c>
      <c r="I1145" s="82" t="s">
        <v>10386</v>
      </c>
      <c r="J1145" s="82" t="s">
        <v>36</v>
      </c>
      <c r="K1145" s="82" t="s">
        <v>10387</v>
      </c>
      <c r="L1145" s="82" t="s">
        <v>10388</v>
      </c>
      <c r="M1145" s="82" t="s">
        <v>10389</v>
      </c>
      <c r="N1145" s="82" t="s">
        <v>455</v>
      </c>
      <c r="O1145" s="82" t="s">
        <v>145</v>
      </c>
      <c r="P1145" s="82">
        <v>389</v>
      </c>
      <c r="Q1145" s="82" t="s">
        <v>167</v>
      </c>
      <c r="R1145" s="82">
        <v>35.71</v>
      </c>
      <c r="S1145" s="82">
        <v>45776</v>
      </c>
      <c r="T1145" s="82" t="s">
        <v>2898</v>
      </c>
      <c r="U1145" s="82" t="s">
        <v>6611</v>
      </c>
      <c r="V1145" s="82">
        <v>26302</v>
      </c>
      <c r="W1145" s="82" t="s">
        <v>70</v>
      </c>
      <c r="X1145" s="82" t="s">
        <v>42</v>
      </c>
      <c r="Y1145" s="82" t="s">
        <v>36</v>
      </c>
      <c r="Z1145" s="82">
        <v>0</v>
      </c>
      <c r="AA1145" s="82">
        <v>10</v>
      </c>
      <c r="AB1145" s="82" t="s">
        <v>36</v>
      </c>
      <c r="AC1145" s="82" t="s">
        <v>2914</v>
      </c>
      <c r="AD1145" s="82" t="s">
        <v>44</v>
      </c>
      <c r="AE1145" s="82" t="s">
        <v>45</v>
      </c>
      <c r="AF1145" s="82" t="s">
        <v>6123</v>
      </c>
      <c r="AG1145" s="82" t="s">
        <v>46</v>
      </c>
      <c r="AH1145" s="82">
        <v>408.28</v>
      </c>
      <c r="AI1145" s="82">
        <v>86.19</v>
      </c>
      <c r="AJ1145" s="82">
        <v>173.86</v>
      </c>
      <c r="AK1145" s="82"/>
      <c r="AL1145" s="82">
        <v>668.33</v>
      </c>
      <c r="AM1145" s="82">
        <v>22.28</v>
      </c>
      <c r="AN1145" s="109">
        <f t="shared" si="80"/>
        <v>7.7989358723046767</v>
      </c>
      <c r="AO1145" s="82" t="str">
        <f t="shared" si="82"/>
        <v>200391</v>
      </c>
      <c r="AP1145" s="82">
        <f>VLOOKUP(AO1145,Centros!$AA$2:$AB$490,2,FALSE)</f>
        <v>110015</v>
      </c>
      <c r="AQ1145" s="82" t="str">
        <f>VLOOKUP(AP1145,Centros!$U$2:$V$281,2,FALSE)</f>
        <v>COLEGIO SAN AGUSTIN - CANTABRIA</v>
      </c>
      <c r="AR1145" s="82" t="str">
        <f>VLOOKUP(A1145,Centros!$AC$2:$AE$349,3,FALSE)</f>
        <v>SMI</v>
      </c>
      <c r="AS1145" s="82">
        <f t="shared" si="83"/>
        <v>110015</v>
      </c>
      <c r="AT1145" s="82">
        <f t="shared" si="81"/>
        <v>20039</v>
      </c>
    </row>
    <row r="1146" spans="1:46" x14ac:dyDescent="0.3">
      <c r="A1146" s="82">
        <v>20039</v>
      </c>
      <c r="B1146" s="82">
        <v>10</v>
      </c>
      <c r="C1146" s="82" t="s">
        <v>10390</v>
      </c>
      <c r="D1146" s="82">
        <v>10</v>
      </c>
      <c r="E1146" s="82" t="s">
        <v>409</v>
      </c>
      <c r="F1146" s="107">
        <v>45908</v>
      </c>
      <c r="G1146" s="82"/>
      <c r="H1146" s="82" t="s">
        <v>10391</v>
      </c>
      <c r="I1146" s="82" t="s">
        <v>10392</v>
      </c>
      <c r="J1146" s="82" t="s">
        <v>10393</v>
      </c>
      <c r="K1146" s="82" t="s">
        <v>10393</v>
      </c>
      <c r="L1146" s="82" t="s">
        <v>109</v>
      </c>
      <c r="M1146" s="82" t="s">
        <v>10394</v>
      </c>
      <c r="N1146" s="82" t="s">
        <v>8453</v>
      </c>
      <c r="O1146" s="82" t="s">
        <v>145</v>
      </c>
      <c r="P1146" s="82">
        <v>300</v>
      </c>
      <c r="Q1146" s="82" t="s">
        <v>78</v>
      </c>
      <c r="R1146" s="82">
        <v>35.71</v>
      </c>
      <c r="S1146" s="82">
        <v>45201</v>
      </c>
      <c r="T1146" s="82" t="s">
        <v>2898</v>
      </c>
      <c r="U1146" s="82" t="s">
        <v>6611</v>
      </c>
      <c r="V1146" s="82">
        <v>31238</v>
      </c>
      <c r="W1146" s="82" t="s">
        <v>70</v>
      </c>
      <c r="X1146" s="82" t="s">
        <v>42</v>
      </c>
      <c r="Y1146" s="82" t="s">
        <v>66</v>
      </c>
      <c r="Z1146" s="82">
        <v>0</v>
      </c>
      <c r="AA1146" s="82">
        <v>10</v>
      </c>
      <c r="AB1146" s="82" t="s">
        <v>36</v>
      </c>
      <c r="AC1146" s="82" t="s">
        <v>2914</v>
      </c>
      <c r="AD1146" s="82" t="s">
        <v>44</v>
      </c>
      <c r="AE1146" s="82" t="s">
        <v>45</v>
      </c>
      <c r="AF1146" s="82" t="s">
        <v>104</v>
      </c>
      <c r="AG1146" s="82" t="s">
        <v>46</v>
      </c>
      <c r="AH1146" s="82">
        <v>404.78</v>
      </c>
      <c r="AI1146" s="82"/>
      <c r="AJ1146" s="82">
        <v>-225.75</v>
      </c>
      <c r="AK1146" s="82"/>
      <c r="AL1146" s="82">
        <v>179.03</v>
      </c>
      <c r="AM1146" s="82">
        <v>5.78</v>
      </c>
      <c r="AN1146" s="109">
        <f t="shared" si="80"/>
        <v>2.023242789134696</v>
      </c>
      <c r="AO1146" s="82" t="str">
        <f t="shared" si="82"/>
        <v>200391</v>
      </c>
      <c r="AP1146" s="82">
        <f>VLOOKUP(AO1146,Centros!$AA$2:$AB$490,2,FALSE)</f>
        <v>110015</v>
      </c>
      <c r="AQ1146" s="82" t="str">
        <f>VLOOKUP(AP1146,Centros!$U$2:$V$281,2,FALSE)</f>
        <v>COLEGIO SAN AGUSTIN - CANTABRIA</v>
      </c>
      <c r="AR1146" s="82" t="str">
        <f>VLOOKUP(A1146,Centros!$AC$2:$AE$349,3,FALSE)</f>
        <v>SMI</v>
      </c>
      <c r="AS1146" s="82">
        <f t="shared" si="83"/>
        <v>110015</v>
      </c>
      <c r="AT1146" s="82">
        <f t="shared" si="81"/>
        <v>20039</v>
      </c>
    </row>
    <row r="1147" spans="1:46" x14ac:dyDescent="0.3">
      <c r="A1147" s="82">
        <v>20028</v>
      </c>
      <c r="B1147" s="82">
        <v>407</v>
      </c>
      <c r="C1147" s="82" t="s">
        <v>7204</v>
      </c>
      <c r="D1147" s="82">
        <v>407</v>
      </c>
      <c r="E1147" s="82" t="s">
        <v>63</v>
      </c>
      <c r="F1147" s="107">
        <v>45908</v>
      </c>
      <c r="G1147" s="82"/>
      <c r="H1147" s="82" t="s">
        <v>7205</v>
      </c>
      <c r="I1147" s="82" t="s">
        <v>7206</v>
      </c>
      <c r="J1147" s="82" t="s">
        <v>36</v>
      </c>
      <c r="K1147" s="82" t="s">
        <v>7207</v>
      </c>
      <c r="L1147" s="82" t="s">
        <v>109</v>
      </c>
      <c r="M1147" s="82" t="s">
        <v>7208</v>
      </c>
      <c r="N1147" s="82" t="s">
        <v>244</v>
      </c>
      <c r="O1147" s="82" t="s">
        <v>38</v>
      </c>
      <c r="P1147" s="82">
        <v>300</v>
      </c>
      <c r="Q1147" s="82" t="s">
        <v>57</v>
      </c>
      <c r="R1147" s="82">
        <v>31.25</v>
      </c>
      <c r="S1147" s="82">
        <v>44839</v>
      </c>
      <c r="T1147" s="82" t="s">
        <v>6067</v>
      </c>
      <c r="U1147" s="82" t="s">
        <v>79</v>
      </c>
      <c r="V1147" s="82">
        <v>31501</v>
      </c>
      <c r="W1147" s="82" t="s">
        <v>204</v>
      </c>
      <c r="X1147" s="82" t="s">
        <v>42</v>
      </c>
      <c r="Y1147" s="82" t="s">
        <v>66</v>
      </c>
      <c r="Z1147" s="82">
        <v>0</v>
      </c>
      <c r="AA1147" s="82">
        <v>10</v>
      </c>
      <c r="AB1147" s="82" t="s">
        <v>36</v>
      </c>
      <c r="AC1147" s="82" t="s">
        <v>2905</v>
      </c>
      <c r="AD1147" s="82" t="s">
        <v>44</v>
      </c>
      <c r="AE1147" s="82" t="s">
        <v>45</v>
      </c>
      <c r="AF1147" s="82" t="s">
        <v>79</v>
      </c>
      <c r="AG1147" s="82" t="s">
        <v>46</v>
      </c>
      <c r="AH1147" s="82">
        <v>375.02</v>
      </c>
      <c r="AI1147" s="82">
        <v>56.65</v>
      </c>
      <c r="AJ1147" s="82">
        <v>160.07</v>
      </c>
      <c r="AK1147" s="82"/>
      <c r="AL1147" s="82">
        <v>591.74</v>
      </c>
      <c r="AM1147" s="82">
        <v>19.72</v>
      </c>
      <c r="AN1147" s="109">
        <f t="shared" si="80"/>
        <v>7.8879999999999999</v>
      </c>
      <c r="AO1147" s="82" t="str">
        <f t="shared" si="82"/>
        <v>2002830</v>
      </c>
      <c r="AP1147" s="82">
        <f>VLOOKUP(AO1147,Centros!$AA$2:$AB$490,2,FALSE)</f>
        <v>110002</v>
      </c>
      <c r="AQ1147" s="82" t="str">
        <f>VLOOKUP(AP1147,Centros!$U$2:$V$281,2,FALSE)</f>
        <v>CEIIP JOVELLANOS LM</v>
      </c>
      <c r="AR1147" s="82" t="str">
        <f>VLOOKUP(A1147,Centros!$AC$2:$AE$349,3,FALSE)</f>
        <v>SMI</v>
      </c>
      <c r="AS1147" s="82">
        <f t="shared" si="83"/>
        <v>110002</v>
      </c>
      <c r="AT1147" s="82">
        <f t="shared" si="81"/>
        <v>20028</v>
      </c>
    </row>
    <row r="1148" spans="1:46" x14ac:dyDescent="0.3">
      <c r="A1148" s="82">
        <v>19228</v>
      </c>
      <c r="B1148" s="82">
        <v>773</v>
      </c>
      <c r="C1148" s="82" t="s">
        <v>5119</v>
      </c>
      <c r="D1148" s="82">
        <v>773</v>
      </c>
      <c r="E1148" s="82" t="s">
        <v>35</v>
      </c>
      <c r="F1148" s="107">
        <v>45287</v>
      </c>
      <c r="G1148" s="82"/>
      <c r="H1148" s="82" t="s">
        <v>5120</v>
      </c>
      <c r="I1148" s="82" t="s">
        <v>5121</v>
      </c>
      <c r="J1148" s="82" t="s">
        <v>36</v>
      </c>
      <c r="K1148" s="82" t="s">
        <v>5122</v>
      </c>
      <c r="L1148" s="82" t="s">
        <v>101</v>
      </c>
      <c r="M1148" s="82" t="s">
        <v>5123</v>
      </c>
      <c r="N1148" s="82" t="s">
        <v>37</v>
      </c>
      <c r="O1148" s="82" t="s">
        <v>38</v>
      </c>
      <c r="P1148" s="82">
        <v>200</v>
      </c>
      <c r="Q1148" s="82" t="s">
        <v>2925</v>
      </c>
      <c r="R1148" s="82">
        <v>62.5</v>
      </c>
      <c r="S1148" s="82">
        <v>43406</v>
      </c>
      <c r="T1148" s="82" t="s">
        <v>3385</v>
      </c>
      <c r="U1148" s="82" t="s">
        <v>40</v>
      </c>
      <c r="V1148" s="82">
        <v>22135</v>
      </c>
      <c r="W1148" s="82" t="s">
        <v>288</v>
      </c>
      <c r="X1148" s="82" t="s">
        <v>42</v>
      </c>
      <c r="Y1148" s="82" t="s">
        <v>36</v>
      </c>
      <c r="Z1148" s="82">
        <v>0</v>
      </c>
      <c r="AA1148" s="82">
        <v>10</v>
      </c>
      <c r="AB1148" s="82" t="s">
        <v>36</v>
      </c>
      <c r="AC1148" s="82" t="s">
        <v>2905</v>
      </c>
      <c r="AD1148" s="82" t="s">
        <v>44</v>
      </c>
      <c r="AE1148" s="82" t="s">
        <v>83</v>
      </c>
      <c r="AF1148" s="82" t="s">
        <v>293</v>
      </c>
      <c r="AG1148" s="82" t="s">
        <v>55</v>
      </c>
      <c r="AH1148" s="82">
        <v>750.03</v>
      </c>
      <c r="AI1148" s="82">
        <v>113.3</v>
      </c>
      <c r="AJ1148" s="82">
        <v>306.83</v>
      </c>
      <c r="AK1148" s="82"/>
      <c r="AL1148" s="82">
        <v>1170.1600000000001</v>
      </c>
      <c r="AM1148" s="82">
        <v>39.01</v>
      </c>
      <c r="AN1148" s="109">
        <f t="shared" si="80"/>
        <v>7.8019999999999996</v>
      </c>
      <c r="AO1148" s="82" t="str">
        <f t="shared" si="82"/>
        <v>1922878</v>
      </c>
      <c r="AP1148" s="82">
        <f>VLOOKUP(AO1148,Centros!$AA$2:$AB$490,2,FALSE)</f>
        <v>330028</v>
      </c>
      <c r="AQ1148" s="82" t="str">
        <f>VLOOKUP(AP1148,Centros!$U$2:$V$281,2,FALSE)</f>
        <v>CLARETIANOS COLMENAR ASISTENCIAL</v>
      </c>
      <c r="AR1148" s="82" t="str">
        <f>VLOOKUP(A1148,Centros!$AC$2:$AE$349,3,FALSE)</f>
        <v>ALGADI</v>
      </c>
      <c r="AS1148" s="82">
        <f t="shared" si="83"/>
        <v>330028</v>
      </c>
      <c r="AT1148" s="82">
        <f t="shared" si="81"/>
        <v>19228</v>
      </c>
    </row>
    <row r="1149" spans="1:46" x14ac:dyDescent="0.3">
      <c r="A1149" s="82">
        <v>19247</v>
      </c>
      <c r="B1149" s="82">
        <v>14</v>
      </c>
      <c r="C1149" s="82" t="s">
        <v>5124</v>
      </c>
      <c r="D1149" s="82">
        <v>14</v>
      </c>
      <c r="E1149" s="82" t="s">
        <v>2746</v>
      </c>
      <c r="F1149" s="107">
        <v>45720</v>
      </c>
      <c r="G1149" s="82"/>
      <c r="H1149" s="82" t="s">
        <v>5125</v>
      </c>
      <c r="I1149" s="82" t="s">
        <v>5126</v>
      </c>
      <c r="J1149" s="82" t="s">
        <v>36</v>
      </c>
      <c r="K1149" s="82" t="s">
        <v>5127</v>
      </c>
      <c r="L1149" s="82" t="s">
        <v>5128</v>
      </c>
      <c r="M1149" s="82" t="s">
        <v>5129</v>
      </c>
      <c r="N1149" s="82" t="s">
        <v>5130</v>
      </c>
      <c r="O1149" s="82" t="s">
        <v>1537</v>
      </c>
      <c r="P1149" s="82">
        <v>200</v>
      </c>
      <c r="Q1149" s="82" t="s">
        <v>2925</v>
      </c>
      <c r="R1149" s="82">
        <v>75</v>
      </c>
      <c r="S1149" s="82">
        <v>45720</v>
      </c>
      <c r="T1149" s="82" t="s">
        <v>2747</v>
      </c>
      <c r="U1149" s="82" t="s">
        <v>5131</v>
      </c>
      <c r="V1149" s="82">
        <v>31362</v>
      </c>
      <c r="W1149" s="82" t="s">
        <v>70</v>
      </c>
      <c r="X1149" s="82" t="s">
        <v>42</v>
      </c>
      <c r="Y1149" s="82" t="s">
        <v>52</v>
      </c>
      <c r="Z1149" s="82">
        <v>0</v>
      </c>
      <c r="AA1149" s="82">
        <v>8</v>
      </c>
      <c r="AB1149" s="82" t="s">
        <v>36</v>
      </c>
      <c r="AC1149" s="82" t="s">
        <v>2922</v>
      </c>
      <c r="AD1149" s="82" t="s">
        <v>44</v>
      </c>
      <c r="AE1149" s="82" t="s">
        <v>45</v>
      </c>
      <c r="AF1149" s="82" t="s">
        <v>5131</v>
      </c>
      <c r="AG1149" s="82" t="s">
        <v>55</v>
      </c>
      <c r="AH1149" s="82">
        <v>899.63</v>
      </c>
      <c r="AI1149" s="82">
        <v>136.37</v>
      </c>
      <c r="AJ1149" s="82">
        <v>368.23</v>
      </c>
      <c r="AK1149" s="82"/>
      <c r="AL1149" s="82">
        <v>1404.23</v>
      </c>
      <c r="AM1149" s="82">
        <v>46.81</v>
      </c>
      <c r="AN1149" s="109">
        <f t="shared" si="80"/>
        <v>7.8016666666666667</v>
      </c>
      <c r="AO1149" s="82" t="str">
        <f t="shared" si="82"/>
        <v>192471</v>
      </c>
      <c r="AP1149" s="82">
        <f>VLOOKUP(AO1149,Centros!$AA$2:$AB$490,2,FALSE)</f>
        <v>350005</v>
      </c>
      <c r="AQ1149" s="82" t="str">
        <f>VLOOKUP(AP1149,Centros!$U$2:$V$281,2,FALSE)</f>
        <v xml:space="preserve">CONVENTO DE LOS AGUSTINOS FILIPINOS </v>
      </c>
      <c r="AR1149" s="82" t="str">
        <f>VLOOKUP(A1149,Centros!$AC$2:$AE$349,3,FALSE)</f>
        <v>ALGADI</v>
      </c>
      <c r="AS1149" s="82">
        <f t="shared" si="83"/>
        <v>350005</v>
      </c>
      <c r="AT1149" s="82">
        <f t="shared" si="81"/>
        <v>19247</v>
      </c>
    </row>
    <row r="1150" spans="1:46" x14ac:dyDescent="0.3">
      <c r="A1150" s="82">
        <v>19228</v>
      </c>
      <c r="B1150" s="82">
        <v>419</v>
      </c>
      <c r="C1150" s="82" t="s">
        <v>10395</v>
      </c>
      <c r="D1150" s="82">
        <v>419</v>
      </c>
      <c r="E1150" s="82" t="s">
        <v>35</v>
      </c>
      <c r="F1150" s="107">
        <v>45894</v>
      </c>
      <c r="G1150" s="82"/>
      <c r="H1150" s="82" t="s">
        <v>10396</v>
      </c>
      <c r="I1150" s="82" t="s">
        <v>10397</v>
      </c>
      <c r="J1150" s="82" t="s">
        <v>36</v>
      </c>
      <c r="K1150" s="82" t="s">
        <v>10398</v>
      </c>
      <c r="L1150" s="82" t="s">
        <v>10399</v>
      </c>
      <c r="M1150" s="82" t="s">
        <v>10400</v>
      </c>
      <c r="N1150" s="82" t="s">
        <v>206</v>
      </c>
      <c r="O1150" s="82" t="s">
        <v>38</v>
      </c>
      <c r="P1150" s="82">
        <v>300</v>
      </c>
      <c r="Q1150" s="82" t="s">
        <v>57</v>
      </c>
      <c r="R1150" s="82">
        <v>50</v>
      </c>
      <c r="S1150" s="82">
        <v>44809</v>
      </c>
      <c r="T1150" s="82" t="s">
        <v>2840</v>
      </c>
      <c r="U1150" s="82" t="s">
        <v>40</v>
      </c>
      <c r="V1150" s="82">
        <v>27277</v>
      </c>
      <c r="W1150" s="82" t="s">
        <v>71</v>
      </c>
      <c r="X1150" s="82" t="s">
        <v>42</v>
      </c>
      <c r="Y1150" s="82" t="s">
        <v>52</v>
      </c>
      <c r="Z1150" s="82">
        <v>0</v>
      </c>
      <c r="AA1150" s="82">
        <v>10</v>
      </c>
      <c r="AB1150" s="82" t="s">
        <v>36</v>
      </c>
      <c r="AC1150" s="82" t="s">
        <v>2905</v>
      </c>
      <c r="AD1150" s="82" t="s">
        <v>44</v>
      </c>
      <c r="AE1150" s="82" t="s">
        <v>53</v>
      </c>
      <c r="AF1150" s="82" t="s">
        <v>104</v>
      </c>
      <c r="AG1150" s="82" t="s">
        <v>46</v>
      </c>
      <c r="AH1150" s="82">
        <v>600.02</v>
      </c>
      <c r="AI1150" s="82">
        <v>90.64</v>
      </c>
      <c r="AJ1150" s="82">
        <v>245.47</v>
      </c>
      <c r="AK1150" s="82"/>
      <c r="AL1150" s="82">
        <v>936.13</v>
      </c>
      <c r="AM1150" s="82">
        <v>31.2</v>
      </c>
      <c r="AN1150" s="109">
        <f t="shared" si="80"/>
        <v>7.8</v>
      </c>
      <c r="AO1150" s="82" t="str">
        <f t="shared" si="82"/>
        <v>1922840</v>
      </c>
      <c r="AP1150" s="82">
        <f>VLOOKUP(AO1150,Centros!$AA$2:$AB$490,2,FALSE)</f>
        <v>110060</v>
      </c>
      <c r="AQ1150" s="82" t="str">
        <f>VLOOKUP(AP1150,Centros!$U$2:$V$281,2,FALSE)</f>
        <v>COL. SAN BUENAVENTURA</v>
      </c>
      <c r="AR1150" s="82" t="str">
        <f>VLOOKUP(A1150,Centros!$AC$2:$AE$349,3,FALSE)</f>
        <v>ALGADI</v>
      </c>
      <c r="AS1150" s="82">
        <f t="shared" si="83"/>
        <v>110060</v>
      </c>
      <c r="AT1150" s="82">
        <f t="shared" si="81"/>
        <v>19228</v>
      </c>
    </row>
    <row r="1151" spans="1:46" x14ac:dyDescent="0.3">
      <c r="A1151" s="82">
        <v>20028</v>
      </c>
      <c r="B1151" s="82">
        <v>158</v>
      </c>
      <c r="C1151" s="82" t="s">
        <v>10401</v>
      </c>
      <c r="D1151" s="82">
        <v>158</v>
      </c>
      <c r="E1151" s="82" t="s">
        <v>63</v>
      </c>
      <c r="F1151" s="107">
        <v>45931</v>
      </c>
      <c r="G1151" s="82"/>
      <c r="H1151" s="82" t="s">
        <v>10402</v>
      </c>
      <c r="I1151" s="82" t="s">
        <v>10403</v>
      </c>
      <c r="J1151" s="82" t="s">
        <v>36</v>
      </c>
      <c r="K1151" s="82" t="s">
        <v>10404</v>
      </c>
      <c r="L1151" s="82" t="s">
        <v>84</v>
      </c>
      <c r="M1151" s="82" t="s">
        <v>10405</v>
      </c>
      <c r="N1151" s="82" t="s">
        <v>64</v>
      </c>
      <c r="O1151" s="82" t="s">
        <v>38</v>
      </c>
      <c r="P1151" s="82">
        <v>300</v>
      </c>
      <c r="Q1151" s="82" t="s">
        <v>57</v>
      </c>
      <c r="R1151" s="82">
        <v>43.75</v>
      </c>
      <c r="S1151" s="82">
        <v>44446</v>
      </c>
      <c r="T1151" s="82" t="s">
        <v>5260</v>
      </c>
      <c r="U1151" s="82" t="s">
        <v>79</v>
      </c>
      <c r="V1151" s="82">
        <v>23559</v>
      </c>
      <c r="W1151" s="82" t="s">
        <v>65</v>
      </c>
      <c r="X1151" s="82" t="s">
        <v>42</v>
      </c>
      <c r="Y1151" s="82" t="s">
        <v>66</v>
      </c>
      <c r="Z1151" s="82">
        <v>0</v>
      </c>
      <c r="AA1151" s="82">
        <v>10</v>
      </c>
      <c r="AB1151" s="82" t="s">
        <v>36</v>
      </c>
      <c r="AC1151" s="82" t="s">
        <v>2905</v>
      </c>
      <c r="AD1151" s="82" t="s">
        <v>44</v>
      </c>
      <c r="AE1151" s="82" t="s">
        <v>45</v>
      </c>
      <c r="AF1151" s="82" t="s">
        <v>5942</v>
      </c>
      <c r="AG1151" s="82" t="s">
        <v>46</v>
      </c>
      <c r="AH1151" s="82">
        <v>525.02</v>
      </c>
      <c r="AI1151" s="82">
        <v>79.31</v>
      </c>
      <c r="AJ1151" s="82">
        <v>220.77</v>
      </c>
      <c r="AK1151" s="82"/>
      <c r="AL1151" s="82">
        <v>825.1</v>
      </c>
      <c r="AM1151" s="82">
        <v>27.5</v>
      </c>
      <c r="AN1151" s="109">
        <f t="shared" si="80"/>
        <v>7.8571428571428568</v>
      </c>
      <c r="AO1151" s="82" t="str">
        <f t="shared" si="82"/>
        <v>2002821</v>
      </c>
      <c r="AP1151" s="82">
        <f>VLOOKUP(AO1151,Centros!$AA$2:$AB$490,2,FALSE)</f>
        <v>110120</v>
      </c>
      <c r="AQ1151" s="82" t="str">
        <f>VLOOKUP(AP1151,Centros!$U$2:$V$281,2,FALSE)</f>
        <v>COLEGIO CRISTO REY  - LAS ROZAS</v>
      </c>
      <c r="AR1151" s="82" t="str">
        <f>VLOOKUP(A1151,Centros!$AC$2:$AE$349,3,FALSE)</f>
        <v>SMI</v>
      </c>
      <c r="AS1151" s="82">
        <f t="shared" si="83"/>
        <v>110120</v>
      </c>
      <c r="AT1151" s="82">
        <f t="shared" si="81"/>
        <v>20028</v>
      </c>
    </row>
    <row r="1152" spans="1:46" x14ac:dyDescent="0.3">
      <c r="A1152" s="82">
        <v>19233</v>
      </c>
      <c r="B1152" s="82">
        <v>11</v>
      </c>
      <c r="C1152" s="82" t="s">
        <v>5132</v>
      </c>
      <c r="D1152" s="82">
        <v>11</v>
      </c>
      <c r="E1152" s="82" t="s">
        <v>216</v>
      </c>
      <c r="F1152" s="107">
        <v>45444</v>
      </c>
      <c r="G1152" s="82"/>
      <c r="H1152" s="82" t="s">
        <v>5133</v>
      </c>
      <c r="I1152" s="82" t="s">
        <v>5134</v>
      </c>
      <c r="J1152" s="82" t="s">
        <v>36</v>
      </c>
      <c r="K1152" s="82" t="s">
        <v>5135</v>
      </c>
      <c r="L1152" s="82" t="s">
        <v>5136</v>
      </c>
      <c r="M1152" s="82" t="s">
        <v>5137</v>
      </c>
      <c r="N1152" s="82" t="s">
        <v>5138</v>
      </c>
      <c r="O1152" s="82" t="s">
        <v>138</v>
      </c>
      <c r="P1152" s="82">
        <v>100</v>
      </c>
      <c r="Q1152" s="82" t="s">
        <v>2951</v>
      </c>
      <c r="R1152" s="82">
        <v>100</v>
      </c>
      <c r="S1152" s="82">
        <v>44305</v>
      </c>
      <c r="T1152" s="82" t="s">
        <v>2745</v>
      </c>
      <c r="U1152" s="82" t="s">
        <v>281</v>
      </c>
      <c r="V1152" s="82">
        <v>28189</v>
      </c>
      <c r="W1152" s="82" t="s">
        <v>139</v>
      </c>
      <c r="X1152" s="82" t="s">
        <v>51</v>
      </c>
      <c r="Y1152" s="82" t="s">
        <v>60</v>
      </c>
      <c r="Z1152" s="82">
        <v>0</v>
      </c>
      <c r="AA1152" s="82">
        <v>3</v>
      </c>
      <c r="AB1152" s="82" t="s">
        <v>36</v>
      </c>
      <c r="AC1152" s="82" t="s">
        <v>2909</v>
      </c>
      <c r="AD1152" s="82" t="s">
        <v>44</v>
      </c>
      <c r="AE1152" s="82" t="s">
        <v>45</v>
      </c>
      <c r="AF1152" s="82" t="s">
        <v>71</v>
      </c>
      <c r="AG1152" s="82" t="s">
        <v>46</v>
      </c>
      <c r="AH1152" s="82">
        <v>2398.25</v>
      </c>
      <c r="AI1152" s="82">
        <v>234.81</v>
      </c>
      <c r="AJ1152" s="82">
        <v>844.42</v>
      </c>
      <c r="AK1152" s="82"/>
      <c r="AL1152" s="82">
        <v>3477.48</v>
      </c>
      <c r="AM1152" s="82">
        <v>115.92</v>
      </c>
      <c r="AN1152" s="109">
        <f t="shared" si="80"/>
        <v>14.49</v>
      </c>
      <c r="AO1152" s="82" t="str">
        <f t="shared" si="82"/>
        <v>192332</v>
      </c>
      <c r="AP1152" s="82">
        <f>VLOOKUP(AO1152,Centros!$AA$2:$AB$490,2,FALSE)</f>
        <v>110090</v>
      </c>
      <c r="AQ1152" s="82" t="str">
        <f>VLOOKUP(AP1152,Centros!$U$2:$V$281,2,FALSE)</f>
        <v>COLEGIO CORAZON DE MARIA GIJON</v>
      </c>
      <c r="AR1152" s="82" t="str">
        <f>VLOOKUP(A1152,Centros!$AC$2:$AE$349,3,FALSE)</f>
        <v>ALGADI</v>
      </c>
      <c r="AS1152" s="82">
        <f t="shared" si="83"/>
        <v>110090</v>
      </c>
      <c r="AT1152" s="82">
        <f t="shared" si="81"/>
        <v>19233</v>
      </c>
    </row>
    <row r="1153" spans="1:46" x14ac:dyDescent="0.3">
      <c r="A1153" s="82">
        <v>19239</v>
      </c>
      <c r="B1153" s="82">
        <v>5</v>
      </c>
      <c r="C1153" s="82" t="s">
        <v>5139</v>
      </c>
      <c r="D1153" s="82">
        <v>5</v>
      </c>
      <c r="E1153" s="82" t="s">
        <v>144</v>
      </c>
      <c r="F1153" s="107">
        <v>44348</v>
      </c>
      <c r="G1153" s="82"/>
      <c r="H1153" s="82" t="s">
        <v>5140</v>
      </c>
      <c r="I1153" s="82" t="s">
        <v>5141</v>
      </c>
      <c r="J1153" s="82" t="s">
        <v>5142</v>
      </c>
      <c r="K1153" s="82" t="s">
        <v>5142</v>
      </c>
      <c r="L1153" s="82" t="s">
        <v>5143</v>
      </c>
      <c r="M1153" s="82" t="s">
        <v>5144</v>
      </c>
      <c r="N1153" s="82" t="s">
        <v>5145</v>
      </c>
      <c r="O1153" s="82" t="s">
        <v>145</v>
      </c>
      <c r="P1153" s="82">
        <v>200</v>
      </c>
      <c r="Q1153" s="82" t="s">
        <v>2925</v>
      </c>
      <c r="R1153" s="82">
        <v>68.569999999999993</v>
      </c>
      <c r="S1153" s="82">
        <v>38721</v>
      </c>
      <c r="T1153" s="82" t="s">
        <v>2881</v>
      </c>
      <c r="U1153" s="82" t="s">
        <v>106</v>
      </c>
      <c r="V1153" s="82">
        <v>23434</v>
      </c>
      <c r="W1153" s="82" t="s">
        <v>70</v>
      </c>
      <c r="X1153" s="82" t="s">
        <v>42</v>
      </c>
      <c r="Y1153" s="82" t="s">
        <v>36</v>
      </c>
      <c r="Z1153" s="82">
        <v>0</v>
      </c>
      <c r="AA1153" s="82">
        <v>10</v>
      </c>
      <c r="AB1153" s="82" t="s">
        <v>36</v>
      </c>
      <c r="AC1153" s="82" t="s">
        <v>2914</v>
      </c>
      <c r="AD1153" s="82" t="s">
        <v>44</v>
      </c>
      <c r="AE1153" s="82" t="s">
        <v>45</v>
      </c>
      <c r="AF1153" s="82" t="s">
        <v>36</v>
      </c>
      <c r="AG1153" s="82" t="s">
        <v>46</v>
      </c>
      <c r="AH1153" s="82">
        <v>884.33</v>
      </c>
      <c r="AI1153" s="82">
        <v>141.12</v>
      </c>
      <c r="AJ1153" s="82">
        <v>328.86</v>
      </c>
      <c r="AK1153" s="82"/>
      <c r="AL1153" s="82">
        <v>1354.31</v>
      </c>
      <c r="AM1153" s="82">
        <v>45.14</v>
      </c>
      <c r="AN1153" s="109">
        <f t="shared" si="80"/>
        <v>8.2288172670263968</v>
      </c>
      <c r="AO1153" s="82" t="str">
        <f t="shared" si="82"/>
        <v>192391</v>
      </c>
      <c r="AP1153" s="82">
        <f>VLOOKUP(AO1153,Centros!$AA$2:$AB$490,2,FALSE)</f>
        <v>110015</v>
      </c>
      <c r="AQ1153" s="82" t="str">
        <f>VLOOKUP(AP1153,Centros!$U$2:$V$281,2,FALSE)</f>
        <v>COLEGIO SAN AGUSTIN - CANTABRIA</v>
      </c>
      <c r="AR1153" s="82" t="str">
        <f>VLOOKUP(A1153,Centros!$AC$2:$AE$349,3,FALSE)</f>
        <v>ALGADI</v>
      </c>
      <c r="AS1153" s="82">
        <f t="shared" si="83"/>
        <v>110015</v>
      </c>
      <c r="AT1153" s="82">
        <f t="shared" si="81"/>
        <v>19239</v>
      </c>
    </row>
    <row r="1154" spans="1:46" x14ac:dyDescent="0.3">
      <c r="A1154" s="82">
        <v>20039</v>
      </c>
      <c r="B1154" s="82">
        <v>6</v>
      </c>
      <c r="C1154" s="82" t="s">
        <v>10406</v>
      </c>
      <c r="D1154" s="82">
        <v>6</v>
      </c>
      <c r="E1154" s="82" t="s">
        <v>409</v>
      </c>
      <c r="F1154" s="107">
        <v>45908</v>
      </c>
      <c r="G1154" s="82"/>
      <c r="H1154" s="82" t="s">
        <v>10407</v>
      </c>
      <c r="I1154" s="82" t="s">
        <v>10408</v>
      </c>
      <c r="J1154" s="82" t="s">
        <v>10409</v>
      </c>
      <c r="K1154" s="82" t="s">
        <v>10409</v>
      </c>
      <c r="L1154" s="82" t="s">
        <v>10410</v>
      </c>
      <c r="M1154" s="82" t="s">
        <v>10411</v>
      </c>
      <c r="N1154" s="82" t="s">
        <v>10412</v>
      </c>
      <c r="O1154" s="82" t="s">
        <v>145</v>
      </c>
      <c r="P1154" s="82">
        <v>300</v>
      </c>
      <c r="Q1154" s="82" t="s">
        <v>57</v>
      </c>
      <c r="R1154" s="82">
        <v>35.71</v>
      </c>
      <c r="S1154" s="82">
        <v>41703</v>
      </c>
      <c r="T1154" s="82" t="s">
        <v>2898</v>
      </c>
      <c r="U1154" s="82" t="s">
        <v>6611</v>
      </c>
      <c r="V1154" s="82">
        <v>24231</v>
      </c>
      <c r="W1154" s="82" t="s">
        <v>70</v>
      </c>
      <c r="X1154" s="82" t="s">
        <v>42</v>
      </c>
      <c r="Y1154" s="82" t="s">
        <v>43</v>
      </c>
      <c r="Z1154" s="82">
        <v>0</v>
      </c>
      <c r="AA1154" s="82">
        <v>10</v>
      </c>
      <c r="AB1154" s="82" t="s">
        <v>36</v>
      </c>
      <c r="AC1154" s="82" t="s">
        <v>2914</v>
      </c>
      <c r="AD1154" s="82" t="s">
        <v>44</v>
      </c>
      <c r="AE1154" s="82" t="s">
        <v>45</v>
      </c>
      <c r="AF1154" s="82" t="s">
        <v>325</v>
      </c>
      <c r="AG1154" s="82" t="s">
        <v>46</v>
      </c>
      <c r="AH1154" s="82">
        <v>440.94</v>
      </c>
      <c r="AI1154" s="82">
        <v>93.09</v>
      </c>
      <c r="AJ1154" s="82">
        <v>177.13</v>
      </c>
      <c r="AK1154" s="82"/>
      <c r="AL1154" s="82">
        <v>711.16</v>
      </c>
      <c r="AM1154" s="82">
        <v>23.71</v>
      </c>
      <c r="AN1154" s="109">
        <f t="shared" si="80"/>
        <v>8.2994959395127417</v>
      </c>
      <c r="AO1154" s="82" t="str">
        <f t="shared" si="82"/>
        <v>200391</v>
      </c>
      <c r="AP1154" s="82">
        <f>VLOOKUP(AO1154,Centros!$AA$2:$AB$490,2,FALSE)</f>
        <v>110015</v>
      </c>
      <c r="AQ1154" s="82" t="str">
        <f>VLOOKUP(AP1154,Centros!$U$2:$V$281,2,FALSE)</f>
        <v>COLEGIO SAN AGUSTIN - CANTABRIA</v>
      </c>
      <c r="AR1154" s="82" t="str">
        <f>VLOOKUP(A1154,Centros!$AC$2:$AE$349,3,FALSE)</f>
        <v>SMI</v>
      </c>
      <c r="AS1154" s="82">
        <f t="shared" si="83"/>
        <v>110015</v>
      </c>
      <c r="AT1154" s="82">
        <f t="shared" si="81"/>
        <v>20039</v>
      </c>
    </row>
    <row r="1155" spans="1:46" x14ac:dyDescent="0.3">
      <c r="A1155" s="82">
        <v>20028</v>
      </c>
      <c r="B1155" s="82">
        <v>183</v>
      </c>
      <c r="C1155" s="82" t="s">
        <v>7209</v>
      </c>
      <c r="D1155" s="82">
        <v>183</v>
      </c>
      <c r="E1155" s="82" t="s">
        <v>63</v>
      </c>
      <c r="F1155" s="107">
        <v>45910</v>
      </c>
      <c r="G1155" s="82"/>
      <c r="H1155" s="82" t="s">
        <v>7210</v>
      </c>
      <c r="I1155" s="82" t="s">
        <v>7211</v>
      </c>
      <c r="J1155" s="82" t="s">
        <v>36</v>
      </c>
      <c r="K1155" s="82" t="s">
        <v>7212</v>
      </c>
      <c r="L1155" s="82" t="s">
        <v>7213</v>
      </c>
      <c r="M1155" s="82" t="s">
        <v>7214</v>
      </c>
      <c r="N1155" s="82" t="s">
        <v>174</v>
      </c>
      <c r="O1155" s="82" t="s">
        <v>38</v>
      </c>
      <c r="P1155" s="82">
        <v>300</v>
      </c>
      <c r="Q1155" s="82" t="s">
        <v>78</v>
      </c>
      <c r="R1155" s="82">
        <v>37.5</v>
      </c>
      <c r="S1155" s="82">
        <v>43374</v>
      </c>
      <c r="T1155" s="82" t="s">
        <v>7215</v>
      </c>
      <c r="U1155" s="82" t="s">
        <v>214</v>
      </c>
      <c r="V1155" s="82">
        <v>28628</v>
      </c>
      <c r="W1155" s="82" t="s">
        <v>276</v>
      </c>
      <c r="X1155" s="82" t="s">
        <v>42</v>
      </c>
      <c r="Y1155" s="82" t="s">
        <v>140</v>
      </c>
      <c r="Z1155" s="82">
        <v>2</v>
      </c>
      <c r="AA1155" s="82">
        <v>10</v>
      </c>
      <c r="AB1155" s="82" t="s">
        <v>36</v>
      </c>
      <c r="AC1155" s="82" t="s">
        <v>2905</v>
      </c>
      <c r="AD1155" s="82" t="s">
        <v>44</v>
      </c>
      <c r="AE1155" s="82" t="s">
        <v>45</v>
      </c>
      <c r="AF1155" s="82" t="s">
        <v>7216</v>
      </c>
      <c r="AG1155" s="82" t="s">
        <v>46</v>
      </c>
      <c r="AH1155" s="82">
        <v>521.04</v>
      </c>
      <c r="AI1155" s="82">
        <v>67.98</v>
      </c>
      <c r="AJ1155" s="82">
        <v>195.39</v>
      </c>
      <c r="AK1155" s="82"/>
      <c r="AL1155" s="82">
        <v>784.41</v>
      </c>
      <c r="AM1155" s="82">
        <v>26.15</v>
      </c>
      <c r="AN1155" s="109">
        <f t="shared" si="80"/>
        <v>8.7166666666666668</v>
      </c>
      <c r="AO1155" s="82" t="str">
        <f t="shared" si="82"/>
        <v xml:space="preserve">2002827 </v>
      </c>
      <c r="AP1155" s="82">
        <f>VLOOKUP(AO1155,Centros!$AA$2:$AB$490,2,FALSE)</f>
        <v>110805</v>
      </c>
      <c r="AQ1155" s="82" t="str">
        <f>VLOOKUP(AP1155,Centros!$U$2:$V$281,2,FALSE)</f>
        <v>COLEGIO VEDRUNA VILLAVERDE</v>
      </c>
      <c r="AR1155" s="82" t="str">
        <f>VLOOKUP(A1155,Centros!$AC$2:$AE$349,3,FALSE)</f>
        <v>SMI</v>
      </c>
      <c r="AS1155" s="82">
        <f t="shared" si="83"/>
        <v>110805</v>
      </c>
      <c r="AT1155" s="82">
        <f t="shared" si="81"/>
        <v>20028</v>
      </c>
    </row>
    <row r="1156" spans="1:46" x14ac:dyDescent="0.3">
      <c r="A1156" s="82">
        <v>19228</v>
      </c>
      <c r="B1156" s="82">
        <v>372</v>
      </c>
      <c r="C1156" s="82" t="s">
        <v>5146</v>
      </c>
      <c r="D1156" s="82">
        <v>372</v>
      </c>
      <c r="E1156" s="82" t="s">
        <v>35</v>
      </c>
      <c r="F1156" s="107">
        <v>45597</v>
      </c>
      <c r="G1156" s="82"/>
      <c r="H1156" s="82" t="s">
        <v>5147</v>
      </c>
      <c r="I1156" s="82" t="s">
        <v>5148</v>
      </c>
      <c r="J1156" s="82" t="s">
        <v>36</v>
      </c>
      <c r="K1156" s="82" t="s">
        <v>5149</v>
      </c>
      <c r="L1156" s="82" t="s">
        <v>84</v>
      </c>
      <c r="M1156" s="82" t="s">
        <v>5150</v>
      </c>
      <c r="N1156" s="82" t="s">
        <v>37</v>
      </c>
      <c r="O1156" s="82" t="s">
        <v>38</v>
      </c>
      <c r="P1156" s="82">
        <v>100</v>
      </c>
      <c r="Q1156" s="82" t="s">
        <v>2951</v>
      </c>
      <c r="R1156" s="82">
        <v>100</v>
      </c>
      <c r="S1156" s="82">
        <v>34648</v>
      </c>
      <c r="T1156" s="82" t="s">
        <v>220</v>
      </c>
      <c r="U1156" s="82" t="s">
        <v>4265</v>
      </c>
      <c r="V1156" s="82">
        <v>24395</v>
      </c>
      <c r="W1156" s="82" t="s">
        <v>221</v>
      </c>
      <c r="X1156" s="82" t="s">
        <v>51</v>
      </c>
      <c r="Y1156" s="82" t="s">
        <v>36</v>
      </c>
      <c r="Z1156" s="82">
        <v>0</v>
      </c>
      <c r="AA1156" s="82">
        <v>3</v>
      </c>
      <c r="AB1156" s="82" t="s">
        <v>36</v>
      </c>
      <c r="AC1156" s="82" t="s">
        <v>2823</v>
      </c>
      <c r="AD1156" s="82" t="s">
        <v>67</v>
      </c>
      <c r="AE1156" s="82" t="s">
        <v>61</v>
      </c>
      <c r="AF1156" s="82" t="s">
        <v>5151</v>
      </c>
      <c r="AG1156" s="82" t="s">
        <v>46</v>
      </c>
      <c r="AH1156" s="82">
        <v>2156.59</v>
      </c>
      <c r="AI1156" s="82">
        <v>325.20999999999998</v>
      </c>
      <c r="AJ1156" s="82">
        <v>795.9</v>
      </c>
      <c r="AK1156" s="82"/>
      <c r="AL1156" s="82">
        <v>3277.7</v>
      </c>
      <c r="AM1156" s="82">
        <v>109.26</v>
      </c>
      <c r="AN1156" s="109">
        <f t="shared" si="80"/>
        <v>13.657500000000001</v>
      </c>
      <c r="AO1156" s="82" t="str">
        <f t="shared" si="82"/>
        <v>1922819</v>
      </c>
      <c r="AP1156" s="82">
        <f>VLOOKUP(AO1156,Centros!$AA$2:$AB$490,2,FALSE)</f>
        <v>110020</v>
      </c>
      <c r="AQ1156" s="82" t="str">
        <f>VLOOKUP(AP1156,Centros!$U$2:$V$281,2,FALSE)</f>
        <v>COLEGIO FRAY LUIS DE LEON</v>
      </c>
      <c r="AR1156" s="82" t="str">
        <f>VLOOKUP(A1156,Centros!$AC$2:$AE$349,3,FALSE)</f>
        <v>ALGADI</v>
      </c>
      <c r="AS1156" s="82">
        <f t="shared" si="83"/>
        <v>110020</v>
      </c>
      <c r="AT1156" s="82">
        <f t="shared" si="81"/>
        <v>19228</v>
      </c>
    </row>
    <row r="1157" spans="1:46" x14ac:dyDescent="0.3">
      <c r="A1157" s="82">
        <v>20028</v>
      </c>
      <c r="B1157" s="82">
        <v>18</v>
      </c>
      <c r="C1157" s="82" t="s">
        <v>7217</v>
      </c>
      <c r="D1157" s="82">
        <v>18</v>
      </c>
      <c r="E1157" s="82" t="s">
        <v>63</v>
      </c>
      <c r="F1157" s="107">
        <v>45908</v>
      </c>
      <c r="G1157" s="82"/>
      <c r="H1157" s="82" t="s">
        <v>7218</v>
      </c>
      <c r="I1157" s="82" t="s">
        <v>7219</v>
      </c>
      <c r="J1157" s="82" t="s">
        <v>7220</v>
      </c>
      <c r="K1157" s="82" t="s">
        <v>7221</v>
      </c>
      <c r="L1157" s="82" t="s">
        <v>7222</v>
      </c>
      <c r="M1157" s="82" t="s">
        <v>7223</v>
      </c>
      <c r="N1157" s="82" t="s">
        <v>56</v>
      </c>
      <c r="O1157" s="82" t="s">
        <v>38</v>
      </c>
      <c r="P1157" s="82">
        <v>300</v>
      </c>
      <c r="Q1157" s="82" t="s">
        <v>57</v>
      </c>
      <c r="R1157" s="82">
        <v>25</v>
      </c>
      <c r="S1157" s="82">
        <v>41229</v>
      </c>
      <c r="T1157" s="82" t="s">
        <v>5349</v>
      </c>
      <c r="U1157" s="82" t="s">
        <v>214</v>
      </c>
      <c r="V1157" s="82">
        <v>21938</v>
      </c>
      <c r="W1157" s="82" t="s">
        <v>139</v>
      </c>
      <c r="X1157" s="82" t="s">
        <v>42</v>
      </c>
      <c r="Y1157" s="82" t="s">
        <v>36</v>
      </c>
      <c r="Z1157" s="82">
        <v>0</v>
      </c>
      <c r="AA1157" s="82">
        <v>10</v>
      </c>
      <c r="AB1157" s="82" t="s">
        <v>36</v>
      </c>
      <c r="AC1157" s="82" t="s">
        <v>2905</v>
      </c>
      <c r="AD1157" s="82" t="s">
        <v>44</v>
      </c>
      <c r="AE1157" s="82" t="s">
        <v>45</v>
      </c>
      <c r="AF1157" s="82" t="s">
        <v>36</v>
      </c>
      <c r="AG1157" s="82" t="s">
        <v>46</v>
      </c>
      <c r="AH1157" s="82">
        <v>381.99</v>
      </c>
      <c r="AI1157" s="82">
        <v>45.32</v>
      </c>
      <c r="AJ1157" s="82">
        <v>141.72999999999999</v>
      </c>
      <c r="AK1157" s="82"/>
      <c r="AL1157" s="82">
        <v>569.04</v>
      </c>
      <c r="AM1157" s="82">
        <v>18.97</v>
      </c>
      <c r="AN1157" s="109">
        <f t="shared" si="80"/>
        <v>9.4849999999999994</v>
      </c>
      <c r="AO1157" s="82" t="str">
        <f t="shared" si="82"/>
        <v>200282</v>
      </c>
      <c r="AP1157" s="82">
        <f>VLOOKUP(AO1157,Centros!$AA$2:$AB$490,2,FALSE)</f>
        <v>110111</v>
      </c>
      <c r="AQ1157" s="82" t="str">
        <f>VLOOKUP(AP1157,Centros!$U$2:$V$281,2,FALSE)</f>
        <v>COLEGIO SAGRADO CORAZON REPARADORAS</v>
      </c>
      <c r="AR1157" s="82" t="str">
        <f>VLOOKUP(A1157,Centros!$AC$2:$AE$349,3,FALSE)</f>
        <v>SMI</v>
      </c>
      <c r="AS1157" s="82">
        <f t="shared" si="83"/>
        <v>110111</v>
      </c>
      <c r="AT1157" s="82">
        <f t="shared" si="81"/>
        <v>20028</v>
      </c>
    </row>
    <row r="1158" spans="1:46" x14ac:dyDescent="0.3">
      <c r="A1158" s="82">
        <v>19247</v>
      </c>
      <c r="B1158" s="82">
        <v>4</v>
      </c>
      <c r="C1158" s="82" t="s">
        <v>5152</v>
      </c>
      <c r="D1158" s="82">
        <v>4</v>
      </c>
      <c r="E1158" s="82" t="s">
        <v>2746</v>
      </c>
      <c r="F1158" s="107">
        <v>45627</v>
      </c>
      <c r="G1158" s="82"/>
      <c r="H1158" s="82" t="s">
        <v>5153</v>
      </c>
      <c r="I1158" s="82" t="s">
        <v>5154</v>
      </c>
      <c r="J1158" s="82" t="s">
        <v>36</v>
      </c>
      <c r="K1158" s="82" t="s">
        <v>5155</v>
      </c>
      <c r="L1158" s="82" t="s">
        <v>5156</v>
      </c>
      <c r="M1158" s="82" t="s">
        <v>5157</v>
      </c>
      <c r="N1158" s="82" t="s">
        <v>2749</v>
      </c>
      <c r="O1158" s="82" t="s">
        <v>1537</v>
      </c>
      <c r="P1158" s="82">
        <v>189</v>
      </c>
      <c r="Q1158" s="82" t="s">
        <v>3252</v>
      </c>
      <c r="R1158" s="82">
        <v>100</v>
      </c>
      <c r="S1158" s="82">
        <v>39363</v>
      </c>
      <c r="T1158" s="82" t="s">
        <v>2747</v>
      </c>
      <c r="U1158" s="82" t="s">
        <v>242</v>
      </c>
      <c r="V1158" s="82">
        <v>24297</v>
      </c>
      <c r="W1158" s="82" t="s">
        <v>70</v>
      </c>
      <c r="X1158" s="82" t="s">
        <v>42</v>
      </c>
      <c r="Y1158" s="82" t="s">
        <v>52</v>
      </c>
      <c r="Z1158" s="82">
        <v>0</v>
      </c>
      <c r="AA1158" s="82">
        <v>9</v>
      </c>
      <c r="AB1158" s="82" t="s">
        <v>36</v>
      </c>
      <c r="AC1158" s="82" t="s">
        <v>3584</v>
      </c>
      <c r="AD1158" s="82" t="s">
        <v>3585</v>
      </c>
      <c r="AE1158" s="82" t="s">
        <v>45</v>
      </c>
      <c r="AF1158" s="82" t="s">
        <v>242</v>
      </c>
      <c r="AG1158" s="82" t="s">
        <v>46</v>
      </c>
      <c r="AH1158" s="82">
        <v>1392.72</v>
      </c>
      <c r="AI1158" s="82">
        <v>203.28</v>
      </c>
      <c r="AJ1158" s="82">
        <v>511.84</v>
      </c>
      <c r="AK1158" s="82"/>
      <c r="AL1158" s="82">
        <v>2107.84</v>
      </c>
      <c r="AM1158" s="82">
        <v>67.989999999999995</v>
      </c>
      <c r="AN1158" s="109">
        <f t="shared" si="80"/>
        <v>8.4987499999999994</v>
      </c>
      <c r="AO1158" s="82" t="str">
        <f t="shared" si="82"/>
        <v>192471</v>
      </c>
      <c r="AP1158" s="82">
        <f>VLOOKUP(AO1158,Centros!$AA$2:$AB$490,2,FALSE)</f>
        <v>350005</v>
      </c>
      <c r="AQ1158" s="82" t="str">
        <f>VLOOKUP(AP1158,Centros!$U$2:$V$281,2,FALSE)</f>
        <v xml:space="preserve">CONVENTO DE LOS AGUSTINOS FILIPINOS </v>
      </c>
      <c r="AR1158" s="82" t="str">
        <f>VLOOKUP(A1158,Centros!$AC$2:$AE$349,3,FALSE)</f>
        <v>ALGADI</v>
      </c>
      <c r="AS1158" s="82">
        <f t="shared" si="83"/>
        <v>350005</v>
      </c>
      <c r="AT1158" s="82">
        <f t="shared" si="81"/>
        <v>19247</v>
      </c>
    </row>
    <row r="1159" spans="1:46" x14ac:dyDescent="0.3">
      <c r="A1159" s="82">
        <v>20028</v>
      </c>
      <c r="B1159" s="82">
        <v>564</v>
      </c>
      <c r="C1159" s="82" t="s">
        <v>7224</v>
      </c>
      <c r="D1159" s="82">
        <v>564</v>
      </c>
      <c r="E1159" s="82" t="s">
        <v>63</v>
      </c>
      <c r="F1159" s="107">
        <v>45908</v>
      </c>
      <c r="G1159" s="82"/>
      <c r="H1159" s="82" t="s">
        <v>7225</v>
      </c>
      <c r="I1159" s="82" t="s">
        <v>7226</v>
      </c>
      <c r="J1159" s="82" t="s">
        <v>36</v>
      </c>
      <c r="K1159" s="82" t="s">
        <v>7227</v>
      </c>
      <c r="L1159" s="82" t="s">
        <v>7228</v>
      </c>
      <c r="M1159" s="82" t="s">
        <v>7229</v>
      </c>
      <c r="N1159" s="82" t="s">
        <v>37</v>
      </c>
      <c r="O1159" s="82" t="s">
        <v>38</v>
      </c>
      <c r="P1159" s="82">
        <v>300</v>
      </c>
      <c r="Q1159" s="82" t="s">
        <v>57</v>
      </c>
      <c r="R1159" s="82">
        <v>25</v>
      </c>
      <c r="S1159" s="82">
        <v>45175</v>
      </c>
      <c r="T1159" s="82" t="s">
        <v>7067</v>
      </c>
      <c r="U1159" s="82" t="s">
        <v>79</v>
      </c>
      <c r="V1159" s="82">
        <v>28077</v>
      </c>
      <c r="W1159" s="82" t="s">
        <v>235</v>
      </c>
      <c r="X1159" s="82" t="s">
        <v>42</v>
      </c>
      <c r="Y1159" s="82" t="s">
        <v>36</v>
      </c>
      <c r="Z1159" s="82">
        <v>0</v>
      </c>
      <c r="AA1159" s="82">
        <v>10</v>
      </c>
      <c r="AB1159" s="82" t="s">
        <v>36</v>
      </c>
      <c r="AC1159" s="82" t="s">
        <v>2905</v>
      </c>
      <c r="AD1159" s="82" t="s">
        <v>44</v>
      </c>
      <c r="AE1159" s="82" t="s">
        <v>45</v>
      </c>
      <c r="AF1159" s="82" t="s">
        <v>5472</v>
      </c>
      <c r="AG1159" s="82" t="s">
        <v>46</v>
      </c>
      <c r="AH1159" s="82">
        <v>300.01</v>
      </c>
      <c r="AI1159" s="82">
        <v>45.32</v>
      </c>
      <c r="AJ1159" s="82">
        <v>126.95</v>
      </c>
      <c r="AK1159" s="82"/>
      <c r="AL1159" s="82">
        <v>472.28</v>
      </c>
      <c r="AM1159" s="82">
        <v>15.74</v>
      </c>
      <c r="AN1159" s="109">
        <f t="shared" si="80"/>
        <v>7.87</v>
      </c>
      <c r="AO1159" s="82" t="str">
        <f t="shared" si="82"/>
        <v>2002835</v>
      </c>
      <c r="AP1159" s="82">
        <f>VLOOKUP(AO1159,Centros!$AA$2:$AB$490,2,FALSE)</f>
        <v>110206</v>
      </c>
      <c r="AQ1159" s="82" t="str">
        <f>VLOOKUP(AP1159,Centros!$U$2:$V$281,2,FALSE)</f>
        <v>GREDOS SAN DIEGO - GUADARRAMA</v>
      </c>
      <c r="AR1159" s="82" t="str">
        <f>VLOOKUP(A1159,Centros!$AC$2:$AE$349,3,FALSE)</f>
        <v>SMI</v>
      </c>
      <c r="AS1159" s="82">
        <f t="shared" si="83"/>
        <v>110206</v>
      </c>
      <c r="AT1159" s="82">
        <f t="shared" si="81"/>
        <v>20028</v>
      </c>
    </row>
    <row r="1160" spans="1:46" x14ac:dyDescent="0.3">
      <c r="A1160" s="82">
        <v>20028</v>
      </c>
      <c r="B1160" s="82">
        <v>804</v>
      </c>
      <c r="C1160" s="82" t="s">
        <v>7230</v>
      </c>
      <c r="D1160" s="82">
        <v>804</v>
      </c>
      <c r="E1160" s="82" t="s">
        <v>63</v>
      </c>
      <c r="F1160" s="107">
        <v>45908</v>
      </c>
      <c r="G1160" s="82"/>
      <c r="H1160" s="82" t="s">
        <v>7231</v>
      </c>
      <c r="I1160" s="82" t="s">
        <v>7232</v>
      </c>
      <c r="J1160" s="82" t="s">
        <v>36</v>
      </c>
      <c r="K1160" s="82" t="s">
        <v>7233</v>
      </c>
      <c r="L1160" s="82" t="s">
        <v>7234</v>
      </c>
      <c r="M1160" s="82" t="s">
        <v>7235</v>
      </c>
      <c r="N1160" s="82" t="s">
        <v>37</v>
      </c>
      <c r="O1160" s="82" t="s">
        <v>38</v>
      </c>
      <c r="P1160" s="82">
        <v>300</v>
      </c>
      <c r="Q1160" s="82" t="s">
        <v>78</v>
      </c>
      <c r="R1160" s="82">
        <v>37.5</v>
      </c>
      <c r="S1160" s="82">
        <v>45299</v>
      </c>
      <c r="T1160" s="82" t="s">
        <v>6041</v>
      </c>
      <c r="U1160" s="82" t="s">
        <v>79</v>
      </c>
      <c r="V1160" s="82">
        <v>29573</v>
      </c>
      <c r="W1160" s="82" t="s">
        <v>131</v>
      </c>
      <c r="X1160" s="82" t="s">
        <v>42</v>
      </c>
      <c r="Y1160" s="82" t="s">
        <v>52</v>
      </c>
      <c r="Z1160" s="82">
        <v>0</v>
      </c>
      <c r="AA1160" s="82">
        <v>10</v>
      </c>
      <c r="AB1160" s="82" t="s">
        <v>36</v>
      </c>
      <c r="AC1160" s="82" t="s">
        <v>2905</v>
      </c>
      <c r="AD1160" s="82" t="s">
        <v>44</v>
      </c>
      <c r="AE1160" s="82" t="s">
        <v>45</v>
      </c>
      <c r="AF1160" s="82" t="s">
        <v>79</v>
      </c>
      <c r="AG1160" s="82" t="s">
        <v>46</v>
      </c>
      <c r="AH1160" s="82">
        <v>450.02</v>
      </c>
      <c r="AI1160" s="82">
        <v>67.98</v>
      </c>
      <c r="AJ1160" s="82">
        <v>190.41</v>
      </c>
      <c r="AK1160" s="82"/>
      <c r="AL1160" s="82">
        <v>708.41</v>
      </c>
      <c r="AM1160" s="82">
        <v>23.61</v>
      </c>
      <c r="AN1160" s="109">
        <f t="shared" si="80"/>
        <v>7.87</v>
      </c>
      <c r="AO1160" s="82" t="str">
        <f t="shared" si="82"/>
        <v>2002836</v>
      </c>
      <c r="AP1160" s="82">
        <f>VLOOKUP(AO1160,Centros!$AA$2:$AB$490,2,FALSE)</f>
        <v>110203</v>
      </c>
      <c r="AQ1160" s="82" t="str">
        <f>VLOOKUP(AP1160,Centros!$U$2:$V$281,2,FALSE)</f>
        <v>GREDOS SAN DIEGO  - EL ESCORIAL</v>
      </c>
      <c r="AR1160" s="82" t="str">
        <f>VLOOKUP(A1160,Centros!$AC$2:$AE$349,3,FALSE)</f>
        <v>SMI</v>
      </c>
      <c r="AS1160" s="82">
        <f t="shared" si="83"/>
        <v>110203</v>
      </c>
      <c r="AT1160" s="82">
        <f t="shared" si="81"/>
        <v>20028</v>
      </c>
    </row>
    <row r="1161" spans="1:46" x14ac:dyDescent="0.3">
      <c r="A1161" s="82">
        <v>19228</v>
      </c>
      <c r="B1161" s="82">
        <v>11</v>
      </c>
      <c r="C1161" s="82" t="s">
        <v>7236</v>
      </c>
      <c r="D1161" s="82">
        <v>11</v>
      </c>
      <c r="E1161" s="82" t="s">
        <v>35</v>
      </c>
      <c r="F1161" s="107">
        <v>45894</v>
      </c>
      <c r="G1161" s="82"/>
      <c r="H1161" s="82" t="s">
        <v>7237</v>
      </c>
      <c r="I1161" s="82" t="s">
        <v>7238</v>
      </c>
      <c r="J1161" s="82" t="s">
        <v>7239</v>
      </c>
      <c r="K1161" s="82" t="s">
        <v>7240</v>
      </c>
      <c r="L1161" s="82" t="s">
        <v>7241</v>
      </c>
      <c r="M1161" s="82" t="s">
        <v>7242</v>
      </c>
      <c r="N1161" s="82" t="s">
        <v>174</v>
      </c>
      <c r="O1161" s="82" t="s">
        <v>38</v>
      </c>
      <c r="P1161" s="82">
        <v>300</v>
      </c>
      <c r="Q1161" s="82" t="s">
        <v>85</v>
      </c>
      <c r="R1161" s="82">
        <v>100</v>
      </c>
      <c r="S1161" s="82">
        <v>38225</v>
      </c>
      <c r="T1161" s="82" t="s">
        <v>197</v>
      </c>
      <c r="U1161" s="82" t="s">
        <v>90</v>
      </c>
      <c r="V1161" s="82">
        <v>24705</v>
      </c>
      <c r="W1161" s="82" t="s">
        <v>139</v>
      </c>
      <c r="X1161" s="82" t="s">
        <v>42</v>
      </c>
      <c r="Y1161" s="82" t="s">
        <v>60</v>
      </c>
      <c r="Z1161" s="82">
        <v>0</v>
      </c>
      <c r="AA1161" s="82">
        <v>10</v>
      </c>
      <c r="AB1161" s="82" t="s">
        <v>36</v>
      </c>
      <c r="AC1161" s="82" t="s">
        <v>2825</v>
      </c>
      <c r="AD1161" s="82" t="s">
        <v>92</v>
      </c>
      <c r="AE1161" s="82" t="s">
        <v>61</v>
      </c>
      <c r="AF1161" s="82" t="s">
        <v>71</v>
      </c>
      <c r="AG1161" s="82" t="s">
        <v>46</v>
      </c>
      <c r="AH1161" s="82">
        <v>1610.29</v>
      </c>
      <c r="AI1161" s="82">
        <v>244.6</v>
      </c>
      <c r="AJ1161" s="82">
        <v>594.86</v>
      </c>
      <c r="AK1161" s="82"/>
      <c r="AL1161" s="82">
        <v>2449.75</v>
      </c>
      <c r="AM1161" s="82">
        <v>79.02</v>
      </c>
      <c r="AN1161" s="109">
        <f t="shared" si="80"/>
        <v>9.8774999999999995</v>
      </c>
      <c r="AO1161" s="82" t="str">
        <f t="shared" si="82"/>
        <v>192282</v>
      </c>
      <c r="AP1161" s="82">
        <f>VLOOKUP(AO1161,Centros!$AA$2:$AB$490,2,FALSE)</f>
        <v>110004</v>
      </c>
      <c r="AQ1161" s="82" t="str">
        <f>VLOOKUP(AP1161,Centros!$U$2:$V$281,2,FALSE)</f>
        <v>COLEGIO AMOR MISERICORDIOSO</v>
      </c>
      <c r="AR1161" s="82" t="str">
        <f>VLOOKUP(A1161,Centros!$AC$2:$AE$349,3,FALSE)</f>
        <v>ALGADI</v>
      </c>
      <c r="AS1161" s="82">
        <f t="shared" si="83"/>
        <v>110004</v>
      </c>
      <c r="AT1161" s="82">
        <f t="shared" si="81"/>
        <v>19228</v>
      </c>
    </row>
    <row r="1162" spans="1:46" x14ac:dyDescent="0.3">
      <c r="A1162" s="82">
        <v>19228</v>
      </c>
      <c r="B1162" s="82">
        <v>956</v>
      </c>
      <c r="C1162" s="82" t="s">
        <v>5158</v>
      </c>
      <c r="D1162" s="82">
        <v>956</v>
      </c>
      <c r="E1162" s="82" t="s">
        <v>35</v>
      </c>
      <c r="F1162" s="107">
        <v>45778</v>
      </c>
      <c r="G1162" s="82"/>
      <c r="H1162" s="82" t="s">
        <v>5159</v>
      </c>
      <c r="I1162" s="82" t="s">
        <v>5160</v>
      </c>
      <c r="J1162" s="82" t="s">
        <v>5161</v>
      </c>
      <c r="K1162" s="82" t="s">
        <v>5162</v>
      </c>
      <c r="L1162" s="82" t="s">
        <v>109</v>
      </c>
      <c r="M1162" s="82" t="s">
        <v>5163</v>
      </c>
      <c r="N1162" s="82" t="s">
        <v>37</v>
      </c>
      <c r="O1162" s="82" t="s">
        <v>38</v>
      </c>
      <c r="P1162" s="82">
        <v>100</v>
      </c>
      <c r="Q1162" s="82" t="s">
        <v>2951</v>
      </c>
      <c r="R1162" s="82">
        <v>100</v>
      </c>
      <c r="S1162" s="82">
        <v>40100</v>
      </c>
      <c r="T1162" s="82" t="s">
        <v>2845</v>
      </c>
      <c r="U1162" s="82" t="s">
        <v>86</v>
      </c>
      <c r="V1162" s="82">
        <v>23493</v>
      </c>
      <c r="W1162" s="82" t="s">
        <v>201</v>
      </c>
      <c r="X1162" s="82" t="s">
        <v>42</v>
      </c>
      <c r="Y1162" s="82" t="s">
        <v>66</v>
      </c>
      <c r="Z1162" s="82">
        <v>0</v>
      </c>
      <c r="AA1162" s="82">
        <v>8</v>
      </c>
      <c r="AB1162" s="82" t="s">
        <v>36</v>
      </c>
      <c r="AC1162" s="82" t="s">
        <v>2905</v>
      </c>
      <c r="AD1162" s="82" t="s">
        <v>44</v>
      </c>
      <c r="AE1162" s="82" t="s">
        <v>53</v>
      </c>
      <c r="AF1162" s="82" t="s">
        <v>361</v>
      </c>
      <c r="AG1162" s="82" t="s">
        <v>46</v>
      </c>
      <c r="AH1162" s="82">
        <v>1296.07</v>
      </c>
      <c r="AI1162" s="82">
        <v>187.25</v>
      </c>
      <c r="AJ1162" s="82">
        <v>475.7</v>
      </c>
      <c r="AK1162" s="82"/>
      <c r="AL1162" s="82">
        <v>1959.02</v>
      </c>
      <c r="AM1162" s="82">
        <v>65.3</v>
      </c>
      <c r="AN1162" s="109">
        <f t="shared" si="80"/>
        <v>8.1624999999999996</v>
      </c>
      <c r="AO1162" s="82" t="str">
        <f t="shared" si="82"/>
        <v>1922888</v>
      </c>
      <c r="AP1162" s="82">
        <f>VLOOKUP(AO1162,Centros!$AA$2:$AB$490,2,FALSE)</f>
        <v>160004</v>
      </c>
      <c r="AQ1162" s="82" t="str">
        <f>VLOOKUP(AP1162,Centros!$U$2:$V$281,2,FALSE)</f>
        <v>FUND. CARLOS MARTIN</v>
      </c>
      <c r="AR1162" s="82" t="str">
        <f>VLOOKUP(A1162,Centros!$AC$2:$AE$349,3,FALSE)</f>
        <v>ALGADI</v>
      </c>
      <c r="AS1162" s="82">
        <f t="shared" si="83"/>
        <v>160004</v>
      </c>
      <c r="AT1162" s="82">
        <f t="shared" si="81"/>
        <v>19228</v>
      </c>
    </row>
    <row r="1163" spans="1:46" x14ac:dyDescent="0.3">
      <c r="A1163" s="82">
        <v>19228</v>
      </c>
      <c r="B1163" s="82">
        <v>963</v>
      </c>
      <c r="C1163" s="82" t="s">
        <v>5164</v>
      </c>
      <c r="D1163" s="82">
        <v>963</v>
      </c>
      <c r="E1163" s="82" t="s">
        <v>35</v>
      </c>
      <c r="F1163" s="107">
        <v>45078</v>
      </c>
      <c r="G1163" s="82"/>
      <c r="H1163" s="82" t="s">
        <v>5165</v>
      </c>
      <c r="I1163" s="82" t="s">
        <v>5166</v>
      </c>
      <c r="J1163" s="82" t="s">
        <v>36</v>
      </c>
      <c r="K1163" s="82" t="s">
        <v>5167</v>
      </c>
      <c r="L1163" s="82" t="s">
        <v>36</v>
      </c>
      <c r="M1163" s="82" t="s">
        <v>5168</v>
      </c>
      <c r="N1163" s="82" t="s">
        <v>36</v>
      </c>
      <c r="O1163" s="82" t="s">
        <v>38</v>
      </c>
      <c r="P1163" s="82">
        <v>200</v>
      </c>
      <c r="Q1163" s="82" t="s">
        <v>2925</v>
      </c>
      <c r="R1163" s="82">
        <v>75</v>
      </c>
      <c r="S1163" s="82">
        <v>45078</v>
      </c>
      <c r="T1163" s="82" t="s">
        <v>5169</v>
      </c>
      <c r="U1163" s="82" t="s">
        <v>155</v>
      </c>
      <c r="V1163" s="82">
        <v>26697</v>
      </c>
      <c r="W1163" s="82" t="s">
        <v>474</v>
      </c>
      <c r="X1163" s="82" t="s">
        <v>42</v>
      </c>
      <c r="Y1163" s="82" t="s">
        <v>66</v>
      </c>
      <c r="Z1163" s="82">
        <v>0</v>
      </c>
      <c r="AA1163" s="82">
        <v>6</v>
      </c>
      <c r="AB1163" s="82" t="s">
        <v>36</v>
      </c>
      <c r="AC1163" s="82" t="s">
        <v>2905</v>
      </c>
      <c r="AD1163" s="82" t="s">
        <v>44</v>
      </c>
      <c r="AE1163" s="82" t="s">
        <v>61</v>
      </c>
      <c r="AF1163" s="82" t="s">
        <v>352</v>
      </c>
      <c r="AG1163" s="82" t="s">
        <v>55</v>
      </c>
      <c r="AH1163" s="82">
        <v>891.15</v>
      </c>
      <c r="AI1163" s="82">
        <v>144.85</v>
      </c>
      <c r="AJ1163" s="82">
        <v>368.23</v>
      </c>
      <c r="AK1163" s="82"/>
      <c r="AL1163" s="82">
        <v>1404.23</v>
      </c>
      <c r="AM1163" s="82">
        <v>46.81</v>
      </c>
      <c r="AN1163" s="109">
        <f t="shared" si="80"/>
        <v>7.8016666666666667</v>
      </c>
      <c r="AO1163" s="82" t="str">
        <f t="shared" si="82"/>
        <v>1922863</v>
      </c>
      <c r="AP1163" s="82">
        <f>VLOOKUP(AO1163,Centros!$AA$2:$AB$490,2,FALSE)</f>
        <v>340088</v>
      </c>
      <c r="AQ1163" s="82" t="str">
        <f>VLOOKUP(AP1163,Centros!$U$2:$V$281,2,FALSE)</f>
        <v>SACERDOTES SGDO. CORAZON DE JESUS-TORREJON</v>
      </c>
      <c r="AR1163" s="82" t="str">
        <f>VLOOKUP(A1163,Centros!$AC$2:$AE$349,3,FALSE)</f>
        <v>ALGADI</v>
      </c>
      <c r="AS1163" s="82">
        <f t="shared" si="83"/>
        <v>340088</v>
      </c>
      <c r="AT1163" s="82">
        <f t="shared" si="81"/>
        <v>19228</v>
      </c>
    </row>
    <row r="1164" spans="1:46" x14ac:dyDescent="0.3">
      <c r="A1164" s="82">
        <v>19209</v>
      </c>
      <c r="B1164" s="82">
        <v>127</v>
      </c>
      <c r="C1164" s="82" t="s">
        <v>10413</v>
      </c>
      <c r="D1164" s="82">
        <v>127</v>
      </c>
      <c r="E1164" s="82" t="s">
        <v>1234</v>
      </c>
      <c r="F1164" s="107">
        <v>45897</v>
      </c>
      <c r="G1164" s="82"/>
      <c r="H1164" s="82" t="s">
        <v>10414</v>
      </c>
      <c r="I1164" s="82" t="s">
        <v>10415</v>
      </c>
      <c r="J1164" s="82" t="s">
        <v>36</v>
      </c>
      <c r="K1164" s="82" t="s">
        <v>10416</v>
      </c>
      <c r="L1164" s="82" t="s">
        <v>10417</v>
      </c>
      <c r="M1164" s="82" t="s">
        <v>10418</v>
      </c>
      <c r="N1164" s="82" t="s">
        <v>265</v>
      </c>
      <c r="O1164" s="82" t="s">
        <v>266</v>
      </c>
      <c r="P1164" s="82">
        <v>510</v>
      </c>
      <c r="Q1164" s="82" t="s">
        <v>7523</v>
      </c>
      <c r="R1164" s="82">
        <v>62.5</v>
      </c>
      <c r="S1164" s="82">
        <v>45897</v>
      </c>
      <c r="T1164" s="82" t="s">
        <v>1235</v>
      </c>
      <c r="U1164" s="82" t="s">
        <v>40</v>
      </c>
      <c r="V1164" s="82">
        <v>32488</v>
      </c>
      <c r="W1164" s="82" t="s">
        <v>70</v>
      </c>
      <c r="X1164" s="82" t="s">
        <v>42</v>
      </c>
      <c r="Y1164" s="82" t="s">
        <v>36</v>
      </c>
      <c r="Z1164" s="82">
        <v>0</v>
      </c>
      <c r="AA1164" s="82">
        <v>9</v>
      </c>
      <c r="AB1164" s="82" t="s">
        <v>36</v>
      </c>
      <c r="AC1164" s="82" t="s">
        <v>2912</v>
      </c>
      <c r="AD1164" s="82" t="s">
        <v>44</v>
      </c>
      <c r="AE1164" s="82" t="s">
        <v>45</v>
      </c>
      <c r="AF1164" s="82" t="s">
        <v>40</v>
      </c>
      <c r="AG1164" s="82" t="s">
        <v>55</v>
      </c>
      <c r="AH1164" s="82">
        <v>783.63</v>
      </c>
      <c r="AI1164" s="82">
        <v>130.61000000000001</v>
      </c>
      <c r="AJ1164" s="82">
        <v>306.83</v>
      </c>
      <c r="AK1164" s="82"/>
      <c r="AL1164" s="82">
        <v>1221.07</v>
      </c>
      <c r="AM1164" s="82">
        <v>40.700000000000003</v>
      </c>
      <c r="AN1164" s="109">
        <f t="shared" si="80"/>
        <v>8.14</v>
      </c>
      <c r="AO1164" s="82" t="str">
        <f t="shared" si="82"/>
        <v>192091</v>
      </c>
      <c r="AP1164" s="82">
        <f>VLOOKUP(AO1164,Centros!$AA$2:$AB$490,2,FALSE)</f>
        <v>110147</v>
      </c>
      <c r="AQ1164" s="82" t="str">
        <f>VLOOKUP(AP1164,Centros!$U$2:$V$281,2,FALSE)</f>
        <v>COL. SAGRADA FAMILIA BURGOS</v>
      </c>
      <c r="AR1164" s="82" t="str">
        <f>VLOOKUP(A1164,Centros!$AC$2:$AE$349,3,FALSE)</f>
        <v>ALGADI</v>
      </c>
      <c r="AS1164" s="82">
        <f t="shared" si="83"/>
        <v>110147</v>
      </c>
      <c r="AT1164" s="82">
        <f t="shared" si="81"/>
        <v>19209</v>
      </c>
    </row>
    <row r="1165" spans="1:46" x14ac:dyDescent="0.3">
      <c r="A1165" s="82">
        <v>19247</v>
      </c>
      <c r="B1165" s="82">
        <v>12</v>
      </c>
      <c r="C1165" s="82" t="s">
        <v>7243</v>
      </c>
      <c r="D1165" s="82">
        <v>12</v>
      </c>
      <c r="E1165" s="82" t="s">
        <v>2746</v>
      </c>
      <c r="F1165" s="107">
        <v>45915</v>
      </c>
      <c r="G1165" s="82"/>
      <c r="H1165" s="82" t="s">
        <v>7244</v>
      </c>
      <c r="I1165" s="82" t="s">
        <v>7245</v>
      </c>
      <c r="J1165" s="82" t="s">
        <v>36</v>
      </c>
      <c r="K1165" s="82" t="s">
        <v>7246</v>
      </c>
      <c r="L1165" s="82" t="s">
        <v>7247</v>
      </c>
      <c r="M1165" s="82" t="s">
        <v>7248</v>
      </c>
      <c r="N1165" s="82" t="s">
        <v>2749</v>
      </c>
      <c r="O1165" s="82" t="s">
        <v>1537</v>
      </c>
      <c r="P1165" s="82">
        <v>402</v>
      </c>
      <c r="Q1165" s="82" t="s">
        <v>3091</v>
      </c>
      <c r="R1165" s="82">
        <v>100</v>
      </c>
      <c r="S1165" s="82">
        <v>45915</v>
      </c>
      <c r="T1165" s="82" t="s">
        <v>2747</v>
      </c>
      <c r="U1165" s="82" t="s">
        <v>2748</v>
      </c>
      <c r="V1165" s="82">
        <v>31043</v>
      </c>
      <c r="W1165" s="82" t="s">
        <v>70</v>
      </c>
      <c r="X1165" s="82" t="s">
        <v>42</v>
      </c>
      <c r="Y1165" s="82" t="s">
        <v>43</v>
      </c>
      <c r="Z1165" s="82">
        <v>0</v>
      </c>
      <c r="AA1165" s="82">
        <v>8</v>
      </c>
      <c r="AB1165" s="82" t="s">
        <v>36</v>
      </c>
      <c r="AC1165" s="82" t="s">
        <v>2922</v>
      </c>
      <c r="AD1165" s="82" t="s">
        <v>44</v>
      </c>
      <c r="AE1165" s="82" t="s">
        <v>45</v>
      </c>
      <c r="AF1165" s="82" t="s">
        <v>36</v>
      </c>
      <c r="AG1165" s="82" t="s">
        <v>55</v>
      </c>
      <c r="AH1165" s="82">
        <v>1184</v>
      </c>
      <c r="AI1165" s="82">
        <v>181.82</v>
      </c>
      <c r="AJ1165" s="82">
        <v>459.52</v>
      </c>
      <c r="AK1165" s="82"/>
      <c r="AL1165" s="82">
        <v>1825.34</v>
      </c>
      <c r="AM1165" s="82">
        <v>60.84</v>
      </c>
      <c r="AN1165" s="109">
        <f t="shared" si="80"/>
        <v>7.6050000000000004</v>
      </c>
      <c r="AO1165" s="82" t="str">
        <f t="shared" si="82"/>
        <v>192471</v>
      </c>
      <c r="AP1165" s="82">
        <f>VLOOKUP(AO1165,Centros!$AA$2:$AB$490,2,FALSE)</f>
        <v>350005</v>
      </c>
      <c r="AQ1165" s="82" t="str">
        <f>VLOOKUP(AP1165,Centros!$U$2:$V$281,2,FALSE)</f>
        <v xml:space="preserve">CONVENTO DE LOS AGUSTINOS FILIPINOS </v>
      </c>
      <c r="AR1165" s="82" t="str">
        <f>VLOOKUP(A1165,Centros!$AC$2:$AE$349,3,FALSE)</f>
        <v>ALGADI</v>
      </c>
      <c r="AS1165" s="82">
        <f t="shared" si="83"/>
        <v>350005</v>
      </c>
      <c r="AT1165" s="82">
        <f t="shared" si="81"/>
        <v>19247</v>
      </c>
    </row>
    <row r="1166" spans="1:46" x14ac:dyDescent="0.3">
      <c r="A1166" s="82">
        <v>19228</v>
      </c>
      <c r="B1166" s="82">
        <v>1982</v>
      </c>
      <c r="C1166" s="82" t="s">
        <v>2738</v>
      </c>
      <c r="D1166" s="82">
        <v>1982</v>
      </c>
      <c r="E1166" s="82" t="s">
        <v>35</v>
      </c>
      <c r="F1166" s="107">
        <v>45689</v>
      </c>
      <c r="G1166" s="82"/>
      <c r="H1166" s="82" t="s">
        <v>2739</v>
      </c>
      <c r="I1166" s="82" t="s">
        <v>2740</v>
      </c>
      <c r="J1166" s="82" t="s">
        <v>36</v>
      </c>
      <c r="K1166" s="82" t="s">
        <v>2741</v>
      </c>
      <c r="L1166" s="82" t="s">
        <v>2742</v>
      </c>
      <c r="M1166" s="82" t="s">
        <v>2743</v>
      </c>
      <c r="N1166" s="82" t="s">
        <v>37</v>
      </c>
      <c r="O1166" s="82" t="s">
        <v>38</v>
      </c>
      <c r="P1166" s="82">
        <v>300</v>
      </c>
      <c r="Q1166" s="82" t="s">
        <v>78</v>
      </c>
      <c r="R1166" s="82">
        <v>50</v>
      </c>
      <c r="S1166" s="82">
        <v>45670</v>
      </c>
      <c r="T1166" s="82" t="s">
        <v>2849</v>
      </c>
      <c r="U1166" s="82" t="s">
        <v>40</v>
      </c>
      <c r="V1166" s="82">
        <v>29155</v>
      </c>
      <c r="W1166" s="82" t="s">
        <v>247</v>
      </c>
      <c r="X1166" s="82" t="s">
        <v>42</v>
      </c>
      <c r="Y1166" s="82" t="s">
        <v>52</v>
      </c>
      <c r="Z1166" s="82">
        <v>0</v>
      </c>
      <c r="AA1166" s="82">
        <v>10</v>
      </c>
      <c r="AB1166" s="82" t="s">
        <v>36</v>
      </c>
      <c r="AC1166" s="82" t="s">
        <v>2905</v>
      </c>
      <c r="AD1166" s="82" t="s">
        <v>44</v>
      </c>
      <c r="AE1166" s="82" t="s">
        <v>45</v>
      </c>
      <c r="AF1166" s="82" t="s">
        <v>40</v>
      </c>
      <c r="AG1166" s="82" t="s">
        <v>46</v>
      </c>
      <c r="AH1166" s="82">
        <v>650</v>
      </c>
      <c r="AI1166" s="82">
        <v>108.33</v>
      </c>
      <c r="AJ1166" s="82">
        <v>245.47</v>
      </c>
      <c r="AK1166" s="82"/>
      <c r="AL1166" s="82">
        <v>1003.8</v>
      </c>
      <c r="AM1166" s="82">
        <v>33.46</v>
      </c>
      <c r="AN1166" s="109">
        <f t="shared" si="80"/>
        <v>8.3650000000000002</v>
      </c>
      <c r="AO1166" s="82" t="str">
        <f t="shared" si="82"/>
        <v>1922855</v>
      </c>
      <c r="AP1166" s="82">
        <f>VLOOKUP(AO1166,Centros!$AA$2:$AB$490,2,FALSE)</f>
        <v>888888</v>
      </c>
      <c r="AQ1166" s="82" t="str">
        <f>VLOOKUP(AP1166,Centros!$U$2:$V$281,2,FALSE)</f>
        <v>CORRETURNOS/RAPPELS</v>
      </c>
      <c r="AR1166" s="82" t="str">
        <f>VLOOKUP(A1166,Centros!$AC$2:$AE$349,3,FALSE)</f>
        <v>ALGADI</v>
      </c>
      <c r="AS1166" s="82">
        <f t="shared" si="83"/>
        <v>888888</v>
      </c>
      <c r="AT1166" s="82">
        <f t="shared" si="81"/>
        <v>19228</v>
      </c>
    </row>
    <row r="1167" spans="1:46" x14ac:dyDescent="0.3">
      <c r="A1167" s="82">
        <v>19234</v>
      </c>
      <c r="B1167" s="82">
        <v>4</v>
      </c>
      <c r="C1167" s="82" t="s">
        <v>5170</v>
      </c>
      <c r="D1167" s="82">
        <v>4</v>
      </c>
      <c r="E1167" s="82" t="s">
        <v>460</v>
      </c>
      <c r="F1167" s="107">
        <v>44834</v>
      </c>
      <c r="G1167" s="82"/>
      <c r="H1167" s="82" t="s">
        <v>5171</v>
      </c>
      <c r="I1167" s="82" t="s">
        <v>5172</v>
      </c>
      <c r="J1167" s="82" t="s">
        <v>36</v>
      </c>
      <c r="K1167" s="82" t="s">
        <v>5173</v>
      </c>
      <c r="L1167" s="82" t="s">
        <v>5174</v>
      </c>
      <c r="M1167" s="82" t="s">
        <v>5175</v>
      </c>
      <c r="N1167" s="82" t="s">
        <v>466</v>
      </c>
      <c r="O1167" s="82" t="s">
        <v>410</v>
      </c>
      <c r="P1167" s="82">
        <v>289</v>
      </c>
      <c r="Q1167" s="82" t="s">
        <v>3315</v>
      </c>
      <c r="R1167" s="82">
        <v>50</v>
      </c>
      <c r="S1167" s="82">
        <v>44505</v>
      </c>
      <c r="T1167" s="82" t="s">
        <v>2880</v>
      </c>
      <c r="U1167" s="82" t="s">
        <v>155</v>
      </c>
      <c r="V1167" s="82">
        <v>21749</v>
      </c>
      <c r="W1167" s="82" t="s">
        <v>70</v>
      </c>
      <c r="X1167" s="82" t="s">
        <v>42</v>
      </c>
      <c r="Y1167" s="82" t="s">
        <v>66</v>
      </c>
      <c r="Z1167" s="82">
        <v>0</v>
      </c>
      <c r="AA1167" s="82">
        <v>6</v>
      </c>
      <c r="AB1167" s="82" t="s">
        <v>36</v>
      </c>
      <c r="AC1167" s="82" t="s">
        <v>2921</v>
      </c>
      <c r="AD1167" s="82" t="s">
        <v>44</v>
      </c>
      <c r="AE1167" s="82" t="s">
        <v>45</v>
      </c>
      <c r="AF1167" s="82" t="s">
        <v>104</v>
      </c>
      <c r="AG1167" s="82" t="s">
        <v>46</v>
      </c>
      <c r="AH1167" s="82">
        <v>678.61</v>
      </c>
      <c r="AI1167" s="82">
        <v>113.1</v>
      </c>
      <c r="AJ1167" s="82">
        <v>253.88</v>
      </c>
      <c r="AK1167" s="82"/>
      <c r="AL1167" s="82">
        <v>1045.5899999999999</v>
      </c>
      <c r="AM1167" s="82">
        <v>34.85</v>
      </c>
      <c r="AN1167" s="109">
        <f t="shared" si="80"/>
        <v>8.7125000000000004</v>
      </c>
      <c r="AO1167" s="82" t="str">
        <f t="shared" si="82"/>
        <v>192341</v>
      </c>
      <c r="AP1167" s="82">
        <f>VLOOKUP(AO1167,Centros!$AA$2:$AB$490,2,FALSE)</f>
        <v>340030</v>
      </c>
      <c r="AQ1167" s="82" t="str">
        <f>VLOOKUP(AP1167,Centros!$U$2:$V$281,2,FALSE)</f>
        <v>COMUNIDAD REPARADORES VENTA DE BAÑOS</v>
      </c>
      <c r="AR1167" s="82" t="str">
        <f>VLOOKUP(A1167,Centros!$AC$2:$AE$349,3,FALSE)</f>
        <v>ALGADI</v>
      </c>
      <c r="AS1167" s="82">
        <f t="shared" si="83"/>
        <v>340030</v>
      </c>
      <c r="AT1167" s="82">
        <f t="shared" si="81"/>
        <v>19234</v>
      </c>
    </row>
    <row r="1168" spans="1:46" x14ac:dyDescent="0.3">
      <c r="A1168" s="82">
        <v>20028</v>
      </c>
      <c r="B1168" s="82">
        <v>707</v>
      </c>
      <c r="C1168" s="82" t="s">
        <v>7249</v>
      </c>
      <c r="D1168" s="82">
        <v>707</v>
      </c>
      <c r="E1168" s="82" t="s">
        <v>63</v>
      </c>
      <c r="F1168" s="107">
        <v>45908</v>
      </c>
      <c r="G1168" s="82"/>
      <c r="H1168" s="82" t="s">
        <v>7250</v>
      </c>
      <c r="I1168" s="82" t="s">
        <v>7251</v>
      </c>
      <c r="J1168" s="82" t="s">
        <v>36</v>
      </c>
      <c r="K1168" s="82" t="s">
        <v>7252</v>
      </c>
      <c r="L1168" s="82" t="s">
        <v>7253</v>
      </c>
      <c r="M1168" s="82" t="s">
        <v>7254</v>
      </c>
      <c r="N1168" s="82" t="s">
        <v>37</v>
      </c>
      <c r="O1168" s="82" t="s">
        <v>38</v>
      </c>
      <c r="P1168" s="82">
        <v>300</v>
      </c>
      <c r="Q1168" s="82" t="s">
        <v>57</v>
      </c>
      <c r="R1168" s="82">
        <v>31.25</v>
      </c>
      <c r="S1168" s="82">
        <v>45201</v>
      </c>
      <c r="T1168" s="82" t="s">
        <v>5407</v>
      </c>
      <c r="U1168" s="82" t="s">
        <v>79</v>
      </c>
      <c r="V1168" s="82">
        <v>37580</v>
      </c>
      <c r="W1168" s="82" t="s">
        <v>210</v>
      </c>
      <c r="X1168" s="82" t="s">
        <v>51</v>
      </c>
      <c r="Y1168" s="82" t="s">
        <v>36</v>
      </c>
      <c r="Z1168" s="82">
        <v>0</v>
      </c>
      <c r="AA1168" s="82">
        <v>10</v>
      </c>
      <c r="AB1168" s="82" t="s">
        <v>36</v>
      </c>
      <c r="AC1168" s="82" t="s">
        <v>2905</v>
      </c>
      <c r="AD1168" s="82" t="s">
        <v>44</v>
      </c>
      <c r="AE1168" s="82" t="s">
        <v>45</v>
      </c>
      <c r="AF1168" s="82" t="s">
        <v>7255</v>
      </c>
      <c r="AG1168" s="82" t="s">
        <v>46</v>
      </c>
      <c r="AH1168" s="82">
        <v>375.02</v>
      </c>
      <c r="AI1168" s="82">
        <v>56.65</v>
      </c>
      <c r="AJ1168" s="82">
        <v>160.07</v>
      </c>
      <c r="AK1168" s="82"/>
      <c r="AL1168" s="82">
        <v>591.74</v>
      </c>
      <c r="AM1168" s="82">
        <v>19.72</v>
      </c>
      <c r="AN1168" s="109">
        <f t="shared" si="80"/>
        <v>7.8879999999999999</v>
      </c>
      <c r="AO1168" s="82" t="str">
        <f t="shared" si="82"/>
        <v>2002810</v>
      </c>
      <c r="AP1168" s="82">
        <f>VLOOKUP(AO1168,Centros!$AA$2:$AB$490,2,FALSE)</f>
        <v>110061</v>
      </c>
      <c r="AQ1168" s="82" t="str">
        <f>VLOOKUP(AP1168,Centros!$U$2:$V$281,2,FALSE)</f>
        <v>COL. SAN AGUSTIN - MADRID</v>
      </c>
      <c r="AR1168" s="82" t="str">
        <f>VLOOKUP(A1168,Centros!$AC$2:$AE$349,3,FALSE)</f>
        <v>SMI</v>
      </c>
      <c r="AS1168" s="82">
        <f t="shared" si="83"/>
        <v>110061</v>
      </c>
      <c r="AT1168" s="82">
        <f t="shared" si="81"/>
        <v>20028</v>
      </c>
    </row>
    <row r="1169" spans="1:46" x14ac:dyDescent="0.3">
      <c r="A1169" s="82">
        <v>20041</v>
      </c>
      <c r="B1169" s="82">
        <v>11</v>
      </c>
      <c r="C1169" s="82" t="s">
        <v>10419</v>
      </c>
      <c r="D1169" s="82">
        <v>11</v>
      </c>
      <c r="E1169" s="82" t="s">
        <v>7517</v>
      </c>
      <c r="F1169" s="107">
        <v>45910</v>
      </c>
      <c r="G1169" s="82"/>
      <c r="H1169" s="82" t="s">
        <v>10420</v>
      </c>
      <c r="I1169" s="82" t="s">
        <v>10421</v>
      </c>
      <c r="J1169" s="82" t="s">
        <v>36</v>
      </c>
      <c r="K1169" s="82" t="s">
        <v>10422</v>
      </c>
      <c r="L1169" s="82" t="s">
        <v>36</v>
      </c>
      <c r="M1169" s="82" t="s">
        <v>10423</v>
      </c>
      <c r="N1169" s="82" t="s">
        <v>36</v>
      </c>
      <c r="O1169" s="82" t="s">
        <v>176</v>
      </c>
      <c r="P1169" s="82">
        <v>300</v>
      </c>
      <c r="Q1169" s="82" t="s">
        <v>57</v>
      </c>
      <c r="R1169" s="82">
        <v>25</v>
      </c>
      <c r="S1169" s="82">
        <v>44448</v>
      </c>
      <c r="T1169" s="82" t="s">
        <v>7786</v>
      </c>
      <c r="U1169" s="82" t="s">
        <v>5261</v>
      </c>
      <c r="V1169" s="82">
        <v>32389</v>
      </c>
      <c r="W1169" s="82" t="s">
        <v>139</v>
      </c>
      <c r="X1169" s="82" t="s">
        <v>42</v>
      </c>
      <c r="Y1169" s="82" t="s">
        <v>60</v>
      </c>
      <c r="Z1169" s="82">
        <v>0</v>
      </c>
      <c r="AA1169" s="82">
        <v>10</v>
      </c>
      <c r="AB1169" s="82" t="s">
        <v>36</v>
      </c>
      <c r="AC1169" s="82" t="s">
        <v>2911</v>
      </c>
      <c r="AD1169" s="82" t="s">
        <v>44</v>
      </c>
      <c r="AE1169" s="82" t="s">
        <v>45</v>
      </c>
      <c r="AF1169" s="82" t="s">
        <v>10424</v>
      </c>
      <c r="AG1169" s="82" t="s">
        <v>46</v>
      </c>
      <c r="AH1169" s="82">
        <v>333.16</v>
      </c>
      <c r="AI1169" s="82">
        <v>48.76</v>
      </c>
      <c r="AJ1169" s="82">
        <v>126.95</v>
      </c>
      <c r="AK1169" s="82"/>
      <c r="AL1169" s="82">
        <v>508.87</v>
      </c>
      <c r="AM1169" s="82">
        <v>16.96</v>
      </c>
      <c r="AN1169" s="109">
        <f t="shared" si="80"/>
        <v>8.48</v>
      </c>
      <c r="AO1169" s="82" t="str">
        <f t="shared" si="82"/>
        <v>200412</v>
      </c>
      <c r="AP1169" s="82">
        <f>VLOOKUP(AO1169,Centros!$AA$2:$AB$490,2,FALSE)</f>
        <v>110106</v>
      </c>
      <c r="AQ1169" s="82" t="str">
        <f>VLOOKUP(AP1169,Centros!$U$2:$V$281,2,FALSE)</f>
        <v>COLEGIO SAN JOSE SS.CC. DE SEVILLA</v>
      </c>
      <c r="AR1169" s="82" t="str">
        <f>VLOOKUP(A1169,Centros!$AC$2:$AE$349,3,FALSE)</f>
        <v>SMI</v>
      </c>
      <c r="AS1169" s="82">
        <f t="shared" si="83"/>
        <v>110106</v>
      </c>
      <c r="AT1169" s="82">
        <f t="shared" si="81"/>
        <v>20041</v>
      </c>
    </row>
    <row r="1170" spans="1:46" x14ac:dyDescent="0.3">
      <c r="A1170" s="82">
        <v>19208</v>
      </c>
      <c r="B1170" s="82">
        <v>15</v>
      </c>
      <c r="C1170" s="82" t="s">
        <v>10425</v>
      </c>
      <c r="D1170" s="82">
        <v>15</v>
      </c>
      <c r="E1170" s="82" t="s">
        <v>1226</v>
      </c>
      <c r="F1170" s="107">
        <v>45908</v>
      </c>
      <c r="G1170" s="82"/>
      <c r="H1170" s="82" t="s">
        <v>10426</v>
      </c>
      <c r="I1170" s="82" t="s">
        <v>10427</v>
      </c>
      <c r="J1170" s="82" t="s">
        <v>10428</v>
      </c>
      <c r="K1170" s="82" t="s">
        <v>10428</v>
      </c>
      <c r="L1170" s="82" t="s">
        <v>10429</v>
      </c>
      <c r="M1170" s="82" t="s">
        <v>10430</v>
      </c>
      <c r="N1170" s="82" t="s">
        <v>10431</v>
      </c>
      <c r="O1170" s="82" t="s">
        <v>81</v>
      </c>
      <c r="P1170" s="82">
        <v>300</v>
      </c>
      <c r="Q1170" s="82" t="s">
        <v>85</v>
      </c>
      <c r="R1170" s="82">
        <v>100</v>
      </c>
      <c r="S1170" s="82">
        <v>40525</v>
      </c>
      <c r="T1170" s="82" t="s">
        <v>1228</v>
      </c>
      <c r="U1170" s="82" t="s">
        <v>126</v>
      </c>
      <c r="V1170" s="82">
        <v>24430</v>
      </c>
      <c r="W1170" s="82" t="s">
        <v>70</v>
      </c>
      <c r="X1170" s="82" t="s">
        <v>42</v>
      </c>
      <c r="Y1170" s="82" t="s">
        <v>36</v>
      </c>
      <c r="Z1170" s="82">
        <v>0</v>
      </c>
      <c r="AA1170" s="82">
        <v>6</v>
      </c>
      <c r="AB1170" s="82" t="s">
        <v>36</v>
      </c>
      <c r="AC1170" s="82" t="s">
        <v>2906</v>
      </c>
      <c r="AD1170" s="82" t="s">
        <v>44</v>
      </c>
      <c r="AE1170" s="82" t="s">
        <v>1236</v>
      </c>
      <c r="AF1170" s="82" t="s">
        <v>36</v>
      </c>
      <c r="AG1170" s="82" t="s">
        <v>46</v>
      </c>
      <c r="AH1170" s="82">
        <v>1694.15</v>
      </c>
      <c r="AI1170" s="82">
        <v>269.24</v>
      </c>
      <c r="AJ1170" s="82">
        <v>629.66</v>
      </c>
      <c r="AK1170" s="82"/>
      <c r="AL1170" s="82">
        <v>2593.0500000000002</v>
      </c>
      <c r="AM1170" s="82">
        <v>86.44</v>
      </c>
      <c r="AN1170" s="109">
        <f t="shared" si="80"/>
        <v>10.805</v>
      </c>
      <c r="AO1170" s="82" t="str">
        <f t="shared" si="82"/>
        <v>192081</v>
      </c>
      <c r="AP1170" s="82">
        <f>VLOOKUP(AO1170,Centros!$AA$2:$AB$490,2,FALSE)</f>
        <v>110067</v>
      </c>
      <c r="AQ1170" s="82" t="str">
        <f>VLOOKUP(AP1170,Centros!$U$2:$V$281,2,FALSE)</f>
        <v>COL-LEGI PADRE DAMIAN VALLVIDRERA</v>
      </c>
      <c r="AR1170" s="82" t="str">
        <f>VLOOKUP(A1170,Centros!$AC$2:$AE$349,3,FALSE)</f>
        <v>ALGADI</v>
      </c>
      <c r="AS1170" s="82">
        <f t="shared" si="83"/>
        <v>110067</v>
      </c>
      <c r="AT1170" s="82">
        <f t="shared" si="81"/>
        <v>19208</v>
      </c>
    </row>
    <row r="1171" spans="1:46" x14ac:dyDescent="0.3">
      <c r="A1171" s="82">
        <v>19228</v>
      </c>
      <c r="B1171" s="82">
        <v>346</v>
      </c>
      <c r="C1171" s="82" t="s">
        <v>5176</v>
      </c>
      <c r="D1171" s="82">
        <v>346</v>
      </c>
      <c r="E1171" s="82" t="s">
        <v>35</v>
      </c>
      <c r="F1171" s="107">
        <v>45755</v>
      </c>
      <c r="G1171" s="82"/>
      <c r="H1171" s="82" t="s">
        <v>5177</v>
      </c>
      <c r="I1171" s="82" t="s">
        <v>5178</v>
      </c>
      <c r="J1171" s="82" t="s">
        <v>5179</v>
      </c>
      <c r="K1171" s="82" t="s">
        <v>5179</v>
      </c>
      <c r="L1171" s="82" t="s">
        <v>5180</v>
      </c>
      <c r="M1171" s="82" t="s">
        <v>5181</v>
      </c>
      <c r="N1171" s="82" t="s">
        <v>411</v>
      </c>
      <c r="O1171" s="82" t="s">
        <v>38</v>
      </c>
      <c r="P1171" s="82">
        <v>100</v>
      </c>
      <c r="Q1171" s="82" t="s">
        <v>2951</v>
      </c>
      <c r="R1171" s="82">
        <v>100</v>
      </c>
      <c r="S1171" s="82">
        <v>39356</v>
      </c>
      <c r="T1171" s="82" t="s">
        <v>2842</v>
      </c>
      <c r="U1171" s="82" t="s">
        <v>58</v>
      </c>
      <c r="V1171" s="82">
        <v>26834</v>
      </c>
      <c r="W1171" s="82" t="s">
        <v>129</v>
      </c>
      <c r="X1171" s="82" t="s">
        <v>42</v>
      </c>
      <c r="Y1171" s="82" t="s">
        <v>36</v>
      </c>
      <c r="Z1171" s="82">
        <v>0</v>
      </c>
      <c r="AA1171" s="82">
        <v>10</v>
      </c>
      <c r="AB1171" s="82" t="s">
        <v>36</v>
      </c>
      <c r="AC1171" s="82" t="s">
        <v>2905</v>
      </c>
      <c r="AD1171" s="82" t="s">
        <v>44</v>
      </c>
      <c r="AE1171" s="82" t="s">
        <v>45</v>
      </c>
      <c r="AF1171" s="82" t="s">
        <v>71</v>
      </c>
      <c r="AG1171" s="82" t="s">
        <v>46</v>
      </c>
      <c r="AH1171" s="82">
        <v>1317.28</v>
      </c>
      <c r="AI1171" s="82">
        <v>181.29</v>
      </c>
      <c r="AJ1171" s="82">
        <v>480.59</v>
      </c>
      <c r="AK1171" s="82"/>
      <c r="AL1171" s="82">
        <v>1979.16</v>
      </c>
      <c r="AM1171" s="82">
        <v>65.97</v>
      </c>
      <c r="AN1171" s="109">
        <f t="shared" si="80"/>
        <v>8.2462499999999999</v>
      </c>
      <c r="AO1171" s="82" t="str">
        <f t="shared" si="82"/>
        <v>1922853</v>
      </c>
      <c r="AP1171" s="82">
        <f>VLOOKUP(AO1171,Centros!$AA$2:$AB$490,2,FALSE)</f>
        <v>120009</v>
      </c>
      <c r="AQ1171" s="82" t="str">
        <f>VLOOKUP(AP1171,Centros!$U$2:$V$281,2,FALSE)</f>
        <v>COLEGIO MAYOR ALCALA</v>
      </c>
      <c r="AR1171" s="82" t="str">
        <f>VLOOKUP(A1171,Centros!$AC$2:$AE$349,3,FALSE)</f>
        <v>ALGADI</v>
      </c>
      <c r="AS1171" s="82">
        <f t="shared" si="83"/>
        <v>120009</v>
      </c>
      <c r="AT1171" s="82">
        <f t="shared" si="81"/>
        <v>19228</v>
      </c>
    </row>
    <row r="1172" spans="1:46" x14ac:dyDescent="0.3">
      <c r="A1172" s="82">
        <v>19228</v>
      </c>
      <c r="B1172" s="82">
        <v>602</v>
      </c>
      <c r="C1172" s="82" t="s">
        <v>7256</v>
      </c>
      <c r="D1172" s="82">
        <v>602</v>
      </c>
      <c r="E1172" s="82" t="s">
        <v>35</v>
      </c>
      <c r="F1172" s="107">
        <v>45894</v>
      </c>
      <c r="G1172" s="82"/>
      <c r="H1172" s="82" t="s">
        <v>7257</v>
      </c>
      <c r="I1172" s="82" t="s">
        <v>7258</v>
      </c>
      <c r="J1172" s="82" t="s">
        <v>36</v>
      </c>
      <c r="K1172" s="82" t="s">
        <v>7259</v>
      </c>
      <c r="L1172" s="82" t="s">
        <v>7260</v>
      </c>
      <c r="M1172" s="82" t="s">
        <v>7261</v>
      </c>
      <c r="N1172" s="82" t="s">
        <v>244</v>
      </c>
      <c r="O1172" s="82" t="s">
        <v>38</v>
      </c>
      <c r="P1172" s="82">
        <v>300</v>
      </c>
      <c r="Q1172" s="82" t="s">
        <v>78</v>
      </c>
      <c r="R1172" s="82">
        <v>51.28</v>
      </c>
      <c r="S1172" s="82">
        <v>38412</v>
      </c>
      <c r="T1172" s="82" t="s">
        <v>2832</v>
      </c>
      <c r="U1172" s="82" t="s">
        <v>90</v>
      </c>
      <c r="V1172" s="82">
        <v>22823</v>
      </c>
      <c r="W1172" s="82" t="s">
        <v>115</v>
      </c>
      <c r="X1172" s="82" t="s">
        <v>42</v>
      </c>
      <c r="Y1172" s="82" t="s">
        <v>66</v>
      </c>
      <c r="Z1172" s="82">
        <v>0</v>
      </c>
      <c r="AA1172" s="82">
        <v>10</v>
      </c>
      <c r="AB1172" s="82" t="s">
        <v>818</v>
      </c>
      <c r="AC1172" s="82" t="s">
        <v>2825</v>
      </c>
      <c r="AD1172" s="82" t="s">
        <v>92</v>
      </c>
      <c r="AE1172" s="82" t="s">
        <v>83</v>
      </c>
      <c r="AF1172" s="82" t="s">
        <v>104</v>
      </c>
      <c r="AG1172" s="82" t="s">
        <v>46</v>
      </c>
      <c r="AH1172" s="82">
        <v>803.86</v>
      </c>
      <c r="AI1172" s="82">
        <v>122.1</v>
      </c>
      <c r="AJ1172" s="82">
        <v>316.41000000000003</v>
      </c>
      <c r="AK1172" s="82"/>
      <c r="AL1172" s="82">
        <v>1242.3699999999999</v>
      </c>
      <c r="AM1172" s="82">
        <v>40.08</v>
      </c>
      <c r="AN1172" s="109">
        <f t="shared" si="80"/>
        <v>9.7698907956318237</v>
      </c>
      <c r="AO1172" s="82" t="str">
        <f t="shared" si="82"/>
        <v>192288</v>
      </c>
      <c r="AP1172" s="82">
        <f>VLOOKUP(AO1172,Centros!$AA$2:$AB$490,2,FALSE)</f>
        <v>110085</v>
      </c>
      <c r="AQ1172" s="82" t="str">
        <f>VLOOKUP(AP1172,Centros!$U$2:$V$281,2,FALSE)</f>
        <v>COLEGIO VIRGEN DE MIRASIERRA</v>
      </c>
      <c r="AR1172" s="82" t="str">
        <f>VLOOKUP(A1172,Centros!$AC$2:$AE$349,3,FALSE)</f>
        <v>ALGADI</v>
      </c>
      <c r="AS1172" s="82">
        <f t="shared" si="83"/>
        <v>110085</v>
      </c>
      <c r="AT1172" s="82">
        <f t="shared" si="81"/>
        <v>19228</v>
      </c>
    </row>
    <row r="1173" spans="1:46" x14ac:dyDescent="0.3">
      <c r="A1173" s="82">
        <v>19228</v>
      </c>
      <c r="B1173" s="82">
        <v>1753</v>
      </c>
      <c r="C1173" s="82" t="s">
        <v>7262</v>
      </c>
      <c r="D1173" s="82">
        <v>1753</v>
      </c>
      <c r="E1173" s="82" t="s">
        <v>35</v>
      </c>
      <c r="F1173" s="107">
        <v>45908</v>
      </c>
      <c r="G1173" s="82"/>
      <c r="H1173" s="82" t="s">
        <v>7263</v>
      </c>
      <c r="I1173" s="82" t="s">
        <v>7264</v>
      </c>
      <c r="J1173" s="82" t="s">
        <v>7265</v>
      </c>
      <c r="K1173" s="82" t="s">
        <v>7265</v>
      </c>
      <c r="L1173" s="82" t="s">
        <v>7266</v>
      </c>
      <c r="M1173" s="82" t="s">
        <v>7267</v>
      </c>
      <c r="N1173" s="82" t="s">
        <v>152</v>
      </c>
      <c r="O1173" s="82" t="s">
        <v>38</v>
      </c>
      <c r="P1173" s="82">
        <v>300</v>
      </c>
      <c r="Q1173" s="82" t="s">
        <v>78</v>
      </c>
      <c r="R1173" s="82">
        <v>62.5</v>
      </c>
      <c r="S1173" s="82">
        <v>45180</v>
      </c>
      <c r="T1173" s="82" t="s">
        <v>5479</v>
      </c>
      <c r="U1173" s="82" t="s">
        <v>58</v>
      </c>
      <c r="V1173" s="82">
        <v>29342</v>
      </c>
      <c r="W1173" s="82" t="s">
        <v>892</v>
      </c>
      <c r="X1173" s="82" t="s">
        <v>42</v>
      </c>
      <c r="Y1173" s="82" t="s">
        <v>36</v>
      </c>
      <c r="Z1173" s="82">
        <v>1</v>
      </c>
      <c r="AA1173" s="82">
        <v>10</v>
      </c>
      <c r="AB1173" s="82" t="s">
        <v>36</v>
      </c>
      <c r="AC1173" s="82" t="s">
        <v>2905</v>
      </c>
      <c r="AD1173" s="82" t="s">
        <v>44</v>
      </c>
      <c r="AE1173" s="82" t="s">
        <v>45</v>
      </c>
      <c r="AF1173" s="82" t="s">
        <v>58</v>
      </c>
      <c r="AG1173" s="82" t="s">
        <v>55</v>
      </c>
      <c r="AH1173" s="82">
        <v>905.83</v>
      </c>
      <c r="AI1173" s="82">
        <v>113.3</v>
      </c>
      <c r="AJ1173" s="82">
        <v>326.82</v>
      </c>
      <c r="AK1173" s="82"/>
      <c r="AL1173" s="82">
        <v>1345.95</v>
      </c>
      <c r="AM1173" s="82">
        <v>44.87</v>
      </c>
      <c r="AN1173" s="109">
        <f t="shared" si="80"/>
        <v>8.9740000000000002</v>
      </c>
      <c r="AO1173" s="82" t="str">
        <f t="shared" si="82"/>
        <v>19228114</v>
      </c>
      <c r="AP1173" s="82">
        <f>VLOOKUP(AO1173,Centros!$AA$2:$AB$490,2,FALSE)</f>
        <v>110305</v>
      </c>
      <c r="AQ1173" s="82" t="str">
        <f>VLOOKUP(AP1173,Centros!$U$2:$V$281,2,FALSE)</f>
        <v>FUNDACION COLEGIO BERRIZ</v>
      </c>
      <c r="AR1173" s="82" t="str">
        <f>VLOOKUP(A1173,Centros!$AC$2:$AE$349,3,FALSE)</f>
        <v>ALGADI</v>
      </c>
      <c r="AS1173" s="82">
        <f t="shared" si="83"/>
        <v>110305</v>
      </c>
      <c r="AT1173" s="82">
        <f t="shared" si="81"/>
        <v>19228</v>
      </c>
    </row>
    <row r="1174" spans="1:46" x14ac:dyDescent="0.3">
      <c r="A1174" s="82">
        <v>19228</v>
      </c>
      <c r="B1174" s="82">
        <v>1947</v>
      </c>
      <c r="C1174" s="82" t="s">
        <v>10432</v>
      </c>
      <c r="D1174" s="82">
        <v>1947</v>
      </c>
      <c r="E1174" s="82" t="s">
        <v>35</v>
      </c>
      <c r="F1174" s="107">
        <v>45931</v>
      </c>
      <c r="G1174" s="82"/>
      <c r="H1174" s="82" t="s">
        <v>10433</v>
      </c>
      <c r="I1174" s="82" t="s">
        <v>10434</v>
      </c>
      <c r="J1174" s="82" t="s">
        <v>36</v>
      </c>
      <c r="K1174" s="82" t="s">
        <v>10435</v>
      </c>
      <c r="L1174" s="82" t="s">
        <v>10436</v>
      </c>
      <c r="M1174" s="82" t="s">
        <v>10437</v>
      </c>
      <c r="N1174" s="82" t="s">
        <v>37</v>
      </c>
      <c r="O1174" s="82" t="s">
        <v>38</v>
      </c>
      <c r="P1174" s="82">
        <v>300</v>
      </c>
      <c r="Q1174" s="82" t="s">
        <v>78</v>
      </c>
      <c r="R1174" s="82">
        <v>43.75</v>
      </c>
      <c r="S1174" s="82">
        <v>45636</v>
      </c>
      <c r="T1174" s="82" t="s">
        <v>220</v>
      </c>
      <c r="U1174" s="82" t="s">
        <v>40</v>
      </c>
      <c r="V1174" s="82">
        <v>34734</v>
      </c>
      <c r="W1174" s="82" t="s">
        <v>221</v>
      </c>
      <c r="X1174" s="82" t="s">
        <v>42</v>
      </c>
      <c r="Y1174" s="82" t="s">
        <v>52</v>
      </c>
      <c r="Z1174" s="82">
        <v>0</v>
      </c>
      <c r="AA1174" s="82">
        <v>10</v>
      </c>
      <c r="AB1174" s="82" t="s">
        <v>36</v>
      </c>
      <c r="AC1174" s="82" t="s">
        <v>2905</v>
      </c>
      <c r="AD1174" s="82" t="s">
        <v>44</v>
      </c>
      <c r="AE1174" s="82" t="s">
        <v>45</v>
      </c>
      <c r="AF1174" s="82" t="s">
        <v>40</v>
      </c>
      <c r="AG1174" s="82" t="s">
        <v>55</v>
      </c>
      <c r="AH1174" s="82">
        <v>525.02</v>
      </c>
      <c r="AI1174" s="82">
        <v>79.31</v>
      </c>
      <c r="AJ1174" s="82">
        <v>213.45</v>
      </c>
      <c r="AK1174" s="82"/>
      <c r="AL1174" s="82">
        <v>817.78</v>
      </c>
      <c r="AM1174" s="82">
        <v>27.26</v>
      </c>
      <c r="AN1174" s="109">
        <f t="shared" si="80"/>
        <v>7.7885714285714291</v>
      </c>
      <c r="AO1174" s="82" t="str">
        <f t="shared" si="82"/>
        <v>1922819</v>
      </c>
      <c r="AP1174" s="82">
        <f>VLOOKUP(AO1174,Centros!$AA$2:$AB$490,2,FALSE)</f>
        <v>110020</v>
      </c>
      <c r="AQ1174" s="82" t="str">
        <f>VLOOKUP(AP1174,Centros!$U$2:$V$281,2,FALSE)</f>
        <v>COLEGIO FRAY LUIS DE LEON</v>
      </c>
      <c r="AR1174" s="82" t="str">
        <f>VLOOKUP(A1174,Centros!$AC$2:$AE$349,3,FALSE)</f>
        <v>ALGADI</v>
      </c>
      <c r="AS1174" s="82">
        <f t="shared" si="83"/>
        <v>110020</v>
      </c>
      <c r="AT1174" s="82">
        <f t="shared" si="81"/>
        <v>19228</v>
      </c>
    </row>
    <row r="1175" spans="1:46" x14ac:dyDescent="0.3">
      <c r="A1175" s="82">
        <v>20028</v>
      </c>
      <c r="B1175" s="82">
        <v>993</v>
      </c>
      <c r="C1175" s="82" t="s">
        <v>7268</v>
      </c>
      <c r="D1175" s="82">
        <v>993</v>
      </c>
      <c r="E1175" s="82" t="s">
        <v>63</v>
      </c>
      <c r="F1175" s="107">
        <v>45915</v>
      </c>
      <c r="G1175" s="82"/>
      <c r="H1175" s="82" t="s">
        <v>7269</v>
      </c>
      <c r="I1175" s="82" t="s">
        <v>7270</v>
      </c>
      <c r="J1175" s="82" t="s">
        <v>36</v>
      </c>
      <c r="K1175" s="82" t="s">
        <v>7271</v>
      </c>
      <c r="L1175" s="82" t="s">
        <v>7272</v>
      </c>
      <c r="M1175" s="82" t="s">
        <v>7273</v>
      </c>
      <c r="N1175" s="82" t="s">
        <v>37</v>
      </c>
      <c r="O1175" s="82" t="s">
        <v>38</v>
      </c>
      <c r="P1175" s="82">
        <v>300</v>
      </c>
      <c r="Q1175" s="82" t="s">
        <v>78</v>
      </c>
      <c r="R1175" s="82">
        <v>50</v>
      </c>
      <c r="S1175" s="82">
        <v>45680</v>
      </c>
      <c r="T1175" s="82" t="s">
        <v>2849</v>
      </c>
      <c r="U1175" s="82" t="s">
        <v>79</v>
      </c>
      <c r="V1175" s="82">
        <v>34530</v>
      </c>
      <c r="W1175" s="82" t="s">
        <v>822</v>
      </c>
      <c r="X1175" s="82" t="s">
        <v>51</v>
      </c>
      <c r="Y1175" s="82" t="s">
        <v>43</v>
      </c>
      <c r="Z1175" s="82">
        <v>0</v>
      </c>
      <c r="AA1175" s="82">
        <v>10</v>
      </c>
      <c r="AB1175" s="82" t="s">
        <v>36</v>
      </c>
      <c r="AC1175" s="82" t="s">
        <v>2905</v>
      </c>
      <c r="AD1175" s="82" t="s">
        <v>44</v>
      </c>
      <c r="AE1175" s="82" t="s">
        <v>45</v>
      </c>
      <c r="AF1175" s="82" t="s">
        <v>79</v>
      </c>
      <c r="AG1175" s="82" t="s">
        <v>55</v>
      </c>
      <c r="AH1175" s="82">
        <v>600.02</v>
      </c>
      <c r="AI1175" s="82">
        <v>90.64</v>
      </c>
      <c r="AJ1175" s="82">
        <v>253.89</v>
      </c>
      <c r="AK1175" s="82"/>
      <c r="AL1175" s="82">
        <v>944.55</v>
      </c>
      <c r="AM1175" s="82">
        <v>31.49</v>
      </c>
      <c r="AN1175" s="109">
        <f t="shared" si="80"/>
        <v>7.8724999999999996</v>
      </c>
      <c r="AO1175" s="82" t="str">
        <f t="shared" si="82"/>
        <v>2002847</v>
      </c>
      <c r="AP1175" s="82">
        <f>VLOOKUP(AO1175,Centros!$AA$2:$AB$490,2,FALSE)</f>
        <v>888888</v>
      </c>
      <c r="AQ1175" s="82" t="str">
        <f>VLOOKUP(AP1175,Centros!$U$2:$V$281,2,FALSE)</f>
        <v>CORRETURNOS/RAPPELS</v>
      </c>
      <c r="AR1175" s="82" t="str">
        <f>VLOOKUP(A1175,Centros!$AC$2:$AE$349,3,FALSE)</f>
        <v>SMI</v>
      </c>
      <c r="AS1175" s="82">
        <f t="shared" si="83"/>
        <v>888888</v>
      </c>
      <c r="AT1175" s="82">
        <f t="shared" si="81"/>
        <v>20028</v>
      </c>
    </row>
    <row r="1176" spans="1:46" x14ac:dyDescent="0.3">
      <c r="A1176" s="82">
        <v>19028</v>
      </c>
      <c r="B1176" s="82">
        <v>406</v>
      </c>
      <c r="C1176" s="82" t="s">
        <v>5182</v>
      </c>
      <c r="D1176" s="82">
        <v>406</v>
      </c>
      <c r="E1176" s="82" t="s">
        <v>1229</v>
      </c>
      <c r="F1176" s="107">
        <v>44682</v>
      </c>
      <c r="G1176" s="82"/>
      <c r="H1176" s="82" t="s">
        <v>5183</v>
      </c>
      <c r="I1176" s="82" t="s">
        <v>5184</v>
      </c>
      <c r="J1176" s="82" t="s">
        <v>5185</v>
      </c>
      <c r="K1176" s="82" t="s">
        <v>5186</v>
      </c>
      <c r="L1176" s="82" t="s">
        <v>5187</v>
      </c>
      <c r="M1176" s="82" t="s">
        <v>5188</v>
      </c>
      <c r="N1176" s="82" t="s">
        <v>5189</v>
      </c>
      <c r="O1176" s="82" t="s">
        <v>38</v>
      </c>
      <c r="P1176" s="82">
        <v>100</v>
      </c>
      <c r="Q1176" s="82" t="s">
        <v>2951</v>
      </c>
      <c r="R1176" s="82">
        <v>100</v>
      </c>
      <c r="S1176" s="82">
        <v>43838</v>
      </c>
      <c r="T1176" s="82" t="s">
        <v>4471</v>
      </c>
      <c r="U1176" s="82" t="s">
        <v>69</v>
      </c>
      <c r="V1176" s="82">
        <v>27316</v>
      </c>
      <c r="W1176" s="82" t="s">
        <v>357</v>
      </c>
      <c r="X1176" s="82" t="s">
        <v>51</v>
      </c>
      <c r="Y1176" s="82" t="s">
        <v>140</v>
      </c>
      <c r="Z1176" s="82">
        <v>0</v>
      </c>
      <c r="AA1176" s="82">
        <v>6</v>
      </c>
      <c r="AB1176" s="82" t="s">
        <v>36</v>
      </c>
      <c r="AC1176" s="82" t="s">
        <v>2907</v>
      </c>
      <c r="AD1176" s="82" t="s">
        <v>44</v>
      </c>
      <c r="AE1176" s="82" t="s">
        <v>45</v>
      </c>
      <c r="AF1176" s="82" t="s">
        <v>71</v>
      </c>
      <c r="AG1176" s="82" t="s">
        <v>46</v>
      </c>
      <c r="AH1176" s="82">
        <v>1400</v>
      </c>
      <c r="AI1176" s="82">
        <v>200</v>
      </c>
      <c r="AJ1176" s="82">
        <v>513.12</v>
      </c>
      <c r="AK1176" s="82"/>
      <c r="AL1176" s="82">
        <v>2113.12</v>
      </c>
      <c r="AM1176" s="82">
        <v>70.44</v>
      </c>
      <c r="AN1176" s="109">
        <f t="shared" si="80"/>
        <v>8.8049999999999997</v>
      </c>
      <c r="AO1176" s="82" t="str">
        <f t="shared" si="82"/>
        <v>1902893</v>
      </c>
      <c r="AP1176" s="82">
        <f>VLOOKUP(AO1176,Centros!$AA$2:$AB$490,2,FALSE)</f>
        <v>340807</v>
      </c>
      <c r="AQ1176" s="82" t="str">
        <f>VLOOKUP(AP1176,Centros!$U$2:$V$281,2,FALSE)</f>
        <v>COMUNIDAD NTRA SRA DEL BUEN CONSEJO</v>
      </c>
      <c r="AR1176" s="82" t="str">
        <f>VLOOKUP(A1176,Centros!$AC$2:$AE$349,3,FALSE)</f>
        <v>ALGADI</v>
      </c>
      <c r="AS1176" s="82">
        <f t="shared" si="83"/>
        <v>340807</v>
      </c>
      <c r="AT1176" s="82">
        <f t="shared" si="81"/>
        <v>19028</v>
      </c>
    </row>
    <row r="1177" spans="1:46" x14ac:dyDescent="0.3">
      <c r="A1177" s="82">
        <v>20028</v>
      </c>
      <c r="B1177" s="82">
        <v>912</v>
      </c>
      <c r="C1177" s="82" t="s">
        <v>7274</v>
      </c>
      <c r="D1177" s="82">
        <v>912</v>
      </c>
      <c r="E1177" s="82" t="s">
        <v>63</v>
      </c>
      <c r="F1177" s="107">
        <v>45908</v>
      </c>
      <c r="G1177" s="82"/>
      <c r="H1177" s="82" t="s">
        <v>7275</v>
      </c>
      <c r="I1177" s="82" t="s">
        <v>7276</v>
      </c>
      <c r="J1177" s="82" t="s">
        <v>36</v>
      </c>
      <c r="K1177" s="82" t="s">
        <v>7277</v>
      </c>
      <c r="L1177" s="82" t="s">
        <v>7278</v>
      </c>
      <c r="M1177" s="82" t="s">
        <v>7279</v>
      </c>
      <c r="N1177" s="82" t="s">
        <v>37</v>
      </c>
      <c r="O1177" s="82" t="s">
        <v>38</v>
      </c>
      <c r="P1177" s="82">
        <v>300</v>
      </c>
      <c r="Q1177" s="82" t="s">
        <v>78</v>
      </c>
      <c r="R1177" s="82">
        <v>25</v>
      </c>
      <c r="S1177" s="82">
        <v>45555</v>
      </c>
      <c r="T1177" s="82" t="s">
        <v>5414</v>
      </c>
      <c r="U1177" s="82" t="s">
        <v>79</v>
      </c>
      <c r="V1177" s="82">
        <v>27041</v>
      </c>
      <c r="W1177" s="82" t="s">
        <v>165</v>
      </c>
      <c r="X1177" s="82" t="s">
        <v>42</v>
      </c>
      <c r="Y1177" s="82" t="s">
        <v>52</v>
      </c>
      <c r="Z1177" s="82">
        <v>0</v>
      </c>
      <c r="AA1177" s="82">
        <v>10</v>
      </c>
      <c r="AB1177" s="82" t="s">
        <v>36</v>
      </c>
      <c r="AC1177" s="82" t="s">
        <v>2905</v>
      </c>
      <c r="AD1177" s="82" t="s">
        <v>44</v>
      </c>
      <c r="AE1177" s="82" t="s">
        <v>45</v>
      </c>
      <c r="AF1177" s="82" t="s">
        <v>79</v>
      </c>
      <c r="AG1177" s="82" t="s">
        <v>55</v>
      </c>
      <c r="AH1177" s="82">
        <v>300.01</v>
      </c>
      <c r="AI1177" s="82">
        <v>45.32</v>
      </c>
      <c r="AJ1177" s="82">
        <v>126.95</v>
      </c>
      <c r="AK1177" s="82"/>
      <c r="AL1177" s="82">
        <v>472.28</v>
      </c>
      <c r="AM1177" s="82">
        <v>15.74</v>
      </c>
      <c r="AN1177" s="109">
        <f t="shared" si="80"/>
        <v>7.87</v>
      </c>
      <c r="AO1177" s="82" t="str">
        <f t="shared" si="82"/>
        <v>2002843</v>
      </c>
      <c r="AP1177" s="82">
        <f>VLOOKUP(AO1177,Centros!$AA$2:$AB$490,2,FALSE)</f>
        <v>110207</v>
      </c>
      <c r="AQ1177" s="82" t="str">
        <f>VLOOKUP(AP1177,Centros!$U$2:$V$281,2,FALSE)</f>
        <v>GREDOS SAN DIEGO -  VALDEBEBAS</v>
      </c>
      <c r="AR1177" s="82" t="str">
        <f>VLOOKUP(A1177,Centros!$AC$2:$AE$349,3,FALSE)</f>
        <v>SMI</v>
      </c>
      <c r="AS1177" s="82">
        <f t="shared" si="83"/>
        <v>110207</v>
      </c>
      <c r="AT1177" s="82">
        <f t="shared" si="81"/>
        <v>20028</v>
      </c>
    </row>
    <row r="1178" spans="1:46" x14ac:dyDescent="0.3">
      <c r="A1178" s="82">
        <v>19209</v>
      </c>
      <c r="B1178" s="82">
        <v>62</v>
      </c>
      <c r="C1178" s="82" t="s">
        <v>10438</v>
      </c>
      <c r="D1178" s="82">
        <v>62</v>
      </c>
      <c r="E1178" s="82" t="s">
        <v>1234</v>
      </c>
      <c r="F1178" s="107">
        <v>45901</v>
      </c>
      <c r="G1178" s="82"/>
      <c r="H1178" s="82" t="s">
        <v>10439</v>
      </c>
      <c r="I1178" s="82" t="s">
        <v>10440</v>
      </c>
      <c r="J1178" s="82" t="s">
        <v>36</v>
      </c>
      <c r="K1178" s="82" t="s">
        <v>10441</v>
      </c>
      <c r="L1178" s="82" t="s">
        <v>10442</v>
      </c>
      <c r="M1178" s="82" t="s">
        <v>10443</v>
      </c>
      <c r="N1178" s="82" t="s">
        <v>328</v>
      </c>
      <c r="O1178" s="82" t="s">
        <v>266</v>
      </c>
      <c r="P1178" s="82">
        <v>200</v>
      </c>
      <c r="Q1178" s="82" t="s">
        <v>2925</v>
      </c>
      <c r="R1178" s="82">
        <v>50</v>
      </c>
      <c r="S1178" s="82">
        <v>44699</v>
      </c>
      <c r="T1178" s="82" t="s">
        <v>1235</v>
      </c>
      <c r="U1178" s="82" t="s">
        <v>40</v>
      </c>
      <c r="V1178" s="82">
        <v>26229</v>
      </c>
      <c r="W1178" s="82" t="s">
        <v>70</v>
      </c>
      <c r="X1178" s="82" t="s">
        <v>42</v>
      </c>
      <c r="Y1178" s="82" t="s">
        <v>36</v>
      </c>
      <c r="Z1178" s="82">
        <v>0</v>
      </c>
      <c r="AA1178" s="82">
        <v>9</v>
      </c>
      <c r="AB1178" s="82" t="s">
        <v>36</v>
      </c>
      <c r="AC1178" s="82" t="s">
        <v>2912</v>
      </c>
      <c r="AD1178" s="82" t="s">
        <v>44</v>
      </c>
      <c r="AE1178" s="82" t="s">
        <v>83</v>
      </c>
      <c r="AF1178" s="82" t="s">
        <v>222</v>
      </c>
      <c r="AG1178" s="82" t="s">
        <v>55</v>
      </c>
      <c r="AH1178" s="82">
        <v>626.91</v>
      </c>
      <c r="AI1178" s="82">
        <v>104.49</v>
      </c>
      <c r="AJ1178" s="82">
        <v>245.47</v>
      </c>
      <c r="AK1178" s="82"/>
      <c r="AL1178" s="82">
        <v>976.87</v>
      </c>
      <c r="AM1178" s="82">
        <v>32.56</v>
      </c>
      <c r="AN1178" s="109">
        <f t="shared" si="80"/>
        <v>8.14</v>
      </c>
      <c r="AO1178" s="82" t="str">
        <f t="shared" si="82"/>
        <v>192091</v>
      </c>
      <c r="AP1178" s="82">
        <f>VLOOKUP(AO1178,Centros!$AA$2:$AB$490,2,FALSE)</f>
        <v>110147</v>
      </c>
      <c r="AQ1178" s="82" t="str">
        <f>VLOOKUP(AP1178,Centros!$U$2:$V$281,2,FALSE)</f>
        <v>COL. SAGRADA FAMILIA BURGOS</v>
      </c>
      <c r="AR1178" s="82" t="str">
        <f>VLOOKUP(A1178,Centros!$AC$2:$AE$349,3,FALSE)</f>
        <v>ALGADI</v>
      </c>
      <c r="AS1178" s="82">
        <f t="shared" si="83"/>
        <v>110147</v>
      </c>
      <c r="AT1178" s="82">
        <f t="shared" si="81"/>
        <v>19209</v>
      </c>
    </row>
    <row r="1179" spans="1:46" x14ac:dyDescent="0.3">
      <c r="A1179" s="82">
        <v>20009</v>
      </c>
      <c r="B1179" s="82">
        <v>5</v>
      </c>
      <c r="C1179" s="82" t="s">
        <v>10438</v>
      </c>
      <c r="D1179" s="82">
        <v>5</v>
      </c>
      <c r="E1179" s="82" t="s">
        <v>7365</v>
      </c>
      <c r="F1179" s="107">
        <v>45908</v>
      </c>
      <c r="G1179" s="82"/>
      <c r="H1179" s="82" t="s">
        <v>10439</v>
      </c>
      <c r="I1179" s="82" t="s">
        <v>10440</v>
      </c>
      <c r="J1179" s="82" t="s">
        <v>36</v>
      </c>
      <c r="K1179" s="82" t="s">
        <v>10441</v>
      </c>
      <c r="L1179" s="82" t="s">
        <v>10442</v>
      </c>
      <c r="M1179" s="82" t="s">
        <v>10443</v>
      </c>
      <c r="N1179" s="82" t="s">
        <v>328</v>
      </c>
      <c r="O1179" s="82" t="s">
        <v>266</v>
      </c>
      <c r="P1179" s="82">
        <v>300</v>
      </c>
      <c r="Q1179" s="82" t="s">
        <v>57</v>
      </c>
      <c r="R1179" s="82">
        <v>35.92</v>
      </c>
      <c r="S1179" s="82">
        <v>42755</v>
      </c>
      <c r="T1179" s="82" t="s">
        <v>7371</v>
      </c>
      <c r="U1179" s="82" t="s">
        <v>5261</v>
      </c>
      <c r="V1179" s="82">
        <v>26229</v>
      </c>
      <c r="W1179" s="82" t="s">
        <v>139</v>
      </c>
      <c r="X1179" s="82" t="s">
        <v>42</v>
      </c>
      <c r="Y1179" s="82" t="s">
        <v>36</v>
      </c>
      <c r="Z1179" s="82">
        <v>0</v>
      </c>
      <c r="AA1179" s="82">
        <v>10</v>
      </c>
      <c r="AB1179" s="82" t="s">
        <v>36</v>
      </c>
      <c r="AC1179" s="82" t="s">
        <v>2912</v>
      </c>
      <c r="AD1179" s="82" t="s">
        <v>44</v>
      </c>
      <c r="AE1179" s="82" t="s">
        <v>45</v>
      </c>
      <c r="AF1179" s="82" t="s">
        <v>10444</v>
      </c>
      <c r="AG1179" s="82" t="s">
        <v>55</v>
      </c>
      <c r="AH1179" s="82">
        <v>480.52</v>
      </c>
      <c r="AI1179" s="82">
        <v>69.08</v>
      </c>
      <c r="AJ1179" s="82">
        <v>182.31</v>
      </c>
      <c r="AK1179" s="82"/>
      <c r="AL1179" s="82">
        <v>731.91</v>
      </c>
      <c r="AM1179" s="82">
        <v>24.4</v>
      </c>
      <c r="AN1179" s="109">
        <f t="shared" si="80"/>
        <v>8.4910913140311788</v>
      </c>
      <c r="AO1179" s="82" t="str">
        <f t="shared" si="82"/>
        <v>200092</v>
      </c>
      <c r="AP1179" s="82">
        <f>VLOOKUP(AO1179,Centros!$AA$2:$AB$490,2,FALSE)</f>
        <v>110147</v>
      </c>
      <c r="AQ1179" s="82" t="str">
        <f>VLOOKUP(AP1179,Centros!$U$2:$V$281,2,FALSE)</f>
        <v>COL. SAGRADA FAMILIA BURGOS</v>
      </c>
      <c r="AR1179" s="82" t="str">
        <f>VLOOKUP(A1179,Centros!$AC$2:$AE$349,3,FALSE)</f>
        <v>SMI</v>
      </c>
      <c r="AS1179" s="82">
        <f t="shared" si="83"/>
        <v>110147</v>
      </c>
      <c r="AT1179" s="82">
        <f t="shared" si="81"/>
        <v>20009</v>
      </c>
    </row>
    <row r="1180" spans="1:46" x14ac:dyDescent="0.3">
      <c r="A1180" s="82">
        <v>19228</v>
      </c>
      <c r="B1180" s="82">
        <v>878</v>
      </c>
      <c r="C1180" s="82" t="s">
        <v>5190</v>
      </c>
      <c r="D1180" s="82">
        <v>878</v>
      </c>
      <c r="E1180" s="82" t="s">
        <v>35</v>
      </c>
      <c r="F1180" s="107">
        <v>44679</v>
      </c>
      <c r="G1180" s="82"/>
      <c r="H1180" s="82" t="s">
        <v>5191</v>
      </c>
      <c r="I1180" s="82" t="s">
        <v>5192</v>
      </c>
      <c r="J1180" s="82" t="s">
        <v>36</v>
      </c>
      <c r="K1180" s="82" t="s">
        <v>5193</v>
      </c>
      <c r="L1180" s="82" t="s">
        <v>101</v>
      </c>
      <c r="M1180" s="82" t="s">
        <v>5194</v>
      </c>
      <c r="N1180" s="82" t="s">
        <v>37</v>
      </c>
      <c r="O1180" s="82" t="s">
        <v>38</v>
      </c>
      <c r="P1180" s="82">
        <v>200</v>
      </c>
      <c r="Q1180" s="82" t="s">
        <v>2925</v>
      </c>
      <c r="R1180" s="82">
        <v>50</v>
      </c>
      <c r="S1180" s="82">
        <v>44679</v>
      </c>
      <c r="T1180" s="82" t="s">
        <v>2844</v>
      </c>
      <c r="U1180" s="82" t="s">
        <v>155</v>
      </c>
      <c r="V1180" s="82">
        <v>23709</v>
      </c>
      <c r="W1180" s="82" t="s">
        <v>96</v>
      </c>
      <c r="X1180" s="82" t="s">
        <v>42</v>
      </c>
      <c r="Y1180" s="82" t="s">
        <v>66</v>
      </c>
      <c r="Z1180" s="82">
        <v>0</v>
      </c>
      <c r="AA1180" s="82">
        <v>6</v>
      </c>
      <c r="AB1180" s="82" t="s">
        <v>36</v>
      </c>
      <c r="AC1180" s="82" t="s">
        <v>2972</v>
      </c>
      <c r="AD1180" s="82" t="s">
        <v>97</v>
      </c>
      <c r="AE1180" s="82" t="s">
        <v>61</v>
      </c>
      <c r="AF1180" s="82" t="s">
        <v>222</v>
      </c>
      <c r="AG1180" s="82" t="s">
        <v>46</v>
      </c>
      <c r="AH1180" s="82">
        <v>1187.28</v>
      </c>
      <c r="AI1180" s="82"/>
      <c r="AJ1180" s="82">
        <v>-526.69000000000005</v>
      </c>
      <c r="AK1180" s="82"/>
      <c r="AL1180" s="82">
        <v>660.59</v>
      </c>
      <c r="AM1180" s="82">
        <v>21.31</v>
      </c>
      <c r="AN1180" s="109">
        <f t="shared" si="80"/>
        <v>5.3274999999999997</v>
      </c>
      <c r="AO1180" s="82" t="str">
        <f t="shared" si="82"/>
        <v>1922876</v>
      </c>
      <c r="AP1180" s="82">
        <f>VLOOKUP(AO1180,Centros!$AA$2:$AB$490,2,FALSE)</f>
        <v>400001</v>
      </c>
      <c r="AQ1180" s="82" t="str">
        <f>VLOOKUP(AP1180,Centros!$U$2:$V$281,2,FALSE)</f>
        <v>CASA DE EJERCICIOS SAN JOSE</v>
      </c>
      <c r="AR1180" s="82" t="str">
        <f>VLOOKUP(A1180,Centros!$AC$2:$AE$349,3,FALSE)</f>
        <v>ALGADI</v>
      </c>
      <c r="AS1180" s="82">
        <f t="shared" si="83"/>
        <v>400001</v>
      </c>
      <c r="AT1180" s="82">
        <f t="shared" si="81"/>
        <v>19228</v>
      </c>
    </row>
    <row r="1181" spans="1:46" x14ac:dyDescent="0.3">
      <c r="A1181" s="82">
        <v>20046</v>
      </c>
      <c r="B1181" s="82">
        <v>23</v>
      </c>
      <c r="C1181" s="82" t="s">
        <v>10445</v>
      </c>
      <c r="D1181" s="82">
        <v>23</v>
      </c>
      <c r="E1181" s="82" t="s">
        <v>7697</v>
      </c>
      <c r="F1181" s="107">
        <v>45931</v>
      </c>
      <c r="G1181" s="82"/>
      <c r="H1181" s="82" t="s">
        <v>10446</v>
      </c>
      <c r="I1181" s="82" t="s">
        <v>10447</v>
      </c>
      <c r="J1181" s="82" t="s">
        <v>36</v>
      </c>
      <c r="K1181" s="82" t="s">
        <v>10448</v>
      </c>
      <c r="L1181" s="82" t="s">
        <v>10449</v>
      </c>
      <c r="M1181" s="82" t="s">
        <v>10450</v>
      </c>
      <c r="N1181" s="82" t="s">
        <v>10451</v>
      </c>
      <c r="O1181" s="82" t="s">
        <v>114</v>
      </c>
      <c r="P1181" s="82">
        <v>300</v>
      </c>
      <c r="Q1181" s="82" t="s">
        <v>57</v>
      </c>
      <c r="R1181" s="82">
        <v>25</v>
      </c>
      <c r="S1181" s="82">
        <v>45742</v>
      </c>
      <c r="T1181" s="82" t="s">
        <v>2886</v>
      </c>
      <c r="U1181" s="82" t="s">
        <v>5415</v>
      </c>
      <c r="V1181" s="82">
        <v>36264</v>
      </c>
      <c r="W1181" s="82" t="s">
        <v>139</v>
      </c>
      <c r="X1181" s="82" t="s">
        <v>51</v>
      </c>
      <c r="Y1181" s="82" t="s">
        <v>52</v>
      </c>
      <c r="Z1181" s="82">
        <v>0</v>
      </c>
      <c r="AA1181" s="82">
        <v>10</v>
      </c>
      <c r="AB1181" s="82" t="s">
        <v>36</v>
      </c>
      <c r="AC1181" s="82" t="s">
        <v>2923</v>
      </c>
      <c r="AD1181" s="82" t="s">
        <v>44</v>
      </c>
      <c r="AE1181" s="82" t="s">
        <v>45</v>
      </c>
      <c r="AF1181" s="82" t="s">
        <v>5415</v>
      </c>
      <c r="AG1181" s="82" t="s">
        <v>46</v>
      </c>
      <c r="AH1181" s="82">
        <v>381.65</v>
      </c>
      <c r="AI1181" s="82"/>
      <c r="AJ1181" s="82">
        <v>126.95</v>
      </c>
      <c r="AK1181" s="82"/>
      <c r="AL1181" s="82">
        <v>508.6</v>
      </c>
      <c r="AM1181" s="82">
        <v>16.95</v>
      </c>
      <c r="AN1181" s="109">
        <f t="shared" si="80"/>
        <v>8.4749999999999996</v>
      </c>
      <c r="AO1181" s="82" t="str">
        <f t="shared" si="82"/>
        <v>200462</v>
      </c>
      <c r="AP1181" s="82">
        <f>VLOOKUP(AO1181,Centros!$AA$2:$AB$490,2,FALSE)</f>
        <v>110018</v>
      </c>
      <c r="AQ1181" s="82" t="str">
        <f>VLOOKUP(AP1181,Centros!$U$2:$V$281,2,FALSE)</f>
        <v>COLEGIO Mª INMACULADA DE CARCAIXENT</v>
      </c>
      <c r="AR1181" s="82" t="str">
        <f>VLOOKUP(A1181,Centros!$AC$2:$AE$349,3,FALSE)</f>
        <v>SMI</v>
      </c>
      <c r="AS1181" s="82">
        <f t="shared" si="83"/>
        <v>110018</v>
      </c>
      <c r="AT1181" s="82">
        <f t="shared" si="81"/>
        <v>20046</v>
      </c>
    </row>
    <row r="1182" spans="1:46" x14ac:dyDescent="0.3">
      <c r="A1182" s="82">
        <v>20028</v>
      </c>
      <c r="B1182" s="82">
        <v>35</v>
      </c>
      <c r="C1182" s="82" t="s">
        <v>10452</v>
      </c>
      <c r="D1182" s="82">
        <v>35</v>
      </c>
      <c r="E1182" s="82" t="s">
        <v>63</v>
      </c>
      <c r="F1182" s="107">
        <v>45908</v>
      </c>
      <c r="G1182" s="82"/>
      <c r="H1182" s="82" t="s">
        <v>10453</v>
      </c>
      <c r="I1182" s="82" t="s">
        <v>10454</v>
      </c>
      <c r="J1182" s="82" t="s">
        <v>10455</v>
      </c>
      <c r="K1182" s="82" t="s">
        <v>10456</v>
      </c>
      <c r="L1182" s="82" t="s">
        <v>10457</v>
      </c>
      <c r="M1182" s="82" t="s">
        <v>10458</v>
      </c>
      <c r="N1182" s="82" t="s">
        <v>163</v>
      </c>
      <c r="O1182" s="82" t="s">
        <v>38</v>
      </c>
      <c r="P1182" s="82">
        <v>300</v>
      </c>
      <c r="Q1182" s="82" t="s">
        <v>78</v>
      </c>
      <c r="R1182" s="82">
        <v>37.5</v>
      </c>
      <c r="S1182" s="82">
        <v>42278</v>
      </c>
      <c r="T1182" s="82" t="s">
        <v>7653</v>
      </c>
      <c r="U1182" s="82" t="s">
        <v>79</v>
      </c>
      <c r="V1182" s="82">
        <v>23347</v>
      </c>
      <c r="W1182" s="82" t="s">
        <v>111</v>
      </c>
      <c r="X1182" s="82" t="s">
        <v>42</v>
      </c>
      <c r="Y1182" s="82" t="s">
        <v>36</v>
      </c>
      <c r="Z1182" s="82">
        <v>0</v>
      </c>
      <c r="AA1182" s="82">
        <v>10</v>
      </c>
      <c r="AB1182" s="82" t="s">
        <v>36</v>
      </c>
      <c r="AC1182" s="82" t="s">
        <v>2905</v>
      </c>
      <c r="AD1182" s="82" t="s">
        <v>44</v>
      </c>
      <c r="AE1182" s="82" t="s">
        <v>45</v>
      </c>
      <c r="AF1182" s="82" t="s">
        <v>5261</v>
      </c>
      <c r="AG1182" s="82" t="s">
        <v>46</v>
      </c>
      <c r="AH1182" s="82">
        <v>615.02</v>
      </c>
      <c r="AI1182" s="82">
        <v>102.5</v>
      </c>
      <c r="AJ1182" s="82">
        <v>238</v>
      </c>
      <c r="AK1182" s="82"/>
      <c r="AL1182" s="82">
        <v>955.52</v>
      </c>
      <c r="AM1182" s="82">
        <v>31.85</v>
      </c>
      <c r="AN1182" s="109">
        <f t="shared" si="80"/>
        <v>10.616666666666667</v>
      </c>
      <c r="AO1182" s="82" t="str">
        <f t="shared" si="82"/>
        <v>200283</v>
      </c>
      <c r="AP1182" s="82">
        <f>VLOOKUP(AO1182,Centros!$AA$2:$AB$490,2,FALSE)</f>
        <v>110082</v>
      </c>
      <c r="AQ1182" s="82" t="str">
        <f>VLOOKUP(AP1182,Centros!$U$2:$V$281,2,FALSE)</f>
        <v>COL. SAN MIGUEL ARCANGEL</v>
      </c>
      <c r="AR1182" s="82" t="str">
        <f>VLOOKUP(A1182,Centros!$AC$2:$AE$349,3,FALSE)</f>
        <v>SMI</v>
      </c>
      <c r="AS1182" s="82">
        <f t="shared" si="83"/>
        <v>110082</v>
      </c>
      <c r="AT1182" s="82">
        <f t="shared" si="81"/>
        <v>20028</v>
      </c>
    </row>
    <row r="1183" spans="1:46" x14ac:dyDescent="0.3">
      <c r="A1183" s="82">
        <v>19208</v>
      </c>
      <c r="B1183" s="82">
        <v>63</v>
      </c>
      <c r="C1183" s="82" t="s">
        <v>5195</v>
      </c>
      <c r="D1183" s="82">
        <v>63</v>
      </c>
      <c r="E1183" s="82" t="s">
        <v>1226</v>
      </c>
      <c r="F1183" s="107">
        <v>45292</v>
      </c>
      <c r="G1183" s="82"/>
      <c r="H1183" s="82" t="s">
        <v>5196</v>
      </c>
      <c r="I1183" s="82" t="s">
        <v>5197</v>
      </c>
      <c r="J1183" s="82" t="s">
        <v>36</v>
      </c>
      <c r="K1183" s="82" t="s">
        <v>5198</v>
      </c>
      <c r="L1183" s="82" t="s">
        <v>109</v>
      </c>
      <c r="M1183" s="82" t="s">
        <v>5199</v>
      </c>
      <c r="N1183" s="82" t="s">
        <v>1243</v>
      </c>
      <c r="O1183" s="82" t="s">
        <v>81</v>
      </c>
      <c r="P1183" s="82">
        <v>100</v>
      </c>
      <c r="Q1183" s="82" t="s">
        <v>2951</v>
      </c>
      <c r="R1183" s="82">
        <v>100</v>
      </c>
      <c r="S1183" s="82">
        <v>43661</v>
      </c>
      <c r="T1183" s="82" t="s">
        <v>1242</v>
      </c>
      <c r="U1183" s="82" t="s">
        <v>5200</v>
      </c>
      <c r="V1183" s="82">
        <v>23027</v>
      </c>
      <c r="W1183" s="82" t="s">
        <v>111</v>
      </c>
      <c r="X1183" s="82" t="s">
        <v>51</v>
      </c>
      <c r="Y1183" s="82" t="s">
        <v>52</v>
      </c>
      <c r="Z1183" s="82">
        <v>0</v>
      </c>
      <c r="AA1183" s="82">
        <v>4</v>
      </c>
      <c r="AB1183" s="82" t="s">
        <v>36</v>
      </c>
      <c r="AC1183" s="82" t="s">
        <v>2906</v>
      </c>
      <c r="AD1183" s="82" t="s">
        <v>44</v>
      </c>
      <c r="AE1183" s="82" t="s">
        <v>45</v>
      </c>
      <c r="AF1183" s="82" t="s">
        <v>36</v>
      </c>
      <c r="AG1183" s="82" t="s">
        <v>46</v>
      </c>
      <c r="AH1183" s="82">
        <v>2223.92</v>
      </c>
      <c r="AI1183" s="82"/>
      <c r="AJ1183" s="82">
        <v>-1811.55</v>
      </c>
      <c r="AK1183" s="82"/>
      <c r="AL1183" s="82">
        <v>412.37</v>
      </c>
      <c r="AM1183" s="82">
        <v>13.75</v>
      </c>
      <c r="AN1183" s="109">
        <f t="shared" si="80"/>
        <v>1.71875</v>
      </c>
      <c r="AO1183" s="82" t="str">
        <f t="shared" si="82"/>
        <v>192083</v>
      </c>
      <c r="AP1183" s="82">
        <f>VLOOKUP(AO1183,Centros!$AA$2:$AB$490,2,FALSE)</f>
        <v>110025</v>
      </c>
      <c r="AQ1183" s="82" t="str">
        <f>VLOOKUP(AP1183,Centros!$U$2:$V$281,2,FALSE)</f>
        <v>COLEGIO TERESIANAS GANDUXER</v>
      </c>
      <c r="AR1183" s="82" t="str">
        <f>VLOOKUP(A1183,Centros!$AC$2:$AE$349,3,FALSE)</f>
        <v>ALGADI</v>
      </c>
      <c r="AS1183" s="82">
        <f t="shared" si="83"/>
        <v>110025</v>
      </c>
      <c r="AT1183" s="82">
        <f t="shared" si="81"/>
        <v>19208</v>
      </c>
    </row>
    <row r="1184" spans="1:46" x14ac:dyDescent="0.3">
      <c r="A1184" s="82">
        <v>19228</v>
      </c>
      <c r="B1184" s="82">
        <v>194</v>
      </c>
      <c r="C1184" s="82" t="s">
        <v>10459</v>
      </c>
      <c r="D1184" s="82">
        <v>194</v>
      </c>
      <c r="E1184" s="82" t="s">
        <v>35</v>
      </c>
      <c r="F1184" s="107">
        <v>45931</v>
      </c>
      <c r="G1184" s="82"/>
      <c r="H1184" s="82" t="s">
        <v>10460</v>
      </c>
      <c r="I1184" s="82" t="s">
        <v>10461</v>
      </c>
      <c r="J1184" s="82" t="s">
        <v>10462</v>
      </c>
      <c r="K1184" s="82" t="s">
        <v>10462</v>
      </c>
      <c r="L1184" s="82" t="s">
        <v>10463</v>
      </c>
      <c r="M1184" s="82" t="s">
        <v>10464</v>
      </c>
      <c r="N1184" s="82" t="s">
        <v>174</v>
      </c>
      <c r="O1184" s="82" t="s">
        <v>38</v>
      </c>
      <c r="P1184" s="82">
        <v>300</v>
      </c>
      <c r="Q1184" s="82" t="s">
        <v>57</v>
      </c>
      <c r="R1184" s="82">
        <v>38.46</v>
      </c>
      <c r="S1184" s="82">
        <v>42255</v>
      </c>
      <c r="T1184" s="82" t="s">
        <v>8305</v>
      </c>
      <c r="U1184" s="82" t="s">
        <v>90</v>
      </c>
      <c r="V1184" s="82">
        <v>32059</v>
      </c>
      <c r="W1184" s="82" t="s">
        <v>158</v>
      </c>
      <c r="X1184" s="82" t="s">
        <v>42</v>
      </c>
      <c r="Y1184" s="82" t="s">
        <v>36</v>
      </c>
      <c r="Z1184" s="82">
        <v>0</v>
      </c>
      <c r="AA1184" s="82">
        <v>10</v>
      </c>
      <c r="AB1184" s="82" t="s">
        <v>818</v>
      </c>
      <c r="AC1184" s="82" t="s">
        <v>2825</v>
      </c>
      <c r="AD1184" s="82" t="s">
        <v>92</v>
      </c>
      <c r="AE1184" s="82" t="s">
        <v>61</v>
      </c>
      <c r="AF1184" s="82" t="s">
        <v>36</v>
      </c>
      <c r="AG1184" s="82" t="s">
        <v>46</v>
      </c>
      <c r="AH1184" s="82">
        <v>553.64</v>
      </c>
      <c r="AI1184" s="82">
        <v>84.1</v>
      </c>
      <c r="AJ1184" s="82">
        <v>217.93</v>
      </c>
      <c r="AK1184" s="82"/>
      <c r="AL1184" s="82">
        <v>855.67</v>
      </c>
      <c r="AM1184" s="82">
        <v>27.6</v>
      </c>
      <c r="AN1184" s="109">
        <f t="shared" ref="AN1184:AN1210" si="84">AM1184/(+(+R1184*8)/100)</f>
        <v>8.9703588143525739</v>
      </c>
      <c r="AO1184" s="82" t="str">
        <f t="shared" si="82"/>
        <v>1922825</v>
      </c>
      <c r="AP1184" s="82">
        <f>VLOOKUP(AO1184,Centros!$AA$2:$AB$490,2,FALSE)</f>
        <v>110056</v>
      </c>
      <c r="AQ1184" s="82" t="str">
        <f>VLOOKUP(AP1184,Centros!$U$2:$V$281,2,FALSE)</f>
        <v>COLEGIO RAIMUNDO LULIO</v>
      </c>
      <c r="AR1184" s="82" t="str">
        <f>VLOOKUP(A1184,Centros!$AC$2:$AE$349,3,FALSE)</f>
        <v>ALGADI</v>
      </c>
      <c r="AS1184" s="82">
        <f t="shared" si="83"/>
        <v>110056</v>
      </c>
      <c r="AT1184" s="82">
        <f t="shared" ref="AT1184:AT1210" si="85">+A1184</f>
        <v>19228</v>
      </c>
    </row>
    <row r="1185" spans="1:46" x14ac:dyDescent="0.3">
      <c r="A1185" s="82">
        <v>19228</v>
      </c>
      <c r="B1185" s="82">
        <v>665</v>
      </c>
      <c r="C1185" s="82" t="s">
        <v>7280</v>
      </c>
      <c r="D1185" s="82">
        <v>665</v>
      </c>
      <c r="E1185" s="82" t="s">
        <v>35</v>
      </c>
      <c r="F1185" s="107">
        <v>45894</v>
      </c>
      <c r="G1185" s="82"/>
      <c r="H1185" s="82" t="s">
        <v>10465</v>
      </c>
      <c r="I1185" s="82" t="s">
        <v>7281</v>
      </c>
      <c r="J1185" s="82" t="s">
        <v>36</v>
      </c>
      <c r="K1185" s="82" t="s">
        <v>7282</v>
      </c>
      <c r="L1185" s="82" t="s">
        <v>7283</v>
      </c>
      <c r="M1185" s="82" t="s">
        <v>7284</v>
      </c>
      <c r="N1185" s="82" t="s">
        <v>263</v>
      </c>
      <c r="O1185" s="82" t="s">
        <v>38</v>
      </c>
      <c r="P1185" s="82">
        <v>300</v>
      </c>
      <c r="Q1185" s="82" t="s">
        <v>57</v>
      </c>
      <c r="R1185" s="82">
        <v>51.28</v>
      </c>
      <c r="S1185" s="82">
        <v>44776</v>
      </c>
      <c r="T1185" s="82" t="s">
        <v>5253</v>
      </c>
      <c r="U1185" s="82" t="s">
        <v>90</v>
      </c>
      <c r="V1185" s="82">
        <v>29041</v>
      </c>
      <c r="W1185" s="82" t="s">
        <v>59</v>
      </c>
      <c r="X1185" s="82" t="s">
        <v>42</v>
      </c>
      <c r="Y1185" s="82" t="s">
        <v>60</v>
      </c>
      <c r="Z1185" s="82">
        <v>0</v>
      </c>
      <c r="AA1185" s="82">
        <v>10</v>
      </c>
      <c r="AB1185" s="82" t="s">
        <v>818</v>
      </c>
      <c r="AC1185" s="82" t="s">
        <v>2825</v>
      </c>
      <c r="AD1185" s="82" t="s">
        <v>92</v>
      </c>
      <c r="AE1185" s="82" t="s">
        <v>83</v>
      </c>
      <c r="AF1185" s="82" t="s">
        <v>222</v>
      </c>
      <c r="AG1185" s="82" t="s">
        <v>55</v>
      </c>
      <c r="AH1185" s="82">
        <v>694.38</v>
      </c>
      <c r="AI1185" s="82">
        <v>105.47</v>
      </c>
      <c r="AJ1185" s="82">
        <v>273.31</v>
      </c>
      <c r="AK1185" s="82"/>
      <c r="AL1185" s="82">
        <v>1073.1600000000001</v>
      </c>
      <c r="AM1185" s="82">
        <v>34.619999999999997</v>
      </c>
      <c r="AN1185" s="109">
        <f t="shared" si="84"/>
        <v>8.4389625585023396</v>
      </c>
      <c r="AO1185" s="82" t="str">
        <f t="shared" si="82"/>
        <v>1922813</v>
      </c>
      <c r="AP1185" s="82">
        <f>VLOOKUP(AO1185,Centros!$AA$2:$AB$490,2,FALSE)</f>
        <v>110111</v>
      </c>
      <c r="AQ1185" s="82" t="str">
        <f>VLOOKUP(AP1185,Centros!$U$2:$V$281,2,FALSE)</f>
        <v>COLEGIO SAGRADO CORAZON REPARADORAS</v>
      </c>
      <c r="AR1185" s="82" t="str">
        <f>VLOOKUP(A1185,Centros!$AC$2:$AE$349,3,FALSE)</f>
        <v>ALGADI</v>
      </c>
      <c r="AS1185" s="82">
        <f t="shared" si="83"/>
        <v>110111</v>
      </c>
      <c r="AT1185" s="82">
        <f t="shared" si="85"/>
        <v>19228</v>
      </c>
    </row>
    <row r="1186" spans="1:46" x14ac:dyDescent="0.3">
      <c r="A1186" s="82">
        <v>19208</v>
      </c>
      <c r="B1186" s="82">
        <v>44</v>
      </c>
      <c r="C1186" s="82" t="s">
        <v>7285</v>
      </c>
      <c r="D1186" s="82">
        <v>44</v>
      </c>
      <c r="E1186" s="82" t="s">
        <v>1226</v>
      </c>
      <c r="F1186" s="107">
        <v>45894</v>
      </c>
      <c r="G1186" s="82"/>
      <c r="H1186" s="82" t="s">
        <v>7286</v>
      </c>
      <c r="I1186" s="82" t="s">
        <v>7287</v>
      </c>
      <c r="J1186" s="82" t="s">
        <v>36</v>
      </c>
      <c r="K1186" s="82" t="s">
        <v>7288</v>
      </c>
      <c r="L1186" s="82" t="s">
        <v>7289</v>
      </c>
      <c r="M1186" s="82" t="s">
        <v>7290</v>
      </c>
      <c r="N1186" s="82" t="s">
        <v>1227</v>
      </c>
      <c r="O1186" s="82" t="s">
        <v>81</v>
      </c>
      <c r="P1186" s="82">
        <v>300</v>
      </c>
      <c r="Q1186" s="82" t="s">
        <v>78</v>
      </c>
      <c r="R1186" s="82">
        <v>50</v>
      </c>
      <c r="S1186" s="82">
        <v>44805</v>
      </c>
      <c r="T1186" s="82" t="s">
        <v>1228</v>
      </c>
      <c r="U1186" s="82" t="s">
        <v>82</v>
      </c>
      <c r="V1186" s="82">
        <v>27104</v>
      </c>
      <c r="W1186" s="82" t="s">
        <v>70</v>
      </c>
      <c r="X1186" s="82" t="s">
        <v>42</v>
      </c>
      <c r="Y1186" s="82" t="s">
        <v>66</v>
      </c>
      <c r="Z1186" s="82">
        <v>0</v>
      </c>
      <c r="AA1186" s="82">
        <v>10</v>
      </c>
      <c r="AB1186" s="82" t="s">
        <v>36</v>
      </c>
      <c r="AC1186" s="82" t="s">
        <v>2906</v>
      </c>
      <c r="AD1186" s="82" t="s">
        <v>44</v>
      </c>
      <c r="AE1186" s="82" t="s">
        <v>1236</v>
      </c>
      <c r="AF1186" s="82" t="s">
        <v>40</v>
      </c>
      <c r="AG1186" s="82" t="s">
        <v>46</v>
      </c>
      <c r="AH1186" s="82">
        <v>747.93</v>
      </c>
      <c r="AI1186" s="82">
        <v>124.61</v>
      </c>
      <c r="AJ1186" s="82">
        <v>279.83999999999997</v>
      </c>
      <c r="AK1186" s="82"/>
      <c r="AL1186" s="82">
        <v>1152.3800000000001</v>
      </c>
      <c r="AM1186" s="82">
        <v>37.17</v>
      </c>
      <c r="AN1186" s="109">
        <f t="shared" si="84"/>
        <v>9.2925000000000004</v>
      </c>
      <c r="AO1186" s="82" t="str">
        <f t="shared" si="82"/>
        <v>192081</v>
      </c>
      <c r="AP1186" s="82">
        <f>VLOOKUP(AO1186,Centros!$AA$2:$AB$490,2,FALSE)</f>
        <v>110067</v>
      </c>
      <c r="AQ1186" s="82" t="str">
        <f>VLOOKUP(AP1186,Centros!$U$2:$V$281,2,FALSE)</f>
        <v>COL-LEGI PADRE DAMIAN VALLVIDRERA</v>
      </c>
      <c r="AR1186" s="82" t="str">
        <f>VLOOKUP(A1186,Centros!$AC$2:$AE$349,3,FALSE)</f>
        <v>ALGADI</v>
      </c>
      <c r="AS1186" s="82">
        <f t="shared" si="83"/>
        <v>110067</v>
      </c>
      <c r="AT1186" s="82">
        <f t="shared" si="85"/>
        <v>19208</v>
      </c>
    </row>
    <row r="1187" spans="1:46" x14ac:dyDescent="0.3">
      <c r="A1187" s="82">
        <v>19208</v>
      </c>
      <c r="B1187" s="82">
        <v>21</v>
      </c>
      <c r="C1187" s="82" t="s">
        <v>5201</v>
      </c>
      <c r="D1187" s="82">
        <v>21</v>
      </c>
      <c r="E1187" s="82" t="s">
        <v>1226</v>
      </c>
      <c r="F1187" s="107">
        <v>45778</v>
      </c>
      <c r="G1187" s="82"/>
      <c r="H1187" s="82" t="s">
        <v>5202</v>
      </c>
      <c r="I1187" s="82" t="s">
        <v>5203</v>
      </c>
      <c r="J1187" s="82" t="s">
        <v>36</v>
      </c>
      <c r="K1187" s="82" t="s">
        <v>5204</v>
      </c>
      <c r="L1187" s="82" t="s">
        <v>5205</v>
      </c>
      <c r="M1187" s="82" t="s">
        <v>5206</v>
      </c>
      <c r="N1187" s="82" t="s">
        <v>1227</v>
      </c>
      <c r="O1187" s="82" t="s">
        <v>81</v>
      </c>
      <c r="P1187" s="82">
        <v>200</v>
      </c>
      <c r="Q1187" s="82" t="s">
        <v>2925</v>
      </c>
      <c r="R1187" s="82">
        <v>81.25</v>
      </c>
      <c r="S1187" s="82">
        <v>38639</v>
      </c>
      <c r="T1187" s="82" t="s">
        <v>1228</v>
      </c>
      <c r="U1187" s="82" t="s">
        <v>257</v>
      </c>
      <c r="V1187" s="82">
        <v>26178</v>
      </c>
      <c r="W1187" s="82" t="s">
        <v>70</v>
      </c>
      <c r="X1187" s="82" t="s">
        <v>42</v>
      </c>
      <c r="Y1187" s="82" t="s">
        <v>36</v>
      </c>
      <c r="Z1187" s="82">
        <v>0</v>
      </c>
      <c r="AA1187" s="82">
        <v>10</v>
      </c>
      <c r="AB1187" s="82" t="s">
        <v>36</v>
      </c>
      <c r="AC1187" s="82" t="s">
        <v>2906</v>
      </c>
      <c r="AD1187" s="82" t="s">
        <v>44</v>
      </c>
      <c r="AE1187" s="82" t="s">
        <v>83</v>
      </c>
      <c r="AF1187" s="82" t="s">
        <v>257</v>
      </c>
      <c r="AG1187" s="82" t="s">
        <v>46</v>
      </c>
      <c r="AH1187" s="82">
        <v>1295.3599999999999</v>
      </c>
      <c r="AI1187" s="82">
        <v>206.37</v>
      </c>
      <c r="AJ1187" s="82">
        <v>481.6</v>
      </c>
      <c r="AK1187" s="82"/>
      <c r="AL1187" s="82">
        <v>1983.33</v>
      </c>
      <c r="AM1187" s="82">
        <v>63.98</v>
      </c>
      <c r="AN1187" s="109">
        <f t="shared" si="84"/>
        <v>9.8430769230769233</v>
      </c>
      <c r="AO1187" s="82" t="str">
        <f t="shared" si="82"/>
        <v>192081</v>
      </c>
      <c r="AP1187" s="82">
        <f>VLOOKUP(AO1187,Centros!$AA$2:$AB$490,2,FALSE)</f>
        <v>110067</v>
      </c>
      <c r="AQ1187" s="82" t="str">
        <f>VLOOKUP(AP1187,Centros!$U$2:$V$281,2,FALSE)</f>
        <v>COL-LEGI PADRE DAMIAN VALLVIDRERA</v>
      </c>
      <c r="AR1187" s="82" t="str">
        <f>VLOOKUP(A1187,Centros!$AC$2:$AE$349,3,FALSE)</f>
        <v>ALGADI</v>
      </c>
      <c r="AS1187" s="82">
        <f t="shared" si="83"/>
        <v>110067</v>
      </c>
      <c r="AT1187" s="82">
        <f t="shared" si="85"/>
        <v>19208</v>
      </c>
    </row>
    <row r="1188" spans="1:46" x14ac:dyDescent="0.3">
      <c r="A1188" s="82">
        <v>19228</v>
      </c>
      <c r="B1188" s="82">
        <v>666</v>
      </c>
      <c r="C1188" s="82" t="s">
        <v>7292</v>
      </c>
      <c r="D1188" s="82">
        <v>666</v>
      </c>
      <c r="E1188" s="82" t="s">
        <v>35</v>
      </c>
      <c r="F1188" s="107">
        <v>45894</v>
      </c>
      <c r="G1188" s="82"/>
      <c r="H1188" s="82" t="s">
        <v>7293</v>
      </c>
      <c r="I1188" s="82" t="s">
        <v>7294</v>
      </c>
      <c r="J1188" s="82" t="s">
        <v>36</v>
      </c>
      <c r="K1188" s="82" t="s">
        <v>7295</v>
      </c>
      <c r="L1188" s="82" t="s">
        <v>7283</v>
      </c>
      <c r="M1188" s="82" t="s">
        <v>7296</v>
      </c>
      <c r="N1188" s="82" t="s">
        <v>263</v>
      </c>
      <c r="O1188" s="82" t="s">
        <v>38</v>
      </c>
      <c r="P1188" s="82">
        <v>300</v>
      </c>
      <c r="Q1188" s="82" t="s">
        <v>57</v>
      </c>
      <c r="R1188" s="82">
        <v>64.099999999999994</v>
      </c>
      <c r="S1188" s="82">
        <v>41229</v>
      </c>
      <c r="T1188" s="82" t="s">
        <v>5253</v>
      </c>
      <c r="U1188" s="82" t="s">
        <v>249</v>
      </c>
      <c r="V1188" s="82">
        <v>19925</v>
      </c>
      <c r="W1188" s="82" t="s">
        <v>59</v>
      </c>
      <c r="X1188" s="82" t="s">
        <v>51</v>
      </c>
      <c r="Y1188" s="82" t="s">
        <v>60</v>
      </c>
      <c r="Z1188" s="82">
        <v>0</v>
      </c>
      <c r="AA1188" s="82">
        <v>9</v>
      </c>
      <c r="AB1188" s="82" t="s">
        <v>818</v>
      </c>
      <c r="AC1188" s="82" t="s">
        <v>2905</v>
      </c>
      <c r="AD1188" s="82" t="s">
        <v>44</v>
      </c>
      <c r="AE1188" s="82" t="s">
        <v>251</v>
      </c>
      <c r="AF1188" s="82" t="s">
        <v>158</v>
      </c>
      <c r="AG1188" s="82" t="s">
        <v>55</v>
      </c>
      <c r="AH1188" s="82">
        <v>720.16</v>
      </c>
      <c r="AI1188" s="82">
        <v>120.03</v>
      </c>
      <c r="AJ1188" s="82">
        <v>326.92</v>
      </c>
      <c r="AK1188" s="82"/>
      <c r="AL1188" s="82">
        <v>1167.1099999999999</v>
      </c>
      <c r="AM1188" s="82">
        <v>38.9</v>
      </c>
      <c r="AN1188" s="109">
        <f t="shared" si="84"/>
        <v>7.5858034321372863</v>
      </c>
      <c r="AO1188" s="82" t="str">
        <f t="shared" si="82"/>
        <v>1922813</v>
      </c>
      <c r="AP1188" s="82">
        <f>VLOOKUP(AO1188,Centros!$AA$2:$AB$490,2,FALSE)</f>
        <v>110111</v>
      </c>
      <c r="AQ1188" s="82" t="str">
        <f>VLOOKUP(AP1188,Centros!$U$2:$V$281,2,FALSE)</f>
        <v>COLEGIO SAGRADO CORAZON REPARADORAS</v>
      </c>
      <c r="AR1188" s="82" t="str">
        <f>VLOOKUP(A1188,Centros!$AC$2:$AE$349,3,FALSE)</f>
        <v>ALGADI</v>
      </c>
      <c r="AS1188" s="82">
        <f t="shared" si="83"/>
        <v>110111</v>
      </c>
      <c r="AT1188" s="82">
        <f t="shared" si="85"/>
        <v>19228</v>
      </c>
    </row>
    <row r="1189" spans="1:46" x14ac:dyDescent="0.3">
      <c r="A1189" s="82">
        <v>19228</v>
      </c>
      <c r="B1189" s="82">
        <v>2053</v>
      </c>
      <c r="C1189" s="82" t="s">
        <v>2859</v>
      </c>
      <c r="D1189" s="82">
        <v>2053</v>
      </c>
      <c r="E1189" s="82" t="s">
        <v>35</v>
      </c>
      <c r="F1189" s="107">
        <v>45901</v>
      </c>
      <c r="G1189" s="82"/>
      <c r="H1189" s="82" t="s">
        <v>2860</v>
      </c>
      <c r="I1189" s="82" t="s">
        <v>2861</v>
      </c>
      <c r="J1189" s="82" t="s">
        <v>2862</v>
      </c>
      <c r="K1189" s="82" t="s">
        <v>2863</v>
      </c>
      <c r="L1189" s="82" t="s">
        <v>2864</v>
      </c>
      <c r="M1189" s="82" t="s">
        <v>2865</v>
      </c>
      <c r="N1189" s="82" t="s">
        <v>334</v>
      </c>
      <c r="O1189" s="82" t="s">
        <v>38</v>
      </c>
      <c r="P1189" s="82">
        <v>510</v>
      </c>
      <c r="Q1189" s="82" t="s">
        <v>48</v>
      </c>
      <c r="R1189" s="82">
        <v>97.5</v>
      </c>
      <c r="S1189" s="82">
        <v>45901</v>
      </c>
      <c r="T1189" s="82" t="s">
        <v>2830</v>
      </c>
      <c r="U1189" s="82" t="s">
        <v>40</v>
      </c>
      <c r="V1189" s="82">
        <v>33076</v>
      </c>
      <c r="W1189" s="82" t="s">
        <v>80</v>
      </c>
      <c r="X1189" s="82" t="s">
        <v>42</v>
      </c>
      <c r="Y1189" s="82" t="s">
        <v>36</v>
      </c>
      <c r="Z1189" s="82">
        <v>0</v>
      </c>
      <c r="AA1189" s="82">
        <v>10</v>
      </c>
      <c r="AB1189" s="82" t="s">
        <v>36</v>
      </c>
      <c r="AC1189" s="82" t="s">
        <v>2905</v>
      </c>
      <c r="AD1189" s="82" t="s">
        <v>44</v>
      </c>
      <c r="AE1189" s="82" t="s">
        <v>45</v>
      </c>
      <c r="AF1189" s="82" t="s">
        <v>40</v>
      </c>
      <c r="AG1189" s="82" t="s">
        <v>46</v>
      </c>
      <c r="AH1189" s="82">
        <v>1169.82</v>
      </c>
      <c r="AI1189" s="82">
        <v>176.76</v>
      </c>
      <c r="AJ1189" s="82">
        <v>477.61</v>
      </c>
      <c r="AK1189" s="82"/>
      <c r="AL1189" s="82">
        <v>1824.19</v>
      </c>
      <c r="AM1189" s="82">
        <v>60.81</v>
      </c>
      <c r="AN1189" s="109">
        <f t="shared" si="84"/>
        <v>7.7961538461538469</v>
      </c>
      <c r="AO1189" s="82" t="str">
        <f t="shared" si="82"/>
        <v>192287</v>
      </c>
      <c r="AP1189" s="82">
        <f>VLOOKUP(AO1189,Centros!$AA$2:$AB$490,2,FALSE)</f>
        <v>120028</v>
      </c>
      <c r="AQ1189" s="82" t="str">
        <f>VLOOKUP(AP1189,Centros!$U$2:$V$281,2,FALSE)</f>
        <v>C.M.STA.MARIA DEL PINO</v>
      </c>
      <c r="AR1189" s="82" t="str">
        <f>VLOOKUP(A1189,Centros!$AC$2:$AE$349,3,FALSE)</f>
        <v>ALGADI</v>
      </c>
      <c r="AS1189" s="82">
        <f t="shared" si="83"/>
        <v>120028</v>
      </c>
      <c r="AT1189" s="82">
        <f t="shared" si="85"/>
        <v>19228</v>
      </c>
    </row>
    <row r="1190" spans="1:46" x14ac:dyDescent="0.3">
      <c r="A1190" s="82">
        <v>19228</v>
      </c>
      <c r="B1190" s="82">
        <v>1603</v>
      </c>
      <c r="C1190" s="82" t="s">
        <v>1311</v>
      </c>
      <c r="D1190" s="82">
        <v>1603</v>
      </c>
      <c r="E1190" s="82" t="s">
        <v>35</v>
      </c>
      <c r="F1190" s="107">
        <v>45717</v>
      </c>
      <c r="G1190" s="82"/>
      <c r="H1190" s="82" t="s">
        <v>1319</v>
      </c>
      <c r="I1190" s="82" t="s">
        <v>1320</v>
      </c>
      <c r="J1190" s="82" t="s">
        <v>36</v>
      </c>
      <c r="K1190" s="82" t="s">
        <v>1321</v>
      </c>
      <c r="L1190" s="82" t="s">
        <v>101</v>
      </c>
      <c r="M1190" s="82" t="s">
        <v>1322</v>
      </c>
      <c r="N1190" s="82" t="s">
        <v>37</v>
      </c>
      <c r="O1190" s="82" t="s">
        <v>38</v>
      </c>
      <c r="P1190" s="82">
        <v>300</v>
      </c>
      <c r="Q1190" s="82" t="s">
        <v>78</v>
      </c>
      <c r="R1190" s="82">
        <v>50</v>
      </c>
      <c r="S1190" s="82">
        <v>45608</v>
      </c>
      <c r="T1190" s="82" t="s">
        <v>2849</v>
      </c>
      <c r="U1190" s="82" t="s">
        <v>40</v>
      </c>
      <c r="V1190" s="82">
        <v>37061</v>
      </c>
      <c r="W1190" s="82" t="s">
        <v>247</v>
      </c>
      <c r="X1190" s="82" t="s">
        <v>51</v>
      </c>
      <c r="Y1190" s="82" t="s">
        <v>52</v>
      </c>
      <c r="Z1190" s="82">
        <v>0</v>
      </c>
      <c r="AA1190" s="82">
        <v>10</v>
      </c>
      <c r="AB1190" s="82" t="s">
        <v>36</v>
      </c>
      <c r="AC1190" s="82" t="s">
        <v>2905</v>
      </c>
      <c r="AD1190" s="82" t="s">
        <v>44</v>
      </c>
      <c r="AE1190" s="82" t="s">
        <v>45</v>
      </c>
      <c r="AF1190" s="82" t="s">
        <v>40</v>
      </c>
      <c r="AG1190" s="82" t="s">
        <v>46</v>
      </c>
      <c r="AH1190" s="82">
        <v>650</v>
      </c>
      <c r="AI1190" s="82">
        <v>108.33</v>
      </c>
      <c r="AJ1190" s="82">
        <v>245.47</v>
      </c>
      <c r="AK1190" s="82"/>
      <c r="AL1190" s="82">
        <v>1003.8</v>
      </c>
      <c r="AM1190" s="82">
        <v>33.46</v>
      </c>
      <c r="AN1190" s="109">
        <f t="shared" si="84"/>
        <v>8.3650000000000002</v>
      </c>
      <c r="AO1190" s="82" t="str">
        <f t="shared" si="82"/>
        <v>1922855</v>
      </c>
      <c r="AP1190" s="82">
        <f>VLOOKUP(AO1190,Centros!$AA$2:$AB$490,2,FALSE)</f>
        <v>888888</v>
      </c>
      <c r="AQ1190" s="82" t="str">
        <f>VLOOKUP(AP1190,Centros!$U$2:$V$281,2,FALSE)</f>
        <v>CORRETURNOS/RAPPELS</v>
      </c>
      <c r="AR1190" s="82" t="str">
        <f>VLOOKUP(A1190,Centros!$AC$2:$AE$349,3,FALSE)</f>
        <v>ALGADI</v>
      </c>
      <c r="AS1190" s="82">
        <f t="shared" si="83"/>
        <v>888888</v>
      </c>
      <c r="AT1190" s="82">
        <f t="shared" si="85"/>
        <v>19228</v>
      </c>
    </row>
    <row r="1191" spans="1:46" x14ac:dyDescent="0.3">
      <c r="A1191" s="82">
        <v>19228</v>
      </c>
      <c r="B1191" s="82">
        <v>46</v>
      </c>
      <c r="C1191" s="82" t="s">
        <v>7297</v>
      </c>
      <c r="D1191" s="82">
        <v>46</v>
      </c>
      <c r="E1191" s="82" t="s">
        <v>35</v>
      </c>
      <c r="F1191" s="107">
        <v>45904</v>
      </c>
      <c r="G1191" s="82"/>
      <c r="H1191" s="82" t="s">
        <v>7298</v>
      </c>
      <c r="I1191" s="82" t="s">
        <v>7299</v>
      </c>
      <c r="J1191" s="82" t="s">
        <v>36</v>
      </c>
      <c r="K1191" s="82" t="s">
        <v>7300</v>
      </c>
      <c r="L1191" s="82" t="s">
        <v>7301</v>
      </c>
      <c r="M1191" s="82" t="s">
        <v>7302</v>
      </c>
      <c r="N1191" s="82" t="s">
        <v>196</v>
      </c>
      <c r="O1191" s="82" t="s">
        <v>38</v>
      </c>
      <c r="P1191" s="82">
        <v>300</v>
      </c>
      <c r="Q1191" s="82" t="s">
        <v>78</v>
      </c>
      <c r="R1191" s="82">
        <v>62.5</v>
      </c>
      <c r="S1191" s="82">
        <v>42261</v>
      </c>
      <c r="T1191" s="82" t="s">
        <v>49</v>
      </c>
      <c r="U1191" s="82" t="s">
        <v>40</v>
      </c>
      <c r="V1191" s="82">
        <v>28285</v>
      </c>
      <c r="W1191" s="82" t="s">
        <v>50</v>
      </c>
      <c r="X1191" s="82" t="s">
        <v>42</v>
      </c>
      <c r="Y1191" s="82" t="s">
        <v>36</v>
      </c>
      <c r="Z1191" s="82">
        <v>0</v>
      </c>
      <c r="AA1191" s="82">
        <v>10</v>
      </c>
      <c r="AB1191" s="82" t="s">
        <v>36</v>
      </c>
      <c r="AC1191" s="82" t="s">
        <v>2905</v>
      </c>
      <c r="AD1191" s="82" t="s">
        <v>44</v>
      </c>
      <c r="AE1191" s="82" t="s">
        <v>53</v>
      </c>
      <c r="AF1191" s="82" t="s">
        <v>40</v>
      </c>
      <c r="AG1191" s="82" t="s">
        <v>46</v>
      </c>
      <c r="AH1191" s="82">
        <v>825.96</v>
      </c>
      <c r="AI1191" s="82">
        <v>113.3</v>
      </c>
      <c r="AJ1191" s="82">
        <v>306.83</v>
      </c>
      <c r="AK1191" s="82"/>
      <c r="AL1191" s="82">
        <v>1246.0899999999999</v>
      </c>
      <c r="AM1191" s="82">
        <v>41.54</v>
      </c>
      <c r="AN1191" s="109">
        <f t="shared" si="84"/>
        <v>8.3079999999999998</v>
      </c>
      <c r="AO1191" s="82" t="str">
        <f t="shared" si="82"/>
        <v>1922812</v>
      </c>
      <c r="AP1191" s="82">
        <f>VLOOKUP(AO1191,Centros!$AA$2:$AB$490,2,FALSE)</f>
        <v>110064</v>
      </c>
      <c r="AQ1191" s="82" t="str">
        <f>VLOOKUP(AP1191,Centros!$U$2:$V$281,2,FALSE)</f>
        <v>COLEGIO SAGRADA FAMILIA</v>
      </c>
      <c r="AR1191" s="82" t="str">
        <f>VLOOKUP(A1191,Centros!$AC$2:$AE$349,3,FALSE)</f>
        <v>ALGADI</v>
      </c>
      <c r="AS1191" s="82">
        <f t="shared" si="83"/>
        <v>110064</v>
      </c>
      <c r="AT1191" s="82">
        <f t="shared" si="85"/>
        <v>19228</v>
      </c>
    </row>
    <row r="1192" spans="1:46" x14ac:dyDescent="0.3">
      <c r="A1192" s="82">
        <v>19250</v>
      </c>
      <c r="B1192" s="82">
        <v>3</v>
      </c>
      <c r="C1192" s="82" t="s">
        <v>10466</v>
      </c>
      <c r="D1192" s="82">
        <v>3</v>
      </c>
      <c r="E1192" s="82" t="s">
        <v>2887</v>
      </c>
      <c r="F1192" s="107">
        <v>45901</v>
      </c>
      <c r="G1192" s="82"/>
      <c r="H1192" s="82" t="s">
        <v>10467</v>
      </c>
      <c r="I1192" s="82" t="s">
        <v>10468</v>
      </c>
      <c r="J1192" s="82" t="s">
        <v>36</v>
      </c>
      <c r="K1192" s="82" t="s">
        <v>10469</v>
      </c>
      <c r="L1192" s="82" t="s">
        <v>6755</v>
      </c>
      <c r="M1192" s="82" t="s">
        <v>10470</v>
      </c>
      <c r="N1192" s="82" t="s">
        <v>2888</v>
      </c>
      <c r="O1192" s="82" t="s">
        <v>2703</v>
      </c>
      <c r="P1192" s="82">
        <v>300</v>
      </c>
      <c r="Q1192" s="82" t="s">
        <v>78</v>
      </c>
      <c r="R1192" s="82">
        <v>64.319999999999993</v>
      </c>
      <c r="S1192" s="82">
        <v>40788</v>
      </c>
      <c r="T1192" s="82" t="s">
        <v>3785</v>
      </c>
      <c r="U1192" s="82" t="s">
        <v>90</v>
      </c>
      <c r="V1192" s="82">
        <v>27681</v>
      </c>
      <c r="W1192" s="82" t="s">
        <v>70</v>
      </c>
      <c r="X1192" s="82" t="s">
        <v>42</v>
      </c>
      <c r="Y1192" s="82" t="s">
        <v>52</v>
      </c>
      <c r="Z1192" s="82">
        <v>0</v>
      </c>
      <c r="AA1192" s="82">
        <v>10</v>
      </c>
      <c r="AB1192" s="82" t="s">
        <v>36</v>
      </c>
      <c r="AC1192" s="82" t="s">
        <v>2889</v>
      </c>
      <c r="AD1192" s="82" t="s">
        <v>2890</v>
      </c>
      <c r="AE1192" s="82" t="s">
        <v>45</v>
      </c>
      <c r="AF1192" s="82" t="s">
        <v>242</v>
      </c>
      <c r="AG1192" s="82" t="s">
        <v>46</v>
      </c>
      <c r="AH1192" s="82">
        <v>892.79</v>
      </c>
      <c r="AI1192" s="82">
        <v>121.93</v>
      </c>
      <c r="AJ1192" s="82">
        <v>325.42</v>
      </c>
      <c r="AK1192" s="82"/>
      <c r="AL1192" s="82">
        <v>1340.14</v>
      </c>
      <c r="AM1192" s="82">
        <v>43.23</v>
      </c>
      <c r="AN1192" s="109">
        <f t="shared" si="84"/>
        <v>8.4013526119402986</v>
      </c>
      <c r="AO1192" s="82">
        <v>192501</v>
      </c>
      <c r="AP1192" s="82">
        <f>VLOOKUP(AO1192,Centros!$AA$2:$AB$490,2,FALSE)</f>
        <v>110035</v>
      </c>
      <c r="AQ1192" s="82" t="str">
        <f>VLOOKUP(AP1192,Centros!$U$2:$V$281,2,FALSE)</f>
        <v>COLEGIO CLARETIANAS ZARAGOZA</v>
      </c>
      <c r="AR1192" s="82" t="str">
        <f>VLOOKUP(A1192,Centros!$AC$2:$AE$349,3,FALSE)</f>
        <v>ALGADI</v>
      </c>
      <c r="AS1192" s="82">
        <f t="shared" si="83"/>
        <v>110035</v>
      </c>
      <c r="AT1192" s="82">
        <f t="shared" si="85"/>
        <v>19250</v>
      </c>
    </row>
    <row r="1193" spans="1:46" x14ac:dyDescent="0.3">
      <c r="A1193" s="82">
        <v>19228</v>
      </c>
      <c r="B1193" s="82">
        <v>479</v>
      </c>
      <c r="C1193" s="82" t="s">
        <v>10471</v>
      </c>
      <c r="D1193" s="82">
        <v>479</v>
      </c>
      <c r="E1193" s="82" t="s">
        <v>35</v>
      </c>
      <c r="F1193" s="107">
        <v>45898</v>
      </c>
      <c r="G1193" s="82"/>
      <c r="H1193" s="82" t="s">
        <v>10472</v>
      </c>
      <c r="I1193" s="82" t="s">
        <v>10473</v>
      </c>
      <c r="J1193" s="82" t="s">
        <v>36</v>
      </c>
      <c r="K1193" s="82" t="s">
        <v>10474</v>
      </c>
      <c r="L1193" s="82" t="s">
        <v>10475</v>
      </c>
      <c r="M1193" s="82" t="s">
        <v>10476</v>
      </c>
      <c r="N1193" s="82" t="s">
        <v>10477</v>
      </c>
      <c r="O1193" s="82" t="s">
        <v>38</v>
      </c>
      <c r="P1193" s="82">
        <v>300</v>
      </c>
      <c r="Q1193" s="82" t="s">
        <v>78</v>
      </c>
      <c r="R1193" s="82">
        <v>100</v>
      </c>
      <c r="S1193" s="82">
        <v>44805</v>
      </c>
      <c r="T1193" s="82" t="s">
        <v>2839</v>
      </c>
      <c r="U1193" s="82" t="s">
        <v>133</v>
      </c>
      <c r="V1193" s="82">
        <v>27401</v>
      </c>
      <c r="W1193" s="82" t="s">
        <v>159</v>
      </c>
      <c r="X1193" s="82" t="s">
        <v>42</v>
      </c>
      <c r="Y1193" s="82" t="s">
        <v>66</v>
      </c>
      <c r="Z1193" s="82">
        <v>0</v>
      </c>
      <c r="AA1193" s="82">
        <v>4</v>
      </c>
      <c r="AB1193" s="82" t="s">
        <v>36</v>
      </c>
      <c r="AC1193" s="82" t="s">
        <v>2905</v>
      </c>
      <c r="AD1193" s="82" t="s">
        <v>44</v>
      </c>
      <c r="AE1193" s="82" t="s">
        <v>53</v>
      </c>
      <c r="AF1193" s="82" t="s">
        <v>368</v>
      </c>
      <c r="AG1193" s="82" t="s">
        <v>46</v>
      </c>
      <c r="AH1193" s="82">
        <v>1494.31</v>
      </c>
      <c r="AI1193" s="82">
        <v>224.05</v>
      </c>
      <c r="AJ1193" s="82">
        <v>551.08000000000004</v>
      </c>
      <c r="AK1193" s="82"/>
      <c r="AL1193" s="82">
        <v>2269.44</v>
      </c>
      <c r="AM1193" s="82">
        <v>75.650000000000006</v>
      </c>
      <c r="AN1193" s="109">
        <f t="shared" si="84"/>
        <v>9.4562500000000007</v>
      </c>
      <c r="AO1193" s="82" t="str">
        <f t="shared" si="82"/>
        <v>1922850</v>
      </c>
      <c r="AP1193" s="82">
        <f>VLOOKUP(AO1193,Centros!$AA$2:$AB$490,2,FALSE)</f>
        <v>110091</v>
      </c>
      <c r="AQ1193" s="82" t="str">
        <f>VLOOKUP(AP1193,Centros!$U$2:$V$281,2,FALSE)</f>
        <v>COLEGIO CLARET -MADRID</v>
      </c>
      <c r="AR1193" s="82" t="str">
        <f>VLOOKUP(A1193,Centros!$AC$2:$AE$349,3,FALSE)</f>
        <v>ALGADI</v>
      </c>
      <c r="AS1193" s="82">
        <f t="shared" si="83"/>
        <v>110091</v>
      </c>
      <c r="AT1193" s="82">
        <f t="shared" si="85"/>
        <v>19228</v>
      </c>
    </row>
    <row r="1194" spans="1:46" x14ac:dyDescent="0.3">
      <c r="A1194" s="82">
        <v>19228</v>
      </c>
      <c r="B1194" s="82">
        <v>2243</v>
      </c>
      <c r="C1194" s="82" t="s">
        <v>10478</v>
      </c>
      <c r="D1194" s="82">
        <v>2243</v>
      </c>
      <c r="E1194" s="82" t="s">
        <v>35</v>
      </c>
      <c r="F1194" s="107">
        <v>45915</v>
      </c>
      <c r="G1194" s="82"/>
      <c r="H1194" s="82" t="s">
        <v>10479</v>
      </c>
      <c r="I1194" s="82" t="s">
        <v>10480</v>
      </c>
      <c r="J1194" s="82" t="s">
        <v>36</v>
      </c>
      <c r="K1194" s="82" t="s">
        <v>10481</v>
      </c>
      <c r="L1194" s="82" t="s">
        <v>10482</v>
      </c>
      <c r="M1194" s="82" t="s">
        <v>10483</v>
      </c>
      <c r="N1194" s="82" t="s">
        <v>456</v>
      </c>
      <c r="O1194" s="82" t="s">
        <v>38</v>
      </c>
      <c r="P1194" s="82">
        <v>300</v>
      </c>
      <c r="Q1194" s="82" t="s">
        <v>57</v>
      </c>
      <c r="R1194" s="82">
        <v>50</v>
      </c>
      <c r="S1194" s="82">
        <v>45915</v>
      </c>
      <c r="T1194" s="82" t="s">
        <v>2842</v>
      </c>
      <c r="U1194" s="82" t="s">
        <v>40</v>
      </c>
      <c r="V1194" s="82">
        <v>35318</v>
      </c>
      <c r="W1194" s="82" t="s">
        <v>129</v>
      </c>
      <c r="X1194" s="82" t="s">
        <v>42</v>
      </c>
      <c r="Y1194" s="82" t="s">
        <v>36</v>
      </c>
      <c r="Z1194" s="82">
        <v>0</v>
      </c>
      <c r="AA1194" s="82">
        <v>10</v>
      </c>
      <c r="AB1194" s="82" t="s">
        <v>36</v>
      </c>
      <c r="AC1194" s="82" t="s">
        <v>2905</v>
      </c>
      <c r="AD1194" s="82" t="s">
        <v>44</v>
      </c>
      <c r="AE1194" s="82" t="s">
        <v>45</v>
      </c>
      <c r="AF1194" s="82" t="s">
        <v>40</v>
      </c>
      <c r="AG1194" s="82" t="s">
        <v>46</v>
      </c>
      <c r="AH1194" s="82">
        <v>600.02</v>
      </c>
      <c r="AI1194" s="82">
        <v>90.64</v>
      </c>
      <c r="AJ1194" s="82">
        <v>245.47</v>
      </c>
      <c r="AK1194" s="82"/>
      <c r="AL1194" s="82">
        <v>936.13</v>
      </c>
      <c r="AM1194" s="82">
        <v>31.2</v>
      </c>
      <c r="AN1194" s="109">
        <f t="shared" si="84"/>
        <v>7.8</v>
      </c>
      <c r="AO1194" s="82" t="str">
        <f t="shared" si="82"/>
        <v>1922853</v>
      </c>
      <c r="AP1194" s="82">
        <f>VLOOKUP(AO1194,Centros!$AA$2:$AB$490,2,FALSE)</f>
        <v>120009</v>
      </c>
      <c r="AQ1194" s="82" t="str">
        <f>VLOOKUP(AP1194,Centros!$U$2:$V$281,2,FALSE)</f>
        <v>COLEGIO MAYOR ALCALA</v>
      </c>
      <c r="AR1194" s="82" t="str">
        <f>VLOOKUP(A1194,Centros!$AC$2:$AE$349,3,FALSE)</f>
        <v>ALGADI</v>
      </c>
      <c r="AS1194" s="82">
        <f t="shared" si="83"/>
        <v>120009</v>
      </c>
      <c r="AT1194" s="82">
        <f t="shared" si="85"/>
        <v>19228</v>
      </c>
    </row>
    <row r="1195" spans="1:46" x14ac:dyDescent="0.3">
      <c r="A1195" s="82">
        <v>20028</v>
      </c>
      <c r="B1195" s="82">
        <v>932</v>
      </c>
      <c r="C1195" s="82" t="s">
        <v>10484</v>
      </c>
      <c r="D1195" s="82">
        <v>932</v>
      </c>
      <c r="E1195" s="82" t="s">
        <v>63</v>
      </c>
      <c r="F1195" s="107">
        <v>45931</v>
      </c>
      <c r="G1195" s="82"/>
      <c r="H1195" s="82" t="s">
        <v>10485</v>
      </c>
      <c r="I1195" s="82" t="s">
        <v>10486</v>
      </c>
      <c r="J1195" s="82" t="s">
        <v>36</v>
      </c>
      <c r="K1195" s="82" t="s">
        <v>10487</v>
      </c>
      <c r="L1195" s="82" t="s">
        <v>10488</v>
      </c>
      <c r="M1195" s="82" t="s">
        <v>10489</v>
      </c>
      <c r="N1195" s="82" t="s">
        <v>37</v>
      </c>
      <c r="O1195" s="82" t="s">
        <v>38</v>
      </c>
      <c r="P1195" s="82">
        <v>300</v>
      </c>
      <c r="Q1195" s="82" t="s">
        <v>78</v>
      </c>
      <c r="R1195" s="82">
        <v>25</v>
      </c>
      <c r="S1195" s="82">
        <v>45572</v>
      </c>
      <c r="T1195" s="82" t="s">
        <v>7653</v>
      </c>
      <c r="U1195" s="82" t="s">
        <v>79</v>
      </c>
      <c r="V1195" s="82">
        <v>38067</v>
      </c>
      <c r="W1195" s="82" t="s">
        <v>111</v>
      </c>
      <c r="X1195" s="82" t="s">
        <v>51</v>
      </c>
      <c r="Y1195" s="82" t="s">
        <v>52</v>
      </c>
      <c r="Z1195" s="82">
        <v>0</v>
      </c>
      <c r="AA1195" s="82">
        <v>10</v>
      </c>
      <c r="AB1195" s="82" t="s">
        <v>36</v>
      </c>
      <c r="AC1195" s="82" t="s">
        <v>2905</v>
      </c>
      <c r="AD1195" s="82" t="s">
        <v>44</v>
      </c>
      <c r="AE1195" s="82" t="s">
        <v>45</v>
      </c>
      <c r="AF1195" s="82" t="s">
        <v>79</v>
      </c>
      <c r="AG1195" s="82" t="s">
        <v>46</v>
      </c>
      <c r="AH1195" s="82">
        <v>300.01</v>
      </c>
      <c r="AI1195" s="82">
        <v>45.32</v>
      </c>
      <c r="AJ1195" s="82">
        <v>126.95</v>
      </c>
      <c r="AK1195" s="82"/>
      <c r="AL1195" s="82">
        <v>472.28</v>
      </c>
      <c r="AM1195" s="82">
        <v>15.74</v>
      </c>
      <c r="AN1195" s="109">
        <f t="shared" si="84"/>
        <v>7.87</v>
      </c>
      <c r="AO1195" s="82" t="str">
        <f t="shared" si="82"/>
        <v>200283</v>
      </c>
      <c r="AP1195" s="82">
        <f>VLOOKUP(AO1195,Centros!$AA$2:$AB$490,2,FALSE)</f>
        <v>110082</v>
      </c>
      <c r="AQ1195" s="82" t="str">
        <f>VLOOKUP(AP1195,Centros!$U$2:$V$281,2,FALSE)</f>
        <v>COL. SAN MIGUEL ARCANGEL</v>
      </c>
      <c r="AR1195" s="82" t="str">
        <f>VLOOKUP(A1195,Centros!$AC$2:$AE$349,3,FALSE)</f>
        <v>SMI</v>
      </c>
      <c r="AS1195" s="82">
        <f t="shared" si="83"/>
        <v>110082</v>
      </c>
      <c r="AT1195" s="82">
        <f t="shared" si="85"/>
        <v>20028</v>
      </c>
    </row>
    <row r="1196" spans="1:46" x14ac:dyDescent="0.3">
      <c r="A1196" s="82">
        <v>19246</v>
      </c>
      <c r="B1196" s="82">
        <v>121</v>
      </c>
      <c r="C1196" s="82" t="s">
        <v>10490</v>
      </c>
      <c r="D1196" s="82">
        <v>121</v>
      </c>
      <c r="E1196" s="82" t="s">
        <v>113</v>
      </c>
      <c r="F1196" s="107">
        <v>45908</v>
      </c>
      <c r="G1196" s="82"/>
      <c r="H1196" s="82" t="s">
        <v>10491</v>
      </c>
      <c r="I1196" s="82" t="s">
        <v>10492</v>
      </c>
      <c r="J1196" s="82" t="s">
        <v>36</v>
      </c>
      <c r="K1196" s="82" t="s">
        <v>10493</v>
      </c>
      <c r="L1196" s="82" t="s">
        <v>10494</v>
      </c>
      <c r="M1196" s="82" t="s">
        <v>10495</v>
      </c>
      <c r="N1196" s="82" t="s">
        <v>136</v>
      </c>
      <c r="O1196" s="82" t="s">
        <v>114</v>
      </c>
      <c r="P1196" s="82">
        <v>300</v>
      </c>
      <c r="Q1196" s="82" t="s">
        <v>57</v>
      </c>
      <c r="R1196" s="82">
        <v>25</v>
      </c>
      <c r="S1196" s="82">
        <v>45628</v>
      </c>
      <c r="T1196" s="82" t="s">
        <v>1303</v>
      </c>
      <c r="U1196" s="82" t="s">
        <v>40</v>
      </c>
      <c r="V1196" s="82">
        <v>26053</v>
      </c>
      <c r="W1196" s="82" t="s">
        <v>292</v>
      </c>
      <c r="X1196" s="82" t="s">
        <v>42</v>
      </c>
      <c r="Y1196" s="82" t="s">
        <v>140</v>
      </c>
      <c r="Z1196" s="82">
        <v>0</v>
      </c>
      <c r="AA1196" s="82">
        <v>9</v>
      </c>
      <c r="AB1196" s="82" t="s">
        <v>36</v>
      </c>
      <c r="AC1196" s="82" t="s">
        <v>2908</v>
      </c>
      <c r="AD1196" s="82" t="s">
        <v>44</v>
      </c>
      <c r="AE1196" s="82" t="s">
        <v>45</v>
      </c>
      <c r="AF1196" s="82" t="s">
        <v>40</v>
      </c>
      <c r="AG1196" s="82" t="s">
        <v>46</v>
      </c>
      <c r="AH1196" s="82">
        <v>305.33</v>
      </c>
      <c r="AI1196" s="82">
        <v>76.33</v>
      </c>
      <c r="AJ1196" s="82">
        <v>122.74</v>
      </c>
      <c r="AK1196" s="82"/>
      <c r="AL1196" s="82">
        <v>504.4</v>
      </c>
      <c r="AM1196" s="82">
        <v>16.809999999999999</v>
      </c>
      <c r="AN1196" s="109">
        <f t="shared" si="84"/>
        <v>8.4049999999999994</v>
      </c>
      <c r="AO1196" s="82" t="str">
        <f t="shared" si="82"/>
        <v>1924611</v>
      </c>
      <c r="AP1196" s="82">
        <f>VLOOKUP(AO1196,Centros!$AA$2:$AB$490,2,FALSE)</f>
        <v>110503</v>
      </c>
      <c r="AQ1196" s="82" t="str">
        <f>VLOOKUP(AP1196,Centros!$U$2:$V$281,2,FALSE)</f>
        <v>C.STA TERESA DE JESÚS EL VEDAT</v>
      </c>
      <c r="AR1196" s="82" t="str">
        <f>VLOOKUP(A1196,Centros!$AC$2:$AE$349,3,FALSE)</f>
        <v>ALGADI</v>
      </c>
      <c r="AS1196" s="82">
        <f t="shared" si="83"/>
        <v>110503</v>
      </c>
      <c r="AT1196" s="82">
        <f t="shared" si="85"/>
        <v>19246</v>
      </c>
    </row>
    <row r="1197" spans="1:46" x14ac:dyDescent="0.3">
      <c r="A1197" s="82">
        <v>19228</v>
      </c>
      <c r="B1197" s="82">
        <v>973</v>
      </c>
      <c r="C1197" s="82" t="s">
        <v>7303</v>
      </c>
      <c r="D1197" s="82">
        <v>973</v>
      </c>
      <c r="E1197" s="82" t="s">
        <v>35</v>
      </c>
      <c r="F1197" s="107">
        <v>45894</v>
      </c>
      <c r="G1197" s="82"/>
      <c r="H1197" s="82" t="s">
        <v>7304</v>
      </c>
      <c r="I1197" s="82" t="s">
        <v>7305</v>
      </c>
      <c r="J1197" s="82" t="s">
        <v>36</v>
      </c>
      <c r="K1197" s="82" t="s">
        <v>7306</v>
      </c>
      <c r="L1197" s="82" t="s">
        <v>7307</v>
      </c>
      <c r="M1197" s="82" t="s">
        <v>7308</v>
      </c>
      <c r="N1197" s="82" t="s">
        <v>36</v>
      </c>
      <c r="O1197" s="82" t="s">
        <v>38</v>
      </c>
      <c r="P1197" s="82">
        <v>300</v>
      </c>
      <c r="Q1197" s="82" t="s">
        <v>57</v>
      </c>
      <c r="R1197" s="82">
        <v>62.5</v>
      </c>
      <c r="S1197" s="82">
        <v>37167</v>
      </c>
      <c r="T1197" s="82" t="s">
        <v>5781</v>
      </c>
      <c r="U1197" s="82" t="s">
        <v>40</v>
      </c>
      <c r="V1197" s="82">
        <v>27698</v>
      </c>
      <c r="W1197" s="82" t="s">
        <v>314</v>
      </c>
      <c r="X1197" s="82" t="s">
        <v>42</v>
      </c>
      <c r="Y1197" s="82" t="s">
        <v>36</v>
      </c>
      <c r="Z1197" s="82">
        <v>0</v>
      </c>
      <c r="AA1197" s="82">
        <v>10</v>
      </c>
      <c r="AB1197" s="82" t="s">
        <v>36</v>
      </c>
      <c r="AC1197" s="82" t="s">
        <v>2905</v>
      </c>
      <c r="AD1197" s="82" t="s">
        <v>44</v>
      </c>
      <c r="AE1197" s="82" t="s">
        <v>45</v>
      </c>
      <c r="AF1197" s="82" t="s">
        <v>68</v>
      </c>
      <c r="AG1197" s="82" t="s">
        <v>46</v>
      </c>
      <c r="AH1197" s="82">
        <v>833.41</v>
      </c>
      <c r="AI1197" s="82">
        <v>113.3</v>
      </c>
      <c r="AJ1197" s="82">
        <v>306.83</v>
      </c>
      <c r="AK1197" s="82"/>
      <c r="AL1197" s="82">
        <v>1253.54</v>
      </c>
      <c r="AM1197" s="82">
        <v>41.78</v>
      </c>
      <c r="AN1197" s="109">
        <f t="shared" si="84"/>
        <v>8.3559999999999999</v>
      </c>
      <c r="AO1197" s="82" t="str">
        <f t="shared" si="82"/>
        <v>1922890</v>
      </c>
      <c r="AP1197" s="82">
        <f>VLOOKUP(AO1197,Centros!$AA$2:$AB$490,2,FALSE)</f>
        <v>110036</v>
      </c>
      <c r="AQ1197" s="82" t="str">
        <f>VLOOKUP(AP1197,Centros!$U$2:$V$281,2,FALSE)</f>
        <v>MARIA REINA</v>
      </c>
      <c r="AR1197" s="82" t="str">
        <f>VLOOKUP(A1197,Centros!$AC$2:$AE$349,3,FALSE)</f>
        <v>ALGADI</v>
      </c>
      <c r="AS1197" s="82">
        <f t="shared" si="83"/>
        <v>110036</v>
      </c>
      <c r="AT1197" s="82">
        <f t="shared" si="85"/>
        <v>19228</v>
      </c>
    </row>
    <row r="1198" spans="1:46" x14ac:dyDescent="0.3">
      <c r="A1198" s="82">
        <v>20028</v>
      </c>
      <c r="B1198" s="82">
        <v>1008</v>
      </c>
      <c r="C1198" s="82" t="s">
        <v>10496</v>
      </c>
      <c r="D1198" s="82">
        <v>1008</v>
      </c>
      <c r="E1198" s="82" t="s">
        <v>63</v>
      </c>
      <c r="F1198" s="107">
        <v>45931</v>
      </c>
      <c r="G1198" s="82">
        <v>45931</v>
      </c>
      <c r="H1198" s="82" t="s">
        <v>10497</v>
      </c>
      <c r="I1198" s="82" t="s">
        <v>10498</v>
      </c>
      <c r="J1198" s="82" t="s">
        <v>36</v>
      </c>
      <c r="K1198" s="82" t="s">
        <v>10499</v>
      </c>
      <c r="L1198" s="82" t="s">
        <v>10500</v>
      </c>
      <c r="M1198" s="82" t="s">
        <v>10501</v>
      </c>
      <c r="N1198" s="82" t="s">
        <v>37</v>
      </c>
      <c r="O1198" s="82" t="s">
        <v>38</v>
      </c>
      <c r="P1198" s="82">
        <v>300</v>
      </c>
      <c r="Q1198" s="82" t="s">
        <v>57</v>
      </c>
      <c r="R1198" s="82">
        <v>25</v>
      </c>
      <c r="S1198" s="82">
        <v>45705</v>
      </c>
      <c r="T1198" s="82" t="s">
        <v>5702</v>
      </c>
      <c r="U1198" s="82" t="s">
        <v>79</v>
      </c>
      <c r="V1198" s="82">
        <v>37871</v>
      </c>
      <c r="W1198" s="82" t="s">
        <v>62</v>
      </c>
      <c r="X1198" s="82" t="s">
        <v>42</v>
      </c>
      <c r="Y1198" s="82" t="s">
        <v>52</v>
      </c>
      <c r="Z1198" s="82">
        <v>0</v>
      </c>
      <c r="AA1198" s="82">
        <v>10</v>
      </c>
      <c r="AB1198" s="82" t="s">
        <v>36</v>
      </c>
      <c r="AC1198" s="82" t="s">
        <v>2905</v>
      </c>
      <c r="AD1198" s="82" t="s">
        <v>44</v>
      </c>
      <c r="AE1198" s="82" t="s">
        <v>45</v>
      </c>
      <c r="AF1198" s="82" t="s">
        <v>79</v>
      </c>
      <c r="AG1198" s="82" t="s">
        <v>46</v>
      </c>
      <c r="AH1198" s="82">
        <v>10</v>
      </c>
      <c r="AI1198" s="82"/>
      <c r="AJ1198" s="82"/>
      <c r="AK1198" s="82"/>
      <c r="AL1198" s="82">
        <v>10</v>
      </c>
      <c r="AM1198" s="82">
        <v>10</v>
      </c>
      <c r="AN1198" s="109">
        <f t="shared" si="84"/>
        <v>5</v>
      </c>
      <c r="AO1198" s="82" t="str">
        <f t="shared" si="82"/>
        <v>2002820</v>
      </c>
      <c r="AP1198" s="82">
        <f>VLOOKUP(AO1198,Centros!$AA$2:$AB$490,2,FALSE)</f>
        <v>110601</v>
      </c>
      <c r="AQ1198" s="82" t="str">
        <f>VLOOKUP(AP1198,Centros!$U$2:$V$281,2,FALSE)</f>
        <v>C.NTRA. SRA.DE LA MERCED CALLE ZAIDA</v>
      </c>
      <c r="AR1198" s="82" t="str">
        <f>VLOOKUP(A1198,Centros!$AC$2:$AE$349,3,FALSE)</f>
        <v>SMI</v>
      </c>
      <c r="AS1198" s="82">
        <f t="shared" si="83"/>
        <v>110601</v>
      </c>
      <c r="AT1198" s="82">
        <f t="shared" si="85"/>
        <v>20028</v>
      </c>
    </row>
    <row r="1199" spans="1:46" x14ac:dyDescent="0.3">
      <c r="A1199" s="82">
        <v>19046</v>
      </c>
      <c r="B1199" s="82">
        <v>3</v>
      </c>
      <c r="C1199" s="82" t="s">
        <v>5207</v>
      </c>
      <c r="D1199" s="82">
        <v>3</v>
      </c>
      <c r="E1199" s="82" t="s">
        <v>113</v>
      </c>
      <c r="F1199" s="107">
        <v>45109</v>
      </c>
      <c r="G1199" s="82"/>
      <c r="H1199" s="82" t="s">
        <v>5208</v>
      </c>
      <c r="I1199" s="82" t="s">
        <v>5209</v>
      </c>
      <c r="J1199" s="82" t="s">
        <v>5210</v>
      </c>
      <c r="K1199" s="82" t="s">
        <v>5210</v>
      </c>
      <c r="L1199" s="82" t="s">
        <v>5211</v>
      </c>
      <c r="M1199" s="82" t="s">
        <v>5212</v>
      </c>
      <c r="N1199" s="82" t="s">
        <v>136</v>
      </c>
      <c r="O1199" s="82" t="s">
        <v>114</v>
      </c>
      <c r="P1199" s="82">
        <v>100</v>
      </c>
      <c r="Q1199" s="82" t="s">
        <v>2951</v>
      </c>
      <c r="R1199" s="82">
        <v>100</v>
      </c>
      <c r="S1199" s="82">
        <v>43710</v>
      </c>
      <c r="T1199" s="82" t="s">
        <v>5213</v>
      </c>
      <c r="U1199" s="82" t="s">
        <v>69</v>
      </c>
      <c r="V1199" s="82">
        <v>27316</v>
      </c>
      <c r="W1199" s="82" t="s">
        <v>70</v>
      </c>
      <c r="X1199" s="82" t="s">
        <v>42</v>
      </c>
      <c r="Y1199" s="82" t="s">
        <v>5214</v>
      </c>
      <c r="Z1199" s="82">
        <v>0</v>
      </c>
      <c r="AA1199" s="82">
        <v>6</v>
      </c>
      <c r="AB1199" s="82" t="s">
        <v>36</v>
      </c>
      <c r="AC1199" s="82" t="s">
        <v>2923</v>
      </c>
      <c r="AD1199" s="82" t="s">
        <v>44</v>
      </c>
      <c r="AE1199" s="82" t="s">
        <v>45</v>
      </c>
      <c r="AF1199" s="82" t="s">
        <v>69</v>
      </c>
      <c r="AG1199" s="82" t="s">
        <v>46</v>
      </c>
      <c r="AH1199" s="82">
        <v>1685.3</v>
      </c>
      <c r="AI1199" s="82"/>
      <c r="AJ1199" s="82">
        <v>540.47</v>
      </c>
      <c r="AK1199" s="82"/>
      <c r="AL1199" s="82">
        <v>2225.77</v>
      </c>
      <c r="AM1199" s="82">
        <v>74.19</v>
      </c>
      <c r="AN1199" s="109">
        <f t="shared" si="84"/>
        <v>9.2737499999999997</v>
      </c>
      <c r="AO1199" s="82" t="str">
        <f t="shared" si="82"/>
        <v>190461</v>
      </c>
      <c r="AP1199" s="82">
        <f>VLOOKUP(AO1199,Centros!$AA$2:$AB$490,2,FALSE)</f>
        <v>110503</v>
      </c>
      <c r="AQ1199" s="82" t="str">
        <f>VLOOKUP(AP1199,Centros!$U$2:$V$281,2,FALSE)</f>
        <v>C.STA TERESA DE JESÚS EL VEDAT</v>
      </c>
      <c r="AR1199" s="82" t="str">
        <f>VLOOKUP(A1199,Centros!$AC$2:$AE$349,3,FALSE)</f>
        <v>ALGADI</v>
      </c>
      <c r="AS1199" s="82">
        <f t="shared" si="83"/>
        <v>110503</v>
      </c>
      <c r="AT1199" s="82">
        <f t="shared" si="85"/>
        <v>19046</v>
      </c>
    </row>
    <row r="1200" spans="1:46" x14ac:dyDescent="0.3">
      <c r="A1200" s="82">
        <v>20028</v>
      </c>
      <c r="B1200" s="82">
        <v>19</v>
      </c>
      <c r="C1200" s="82" t="s">
        <v>7310</v>
      </c>
      <c r="D1200" s="82">
        <v>19</v>
      </c>
      <c r="E1200" s="82" t="s">
        <v>63</v>
      </c>
      <c r="F1200" s="107">
        <v>45908</v>
      </c>
      <c r="G1200" s="82"/>
      <c r="H1200" s="82" t="s">
        <v>7311</v>
      </c>
      <c r="I1200" s="82" t="s">
        <v>7312</v>
      </c>
      <c r="J1200" s="82" t="s">
        <v>36</v>
      </c>
      <c r="K1200" s="82" t="s">
        <v>7313</v>
      </c>
      <c r="L1200" s="82" t="s">
        <v>7314</v>
      </c>
      <c r="M1200" s="82" t="s">
        <v>7315</v>
      </c>
      <c r="N1200" s="82" t="s">
        <v>56</v>
      </c>
      <c r="O1200" s="82" t="s">
        <v>38</v>
      </c>
      <c r="P1200" s="82">
        <v>300</v>
      </c>
      <c r="Q1200" s="82" t="s">
        <v>57</v>
      </c>
      <c r="R1200" s="82">
        <v>30.03</v>
      </c>
      <c r="S1200" s="82">
        <v>41229</v>
      </c>
      <c r="T1200" s="82" t="s">
        <v>5349</v>
      </c>
      <c r="U1200" s="82" t="s">
        <v>214</v>
      </c>
      <c r="V1200" s="82">
        <v>26899</v>
      </c>
      <c r="W1200" s="82" t="s">
        <v>139</v>
      </c>
      <c r="X1200" s="82" t="s">
        <v>42</v>
      </c>
      <c r="Y1200" s="82" t="s">
        <v>36</v>
      </c>
      <c r="Z1200" s="82">
        <v>0</v>
      </c>
      <c r="AA1200" s="82">
        <v>10</v>
      </c>
      <c r="AB1200" s="82" t="s">
        <v>36</v>
      </c>
      <c r="AC1200" s="82" t="s">
        <v>2905</v>
      </c>
      <c r="AD1200" s="82" t="s">
        <v>44</v>
      </c>
      <c r="AE1200" s="82" t="s">
        <v>45</v>
      </c>
      <c r="AF1200" s="82" t="s">
        <v>36</v>
      </c>
      <c r="AG1200" s="82" t="s">
        <v>46</v>
      </c>
      <c r="AH1200" s="82">
        <v>552.65</v>
      </c>
      <c r="AI1200" s="82">
        <v>54.44</v>
      </c>
      <c r="AJ1200" s="82">
        <v>201.37</v>
      </c>
      <c r="AK1200" s="82"/>
      <c r="AL1200" s="82">
        <v>808.46</v>
      </c>
      <c r="AM1200" s="82">
        <v>26.95</v>
      </c>
      <c r="AN1200" s="109">
        <f t="shared" si="84"/>
        <v>11.217948717948717</v>
      </c>
      <c r="AO1200" s="82" t="str">
        <f t="shared" si="82"/>
        <v>200282</v>
      </c>
      <c r="AP1200" s="82">
        <f>VLOOKUP(AO1200,Centros!$AA$2:$AB$490,2,FALSE)</f>
        <v>110111</v>
      </c>
      <c r="AQ1200" s="82" t="str">
        <f>VLOOKUP(AP1200,Centros!$U$2:$V$281,2,FALSE)</f>
        <v>COLEGIO SAGRADO CORAZON REPARADORAS</v>
      </c>
      <c r="AR1200" s="82" t="str">
        <f>VLOOKUP(A1200,Centros!$AC$2:$AE$349,3,FALSE)</f>
        <v>SMI</v>
      </c>
      <c r="AS1200" s="82">
        <f t="shared" si="83"/>
        <v>110111</v>
      </c>
      <c r="AT1200" s="82">
        <f t="shared" si="85"/>
        <v>20028</v>
      </c>
    </row>
    <row r="1201" spans="1:46" x14ac:dyDescent="0.3">
      <c r="A1201" s="82">
        <v>19028</v>
      </c>
      <c r="B1201" s="82">
        <v>430</v>
      </c>
      <c r="C1201" s="82" t="s">
        <v>5215</v>
      </c>
      <c r="D1201" s="82">
        <v>430</v>
      </c>
      <c r="E1201" s="82" t="s">
        <v>1229</v>
      </c>
      <c r="F1201" s="107">
        <v>44896</v>
      </c>
      <c r="G1201" s="82"/>
      <c r="H1201" s="82" t="s">
        <v>5216</v>
      </c>
      <c r="I1201" s="82" t="s">
        <v>5217</v>
      </c>
      <c r="J1201" s="82" t="s">
        <v>5218</v>
      </c>
      <c r="K1201" s="82" t="s">
        <v>5218</v>
      </c>
      <c r="L1201" s="82" t="s">
        <v>5219</v>
      </c>
      <c r="M1201" s="82" t="s">
        <v>5220</v>
      </c>
      <c r="N1201" s="82" t="s">
        <v>441</v>
      </c>
      <c r="O1201" s="82" t="s">
        <v>38</v>
      </c>
      <c r="P1201" s="82">
        <v>100</v>
      </c>
      <c r="Q1201" s="82" t="s">
        <v>2951</v>
      </c>
      <c r="R1201" s="82">
        <v>100</v>
      </c>
      <c r="S1201" s="82">
        <v>42248</v>
      </c>
      <c r="T1201" s="82" t="s">
        <v>1230</v>
      </c>
      <c r="U1201" s="82" t="s">
        <v>200</v>
      </c>
      <c r="V1201" s="82">
        <v>28153</v>
      </c>
      <c r="W1201" s="82" t="s">
        <v>103</v>
      </c>
      <c r="X1201" s="82" t="s">
        <v>42</v>
      </c>
      <c r="Y1201" s="82" t="s">
        <v>36</v>
      </c>
      <c r="Z1201" s="82">
        <v>0</v>
      </c>
      <c r="AA1201" s="82">
        <v>6</v>
      </c>
      <c r="AB1201" s="82" t="s">
        <v>36</v>
      </c>
      <c r="AC1201" s="82" t="s">
        <v>2907</v>
      </c>
      <c r="AD1201" s="82" t="s">
        <v>44</v>
      </c>
      <c r="AE1201" s="82" t="s">
        <v>45</v>
      </c>
      <c r="AF1201" s="82" t="s">
        <v>36</v>
      </c>
      <c r="AG1201" s="82" t="s">
        <v>46</v>
      </c>
      <c r="AH1201" s="82">
        <v>1874.28</v>
      </c>
      <c r="AI1201" s="82">
        <v>251.47</v>
      </c>
      <c r="AJ1201" s="82">
        <v>681.73</v>
      </c>
      <c r="AK1201" s="82"/>
      <c r="AL1201" s="82">
        <v>2807.48</v>
      </c>
      <c r="AM1201" s="82">
        <v>93.58</v>
      </c>
      <c r="AN1201" s="109">
        <f t="shared" si="84"/>
        <v>11.6975</v>
      </c>
      <c r="AO1201" s="82" t="str">
        <f t="shared" si="82"/>
        <v>1902891</v>
      </c>
      <c r="AP1201" s="82">
        <f>VLOOKUP(AO1201,Centros!$AA$2:$AB$490,2,FALSE)</f>
        <v>110807</v>
      </c>
      <c r="AQ1201" s="82" t="str">
        <f>VLOOKUP(AP1201,Centros!$U$2:$V$281,2,FALSE)</f>
        <v>COLEGIO NTRA SRA BUEN CONSEJO</v>
      </c>
      <c r="AR1201" s="82" t="str">
        <f>VLOOKUP(A1201,Centros!$AC$2:$AE$349,3,FALSE)</f>
        <v>ALGADI</v>
      </c>
      <c r="AS1201" s="82">
        <f t="shared" si="83"/>
        <v>110807</v>
      </c>
      <c r="AT1201" s="82">
        <f t="shared" si="85"/>
        <v>19028</v>
      </c>
    </row>
    <row r="1202" spans="1:46" x14ac:dyDescent="0.3">
      <c r="A1202" s="82">
        <v>19228</v>
      </c>
      <c r="B1202" s="82">
        <v>1670</v>
      </c>
      <c r="C1202" s="82" t="s">
        <v>10502</v>
      </c>
      <c r="D1202" s="82">
        <v>1670</v>
      </c>
      <c r="E1202" s="82" t="s">
        <v>35</v>
      </c>
      <c r="F1202" s="107">
        <v>45901</v>
      </c>
      <c r="G1202" s="82"/>
      <c r="H1202" s="82" t="s">
        <v>10503</v>
      </c>
      <c r="I1202" s="82" t="s">
        <v>10504</v>
      </c>
      <c r="J1202" s="82" t="s">
        <v>36</v>
      </c>
      <c r="K1202" s="82" t="s">
        <v>10505</v>
      </c>
      <c r="L1202" s="82" t="s">
        <v>10506</v>
      </c>
      <c r="M1202" s="82" t="s">
        <v>10507</v>
      </c>
      <c r="N1202" s="82" t="s">
        <v>37</v>
      </c>
      <c r="O1202" s="82" t="s">
        <v>38</v>
      </c>
      <c r="P1202" s="82">
        <v>300</v>
      </c>
      <c r="Q1202" s="82" t="s">
        <v>57</v>
      </c>
      <c r="R1202" s="82">
        <v>87.5</v>
      </c>
      <c r="S1202" s="82">
        <v>45901</v>
      </c>
      <c r="T1202" s="82" t="s">
        <v>270</v>
      </c>
      <c r="U1202" s="82" t="s">
        <v>40</v>
      </c>
      <c r="V1202" s="82">
        <v>35090</v>
      </c>
      <c r="W1202" s="82" t="s">
        <v>271</v>
      </c>
      <c r="X1202" s="82" t="s">
        <v>42</v>
      </c>
      <c r="Y1202" s="82" t="s">
        <v>52</v>
      </c>
      <c r="Z1202" s="82">
        <v>0</v>
      </c>
      <c r="AA1202" s="82">
        <v>10</v>
      </c>
      <c r="AB1202" s="82" t="s">
        <v>36</v>
      </c>
      <c r="AC1202" s="82" t="s">
        <v>2905</v>
      </c>
      <c r="AD1202" s="82" t="s">
        <v>44</v>
      </c>
      <c r="AE1202" s="82" t="s">
        <v>45</v>
      </c>
      <c r="AF1202" s="82" t="s">
        <v>40</v>
      </c>
      <c r="AG1202" s="82" t="s">
        <v>55</v>
      </c>
      <c r="AH1202" s="82">
        <v>1208.6600000000001</v>
      </c>
      <c r="AI1202" s="82"/>
      <c r="AJ1202" s="82">
        <v>429.59</v>
      </c>
      <c r="AK1202" s="82"/>
      <c r="AL1202" s="82">
        <v>1638.25</v>
      </c>
      <c r="AM1202" s="82">
        <v>54.61</v>
      </c>
      <c r="AN1202" s="109">
        <f t="shared" si="84"/>
        <v>7.8014285714285716</v>
      </c>
      <c r="AO1202" s="82" t="str">
        <f t="shared" ref="AO1202:AO1210" si="86">CONCATENATE(A1202,W1202)</f>
        <v>19228100</v>
      </c>
      <c r="AP1202" s="82">
        <f>VLOOKUP(AO1202,Centros!$AA$2:$AB$490,2,FALSE)</f>
        <v>310001</v>
      </c>
      <c r="AQ1202" s="82" t="str">
        <f>VLOOKUP(AP1202,Centros!$U$2:$V$281,2,FALSE)</f>
        <v>FUNDACIÓN GIL GAYARRE-VIVIENDAS</v>
      </c>
      <c r="AR1202" s="82" t="str">
        <f>VLOOKUP(A1202,Centros!$AC$2:$AE$349,3,FALSE)</f>
        <v>ALGADI</v>
      </c>
      <c r="AS1202" s="82">
        <f t="shared" ref="AS1202:AS1210" si="87">+AP1202</f>
        <v>310001</v>
      </c>
      <c r="AT1202" s="82">
        <f t="shared" si="85"/>
        <v>19228</v>
      </c>
    </row>
    <row r="1203" spans="1:46" x14ac:dyDescent="0.3">
      <c r="A1203" s="82">
        <v>19228</v>
      </c>
      <c r="B1203" s="82">
        <v>357</v>
      </c>
      <c r="C1203" s="82" t="s">
        <v>5221</v>
      </c>
      <c r="D1203" s="82">
        <v>357</v>
      </c>
      <c r="E1203" s="82" t="s">
        <v>35</v>
      </c>
      <c r="F1203" s="107">
        <v>44348</v>
      </c>
      <c r="G1203" s="82"/>
      <c r="H1203" s="82" t="s">
        <v>5222</v>
      </c>
      <c r="I1203" s="82" t="s">
        <v>5223</v>
      </c>
      <c r="J1203" s="82" t="s">
        <v>5224</v>
      </c>
      <c r="K1203" s="82" t="s">
        <v>36</v>
      </c>
      <c r="L1203" s="82" t="s">
        <v>5225</v>
      </c>
      <c r="M1203" s="82" t="s">
        <v>5226</v>
      </c>
      <c r="N1203" s="82" t="s">
        <v>274</v>
      </c>
      <c r="O1203" s="82" t="s">
        <v>38</v>
      </c>
      <c r="P1203" s="82">
        <v>200</v>
      </c>
      <c r="Q1203" s="82" t="s">
        <v>2925</v>
      </c>
      <c r="R1203" s="82">
        <v>89.74</v>
      </c>
      <c r="S1203" s="82">
        <v>34390</v>
      </c>
      <c r="T1203" s="82" t="s">
        <v>2826</v>
      </c>
      <c r="U1203" s="82" t="s">
        <v>95</v>
      </c>
      <c r="V1203" s="82">
        <v>25840</v>
      </c>
      <c r="W1203" s="82" t="s">
        <v>41</v>
      </c>
      <c r="X1203" s="82" t="s">
        <v>42</v>
      </c>
      <c r="Y1203" s="82" t="s">
        <v>36</v>
      </c>
      <c r="Z1203" s="82">
        <v>0</v>
      </c>
      <c r="AA1203" s="82">
        <v>8</v>
      </c>
      <c r="AB1203" s="82" t="s">
        <v>36</v>
      </c>
      <c r="AC1203" s="82" t="s">
        <v>3000</v>
      </c>
      <c r="AD1203" s="82" t="s">
        <v>3001</v>
      </c>
      <c r="AE1203" s="82" t="s">
        <v>3025</v>
      </c>
      <c r="AF1203" s="82" t="s">
        <v>3152</v>
      </c>
      <c r="AG1203" s="82" t="s">
        <v>46</v>
      </c>
      <c r="AH1203" s="82">
        <v>1263.06</v>
      </c>
      <c r="AI1203" s="82">
        <v>210.51</v>
      </c>
      <c r="AJ1203" s="82">
        <v>472.57</v>
      </c>
      <c r="AK1203" s="82"/>
      <c r="AL1203" s="82">
        <v>1946.14</v>
      </c>
      <c r="AM1203" s="82">
        <v>64.87</v>
      </c>
      <c r="AN1203" s="109">
        <f t="shared" si="84"/>
        <v>9.0358257187430358</v>
      </c>
      <c r="AO1203" s="82" t="str">
        <f t="shared" si="86"/>
        <v>1922854</v>
      </c>
      <c r="AP1203" s="82">
        <f>VLOOKUP(AO1203,Centros!$AA$2:$AB$490,2,FALSE)</f>
        <v>120027</v>
      </c>
      <c r="AQ1203" s="82" t="str">
        <f>VLOOKUP(AP1203,Centros!$U$2:$V$281,2,FALSE)</f>
        <v>COLEGIO MAYOR CESAR CARLOS</v>
      </c>
      <c r="AR1203" s="82" t="str">
        <f>VLOOKUP(A1203,Centros!$AC$2:$AE$349,3,FALSE)</f>
        <v>ALGADI</v>
      </c>
      <c r="AS1203" s="82">
        <f t="shared" si="87"/>
        <v>120027</v>
      </c>
      <c r="AT1203" s="82">
        <f t="shared" si="85"/>
        <v>19228</v>
      </c>
    </row>
    <row r="1204" spans="1:46" x14ac:dyDescent="0.3">
      <c r="A1204" s="82">
        <v>20028</v>
      </c>
      <c r="B1204" s="82">
        <v>517</v>
      </c>
      <c r="C1204" s="82" t="s">
        <v>7316</v>
      </c>
      <c r="D1204" s="82">
        <v>517</v>
      </c>
      <c r="E1204" s="82" t="s">
        <v>63</v>
      </c>
      <c r="F1204" s="107">
        <v>45931</v>
      </c>
      <c r="G1204" s="82"/>
      <c r="H1204" s="82" t="s">
        <v>7317</v>
      </c>
      <c r="I1204" s="82" t="s">
        <v>7318</v>
      </c>
      <c r="J1204" s="82" t="s">
        <v>36</v>
      </c>
      <c r="K1204" s="82" t="s">
        <v>7319</v>
      </c>
      <c r="L1204" s="82" t="s">
        <v>7320</v>
      </c>
      <c r="M1204" s="82" t="s">
        <v>7321</v>
      </c>
      <c r="N1204" s="82" t="s">
        <v>194</v>
      </c>
      <c r="O1204" s="82" t="s">
        <v>38</v>
      </c>
      <c r="P1204" s="82">
        <v>300</v>
      </c>
      <c r="Q1204" s="82" t="s">
        <v>78</v>
      </c>
      <c r="R1204" s="82">
        <v>25</v>
      </c>
      <c r="S1204" s="82">
        <v>44949</v>
      </c>
      <c r="T1204" s="82" t="s">
        <v>5605</v>
      </c>
      <c r="U1204" s="82" t="s">
        <v>79</v>
      </c>
      <c r="V1204" s="82">
        <v>37918</v>
      </c>
      <c r="W1204" s="82" t="s">
        <v>158</v>
      </c>
      <c r="X1204" s="82" t="s">
        <v>42</v>
      </c>
      <c r="Y1204" s="82" t="s">
        <v>52</v>
      </c>
      <c r="Z1204" s="82">
        <v>0</v>
      </c>
      <c r="AA1204" s="82">
        <v>10</v>
      </c>
      <c r="AB1204" s="82" t="s">
        <v>36</v>
      </c>
      <c r="AC1204" s="82" t="s">
        <v>2905</v>
      </c>
      <c r="AD1204" s="82" t="s">
        <v>44</v>
      </c>
      <c r="AE1204" s="82" t="s">
        <v>45</v>
      </c>
      <c r="AF1204" s="82" t="s">
        <v>7322</v>
      </c>
      <c r="AG1204" s="82" t="s">
        <v>46</v>
      </c>
      <c r="AH1204" s="82">
        <v>300.01</v>
      </c>
      <c r="AI1204" s="82">
        <v>45.32</v>
      </c>
      <c r="AJ1204" s="82">
        <v>126.95</v>
      </c>
      <c r="AK1204" s="82"/>
      <c r="AL1204" s="82">
        <v>472.28</v>
      </c>
      <c r="AM1204" s="82">
        <v>15.74</v>
      </c>
      <c r="AN1204" s="109">
        <f t="shared" si="84"/>
        <v>7.87</v>
      </c>
      <c r="AO1204" s="82" t="str">
        <f t="shared" si="86"/>
        <v>2002825</v>
      </c>
      <c r="AP1204" s="82">
        <f>VLOOKUP(AO1204,Centros!$AA$2:$AB$490,2,FALSE)</f>
        <v>110801</v>
      </c>
      <c r="AQ1204" s="82" t="str">
        <f>VLOOKUP(AP1204,Centros!$U$2:$V$281,2,FALSE)</f>
        <v>COL. VEDRUNA CARABANCHEL</v>
      </c>
      <c r="AR1204" s="82" t="str">
        <f>VLOOKUP(A1204,Centros!$AC$2:$AE$349,3,FALSE)</f>
        <v>SMI</v>
      </c>
      <c r="AS1204" s="82">
        <f t="shared" si="87"/>
        <v>110801</v>
      </c>
      <c r="AT1204" s="82">
        <f t="shared" si="85"/>
        <v>20028</v>
      </c>
    </row>
    <row r="1205" spans="1:46" x14ac:dyDescent="0.3">
      <c r="A1205" s="82">
        <v>19241</v>
      </c>
      <c r="B1205" s="82">
        <v>50</v>
      </c>
      <c r="C1205" s="82" t="s">
        <v>5227</v>
      </c>
      <c r="D1205" s="82">
        <v>50</v>
      </c>
      <c r="E1205" s="82" t="s">
        <v>178</v>
      </c>
      <c r="F1205" s="107">
        <v>45901</v>
      </c>
      <c r="G1205" s="82"/>
      <c r="H1205" s="82" t="s">
        <v>5228</v>
      </c>
      <c r="I1205" s="82" t="s">
        <v>5229</v>
      </c>
      <c r="J1205" s="82" t="s">
        <v>36</v>
      </c>
      <c r="K1205" s="82" t="s">
        <v>5230</v>
      </c>
      <c r="L1205" s="82" t="s">
        <v>5231</v>
      </c>
      <c r="M1205" s="82" t="s">
        <v>5232</v>
      </c>
      <c r="N1205" s="82" t="s">
        <v>5233</v>
      </c>
      <c r="O1205" s="82" t="s">
        <v>176</v>
      </c>
      <c r="P1205" s="82">
        <v>200</v>
      </c>
      <c r="Q1205" s="82" t="s">
        <v>2925</v>
      </c>
      <c r="R1205" s="82">
        <v>87.5</v>
      </c>
      <c r="S1205" s="82">
        <v>40070</v>
      </c>
      <c r="T1205" s="82" t="s">
        <v>2884</v>
      </c>
      <c r="U1205" s="82" t="s">
        <v>82</v>
      </c>
      <c r="V1205" s="82">
        <v>29823</v>
      </c>
      <c r="W1205" s="82" t="s">
        <v>234</v>
      </c>
      <c r="X1205" s="82" t="s">
        <v>42</v>
      </c>
      <c r="Y1205" s="82" t="s">
        <v>52</v>
      </c>
      <c r="Z1205" s="82">
        <v>0</v>
      </c>
      <c r="AA1205" s="82">
        <v>10</v>
      </c>
      <c r="AB1205" s="82" t="s">
        <v>36</v>
      </c>
      <c r="AC1205" s="82" t="s">
        <v>2911</v>
      </c>
      <c r="AD1205" s="82" t="s">
        <v>44</v>
      </c>
      <c r="AE1205" s="82" t="s">
        <v>45</v>
      </c>
      <c r="AF1205" s="82" t="s">
        <v>82</v>
      </c>
      <c r="AG1205" s="82" t="s">
        <v>55</v>
      </c>
      <c r="AH1205" s="82">
        <v>1100.1300000000001</v>
      </c>
      <c r="AI1205" s="82">
        <v>260.56</v>
      </c>
      <c r="AJ1205" s="82">
        <v>436.37</v>
      </c>
      <c r="AK1205" s="82"/>
      <c r="AL1205" s="82">
        <v>1797.06</v>
      </c>
      <c r="AM1205" s="82">
        <v>59.9</v>
      </c>
      <c r="AN1205" s="109">
        <f t="shared" si="84"/>
        <v>8.5571428571428569</v>
      </c>
      <c r="AO1205" s="82" t="str">
        <f t="shared" si="86"/>
        <v>192416</v>
      </c>
      <c r="AP1205" s="82">
        <f>VLOOKUP(AO1205,Centros!$AA$2:$AB$490,2,FALSE)</f>
        <v>330003</v>
      </c>
      <c r="AQ1205" s="82" t="str">
        <f>VLOOKUP(AP1205,Centros!$U$2:$V$281,2,FALSE)</f>
        <v>RESIDENCIA CLARET SEVILLA</v>
      </c>
      <c r="AR1205" s="82" t="str">
        <f>VLOOKUP(A1205,Centros!$AC$2:$AE$349,3,FALSE)</f>
        <v>ALGADI</v>
      </c>
      <c r="AS1205" s="82">
        <f t="shared" si="87"/>
        <v>330003</v>
      </c>
      <c r="AT1205" s="82">
        <f t="shared" si="85"/>
        <v>19241</v>
      </c>
    </row>
    <row r="1206" spans="1:46" x14ac:dyDescent="0.3">
      <c r="A1206" s="82">
        <v>20041</v>
      </c>
      <c r="B1206" s="82">
        <v>36</v>
      </c>
      <c r="C1206" s="82" t="s">
        <v>5227</v>
      </c>
      <c r="D1206" s="82">
        <v>36</v>
      </c>
      <c r="E1206" s="82" t="s">
        <v>7517</v>
      </c>
      <c r="F1206" s="107">
        <v>45901</v>
      </c>
      <c r="G1206" s="82"/>
      <c r="H1206" s="82" t="s">
        <v>5228</v>
      </c>
      <c r="I1206" s="82" t="s">
        <v>5229</v>
      </c>
      <c r="J1206" s="82" t="s">
        <v>36</v>
      </c>
      <c r="K1206" s="82" t="s">
        <v>5230</v>
      </c>
      <c r="L1206" s="82" t="s">
        <v>5231</v>
      </c>
      <c r="M1206" s="82" t="s">
        <v>5232</v>
      </c>
      <c r="N1206" s="82" t="s">
        <v>5233</v>
      </c>
      <c r="O1206" s="82" t="s">
        <v>176</v>
      </c>
      <c r="P1206" s="82">
        <v>200</v>
      </c>
      <c r="Q1206" s="82" t="s">
        <v>2925</v>
      </c>
      <c r="R1206" s="82">
        <v>12.5</v>
      </c>
      <c r="S1206" s="82">
        <v>45901</v>
      </c>
      <c r="T1206" s="82" t="s">
        <v>9935</v>
      </c>
      <c r="U1206" s="82" t="s">
        <v>69</v>
      </c>
      <c r="V1206" s="82">
        <v>29823</v>
      </c>
      <c r="W1206" s="82" t="s">
        <v>208</v>
      </c>
      <c r="X1206" s="82" t="s">
        <v>42</v>
      </c>
      <c r="Y1206" s="82" t="s">
        <v>52</v>
      </c>
      <c r="Z1206" s="82">
        <v>0</v>
      </c>
      <c r="AA1206" s="82">
        <v>6</v>
      </c>
      <c r="AB1206" s="82" t="s">
        <v>36</v>
      </c>
      <c r="AC1206" s="82" t="s">
        <v>2911</v>
      </c>
      <c r="AD1206" s="82" t="s">
        <v>44</v>
      </c>
      <c r="AE1206" s="82" t="s">
        <v>45</v>
      </c>
      <c r="AF1206" s="82" t="s">
        <v>69</v>
      </c>
      <c r="AG1206" s="82" t="s">
        <v>55</v>
      </c>
      <c r="AH1206" s="82">
        <v>154.49</v>
      </c>
      <c r="AI1206" s="82">
        <v>47.21</v>
      </c>
      <c r="AJ1206" s="82">
        <v>66.900000000000006</v>
      </c>
      <c r="AK1206" s="82"/>
      <c r="AL1206" s="82">
        <v>268.60000000000002</v>
      </c>
      <c r="AM1206" s="82">
        <v>8.9499999999999993</v>
      </c>
      <c r="AN1206" s="109">
        <f t="shared" si="84"/>
        <v>8.9499999999999993</v>
      </c>
      <c r="AO1206" s="82" t="str">
        <f t="shared" si="86"/>
        <v>200414</v>
      </c>
      <c r="AP1206" s="82">
        <f>VLOOKUP(AO1206,Centros!$AA$2:$AB$490,2,FALSE)</f>
        <v>340010</v>
      </c>
      <c r="AQ1206" s="82" t="str">
        <f>VLOOKUP(AP1206,Centros!$U$2:$V$281,2,FALSE)</f>
        <v>COM SAN AGUSTIN SEVILLA</v>
      </c>
      <c r="AR1206" s="82" t="str">
        <f>VLOOKUP(A1206,Centros!$AC$2:$AE$349,3,FALSE)</f>
        <v>SMI</v>
      </c>
      <c r="AS1206" s="82">
        <f t="shared" si="87"/>
        <v>340010</v>
      </c>
      <c r="AT1206" s="82">
        <f t="shared" si="85"/>
        <v>20041</v>
      </c>
    </row>
    <row r="1207" spans="1:46" x14ac:dyDescent="0.3">
      <c r="A1207" s="82">
        <v>19228</v>
      </c>
      <c r="B1207" s="82">
        <v>367</v>
      </c>
      <c r="C1207" s="82" t="s">
        <v>5234</v>
      </c>
      <c r="D1207" s="82">
        <v>367</v>
      </c>
      <c r="E1207" s="82" t="s">
        <v>35</v>
      </c>
      <c r="F1207" s="107">
        <v>45108</v>
      </c>
      <c r="G1207" s="82"/>
      <c r="H1207" s="82" t="s">
        <v>5235</v>
      </c>
      <c r="I1207" s="82" t="s">
        <v>5236</v>
      </c>
      <c r="J1207" s="82" t="s">
        <v>36</v>
      </c>
      <c r="K1207" s="82" t="s">
        <v>5237</v>
      </c>
      <c r="L1207" s="82" t="s">
        <v>5238</v>
      </c>
      <c r="M1207" s="82" t="s">
        <v>5239</v>
      </c>
      <c r="N1207" s="82" t="s">
        <v>196</v>
      </c>
      <c r="O1207" s="82" t="s">
        <v>38</v>
      </c>
      <c r="P1207" s="82">
        <v>289</v>
      </c>
      <c r="Q1207" s="82" t="s">
        <v>3315</v>
      </c>
      <c r="R1207" s="82">
        <v>98.75</v>
      </c>
      <c r="S1207" s="82">
        <v>44440</v>
      </c>
      <c r="T1207" s="82" t="s">
        <v>2826</v>
      </c>
      <c r="U1207" s="82" t="s">
        <v>40</v>
      </c>
      <c r="V1207" s="82">
        <v>28014</v>
      </c>
      <c r="W1207" s="82" t="s">
        <v>41</v>
      </c>
      <c r="X1207" s="82" t="s">
        <v>42</v>
      </c>
      <c r="Y1207" s="82" t="s">
        <v>52</v>
      </c>
      <c r="Z1207" s="82">
        <v>0</v>
      </c>
      <c r="AA1207" s="82">
        <v>10</v>
      </c>
      <c r="AB1207" s="82" t="s">
        <v>36</v>
      </c>
      <c r="AC1207" s="82" t="s">
        <v>2905</v>
      </c>
      <c r="AD1207" s="82" t="s">
        <v>44</v>
      </c>
      <c r="AE1207" s="82" t="s">
        <v>53</v>
      </c>
      <c r="AF1207" s="82" t="s">
        <v>40</v>
      </c>
      <c r="AG1207" s="82" t="s">
        <v>55</v>
      </c>
      <c r="AH1207" s="82">
        <v>1185.04</v>
      </c>
      <c r="AI1207" s="82">
        <v>179.02</v>
      </c>
      <c r="AJ1207" s="82">
        <v>485.62</v>
      </c>
      <c r="AK1207" s="82"/>
      <c r="AL1207" s="82">
        <v>1849.68</v>
      </c>
      <c r="AM1207" s="82">
        <v>61.66</v>
      </c>
      <c r="AN1207" s="109">
        <f t="shared" si="84"/>
        <v>7.8050632911392395</v>
      </c>
      <c r="AO1207" s="82" t="str">
        <f t="shared" si="86"/>
        <v>1922854</v>
      </c>
      <c r="AP1207" s="82">
        <f>VLOOKUP(AO1207,Centros!$AA$2:$AB$490,2,FALSE)</f>
        <v>120027</v>
      </c>
      <c r="AQ1207" s="82" t="str">
        <f>VLOOKUP(AP1207,Centros!$U$2:$V$281,2,FALSE)</f>
        <v>COLEGIO MAYOR CESAR CARLOS</v>
      </c>
      <c r="AR1207" s="82" t="str">
        <f>VLOOKUP(A1207,Centros!$AC$2:$AE$349,3,FALSE)</f>
        <v>ALGADI</v>
      </c>
      <c r="AS1207" s="82">
        <f t="shared" si="87"/>
        <v>120027</v>
      </c>
      <c r="AT1207" s="82">
        <f t="shared" si="85"/>
        <v>19228</v>
      </c>
    </row>
    <row r="1208" spans="1:46" x14ac:dyDescent="0.3">
      <c r="A1208" s="82">
        <v>20028</v>
      </c>
      <c r="B1208" s="82">
        <v>802</v>
      </c>
      <c r="C1208" s="82" t="s">
        <v>5240</v>
      </c>
      <c r="D1208" s="82">
        <v>802</v>
      </c>
      <c r="E1208" s="82" t="s">
        <v>63</v>
      </c>
      <c r="F1208" s="107">
        <v>45299</v>
      </c>
      <c r="G1208" s="82"/>
      <c r="H1208" s="82" t="s">
        <v>5241</v>
      </c>
      <c r="I1208" s="82" t="s">
        <v>5242</v>
      </c>
      <c r="J1208" s="82" t="s">
        <v>36</v>
      </c>
      <c r="K1208" s="82" t="s">
        <v>5243</v>
      </c>
      <c r="L1208" s="82" t="s">
        <v>5244</v>
      </c>
      <c r="M1208" s="82" t="s">
        <v>5245</v>
      </c>
      <c r="N1208" s="82" t="s">
        <v>36</v>
      </c>
      <c r="O1208" s="82" t="s">
        <v>38</v>
      </c>
      <c r="P1208" s="82">
        <v>100</v>
      </c>
      <c r="Q1208" s="82" t="s">
        <v>2951</v>
      </c>
      <c r="R1208" s="82">
        <v>100</v>
      </c>
      <c r="S1208" s="82">
        <v>38626</v>
      </c>
      <c r="T1208" s="82" t="s">
        <v>2897</v>
      </c>
      <c r="U1208" s="82" t="s">
        <v>3172</v>
      </c>
      <c r="V1208" s="82">
        <v>22420</v>
      </c>
      <c r="W1208" s="82" t="s">
        <v>161</v>
      </c>
      <c r="X1208" s="82" t="s">
        <v>42</v>
      </c>
      <c r="Y1208" s="82" t="s">
        <v>66</v>
      </c>
      <c r="Z1208" s="82">
        <v>0</v>
      </c>
      <c r="AA1208" s="82">
        <v>8</v>
      </c>
      <c r="AB1208" s="82" t="s">
        <v>36</v>
      </c>
      <c r="AC1208" s="82" t="s">
        <v>2824</v>
      </c>
      <c r="AD1208" s="82" t="s">
        <v>162</v>
      </c>
      <c r="AE1208" s="82" t="s">
        <v>45</v>
      </c>
      <c r="AF1208" s="82" t="s">
        <v>36</v>
      </c>
      <c r="AG1208" s="82" t="s">
        <v>46</v>
      </c>
      <c r="AH1208" s="82">
        <v>1468.96</v>
      </c>
      <c r="AI1208" s="82">
        <v>215.21</v>
      </c>
      <c r="AJ1208" s="82">
        <v>558.64</v>
      </c>
      <c r="AK1208" s="82"/>
      <c r="AL1208" s="82">
        <v>2242.81</v>
      </c>
      <c r="AM1208" s="82">
        <v>74.760000000000005</v>
      </c>
      <c r="AN1208" s="109">
        <f t="shared" si="84"/>
        <v>9.3450000000000006</v>
      </c>
      <c r="AO1208" s="82" t="str">
        <f t="shared" si="86"/>
        <v>2002844</v>
      </c>
      <c r="AP1208" s="82">
        <f>VLOOKUP(AO1208,Centros!$AA$2:$AB$490,2,FALSE)</f>
        <v>330028</v>
      </c>
      <c r="AQ1208" s="82" t="str">
        <f>VLOOKUP(AP1208,Centros!$U$2:$V$281,2,FALSE)</f>
        <v>CLARETIANOS COLMENAR ASISTENCIAL</v>
      </c>
      <c r="AR1208" s="82" t="str">
        <f>VLOOKUP(A1208,Centros!$AC$2:$AE$349,3,FALSE)</f>
        <v>SMI</v>
      </c>
      <c r="AS1208" s="82">
        <f t="shared" si="87"/>
        <v>330028</v>
      </c>
      <c r="AT1208" s="82">
        <f t="shared" si="85"/>
        <v>20028</v>
      </c>
    </row>
    <row r="1209" spans="1:46" x14ac:dyDescent="0.3">
      <c r="A1209" s="82">
        <v>20028</v>
      </c>
      <c r="B1209" s="82">
        <v>322</v>
      </c>
      <c r="C1209" s="82" t="s">
        <v>10508</v>
      </c>
      <c r="D1209" s="82">
        <v>322</v>
      </c>
      <c r="E1209" s="82" t="s">
        <v>63</v>
      </c>
      <c r="F1209" s="107">
        <v>45931</v>
      </c>
      <c r="G1209" s="82"/>
      <c r="H1209" s="82" t="s">
        <v>10509</v>
      </c>
      <c r="I1209" s="82" t="s">
        <v>10510</v>
      </c>
      <c r="J1209" s="82" t="s">
        <v>36</v>
      </c>
      <c r="K1209" s="82" t="s">
        <v>10511</v>
      </c>
      <c r="L1209" s="82" t="s">
        <v>101</v>
      </c>
      <c r="M1209" s="82" t="s">
        <v>10512</v>
      </c>
      <c r="N1209" s="82" t="s">
        <v>37</v>
      </c>
      <c r="O1209" s="82" t="s">
        <v>38</v>
      </c>
      <c r="P1209" s="82">
        <v>300</v>
      </c>
      <c r="Q1209" s="82" t="s">
        <v>57</v>
      </c>
      <c r="R1209" s="82">
        <v>25</v>
      </c>
      <c r="S1209" s="82">
        <v>44595</v>
      </c>
      <c r="T1209" s="82" t="s">
        <v>2840</v>
      </c>
      <c r="U1209" s="82" t="s">
        <v>79</v>
      </c>
      <c r="V1209" s="82">
        <v>36634</v>
      </c>
      <c r="W1209" s="82" t="s">
        <v>59</v>
      </c>
      <c r="X1209" s="82" t="s">
        <v>42</v>
      </c>
      <c r="Y1209" s="82" t="s">
        <v>36</v>
      </c>
      <c r="Z1209" s="82">
        <v>0</v>
      </c>
      <c r="AA1209" s="82">
        <v>10</v>
      </c>
      <c r="AB1209" s="82" t="s">
        <v>36</v>
      </c>
      <c r="AC1209" s="82" t="s">
        <v>2905</v>
      </c>
      <c r="AD1209" s="82" t="s">
        <v>44</v>
      </c>
      <c r="AE1209" s="82" t="s">
        <v>45</v>
      </c>
      <c r="AF1209" s="82" t="s">
        <v>79</v>
      </c>
      <c r="AG1209" s="82" t="s">
        <v>46</v>
      </c>
      <c r="AH1209" s="82">
        <v>300.01</v>
      </c>
      <c r="AI1209" s="82">
        <v>45.32</v>
      </c>
      <c r="AJ1209" s="82">
        <v>126.95</v>
      </c>
      <c r="AK1209" s="82"/>
      <c r="AL1209" s="82">
        <v>472.28</v>
      </c>
      <c r="AM1209" s="82">
        <v>15.74</v>
      </c>
      <c r="AN1209" s="109">
        <f t="shared" si="84"/>
        <v>7.87</v>
      </c>
      <c r="AO1209" s="82" t="str">
        <f t="shared" si="86"/>
        <v>2002813</v>
      </c>
      <c r="AP1209" s="82">
        <f>VLOOKUP(AO1209,Centros!$AA$2:$AB$490,2,FALSE)</f>
        <v>110060</v>
      </c>
      <c r="AQ1209" s="82" t="str">
        <f>VLOOKUP(AP1209,Centros!$U$2:$V$281,2,FALSE)</f>
        <v>COL. SAN BUENAVENTURA</v>
      </c>
      <c r="AR1209" s="82" t="str">
        <f>VLOOKUP(A1209,Centros!$AC$2:$AE$349,3,FALSE)</f>
        <v>SMI</v>
      </c>
      <c r="AS1209" s="82">
        <f t="shared" si="87"/>
        <v>110060</v>
      </c>
      <c r="AT1209" s="82">
        <f t="shared" si="85"/>
        <v>20028</v>
      </c>
    </row>
    <row r="1210" spans="1:46" x14ac:dyDescent="0.3">
      <c r="A1210" s="82">
        <v>19218</v>
      </c>
      <c r="B1210" s="82">
        <v>7</v>
      </c>
      <c r="C1210" s="82" t="s">
        <v>10513</v>
      </c>
      <c r="D1210" s="82">
        <v>7</v>
      </c>
      <c r="E1210" s="82" t="s">
        <v>1239</v>
      </c>
      <c r="F1210" s="107">
        <v>45908</v>
      </c>
      <c r="G1210" s="82"/>
      <c r="H1210" s="82" t="s">
        <v>10514</v>
      </c>
      <c r="I1210" s="82" t="s">
        <v>10515</v>
      </c>
      <c r="J1210" s="82" t="s">
        <v>10516</v>
      </c>
      <c r="K1210" s="82" t="s">
        <v>10516</v>
      </c>
      <c r="L1210" s="82" t="s">
        <v>10517</v>
      </c>
      <c r="M1210" s="82" t="s">
        <v>10518</v>
      </c>
      <c r="N1210" s="82" t="s">
        <v>10519</v>
      </c>
      <c r="O1210" s="82" t="s">
        <v>134</v>
      </c>
      <c r="P1210" s="82">
        <v>300</v>
      </c>
      <c r="Q1210" s="82" t="s">
        <v>78</v>
      </c>
      <c r="R1210" s="82">
        <v>75</v>
      </c>
      <c r="S1210" s="82">
        <v>39334</v>
      </c>
      <c r="T1210" s="82" t="s">
        <v>10520</v>
      </c>
      <c r="U1210" s="82" t="s">
        <v>10521</v>
      </c>
      <c r="V1210" s="82">
        <v>24747</v>
      </c>
      <c r="W1210" s="82" t="s">
        <v>111</v>
      </c>
      <c r="X1210" s="82" t="s">
        <v>42</v>
      </c>
      <c r="Y1210" s="82" t="s">
        <v>36</v>
      </c>
      <c r="Z1210" s="82">
        <v>0</v>
      </c>
      <c r="AA1210" s="82">
        <v>10</v>
      </c>
      <c r="AB1210" s="82" t="s">
        <v>36</v>
      </c>
      <c r="AC1210" s="82" t="s">
        <v>7363</v>
      </c>
      <c r="AD1210" s="82" t="s">
        <v>44</v>
      </c>
      <c r="AE1210" s="82" t="s">
        <v>61</v>
      </c>
      <c r="AF1210" s="82" t="s">
        <v>10522</v>
      </c>
      <c r="AG1210" s="82" t="s">
        <v>46</v>
      </c>
      <c r="AH1210" s="82">
        <v>1165.8399999999999</v>
      </c>
      <c r="AI1210" s="82">
        <v>185.13</v>
      </c>
      <c r="AJ1210" s="82">
        <v>425.3</v>
      </c>
      <c r="AK1210" s="82"/>
      <c r="AL1210" s="82">
        <v>1776.27</v>
      </c>
      <c r="AM1210" s="82">
        <v>59.21</v>
      </c>
      <c r="AN1210" s="109">
        <f t="shared" si="84"/>
        <v>9.8683333333333341</v>
      </c>
      <c r="AO1210" s="82" t="str">
        <f t="shared" si="86"/>
        <v>192183</v>
      </c>
      <c r="AP1210" s="82">
        <f>VLOOKUP(AO1210,Centros!$AA$2:$AB$490,2,FALSE)</f>
        <v>110192</v>
      </c>
      <c r="AQ1210" s="82" t="str">
        <f>VLOOKUP(AP1210,Centros!$U$2:$V$281,2,FALSE)</f>
        <v>COL. NTRA SRA DEL ROSARIO</v>
      </c>
      <c r="AR1210" s="82" t="str">
        <f>VLOOKUP(A1210,Centros!$AC$2:$AE$349,3,FALSE)</f>
        <v>ALGADI</v>
      </c>
      <c r="AS1210" s="82">
        <f t="shared" si="87"/>
        <v>110192</v>
      </c>
      <c r="AT1210" s="82">
        <f t="shared" si="85"/>
        <v>19218</v>
      </c>
    </row>
    <row r="1211" spans="1:46" x14ac:dyDescent="0.3">
      <c r="A1211" s="82"/>
      <c r="B1211" s="82"/>
      <c r="C1211" s="82"/>
      <c r="D1211" s="82"/>
      <c r="E1211" s="82"/>
      <c r="F1211" s="107"/>
      <c r="G1211" s="82"/>
      <c r="H1211" s="82"/>
      <c r="I1211" s="82"/>
      <c r="J1211" s="82"/>
      <c r="K1211" s="82"/>
      <c r="L1211" s="82"/>
      <c r="M1211" s="82"/>
      <c r="N1211" s="82"/>
      <c r="O1211" s="82"/>
      <c r="P1211" s="82"/>
      <c r="Q1211" s="82"/>
      <c r="R1211" s="82"/>
      <c r="S1211" s="82"/>
      <c r="T1211" s="82"/>
      <c r="U1211" s="82"/>
      <c r="V1211" s="82"/>
      <c r="W1211" s="82"/>
      <c r="X1211" s="82"/>
      <c r="Y1211" s="82"/>
      <c r="Z1211" s="82"/>
      <c r="AA1211" s="82"/>
      <c r="AB1211" s="82"/>
      <c r="AC1211" s="82"/>
      <c r="AD1211" s="82"/>
      <c r="AE1211" s="82"/>
      <c r="AF1211" s="82"/>
      <c r="AG1211" s="82"/>
      <c r="AH1211" s="82"/>
      <c r="AI1211" s="82"/>
      <c r="AJ1211" s="82"/>
      <c r="AK1211" s="82"/>
      <c r="AL1211" s="82"/>
      <c r="AM1211" s="82"/>
      <c r="AN1211" s="82" t="e">
        <f t="shared" ref="AN1211:AN1248" si="88">+AM1211/(R1211/100*8)</f>
        <v>#DIV/0!</v>
      </c>
      <c r="AO1211" s="82" t="str">
        <f t="shared" ref="AO1211:AO1247" si="89">CONCATENATE(A1211,W1211)</f>
        <v/>
      </c>
      <c r="AP1211" s="82" t="e">
        <f>VLOOKUP(AO1211,Centros!$AA$2:$AB$490,2,FALSE)</f>
        <v>#N/A</v>
      </c>
      <c r="AQ1211" s="82" t="e">
        <f>VLOOKUP(AP1211,Centros!$U$2:$V$490,2,FALSE)</f>
        <v>#N/A</v>
      </c>
      <c r="AR1211" s="82" t="e">
        <f>VLOOKUP(A1211,Centros!$AC$2:$AE$347,3,FALSE)</f>
        <v>#N/A</v>
      </c>
      <c r="AS1211" s="82" t="e">
        <f t="shared" ref="AS1211:AS1248" si="90">+AP1211</f>
        <v>#N/A</v>
      </c>
      <c r="AT1211" s="82">
        <f t="shared" si="59"/>
        <v>0</v>
      </c>
    </row>
    <row r="1212" spans="1:46" x14ac:dyDescent="0.3">
      <c r="A1212" s="82"/>
      <c r="B1212" s="82"/>
      <c r="C1212" s="82"/>
      <c r="D1212" s="82"/>
      <c r="E1212" s="82"/>
      <c r="F1212" s="107"/>
      <c r="G1212" s="82"/>
      <c r="H1212" s="82"/>
      <c r="I1212" s="82"/>
      <c r="J1212" s="82"/>
      <c r="K1212" s="82"/>
      <c r="L1212" s="82"/>
      <c r="M1212" s="82"/>
      <c r="N1212" s="82"/>
      <c r="O1212" s="82"/>
      <c r="P1212" s="82"/>
      <c r="Q1212" s="82"/>
      <c r="R1212" s="82"/>
      <c r="S1212" s="82"/>
      <c r="T1212" s="82"/>
      <c r="U1212" s="82"/>
      <c r="V1212" s="82"/>
      <c r="W1212" s="82"/>
      <c r="X1212" s="82"/>
      <c r="Y1212" s="82"/>
      <c r="Z1212" s="82"/>
      <c r="AA1212" s="82"/>
      <c r="AB1212" s="82"/>
      <c r="AC1212" s="82"/>
      <c r="AD1212" s="82"/>
      <c r="AE1212" s="82"/>
      <c r="AF1212" s="82"/>
      <c r="AG1212" s="82"/>
      <c r="AH1212" s="82"/>
      <c r="AI1212" s="82"/>
      <c r="AJ1212" s="82"/>
      <c r="AK1212" s="82"/>
      <c r="AL1212" s="82"/>
      <c r="AM1212" s="82"/>
      <c r="AN1212" s="82" t="e">
        <f t="shared" si="88"/>
        <v>#DIV/0!</v>
      </c>
      <c r="AO1212" s="82" t="str">
        <f t="shared" si="89"/>
        <v/>
      </c>
      <c r="AP1212" s="82" t="e">
        <f>VLOOKUP(AO1212,Centros!$AA$2:$AB$490,2,FALSE)</f>
        <v>#N/A</v>
      </c>
      <c r="AQ1212" s="82" t="e">
        <f>VLOOKUP(AP1212,Centros!$U$2:$V$490,2,FALSE)</f>
        <v>#N/A</v>
      </c>
      <c r="AR1212" s="82" t="e">
        <f>VLOOKUP(A1212,Centros!$AC$2:$AE$347,3,FALSE)</f>
        <v>#N/A</v>
      </c>
      <c r="AS1212" s="82" t="e">
        <f t="shared" si="90"/>
        <v>#N/A</v>
      </c>
      <c r="AT1212" s="82">
        <f t="shared" si="59"/>
        <v>0</v>
      </c>
    </row>
    <row r="1213" spans="1:46" x14ac:dyDescent="0.3">
      <c r="A1213" s="82"/>
      <c r="B1213" s="82"/>
      <c r="C1213" s="82"/>
      <c r="D1213" s="82"/>
      <c r="E1213" s="82"/>
      <c r="F1213" s="107"/>
      <c r="G1213" s="82"/>
      <c r="H1213" s="82"/>
      <c r="I1213" s="82"/>
      <c r="J1213" s="82"/>
      <c r="K1213" s="82"/>
      <c r="L1213" s="82"/>
      <c r="M1213" s="82"/>
      <c r="N1213" s="82"/>
      <c r="O1213" s="82"/>
      <c r="P1213" s="82"/>
      <c r="Q1213" s="82"/>
      <c r="R1213" s="82"/>
      <c r="S1213" s="82"/>
      <c r="T1213" s="82"/>
      <c r="U1213" s="82"/>
      <c r="V1213" s="82"/>
      <c r="W1213" s="82"/>
      <c r="X1213" s="82"/>
      <c r="Y1213" s="82"/>
      <c r="Z1213" s="82"/>
      <c r="AA1213" s="82"/>
      <c r="AB1213" s="82"/>
      <c r="AC1213" s="82"/>
      <c r="AD1213" s="82"/>
      <c r="AE1213" s="82"/>
      <c r="AF1213" s="82"/>
      <c r="AG1213" s="82"/>
      <c r="AH1213" s="82"/>
      <c r="AI1213" s="82"/>
      <c r="AJ1213" s="82"/>
      <c r="AK1213" s="82"/>
      <c r="AL1213" s="82"/>
      <c r="AM1213" s="82"/>
      <c r="AN1213" s="82" t="e">
        <f t="shared" si="88"/>
        <v>#DIV/0!</v>
      </c>
      <c r="AO1213" s="82" t="str">
        <f t="shared" si="89"/>
        <v/>
      </c>
      <c r="AP1213" s="82" t="e">
        <f>VLOOKUP(AO1213,Centros!$AA$2:$AB$490,2,FALSE)</f>
        <v>#N/A</v>
      </c>
      <c r="AQ1213" s="82" t="e">
        <f>VLOOKUP(AP1213,Centros!$U$2:$V$490,2,FALSE)</f>
        <v>#N/A</v>
      </c>
      <c r="AR1213" s="82" t="e">
        <f>VLOOKUP(A1213,Centros!$AC$2:$AE$347,3,FALSE)</f>
        <v>#N/A</v>
      </c>
      <c r="AS1213" s="82" t="e">
        <f t="shared" si="90"/>
        <v>#N/A</v>
      </c>
      <c r="AT1213" s="82">
        <f t="shared" si="59"/>
        <v>0</v>
      </c>
    </row>
    <row r="1214" spans="1:46" x14ac:dyDescent="0.3">
      <c r="A1214" s="82"/>
      <c r="B1214" s="82"/>
      <c r="C1214" s="82"/>
      <c r="D1214" s="82"/>
      <c r="E1214" s="82"/>
      <c r="F1214" s="107"/>
      <c r="G1214" s="82"/>
      <c r="H1214" s="82"/>
      <c r="I1214" s="82"/>
      <c r="J1214" s="82"/>
      <c r="K1214" s="82"/>
      <c r="L1214" s="82"/>
      <c r="M1214" s="82"/>
      <c r="N1214" s="82"/>
      <c r="O1214" s="82"/>
      <c r="P1214" s="82"/>
      <c r="Q1214" s="82"/>
      <c r="R1214" s="82"/>
      <c r="S1214" s="82"/>
      <c r="T1214" s="82"/>
      <c r="U1214" s="82"/>
      <c r="V1214" s="82"/>
      <c r="W1214" s="82"/>
      <c r="X1214" s="82"/>
      <c r="Y1214" s="82"/>
      <c r="Z1214" s="82"/>
      <c r="AA1214" s="82"/>
      <c r="AB1214" s="82"/>
      <c r="AC1214" s="82"/>
      <c r="AD1214" s="82"/>
      <c r="AE1214" s="82"/>
      <c r="AF1214" s="82"/>
      <c r="AG1214" s="82"/>
      <c r="AH1214" s="82"/>
      <c r="AI1214" s="82"/>
      <c r="AJ1214" s="82"/>
      <c r="AK1214" s="82"/>
      <c r="AL1214" s="82"/>
      <c r="AM1214" s="82"/>
      <c r="AN1214" s="82" t="e">
        <f t="shared" si="88"/>
        <v>#DIV/0!</v>
      </c>
      <c r="AO1214" s="82" t="str">
        <f t="shared" si="89"/>
        <v/>
      </c>
      <c r="AP1214" s="82" t="e">
        <f>VLOOKUP(AO1214,Centros!$AA$2:$AB$490,2,FALSE)</f>
        <v>#N/A</v>
      </c>
      <c r="AQ1214" s="82" t="e">
        <f>VLOOKUP(AP1214,Centros!$U$2:$V$490,2,FALSE)</f>
        <v>#N/A</v>
      </c>
      <c r="AR1214" s="82" t="e">
        <f>VLOOKUP(A1214,Centros!$AC$2:$AE$347,3,FALSE)</f>
        <v>#N/A</v>
      </c>
      <c r="AS1214" s="82" t="e">
        <f t="shared" si="90"/>
        <v>#N/A</v>
      </c>
      <c r="AT1214" s="82">
        <f t="shared" si="59"/>
        <v>0</v>
      </c>
    </row>
    <row r="1215" spans="1:46" x14ac:dyDescent="0.3">
      <c r="A1215" s="82"/>
      <c r="B1215" s="82"/>
      <c r="C1215" s="82"/>
      <c r="D1215" s="82"/>
      <c r="E1215" s="82"/>
      <c r="F1215" s="107"/>
      <c r="G1215" s="82"/>
      <c r="H1215" s="82"/>
      <c r="I1215" s="82"/>
      <c r="J1215" s="82"/>
      <c r="K1215" s="82"/>
      <c r="L1215" s="82"/>
      <c r="M1215" s="82"/>
      <c r="N1215" s="82"/>
      <c r="O1215" s="82"/>
      <c r="P1215" s="82"/>
      <c r="Q1215" s="82"/>
      <c r="R1215" s="82"/>
      <c r="S1215" s="82"/>
      <c r="T1215" s="82"/>
      <c r="U1215" s="82"/>
      <c r="V1215" s="82"/>
      <c r="W1215" s="82"/>
      <c r="X1215" s="82"/>
      <c r="Y1215" s="82"/>
      <c r="Z1215" s="82"/>
      <c r="AA1215" s="82"/>
      <c r="AB1215" s="82"/>
      <c r="AC1215" s="82"/>
      <c r="AD1215" s="82"/>
      <c r="AE1215" s="82"/>
      <c r="AF1215" s="82"/>
      <c r="AG1215" s="82"/>
      <c r="AH1215" s="82"/>
      <c r="AI1215" s="82"/>
      <c r="AJ1215" s="82"/>
      <c r="AK1215" s="82"/>
      <c r="AL1215" s="82"/>
      <c r="AM1215" s="82"/>
      <c r="AN1215" s="82" t="e">
        <f t="shared" si="88"/>
        <v>#DIV/0!</v>
      </c>
      <c r="AO1215" s="82" t="str">
        <f t="shared" si="89"/>
        <v/>
      </c>
      <c r="AP1215" s="82" t="e">
        <f>VLOOKUP(AO1215,Centros!$AA$2:$AB$490,2,FALSE)</f>
        <v>#N/A</v>
      </c>
      <c r="AQ1215" s="82" t="e">
        <f>VLOOKUP(AP1215,Centros!$U$2:$V$490,2,FALSE)</f>
        <v>#N/A</v>
      </c>
      <c r="AR1215" s="82" t="e">
        <f>VLOOKUP(A1215,Centros!$AC$2:$AE$347,3,FALSE)</f>
        <v>#N/A</v>
      </c>
      <c r="AS1215" s="82" t="e">
        <f t="shared" si="90"/>
        <v>#N/A</v>
      </c>
      <c r="AT1215" s="82">
        <f t="shared" si="59"/>
        <v>0</v>
      </c>
    </row>
    <row r="1216" spans="1:46" x14ac:dyDescent="0.3">
      <c r="A1216" s="82"/>
      <c r="B1216" s="82"/>
      <c r="C1216" s="82"/>
      <c r="D1216" s="82"/>
      <c r="E1216" s="82"/>
      <c r="F1216" s="107"/>
      <c r="G1216" s="82"/>
      <c r="H1216" s="82"/>
      <c r="I1216" s="82"/>
      <c r="J1216" s="82"/>
      <c r="K1216" s="82"/>
      <c r="L1216" s="82"/>
      <c r="M1216" s="82"/>
      <c r="N1216" s="82"/>
      <c r="O1216" s="82"/>
      <c r="P1216" s="82"/>
      <c r="Q1216" s="82"/>
      <c r="R1216" s="82"/>
      <c r="S1216" s="82"/>
      <c r="T1216" s="82"/>
      <c r="U1216" s="82"/>
      <c r="V1216" s="82"/>
      <c r="W1216" s="82"/>
      <c r="X1216" s="82"/>
      <c r="Y1216" s="82"/>
      <c r="Z1216" s="82"/>
      <c r="AA1216" s="82"/>
      <c r="AB1216" s="82"/>
      <c r="AC1216" s="82"/>
      <c r="AD1216" s="82"/>
      <c r="AE1216" s="82"/>
      <c r="AF1216" s="82"/>
      <c r="AG1216" s="82"/>
      <c r="AH1216" s="82"/>
      <c r="AI1216" s="82"/>
      <c r="AJ1216" s="82"/>
      <c r="AK1216" s="82"/>
      <c r="AL1216" s="82"/>
      <c r="AM1216" s="82"/>
      <c r="AN1216" s="82" t="e">
        <f t="shared" si="88"/>
        <v>#DIV/0!</v>
      </c>
      <c r="AO1216" s="82" t="str">
        <f t="shared" si="89"/>
        <v/>
      </c>
      <c r="AP1216" s="82" t="e">
        <f>VLOOKUP(AO1216,Centros!$AA$2:$AB$490,2,FALSE)</f>
        <v>#N/A</v>
      </c>
      <c r="AQ1216" s="82" t="e">
        <f>VLOOKUP(AP1216,Centros!$U$2:$V$490,2,FALSE)</f>
        <v>#N/A</v>
      </c>
      <c r="AR1216" s="82" t="e">
        <f>VLOOKUP(A1216,Centros!$AC$2:$AE$347,3,FALSE)</f>
        <v>#N/A</v>
      </c>
      <c r="AS1216" s="82" t="e">
        <f t="shared" si="90"/>
        <v>#N/A</v>
      </c>
      <c r="AT1216" s="82">
        <f t="shared" si="59"/>
        <v>0</v>
      </c>
    </row>
    <row r="1217" spans="1:46" x14ac:dyDescent="0.3">
      <c r="A1217" s="82"/>
      <c r="B1217" s="82"/>
      <c r="C1217" s="82"/>
      <c r="D1217" s="82"/>
      <c r="E1217" s="82"/>
      <c r="F1217" s="107"/>
      <c r="G1217" s="82"/>
      <c r="H1217" s="82"/>
      <c r="I1217" s="82"/>
      <c r="J1217" s="82"/>
      <c r="K1217" s="82"/>
      <c r="L1217" s="82"/>
      <c r="M1217" s="82"/>
      <c r="N1217" s="82"/>
      <c r="O1217" s="82"/>
      <c r="P1217" s="82"/>
      <c r="Q1217" s="82"/>
      <c r="R1217" s="82"/>
      <c r="S1217" s="82"/>
      <c r="T1217" s="82"/>
      <c r="U1217" s="82"/>
      <c r="V1217" s="82"/>
      <c r="W1217" s="82"/>
      <c r="X1217" s="82"/>
      <c r="Y1217" s="82"/>
      <c r="Z1217" s="82"/>
      <c r="AA1217" s="82"/>
      <c r="AB1217" s="82"/>
      <c r="AC1217" s="82"/>
      <c r="AD1217" s="82"/>
      <c r="AE1217" s="82"/>
      <c r="AF1217" s="82"/>
      <c r="AG1217" s="82"/>
      <c r="AH1217" s="82"/>
      <c r="AI1217" s="82"/>
      <c r="AJ1217" s="82"/>
      <c r="AK1217" s="82"/>
      <c r="AL1217" s="82"/>
      <c r="AM1217" s="82"/>
      <c r="AN1217" s="82" t="e">
        <f t="shared" si="88"/>
        <v>#DIV/0!</v>
      </c>
      <c r="AO1217" s="82" t="str">
        <f t="shared" si="89"/>
        <v/>
      </c>
      <c r="AP1217" s="82" t="e">
        <f>VLOOKUP(AO1217,Centros!$AA$2:$AB$490,2,FALSE)</f>
        <v>#N/A</v>
      </c>
      <c r="AQ1217" s="82" t="e">
        <f>VLOOKUP(AP1217,Centros!$U$2:$V$490,2,FALSE)</f>
        <v>#N/A</v>
      </c>
      <c r="AR1217" s="82" t="e">
        <f>VLOOKUP(A1217,Centros!$AC$2:$AE$347,3,FALSE)</f>
        <v>#N/A</v>
      </c>
      <c r="AS1217" s="82" t="e">
        <f t="shared" si="90"/>
        <v>#N/A</v>
      </c>
      <c r="AT1217" s="82">
        <f t="shared" si="59"/>
        <v>0</v>
      </c>
    </row>
    <row r="1218" spans="1:46" x14ac:dyDescent="0.3">
      <c r="W1218"/>
      <c r="AN1218" t="e">
        <f t="shared" si="88"/>
        <v>#DIV/0!</v>
      </c>
      <c r="AO1218" t="str">
        <f t="shared" si="89"/>
        <v/>
      </c>
      <c r="AP1218" t="e">
        <f>VLOOKUP(AO1218,Centros!$AA$2:$AB$490,2,FALSE)</f>
        <v>#N/A</v>
      </c>
      <c r="AQ1218" t="e">
        <f>VLOOKUP(AP1218,Centros!$U$2:$V$490,2,FALSE)</f>
        <v>#N/A</v>
      </c>
      <c r="AR1218" t="e">
        <f>VLOOKUP(A1218,Centros!$AC$2:$AE$347,3,FALSE)</f>
        <v>#N/A</v>
      </c>
      <c r="AS1218" t="e">
        <f t="shared" si="90"/>
        <v>#N/A</v>
      </c>
      <c r="AT1218">
        <f t="shared" si="59"/>
        <v>0</v>
      </c>
    </row>
    <row r="1219" spans="1:46" x14ac:dyDescent="0.3">
      <c r="W1219"/>
      <c r="AN1219" t="e">
        <f t="shared" si="88"/>
        <v>#DIV/0!</v>
      </c>
      <c r="AO1219" t="str">
        <f t="shared" si="89"/>
        <v/>
      </c>
      <c r="AP1219" t="e">
        <f>VLOOKUP(AO1219,Centros!$AA$2:$AB$490,2,FALSE)</f>
        <v>#N/A</v>
      </c>
      <c r="AQ1219" t="e">
        <f>VLOOKUP(AP1219,Centros!$U$2:$V$490,2,FALSE)</f>
        <v>#N/A</v>
      </c>
      <c r="AR1219" t="e">
        <f>VLOOKUP(A1219,Centros!$AC$2:$AE$347,3,FALSE)</f>
        <v>#N/A</v>
      </c>
      <c r="AS1219" t="e">
        <f t="shared" si="90"/>
        <v>#N/A</v>
      </c>
      <c r="AT1219">
        <f t="shared" si="59"/>
        <v>0</v>
      </c>
    </row>
    <row r="1220" spans="1:46" x14ac:dyDescent="0.3">
      <c r="W1220"/>
      <c r="AN1220" t="e">
        <f t="shared" si="88"/>
        <v>#DIV/0!</v>
      </c>
      <c r="AO1220" t="str">
        <f t="shared" si="89"/>
        <v/>
      </c>
      <c r="AP1220" t="e">
        <f>VLOOKUP(AO1220,Centros!$AA$2:$AB$490,2,FALSE)</f>
        <v>#N/A</v>
      </c>
      <c r="AQ1220" t="e">
        <f>VLOOKUP(AP1220,Centros!$U$2:$V$490,2,FALSE)</f>
        <v>#N/A</v>
      </c>
      <c r="AR1220" t="e">
        <f>VLOOKUP(A1220,Centros!$AC$2:$AE$347,3,FALSE)</f>
        <v>#N/A</v>
      </c>
      <c r="AS1220" t="e">
        <f t="shared" si="90"/>
        <v>#N/A</v>
      </c>
      <c r="AT1220">
        <f t="shared" si="59"/>
        <v>0</v>
      </c>
    </row>
    <row r="1221" spans="1:46" x14ac:dyDescent="0.3">
      <c r="W1221"/>
      <c r="AN1221" t="e">
        <f t="shared" si="88"/>
        <v>#DIV/0!</v>
      </c>
      <c r="AO1221" t="str">
        <f t="shared" si="89"/>
        <v/>
      </c>
      <c r="AP1221" t="e">
        <f>VLOOKUP(AO1221,Centros!$AA$2:$AB$490,2,FALSE)</f>
        <v>#N/A</v>
      </c>
      <c r="AQ1221" t="e">
        <f>VLOOKUP(AP1221,Centros!$U$2:$V$490,2,FALSE)</f>
        <v>#N/A</v>
      </c>
      <c r="AR1221" t="e">
        <f>VLOOKUP(A1221,Centros!$AC$2:$AE$347,3,FALSE)</f>
        <v>#N/A</v>
      </c>
      <c r="AS1221" t="e">
        <f t="shared" si="90"/>
        <v>#N/A</v>
      </c>
      <c r="AT1221">
        <f t="shared" si="59"/>
        <v>0</v>
      </c>
    </row>
    <row r="1222" spans="1:46" x14ac:dyDescent="0.3">
      <c r="W1222"/>
      <c r="AN1222" t="e">
        <f t="shared" si="88"/>
        <v>#DIV/0!</v>
      </c>
      <c r="AO1222" t="str">
        <f t="shared" si="89"/>
        <v/>
      </c>
      <c r="AP1222" t="e">
        <f>VLOOKUP(AO1222,Centros!$AA$2:$AB$490,2,FALSE)</f>
        <v>#N/A</v>
      </c>
      <c r="AQ1222" t="e">
        <f>VLOOKUP(AP1222,Centros!$U$2:$V$490,2,FALSE)</f>
        <v>#N/A</v>
      </c>
      <c r="AR1222" t="e">
        <f>VLOOKUP(A1222,Centros!$AC$2:$AE$347,3,FALSE)</f>
        <v>#N/A</v>
      </c>
      <c r="AS1222" t="e">
        <f t="shared" si="90"/>
        <v>#N/A</v>
      </c>
      <c r="AT1222">
        <f t="shared" si="59"/>
        <v>0</v>
      </c>
    </row>
    <row r="1223" spans="1:46" x14ac:dyDescent="0.3">
      <c r="W1223"/>
      <c r="AN1223" t="e">
        <f t="shared" si="88"/>
        <v>#DIV/0!</v>
      </c>
      <c r="AO1223" t="str">
        <f t="shared" si="89"/>
        <v/>
      </c>
      <c r="AP1223" t="e">
        <f>VLOOKUP(AO1223,Centros!$AA$2:$AB$490,2,FALSE)</f>
        <v>#N/A</v>
      </c>
      <c r="AQ1223" t="e">
        <f>VLOOKUP(AP1223,Centros!$U$2:$V$490,2,FALSE)</f>
        <v>#N/A</v>
      </c>
      <c r="AR1223" t="e">
        <f>VLOOKUP(A1223,Centros!$AC$2:$AE$347,3,FALSE)</f>
        <v>#N/A</v>
      </c>
      <c r="AS1223" t="e">
        <f t="shared" si="90"/>
        <v>#N/A</v>
      </c>
      <c r="AT1223">
        <f t="shared" si="59"/>
        <v>0</v>
      </c>
    </row>
    <row r="1224" spans="1:46" x14ac:dyDescent="0.3">
      <c r="W1224"/>
      <c r="AN1224" t="e">
        <f t="shared" si="88"/>
        <v>#DIV/0!</v>
      </c>
      <c r="AO1224" t="str">
        <f t="shared" si="89"/>
        <v/>
      </c>
      <c r="AP1224" t="e">
        <f>VLOOKUP(AO1224,Centros!$AA$2:$AB$490,2,FALSE)</f>
        <v>#N/A</v>
      </c>
      <c r="AQ1224" t="e">
        <f>VLOOKUP(AP1224,Centros!$U$2:$V$490,2,FALSE)</f>
        <v>#N/A</v>
      </c>
      <c r="AR1224" t="e">
        <f>VLOOKUP(A1224,Centros!$AC$2:$AE$347,3,FALSE)</f>
        <v>#N/A</v>
      </c>
      <c r="AS1224" t="e">
        <f t="shared" si="90"/>
        <v>#N/A</v>
      </c>
      <c r="AT1224">
        <f t="shared" si="59"/>
        <v>0</v>
      </c>
    </row>
    <row r="1225" spans="1:46" x14ac:dyDescent="0.3">
      <c r="W1225"/>
      <c r="AN1225" t="e">
        <f t="shared" si="88"/>
        <v>#DIV/0!</v>
      </c>
      <c r="AO1225" t="str">
        <f t="shared" si="89"/>
        <v/>
      </c>
      <c r="AP1225" t="e">
        <f>VLOOKUP(AO1225,Centros!$AA$2:$AB$490,2,FALSE)</f>
        <v>#N/A</v>
      </c>
      <c r="AQ1225" t="e">
        <f>VLOOKUP(AP1225,Centros!$U$2:$V$490,2,FALSE)</f>
        <v>#N/A</v>
      </c>
      <c r="AR1225" t="e">
        <f>VLOOKUP(A1225,Centros!$AC$2:$AE$347,3,FALSE)</f>
        <v>#N/A</v>
      </c>
      <c r="AS1225" t="e">
        <f t="shared" si="90"/>
        <v>#N/A</v>
      </c>
      <c r="AT1225">
        <f t="shared" si="59"/>
        <v>0</v>
      </c>
    </row>
    <row r="1226" spans="1:46" x14ac:dyDescent="0.3">
      <c r="W1226"/>
      <c r="AN1226" t="e">
        <f t="shared" si="88"/>
        <v>#DIV/0!</v>
      </c>
      <c r="AO1226" t="str">
        <f t="shared" si="89"/>
        <v/>
      </c>
      <c r="AP1226" t="e">
        <f>VLOOKUP(AO1226,Centros!$AA$2:$AB$490,2,FALSE)</f>
        <v>#N/A</v>
      </c>
      <c r="AQ1226" t="e">
        <f>VLOOKUP(AP1226,Centros!$U$2:$V$490,2,FALSE)</f>
        <v>#N/A</v>
      </c>
      <c r="AR1226" t="e">
        <f>VLOOKUP(A1226,Centros!$AC$2:$AE$347,3,FALSE)</f>
        <v>#N/A</v>
      </c>
      <c r="AS1226" t="e">
        <f t="shared" si="90"/>
        <v>#N/A</v>
      </c>
      <c r="AT1226">
        <f t="shared" si="59"/>
        <v>0</v>
      </c>
    </row>
    <row r="1227" spans="1:46" x14ac:dyDescent="0.3">
      <c r="W1227"/>
      <c r="AN1227" t="e">
        <f t="shared" si="88"/>
        <v>#DIV/0!</v>
      </c>
      <c r="AO1227" t="str">
        <f t="shared" si="89"/>
        <v/>
      </c>
      <c r="AP1227" t="e">
        <f>VLOOKUP(AO1227,Centros!$AA$2:$AB$490,2,FALSE)</f>
        <v>#N/A</v>
      </c>
      <c r="AQ1227" t="e">
        <f>VLOOKUP(AP1227,Centros!$U$2:$V$490,2,FALSE)</f>
        <v>#N/A</v>
      </c>
      <c r="AR1227" t="e">
        <f>VLOOKUP(A1227,Centros!$AC$2:$AE$347,3,FALSE)</f>
        <v>#N/A</v>
      </c>
      <c r="AS1227" t="e">
        <f t="shared" si="90"/>
        <v>#N/A</v>
      </c>
      <c r="AT1227">
        <f t="shared" si="59"/>
        <v>0</v>
      </c>
    </row>
    <row r="1228" spans="1:46" x14ac:dyDescent="0.3">
      <c r="W1228"/>
      <c r="AN1228" t="e">
        <f t="shared" si="88"/>
        <v>#DIV/0!</v>
      </c>
      <c r="AO1228" t="str">
        <f t="shared" si="89"/>
        <v/>
      </c>
      <c r="AP1228" t="e">
        <f>VLOOKUP(AO1228,Centros!$AA$2:$AB$490,2,FALSE)</f>
        <v>#N/A</v>
      </c>
      <c r="AQ1228" t="e">
        <f>VLOOKUP(AP1228,Centros!$U$2:$V$490,2,FALSE)</f>
        <v>#N/A</v>
      </c>
      <c r="AR1228" t="e">
        <f>VLOOKUP(A1228,Centros!$AC$2:$AE$347,3,FALSE)</f>
        <v>#N/A</v>
      </c>
      <c r="AS1228" t="e">
        <f t="shared" si="90"/>
        <v>#N/A</v>
      </c>
      <c r="AT1228">
        <f t="shared" si="59"/>
        <v>0</v>
      </c>
    </row>
    <row r="1229" spans="1:46" x14ac:dyDescent="0.3">
      <c r="W1229"/>
      <c r="AN1229" t="e">
        <f t="shared" si="88"/>
        <v>#DIV/0!</v>
      </c>
      <c r="AO1229" t="str">
        <f t="shared" si="89"/>
        <v/>
      </c>
      <c r="AP1229" t="e">
        <f>VLOOKUP(AO1229,Centros!$AA$2:$AB$490,2,FALSE)</f>
        <v>#N/A</v>
      </c>
      <c r="AQ1229" t="e">
        <f>VLOOKUP(AP1229,Centros!$U$2:$V$490,2,FALSE)</f>
        <v>#N/A</v>
      </c>
      <c r="AR1229" t="e">
        <f>VLOOKUP(A1229,Centros!$AC$2:$AE$347,3,FALSE)</f>
        <v>#N/A</v>
      </c>
      <c r="AS1229" t="e">
        <f t="shared" si="90"/>
        <v>#N/A</v>
      </c>
      <c r="AT1229">
        <f t="shared" si="59"/>
        <v>0</v>
      </c>
    </row>
    <row r="1230" spans="1:46" x14ac:dyDescent="0.3">
      <c r="W1230"/>
      <c r="AN1230" t="e">
        <f t="shared" si="88"/>
        <v>#DIV/0!</v>
      </c>
      <c r="AO1230" t="str">
        <f t="shared" si="89"/>
        <v/>
      </c>
      <c r="AP1230" t="e">
        <f>VLOOKUP(AO1230,Centros!$AA$2:$AB$490,2,FALSE)</f>
        <v>#N/A</v>
      </c>
      <c r="AQ1230" t="e">
        <f>VLOOKUP(AP1230,Centros!$U$2:$V$490,2,FALSE)</f>
        <v>#N/A</v>
      </c>
      <c r="AR1230" t="e">
        <f>VLOOKUP(A1230,Centros!$AC$2:$AE$347,3,FALSE)</f>
        <v>#N/A</v>
      </c>
      <c r="AS1230" t="e">
        <f t="shared" si="90"/>
        <v>#N/A</v>
      </c>
      <c r="AT1230">
        <f t="shared" si="59"/>
        <v>0</v>
      </c>
    </row>
    <row r="1231" spans="1:46" x14ac:dyDescent="0.3">
      <c r="W1231"/>
      <c r="AN1231" t="e">
        <f t="shared" si="88"/>
        <v>#DIV/0!</v>
      </c>
      <c r="AO1231" t="str">
        <f t="shared" si="89"/>
        <v/>
      </c>
      <c r="AP1231" t="e">
        <f>VLOOKUP(AO1231,Centros!$AA$2:$AB$490,2,FALSE)</f>
        <v>#N/A</v>
      </c>
      <c r="AQ1231" t="e">
        <f>VLOOKUP(AP1231,Centros!$U$2:$V$490,2,FALSE)</f>
        <v>#N/A</v>
      </c>
      <c r="AR1231" t="e">
        <f>VLOOKUP(A1231,Centros!$AC$2:$AE$347,3,FALSE)</f>
        <v>#N/A</v>
      </c>
      <c r="AS1231" t="e">
        <f t="shared" si="90"/>
        <v>#N/A</v>
      </c>
      <c r="AT1231">
        <f t="shared" si="59"/>
        <v>0</v>
      </c>
    </row>
    <row r="1232" spans="1:46" x14ac:dyDescent="0.3">
      <c r="W1232"/>
      <c r="AN1232" t="e">
        <f t="shared" si="88"/>
        <v>#DIV/0!</v>
      </c>
      <c r="AO1232" t="str">
        <f t="shared" si="89"/>
        <v/>
      </c>
      <c r="AP1232" t="e">
        <f>VLOOKUP(AO1232,Centros!$AA$2:$AB$490,2,FALSE)</f>
        <v>#N/A</v>
      </c>
      <c r="AQ1232" t="e">
        <f>VLOOKUP(AP1232,Centros!$U$2:$V$490,2,FALSE)</f>
        <v>#N/A</v>
      </c>
      <c r="AR1232" t="e">
        <f>VLOOKUP(A1232,Centros!$AC$2:$AE$347,3,FALSE)</f>
        <v>#N/A</v>
      </c>
      <c r="AS1232" t="e">
        <f t="shared" si="90"/>
        <v>#N/A</v>
      </c>
      <c r="AT1232">
        <f t="shared" si="59"/>
        <v>0</v>
      </c>
    </row>
    <row r="1233" spans="23:46" x14ac:dyDescent="0.3">
      <c r="W1233"/>
      <c r="AN1233" t="e">
        <f t="shared" si="88"/>
        <v>#DIV/0!</v>
      </c>
      <c r="AO1233" t="str">
        <f t="shared" si="89"/>
        <v/>
      </c>
      <c r="AP1233" t="e">
        <f>VLOOKUP(AO1233,Centros!$AA$2:$AB$490,2,FALSE)</f>
        <v>#N/A</v>
      </c>
      <c r="AQ1233" t="e">
        <f>VLOOKUP(AP1233,Centros!$U$2:$V$490,2,FALSE)</f>
        <v>#N/A</v>
      </c>
      <c r="AR1233" t="e">
        <f>VLOOKUP(A1233,Centros!$AC$2:$AE$347,3,FALSE)</f>
        <v>#N/A</v>
      </c>
      <c r="AS1233" t="e">
        <f t="shared" si="90"/>
        <v>#N/A</v>
      </c>
      <c r="AT1233">
        <f t="shared" si="59"/>
        <v>0</v>
      </c>
    </row>
    <row r="1234" spans="23:46" x14ac:dyDescent="0.3">
      <c r="W1234"/>
      <c r="AN1234" t="e">
        <f t="shared" si="88"/>
        <v>#DIV/0!</v>
      </c>
      <c r="AO1234" t="str">
        <f t="shared" si="89"/>
        <v/>
      </c>
      <c r="AP1234" t="e">
        <f>VLOOKUP(AO1234,Centros!$AA$2:$AB$490,2,FALSE)</f>
        <v>#N/A</v>
      </c>
      <c r="AQ1234" t="e">
        <f>VLOOKUP(AP1234,Centros!$U$2:$V$490,2,FALSE)</f>
        <v>#N/A</v>
      </c>
      <c r="AR1234" t="e">
        <f>VLOOKUP(A1234,Centros!$AC$2:$AE$347,3,FALSE)</f>
        <v>#N/A</v>
      </c>
      <c r="AS1234" t="e">
        <f t="shared" si="90"/>
        <v>#N/A</v>
      </c>
      <c r="AT1234">
        <f t="shared" si="59"/>
        <v>0</v>
      </c>
    </row>
    <row r="1235" spans="23:46" x14ac:dyDescent="0.3">
      <c r="W1235"/>
      <c r="AN1235" t="e">
        <f t="shared" si="88"/>
        <v>#DIV/0!</v>
      </c>
      <c r="AO1235" t="str">
        <f t="shared" si="89"/>
        <v/>
      </c>
      <c r="AP1235" t="e">
        <f>VLOOKUP(AO1235,Centros!$AA$2:$AB$490,2,FALSE)</f>
        <v>#N/A</v>
      </c>
      <c r="AQ1235" t="e">
        <f>VLOOKUP(AP1235,Centros!$U$2:$V$490,2,FALSE)</f>
        <v>#N/A</v>
      </c>
      <c r="AR1235" t="e">
        <f>VLOOKUP(A1235,Centros!$AC$2:$AE$347,3,FALSE)</f>
        <v>#N/A</v>
      </c>
      <c r="AS1235" t="e">
        <f t="shared" si="90"/>
        <v>#N/A</v>
      </c>
      <c r="AT1235">
        <f t="shared" si="59"/>
        <v>0</v>
      </c>
    </row>
    <row r="1236" spans="23:46" x14ac:dyDescent="0.3">
      <c r="W1236"/>
      <c r="AN1236" t="e">
        <f t="shared" si="88"/>
        <v>#DIV/0!</v>
      </c>
      <c r="AO1236" t="str">
        <f t="shared" si="89"/>
        <v/>
      </c>
      <c r="AP1236" t="e">
        <f>VLOOKUP(AO1236,Centros!$AA$2:$AB$490,2,FALSE)</f>
        <v>#N/A</v>
      </c>
      <c r="AQ1236" t="e">
        <f>VLOOKUP(AP1236,Centros!$U$2:$V$490,2,FALSE)</f>
        <v>#N/A</v>
      </c>
      <c r="AR1236" t="e">
        <f>VLOOKUP(A1236,Centros!$AC$2:$AE$347,3,FALSE)</f>
        <v>#N/A</v>
      </c>
      <c r="AS1236" t="e">
        <f t="shared" si="90"/>
        <v>#N/A</v>
      </c>
      <c r="AT1236">
        <f t="shared" si="59"/>
        <v>0</v>
      </c>
    </row>
    <row r="1237" spans="23:46" x14ac:dyDescent="0.3">
      <c r="W1237"/>
      <c r="AN1237" t="e">
        <f t="shared" si="88"/>
        <v>#DIV/0!</v>
      </c>
      <c r="AO1237" t="str">
        <f t="shared" si="89"/>
        <v/>
      </c>
      <c r="AP1237" t="e">
        <f>VLOOKUP(AO1237,Centros!$AA$2:$AB$490,2,FALSE)</f>
        <v>#N/A</v>
      </c>
      <c r="AQ1237" t="e">
        <f>VLOOKUP(AP1237,Centros!$U$2:$V$490,2,FALSE)</f>
        <v>#N/A</v>
      </c>
      <c r="AR1237" t="e">
        <f>VLOOKUP(A1237,Centros!$AC$2:$AE$347,3,FALSE)</f>
        <v>#N/A</v>
      </c>
      <c r="AS1237" t="e">
        <f t="shared" si="90"/>
        <v>#N/A</v>
      </c>
      <c r="AT1237">
        <f t="shared" si="59"/>
        <v>0</v>
      </c>
    </row>
    <row r="1238" spans="23:46" x14ac:dyDescent="0.3">
      <c r="W1238"/>
      <c r="AN1238" t="e">
        <f t="shared" si="88"/>
        <v>#DIV/0!</v>
      </c>
      <c r="AO1238" t="str">
        <f t="shared" si="89"/>
        <v/>
      </c>
      <c r="AP1238" t="e">
        <f>VLOOKUP(AO1238,Centros!$AA$2:$AB$490,2,FALSE)</f>
        <v>#N/A</v>
      </c>
      <c r="AQ1238" t="e">
        <f>VLOOKUP(AP1238,Centros!$U$2:$V$490,2,FALSE)</f>
        <v>#N/A</v>
      </c>
      <c r="AR1238" t="e">
        <f>VLOOKUP(A1238,Centros!$AC$2:$AE$347,3,FALSE)</f>
        <v>#N/A</v>
      </c>
      <c r="AS1238" t="e">
        <f t="shared" si="90"/>
        <v>#N/A</v>
      </c>
      <c r="AT1238">
        <f t="shared" si="59"/>
        <v>0</v>
      </c>
    </row>
    <row r="1239" spans="23:46" x14ac:dyDescent="0.3">
      <c r="W1239"/>
      <c r="AN1239" t="e">
        <f t="shared" si="88"/>
        <v>#DIV/0!</v>
      </c>
      <c r="AO1239" t="str">
        <f t="shared" si="89"/>
        <v/>
      </c>
      <c r="AP1239" t="e">
        <f>VLOOKUP(AO1239,Centros!$AA$2:$AB$490,2,FALSE)</f>
        <v>#N/A</v>
      </c>
      <c r="AQ1239" t="e">
        <f>VLOOKUP(AP1239,Centros!$U$2:$V$490,2,FALSE)</f>
        <v>#N/A</v>
      </c>
      <c r="AR1239" t="e">
        <f>VLOOKUP(A1239,Centros!$AC$2:$AE$347,3,FALSE)</f>
        <v>#N/A</v>
      </c>
      <c r="AS1239" t="e">
        <f t="shared" si="90"/>
        <v>#N/A</v>
      </c>
      <c r="AT1239">
        <f t="shared" si="59"/>
        <v>0</v>
      </c>
    </row>
    <row r="1240" spans="23:46" x14ac:dyDescent="0.3">
      <c r="W1240"/>
      <c r="AN1240" t="e">
        <f t="shared" si="88"/>
        <v>#DIV/0!</v>
      </c>
      <c r="AO1240" t="str">
        <f t="shared" si="89"/>
        <v/>
      </c>
      <c r="AP1240" t="e">
        <f>VLOOKUP(AO1240,Centros!$AA$2:$AB$490,2,FALSE)</f>
        <v>#N/A</v>
      </c>
      <c r="AQ1240" t="e">
        <f>VLOOKUP(AP1240,Centros!$U$2:$V$490,2,FALSE)</f>
        <v>#N/A</v>
      </c>
      <c r="AR1240" t="e">
        <f>VLOOKUP(A1240,Centros!$AC$2:$AE$347,3,FALSE)</f>
        <v>#N/A</v>
      </c>
      <c r="AS1240" t="e">
        <f t="shared" si="90"/>
        <v>#N/A</v>
      </c>
      <c r="AT1240">
        <f t="shared" si="59"/>
        <v>0</v>
      </c>
    </row>
    <row r="1241" spans="23:46" x14ac:dyDescent="0.3">
      <c r="W1241"/>
      <c r="AN1241" t="e">
        <f t="shared" si="88"/>
        <v>#DIV/0!</v>
      </c>
      <c r="AO1241" t="str">
        <f t="shared" si="89"/>
        <v/>
      </c>
      <c r="AP1241" t="e">
        <f>VLOOKUP(AO1241,Centros!$AA$2:$AB$490,2,FALSE)</f>
        <v>#N/A</v>
      </c>
      <c r="AQ1241" t="e">
        <f>VLOOKUP(AP1241,Centros!$U$2:$V$490,2,FALSE)</f>
        <v>#N/A</v>
      </c>
      <c r="AR1241" t="e">
        <f>VLOOKUP(A1241,Centros!$AC$2:$AE$347,3,FALSE)</f>
        <v>#N/A</v>
      </c>
      <c r="AS1241" t="e">
        <f t="shared" si="90"/>
        <v>#N/A</v>
      </c>
      <c r="AT1241">
        <f t="shared" si="59"/>
        <v>0</v>
      </c>
    </row>
    <row r="1242" spans="23:46" x14ac:dyDescent="0.3">
      <c r="W1242"/>
      <c r="AN1242" t="e">
        <f t="shared" si="88"/>
        <v>#DIV/0!</v>
      </c>
      <c r="AO1242" t="str">
        <f t="shared" si="89"/>
        <v/>
      </c>
      <c r="AP1242" t="e">
        <f>VLOOKUP(AO1242,Centros!$AA$2:$AB$490,2,FALSE)</f>
        <v>#N/A</v>
      </c>
      <c r="AQ1242" t="e">
        <f>VLOOKUP(AP1242,Centros!$U$2:$V$490,2,FALSE)</f>
        <v>#N/A</v>
      </c>
      <c r="AR1242" t="e">
        <f>VLOOKUP(A1242,Centros!$AC$2:$AE$347,3,FALSE)</f>
        <v>#N/A</v>
      </c>
      <c r="AS1242" t="e">
        <f t="shared" si="90"/>
        <v>#N/A</v>
      </c>
      <c r="AT1242">
        <f t="shared" si="59"/>
        <v>0</v>
      </c>
    </row>
    <row r="1243" spans="23:46" x14ac:dyDescent="0.3">
      <c r="W1243"/>
      <c r="AN1243" t="e">
        <f t="shared" si="88"/>
        <v>#DIV/0!</v>
      </c>
      <c r="AO1243" t="str">
        <f t="shared" si="89"/>
        <v/>
      </c>
      <c r="AP1243" t="e">
        <f>VLOOKUP(AO1243,Centros!$AA$2:$AB$490,2,FALSE)</f>
        <v>#N/A</v>
      </c>
      <c r="AQ1243" t="e">
        <f>VLOOKUP(AP1243,Centros!$U$2:$V$490,2,FALSE)</f>
        <v>#N/A</v>
      </c>
      <c r="AR1243" t="e">
        <f>VLOOKUP(A1243,Centros!$AC$2:$AE$347,3,FALSE)</f>
        <v>#N/A</v>
      </c>
      <c r="AS1243" t="e">
        <f t="shared" si="90"/>
        <v>#N/A</v>
      </c>
      <c r="AT1243">
        <f t="shared" si="59"/>
        <v>0</v>
      </c>
    </row>
    <row r="1244" spans="23:46" x14ac:dyDescent="0.3">
      <c r="W1244"/>
      <c r="AN1244" t="e">
        <f t="shared" si="88"/>
        <v>#DIV/0!</v>
      </c>
      <c r="AO1244" t="str">
        <f t="shared" si="89"/>
        <v/>
      </c>
      <c r="AP1244" t="e">
        <f>VLOOKUP(AO1244,Centros!$AA$2:$AB$490,2,FALSE)</f>
        <v>#N/A</v>
      </c>
      <c r="AQ1244" t="e">
        <f>VLOOKUP(AP1244,Centros!$U$2:$V$490,2,FALSE)</f>
        <v>#N/A</v>
      </c>
      <c r="AR1244" t="e">
        <f>VLOOKUP(A1244,Centros!$AC$2:$AE$347,3,FALSE)</f>
        <v>#N/A</v>
      </c>
      <c r="AS1244" t="e">
        <f t="shared" si="90"/>
        <v>#N/A</v>
      </c>
      <c r="AT1244">
        <f t="shared" si="59"/>
        <v>0</v>
      </c>
    </row>
    <row r="1245" spans="23:46" x14ac:dyDescent="0.3">
      <c r="W1245"/>
      <c r="AN1245" t="e">
        <f t="shared" si="88"/>
        <v>#DIV/0!</v>
      </c>
      <c r="AO1245" t="str">
        <f t="shared" si="89"/>
        <v/>
      </c>
      <c r="AP1245" t="e">
        <f>VLOOKUP(AO1245,Centros!$AA$2:$AB$490,2,FALSE)</f>
        <v>#N/A</v>
      </c>
      <c r="AQ1245" t="e">
        <f>VLOOKUP(AP1245,Centros!$U$2:$V$490,2,FALSE)</f>
        <v>#N/A</v>
      </c>
      <c r="AR1245" t="e">
        <f>VLOOKUP(A1245,Centros!$AC$2:$AE$347,3,FALSE)</f>
        <v>#N/A</v>
      </c>
      <c r="AS1245" t="e">
        <f t="shared" si="90"/>
        <v>#N/A</v>
      </c>
      <c r="AT1245">
        <f t="shared" si="59"/>
        <v>0</v>
      </c>
    </row>
    <row r="1246" spans="23:46" x14ac:dyDescent="0.3">
      <c r="W1246"/>
      <c r="AN1246" t="e">
        <f t="shared" si="88"/>
        <v>#DIV/0!</v>
      </c>
      <c r="AO1246" t="str">
        <f t="shared" si="89"/>
        <v/>
      </c>
      <c r="AP1246" t="e">
        <f>VLOOKUP(AO1246,Centros!$AA$2:$AB$490,2,FALSE)</f>
        <v>#N/A</v>
      </c>
      <c r="AQ1246" t="e">
        <f>VLOOKUP(AP1246,Centros!$U$2:$V$490,2,FALSE)</f>
        <v>#N/A</v>
      </c>
      <c r="AR1246" t="e">
        <f>VLOOKUP(A1246,Centros!$AC$2:$AE$347,3,FALSE)</f>
        <v>#N/A</v>
      </c>
      <c r="AS1246" t="e">
        <f t="shared" si="90"/>
        <v>#N/A</v>
      </c>
      <c r="AT1246">
        <f t="shared" si="59"/>
        <v>0</v>
      </c>
    </row>
    <row r="1247" spans="23:46" x14ac:dyDescent="0.3">
      <c r="W1247"/>
      <c r="AN1247" t="e">
        <f t="shared" si="88"/>
        <v>#DIV/0!</v>
      </c>
      <c r="AO1247" t="str">
        <f t="shared" si="89"/>
        <v/>
      </c>
      <c r="AP1247" t="e">
        <f>VLOOKUP(AO1247,Centros!$AA$2:$AB$490,2,FALSE)</f>
        <v>#N/A</v>
      </c>
      <c r="AQ1247" t="e">
        <f>VLOOKUP(AP1247,Centros!$U$2:$V$490,2,FALSE)</f>
        <v>#N/A</v>
      </c>
      <c r="AR1247" t="e">
        <f>VLOOKUP(A1247,Centros!$AC$2:$AE$347,3,FALSE)</f>
        <v>#N/A</v>
      </c>
      <c r="AS1247" t="e">
        <f t="shared" si="90"/>
        <v>#N/A</v>
      </c>
      <c r="AT1247">
        <f t="shared" si="59"/>
        <v>0</v>
      </c>
    </row>
    <row r="1248" spans="23:46" x14ac:dyDescent="0.3">
      <c r="W1248"/>
      <c r="AN1248" t="e">
        <f t="shared" si="88"/>
        <v>#DIV/0!</v>
      </c>
      <c r="AO1248" t="str">
        <f t="shared" ref="AO1248:AO1311" si="91">CONCATENATE(A1248,W1248)</f>
        <v/>
      </c>
      <c r="AP1248" t="e">
        <f>VLOOKUP(AO1248,Centros!$AA$2:$AB$490,2,FALSE)</f>
        <v>#N/A</v>
      </c>
      <c r="AQ1248" t="e">
        <f>VLOOKUP(AP1248,Centros!$U$2:$V$490,2,FALSE)</f>
        <v>#N/A</v>
      </c>
      <c r="AR1248" t="e">
        <f>VLOOKUP(A1248,Centros!$AC$2:$AE$347,3,FALSE)</f>
        <v>#N/A</v>
      </c>
      <c r="AS1248" t="e">
        <f t="shared" si="90"/>
        <v>#N/A</v>
      </c>
      <c r="AT1248">
        <f t="shared" si="59"/>
        <v>0</v>
      </c>
    </row>
    <row r="1249" spans="23:46" x14ac:dyDescent="0.3">
      <c r="W1249"/>
      <c r="AN1249" t="e">
        <f t="shared" ref="AN1249:AN1312" si="92">+AM1249/(R1249/100*8)</f>
        <v>#DIV/0!</v>
      </c>
      <c r="AO1249" t="str">
        <f t="shared" si="91"/>
        <v/>
      </c>
      <c r="AP1249" t="e">
        <f>VLOOKUP(AO1249,Centros!$AA$2:$AB$490,2,FALSE)</f>
        <v>#N/A</v>
      </c>
      <c r="AQ1249" t="e">
        <f>VLOOKUP(AP1249,Centros!$U$2:$V$490,2,FALSE)</f>
        <v>#N/A</v>
      </c>
      <c r="AR1249" t="e">
        <f>VLOOKUP(A1249,Centros!$AC$2:$AE$347,3,FALSE)</f>
        <v>#N/A</v>
      </c>
      <c r="AS1249" t="e">
        <f t="shared" ref="AS1249:AS1312" si="93">+AP1249</f>
        <v>#N/A</v>
      </c>
      <c r="AT1249">
        <f t="shared" ref="AT1249:AT1312" si="94">+A1249</f>
        <v>0</v>
      </c>
    </row>
    <row r="1250" spans="23:46" x14ac:dyDescent="0.3">
      <c r="W1250"/>
      <c r="AN1250" t="e">
        <f t="shared" si="92"/>
        <v>#DIV/0!</v>
      </c>
      <c r="AO1250" t="str">
        <f t="shared" si="91"/>
        <v/>
      </c>
      <c r="AP1250" t="e">
        <f>VLOOKUP(AO1250,Centros!$AA$2:$AB$490,2,FALSE)</f>
        <v>#N/A</v>
      </c>
      <c r="AQ1250" t="e">
        <f>VLOOKUP(AP1250,Centros!$U$2:$V$490,2,FALSE)</f>
        <v>#N/A</v>
      </c>
      <c r="AR1250" t="e">
        <f>VLOOKUP(A1250,Centros!$AC$2:$AE$347,3,FALSE)</f>
        <v>#N/A</v>
      </c>
      <c r="AS1250" t="e">
        <f t="shared" si="93"/>
        <v>#N/A</v>
      </c>
      <c r="AT1250">
        <f t="shared" si="94"/>
        <v>0</v>
      </c>
    </row>
    <row r="1251" spans="23:46" x14ac:dyDescent="0.3">
      <c r="W1251"/>
      <c r="AN1251" t="e">
        <f t="shared" si="92"/>
        <v>#DIV/0!</v>
      </c>
      <c r="AO1251" t="str">
        <f t="shared" si="91"/>
        <v/>
      </c>
      <c r="AP1251" t="e">
        <f>VLOOKUP(AO1251,Centros!$AA$2:$AB$490,2,FALSE)</f>
        <v>#N/A</v>
      </c>
      <c r="AQ1251" t="e">
        <f>VLOOKUP(AP1251,Centros!$U$2:$V$490,2,FALSE)</f>
        <v>#N/A</v>
      </c>
      <c r="AR1251" t="e">
        <f>VLOOKUP(A1251,Centros!$AC$2:$AE$347,3,FALSE)</f>
        <v>#N/A</v>
      </c>
      <c r="AS1251" t="e">
        <f t="shared" si="93"/>
        <v>#N/A</v>
      </c>
      <c r="AT1251">
        <f t="shared" si="94"/>
        <v>0</v>
      </c>
    </row>
    <row r="1252" spans="23:46" x14ac:dyDescent="0.3">
      <c r="W1252"/>
      <c r="AN1252" t="e">
        <f t="shared" si="92"/>
        <v>#DIV/0!</v>
      </c>
      <c r="AO1252" t="str">
        <f t="shared" si="91"/>
        <v/>
      </c>
      <c r="AP1252" t="e">
        <f>VLOOKUP(AO1252,Centros!$AA$2:$AB$490,2,FALSE)</f>
        <v>#N/A</v>
      </c>
      <c r="AQ1252" t="e">
        <f>VLOOKUP(AP1252,Centros!$U$2:$V$490,2,FALSE)</f>
        <v>#N/A</v>
      </c>
      <c r="AR1252" t="e">
        <f>VLOOKUP(A1252,Centros!$AC$2:$AE$347,3,FALSE)</f>
        <v>#N/A</v>
      </c>
      <c r="AS1252" t="e">
        <f t="shared" si="93"/>
        <v>#N/A</v>
      </c>
      <c r="AT1252">
        <f t="shared" si="94"/>
        <v>0</v>
      </c>
    </row>
    <row r="1253" spans="23:46" x14ac:dyDescent="0.3">
      <c r="W1253"/>
      <c r="AN1253" t="e">
        <f t="shared" si="92"/>
        <v>#DIV/0!</v>
      </c>
      <c r="AO1253" t="str">
        <f t="shared" si="91"/>
        <v/>
      </c>
      <c r="AP1253" t="e">
        <f>VLOOKUP(AO1253,Centros!$AA$2:$AB$490,2,FALSE)</f>
        <v>#N/A</v>
      </c>
      <c r="AQ1253" t="e">
        <f>VLOOKUP(AP1253,Centros!$U$2:$V$490,2,FALSE)</f>
        <v>#N/A</v>
      </c>
      <c r="AR1253" t="e">
        <f>VLOOKUP(A1253,Centros!$AC$2:$AE$347,3,FALSE)</f>
        <v>#N/A</v>
      </c>
      <c r="AS1253" t="e">
        <f t="shared" si="93"/>
        <v>#N/A</v>
      </c>
      <c r="AT1253">
        <f t="shared" si="94"/>
        <v>0</v>
      </c>
    </row>
    <row r="1254" spans="23:46" x14ac:dyDescent="0.3">
      <c r="W1254"/>
      <c r="AN1254" t="e">
        <f t="shared" si="92"/>
        <v>#DIV/0!</v>
      </c>
      <c r="AO1254" t="str">
        <f t="shared" si="91"/>
        <v/>
      </c>
      <c r="AP1254" t="e">
        <f>VLOOKUP(AO1254,Centros!$AA$2:$AB$490,2,FALSE)</f>
        <v>#N/A</v>
      </c>
      <c r="AQ1254" t="e">
        <f>VLOOKUP(AP1254,Centros!$U$2:$V$490,2,FALSE)</f>
        <v>#N/A</v>
      </c>
      <c r="AR1254" t="e">
        <f>VLOOKUP(A1254,Centros!$AC$2:$AE$347,3,FALSE)</f>
        <v>#N/A</v>
      </c>
      <c r="AS1254" t="e">
        <f t="shared" si="93"/>
        <v>#N/A</v>
      </c>
      <c r="AT1254">
        <f t="shared" si="94"/>
        <v>0</v>
      </c>
    </row>
    <row r="1255" spans="23:46" x14ac:dyDescent="0.3">
      <c r="W1255"/>
      <c r="AN1255" t="e">
        <f t="shared" si="92"/>
        <v>#DIV/0!</v>
      </c>
      <c r="AO1255" t="str">
        <f t="shared" si="91"/>
        <v/>
      </c>
      <c r="AP1255" t="e">
        <f>VLOOKUP(AO1255,Centros!$AA$2:$AB$490,2,FALSE)</f>
        <v>#N/A</v>
      </c>
      <c r="AQ1255" t="e">
        <f>VLOOKUP(AP1255,Centros!$U$2:$V$490,2,FALSE)</f>
        <v>#N/A</v>
      </c>
      <c r="AR1255" t="e">
        <f>VLOOKUP(A1255,Centros!$AC$2:$AE$347,3,FALSE)</f>
        <v>#N/A</v>
      </c>
      <c r="AS1255" t="e">
        <f t="shared" si="93"/>
        <v>#N/A</v>
      </c>
      <c r="AT1255">
        <f t="shared" si="94"/>
        <v>0</v>
      </c>
    </row>
    <row r="1256" spans="23:46" x14ac:dyDescent="0.3">
      <c r="W1256"/>
      <c r="AN1256" t="e">
        <f t="shared" si="92"/>
        <v>#DIV/0!</v>
      </c>
      <c r="AO1256" t="str">
        <f t="shared" si="91"/>
        <v/>
      </c>
      <c r="AP1256" t="e">
        <f>VLOOKUP(AO1256,Centros!$AA$2:$AB$490,2,FALSE)</f>
        <v>#N/A</v>
      </c>
      <c r="AQ1256" t="e">
        <f>VLOOKUP(AP1256,Centros!$U$2:$V$490,2,FALSE)</f>
        <v>#N/A</v>
      </c>
      <c r="AR1256" t="e">
        <f>VLOOKUP(A1256,Centros!$AC$2:$AE$347,3,FALSE)</f>
        <v>#N/A</v>
      </c>
      <c r="AS1256" t="e">
        <f t="shared" si="93"/>
        <v>#N/A</v>
      </c>
      <c r="AT1256">
        <f t="shared" si="94"/>
        <v>0</v>
      </c>
    </row>
    <row r="1257" spans="23:46" x14ac:dyDescent="0.3">
      <c r="W1257"/>
      <c r="AN1257" t="e">
        <f t="shared" si="92"/>
        <v>#DIV/0!</v>
      </c>
      <c r="AO1257" t="str">
        <f t="shared" si="91"/>
        <v/>
      </c>
      <c r="AP1257" t="e">
        <f>VLOOKUP(AO1257,Centros!$AA$2:$AB$490,2,FALSE)</f>
        <v>#N/A</v>
      </c>
      <c r="AQ1257" t="e">
        <f>VLOOKUP(AP1257,Centros!$U$2:$V$490,2,FALSE)</f>
        <v>#N/A</v>
      </c>
      <c r="AR1257" t="e">
        <f>VLOOKUP(A1257,Centros!$AC$2:$AE$347,3,FALSE)</f>
        <v>#N/A</v>
      </c>
      <c r="AS1257" t="e">
        <f t="shared" si="93"/>
        <v>#N/A</v>
      </c>
      <c r="AT1257">
        <f t="shared" si="94"/>
        <v>0</v>
      </c>
    </row>
    <row r="1258" spans="23:46" x14ac:dyDescent="0.3">
      <c r="W1258"/>
      <c r="AN1258" t="e">
        <f t="shared" si="92"/>
        <v>#DIV/0!</v>
      </c>
      <c r="AO1258" t="str">
        <f t="shared" si="91"/>
        <v/>
      </c>
      <c r="AP1258" t="e">
        <f>VLOOKUP(AO1258,Centros!$AA$2:$AB$490,2,FALSE)</f>
        <v>#N/A</v>
      </c>
      <c r="AQ1258" t="e">
        <f>VLOOKUP(AP1258,Centros!$U$2:$V$490,2,FALSE)</f>
        <v>#N/A</v>
      </c>
      <c r="AR1258" t="e">
        <f>VLOOKUP(A1258,Centros!$AC$2:$AE$347,3,FALSE)</f>
        <v>#N/A</v>
      </c>
      <c r="AS1258" t="e">
        <f t="shared" si="93"/>
        <v>#N/A</v>
      </c>
      <c r="AT1258">
        <f t="shared" si="94"/>
        <v>0</v>
      </c>
    </row>
    <row r="1259" spans="23:46" x14ac:dyDescent="0.3">
      <c r="W1259"/>
      <c r="AN1259" t="e">
        <f t="shared" si="92"/>
        <v>#DIV/0!</v>
      </c>
      <c r="AO1259" t="str">
        <f t="shared" si="91"/>
        <v/>
      </c>
      <c r="AP1259" t="e">
        <f>VLOOKUP(AO1259,Centros!$AA$2:$AB$490,2,FALSE)</f>
        <v>#N/A</v>
      </c>
      <c r="AQ1259" t="e">
        <f>VLOOKUP(AP1259,Centros!$U$2:$V$490,2,FALSE)</f>
        <v>#N/A</v>
      </c>
      <c r="AR1259" t="e">
        <f>VLOOKUP(A1259,Centros!$AC$2:$AE$347,3,FALSE)</f>
        <v>#N/A</v>
      </c>
      <c r="AS1259" t="e">
        <f t="shared" si="93"/>
        <v>#N/A</v>
      </c>
      <c r="AT1259">
        <f t="shared" si="94"/>
        <v>0</v>
      </c>
    </row>
    <row r="1260" spans="23:46" x14ac:dyDescent="0.3">
      <c r="W1260"/>
      <c r="AN1260" t="e">
        <f t="shared" si="92"/>
        <v>#DIV/0!</v>
      </c>
      <c r="AO1260" t="str">
        <f t="shared" si="91"/>
        <v/>
      </c>
      <c r="AP1260" t="e">
        <f>VLOOKUP(AO1260,Centros!$AA$2:$AB$490,2,FALSE)</f>
        <v>#N/A</v>
      </c>
      <c r="AQ1260" t="e">
        <f>VLOOKUP(AP1260,Centros!$U$2:$V$490,2,FALSE)</f>
        <v>#N/A</v>
      </c>
      <c r="AR1260" t="e">
        <f>VLOOKUP(A1260,Centros!$AC$2:$AE$347,3,FALSE)</f>
        <v>#N/A</v>
      </c>
      <c r="AS1260" t="e">
        <f t="shared" si="93"/>
        <v>#N/A</v>
      </c>
      <c r="AT1260">
        <f t="shared" si="94"/>
        <v>0</v>
      </c>
    </row>
    <row r="1261" spans="23:46" x14ac:dyDescent="0.3">
      <c r="W1261"/>
      <c r="AN1261" t="e">
        <f t="shared" si="92"/>
        <v>#DIV/0!</v>
      </c>
      <c r="AO1261" t="str">
        <f t="shared" si="91"/>
        <v/>
      </c>
      <c r="AP1261" t="e">
        <f>VLOOKUP(AO1261,Centros!$AA$2:$AB$490,2,FALSE)</f>
        <v>#N/A</v>
      </c>
      <c r="AQ1261" t="e">
        <f>VLOOKUP(AP1261,Centros!$U$2:$V$490,2,FALSE)</f>
        <v>#N/A</v>
      </c>
      <c r="AR1261" t="e">
        <f>VLOOKUP(A1261,Centros!$AC$2:$AE$347,3,FALSE)</f>
        <v>#N/A</v>
      </c>
      <c r="AS1261" t="e">
        <f t="shared" si="93"/>
        <v>#N/A</v>
      </c>
      <c r="AT1261">
        <f t="shared" si="94"/>
        <v>0</v>
      </c>
    </row>
    <row r="1262" spans="23:46" x14ac:dyDescent="0.3">
      <c r="W1262"/>
      <c r="AN1262" t="e">
        <f t="shared" si="92"/>
        <v>#DIV/0!</v>
      </c>
      <c r="AO1262" t="str">
        <f t="shared" si="91"/>
        <v/>
      </c>
      <c r="AP1262" t="e">
        <f>VLOOKUP(AO1262,Centros!$AA$2:$AB$490,2,FALSE)</f>
        <v>#N/A</v>
      </c>
      <c r="AQ1262" t="e">
        <f>VLOOKUP(AP1262,Centros!$U$2:$V$490,2,FALSE)</f>
        <v>#N/A</v>
      </c>
      <c r="AR1262" t="e">
        <f>VLOOKUP(A1262,Centros!$AC$2:$AE$347,3,FALSE)</f>
        <v>#N/A</v>
      </c>
      <c r="AS1262" t="e">
        <f t="shared" si="93"/>
        <v>#N/A</v>
      </c>
      <c r="AT1262">
        <f t="shared" si="94"/>
        <v>0</v>
      </c>
    </row>
    <row r="1263" spans="23:46" x14ac:dyDescent="0.3">
      <c r="W1263"/>
      <c r="AN1263" t="e">
        <f t="shared" si="92"/>
        <v>#DIV/0!</v>
      </c>
      <c r="AO1263" t="str">
        <f t="shared" si="91"/>
        <v/>
      </c>
      <c r="AP1263" t="e">
        <f>VLOOKUP(AO1263,Centros!$AA$2:$AB$490,2,FALSE)</f>
        <v>#N/A</v>
      </c>
      <c r="AQ1263" t="e">
        <f>VLOOKUP(AP1263,Centros!$U$2:$V$490,2,FALSE)</f>
        <v>#N/A</v>
      </c>
      <c r="AR1263" t="e">
        <f>VLOOKUP(A1263,Centros!$AC$2:$AE$347,3,FALSE)</f>
        <v>#N/A</v>
      </c>
      <c r="AS1263" t="e">
        <f t="shared" si="93"/>
        <v>#N/A</v>
      </c>
      <c r="AT1263">
        <f t="shared" si="94"/>
        <v>0</v>
      </c>
    </row>
    <row r="1264" spans="23:46" x14ac:dyDescent="0.3">
      <c r="W1264"/>
      <c r="AN1264" t="e">
        <f t="shared" si="92"/>
        <v>#DIV/0!</v>
      </c>
      <c r="AO1264" t="str">
        <f t="shared" si="91"/>
        <v/>
      </c>
      <c r="AP1264" t="e">
        <f>VLOOKUP(AO1264,Centros!$AA$2:$AB$490,2,FALSE)</f>
        <v>#N/A</v>
      </c>
      <c r="AQ1264" t="e">
        <f>VLOOKUP(AP1264,Centros!$U$2:$V$490,2,FALSE)</f>
        <v>#N/A</v>
      </c>
      <c r="AR1264" t="e">
        <f>VLOOKUP(A1264,Centros!$AC$2:$AE$347,3,FALSE)</f>
        <v>#N/A</v>
      </c>
      <c r="AS1264" t="e">
        <f t="shared" si="93"/>
        <v>#N/A</v>
      </c>
      <c r="AT1264">
        <f t="shared" si="94"/>
        <v>0</v>
      </c>
    </row>
    <row r="1265" spans="23:46" x14ac:dyDescent="0.3">
      <c r="W1265"/>
      <c r="AN1265" t="e">
        <f t="shared" si="92"/>
        <v>#DIV/0!</v>
      </c>
      <c r="AO1265" t="str">
        <f t="shared" si="91"/>
        <v/>
      </c>
      <c r="AP1265" t="e">
        <f>VLOOKUP(AO1265,Centros!$AA$2:$AB$490,2,FALSE)</f>
        <v>#N/A</v>
      </c>
      <c r="AQ1265" t="e">
        <f>VLOOKUP(AP1265,Centros!$U$2:$V$490,2,FALSE)</f>
        <v>#N/A</v>
      </c>
      <c r="AR1265" t="e">
        <f>VLOOKUP(A1265,Centros!$AC$2:$AE$347,3,FALSE)</f>
        <v>#N/A</v>
      </c>
      <c r="AS1265" t="e">
        <f t="shared" si="93"/>
        <v>#N/A</v>
      </c>
      <c r="AT1265">
        <f t="shared" si="94"/>
        <v>0</v>
      </c>
    </row>
    <row r="1266" spans="23:46" x14ac:dyDescent="0.3">
      <c r="W1266"/>
      <c r="AN1266" t="e">
        <f t="shared" si="92"/>
        <v>#DIV/0!</v>
      </c>
      <c r="AO1266" t="str">
        <f t="shared" si="91"/>
        <v/>
      </c>
      <c r="AP1266" t="e">
        <f>VLOOKUP(AO1266,Centros!$AA$2:$AB$490,2,FALSE)</f>
        <v>#N/A</v>
      </c>
      <c r="AQ1266" t="e">
        <f>VLOOKUP(AP1266,Centros!$U$2:$V$490,2,FALSE)</f>
        <v>#N/A</v>
      </c>
      <c r="AR1266" t="e">
        <f>VLOOKUP(A1266,Centros!$AC$2:$AE$347,3,FALSE)</f>
        <v>#N/A</v>
      </c>
      <c r="AS1266" t="e">
        <f t="shared" si="93"/>
        <v>#N/A</v>
      </c>
      <c r="AT1266">
        <f t="shared" si="94"/>
        <v>0</v>
      </c>
    </row>
    <row r="1267" spans="23:46" x14ac:dyDescent="0.3">
      <c r="W1267"/>
      <c r="AN1267" t="e">
        <f t="shared" si="92"/>
        <v>#DIV/0!</v>
      </c>
      <c r="AO1267" t="str">
        <f t="shared" si="91"/>
        <v/>
      </c>
      <c r="AP1267" t="e">
        <f>VLOOKUP(AO1267,Centros!$AA$2:$AB$490,2,FALSE)</f>
        <v>#N/A</v>
      </c>
      <c r="AQ1267" t="e">
        <f>VLOOKUP(AP1267,Centros!$U$2:$V$490,2,FALSE)</f>
        <v>#N/A</v>
      </c>
      <c r="AR1267" t="e">
        <f>VLOOKUP(A1267,Centros!$AC$2:$AE$347,3,FALSE)</f>
        <v>#N/A</v>
      </c>
      <c r="AS1267" t="e">
        <f t="shared" si="93"/>
        <v>#N/A</v>
      </c>
      <c r="AT1267">
        <f t="shared" si="94"/>
        <v>0</v>
      </c>
    </row>
    <row r="1268" spans="23:46" x14ac:dyDescent="0.3">
      <c r="W1268"/>
      <c r="AN1268" t="e">
        <f t="shared" si="92"/>
        <v>#DIV/0!</v>
      </c>
      <c r="AO1268" t="str">
        <f t="shared" si="91"/>
        <v/>
      </c>
      <c r="AP1268" t="e">
        <f>VLOOKUP(AO1268,Centros!$AA$2:$AB$490,2,FALSE)</f>
        <v>#N/A</v>
      </c>
      <c r="AQ1268" t="e">
        <f>VLOOKUP(AP1268,Centros!$U$2:$V$490,2,FALSE)</f>
        <v>#N/A</v>
      </c>
      <c r="AR1268" t="e">
        <f>VLOOKUP(A1268,Centros!$AC$2:$AE$347,3,FALSE)</f>
        <v>#N/A</v>
      </c>
      <c r="AS1268" t="e">
        <f t="shared" si="93"/>
        <v>#N/A</v>
      </c>
      <c r="AT1268">
        <f t="shared" si="94"/>
        <v>0</v>
      </c>
    </row>
    <row r="1269" spans="23:46" x14ac:dyDescent="0.3">
      <c r="W1269"/>
      <c r="AN1269" t="e">
        <f t="shared" si="92"/>
        <v>#DIV/0!</v>
      </c>
      <c r="AO1269" t="str">
        <f t="shared" si="91"/>
        <v/>
      </c>
      <c r="AP1269" t="e">
        <f>VLOOKUP(AO1269,Centros!$AA$2:$AB$490,2,FALSE)</f>
        <v>#N/A</v>
      </c>
      <c r="AQ1269" t="e">
        <f>VLOOKUP(AP1269,Centros!$U$2:$V$490,2,FALSE)</f>
        <v>#N/A</v>
      </c>
      <c r="AR1269" t="e">
        <f>VLOOKUP(A1269,Centros!$AC$2:$AE$347,3,FALSE)</f>
        <v>#N/A</v>
      </c>
      <c r="AS1269" t="e">
        <f t="shared" si="93"/>
        <v>#N/A</v>
      </c>
      <c r="AT1269">
        <f t="shared" si="94"/>
        <v>0</v>
      </c>
    </row>
    <row r="1270" spans="23:46" x14ac:dyDescent="0.3">
      <c r="W1270"/>
      <c r="AN1270" t="e">
        <f t="shared" si="92"/>
        <v>#DIV/0!</v>
      </c>
      <c r="AO1270" t="str">
        <f t="shared" si="91"/>
        <v/>
      </c>
      <c r="AP1270" t="e">
        <f>VLOOKUP(AO1270,Centros!$AA$2:$AB$490,2,FALSE)</f>
        <v>#N/A</v>
      </c>
      <c r="AQ1270" t="e">
        <f>VLOOKUP(AP1270,Centros!$U$2:$V$490,2,FALSE)</f>
        <v>#N/A</v>
      </c>
      <c r="AR1270" t="e">
        <f>VLOOKUP(A1270,Centros!$AC$2:$AE$347,3,FALSE)</f>
        <v>#N/A</v>
      </c>
      <c r="AS1270" t="e">
        <f t="shared" si="93"/>
        <v>#N/A</v>
      </c>
      <c r="AT1270">
        <f t="shared" si="94"/>
        <v>0</v>
      </c>
    </row>
    <row r="1271" spans="23:46" x14ac:dyDescent="0.3">
      <c r="W1271"/>
      <c r="AN1271" t="e">
        <f t="shared" si="92"/>
        <v>#DIV/0!</v>
      </c>
      <c r="AO1271" t="str">
        <f t="shared" si="91"/>
        <v/>
      </c>
      <c r="AP1271" t="e">
        <f>VLOOKUP(AO1271,Centros!$AA$2:$AB$490,2,FALSE)</f>
        <v>#N/A</v>
      </c>
      <c r="AQ1271" t="e">
        <f>VLOOKUP(AP1271,Centros!$U$2:$V$490,2,FALSE)</f>
        <v>#N/A</v>
      </c>
      <c r="AR1271" t="e">
        <f>VLOOKUP(A1271,Centros!$AC$2:$AE$347,3,FALSE)</f>
        <v>#N/A</v>
      </c>
      <c r="AS1271" t="e">
        <f t="shared" si="93"/>
        <v>#N/A</v>
      </c>
      <c r="AT1271">
        <f t="shared" si="94"/>
        <v>0</v>
      </c>
    </row>
    <row r="1272" spans="23:46" x14ac:dyDescent="0.3">
      <c r="W1272"/>
      <c r="AN1272" t="e">
        <f t="shared" si="92"/>
        <v>#DIV/0!</v>
      </c>
      <c r="AO1272" t="str">
        <f t="shared" si="91"/>
        <v/>
      </c>
      <c r="AP1272" t="e">
        <f>VLOOKUP(AO1272,Centros!$AA$2:$AB$490,2,FALSE)</f>
        <v>#N/A</v>
      </c>
      <c r="AQ1272" t="e">
        <f>VLOOKUP(AP1272,Centros!$U$2:$V$490,2,FALSE)</f>
        <v>#N/A</v>
      </c>
      <c r="AR1272" t="e">
        <f>VLOOKUP(A1272,Centros!$AC$2:$AE$347,3,FALSE)</f>
        <v>#N/A</v>
      </c>
      <c r="AS1272" t="e">
        <f t="shared" si="93"/>
        <v>#N/A</v>
      </c>
      <c r="AT1272">
        <f t="shared" si="94"/>
        <v>0</v>
      </c>
    </row>
    <row r="1273" spans="23:46" x14ac:dyDescent="0.3">
      <c r="W1273"/>
      <c r="AN1273" t="e">
        <f t="shared" si="92"/>
        <v>#DIV/0!</v>
      </c>
      <c r="AO1273" t="str">
        <f t="shared" si="91"/>
        <v/>
      </c>
      <c r="AP1273" t="e">
        <f>VLOOKUP(AO1273,Centros!$AA$2:$AB$490,2,FALSE)</f>
        <v>#N/A</v>
      </c>
      <c r="AQ1273" t="e">
        <f>VLOOKUP(AP1273,Centros!$U$2:$V$490,2,FALSE)</f>
        <v>#N/A</v>
      </c>
      <c r="AR1273" t="e">
        <f>VLOOKUP(A1273,Centros!$AC$2:$AE$347,3,FALSE)</f>
        <v>#N/A</v>
      </c>
      <c r="AS1273" t="e">
        <f t="shared" si="93"/>
        <v>#N/A</v>
      </c>
      <c r="AT1273">
        <f t="shared" si="94"/>
        <v>0</v>
      </c>
    </row>
    <row r="1274" spans="23:46" x14ac:dyDescent="0.3">
      <c r="W1274"/>
      <c r="AN1274" t="e">
        <f t="shared" si="92"/>
        <v>#DIV/0!</v>
      </c>
      <c r="AO1274" t="str">
        <f t="shared" si="91"/>
        <v/>
      </c>
      <c r="AP1274" t="e">
        <f>VLOOKUP(AO1274,Centros!$AA$2:$AB$490,2,FALSE)</f>
        <v>#N/A</v>
      </c>
      <c r="AQ1274" t="e">
        <f>VLOOKUP(AP1274,Centros!$U$2:$V$490,2,FALSE)</f>
        <v>#N/A</v>
      </c>
      <c r="AR1274" t="e">
        <f>VLOOKUP(A1274,Centros!$AC$2:$AE$347,3,FALSE)</f>
        <v>#N/A</v>
      </c>
      <c r="AS1274" t="e">
        <f t="shared" si="93"/>
        <v>#N/A</v>
      </c>
      <c r="AT1274">
        <f t="shared" si="94"/>
        <v>0</v>
      </c>
    </row>
    <row r="1275" spans="23:46" x14ac:dyDescent="0.3">
      <c r="W1275"/>
      <c r="AN1275" t="e">
        <f t="shared" si="92"/>
        <v>#DIV/0!</v>
      </c>
      <c r="AO1275" t="str">
        <f t="shared" si="91"/>
        <v/>
      </c>
      <c r="AP1275" t="e">
        <f>VLOOKUP(AO1275,Centros!$AA$2:$AB$490,2,FALSE)</f>
        <v>#N/A</v>
      </c>
      <c r="AQ1275" t="e">
        <f>VLOOKUP(AP1275,Centros!$U$2:$V$490,2,FALSE)</f>
        <v>#N/A</v>
      </c>
      <c r="AR1275" t="e">
        <f>VLOOKUP(A1275,Centros!$AC$2:$AE$347,3,FALSE)</f>
        <v>#N/A</v>
      </c>
      <c r="AS1275" t="e">
        <f t="shared" si="93"/>
        <v>#N/A</v>
      </c>
      <c r="AT1275">
        <f t="shared" si="94"/>
        <v>0</v>
      </c>
    </row>
    <row r="1276" spans="23:46" x14ac:dyDescent="0.3">
      <c r="W1276"/>
      <c r="AN1276" t="e">
        <f t="shared" si="92"/>
        <v>#DIV/0!</v>
      </c>
      <c r="AO1276" t="str">
        <f t="shared" si="91"/>
        <v/>
      </c>
      <c r="AP1276" t="e">
        <f>VLOOKUP(AO1276,Centros!$AA$2:$AB$490,2,FALSE)</f>
        <v>#N/A</v>
      </c>
      <c r="AQ1276" t="e">
        <f>VLOOKUP(AP1276,Centros!$U$2:$V$490,2,FALSE)</f>
        <v>#N/A</v>
      </c>
      <c r="AR1276" t="e">
        <f>VLOOKUP(A1276,Centros!$AC$2:$AE$347,3,FALSE)</f>
        <v>#N/A</v>
      </c>
      <c r="AS1276" t="e">
        <f t="shared" si="93"/>
        <v>#N/A</v>
      </c>
      <c r="AT1276">
        <f t="shared" si="94"/>
        <v>0</v>
      </c>
    </row>
    <row r="1277" spans="23:46" x14ac:dyDescent="0.3">
      <c r="W1277"/>
      <c r="AN1277" t="e">
        <f t="shared" si="92"/>
        <v>#DIV/0!</v>
      </c>
      <c r="AO1277" t="str">
        <f t="shared" si="91"/>
        <v/>
      </c>
      <c r="AP1277" t="e">
        <f>VLOOKUP(AO1277,Centros!$AA$2:$AB$490,2,FALSE)</f>
        <v>#N/A</v>
      </c>
      <c r="AQ1277" t="e">
        <f>VLOOKUP(AP1277,Centros!$U$2:$V$490,2,FALSE)</f>
        <v>#N/A</v>
      </c>
      <c r="AR1277" t="e">
        <f>VLOOKUP(A1277,Centros!$AC$2:$AE$347,3,FALSE)</f>
        <v>#N/A</v>
      </c>
      <c r="AS1277" t="e">
        <f t="shared" si="93"/>
        <v>#N/A</v>
      </c>
      <c r="AT1277">
        <f t="shared" si="94"/>
        <v>0</v>
      </c>
    </row>
    <row r="1278" spans="23:46" x14ac:dyDescent="0.3">
      <c r="W1278"/>
      <c r="AN1278" t="e">
        <f t="shared" si="92"/>
        <v>#DIV/0!</v>
      </c>
      <c r="AO1278" t="str">
        <f t="shared" si="91"/>
        <v/>
      </c>
      <c r="AP1278" t="e">
        <f>VLOOKUP(AO1278,Centros!$AA$2:$AB$490,2,FALSE)</f>
        <v>#N/A</v>
      </c>
      <c r="AQ1278" t="e">
        <f>VLOOKUP(AP1278,Centros!$U$2:$V$490,2,FALSE)</f>
        <v>#N/A</v>
      </c>
      <c r="AR1278" t="e">
        <f>VLOOKUP(A1278,Centros!$AC$2:$AE$347,3,FALSE)</f>
        <v>#N/A</v>
      </c>
      <c r="AS1278" t="e">
        <f t="shared" si="93"/>
        <v>#N/A</v>
      </c>
      <c r="AT1278">
        <f t="shared" si="94"/>
        <v>0</v>
      </c>
    </row>
    <row r="1279" spans="23:46" x14ac:dyDescent="0.3">
      <c r="W1279"/>
      <c r="AN1279" t="e">
        <f t="shared" si="92"/>
        <v>#DIV/0!</v>
      </c>
      <c r="AO1279" t="str">
        <f t="shared" si="91"/>
        <v/>
      </c>
      <c r="AP1279" t="e">
        <f>VLOOKUP(AO1279,Centros!$AA$2:$AB$490,2,FALSE)</f>
        <v>#N/A</v>
      </c>
      <c r="AQ1279" t="e">
        <f>VLOOKUP(AP1279,Centros!$U$2:$V$490,2,FALSE)</f>
        <v>#N/A</v>
      </c>
      <c r="AR1279" t="e">
        <f>VLOOKUP(A1279,Centros!$AC$2:$AE$347,3,FALSE)</f>
        <v>#N/A</v>
      </c>
      <c r="AS1279" t="e">
        <f t="shared" si="93"/>
        <v>#N/A</v>
      </c>
      <c r="AT1279">
        <f t="shared" si="94"/>
        <v>0</v>
      </c>
    </row>
    <row r="1280" spans="23:46" x14ac:dyDescent="0.3">
      <c r="W1280"/>
      <c r="AN1280" t="e">
        <f t="shared" si="92"/>
        <v>#DIV/0!</v>
      </c>
      <c r="AO1280" t="str">
        <f t="shared" si="91"/>
        <v/>
      </c>
      <c r="AP1280" t="e">
        <f>VLOOKUP(AO1280,Centros!$AA$2:$AB$490,2,FALSE)</f>
        <v>#N/A</v>
      </c>
      <c r="AQ1280" t="e">
        <f>VLOOKUP(AP1280,Centros!$U$2:$V$490,2,FALSE)</f>
        <v>#N/A</v>
      </c>
      <c r="AR1280" t="e">
        <f>VLOOKUP(A1280,Centros!$AC$2:$AE$347,3,FALSE)</f>
        <v>#N/A</v>
      </c>
      <c r="AS1280" t="e">
        <f t="shared" si="93"/>
        <v>#N/A</v>
      </c>
      <c r="AT1280">
        <f t="shared" si="94"/>
        <v>0</v>
      </c>
    </row>
    <row r="1281" spans="23:46" x14ac:dyDescent="0.3">
      <c r="W1281"/>
      <c r="AN1281" t="e">
        <f t="shared" si="92"/>
        <v>#DIV/0!</v>
      </c>
      <c r="AO1281" t="str">
        <f t="shared" si="91"/>
        <v/>
      </c>
      <c r="AP1281" t="e">
        <f>VLOOKUP(AO1281,Centros!$AA$2:$AB$490,2,FALSE)</f>
        <v>#N/A</v>
      </c>
      <c r="AQ1281" t="e">
        <f>VLOOKUP(AP1281,Centros!$U$2:$V$490,2,FALSE)</f>
        <v>#N/A</v>
      </c>
      <c r="AR1281" t="e">
        <f>VLOOKUP(A1281,Centros!$AC$2:$AE$347,3,FALSE)</f>
        <v>#N/A</v>
      </c>
      <c r="AS1281" t="e">
        <f t="shared" si="93"/>
        <v>#N/A</v>
      </c>
      <c r="AT1281">
        <f t="shared" si="94"/>
        <v>0</v>
      </c>
    </row>
    <row r="1282" spans="23:46" x14ac:dyDescent="0.3">
      <c r="W1282"/>
      <c r="AN1282" t="e">
        <f t="shared" si="92"/>
        <v>#DIV/0!</v>
      </c>
      <c r="AO1282" t="str">
        <f t="shared" si="91"/>
        <v/>
      </c>
      <c r="AP1282" t="e">
        <f>VLOOKUP(AO1282,Centros!$AA$2:$AB$490,2,FALSE)</f>
        <v>#N/A</v>
      </c>
      <c r="AQ1282" t="e">
        <f>VLOOKUP(AP1282,Centros!$U$2:$V$490,2,FALSE)</f>
        <v>#N/A</v>
      </c>
      <c r="AR1282" t="e">
        <f>VLOOKUP(A1282,Centros!$AC$2:$AE$347,3,FALSE)</f>
        <v>#N/A</v>
      </c>
      <c r="AS1282" t="e">
        <f t="shared" si="93"/>
        <v>#N/A</v>
      </c>
      <c r="AT1282">
        <f t="shared" si="94"/>
        <v>0</v>
      </c>
    </row>
    <row r="1283" spans="23:46" x14ac:dyDescent="0.3">
      <c r="W1283"/>
      <c r="AN1283" t="e">
        <f t="shared" si="92"/>
        <v>#DIV/0!</v>
      </c>
      <c r="AO1283" t="str">
        <f t="shared" si="91"/>
        <v/>
      </c>
      <c r="AP1283" t="e">
        <f>VLOOKUP(AO1283,Centros!$AA$2:$AB$490,2,FALSE)</f>
        <v>#N/A</v>
      </c>
      <c r="AQ1283" t="e">
        <f>VLOOKUP(AP1283,Centros!$U$2:$V$490,2,FALSE)</f>
        <v>#N/A</v>
      </c>
      <c r="AR1283" t="e">
        <f>VLOOKUP(A1283,Centros!$AC$2:$AE$347,3,FALSE)</f>
        <v>#N/A</v>
      </c>
      <c r="AS1283" t="e">
        <f t="shared" si="93"/>
        <v>#N/A</v>
      </c>
      <c r="AT1283">
        <f t="shared" si="94"/>
        <v>0</v>
      </c>
    </row>
    <row r="1284" spans="23:46" x14ac:dyDescent="0.3">
      <c r="W1284"/>
      <c r="AN1284" t="e">
        <f t="shared" si="92"/>
        <v>#DIV/0!</v>
      </c>
      <c r="AO1284" t="str">
        <f t="shared" si="91"/>
        <v/>
      </c>
      <c r="AP1284" t="e">
        <f>VLOOKUP(AO1284,Centros!$AA$2:$AB$490,2,FALSE)</f>
        <v>#N/A</v>
      </c>
      <c r="AQ1284" t="e">
        <f>VLOOKUP(AP1284,Centros!$U$2:$V$490,2,FALSE)</f>
        <v>#N/A</v>
      </c>
      <c r="AR1284" t="e">
        <f>VLOOKUP(A1284,Centros!$AC$2:$AE$347,3,FALSE)</f>
        <v>#N/A</v>
      </c>
      <c r="AS1284" t="e">
        <f t="shared" si="93"/>
        <v>#N/A</v>
      </c>
      <c r="AT1284">
        <f t="shared" si="94"/>
        <v>0</v>
      </c>
    </row>
    <row r="1285" spans="23:46" x14ac:dyDescent="0.3">
      <c r="W1285"/>
      <c r="AN1285" t="e">
        <f t="shared" si="92"/>
        <v>#DIV/0!</v>
      </c>
      <c r="AO1285" t="str">
        <f t="shared" si="91"/>
        <v/>
      </c>
      <c r="AP1285" t="e">
        <f>VLOOKUP(AO1285,Centros!$AA$2:$AB$490,2,FALSE)</f>
        <v>#N/A</v>
      </c>
      <c r="AQ1285" t="e">
        <f>VLOOKUP(AP1285,Centros!$U$2:$V$490,2,FALSE)</f>
        <v>#N/A</v>
      </c>
      <c r="AR1285" t="e">
        <f>VLOOKUP(A1285,Centros!$AC$2:$AE$347,3,FALSE)</f>
        <v>#N/A</v>
      </c>
      <c r="AS1285" t="e">
        <f t="shared" si="93"/>
        <v>#N/A</v>
      </c>
      <c r="AT1285">
        <f t="shared" si="94"/>
        <v>0</v>
      </c>
    </row>
    <row r="1286" spans="23:46" x14ac:dyDescent="0.3">
      <c r="W1286"/>
      <c r="AN1286" t="e">
        <f t="shared" si="92"/>
        <v>#DIV/0!</v>
      </c>
      <c r="AO1286" t="str">
        <f t="shared" si="91"/>
        <v/>
      </c>
      <c r="AP1286" t="e">
        <f>VLOOKUP(AO1286,Centros!$AA$2:$AB$490,2,FALSE)</f>
        <v>#N/A</v>
      </c>
      <c r="AQ1286" t="e">
        <f>VLOOKUP(AP1286,Centros!$U$2:$V$490,2,FALSE)</f>
        <v>#N/A</v>
      </c>
      <c r="AR1286" t="e">
        <f>VLOOKUP(A1286,Centros!$AC$2:$AE$347,3,FALSE)</f>
        <v>#N/A</v>
      </c>
      <c r="AS1286" t="e">
        <f t="shared" si="93"/>
        <v>#N/A</v>
      </c>
      <c r="AT1286">
        <f t="shared" si="94"/>
        <v>0</v>
      </c>
    </row>
    <row r="1287" spans="23:46" x14ac:dyDescent="0.3">
      <c r="W1287"/>
      <c r="AN1287" t="e">
        <f t="shared" si="92"/>
        <v>#DIV/0!</v>
      </c>
      <c r="AO1287" t="str">
        <f t="shared" si="91"/>
        <v/>
      </c>
      <c r="AP1287" t="e">
        <f>VLOOKUP(AO1287,Centros!$AA$2:$AB$490,2,FALSE)</f>
        <v>#N/A</v>
      </c>
      <c r="AQ1287" t="e">
        <f>VLOOKUP(AP1287,Centros!$U$2:$V$490,2,FALSE)</f>
        <v>#N/A</v>
      </c>
      <c r="AR1287" t="e">
        <f>VLOOKUP(A1287,Centros!$AC$2:$AE$347,3,FALSE)</f>
        <v>#N/A</v>
      </c>
      <c r="AS1287" t="e">
        <f t="shared" si="93"/>
        <v>#N/A</v>
      </c>
      <c r="AT1287">
        <f t="shared" si="94"/>
        <v>0</v>
      </c>
    </row>
    <row r="1288" spans="23:46" x14ac:dyDescent="0.3">
      <c r="W1288"/>
      <c r="AN1288" t="e">
        <f t="shared" si="92"/>
        <v>#DIV/0!</v>
      </c>
      <c r="AO1288" t="str">
        <f t="shared" si="91"/>
        <v/>
      </c>
      <c r="AP1288" t="e">
        <f>VLOOKUP(AO1288,Centros!$AA$2:$AB$490,2,FALSE)</f>
        <v>#N/A</v>
      </c>
      <c r="AQ1288" t="e">
        <f>VLOOKUP(AP1288,Centros!$U$2:$V$490,2,FALSE)</f>
        <v>#N/A</v>
      </c>
      <c r="AR1288" t="e">
        <f>VLOOKUP(A1288,Centros!$AC$2:$AE$347,3,FALSE)</f>
        <v>#N/A</v>
      </c>
      <c r="AS1288" t="e">
        <f t="shared" si="93"/>
        <v>#N/A</v>
      </c>
      <c r="AT1288">
        <f t="shared" si="94"/>
        <v>0</v>
      </c>
    </row>
    <row r="1289" spans="23:46" x14ac:dyDescent="0.3">
      <c r="W1289"/>
      <c r="AN1289" t="e">
        <f t="shared" si="92"/>
        <v>#DIV/0!</v>
      </c>
      <c r="AO1289" t="str">
        <f t="shared" si="91"/>
        <v/>
      </c>
      <c r="AP1289" t="e">
        <f>VLOOKUP(AO1289,Centros!$AA$2:$AB$490,2,FALSE)</f>
        <v>#N/A</v>
      </c>
      <c r="AQ1289" t="e">
        <f>VLOOKUP(AP1289,Centros!$U$2:$V$490,2,FALSE)</f>
        <v>#N/A</v>
      </c>
      <c r="AR1289" t="e">
        <f>VLOOKUP(A1289,Centros!$AC$2:$AE$347,3,FALSE)</f>
        <v>#N/A</v>
      </c>
      <c r="AS1289" t="e">
        <f t="shared" si="93"/>
        <v>#N/A</v>
      </c>
      <c r="AT1289">
        <f t="shared" si="94"/>
        <v>0</v>
      </c>
    </row>
    <row r="1290" spans="23:46" x14ac:dyDescent="0.3">
      <c r="W1290"/>
      <c r="AN1290" t="e">
        <f t="shared" si="92"/>
        <v>#DIV/0!</v>
      </c>
      <c r="AO1290" t="str">
        <f t="shared" si="91"/>
        <v/>
      </c>
      <c r="AP1290" t="e">
        <f>VLOOKUP(AO1290,Centros!$AA$2:$AB$490,2,FALSE)</f>
        <v>#N/A</v>
      </c>
      <c r="AQ1290" t="e">
        <f>VLOOKUP(AP1290,Centros!$U$2:$V$490,2,FALSE)</f>
        <v>#N/A</v>
      </c>
      <c r="AR1290" t="e">
        <f>VLOOKUP(A1290,Centros!$AC$2:$AE$347,3,FALSE)</f>
        <v>#N/A</v>
      </c>
      <c r="AS1290" t="e">
        <f t="shared" si="93"/>
        <v>#N/A</v>
      </c>
      <c r="AT1290">
        <f t="shared" si="94"/>
        <v>0</v>
      </c>
    </row>
    <row r="1291" spans="23:46" x14ac:dyDescent="0.3">
      <c r="W1291"/>
      <c r="AN1291" t="e">
        <f t="shared" si="92"/>
        <v>#DIV/0!</v>
      </c>
      <c r="AO1291" t="str">
        <f t="shared" si="91"/>
        <v/>
      </c>
      <c r="AP1291" t="e">
        <f>VLOOKUP(AO1291,Centros!$AA$2:$AB$490,2,FALSE)</f>
        <v>#N/A</v>
      </c>
      <c r="AQ1291" t="e">
        <f>VLOOKUP(AP1291,Centros!$U$2:$V$490,2,FALSE)</f>
        <v>#N/A</v>
      </c>
      <c r="AR1291" t="e">
        <f>VLOOKUP(A1291,Centros!$AC$2:$AE$347,3,FALSE)</f>
        <v>#N/A</v>
      </c>
      <c r="AS1291" t="e">
        <f t="shared" si="93"/>
        <v>#N/A</v>
      </c>
      <c r="AT1291">
        <f t="shared" si="94"/>
        <v>0</v>
      </c>
    </row>
    <row r="1292" spans="23:46" x14ac:dyDescent="0.3">
      <c r="W1292"/>
      <c r="AN1292" t="e">
        <f t="shared" si="92"/>
        <v>#DIV/0!</v>
      </c>
      <c r="AO1292" t="str">
        <f t="shared" si="91"/>
        <v/>
      </c>
      <c r="AP1292" t="e">
        <f>VLOOKUP(AO1292,Centros!$AA$2:$AB$490,2,FALSE)</f>
        <v>#N/A</v>
      </c>
      <c r="AQ1292" t="e">
        <f>VLOOKUP(AP1292,Centros!$U$2:$V$490,2,FALSE)</f>
        <v>#N/A</v>
      </c>
      <c r="AR1292" t="e">
        <f>VLOOKUP(A1292,Centros!$AC$2:$AE$347,3,FALSE)</f>
        <v>#N/A</v>
      </c>
      <c r="AS1292" t="e">
        <f t="shared" si="93"/>
        <v>#N/A</v>
      </c>
      <c r="AT1292">
        <f t="shared" si="94"/>
        <v>0</v>
      </c>
    </row>
    <row r="1293" spans="23:46" x14ac:dyDescent="0.3">
      <c r="W1293"/>
      <c r="AN1293" t="e">
        <f t="shared" si="92"/>
        <v>#DIV/0!</v>
      </c>
      <c r="AO1293" t="str">
        <f t="shared" si="91"/>
        <v/>
      </c>
      <c r="AP1293" t="e">
        <f>VLOOKUP(AO1293,Centros!$AA$2:$AB$490,2,FALSE)</f>
        <v>#N/A</v>
      </c>
      <c r="AQ1293" t="e">
        <f>VLOOKUP(AP1293,Centros!$U$2:$V$490,2,FALSE)</f>
        <v>#N/A</v>
      </c>
      <c r="AR1293" t="e">
        <f>VLOOKUP(A1293,Centros!$AC$2:$AE$347,3,FALSE)</f>
        <v>#N/A</v>
      </c>
      <c r="AS1293" t="e">
        <f t="shared" si="93"/>
        <v>#N/A</v>
      </c>
      <c r="AT1293">
        <f t="shared" si="94"/>
        <v>0</v>
      </c>
    </row>
    <row r="1294" spans="23:46" x14ac:dyDescent="0.3">
      <c r="W1294"/>
      <c r="AN1294" t="e">
        <f t="shared" si="92"/>
        <v>#DIV/0!</v>
      </c>
      <c r="AO1294" t="str">
        <f t="shared" si="91"/>
        <v/>
      </c>
      <c r="AP1294" t="e">
        <f>VLOOKUP(AO1294,Centros!$AA$2:$AB$490,2,FALSE)</f>
        <v>#N/A</v>
      </c>
      <c r="AQ1294" t="e">
        <f>VLOOKUP(AP1294,Centros!$U$2:$V$490,2,FALSE)</f>
        <v>#N/A</v>
      </c>
      <c r="AR1294" t="e">
        <f>VLOOKUP(A1294,Centros!$AC$2:$AE$347,3,FALSE)</f>
        <v>#N/A</v>
      </c>
      <c r="AS1294" t="e">
        <f t="shared" si="93"/>
        <v>#N/A</v>
      </c>
      <c r="AT1294">
        <f t="shared" si="94"/>
        <v>0</v>
      </c>
    </row>
    <row r="1295" spans="23:46" x14ac:dyDescent="0.3">
      <c r="W1295"/>
      <c r="AN1295" t="e">
        <f t="shared" si="92"/>
        <v>#DIV/0!</v>
      </c>
      <c r="AO1295" t="str">
        <f t="shared" si="91"/>
        <v/>
      </c>
      <c r="AP1295" t="e">
        <f>VLOOKUP(AO1295,Centros!$AA$2:$AB$490,2,FALSE)</f>
        <v>#N/A</v>
      </c>
      <c r="AQ1295" t="e">
        <f>VLOOKUP(AP1295,Centros!$U$2:$V$490,2,FALSE)</f>
        <v>#N/A</v>
      </c>
      <c r="AR1295" t="e">
        <f>VLOOKUP(A1295,Centros!$AC$2:$AE$347,3,FALSE)</f>
        <v>#N/A</v>
      </c>
      <c r="AS1295" t="e">
        <f t="shared" si="93"/>
        <v>#N/A</v>
      </c>
      <c r="AT1295">
        <f t="shared" si="94"/>
        <v>0</v>
      </c>
    </row>
    <row r="1296" spans="23:46" x14ac:dyDescent="0.3">
      <c r="W1296"/>
      <c r="AN1296" t="e">
        <f t="shared" si="92"/>
        <v>#DIV/0!</v>
      </c>
      <c r="AO1296" t="str">
        <f t="shared" si="91"/>
        <v/>
      </c>
      <c r="AP1296" t="e">
        <f>VLOOKUP(AO1296,Centros!$AA$2:$AB$490,2,FALSE)</f>
        <v>#N/A</v>
      </c>
      <c r="AQ1296" t="e">
        <f>VLOOKUP(AP1296,Centros!$U$2:$V$490,2,FALSE)</f>
        <v>#N/A</v>
      </c>
      <c r="AR1296" t="e">
        <f>VLOOKUP(A1296,Centros!$AC$2:$AE$347,3,FALSE)</f>
        <v>#N/A</v>
      </c>
      <c r="AS1296" t="e">
        <f t="shared" si="93"/>
        <v>#N/A</v>
      </c>
      <c r="AT1296">
        <f t="shared" si="94"/>
        <v>0</v>
      </c>
    </row>
    <row r="1297" spans="23:46" x14ac:dyDescent="0.3">
      <c r="W1297"/>
      <c r="AN1297" t="e">
        <f t="shared" si="92"/>
        <v>#DIV/0!</v>
      </c>
      <c r="AO1297" t="str">
        <f t="shared" si="91"/>
        <v/>
      </c>
      <c r="AP1297" t="e">
        <f>VLOOKUP(AO1297,Centros!$AA$2:$AB$490,2,FALSE)</f>
        <v>#N/A</v>
      </c>
      <c r="AQ1297" t="e">
        <f>VLOOKUP(AP1297,Centros!$U$2:$V$490,2,FALSE)</f>
        <v>#N/A</v>
      </c>
      <c r="AR1297" t="e">
        <f>VLOOKUP(A1297,Centros!$AC$2:$AE$347,3,FALSE)</f>
        <v>#N/A</v>
      </c>
      <c r="AS1297" t="e">
        <f t="shared" si="93"/>
        <v>#N/A</v>
      </c>
      <c r="AT1297">
        <f t="shared" si="94"/>
        <v>0</v>
      </c>
    </row>
    <row r="1298" spans="23:46" x14ac:dyDescent="0.3">
      <c r="W1298"/>
      <c r="AN1298" t="e">
        <f t="shared" si="92"/>
        <v>#DIV/0!</v>
      </c>
      <c r="AO1298" t="str">
        <f t="shared" si="91"/>
        <v/>
      </c>
      <c r="AP1298" t="e">
        <f>VLOOKUP(AO1298,Centros!$AA$2:$AB$490,2,FALSE)</f>
        <v>#N/A</v>
      </c>
      <c r="AQ1298" t="e">
        <f>VLOOKUP(AP1298,Centros!$U$2:$V$490,2,FALSE)</f>
        <v>#N/A</v>
      </c>
      <c r="AR1298" t="e">
        <f>VLOOKUP(A1298,Centros!$AC$2:$AE$347,3,FALSE)</f>
        <v>#N/A</v>
      </c>
      <c r="AS1298" t="e">
        <f t="shared" si="93"/>
        <v>#N/A</v>
      </c>
      <c r="AT1298">
        <f t="shared" si="94"/>
        <v>0</v>
      </c>
    </row>
    <row r="1299" spans="23:46" x14ac:dyDescent="0.3">
      <c r="W1299"/>
      <c r="AN1299" t="e">
        <f t="shared" si="92"/>
        <v>#DIV/0!</v>
      </c>
      <c r="AO1299" t="str">
        <f t="shared" si="91"/>
        <v/>
      </c>
      <c r="AP1299" t="e">
        <f>VLOOKUP(AO1299,Centros!$AA$2:$AB$490,2,FALSE)</f>
        <v>#N/A</v>
      </c>
      <c r="AQ1299" t="e">
        <f>VLOOKUP(AP1299,Centros!$U$2:$V$490,2,FALSE)</f>
        <v>#N/A</v>
      </c>
      <c r="AR1299" t="e">
        <f>VLOOKUP(A1299,Centros!$AC$2:$AE$347,3,FALSE)</f>
        <v>#N/A</v>
      </c>
      <c r="AS1299" t="e">
        <f t="shared" si="93"/>
        <v>#N/A</v>
      </c>
      <c r="AT1299">
        <f t="shared" si="94"/>
        <v>0</v>
      </c>
    </row>
    <row r="1300" spans="23:46" x14ac:dyDescent="0.3">
      <c r="W1300"/>
      <c r="AN1300" t="e">
        <f t="shared" si="92"/>
        <v>#DIV/0!</v>
      </c>
      <c r="AO1300" t="str">
        <f t="shared" si="91"/>
        <v/>
      </c>
      <c r="AP1300" t="e">
        <f>VLOOKUP(AO1300,Centros!$AA$2:$AB$490,2,FALSE)</f>
        <v>#N/A</v>
      </c>
      <c r="AQ1300" t="e">
        <f>VLOOKUP(AP1300,Centros!$U$2:$V$490,2,FALSE)</f>
        <v>#N/A</v>
      </c>
      <c r="AR1300" t="e">
        <f>VLOOKUP(A1300,Centros!$AC$2:$AE$347,3,FALSE)</f>
        <v>#N/A</v>
      </c>
      <c r="AS1300" t="e">
        <f t="shared" si="93"/>
        <v>#N/A</v>
      </c>
      <c r="AT1300">
        <f t="shared" si="94"/>
        <v>0</v>
      </c>
    </row>
    <row r="1301" spans="23:46" x14ac:dyDescent="0.3">
      <c r="W1301"/>
      <c r="AN1301" t="e">
        <f t="shared" si="92"/>
        <v>#DIV/0!</v>
      </c>
      <c r="AO1301" t="str">
        <f t="shared" si="91"/>
        <v/>
      </c>
      <c r="AP1301" t="e">
        <f>VLOOKUP(AO1301,Centros!$AA$2:$AB$490,2,FALSE)</f>
        <v>#N/A</v>
      </c>
      <c r="AQ1301" t="e">
        <f>VLOOKUP(AP1301,Centros!$U$2:$V$490,2,FALSE)</f>
        <v>#N/A</v>
      </c>
      <c r="AR1301" t="e">
        <f>VLOOKUP(A1301,Centros!$AC$2:$AE$347,3,FALSE)</f>
        <v>#N/A</v>
      </c>
      <c r="AS1301" t="e">
        <f t="shared" si="93"/>
        <v>#N/A</v>
      </c>
      <c r="AT1301">
        <f t="shared" si="94"/>
        <v>0</v>
      </c>
    </row>
    <row r="1302" spans="23:46" x14ac:dyDescent="0.3">
      <c r="W1302"/>
      <c r="AN1302" t="e">
        <f t="shared" si="92"/>
        <v>#DIV/0!</v>
      </c>
      <c r="AO1302" t="str">
        <f t="shared" si="91"/>
        <v/>
      </c>
      <c r="AP1302" t="e">
        <f>VLOOKUP(AO1302,Centros!$AA$2:$AB$490,2,FALSE)</f>
        <v>#N/A</v>
      </c>
      <c r="AQ1302" t="e">
        <f>VLOOKUP(AP1302,Centros!$U$2:$V$490,2,FALSE)</f>
        <v>#N/A</v>
      </c>
      <c r="AR1302" t="e">
        <f>VLOOKUP(A1302,Centros!$AC$2:$AE$347,3,FALSE)</f>
        <v>#N/A</v>
      </c>
      <c r="AS1302" t="e">
        <f t="shared" si="93"/>
        <v>#N/A</v>
      </c>
      <c r="AT1302">
        <f t="shared" si="94"/>
        <v>0</v>
      </c>
    </row>
    <row r="1303" spans="23:46" x14ac:dyDescent="0.3">
      <c r="W1303"/>
      <c r="AN1303" t="e">
        <f t="shared" si="92"/>
        <v>#DIV/0!</v>
      </c>
      <c r="AO1303" t="str">
        <f t="shared" si="91"/>
        <v/>
      </c>
      <c r="AP1303" t="e">
        <f>VLOOKUP(AO1303,Centros!$AA$2:$AB$490,2,FALSE)</f>
        <v>#N/A</v>
      </c>
      <c r="AQ1303" t="e">
        <f>VLOOKUP(AP1303,Centros!$U$2:$V$490,2,FALSE)</f>
        <v>#N/A</v>
      </c>
      <c r="AR1303" t="e">
        <f>VLOOKUP(A1303,Centros!$AC$2:$AE$347,3,FALSE)</f>
        <v>#N/A</v>
      </c>
      <c r="AS1303" t="e">
        <f t="shared" si="93"/>
        <v>#N/A</v>
      </c>
      <c r="AT1303">
        <f t="shared" si="94"/>
        <v>0</v>
      </c>
    </row>
    <row r="1304" spans="23:46" x14ac:dyDescent="0.3">
      <c r="W1304"/>
      <c r="AN1304" t="e">
        <f t="shared" si="92"/>
        <v>#DIV/0!</v>
      </c>
      <c r="AO1304" t="str">
        <f t="shared" si="91"/>
        <v/>
      </c>
      <c r="AP1304" t="e">
        <f>VLOOKUP(AO1304,Centros!$AA$2:$AB$490,2,FALSE)</f>
        <v>#N/A</v>
      </c>
      <c r="AQ1304" t="e">
        <f>VLOOKUP(AP1304,Centros!$U$2:$V$490,2,FALSE)</f>
        <v>#N/A</v>
      </c>
      <c r="AR1304" t="e">
        <f>VLOOKUP(A1304,Centros!$AC$2:$AE$347,3,FALSE)</f>
        <v>#N/A</v>
      </c>
      <c r="AS1304" t="e">
        <f t="shared" si="93"/>
        <v>#N/A</v>
      </c>
      <c r="AT1304">
        <f t="shared" si="94"/>
        <v>0</v>
      </c>
    </row>
    <row r="1305" spans="23:46" x14ac:dyDescent="0.3">
      <c r="W1305"/>
      <c r="AN1305" t="e">
        <f t="shared" si="92"/>
        <v>#DIV/0!</v>
      </c>
      <c r="AO1305" t="str">
        <f t="shared" si="91"/>
        <v/>
      </c>
      <c r="AP1305" t="e">
        <f>VLOOKUP(AO1305,Centros!$AA$2:$AB$490,2,FALSE)</f>
        <v>#N/A</v>
      </c>
      <c r="AQ1305" t="e">
        <f>VLOOKUP(AP1305,Centros!$U$2:$V$490,2,FALSE)</f>
        <v>#N/A</v>
      </c>
      <c r="AR1305" t="e">
        <f>VLOOKUP(A1305,Centros!$AC$2:$AE$347,3,FALSE)</f>
        <v>#N/A</v>
      </c>
      <c r="AS1305" t="e">
        <f t="shared" si="93"/>
        <v>#N/A</v>
      </c>
      <c r="AT1305">
        <f t="shared" si="94"/>
        <v>0</v>
      </c>
    </row>
    <row r="1306" spans="23:46" x14ac:dyDescent="0.3">
      <c r="W1306"/>
      <c r="AN1306" t="e">
        <f t="shared" si="92"/>
        <v>#DIV/0!</v>
      </c>
      <c r="AO1306" t="str">
        <f t="shared" si="91"/>
        <v/>
      </c>
      <c r="AP1306" t="e">
        <f>VLOOKUP(AO1306,Centros!$AA$2:$AB$490,2,FALSE)</f>
        <v>#N/A</v>
      </c>
      <c r="AQ1306" t="e">
        <f>VLOOKUP(AP1306,Centros!$U$2:$V$490,2,FALSE)</f>
        <v>#N/A</v>
      </c>
      <c r="AR1306" t="e">
        <f>VLOOKUP(A1306,Centros!$AC$2:$AE$347,3,FALSE)</f>
        <v>#N/A</v>
      </c>
      <c r="AS1306" t="e">
        <f t="shared" si="93"/>
        <v>#N/A</v>
      </c>
      <c r="AT1306">
        <f t="shared" si="94"/>
        <v>0</v>
      </c>
    </row>
    <row r="1307" spans="23:46" x14ac:dyDescent="0.3">
      <c r="W1307"/>
      <c r="AN1307" t="e">
        <f t="shared" si="92"/>
        <v>#DIV/0!</v>
      </c>
      <c r="AO1307" t="str">
        <f t="shared" si="91"/>
        <v/>
      </c>
      <c r="AP1307" t="e">
        <f>VLOOKUP(AO1307,Centros!$AA$2:$AB$490,2,FALSE)</f>
        <v>#N/A</v>
      </c>
      <c r="AQ1307" t="e">
        <f>VLOOKUP(AP1307,Centros!$U$2:$V$490,2,FALSE)</f>
        <v>#N/A</v>
      </c>
      <c r="AR1307" t="e">
        <f>VLOOKUP(A1307,Centros!$AC$2:$AE$347,3,FALSE)</f>
        <v>#N/A</v>
      </c>
      <c r="AS1307" t="e">
        <f t="shared" si="93"/>
        <v>#N/A</v>
      </c>
      <c r="AT1307">
        <f t="shared" si="94"/>
        <v>0</v>
      </c>
    </row>
    <row r="1308" spans="23:46" x14ac:dyDescent="0.3">
      <c r="W1308"/>
      <c r="AN1308" t="e">
        <f t="shared" si="92"/>
        <v>#DIV/0!</v>
      </c>
      <c r="AO1308" t="str">
        <f t="shared" si="91"/>
        <v/>
      </c>
      <c r="AP1308" t="e">
        <f>VLOOKUP(AO1308,Centros!$AA$2:$AB$490,2,FALSE)</f>
        <v>#N/A</v>
      </c>
      <c r="AQ1308" t="e">
        <f>VLOOKUP(AP1308,Centros!$U$2:$V$490,2,FALSE)</f>
        <v>#N/A</v>
      </c>
      <c r="AR1308" t="e">
        <f>VLOOKUP(A1308,Centros!$AC$2:$AE$347,3,FALSE)</f>
        <v>#N/A</v>
      </c>
      <c r="AS1308" t="e">
        <f t="shared" si="93"/>
        <v>#N/A</v>
      </c>
      <c r="AT1308">
        <f t="shared" si="94"/>
        <v>0</v>
      </c>
    </row>
    <row r="1309" spans="23:46" x14ac:dyDescent="0.3">
      <c r="W1309"/>
      <c r="AN1309" t="e">
        <f t="shared" si="92"/>
        <v>#DIV/0!</v>
      </c>
      <c r="AO1309" t="str">
        <f t="shared" si="91"/>
        <v/>
      </c>
      <c r="AP1309" t="e">
        <f>VLOOKUP(AO1309,Centros!$AA$2:$AB$490,2,FALSE)</f>
        <v>#N/A</v>
      </c>
      <c r="AQ1309" t="e">
        <f>VLOOKUP(AP1309,Centros!$U$2:$V$490,2,FALSE)</f>
        <v>#N/A</v>
      </c>
      <c r="AR1309" t="e">
        <f>VLOOKUP(A1309,Centros!$AC$2:$AE$347,3,FALSE)</f>
        <v>#N/A</v>
      </c>
      <c r="AS1309" t="e">
        <f t="shared" si="93"/>
        <v>#N/A</v>
      </c>
      <c r="AT1309">
        <f t="shared" si="94"/>
        <v>0</v>
      </c>
    </row>
    <row r="1310" spans="23:46" x14ac:dyDescent="0.3">
      <c r="W1310"/>
      <c r="AN1310" t="e">
        <f t="shared" si="92"/>
        <v>#DIV/0!</v>
      </c>
      <c r="AO1310" t="str">
        <f t="shared" si="91"/>
        <v/>
      </c>
      <c r="AP1310" t="e">
        <f>VLOOKUP(AO1310,Centros!$AA$2:$AB$490,2,FALSE)</f>
        <v>#N/A</v>
      </c>
      <c r="AQ1310" t="e">
        <f>VLOOKUP(AP1310,Centros!$U$2:$V$490,2,FALSE)</f>
        <v>#N/A</v>
      </c>
      <c r="AR1310" t="e">
        <f>VLOOKUP(A1310,Centros!$AC$2:$AE$347,3,FALSE)</f>
        <v>#N/A</v>
      </c>
      <c r="AS1310" t="e">
        <f t="shared" si="93"/>
        <v>#N/A</v>
      </c>
      <c r="AT1310">
        <f t="shared" si="94"/>
        <v>0</v>
      </c>
    </row>
    <row r="1311" spans="23:46" x14ac:dyDescent="0.3">
      <c r="W1311"/>
      <c r="AN1311" t="e">
        <f t="shared" si="92"/>
        <v>#DIV/0!</v>
      </c>
      <c r="AO1311" t="str">
        <f t="shared" si="91"/>
        <v/>
      </c>
      <c r="AP1311" t="e">
        <f>VLOOKUP(AO1311,Centros!$AA$2:$AB$490,2,FALSE)</f>
        <v>#N/A</v>
      </c>
      <c r="AQ1311" t="e">
        <f>VLOOKUP(AP1311,Centros!$U$2:$V$490,2,FALSE)</f>
        <v>#N/A</v>
      </c>
      <c r="AR1311" t="e">
        <f>VLOOKUP(A1311,Centros!$AC$2:$AE$347,3,FALSE)</f>
        <v>#N/A</v>
      </c>
      <c r="AS1311" t="e">
        <f t="shared" si="93"/>
        <v>#N/A</v>
      </c>
      <c r="AT1311">
        <f t="shared" si="94"/>
        <v>0</v>
      </c>
    </row>
    <row r="1312" spans="23:46" x14ac:dyDescent="0.3">
      <c r="W1312"/>
      <c r="AN1312" t="e">
        <f t="shared" si="92"/>
        <v>#DIV/0!</v>
      </c>
      <c r="AO1312" t="str">
        <f t="shared" ref="AO1312:AO1375" si="95">CONCATENATE(A1312,W1312)</f>
        <v/>
      </c>
      <c r="AP1312" t="e">
        <f>VLOOKUP(AO1312,Centros!$AA$2:$AB$490,2,FALSE)</f>
        <v>#N/A</v>
      </c>
      <c r="AQ1312" t="e">
        <f>VLOOKUP(AP1312,Centros!$U$2:$V$490,2,FALSE)</f>
        <v>#N/A</v>
      </c>
      <c r="AR1312" t="e">
        <f>VLOOKUP(A1312,Centros!$AC$2:$AE$347,3,FALSE)</f>
        <v>#N/A</v>
      </c>
      <c r="AS1312" t="e">
        <f t="shared" si="93"/>
        <v>#N/A</v>
      </c>
      <c r="AT1312">
        <f t="shared" si="94"/>
        <v>0</v>
      </c>
    </row>
    <row r="1313" spans="23:46" x14ac:dyDescent="0.3">
      <c r="W1313"/>
      <c r="AN1313" t="e">
        <f t="shared" ref="AN1313:AN1376" si="96">+AM1313/(R1313/100*8)</f>
        <v>#DIV/0!</v>
      </c>
      <c r="AO1313" t="str">
        <f t="shared" si="95"/>
        <v/>
      </c>
      <c r="AP1313" t="e">
        <f>VLOOKUP(AO1313,Centros!$AA$2:$AB$490,2,FALSE)</f>
        <v>#N/A</v>
      </c>
      <c r="AQ1313" t="e">
        <f>VLOOKUP(AP1313,Centros!$U$2:$V$490,2,FALSE)</f>
        <v>#N/A</v>
      </c>
      <c r="AR1313" t="e">
        <f>VLOOKUP(A1313,Centros!$AC$2:$AE$347,3,FALSE)</f>
        <v>#N/A</v>
      </c>
      <c r="AS1313" t="e">
        <f t="shared" ref="AS1313:AS1376" si="97">+AP1313</f>
        <v>#N/A</v>
      </c>
      <c r="AT1313">
        <f t="shared" ref="AT1313:AT1376" si="98">+A1313</f>
        <v>0</v>
      </c>
    </row>
    <row r="1314" spans="23:46" x14ac:dyDescent="0.3">
      <c r="W1314"/>
      <c r="AN1314" t="e">
        <f t="shared" si="96"/>
        <v>#DIV/0!</v>
      </c>
      <c r="AO1314" t="str">
        <f t="shared" si="95"/>
        <v/>
      </c>
      <c r="AP1314" t="e">
        <f>VLOOKUP(AO1314,Centros!$AA$2:$AB$490,2,FALSE)</f>
        <v>#N/A</v>
      </c>
      <c r="AQ1314" t="e">
        <f>VLOOKUP(AP1314,Centros!$U$2:$V$490,2,FALSE)</f>
        <v>#N/A</v>
      </c>
      <c r="AR1314" t="e">
        <f>VLOOKUP(A1314,Centros!$AC$2:$AE$347,3,FALSE)</f>
        <v>#N/A</v>
      </c>
      <c r="AS1314" t="e">
        <f t="shared" si="97"/>
        <v>#N/A</v>
      </c>
      <c r="AT1314">
        <f t="shared" si="98"/>
        <v>0</v>
      </c>
    </row>
    <row r="1315" spans="23:46" x14ac:dyDescent="0.3">
      <c r="W1315"/>
      <c r="AN1315" t="e">
        <f t="shared" si="96"/>
        <v>#DIV/0!</v>
      </c>
      <c r="AO1315" t="str">
        <f t="shared" si="95"/>
        <v/>
      </c>
      <c r="AP1315" t="e">
        <f>VLOOKUP(AO1315,Centros!$AA$2:$AB$490,2,FALSE)</f>
        <v>#N/A</v>
      </c>
      <c r="AQ1315" t="e">
        <f>VLOOKUP(AP1315,Centros!$U$2:$V$490,2,FALSE)</f>
        <v>#N/A</v>
      </c>
      <c r="AR1315" t="e">
        <f>VLOOKUP(A1315,Centros!$AC$2:$AE$347,3,FALSE)</f>
        <v>#N/A</v>
      </c>
      <c r="AS1315" t="e">
        <f t="shared" si="97"/>
        <v>#N/A</v>
      </c>
      <c r="AT1315">
        <f t="shared" si="98"/>
        <v>0</v>
      </c>
    </row>
    <row r="1316" spans="23:46" x14ac:dyDescent="0.3">
      <c r="W1316"/>
      <c r="AN1316" t="e">
        <f t="shared" si="96"/>
        <v>#DIV/0!</v>
      </c>
      <c r="AO1316" t="str">
        <f t="shared" si="95"/>
        <v/>
      </c>
      <c r="AP1316" t="e">
        <f>VLOOKUP(AO1316,Centros!$AA$2:$AB$490,2,FALSE)</f>
        <v>#N/A</v>
      </c>
      <c r="AQ1316" t="e">
        <f>VLOOKUP(AP1316,Centros!$U$2:$V$490,2,FALSE)</f>
        <v>#N/A</v>
      </c>
      <c r="AR1316" t="e">
        <f>VLOOKUP(A1316,Centros!$AC$2:$AE$347,3,FALSE)</f>
        <v>#N/A</v>
      </c>
      <c r="AS1316" t="e">
        <f t="shared" si="97"/>
        <v>#N/A</v>
      </c>
      <c r="AT1316">
        <f t="shared" si="98"/>
        <v>0</v>
      </c>
    </row>
    <row r="1317" spans="23:46" x14ac:dyDescent="0.3">
      <c r="W1317"/>
      <c r="AN1317" t="e">
        <f t="shared" si="96"/>
        <v>#DIV/0!</v>
      </c>
      <c r="AO1317" t="str">
        <f t="shared" si="95"/>
        <v/>
      </c>
      <c r="AP1317" t="e">
        <f>VLOOKUP(AO1317,Centros!$AA$2:$AB$490,2,FALSE)</f>
        <v>#N/A</v>
      </c>
      <c r="AQ1317" t="e">
        <f>VLOOKUP(AP1317,Centros!$U$2:$V$490,2,FALSE)</f>
        <v>#N/A</v>
      </c>
      <c r="AR1317" t="e">
        <f>VLOOKUP(A1317,Centros!$AC$2:$AE$347,3,FALSE)</f>
        <v>#N/A</v>
      </c>
      <c r="AS1317" t="e">
        <f t="shared" si="97"/>
        <v>#N/A</v>
      </c>
      <c r="AT1317">
        <f t="shared" si="98"/>
        <v>0</v>
      </c>
    </row>
    <row r="1318" spans="23:46" x14ac:dyDescent="0.3">
      <c r="W1318"/>
      <c r="AN1318" t="e">
        <f t="shared" si="96"/>
        <v>#DIV/0!</v>
      </c>
      <c r="AO1318" t="str">
        <f t="shared" si="95"/>
        <v/>
      </c>
      <c r="AP1318" t="e">
        <f>VLOOKUP(AO1318,Centros!$AA$2:$AB$490,2,FALSE)</f>
        <v>#N/A</v>
      </c>
      <c r="AQ1318" t="e">
        <f>VLOOKUP(AP1318,Centros!$U$2:$V$490,2,FALSE)</f>
        <v>#N/A</v>
      </c>
      <c r="AR1318" t="e">
        <f>VLOOKUP(A1318,Centros!$AC$2:$AE$347,3,FALSE)</f>
        <v>#N/A</v>
      </c>
      <c r="AS1318" t="e">
        <f t="shared" si="97"/>
        <v>#N/A</v>
      </c>
      <c r="AT1318">
        <f t="shared" si="98"/>
        <v>0</v>
      </c>
    </row>
    <row r="1319" spans="23:46" x14ac:dyDescent="0.3">
      <c r="W1319"/>
      <c r="AN1319" t="e">
        <f t="shared" si="96"/>
        <v>#DIV/0!</v>
      </c>
      <c r="AO1319" t="str">
        <f t="shared" si="95"/>
        <v/>
      </c>
      <c r="AP1319" t="e">
        <f>VLOOKUP(AO1319,Centros!$AA$2:$AB$490,2,FALSE)</f>
        <v>#N/A</v>
      </c>
      <c r="AQ1319" t="e">
        <f>VLOOKUP(AP1319,Centros!$U$2:$V$490,2,FALSE)</f>
        <v>#N/A</v>
      </c>
      <c r="AR1319" t="e">
        <f>VLOOKUP(A1319,Centros!$AC$2:$AE$347,3,FALSE)</f>
        <v>#N/A</v>
      </c>
      <c r="AS1319" t="e">
        <f t="shared" si="97"/>
        <v>#N/A</v>
      </c>
      <c r="AT1319">
        <f t="shared" si="98"/>
        <v>0</v>
      </c>
    </row>
    <row r="1320" spans="23:46" x14ac:dyDescent="0.3">
      <c r="W1320"/>
      <c r="AN1320" t="e">
        <f t="shared" si="96"/>
        <v>#DIV/0!</v>
      </c>
      <c r="AO1320" t="str">
        <f t="shared" si="95"/>
        <v/>
      </c>
      <c r="AP1320" t="e">
        <f>VLOOKUP(AO1320,Centros!$AA$2:$AB$490,2,FALSE)</f>
        <v>#N/A</v>
      </c>
      <c r="AQ1320" t="e">
        <f>VLOOKUP(AP1320,Centros!$U$2:$V$490,2,FALSE)</f>
        <v>#N/A</v>
      </c>
      <c r="AR1320" t="e">
        <f>VLOOKUP(A1320,Centros!$AC$2:$AE$347,3,FALSE)</f>
        <v>#N/A</v>
      </c>
      <c r="AS1320" t="e">
        <f t="shared" si="97"/>
        <v>#N/A</v>
      </c>
      <c r="AT1320">
        <f t="shared" si="98"/>
        <v>0</v>
      </c>
    </row>
    <row r="1321" spans="23:46" x14ac:dyDescent="0.3">
      <c r="W1321"/>
      <c r="AN1321" t="e">
        <f t="shared" si="96"/>
        <v>#DIV/0!</v>
      </c>
      <c r="AO1321" t="str">
        <f t="shared" si="95"/>
        <v/>
      </c>
      <c r="AP1321" t="e">
        <f>VLOOKUP(AO1321,Centros!$AA$2:$AB$490,2,FALSE)</f>
        <v>#N/A</v>
      </c>
      <c r="AQ1321" t="e">
        <f>VLOOKUP(AP1321,Centros!$U$2:$V$490,2,FALSE)</f>
        <v>#N/A</v>
      </c>
      <c r="AR1321" t="e">
        <f>VLOOKUP(A1321,Centros!$AC$2:$AE$347,3,FALSE)</f>
        <v>#N/A</v>
      </c>
      <c r="AS1321" t="e">
        <f t="shared" si="97"/>
        <v>#N/A</v>
      </c>
      <c r="AT1321">
        <f t="shared" si="98"/>
        <v>0</v>
      </c>
    </row>
    <row r="1322" spans="23:46" x14ac:dyDescent="0.3">
      <c r="W1322"/>
      <c r="AN1322" t="e">
        <f t="shared" si="96"/>
        <v>#DIV/0!</v>
      </c>
      <c r="AO1322" t="str">
        <f t="shared" si="95"/>
        <v/>
      </c>
      <c r="AP1322" t="e">
        <f>VLOOKUP(AO1322,Centros!$AA$2:$AB$490,2,FALSE)</f>
        <v>#N/A</v>
      </c>
      <c r="AQ1322" t="e">
        <f>VLOOKUP(AP1322,Centros!$U$2:$V$490,2,FALSE)</f>
        <v>#N/A</v>
      </c>
      <c r="AR1322" t="e">
        <f>VLOOKUP(A1322,Centros!$AC$2:$AE$347,3,FALSE)</f>
        <v>#N/A</v>
      </c>
      <c r="AS1322" t="e">
        <f t="shared" si="97"/>
        <v>#N/A</v>
      </c>
      <c r="AT1322">
        <f t="shared" si="98"/>
        <v>0</v>
      </c>
    </row>
    <row r="1323" spans="23:46" x14ac:dyDescent="0.3">
      <c r="W1323"/>
      <c r="AN1323" t="e">
        <f t="shared" si="96"/>
        <v>#DIV/0!</v>
      </c>
      <c r="AO1323" t="str">
        <f t="shared" si="95"/>
        <v/>
      </c>
      <c r="AP1323" t="e">
        <f>VLOOKUP(AO1323,Centros!$AA$2:$AB$490,2,FALSE)</f>
        <v>#N/A</v>
      </c>
      <c r="AQ1323" t="e">
        <f>VLOOKUP(AP1323,Centros!$U$2:$V$490,2,FALSE)</f>
        <v>#N/A</v>
      </c>
      <c r="AR1323" t="e">
        <f>VLOOKUP(A1323,Centros!$AC$2:$AE$347,3,FALSE)</f>
        <v>#N/A</v>
      </c>
      <c r="AS1323" t="e">
        <f t="shared" si="97"/>
        <v>#N/A</v>
      </c>
      <c r="AT1323">
        <f t="shared" si="98"/>
        <v>0</v>
      </c>
    </row>
    <row r="1324" spans="23:46" x14ac:dyDescent="0.3">
      <c r="W1324"/>
      <c r="AN1324" t="e">
        <f t="shared" si="96"/>
        <v>#DIV/0!</v>
      </c>
      <c r="AO1324" t="str">
        <f t="shared" si="95"/>
        <v/>
      </c>
      <c r="AP1324" t="e">
        <f>VLOOKUP(AO1324,Centros!$AA$2:$AB$490,2,FALSE)</f>
        <v>#N/A</v>
      </c>
      <c r="AQ1324" t="e">
        <f>VLOOKUP(AP1324,Centros!$U$2:$V$490,2,FALSE)</f>
        <v>#N/A</v>
      </c>
      <c r="AR1324" t="e">
        <f>VLOOKUP(A1324,Centros!$AC$2:$AE$347,3,FALSE)</f>
        <v>#N/A</v>
      </c>
      <c r="AS1324" t="e">
        <f t="shared" si="97"/>
        <v>#N/A</v>
      </c>
      <c r="AT1324">
        <f t="shared" si="98"/>
        <v>0</v>
      </c>
    </row>
    <row r="1325" spans="23:46" x14ac:dyDescent="0.3">
      <c r="W1325"/>
      <c r="AN1325" t="e">
        <f t="shared" si="96"/>
        <v>#DIV/0!</v>
      </c>
      <c r="AO1325" t="str">
        <f t="shared" si="95"/>
        <v/>
      </c>
      <c r="AP1325" t="e">
        <f>VLOOKUP(AO1325,Centros!$AA$2:$AB$490,2,FALSE)</f>
        <v>#N/A</v>
      </c>
      <c r="AQ1325" t="e">
        <f>VLOOKUP(AP1325,Centros!$U$2:$V$490,2,FALSE)</f>
        <v>#N/A</v>
      </c>
      <c r="AR1325" t="e">
        <f>VLOOKUP(A1325,Centros!$AC$2:$AE$347,3,FALSE)</f>
        <v>#N/A</v>
      </c>
      <c r="AS1325" t="e">
        <f t="shared" si="97"/>
        <v>#N/A</v>
      </c>
      <c r="AT1325">
        <f t="shared" si="98"/>
        <v>0</v>
      </c>
    </row>
    <row r="1326" spans="23:46" x14ac:dyDescent="0.3">
      <c r="W1326"/>
      <c r="AN1326" t="e">
        <f t="shared" si="96"/>
        <v>#DIV/0!</v>
      </c>
      <c r="AO1326" t="str">
        <f t="shared" si="95"/>
        <v/>
      </c>
      <c r="AP1326" t="e">
        <f>VLOOKUP(AO1326,Centros!$AA$2:$AB$490,2,FALSE)</f>
        <v>#N/A</v>
      </c>
      <c r="AQ1326" t="e">
        <f>VLOOKUP(AP1326,Centros!$U$2:$V$490,2,FALSE)</f>
        <v>#N/A</v>
      </c>
      <c r="AR1326" t="e">
        <f>VLOOKUP(A1326,Centros!$AC$2:$AE$347,3,FALSE)</f>
        <v>#N/A</v>
      </c>
      <c r="AS1326" t="e">
        <f t="shared" si="97"/>
        <v>#N/A</v>
      </c>
      <c r="AT1326">
        <f t="shared" si="98"/>
        <v>0</v>
      </c>
    </row>
    <row r="1327" spans="23:46" x14ac:dyDescent="0.3">
      <c r="W1327"/>
      <c r="AN1327" t="e">
        <f t="shared" si="96"/>
        <v>#DIV/0!</v>
      </c>
      <c r="AO1327" t="str">
        <f t="shared" si="95"/>
        <v/>
      </c>
      <c r="AP1327" t="e">
        <f>VLOOKUP(AO1327,Centros!$AA$2:$AB$490,2,FALSE)</f>
        <v>#N/A</v>
      </c>
      <c r="AQ1327" t="e">
        <f>VLOOKUP(AP1327,Centros!$U$2:$V$490,2,FALSE)</f>
        <v>#N/A</v>
      </c>
      <c r="AR1327" t="e">
        <f>VLOOKUP(A1327,Centros!$AC$2:$AE$347,3,FALSE)</f>
        <v>#N/A</v>
      </c>
      <c r="AS1327" t="e">
        <f t="shared" si="97"/>
        <v>#N/A</v>
      </c>
      <c r="AT1327">
        <f t="shared" si="98"/>
        <v>0</v>
      </c>
    </row>
    <row r="1328" spans="23:46" x14ac:dyDescent="0.3">
      <c r="W1328"/>
      <c r="AN1328" t="e">
        <f t="shared" si="96"/>
        <v>#DIV/0!</v>
      </c>
      <c r="AO1328" t="str">
        <f t="shared" si="95"/>
        <v/>
      </c>
      <c r="AP1328" t="e">
        <f>VLOOKUP(AO1328,Centros!$AA$2:$AB$490,2,FALSE)</f>
        <v>#N/A</v>
      </c>
      <c r="AQ1328" t="e">
        <f>VLOOKUP(AP1328,Centros!$U$2:$V$490,2,FALSE)</f>
        <v>#N/A</v>
      </c>
      <c r="AR1328" t="e">
        <f>VLOOKUP(A1328,Centros!$AC$2:$AE$347,3,FALSE)</f>
        <v>#N/A</v>
      </c>
      <c r="AS1328" t="e">
        <f t="shared" si="97"/>
        <v>#N/A</v>
      </c>
      <c r="AT1328">
        <f t="shared" si="98"/>
        <v>0</v>
      </c>
    </row>
    <row r="1329" spans="23:46" x14ac:dyDescent="0.3">
      <c r="W1329"/>
      <c r="AN1329" t="e">
        <f t="shared" si="96"/>
        <v>#DIV/0!</v>
      </c>
      <c r="AO1329" t="str">
        <f t="shared" si="95"/>
        <v/>
      </c>
      <c r="AP1329" t="e">
        <f>VLOOKUP(AO1329,Centros!$AA$2:$AB$490,2,FALSE)</f>
        <v>#N/A</v>
      </c>
      <c r="AQ1329" t="e">
        <f>VLOOKUP(AP1329,Centros!$U$2:$V$490,2,FALSE)</f>
        <v>#N/A</v>
      </c>
      <c r="AR1329" t="e">
        <f>VLOOKUP(A1329,Centros!$AC$2:$AE$347,3,FALSE)</f>
        <v>#N/A</v>
      </c>
      <c r="AS1329" t="e">
        <f t="shared" si="97"/>
        <v>#N/A</v>
      </c>
      <c r="AT1329">
        <f t="shared" si="98"/>
        <v>0</v>
      </c>
    </row>
    <row r="1330" spans="23:46" x14ac:dyDescent="0.3">
      <c r="W1330"/>
      <c r="AN1330" t="e">
        <f t="shared" si="96"/>
        <v>#DIV/0!</v>
      </c>
      <c r="AO1330" t="str">
        <f t="shared" si="95"/>
        <v/>
      </c>
      <c r="AP1330" t="e">
        <f>VLOOKUP(AO1330,Centros!$AA$2:$AB$490,2,FALSE)</f>
        <v>#N/A</v>
      </c>
      <c r="AQ1330" t="e">
        <f>VLOOKUP(AP1330,Centros!$U$2:$V$490,2,FALSE)</f>
        <v>#N/A</v>
      </c>
      <c r="AR1330" t="e">
        <f>VLOOKUP(A1330,Centros!$AC$2:$AE$347,3,FALSE)</f>
        <v>#N/A</v>
      </c>
      <c r="AS1330" t="e">
        <f t="shared" si="97"/>
        <v>#N/A</v>
      </c>
      <c r="AT1330">
        <f t="shared" si="98"/>
        <v>0</v>
      </c>
    </row>
    <row r="1331" spans="23:46" x14ac:dyDescent="0.3">
      <c r="W1331"/>
      <c r="AN1331" t="e">
        <f t="shared" si="96"/>
        <v>#DIV/0!</v>
      </c>
      <c r="AO1331" t="str">
        <f t="shared" si="95"/>
        <v/>
      </c>
      <c r="AP1331" t="e">
        <f>VLOOKUP(AO1331,Centros!$AA$2:$AB$490,2,FALSE)</f>
        <v>#N/A</v>
      </c>
      <c r="AQ1331" t="e">
        <f>VLOOKUP(AP1331,Centros!$U$2:$V$490,2,FALSE)</f>
        <v>#N/A</v>
      </c>
      <c r="AR1331" t="e">
        <f>VLOOKUP(A1331,Centros!$AC$2:$AE$347,3,FALSE)</f>
        <v>#N/A</v>
      </c>
      <c r="AS1331" t="e">
        <f t="shared" si="97"/>
        <v>#N/A</v>
      </c>
      <c r="AT1331">
        <f t="shared" si="98"/>
        <v>0</v>
      </c>
    </row>
    <row r="1332" spans="23:46" x14ac:dyDescent="0.3">
      <c r="W1332"/>
      <c r="AN1332" t="e">
        <f t="shared" si="96"/>
        <v>#DIV/0!</v>
      </c>
      <c r="AO1332" t="str">
        <f>CONCATENATE(A1332,W1332)</f>
        <v/>
      </c>
      <c r="AP1332" t="e">
        <f>VLOOKUP(AO1332,Centros!$AA$2:$AB$490,2,FALSE)</f>
        <v>#N/A</v>
      </c>
      <c r="AQ1332" t="e">
        <f>VLOOKUP(AP1332,Centros!$U$2:$V$490,2,FALSE)</f>
        <v>#N/A</v>
      </c>
      <c r="AR1332" t="e">
        <f>VLOOKUP(A1332,Centros!$AC$2:$AE$347,3,FALSE)</f>
        <v>#N/A</v>
      </c>
      <c r="AS1332" t="e">
        <f t="shared" si="97"/>
        <v>#N/A</v>
      </c>
      <c r="AT1332">
        <f t="shared" si="98"/>
        <v>0</v>
      </c>
    </row>
    <row r="1333" spans="23:46" x14ac:dyDescent="0.3">
      <c r="W1333"/>
      <c r="AN1333" t="e">
        <f t="shared" si="96"/>
        <v>#DIV/0!</v>
      </c>
      <c r="AO1333" t="str">
        <f t="shared" ref="AO1333:AO1348" si="99">CONCATENATE(A1333,W1333)</f>
        <v/>
      </c>
      <c r="AP1333" t="e">
        <f>VLOOKUP(AO1333,Centros!$AA$2:$AB$490,2,FALSE)</f>
        <v>#N/A</v>
      </c>
      <c r="AQ1333" t="e">
        <f>VLOOKUP(AP1333,Centros!$U$2:$V$490,2,FALSE)</f>
        <v>#N/A</v>
      </c>
      <c r="AR1333" t="e">
        <f>VLOOKUP(A1333,Centros!$AC$2:$AE$347,3,FALSE)</f>
        <v>#N/A</v>
      </c>
      <c r="AS1333" t="e">
        <f t="shared" si="97"/>
        <v>#N/A</v>
      </c>
      <c r="AT1333">
        <f t="shared" si="98"/>
        <v>0</v>
      </c>
    </row>
    <row r="1334" spans="23:46" x14ac:dyDescent="0.3">
      <c r="W1334"/>
      <c r="AN1334" t="e">
        <f t="shared" si="96"/>
        <v>#DIV/0!</v>
      </c>
      <c r="AO1334" t="str">
        <f t="shared" si="99"/>
        <v/>
      </c>
      <c r="AP1334" t="e">
        <f>VLOOKUP(AO1334,Centros!$AA$2:$AB$490,2,FALSE)</f>
        <v>#N/A</v>
      </c>
      <c r="AQ1334" t="e">
        <f>VLOOKUP(AP1334,Centros!$U$2:$V$490,2,FALSE)</f>
        <v>#N/A</v>
      </c>
      <c r="AR1334" t="e">
        <f>VLOOKUP(A1334,Centros!$AC$2:$AE$347,3,FALSE)</f>
        <v>#N/A</v>
      </c>
      <c r="AS1334" t="e">
        <f t="shared" si="97"/>
        <v>#N/A</v>
      </c>
      <c r="AT1334">
        <f t="shared" si="98"/>
        <v>0</v>
      </c>
    </row>
    <row r="1335" spans="23:46" x14ac:dyDescent="0.3">
      <c r="W1335"/>
      <c r="AN1335" t="e">
        <f t="shared" si="96"/>
        <v>#DIV/0!</v>
      </c>
      <c r="AO1335" t="str">
        <f t="shared" si="99"/>
        <v/>
      </c>
      <c r="AP1335" t="e">
        <f>VLOOKUP(AO1335,Centros!$AA$2:$AB$490,2,FALSE)</f>
        <v>#N/A</v>
      </c>
      <c r="AQ1335" t="e">
        <f>VLOOKUP(AP1335,Centros!$U$2:$V$490,2,FALSE)</f>
        <v>#N/A</v>
      </c>
      <c r="AR1335" t="e">
        <f>VLOOKUP(A1335,Centros!$AC$2:$AE$347,3,FALSE)</f>
        <v>#N/A</v>
      </c>
      <c r="AS1335" t="e">
        <f t="shared" si="97"/>
        <v>#N/A</v>
      </c>
      <c r="AT1335">
        <f t="shared" si="98"/>
        <v>0</v>
      </c>
    </row>
    <row r="1336" spans="23:46" x14ac:dyDescent="0.3">
      <c r="W1336"/>
      <c r="AN1336" t="e">
        <f t="shared" si="96"/>
        <v>#DIV/0!</v>
      </c>
      <c r="AO1336" t="str">
        <f t="shared" si="99"/>
        <v/>
      </c>
      <c r="AP1336" t="e">
        <f>VLOOKUP(AO1336,Centros!$AA$2:$AB$490,2,FALSE)</f>
        <v>#N/A</v>
      </c>
      <c r="AQ1336" t="e">
        <f>VLOOKUP(AP1336,Centros!$U$2:$V$490,2,FALSE)</f>
        <v>#N/A</v>
      </c>
      <c r="AR1336" t="e">
        <f>VLOOKUP(A1336,Centros!$AC$2:$AE$347,3,FALSE)</f>
        <v>#N/A</v>
      </c>
      <c r="AS1336" t="e">
        <f t="shared" si="97"/>
        <v>#N/A</v>
      </c>
      <c r="AT1336">
        <f t="shared" si="98"/>
        <v>0</v>
      </c>
    </row>
    <row r="1337" spans="23:46" x14ac:dyDescent="0.3">
      <c r="W1337"/>
      <c r="AN1337" t="e">
        <f t="shared" si="96"/>
        <v>#DIV/0!</v>
      </c>
      <c r="AO1337" t="str">
        <f t="shared" si="99"/>
        <v/>
      </c>
      <c r="AP1337" t="e">
        <f>VLOOKUP(AO1337,Centros!$AA$2:$AB$490,2,FALSE)</f>
        <v>#N/A</v>
      </c>
      <c r="AQ1337" t="e">
        <f>VLOOKUP(AP1337,Centros!$U$2:$V$490,2,FALSE)</f>
        <v>#N/A</v>
      </c>
      <c r="AR1337" t="e">
        <f>VLOOKUP(A1337,Centros!$AC$2:$AE$347,3,FALSE)</f>
        <v>#N/A</v>
      </c>
      <c r="AS1337" t="e">
        <f t="shared" si="97"/>
        <v>#N/A</v>
      </c>
      <c r="AT1337">
        <f t="shared" si="98"/>
        <v>0</v>
      </c>
    </row>
    <row r="1338" spans="23:46" x14ac:dyDescent="0.3">
      <c r="W1338"/>
      <c r="AN1338" t="e">
        <f t="shared" si="96"/>
        <v>#DIV/0!</v>
      </c>
      <c r="AO1338" t="str">
        <f t="shared" si="99"/>
        <v/>
      </c>
      <c r="AP1338" t="e">
        <f>VLOOKUP(AO1338,Centros!$AA$2:$AB$490,2,FALSE)</f>
        <v>#N/A</v>
      </c>
      <c r="AQ1338" t="e">
        <f>VLOOKUP(AP1338,Centros!$U$2:$V$490,2,FALSE)</f>
        <v>#N/A</v>
      </c>
      <c r="AR1338" t="e">
        <f>VLOOKUP(A1338,Centros!$AC$2:$AE$347,3,FALSE)</f>
        <v>#N/A</v>
      </c>
      <c r="AS1338" t="e">
        <f t="shared" si="97"/>
        <v>#N/A</v>
      </c>
      <c r="AT1338">
        <f t="shared" si="98"/>
        <v>0</v>
      </c>
    </row>
    <row r="1339" spans="23:46" x14ac:dyDescent="0.3">
      <c r="W1339"/>
      <c r="AN1339" t="e">
        <f t="shared" si="96"/>
        <v>#DIV/0!</v>
      </c>
      <c r="AO1339" t="str">
        <f t="shared" si="99"/>
        <v/>
      </c>
      <c r="AP1339" t="e">
        <f>VLOOKUP(AO1339,Centros!$AA$2:$AB$490,2,FALSE)</f>
        <v>#N/A</v>
      </c>
      <c r="AQ1339" t="e">
        <f>VLOOKUP(AP1339,Centros!$U$2:$V$490,2,FALSE)</f>
        <v>#N/A</v>
      </c>
      <c r="AR1339" t="e">
        <f>VLOOKUP(A1339,Centros!$AC$2:$AE$347,3,FALSE)</f>
        <v>#N/A</v>
      </c>
      <c r="AS1339" t="e">
        <f t="shared" si="97"/>
        <v>#N/A</v>
      </c>
      <c r="AT1339">
        <f t="shared" si="98"/>
        <v>0</v>
      </c>
    </row>
    <row r="1340" spans="23:46" x14ac:dyDescent="0.3">
      <c r="W1340"/>
      <c r="AN1340" t="e">
        <f t="shared" si="96"/>
        <v>#DIV/0!</v>
      </c>
      <c r="AO1340" t="str">
        <f t="shared" si="99"/>
        <v/>
      </c>
      <c r="AP1340" t="e">
        <f>VLOOKUP(AO1340,Centros!$AA$2:$AB$490,2,FALSE)</f>
        <v>#N/A</v>
      </c>
      <c r="AQ1340" t="e">
        <f>VLOOKUP(AP1340,Centros!$U$2:$V$490,2,FALSE)</f>
        <v>#N/A</v>
      </c>
      <c r="AR1340" t="e">
        <f>VLOOKUP(A1340,Centros!$AC$2:$AE$347,3,FALSE)</f>
        <v>#N/A</v>
      </c>
      <c r="AS1340" t="e">
        <f t="shared" si="97"/>
        <v>#N/A</v>
      </c>
      <c r="AT1340">
        <f t="shared" si="98"/>
        <v>0</v>
      </c>
    </row>
    <row r="1341" spans="23:46" x14ac:dyDescent="0.3">
      <c r="W1341"/>
      <c r="AN1341" t="e">
        <f t="shared" si="96"/>
        <v>#DIV/0!</v>
      </c>
      <c r="AO1341" t="str">
        <f t="shared" si="99"/>
        <v/>
      </c>
      <c r="AP1341" t="e">
        <f>VLOOKUP(AO1341,Centros!$AA$2:$AB$490,2,FALSE)</f>
        <v>#N/A</v>
      </c>
      <c r="AQ1341" t="e">
        <f>VLOOKUP(AP1341,Centros!$U$2:$V$490,2,FALSE)</f>
        <v>#N/A</v>
      </c>
      <c r="AR1341" t="e">
        <f>VLOOKUP(A1341,Centros!$AC$2:$AE$347,3,FALSE)</f>
        <v>#N/A</v>
      </c>
      <c r="AS1341" t="e">
        <f t="shared" si="97"/>
        <v>#N/A</v>
      </c>
      <c r="AT1341">
        <f t="shared" si="98"/>
        <v>0</v>
      </c>
    </row>
    <row r="1342" spans="23:46" x14ac:dyDescent="0.3">
      <c r="W1342"/>
      <c r="AN1342" t="e">
        <f t="shared" si="96"/>
        <v>#DIV/0!</v>
      </c>
      <c r="AO1342" t="str">
        <f t="shared" si="99"/>
        <v/>
      </c>
      <c r="AP1342" t="e">
        <f>VLOOKUP(AO1342,Centros!$AA$2:$AB$490,2,FALSE)</f>
        <v>#N/A</v>
      </c>
      <c r="AQ1342" t="e">
        <f>VLOOKUP(AP1342,Centros!$U$2:$V$490,2,FALSE)</f>
        <v>#N/A</v>
      </c>
      <c r="AR1342" t="e">
        <f>VLOOKUP(A1342,Centros!$AC$2:$AE$347,3,FALSE)</f>
        <v>#N/A</v>
      </c>
      <c r="AS1342" t="e">
        <f t="shared" si="97"/>
        <v>#N/A</v>
      </c>
      <c r="AT1342">
        <f t="shared" si="98"/>
        <v>0</v>
      </c>
    </row>
    <row r="1343" spans="23:46" x14ac:dyDescent="0.3">
      <c r="W1343"/>
      <c r="AN1343" t="e">
        <f t="shared" si="96"/>
        <v>#DIV/0!</v>
      </c>
      <c r="AO1343" t="str">
        <f t="shared" si="99"/>
        <v/>
      </c>
      <c r="AP1343" t="e">
        <f>VLOOKUP(AO1343,Centros!$AA$2:$AB$490,2,FALSE)</f>
        <v>#N/A</v>
      </c>
      <c r="AQ1343" t="e">
        <f>VLOOKUP(AP1343,Centros!$U$2:$V$490,2,FALSE)</f>
        <v>#N/A</v>
      </c>
      <c r="AR1343" t="e">
        <f>VLOOKUP(A1343,Centros!$AC$2:$AE$347,3,FALSE)</f>
        <v>#N/A</v>
      </c>
      <c r="AS1343" t="e">
        <f t="shared" si="97"/>
        <v>#N/A</v>
      </c>
      <c r="AT1343">
        <f t="shared" si="98"/>
        <v>0</v>
      </c>
    </row>
    <row r="1344" spans="23:46" x14ac:dyDescent="0.3">
      <c r="W1344"/>
      <c r="AN1344" t="e">
        <f t="shared" si="96"/>
        <v>#DIV/0!</v>
      </c>
      <c r="AO1344" t="str">
        <f t="shared" si="99"/>
        <v/>
      </c>
      <c r="AP1344" t="e">
        <f>VLOOKUP(AO1344,Centros!$AA$2:$AB$490,2,FALSE)</f>
        <v>#N/A</v>
      </c>
      <c r="AQ1344" t="e">
        <f>VLOOKUP(AP1344,Centros!$U$2:$V$490,2,FALSE)</f>
        <v>#N/A</v>
      </c>
      <c r="AR1344" t="e">
        <f>VLOOKUP(A1344,Centros!$AC$2:$AE$347,3,FALSE)</f>
        <v>#N/A</v>
      </c>
      <c r="AS1344" t="e">
        <f t="shared" si="97"/>
        <v>#N/A</v>
      </c>
      <c r="AT1344">
        <f t="shared" si="98"/>
        <v>0</v>
      </c>
    </row>
    <row r="1345" spans="23:46" x14ac:dyDescent="0.3">
      <c r="W1345"/>
      <c r="AN1345" t="e">
        <f t="shared" si="96"/>
        <v>#DIV/0!</v>
      </c>
      <c r="AO1345" t="str">
        <f t="shared" si="99"/>
        <v/>
      </c>
      <c r="AP1345" t="e">
        <f>VLOOKUP(AO1345,Centros!$AA$2:$AB$490,2,FALSE)</f>
        <v>#N/A</v>
      </c>
      <c r="AQ1345" t="e">
        <f>VLOOKUP(AP1345,Centros!$U$2:$V$490,2,FALSE)</f>
        <v>#N/A</v>
      </c>
      <c r="AR1345" t="e">
        <f>VLOOKUP(A1345,Centros!$AC$2:$AE$347,3,FALSE)</f>
        <v>#N/A</v>
      </c>
      <c r="AS1345" t="e">
        <f t="shared" si="97"/>
        <v>#N/A</v>
      </c>
      <c r="AT1345">
        <f t="shared" si="98"/>
        <v>0</v>
      </c>
    </row>
    <row r="1346" spans="23:46" x14ac:dyDescent="0.3">
      <c r="W1346"/>
      <c r="AN1346" t="e">
        <f t="shared" si="96"/>
        <v>#DIV/0!</v>
      </c>
      <c r="AO1346" t="str">
        <f t="shared" si="99"/>
        <v/>
      </c>
      <c r="AP1346" t="e">
        <f>VLOOKUP(AO1346,Centros!$AA$2:$AB$490,2,FALSE)</f>
        <v>#N/A</v>
      </c>
      <c r="AQ1346" t="e">
        <f>VLOOKUP(AP1346,Centros!$U$2:$V$490,2,FALSE)</f>
        <v>#N/A</v>
      </c>
      <c r="AR1346" t="e">
        <f>VLOOKUP(A1346,Centros!$AC$2:$AE$347,3,FALSE)</f>
        <v>#N/A</v>
      </c>
      <c r="AS1346" t="e">
        <f t="shared" si="97"/>
        <v>#N/A</v>
      </c>
      <c r="AT1346">
        <f t="shared" si="98"/>
        <v>0</v>
      </c>
    </row>
    <row r="1347" spans="23:46" x14ac:dyDescent="0.3">
      <c r="W1347"/>
      <c r="AN1347" t="e">
        <f t="shared" si="96"/>
        <v>#DIV/0!</v>
      </c>
      <c r="AO1347" t="str">
        <f t="shared" si="99"/>
        <v/>
      </c>
      <c r="AP1347" t="e">
        <f>VLOOKUP(AO1347,Centros!$AA$2:$AB$490,2,FALSE)</f>
        <v>#N/A</v>
      </c>
      <c r="AQ1347" t="e">
        <f>VLOOKUP(AP1347,Centros!$U$2:$V$490,2,FALSE)</f>
        <v>#N/A</v>
      </c>
      <c r="AR1347" t="e">
        <f>VLOOKUP(A1347,Centros!$AC$2:$AE$347,3,FALSE)</f>
        <v>#N/A</v>
      </c>
      <c r="AS1347" t="e">
        <f t="shared" si="97"/>
        <v>#N/A</v>
      </c>
      <c r="AT1347">
        <f t="shared" si="98"/>
        <v>0</v>
      </c>
    </row>
    <row r="1348" spans="23:46" x14ac:dyDescent="0.3">
      <c r="W1348"/>
      <c r="AN1348" t="e">
        <f t="shared" si="96"/>
        <v>#DIV/0!</v>
      </c>
      <c r="AO1348" t="str">
        <f t="shared" si="99"/>
        <v/>
      </c>
      <c r="AP1348" t="e">
        <f>VLOOKUP(AO1348,Centros!$AA$2:$AB$490,2,FALSE)</f>
        <v>#N/A</v>
      </c>
      <c r="AQ1348" t="e">
        <f>VLOOKUP(AP1348,Centros!$U$2:$V$490,2,FALSE)</f>
        <v>#N/A</v>
      </c>
      <c r="AR1348" t="e">
        <f>VLOOKUP(A1348,Centros!$AC$2:$AE$347,3,FALSE)</f>
        <v>#N/A</v>
      </c>
      <c r="AS1348" t="e">
        <f t="shared" si="97"/>
        <v>#N/A</v>
      </c>
      <c r="AT1348">
        <f t="shared" si="98"/>
        <v>0</v>
      </c>
    </row>
    <row r="1349" spans="23:46" x14ac:dyDescent="0.3">
      <c r="W1349"/>
      <c r="AN1349" t="e">
        <f t="shared" si="96"/>
        <v>#DIV/0!</v>
      </c>
      <c r="AO1349" t="str">
        <f t="shared" si="95"/>
        <v/>
      </c>
      <c r="AP1349" t="e">
        <f>VLOOKUP(AO1349,Centros!$AA$2:$AB$490,2,FALSE)</f>
        <v>#N/A</v>
      </c>
      <c r="AQ1349" t="e">
        <f>VLOOKUP(AP1349,Centros!$U$2:$V$490,2,FALSE)</f>
        <v>#N/A</v>
      </c>
      <c r="AR1349" t="e">
        <f>VLOOKUP(A1349,Centros!$AC$2:$AE$347,3,FALSE)</f>
        <v>#N/A</v>
      </c>
      <c r="AS1349" t="e">
        <f t="shared" si="97"/>
        <v>#N/A</v>
      </c>
      <c r="AT1349">
        <f t="shared" si="98"/>
        <v>0</v>
      </c>
    </row>
    <row r="1350" spans="23:46" x14ac:dyDescent="0.3">
      <c r="W1350"/>
      <c r="AN1350" t="e">
        <f t="shared" si="96"/>
        <v>#DIV/0!</v>
      </c>
      <c r="AO1350" t="str">
        <f t="shared" si="95"/>
        <v/>
      </c>
      <c r="AP1350" t="e">
        <f>VLOOKUP(AO1350,Centros!$AA$2:$AB$490,2,FALSE)</f>
        <v>#N/A</v>
      </c>
      <c r="AQ1350" t="e">
        <f>VLOOKUP(AP1350,Centros!$U$2:$V$490,2,FALSE)</f>
        <v>#N/A</v>
      </c>
      <c r="AR1350" t="e">
        <f>VLOOKUP(A1350,Centros!$AC$2:$AE$347,3,FALSE)</f>
        <v>#N/A</v>
      </c>
      <c r="AS1350" t="e">
        <f t="shared" si="97"/>
        <v>#N/A</v>
      </c>
      <c r="AT1350">
        <f t="shared" si="98"/>
        <v>0</v>
      </c>
    </row>
    <row r="1351" spans="23:46" x14ac:dyDescent="0.3">
      <c r="W1351"/>
      <c r="AN1351" t="e">
        <f t="shared" si="96"/>
        <v>#DIV/0!</v>
      </c>
      <c r="AO1351" t="str">
        <f t="shared" si="95"/>
        <v/>
      </c>
      <c r="AP1351" t="e">
        <f>VLOOKUP(AO1351,Centros!$AA$2:$AB$490,2,FALSE)</f>
        <v>#N/A</v>
      </c>
      <c r="AQ1351" t="e">
        <f>VLOOKUP(AP1351,Centros!$U$2:$V$490,2,FALSE)</f>
        <v>#N/A</v>
      </c>
      <c r="AR1351" t="e">
        <f>VLOOKUP(A1351,Centros!$AC$2:$AE$347,3,FALSE)</f>
        <v>#N/A</v>
      </c>
      <c r="AS1351" t="e">
        <f t="shared" si="97"/>
        <v>#N/A</v>
      </c>
      <c r="AT1351">
        <f t="shared" si="98"/>
        <v>0</v>
      </c>
    </row>
    <row r="1352" spans="23:46" x14ac:dyDescent="0.3">
      <c r="W1352"/>
      <c r="AN1352" t="e">
        <f t="shared" si="96"/>
        <v>#DIV/0!</v>
      </c>
      <c r="AO1352" t="str">
        <f t="shared" si="95"/>
        <v/>
      </c>
      <c r="AP1352" t="e">
        <f>VLOOKUP(AO1352,Centros!$AA$2:$AB$490,2,FALSE)</f>
        <v>#N/A</v>
      </c>
      <c r="AQ1352" t="e">
        <f>VLOOKUP(AP1352,Centros!$U$2:$V$490,2,FALSE)</f>
        <v>#N/A</v>
      </c>
      <c r="AR1352" t="e">
        <f>VLOOKUP(A1352,Centros!$AC$2:$AE$347,3,FALSE)</f>
        <v>#N/A</v>
      </c>
      <c r="AS1352" t="e">
        <f t="shared" si="97"/>
        <v>#N/A</v>
      </c>
      <c r="AT1352">
        <f t="shared" si="98"/>
        <v>0</v>
      </c>
    </row>
    <row r="1353" spans="23:46" x14ac:dyDescent="0.3">
      <c r="W1353"/>
      <c r="AN1353" t="e">
        <f t="shared" si="96"/>
        <v>#DIV/0!</v>
      </c>
      <c r="AO1353" t="str">
        <f t="shared" si="95"/>
        <v/>
      </c>
      <c r="AP1353" t="e">
        <f>VLOOKUP(AO1353,Centros!$AA$2:$AB$490,2,FALSE)</f>
        <v>#N/A</v>
      </c>
      <c r="AQ1353" t="e">
        <f>VLOOKUP(AP1353,Centros!$U$2:$V$490,2,FALSE)</f>
        <v>#N/A</v>
      </c>
      <c r="AR1353" t="e">
        <f>VLOOKUP(A1353,Centros!$AC$2:$AE$347,3,FALSE)</f>
        <v>#N/A</v>
      </c>
      <c r="AS1353" t="e">
        <f t="shared" si="97"/>
        <v>#N/A</v>
      </c>
      <c r="AT1353">
        <f t="shared" si="98"/>
        <v>0</v>
      </c>
    </row>
    <row r="1354" spans="23:46" x14ac:dyDescent="0.3">
      <c r="W1354"/>
      <c r="AN1354" t="e">
        <f t="shared" si="96"/>
        <v>#DIV/0!</v>
      </c>
      <c r="AO1354" t="str">
        <f t="shared" si="95"/>
        <v/>
      </c>
      <c r="AP1354" t="e">
        <f>VLOOKUP(AO1354,Centros!$AA$2:$AB$490,2,FALSE)</f>
        <v>#N/A</v>
      </c>
      <c r="AQ1354" t="e">
        <f>VLOOKUP(AP1354,Centros!$U$2:$V$490,2,FALSE)</f>
        <v>#N/A</v>
      </c>
      <c r="AR1354" t="e">
        <f>VLOOKUP(A1354,Centros!$AC$2:$AE$347,3,FALSE)</f>
        <v>#N/A</v>
      </c>
      <c r="AS1354" t="e">
        <f t="shared" si="97"/>
        <v>#N/A</v>
      </c>
      <c r="AT1354">
        <f t="shared" si="98"/>
        <v>0</v>
      </c>
    </row>
    <row r="1355" spans="23:46" x14ac:dyDescent="0.3">
      <c r="W1355"/>
      <c r="AN1355" t="e">
        <f t="shared" si="96"/>
        <v>#DIV/0!</v>
      </c>
      <c r="AO1355" t="str">
        <f t="shared" si="95"/>
        <v/>
      </c>
      <c r="AP1355" t="e">
        <f>VLOOKUP(AO1355,Centros!$AA$2:$AB$490,2,FALSE)</f>
        <v>#N/A</v>
      </c>
      <c r="AQ1355" t="e">
        <f>VLOOKUP(AP1355,Centros!$U$2:$V$490,2,FALSE)</f>
        <v>#N/A</v>
      </c>
      <c r="AR1355" t="e">
        <f>VLOOKUP(A1355,Centros!$AC$2:$AE$347,3,FALSE)</f>
        <v>#N/A</v>
      </c>
      <c r="AS1355" t="e">
        <f t="shared" si="97"/>
        <v>#N/A</v>
      </c>
      <c r="AT1355">
        <f t="shared" si="98"/>
        <v>0</v>
      </c>
    </row>
    <row r="1356" spans="23:46" x14ac:dyDescent="0.3">
      <c r="W1356"/>
      <c r="AN1356" t="e">
        <f t="shared" si="96"/>
        <v>#DIV/0!</v>
      </c>
      <c r="AO1356" t="str">
        <f t="shared" si="95"/>
        <v/>
      </c>
      <c r="AP1356" t="e">
        <f>VLOOKUP(AO1356,Centros!$AA$2:$AB$490,2,FALSE)</f>
        <v>#N/A</v>
      </c>
      <c r="AQ1356" t="e">
        <f>VLOOKUP(AP1356,Centros!$U$2:$V$490,2,FALSE)</f>
        <v>#N/A</v>
      </c>
      <c r="AR1356" t="e">
        <f>VLOOKUP(A1356,Centros!$AC$2:$AE$347,3,FALSE)</f>
        <v>#N/A</v>
      </c>
      <c r="AS1356" t="e">
        <f t="shared" si="97"/>
        <v>#N/A</v>
      </c>
      <c r="AT1356">
        <f t="shared" si="98"/>
        <v>0</v>
      </c>
    </row>
    <row r="1357" spans="23:46" x14ac:dyDescent="0.3">
      <c r="W1357"/>
      <c r="AN1357" t="e">
        <f t="shared" si="96"/>
        <v>#DIV/0!</v>
      </c>
      <c r="AO1357" t="str">
        <f t="shared" si="95"/>
        <v/>
      </c>
      <c r="AP1357" t="e">
        <f>VLOOKUP(AO1357,Centros!$AA$2:$AB$490,2,FALSE)</f>
        <v>#N/A</v>
      </c>
      <c r="AQ1357" t="e">
        <f>VLOOKUP(AP1357,Centros!$U$2:$V$490,2,FALSE)</f>
        <v>#N/A</v>
      </c>
      <c r="AR1357" t="e">
        <f>VLOOKUP(A1357,Centros!$AC$2:$AE$347,3,FALSE)</f>
        <v>#N/A</v>
      </c>
      <c r="AS1357" t="e">
        <f t="shared" si="97"/>
        <v>#N/A</v>
      </c>
      <c r="AT1357">
        <f t="shared" si="98"/>
        <v>0</v>
      </c>
    </row>
    <row r="1358" spans="23:46" x14ac:dyDescent="0.3">
      <c r="W1358"/>
      <c r="AN1358" t="e">
        <f t="shared" si="96"/>
        <v>#DIV/0!</v>
      </c>
      <c r="AO1358" t="str">
        <f t="shared" si="95"/>
        <v/>
      </c>
      <c r="AP1358" t="e">
        <f>VLOOKUP(AO1358,Centros!$AA$2:$AB$490,2,FALSE)</f>
        <v>#N/A</v>
      </c>
      <c r="AQ1358" t="e">
        <f>VLOOKUP(AP1358,Centros!$U$2:$V$490,2,FALSE)</f>
        <v>#N/A</v>
      </c>
      <c r="AR1358" t="e">
        <f>VLOOKUP(A1358,Centros!$AC$2:$AE$347,3,FALSE)</f>
        <v>#N/A</v>
      </c>
      <c r="AS1358" t="e">
        <f t="shared" si="97"/>
        <v>#N/A</v>
      </c>
      <c r="AT1358">
        <f t="shared" si="98"/>
        <v>0</v>
      </c>
    </row>
    <row r="1359" spans="23:46" x14ac:dyDescent="0.3">
      <c r="W1359"/>
      <c r="AN1359" t="e">
        <f t="shared" si="96"/>
        <v>#DIV/0!</v>
      </c>
      <c r="AO1359" t="str">
        <f t="shared" si="95"/>
        <v/>
      </c>
      <c r="AP1359" t="e">
        <f>VLOOKUP(AO1359,Centros!$AA$2:$AB$490,2,FALSE)</f>
        <v>#N/A</v>
      </c>
      <c r="AQ1359" t="e">
        <f>VLOOKUP(AP1359,Centros!$U$2:$V$490,2,FALSE)</f>
        <v>#N/A</v>
      </c>
      <c r="AR1359" t="e">
        <f>VLOOKUP(A1359,Centros!$AC$2:$AE$347,3,FALSE)</f>
        <v>#N/A</v>
      </c>
      <c r="AS1359" t="e">
        <f t="shared" si="97"/>
        <v>#N/A</v>
      </c>
      <c r="AT1359">
        <f t="shared" si="98"/>
        <v>0</v>
      </c>
    </row>
    <row r="1360" spans="23:46" x14ac:dyDescent="0.3">
      <c r="W1360"/>
      <c r="AN1360" t="e">
        <f t="shared" si="96"/>
        <v>#DIV/0!</v>
      </c>
      <c r="AO1360" t="str">
        <f t="shared" si="95"/>
        <v/>
      </c>
      <c r="AP1360" t="e">
        <f>VLOOKUP(AO1360,Centros!$AA$2:$AB$490,2,FALSE)</f>
        <v>#N/A</v>
      </c>
      <c r="AQ1360" t="e">
        <f>VLOOKUP(AP1360,Centros!$U$2:$V$490,2,FALSE)</f>
        <v>#N/A</v>
      </c>
      <c r="AR1360" t="e">
        <f>VLOOKUP(A1360,Centros!$AC$2:$AE$347,3,FALSE)</f>
        <v>#N/A</v>
      </c>
      <c r="AS1360" t="e">
        <f t="shared" si="97"/>
        <v>#N/A</v>
      </c>
      <c r="AT1360">
        <f t="shared" si="98"/>
        <v>0</v>
      </c>
    </row>
    <row r="1361" spans="23:46" x14ac:dyDescent="0.3">
      <c r="W1361"/>
      <c r="AN1361" t="e">
        <f t="shared" si="96"/>
        <v>#DIV/0!</v>
      </c>
      <c r="AO1361" t="str">
        <f t="shared" si="95"/>
        <v/>
      </c>
      <c r="AP1361" t="e">
        <f>VLOOKUP(AO1361,Centros!$AA$2:$AB$490,2,FALSE)</f>
        <v>#N/A</v>
      </c>
      <c r="AQ1361" t="e">
        <f>VLOOKUP(AP1361,Centros!$U$2:$V$490,2,FALSE)</f>
        <v>#N/A</v>
      </c>
      <c r="AR1361" t="e">
        <f>VLOOKUP(A1361,Centros!$AC$2:$AE$347,3,FALSE)</f>
        <v>#N/A</v>
      </c>
      <c r="AS1361" t="e">
        <f t="shared" si="97"/>
        <v>#N/A</v>
      </c>
      <c r="AT1361">
        <f t="shared" si="98"/>
        <v>0</v>
      </c>
    </row>
    <row r="1362" spans="23:46" x14ac:dyDescent="0.3">
      <c r="W1362"/>
      <c r="AN1362" t="e">
        <f t="shared" si="96"/>
        <v>#DIV/0!</v>
      </c>
      <c r="AO1362" t="str">
        <f t="shared" si="95"/>
        <v/>
      </c>
      <c r="AP1362" t="e">
        <f>VLOOKUP(AO1362,Centros!$AA$2:$AB$490,2,FALSE)</f>
        <v>#N/A</v>
      </c>
      <c r="AQ1362" t="e">
        <f>VLOOKUP(AP1362,Centros!$U$2:$V$490,2,FALSE)</f>
        <v>#N/A</v>
      </c>
      <c r="AR1362" t="e">
        <f>VLOOKUP(A1362,Centros!$AC$2:$AE$347,3,FALSE)</f>
        <v>#N/A</v>
      </c>
      <c r="AS1362" t="e">
        <f t="shared" si="97"/>
        <v>#N/A</v>
      </c>
      <c r="AT1362">
        <f t="shared" si="98"/>
        <v>0</v>
      </c>
    </row>
    <row r="1363" spans="23:46" x14ac:dyDescent="0.3">
      <c r="W1363"/>
      <c r="AN1363" t="e">
        <f t="shared" si="96"/>
        <v>#DIV/0!</v>
      </c>
      <c r="AO1363" t="str">
        <f t="shared" si="95"/>
        <v/>
      </c>
      <c r="AP1363" t="e">
        <f>VLOOKUP(AO1363,Centros!$AA$2:$AB$490,2,FALSE)</f>
        <v>#N/A</v>
      </c>
      <c r="AQ1363" t="e">
        <f>VLOOKUP(AP1363,Centros!$U$2:$V$490,2,FALSE)</f>
        <v>#N/A</v>
      </c>
      <c r="AR1363" t="e">
        <f>VLOOKUP(A1363,Centros!$AC$2:$AE$347,3,FALSE)</f>
        <v>#N/A</v>
      </c>
      <c r="AS1363" t="e">
        <f t="shared" si="97"/>
        <v>#N/A</v>
      </c>
      <c r="AT1363">
        <f t="shared" si="98"/>
        <v>0</v>
      </c>
    </row>
    <row r="1364" spans="23:46" x14ac:dyDescent="0.3">
      <c r="W1364"/>
      <c r="AN1364" t="e">
        <f t="shared" si="96"/>
        <v>#DIV/0!</v>
      </c>
      <c r="AO1364" t="str">
        <f t="shared" si="95"/>
        <v/>
      </c>
      <c r="AP1364" t="e">
        <f>VLOOKUP(AO1364,Centros!$AA$2:$AB$490,2,FALSE)</f>
        <v>#N/A</v>
      </c>
      <c r="AQ1364" t="e">
        <f>VLOOKUP(AP1364,Centros!$U$2:$V$490,2,FALSE)</f>
        <v>#N/A</v>
      </c>
      <c r="AR1364" t="e">
        <f>VLOOKUP(A1364,Centros!$AC$2:$AE$347,3,FALSE)</f>
        <v>#N/A</v>
      </c>
      <c r="AS1364" t="e">
        <f t="shared" si="97"/>
        <v>#N/A</v>
      </c>
      <c r="AT1364">
        <f t="shared" si="98"/>
        <v>0</v>
      </c>
    </row>
    <row r="1365" spans="23:46" x14ac:dyDescent="0.3">
      <c r="W1365"/>
      <c r="AN1365" t="e">
        <f t="shared" si="96"/>
        <v>#DIV/0!</v>
      </c>
      <c r="AO1365" t="str">
        <f t="shared" si="95"/>
        <v/>
      </c>
      <c r="AP1365" t="e">
        <f>VLOOKUP(AO1365,Centros!$AA$2:$AB$490,2,FALSE)</f>
        <v>#N/A</v>
      </c>
      <c r="AQ1365" t="e">
        <f>VLOOKUP(AP1365,Centros!$U$2:$V$490,2,FALSE)</f>
        <v>#N/A</v>
      </c>
      <c r="AR1365" t="e">
        <f>VLOOKUP(A1365,Centros!$AC$2:$AE$347,3,FALSE)</f>
        <v>#N/A</v>
      </c>
      <c r="AS1365" t="e">
        <f t="shared" si="97"/>
        <v>#N/A</v>
      </c>
      <c r="AT1365">
        <f t="shared" si="98"/>
        <v>0</v>
      </c>
    </row>
    <row r="1366" spans="23:46" x14ac:dyDescent="0.3">
      <c r="W1366"/>
      <c r="AN1366" t="e">
        <f t="shared" si="96"/>
        <v>#DIV/0!</v>
      </c>
      <c r="AO1366" t="str">
        <f t="shared" si="95"/>
        <v/>
      </c>
      <c r="AP1366" t="e">
        <f>VLOOKUP(AO1366,Centros!$AA$2:$AB$490,2,FALSE)</f>
        <v>#N/A</v>
      </c>
      <c r="AQ1366" t="e">
        <f>VLOOKUP(AP1366,Centros!$U$2:$V$490,2,FALSE)</f>
        <v>#N/A</v>
      </c>
      <c r="AR1366" t="e">
        <f>VLOOKUP(A1366,Centros!$AC$2:$AE$347,3,FALSE)</f>
        <v>#N/A</v>
      </c>
      <c r="AS1366" t="e">
        <f t="shared" si="97"/>
        <v>#N/A</v>
      </c>
      <c r="AT1366">
        <f t="shared" si="98"/>
        <v>0</v>
      </c>
    </row>
    <row r="1367" spans="23:46" x14ac:dyDescent="0.3">
      <c r="W1367"/>
      <c r="AN1367" t="e">
        <f t="shared" si="96"/>
        <v>#DIV/0!</v>
      </c>
      <c r="AO1367" t="str">
        <f t="shared" si="95"/>
        <v/>
      </c>
      <c r="AP1367" t="e">
        <f>VLOOKUP(AO1367,Centros!$AA$2:$AB$490,2,FALSE)</f>
        <v>#N/A</v>
      </c>
      <c r="AQ1367" t="e">
        <f>VLOOKUP(AP1367,Centros!$U$2:$V$490,2,FALSE)</f>
        <v>#N/A</v>
      </c>
      <c r="AR1367" t="e">
        <f>VLOOKUP(A1367,Centros!$AC$2:$AE$347,3,FALSE)</f>
        <v>#N/A</v>
      </c>
      <c r="AS1367" t="e">
        <f t="shared" si="97"/>
        <v>#N/A</v>
      </c>
      <c r="AT1367">
        <f t="shared" si="98"/>
        <v>0</v>
      </c>
    </row>
    <row r="1368" spans="23:46" x14ac:dyDescent="0.3">
      <c r="W1368"/>
      <c r="AN1368" t="e">
        <f t="shared" si="96"/>
        <v>#DIV/0!</v>
      </c>
      <c r="AO1368" t="str">
        <f t="shared" si="95"/>
        <v/>
      </c>
      <c r="AP1368" t="e">
        <f>VLOOKUP(AO1368,Centros!$AA$2:$AB$490,2,FALSE)</f>
        <v>#N/A</v>
      </c>
      <c r="AQ1368" t="e">
        <f>VLOOKUP(AP1368,Centros!$U$2:$V$490,2,FALSE)</f>
        <v>#N/A</v>
      </c>
      <c r="AR1368" t="e">
        <f>VLOOKUP(A1368,Centros!$AC$2:$AE$347,3,FALSE)</f>
        <v>#N/A</v>
      </c>
      <c r="AS1368" t="e">
        <f t="shared" si="97"/>
        <v>#N/A</v>
      </c>
      <c r="AT1368">
        <f t="shared" si="98"/>
        <v>0</v>
      </c>
    </row>
    <row r="1369" spans="23:46" x14ac:dyDescent="0.3">
      <c r="W1369"/>
      <c r="AN1369" t="e">
        <f t="shared" si="96"/>
        <v>#DIV/0!</v>
      </c>
      <c r="AO1369" t="str">
        <f t="shared" si="95"/>
        <v/>
      </c>
      <c r="AP1369" t="e">
        <f>VLOOKUP(AO1369,Centros!$AA$2:$AB$490,2,FALSE)</f>
        <v>#N/A</v>
      </c>
      <c r="AQ1369" t="e">
        <f>VLOOKUP(AP1369,Centros!$U$2:$V$490,2,FALSE)</f>
        <v>#N/A</v>
      </c>
      <c r="AR1369" t="e">
        <f>VLOOKUP(A1369,Centros!$AC$2:$AE$347,3,FALSE)</f>
        <v>#N/A</v>
      </c>
      <c r="AS1369" t="e">
        <f t="shared" si="97"/>
        <v>#N/A</v>
      </c>
      <c r="AT1369">
        <f t="shared" si="98"/>
        <v>0</v>
      </c>
    </row>
    <row r="1370" spans="23:46" x14ac:dyDescent="0.3">
      <c r="W1370"/>
      <c r="AN1370" t="e">
        <f t="shared" si="96"/>
        <v>#DIV/0!</v>
      </c>
      <c r="AO1370" t="str">
        <f t="shared" si="95"/>
        <v/>
      </c>
      <c r="AP1370" t="e">
        <f>VLOOKUP(AO1370,Centros!$AA$2:$AB$490,2,FALSE)</f>
        <v>#N/A</v>
      </c>
      <c r="AQ1370" t="e">
        <f>VLOOKUP(AP1370,Centros!$U$2:$V$490,2,FALSE)</f>
        <v>#N/A</v>
      </c>
      <c r="AR1370" t="e">
        <f>VLOOKUP(A1370,Centros!$AC$2:$AE$347,3,FALSE)</f>
        <v>#N/A</v>
      </c>
      <c r="AS1370" t="e">
        <f t="shared" si="97"/>
        <v>#N/A</v>
      </c>
      <c r="AT1370">
        <f t="shared" si="98"/>
        <v>0</v>
      </c>
    </row>
    <row r="1371" spans="23:46" x14ac:dyDescent="0.3">
      <c r="W1371"/>
      <c r="AN1371" t="e">
        <f t="shared" si="96"/>
        <v>#DIV/0!</v>
      </c>
      <c r="AO1371" t="str">
        <f t="shared" si="95"/>
        <v/>
      </c>
      <c r="AP1371" t="e">
        <f>VLOOKUP(AO1371,Centros!$AA$2:$AB$490,2,FALSE)</f>
        <v>#N/A</v>
      </c>
      <c r="AQ1371" t="e">
        <f>VLOOKUP(AP1371,Centros!$U$2:$V$490,2,FALSE)</f>
        <v>#N/A</v>
      </c>
      <c r="AR1371" t="e">
        <f>VLOOKUP(A1371,Centros!$AC$2:$AE$347,3,FALSE)</f>
        <v>#N/A</v>
      </c>
      <c r="AS1371" t="e">
        <f t="shared" si="97"/>
        <v>#N/A</v>
      </c>
      <c r="AT1371">
        <f t="shared" si="98"/>
        <v>0</v>
      </c>
    </row>
    <row r="1372" spans="23:46" x14ac:dyDescent="0.3">
      <c r="W1372"/>
      <c r="AN1372" t="e">
        <f t="shared" si="96"/>
        <v>#DIV/0!</v>
      </c>
      <c r="AO1372" t="str">
        <f t="shared" si="95"/>
        <v/>
      </c>
      <c r="AP1372" t="e">
        <f>VLOOKUP(AO1372,Centros!$AA$2:$AB$490,2,FALSE)</f>
        <v>#N/A</v>
      </c>
      <c r="AQ1372" t="e">
        <f>VLOOKUP(AP1372,Centros!$U$2:$V$490,2,FALSE)</f>
        <v>#N/A</v>
      </c>
      <c r="AR1372" t="e">
        <f>VLOOKUP(A1372,Centros!$AC$2:$AE$347,3,FALSE)</f>
        <v>#N/A</v>
      </c>
      <c r="AS1372" t="e">
        <f t="shared" si="97"/>
        <v>#N/A</v>
      </c>
      <c r="AT1372">
        <f t="shared" si="98"/>
        <v>0</v>
      </c>
    </row>
    <row r="1373" spans="23:46" x14ac:dyDescent="0.3">
      <c r="W1373"/>
      <c r="AN1373" t="e">
        <f t="shared" si="96"/>
        <v>#DIV/0!</v>
      </c>
      <c r="AO1373" t="str">
        <f t="shared" si="95"/>
        <v/>
      </c>
      <c r="AP1373" t="e">
        <f>VLOOKUP(AO1373,Centros!$AA$2:$AB$490,2,FALSE)</f>
        <v>#N/A</v>
      </c>
      <c r="AQ1373" t="e">
        <f>VLOOKUP(AP1373,Centros!$U$2:$V$490,2,FALSE)</f>
        <v>#N/A</v>
      </c>
      <c r="AR1373" t="e">
        <f>VLOOKUP(A1373,Centros!$AC$2:$AE$347,3,FALSE)</f>
        <v>#N/A</v>
      </c>
      <c r="AS1373" t="e">
        <f t="shared" si="97"/>
        <v>#N/A</v>
      </c>
      <c r="AT1373">
        <f t="shared" si="98"/>
        <v>0</v>
      </c>
    </row>
    <row r="1374" spans="23:46" x14ac:dyDescent="0.3">
      <c r="W1374"/>
      <c r="AN1374" t="e">
        <f t="shared" si="96"/>
        <v>#DIV/0!</v>
      </c>
      <c r="AO1374" t="str">
        <f t="shared" si="95"/>
        <v/>
      </c>
      <c r="AP1374" t="e">
        <f>VLOOKUP(AO1374,Centros!$AA$2:$AB$490,2,FALSE)</f>
        <v>#N/A</v>
      </c>
      <c r="AQ1374" t="e">
        <f>VLOOKUP(AP1374,Centros!$U$2:$V$490,2,FALSE)</f>
        <v>#N/A</v>
      </c>
      <c r="AR1374" t="e">
        <f>VLOOKUP(A1374,Centros!$AC$2:$AE$347,3,FALSE)</f>
        <v>#N/A</v>
      </c>
      <c r="AS1374" t="e">
        <f t="shared" si="97"/>
        <v>#N/A</v>
      </c>
      <c r="AT1374">
        <f t="shared" si="98"/>
        <v>0</v>
      </c>
    </row>
    <row r="1375" spans="23:46" x14ac:dyDescent="0.3">
      <c r="W1375"/>
      <c r="AN1375" t="e">
        <f t="shared" si="96"/>
        <v>#DIV/0!</v>
      </c>
      <c r="AO1375" t="str">
        <f t="shared" si="95"/>
        <v/>
      </c>
      <c r="AP1375" t="e">
        <f>VLOOKUP(AO1375,Centros!$AA$2:$AB$490,2,FALSE)</f>
        <v>#N/A</v>
      </c>
      <c r="AQ1375" t="e">
        <f>VLOOKUP(AP1375,Centros!$U$2:$V$490,2,FALSE)</f>
        <v>#N/A</v>
      </c>
      <c r="AR1375" t="e">
        <f>VLOOKUP(A1375,Centros!$AC$2:$AE$347,3,FALSE)</f>
        <v>#N/A</v>
      </c>
      <c r="AS1375" t="e">
        <f t="shared" si="97"/>
        <v>#N/A</v>
      </c>
      <c r="AT1375">
        <f t="shared" si="98"/>
        <v>0</v>
      </c>
    </row>
    <row r="1376" spans="23:46" x14ac:dyDescent="0.3">
      <c r="W1376"/>
      <c r="AN1376" t="e">
        <f t="shared" si="96"/>
        <v>#DIV/0!</v>
      </c>
      <c r="AO1376" t="str">
        <f t="shared" ref="AO1376:AO1439" si="100">CONCATENATE(A1376,W1376)</f>
        <v/>
      </c>
      <c r="AP1376" t="e">
        <f>VLOOKUP(AO1376,Centros!$AA$2:$AB$490,2,FALSE)</f>
        <v>#N/A</v>
      </c>
      <c r="AQ1376" t="e">
        <f>VLOOKUP(AP1376,Centros!$U$2:$V$490,2,FALSE)</f>
        <v>#N/A</v>
      </c>
      <c r="AR1376" t="e">
        <f>VLOOKUP(A1376,Centros!$AC$2:$AE$347,3,FALSE)</f>
        <v>#N/A</v>
      </c>
      <c r="AS1376" t="e">
        <f t="shared" si="97"/>
        <v>#N/A</v>
      </c>
      <c r="AT1376">
        <f t="shared" si="98"/>
        <v>0</v>
      </c>
    </row>
    <row r="1377" spans="23:46" x14ac:dyDescent="0.3">
      <c r="W1377"/>
      <c r="AN1377" t="e">
        <f t="shared" ref="AN1377:AN1440" si="101">+AM1377/(R1377/100*8)</f>
        <v>#DIV/0!</v>
      </c>
      <c r="AO1377" t="str">
        <f t="shared" si="100"/>
        <v/>
      </c>
      <c r="AP1377" t="e">
        <f>VLOOKUP(AO1377,Centros!$AA$2:$AB$490,2,FALSE)</f>
        <v>#N/A</v>
      </c>
      <c r="AQ1377" t="e">
        <f>VLOOKUP(AP1377,Centros!$U$2:$V$490,2,FALSE)</f>
        <v>#N/A</v>
      </c>
      <c r="AR1377" t="e">
        <f>VLOOKUP(A1377,Centros!$AC$2:$AE$347,3,FALSE)</f>
        <v>#N/A</v>
      </c>
      <c r="AS1377" t="e">
        <f t="shared" ref="AS1377:AS1440" si="102">+AP1377</f>
        <v>#N/A</v>
      </c>
      <c r="AT1377">
        <f t="shared" ref="AT1377:AT1440" si="103">+A1377</f>
        <v>0</v>
      </c>
    </row>
    <row r="1378" spans="23:46" x14ac:dyDescent="0.3">
      <c r="W1378"/>
      <c r="AN1378" t="e">
        <f t="shared" si="101"/>
        <v>#DIV/0!</v>
      </c>
      <c r="AO1378" t="str">
        <f t="shared" si="100"/>
        <v/>
      </c>
      <c r="AP1378" t="e">
        <f>VLOOKUP(AO1378,Centros!$AA$2:$AB$490,2,FALSE)</f>
        <v>#N/A</v>
      </c>
      <c r="AQ1378" t="e">
        <f>VLOOKUP(AP1378,Centros!$U$2:$V$490,2,FALSE)</f>
        <v>#N/A</v>
      </c>
      <c r="AR1378" t="e">
        <f>VLOOKUP(A1378,Centros!$AC$2:$AE$347,3,FALSE)</f>
        <v>#N/A</v>
      </c>
      <c r="AS1378" t="e">
        <f t="shared" si="102"/>
        <v>#N/A</v>
      </c>
      <c r="AT1378">
        <f t="shared" si="103"/>
        <v>0</v>
      </c>
    </row>
    <row r="1379" spans="23:46" x14ac:dyDescent="0.3">
      <c r="W1379"/>
      <c r="AN1379" t="e">
        <f t="shared" si="101"/>
        <v>#DIV/0!</v>
      </c>
      <c r="AO1379" t="str">
        <f t="shared" si="100"/>
        <v/>
      </c>
      <c r="AP1379" t="e">
        <f>VLOOKUP(AO1379,Centros!$AA$2:$AB$490,2,FALSE)</f>
        <v>#N/A</v>
      </c>
      <c r="AQ1379" t="e">
        <f>VLOOKUP(AP1379,Centros!$U$2:$V$490,2,FALSE)</f>
        <v>#N/A</v>
      </c>
      <c r="AR1379" t="e">
        <f>VLOOKUP(A1379,Centros!$AC$2:$AE$347,3,FALSE)</f>
        <v>#N/A</v>
      </c>
      <c r="AS1379" t="e">
        <f t="shared" si="102"/>
        <v>#N/A</v>
      </c>
      <c r="AT1379">
        <f t="shared" si="103"/>
        <v>0</v>
      </c>
    </row>
    <row r="1380" spans="23:46" x14ac:dyDescent="0.3">
      <c r="W1380"/>
      <c r="AN1380" t="e">
        <f t="shared" si="101"/>
        <v>#DIV/0!</v>
      </c>
      <c r="AO1380" t="str">
        <f t="shared" si="100"/>
        <v/>
      </c>
      <c r="AP1380" t="e">
        <f>VLOOKUP(AO1380,Centros!$AA$2:$AB$490,2,FALSE)</f>
        <v>#N/A</v>
      </c>
      <c r="AQ1380" t="e">
        <f>VLOOKUP(AP1380,Centros!$U$2:$V$490,2,FALSE)</f>
        <v>#N/A</v>
      </c>
      <c r="AR1380" t="e">
        <f>VLOOKUP(A1380,Centros!$AC$2:$AE$347,3,FALSE)</f>
        <v>#N/A</v>
      </c>
      <c r="AS1380" t="e">
        <f t="shared" si="102"/>
        <v>#N/A</v>
      </c>
      <c r="AT1380">
        <f t="shared" si="103"/>
        <v>0</v>
      </c>
    </row>
    <row r="1381" spans="23:46" x14ac:dyDescent="0.3">
      <c r="W1381"/>
      <c r="AN1381" t="e">
        <f t="shared" si="101"/>
        <v>#DIV/0!</v>
      </c>
      <c r="AO1381" t="str">
        <f t="shared" si="100"/>
        <v/>
      </c>
      <c r="AP1381" t="e">
        <f>VLOOKUP(AO1381,Centros!$AA$2:$AB$490,2,FALSE)</f>
        <v>#N/A</v>
      </c>
      <c r="AQ1381" t="e">
        <f>VLOOKUP(AP1381,Centros!$U$2:$V$490,2,FALSE)</f>
        <v>#N/A</v>
      </c>
      <c r="AR1381" t="e">
        <f>VLOOKUP(A1381,Centros!$AC$2:$AE$347,3,FALSE)</f>
        <v>#N/A</v>
      </c>
      <c r="AS1381" t="e">
        <f t="shared" si="102"/>
        <v>#N/A</v>
      </c>
      <c r="AT1381">
        <f t="shared" si="103"/>
        <v>0</v>
      </c>
    </row>
    <row r="1382" spans="23:46" x14ac:dyDescent="0.3">
      <c r="W1382"/>
      <c r="AN1382" t="e">
        <f t="shared" si="101"/>
        <v>#DIV/0!</v>
      </c>
      <c r="AO1382" t="str">
        <f t="shared" si="100"/>
        <v/>
      </c>
      <c r="AP1382" t="e">
        <f>VLOOKUP(AO1382,Centros!$AA$2:$AB$490,2,FALSE)</f>
        <v>#N/A</v>
      </c>
      <c r="AQ1382" t="e">
        <f>VLOOKUP(AP1382,Centros!$U$2:$V$490,2,FALSE)</f>
        <v>#N/A</v>
      </c>
      <c r="AR1382" t="e">
        <f>VLOOKUP(A1382,Centros!$AC$2:$AE$347,3,FALSE)</f>
        <v>#N/A</v>
      </c>
      <c r="AS1382" t="e">
        <f t="shared" si="102"/>
        <v>#N/A</v>
      </c>
      <c r="AT1382">
        <f t="shared" si="103"/>
        <v>0</v>
      </c>
    </row>
    <row r="1383" spans="23:46" x14ac:dyDescent="0.3">
      <c r="W1383"/>
      <c r="AN1383" t="e">
        <f t="shared" si="101"/>
        <v>#DIV/0!</v>
      </c>
      <c r="AO1383" t="str">
        <f t="shared" si="100"/>
        <v/>
      </c>
      <c r="AP1383" t="e">
        <f>VLOOKUP(AO1383,Centros!$AA$2:$AB$490,2,FALSE)</f>
        <v>#N/A</v>
      </c>
      <c r="AQ1383" t="e">
        <f>VLOOKUP(AP1383,Centros!$U$2:$V$490,2,FALSE)</f>
        <v>#N/A</v>
      </c>
      <c r="AR1383" t="e">
        <f>VLOOKUP(A1383,Centros!$AC$2:$AE$347,3,FALSE)</f>
        <v>#N/A</v>
      </c>
      <c r="AS1383" t="e">
        <f t="shared" si="102"/>
        <v>#N/A</v>
      </c>
      <c r="AT1383">
        <f t="shared" si="103"/>
        <v>0</v>
      </c>
    </row>
    <row r="1384" spans="23:46" x14ac:dyDescent="0.3">
      <c r="W1384"/>
      <c r="AN1384" t="e">
        <f t="shared" si="101"/>
        <v>#DIV/0!</v>
      </c>
      <c r="AO1384" t="str">
        <f t="shared" si="100"/>
        <v/>
      </c>
      <c r="AP1384" t="e">
        <f>VLOOKUP(AO1384,Centros!$AA$2:$AB$490,2,FALSE)</f>
        <v>#N/A</v>
      </c>
      <c r="AQ1384" t="e">
        <f>VLOOKUP(AP1384,Centros!$U$2:$V$490,2,FALSE)</f>
        <v>#N/A</v>
      </c>
      <c r="AR1384" t="e">
        <f>VLOOKUP(A1384,Centros!$AC$2:$AE$347,3,FALSE)</f>
        <v>#N/A</v>
      </c>
      <c r="AS1384" t="e">
        <f t="shared" si="102"/>
        <v>#N/A</v>
      </c>
      <c r="AT1384">
        <f t="shared" si="103"/>
        <v>0</v>
      </c>
    </row>
    <row r="1385" spans="23:46" x14ac:dyDescent="0.3">
      <c r="W1385"/>
      <c r="AN1385" t="e">
        <f t="shared" si="101"/>
        <v>#DIV/0!</v>
      </c>
      <c r="AO1385" t="str">
        <f t="shared" si="100"/>
        <v/>
      </c>
      <c r="AP1385" t="e">
        <f>VLOOKUP(AO1385,Centros!$AA$2:$AB$490,2,FALSE)</f>
        <v>#N/A</v>
      </c>
      <c r="AQ1385" t="e">
        <f>VLOOKUP(AP1385,Centros!$U$2:$V$490,2,FALSE)</f>
        <v>#N/A</v>
      </c>
      <c r="AR1385" t="e">
        <f>VLOOKUP(A1385,Centros!$AC$2:$AE$347,3,FALSE)</f>
        <v>#N/A</v>
      </c>
      <c r="AS1385" t="e">
        <f t="shared" si="102"/>
        <v>#N/A</v>
      </c>
      <c r="AT1385">
        <f t="shared" si="103"/>
        <v>0</v>
      </c>
    </row>
    <row r="1386" spans="23:46" x14ac:dyDescent="0.3">
      <c r="W1386"/>
      <c r="AN1386" t="e">
        <f t="shared" si="101"/>
        <v>#DIV/0!</v>
      </c>
      <c r="AO1386" t="str">
        <f t="shared" si="100"/>
        <v/>
      </c>
      <c r="AP1386" t="e">
        <f>VLOOKUP(AO1386,Centros!$AA$2:$AB$490,2,FALSE)</f>
        <v>#N/A</v>
      </c>
      <c r="AQ1386" t="e">
        <f>VLOOKUP(AP1386,Centros!$U$2:$V$490,2,FALSE)</f>
        <v>#N/A</v>
      </c>
      <c r="AR1386" t="e">
        <f>VLOOKUP(A1386,Centros!$AC$2:$AE$347,3,FALSE)</f>
        <v>#N/A</v>
      </c>
      <c r="AS1386" t="e">
        <f t="shared" si="102"/>
        <v>#N/A</v>
      </c>
      <c r="AT1386">
        <f t="shared" si="103"/>
        <v>0</v>
      </c>
    </row>
    <row r="1387" spans="23:46" x14ac:dyDescent="0.3">
      <c r="W1387"/>
      <c r="AN1387" t="e">
        <f t="shared" si="101"/>
        <v>#DIV/0!</v>
      </c>
      <c r="AO1387" t="str">
        <f t="shared" si="100"/>
        <v/>
      </c>
      <c r="AP1387" t="e">
        <f>VLOOKUP(AO1387,Centros!$AA$2:$AB$490,2,FALSE)</f>
        <v>#N/A</v>
      </c>
      <c r="AQ1387" t="e">
        <f>VLOOKUP(AP1387,Centros!$U$2:$V$490,2,FALSE)</f>
        <v>#N/A</v>
      </c>
      <c r="AR1387" t="e">
        <f>VLOOKUP(A1387,Centros!$AC$2:$AE$347,3,FALSE)</f>
        <v>#N/A</v>
      </c>
      <c r="AS1387" t="e">
        <f t="shared" si="102"/>
        <v>#N/A</v>
      </c>
      <c r="AT1387">
        <f t="shared" si="103"/>
        <v>0</v>
      </c>
    </row>
    <row r="1388" spans="23:46" x14ac:dyDescent="0.3">
      <c r="W1388"/>
      <c r="AN1388" t="e">
        <f t="shared" si="101"/>
        <v>#DIV/0!</v>
      </c>
      <c r="AO1388" t="str">
        <f t="shared" si="100"/>
        <v/>
      </c>
      <c r="AP1388" t="e">
        <f>VLOOKUP(AO1388,Centros!$AA$2:$AB$490,2,FALSE)</f>
        <v>#N/A</v>
      </c>
      <c r="AQ1388" t="e">
        <f>VLOOKUP(AP1388,Centros!$U$2:$V$490,2,FALSE)</f>
        <v>#N/A</v>
      </c>
      <c r="AR1388" t="e">
        <f>VLOOKUP(A1388,Centros!$AC$2:$AE$347,3,FALSE)</f>
        <v>#N/A</v>
      </c>
      <c r="AS1388" t="e">
        <f t="shared" si="102"/>
        <v>#N/A</v>
      </c>
      <c r="AT1388">
        <f t="shared" si="103"/>
        <v>0</v>
      </c>
    </row>
    <row r="1389" spans="23:46" x14ac:dyDescent="0.3">
      <c r="W1389"/>
      <c r="AN1389" t="e">
        <f t="shared" si="101"/>
        <v>#DIV/0!</v>
      </c>
      <c r="AO1389" t="str">
        <f t="shared" si="100"/>
        <v/>
      </c>
      <c r="AP1389" t="e">
        <f>VLOOKUP(AO1389,Centros!$AA$2:$AB$490,2,FALSE)</f>
        <v>#N/A</v>
      </c>
      <c r="AQ1389" t="e">
        <f>VLOOKUP(AP1389,Centros!$U$2:$V$490,2,FALSE)</f>
        <v>#N/A</v>
      </c>
      <c r="AR1389" t="e">
        <f>VLOOKUP(A1389,Centros!$AC$2:$AE$347,3,FALSE)</f>
        <v>#N/A</v>
      </c>
      <c r="AS1389" t="e">
        <f t="shared" si="102"/>
        <v>#N/A</v>
      </c>
      <c r="AT1389">
        <f t="shared" si="103"/>
        <v>0</v>
      </c>
    </row>
    <row r="1390" spans="23:46" x14ac:dyDescent="0.3">
      <c r="W1390"/>
      <c r="AN1390" t="e">
        <f t="shared" si="101"/>
        <v>#DIV/0!</v>
      </c>
      <c r="AO1390" t="str">
        <f t="shared" si="100"/>
        <v/>
      </c>
      <c r="AP1390" t="e">
        <f>VLOOKUP(AO1390,Centros!$AA$2:$AB$490,2,FALSE)</f>
        <v>#N/A</v>
      </c>
      <c r="AQ1390" t="e">
        <f>VLOOKUP(AP1390,Centros!$U$2:$V$490,2,FALSE)</f>
        <v>#N/A</v>
      </c>
      <c r="AR1390" t="e">
        <f>VLOOKUP(A1390,Centros!$AC$2:$AE$347,3,FALSE)</f>
        <v>#N/A</v>
      </c>
      <c r="AS1390" t="e">
        <f t="shared" si="102"/>
        <v>#N/A</v>
      </c>
      <c r="AT1390">
        <f t="shared" si="103"/>
        <v>0</v>
      </c>
    </row>
    <row r="1391" spans="23:46" x14ac:dyDescent="0.3">
      <c r="W1391"/>
      <c r="AN1391" t="e">
        <f t="shared" si="101"/>
        <v>#DIV/0!</v>
      </c>
      <c r="AO1391" t="str">
        <f t="shared" si="100"/>
        <v/>
      </c>
      <c r="AP1391" t="e">
        <f>VLOOKUP(AO1391,Centros!$AA$2:$AB$490,2,FALSE)</f>
        <v>#N/A</v>
      </c>
      <c r="AQ1391" t="e">
        <f>VLOOKUP(AP1391,Centros!$U$2:$V$490,2,FALSE)</f>
        <v>#N/A</v>
      </c>
      <c r="AR1391" t="e">
        <f>VLOOKUP(A1391,Centros!$AC$2:$AE$347,3,FALSE)</f>
        <v>#N/A</v>
      </c>
      <c r="AS1391" t="e">
        <f t="shared" si="102"/>
        <v>#N/A</v>
      </c>
      <c r="AT1391">
        <f t="shared" si="103"/>
        <v>0</v>
      </c>
    </row>
    <row r="1392" spans="23:46" x14ac:dyDescent="0.3">
      <c r="W1392"/>
      <c r="AN1392" t="e">
        <f t="shared" si="101"/>
        <v>#DIV/0!</v>
      </c>
      <c r="AO1392" t="str">
        <f t="shared" si="100"/>
        <v/>
      </c>
      <c r="AP1392" t="e">
        <f>VLOOKUP(AO1392,Centros!$AA$2:$AB$490,2,FALSE)</f>
        <v>#N/A</v>
      </c>
      <c r="AQ1392" t="e">
        <f>VLOOKUP(AP1392,Centros!$U$2:$V$490,2,FALSE)</f>
        <v>#N/A</v>
      </c>
      <c r="AR1392" t="e">
        <f>VLOOKUP(A1392,Centros!$AC$2:$AE$347,3,FALSE)</f>
        <v>#N/A</v>
      </c>
      <c r="AS1392" t="e">
        <f t="shared" si="102"/>
        <v>#N/A</v>
      </c>
      <c r="AT1392">
        <f t="shared" si="103"/>
        <v>0</v>
      </c>
    </row>
    <row r="1393" spans="23:46" x14ac:dyDescent="0.3">
      <c r="W1393"/>
      <c r="AN1393" t="e">
        <f t="shared" si="101"/>
        <v>#DIV/0!</v>
      </c>
      <c r="AO1393" t="str">
        <f t="shared" si="100"/>
        <v/>
      </c>
      <c r="AP1393" t="e">
        <f>VLOOKUP(AO1393,Centros!$AA$2:$AB$490,2,FALSE)</f>
        <v>#N/A</v>
      </c>
      <c r="AQ1393" t="e">
        <f>VLOOKUP(AP1393,Centros!$U$2:$V$490,2,FALSE)</f>
        <v>#N/A</v>
      </c>
      <c r="AR1393" t="e">
        <f>VLOOKUP(A1393,Centros!$AC$2:$AE$347,3,FALSE)</f>
        <v>#N/A</v>
      </c>
      <c r="AS1393" t="e">
        <f t="shared" si="102"/>
        <v>#N/A</v>
      </c>
      <c r="AT1393">
        <f t="shared" si="103"/>
        <v>0</v>
      </c>
    </row>
    <row r="1394" spans="23:46" x14ac:dyDescent="0.3">
      <c r="W1394"/>
      <c r="AN1394" t="e">
        <f t="shared" si="101"/>
        <v>#DIV/0!</v>
      </c>
      <c r="AO1394" t="str">
        <f t="shared" si="100"/>
        <v/>
      </c>
      <c r="AP1394" t="e">
        <f>VLOOKUP(AO1394,Centros!$AA$2:$AB$490,2,FALSE)</f>
        <v>#N/A</v>
      </c>
      <c r="AQ1394" t="e">
        <f>VLOOKUP(AP1394,Centros!$U$2:$V$490,2,FALSE)</f>
        <v>#N/A</v>
      </c>
      <c r="AR1394" t="e">
        <f>VLOOKUP(A1394,Centros!$AC$2:$AE$347,3,FALSE)</f>
        <v>#N/A</v>
      </c>
      <c r="AS1394" t="e">
        <f t="shared" si="102"/>
        <v>#N/A</v>
      </c>
      <c r="AT1394">
        <f t="shared" si="103"/>
        <v>0</v>
      </c>
    </row>
    <row r="1395" spans="23:46" x14ac:dyDescent="0.3">
      <c r="W1395"/>
      <c r="AN1395" t="e">
        <f t="shared" si="101"/>
        <v>#DIV/0!</v>
      </c>
      <c r="AO1395" t="str">
        <f t="shared" si="100"/>
        <v/>
      </c>
      <c r="AP1395" t="e">
        <f>VLOOKUP(AO1395,Centros!$AA$2:$AB$490,2,FALSE)</f>
        <v>#N/A</v>
      </c>
      <c r="AQ1395" t="e">
        <f>VLOOKUP(AP1395,Centros!$U$2:$V$490,2,FALSE)</f>
        <v>#N/A</v>
      </c>
      <c r="AR1395" t="e">
        <f>VLOOKUP(A1395,Centros!$AC$2:$AE$347,3,FALSE)</f>
        <v>#N/A</v>
      </c>
      <c r="AS1395" t="e">
        <f t="shared" si="102"/>
        <v>#N/A</v>
      </c>
      <c r="AT1395">
        <f t="shared" si="103"/>
        <v>0</v>
      </c>
    </row>
    <row r="1396" spans="23:46" x14ac:dyDescent="0.3">
      <c r="W1396"/>
      <c r="AN1396" t="e">
        <f t="shared" si="101"/>
        <v>#DIV/0!</v>
      </c>
      <c r="AO1396" t="str">
        <f t="shared" si="100"/>
        <v/>
      </c>
      <c r="AP1396" t="e">
        <f>VLOOKUP(AO1396,Centros!$AA$2:$AB$490,2,FALSE)</f>
        <v>#N/A</v>
      </c>
      <c r="AQ1396" t="e">
        <f>VLOOKUP(AP1396,Centros!$U$2:$V$490,2,FALSE)</f>
        <v>#N/A</v>
      </c>
      <c r="AR1396" t="e">
        <f>VLOOKUP(A1396,Centros!$AC$2:$AE$347,3,FALSE)</f>
        <v>#N/A</v>
      </c>
      <c r="AS1396" t="e">
        <f t="shared" si="102"/>
        <v>#N/A</v>
      </c>
      <c r="AT1396">
        <f t="shared" si="103"/>
        <v>0</v>
      </c>
    </row>
    <row r="1397" spans="23:46" x14ac:dyDescent="0.3">
      <c r="W1397"/>
      <c r="AN1397" t="e">
        <f t="shared" si="101"/>
        <v>#DIV/0!</v>
      </c>
      <c r="AO1397" t="str">
        <f t="shared" si="100"/>
        <v/>
      </c>
      <c r="AP1397" t="e">
        <f>VLOOKUP(AO1397,Centros!$AA$2:$AB$490,2,FALSE)</f>
        <v>#N/A</v>
      </c>
      <c r="AQ1397" t="e">
        <f>VLOOKUP(AP1397,Centros!$U$2:$V$490,2,FALSE)</f>
        <v>#N/A</v>
      </c>
      <c r="AR1397" t="e">
        <f>VLOOKUP(A1397,Centros!$AC$2:$AE$347,3,FALSE)</f>
        <v>#N/A</v>
      </c>
      <c r="AS1397" t="e">
        <f t="shared" si="102"/>
        <v>#N/A</v>
      </c>
      <c r="AT1397">
        <f t="shared" si="103"/>
        <v>0</v>
      </c>
    </row>
    <row r="1398" spans="23:46" x14ac:dyDescent="0.3">
      <c r="W1398"/>
      <c r="AN1398" t="e">
        <f t="shared" si="101"/>
        <v>#DIV/0!</v>
      </c>
      <c r="AO1398" t="str">
        <f t="shared" si="100"/>
        <v/>
      </c>
      <c r="AP1398" t="e">
        <f>VLOOKUP(AO1398,Centros!$AA$2:$AB$490,2,FALSE)</f>
        <v>#N/A</v>
      </c>
      <c r="AQ1398" t="e">
        <f>VLOOKUP(AP1398,Centros!$U$2:$V$490,2,FALSE)</f>
        <v>#N/A</v>
      </c>
      <c r="AR1398" t="e">
        <f>VLOOKUP(A1398,Centros!$AC$2:$AE$347,3,FALSE)</f>
        <v>#N/A</v>
      </c>
      <c r="AS1398" t="e">
        <f t="shared" si="102"/>
        <v>#N/A</v>
      </c>
      <c r="AT1398">
        <f t="shared" si="103"/>
        <v>0</v>
      </c>
    </row>
    <row r="1399" spans="23:46" x14ac:dyDescent="0.3">
      <c r="W1399"/>
      <c r="AN1399" t="e">
        <f t="shared" si="101"/>
        <v>#DIV/0!</v>
      </c>
      <c r="AO1399" t="str">
        <f t="shared" si="100"/>
        <v/>
      </c>
      <c r="AP1399" t="e">
        <f>VLOOKUP(AO1399,Centros!$AA$2:$AB$490,2,FALSE)</f>
        <v>#N/A</v>
      </c>
      <c r="AQ1399" t="e">
        <f>VLOOKUP(AP1399,Centros!$U$2:$V$490,2,FALSE)</f>
        <v>#N/A</v>
      </c>
      <c r="AR1399" t="e">
        <f>VLOOKUP(A1399,Centros!$AC$2:$AE$347,3,FALSE)</f>
        <v>#N/A</v>
      </c>
      <c r="AS1399" t="e">
        <f t="shared" si="102"/>
        <v>#N/A</v>
      </c>
      <c r="AT1399">
        <f t="shared" si="103"/>
        <v>0</v>
      </c>
    </row>
    <row r="1400" spans="23:46" x14ac:dyDescent="0.3">
      <c r="W1400"/>
      <c r="AN1400" t="e">
        <f t="shared" si="101"/>
        <v>#DIV/0!</v>
      </c>
      <c r="AO1400" t="str">
        <f t="shared" si="100"/>
        <v/>
      </c>
      <c r="AP1400" t="e">
        <f>VLOOKUP(AO1400,Centros!$AA$2:$AB$490,2,FALSE)</f>
        <v>#N/A</v>
      </c>
      <c r="AQ1400" t="e">
        <f>VLOOKUP(AP1400,Centros!$U$2:$V$490,2,FALSE)</f>
        <v>#N/A</v>
      </c>
      <c r="AR1400" t="e">
        <f>VLOOKUP(A1400,Centros!$AC$2:$AE$347,3,FALSE)</f>
        <v>#N/A</v>
      </c>
      <c r="AS1400" t="e">
        <f t="shared" si="102"/>
        <v>#N/A</v>
      </c>
      <c r="AT1400">
        <f t="shared" si="103"/>
        <v>0</v>
      </c>
    </row>
    <row r="1401" spans="23:46" x14ac:dyDescent="0.3">
      <c r="W1401"/>
      <c r="AN1401" t="e">
        <f t="shared" si="101"/>
        <v>#DIV/0!</v>
      </c>
      <c r="AO1401" t="str">
        <f t="shared" si="100"/>
        <v/>
      </c>
      <c r="AP1401" t="e">
        <f>VLOOKUP(AO1401,Centros!$AA$2:$AB$490,2,FALSE)</f>
        <v>#N/A</v>
      </c>
      <c r="AQ1401" t="e">
        <f>VLOOKUP(AP1401,Centros!$U$2:$V$490,2,FALSE)</f>
        <v>#N/A</v>
      </c>
      <c r="AR1401" t="e">
        <f>VLOOKUP(A1401,Centros!$AC$2:$AE$347,3,FALSE)</f>
        <v>#N/A</v>
      </c>
      <c r="AS1401" t="e">
        <f t="shared" si="102"/>
        <v>#N/A</v>
      </c>
      <c r="AT1401">
        <f t="shared" si="103"/>
        <v>0</v>
      </c>
    </row>
    <row r="1402" spans="23:46" x14ac:dyDescent="0.3">
      <c r="W1402"/>
      <c r="AN1402" t="e">
        <f t="shared" si="101"/>
        <v>#DIV/0!</v>
      </c>
      <c r="AO1402" t="str">
        <f t="shared" si="100"/>
        <v/>
      </c>
      <c r="AP1402" t="e">
        <f>VLOOKUP(AO1402,Centros!$AA$2:$AB$490,2,FALSE)</f>
        <v>#N/A</v>
      </c>
      <c r="AQ1402" t="e">
        <f>VLOOKUP(AP1402,Centros!$U$2:$V$490,2,FALSE)</f>
        <v>#N/A</v>
      </c>
      <c r="AR1402" t="e">
        <f>VLOOKUP(A1402,Centros!$AC$2:$AE$347,3,FALSE)</f>
        <v>#N/A</v>
      </c>
      <c r="AS1402" t="e">
        <f t="shared" si="102"/>
        <v>#N/A</v>
      </c>
      <c r="AT1402">
        <f t="shared" si="103"/>
        <v>0</v>
      </c>
    </row>
    <row r="1403" spans="23:46" x14ac:dyDescent="0.3">
      <c r="W1403"/>
      <c r="AN1403" t="e">
        <f t="shared" si="101"/>
        <v>#DIV/0!</v>
      </c>
      <c r="AO1403" t="str">
        <f t="shared" si="100"/>
        <v/>
      </c>
      <c r="AP1403" t="e">
        <f>VLOOKUP(AO1403,Centros!$AA$2:$AB$490,2,FALSE)</f>
        <v>#N/A</v>
      </c>
      <c r="AQ1403" t="e">
        <f>VLOOKUP(AP1403,Centros!$U$2:$V$490,2,FALSE)</f>
        <v>#N/A</v>
      </c>
      <c r="AR1403" t="e">
        <f>VLOOKUP(A1403,Centros!$AC$2:$AE$347,3,FALSE)</f>
        <v>#N/A</v>
      </c>
      <c r="AS1403" t="e">
        <f t="shared" si="102"/>
        <v>#N/A</v>
      </c>
      <c r="AT1403">
        <f t="shared" si="103"/>
        <v>0</v>
      </c>
    </row>
    <row r="1404" spans="23:46" x14ac:dyDescent="0.3">
      <c r="W1404"/>
      <c r="AN1404" t="e">
        <f t="shared" si="101"/>
        <v>#DIV/0!</v>
      </c>
      <c r="AO1404" t="str">
        <f t="shared" si="100"/>
        <v/>
      </c>
      <c r="AP1404" t="e">
        <f>VLOOKUP(AO1404,Centros!$AA$2:$AB$490,2,FALSE)</f>
        <v>#N/A</v>
      </c>
      <c r="AQ1404" t="e">
        <f>VLOOKUP(AP1404,Centros!$U$2:$V$490,2,FALSE)</f>
        <v>#N/A</v>
      </c>
      <c r="AR1404" t="e">
        <f>VLOOKUP(A1404,Centros!$AC$2:$AE$347,3,FALSE)</f>
        <v>#N/A</v>
      </c>
      <c r="AS1404" t="e">
        <f t="shared" si="102"/>
        <v>#N/A</v>
      </c>
      <c r="AT1404">
        <f t="shared" si="103"/>
        <v>0</v>
      </c>
    </row>
    <row r="1405" spans="23:46" x14ac:dyDescent="0.3">
      <c r="W1405"/>
      <c r="AN1405" t="e">
        <f t="shared" si="101"/>
        <v>#DIV/0!</v>
      </c>
      <c r="AO1405" t="str">
        <f t="shared" si="100"/>
        <v/>
      </c>
      <c r="AP1405" t="e">
        <f>VLOOKUP(AO1405,Centros!$AA$2:$AB$490,2,FALSE)</f>
        <v>#N/A</v>
      </c>
      <c r="AQ1405" t="e">
        <f>VLOOKUP(AP1405,Centros!$U$2:$V$490,2,FALSE)</f>
        <v>#N/A</v>
      </c>
      <c r="AR1405" t="e">
        <f>VLOOKUP(A1405,Centros!$AC$2:$AE$347,3,FALSE)</f>
        <v>#N/A</v>
      </c>
      <c r="AS1405" t="e">
        <f t="shared" si="102"/>
        <v>#N/A</v>
      </c>
      <c r="AT1405">
        <f t="shared" si="103"/>
        <v>0</v>
      </c>
    </row>
    <row r="1406" spans="23:46" x14ac:dyDescent="0.3">
      <c r="W1406"/>
      <c r="AN1406" t="e">
        <f t="shared" si="101"/>
        <v>#DIV/0!</v>
      </c>
      <c r="AO1406" t="str">
        <f t="shared" si="100"/>
        <v/>
      </c>
      <c r="AP1406" t="e">
        <f>VLOOKUP(AO1406,Centros!$AA$2:$AB$490,2,FALSE)</f>
        <v>#N/A</v>
      </c>
      <c r="AQ1406" t="e">
        <f>VLOOKUP(AP1406,Centros!$U$2:$V$490,2,FALSE)</f>
        <v>#N/A</v>
      </c>
      <c r="AR1406" t="e">
        <f>VLOOKUP(A1406,Centros!$AC$2:$AE$347,3,FALSE)</f>
        <v>#N/A</v>
      </c>
      <c r="AS1406" t="e">
        <f t="shared" si="102"/>
        <v>#N/A</v>
      </c>
      <c r="AT1406">
        <f t="shared" si="103"/>
        <v>0</v>
      </c>
    </row>
    <row r="1407" spans="23:46" x14ac:dyDescent="0.3">
      <c r="W1407"/>
      <c r="AN1407" t="e">
        <f t="shared" si="101"/>
        <v>#DIV/0!</v>
      </c>
      <c r="AO1407" t="str">
        <f t="shared" si="100"/>
        <v/>
      </c>
      <c r="AP1407" t="e">
        <f>VLOOKUP(AO1407,Centros!$AA$2:$AB$490,2,FALSE)</f>
        <v>#N/A</v>
      </c>
      <c r="AQ1407" t="e">
        <f>VLOOKUP(AP1407,Centros!$U$2:$V$490,2,FALSE)</f>
        <v>#N/A</v>
      </c>
      <c r="AR1407" t="e">
        <f>VLOOKUP(A1407,Centros!$AC$2:$AE$347,3,FALSE)</f>
        <v>#N/A</v>
      </c>
      <c r="AS1407" t="e">
        <f t="shared" si="102"/>
        <v>#N/A</v>
      </c>
      <c r="AT1407">
        <f t="shared" si="103"/>
        <v>0</v>
      </c>
    </row>
    <row r="1408" spans="23:46" x14ac:dyDescent="0.3">
      <c r="W1408"/>
      <c r="AN1408" t="e">
        <f t="shared" si="101"/>
        <v>#DIV/0!</v>
      </c>
      <c r="AO1408" t="str">
        <f t="shared" si="100"/>
        <v/>
      </c>
      <c r="AP1408" t="e">
        <f>VLOOKUP(AO1408,Centros!$AA$2:$AB$490,2,FALSE)</f>
        <v>#N/A</v>
      </c>
      <c r="AQ1408" t="e">
        <f>VLOOKUP(AP1408,Centros!$U$2:$V$490,2,FALSE)</f>
        <v>#N/A</v>
      </c>
      <c r="AR1408" t="e">
        <f>VLOOKUP(A1408,Centros!$AC$2:$AE$347,3,FALSE)</f>
        <v>#N/A</v>
      </c>
      <c r="AS1408" t="e">
        <f t="shared" si="102"/>
        <v>#N/A</v>
      </c>
      <c r="AT1408">
        <f t="shared" si="103"/>
        <v>0</v>
      </c>
    </row>
    <row r="1409" spans="23:46" x14ac:dyDescent="0.3">
      <c r="W1409"/>
      <c r="AN1409" t="e">
        <f t="shared" si="101"/>
        <v>#DIV/0!</v>
      </c>
      <c r="AO1409" t="str">
        <f t="shared" si="100"/>
        <v/>
      </c>
      <c r="AP1409" t="e">
        <f>VLOOKUP(AO1409,Centros!$AA$2:$AB$490,2,FALSE)</f>
        <v>#N/A</v>
      </c>
      <c r="AQ1409" t="e">
        <f>VLOOKUP(AP1409,Centros!$U$2:$V$490,2,FALSE)</f>
        <v>#N/A</v>
      </c>
      <c r="AR1409" t="e">
        <f>VLOOKUP(A1409,Centros!$AC$2:$AE$347,3,FALSE)</f>
        <v>#N/A</v>
      </c>
      <c r="AS1409" t="e">
        <f t="shared" si="102"/>
        <v>#N/A</v>
      </c>
      <c r="AT1409">
        <f t="shared" si="103"/>
        <v>0</v>
      </c>
    </row>
    <row r="1410" spans="23:46" x14ac:dyDescent="0.3">
      <c r="W1410"/>
      <c r="AN1410" t="e">
        <f t="shared" si="101"/>
        <v>#DIV/0!</v>
      </c>
      <c r="AO1410" t="str">
        <f t="shared" si="100"/>
        <v/>
      </c>
      <c r="AP1410" t="e">
        <f>VLOOKUP(AO1410,Centros!$AA$2:$AB$490,2,FALSE)</f>
        <v>#N/A</v>
      </c>
      <c r="AQ1410" t="e">
        <f>VLOOKUP(AP1410,Centros!$U$2:$V$490,2,FALSE)</f>
        <v>#N/A</v>
      </c>
      <c r="AR1410" t="e">
        <f>VLOOKUP(A1410,Centros!$AC$2:$AE$347,3,FALSE)</f>
        <v>#N/A</v>
      </c>
      <c r="AS1410" t="e">
        <f t="shared" si="102"/>
        <v>#N/A</v>
      </c>
      <c r="AT1410">
        <f t="shared" si="103"/>
        <v>0</v>
      </c>
    </row>
    <row r="1411" spans="23:46" x14ac:dyDescent="0.3">
      <c r="W1411"/>
      <c r="AN1411" t="e">
        <f t="shared" si="101"/>
        <v>#DIV/0!</v>
      </c>
      <c r="AO1411" t="str">
        <f t="shared" si="100"/>
        <v/>
      </c>
      <c r="AP1411" t="e">
        <f>VLOOKUP(AO1411,Centros!$AA$2:$AB$490,2,FALSE)</f>
        <v>#N/A</v>
      </c>
      <c r="AQ1411" t="e">
        <f>VLOOKUP(AP1411,Centros!$U$2:$V$490,2,FALSE)</f>
        <v>#N/A</v>
      </c>
      <c r="AR1411" t="e">
        <f>VLOOKUP(A1411,Centros!$AC$2:$AE$347,3,FALSE)</f>
        <v>#N/A</v>
      </c>
      <c r="AS1411" t="e">
        <f t="shared" si="102"/>
        <v>#N/A</v>
      </c>
      <c r="AT1411">
        <f t="shared" si="103"/>
        <v>0</v>
      </c>
    </row>
    <row r="1412" spans="23:46" x14ac:dyDescent="0.3">
      <c r="W1412"/>
      <c r="AN1412" t="e">
        <f t="shared" si="101"/>
        <v>#DIV/0!</v>
      </c>
      <c r="AO1412" t="str">
        <f t="shared" si="100"/>
        <v/>
      </c>
      <c r="AP1412" t="e">
        <f>VLOOKUP(AO1412,Centros!$AA$2:$AB$490,2,FALSE)</f>
        <v>#N/A</v>
      </c>
      <c r="AQ1412" t="e">
        <f>VLOOKUP(AP1412,Centros!$U$2:$V$490,2,FALSE)</f>
        <v>#N/A</v>
      </c>
      <c r="AR1412" t="e">
        <f>VLOOKUP(A1412,Centros!$AC$2:$AE$347,3,FALSE)</f>
        <v>#N/A</v>
      </c>
      <c r="AS1412" t="e">
        <f t="shared" si="102"/>
        <v>#N/A</v>
      </c>
      <c r="AT1412">
        <f t="shared" si="103"/>
        <v>0</v>
      </c>
    </row>
    <row r="1413" spans="23:46" x14ac:dyDescent="0.3">
      <c r="W1413"/>
      <c r="AN1413" t="e">
        <f t="shared" si="101"/>
        <v>#DIV/0!</v>
      </c>
      <c r="AO1413" t="str">
        <f t="shared" si="100"/>
        <v/>
      </c>
      <c r="AP1413" t="e">
        <f>VLOOKUP(AO1413,Centros!$AA$2:$AB$490,2,FALSE)</f>
        <v>#N/A</v>
      </c>
      <c r="AQ1413" t="e">
        <f>VLOOKUP(AP1413,Centros!$U$2:$V$490,2,FALSE)</f>
        <v>#N/A</v>
      </c>
      <c r="AR1413" t="e">
        <f>VLOOKUP(A1413,Centros!$AC$2:$AE$347,3,FALSE)</f>
        <v>#N/A</v>
      </c>
      <c r="AS1413" t="e">
        <f t="shared" si="102"/>
        <v>#N/A</v>
      </c>
      <c r="AT1413">
        <f t="shared" si="103"/>
        <v>0</v>
      </c>
    </row>
    <row r="1414" spans="23:46" x14ac:dyDescent="0.3">
      <c r="W1414"/>
      <c r="AN1414" t="e">
        <f t="shared" si="101"/>
        <v>#DIV/0!</v>
      </c>
      <c r="AO1414" t="str">
        <f t="shared" si="100"/>
        <v/>
      </c>
      <c r="AP1414" t="e">
        <f>VLOOKUP(AO1414,Centros!$AA$2:$AB$490,2,FALSE)</f>
        <v>#N/A</v>
      </c>
      <c r="AQ1414" t="e">
        <f>VLOOKUP(AP1414,Centros!$U$2:$V$490,2,FALSE)</f>
        <v>#N/A</v>
      </c>
      <c r="AR1414" t="e">
        <f>VLOOKUP(A1414,Centros!$AC$2:$AE$347,3,FALSE)</f>
        <v>#N/A</v>
      </c>
      <c r="AS1414" t="e">
        <f t="shared" si="102"/>
        <v>#N/A</v>
      </c>
      <c r="AT1414">
        <f t="shared" si="103"/>
        <v>0</v>
      </c>
    </row>
    <row r="1415" spans="23:46" x14ac:dyDescent="0.3">
      <c r="W1415"/>
      <c r="AN1415" t="e">
        <f t="shared" si="101"/>
        <v>#DIV/0!</v>
      </c>
      <c r="AO1415" t="str">
        <f t="shared" si="100"/>
        <v/>
      </c>
      <c r="AP1415" t="e">
        <f>VLOOKUP(AO1415,Centros!$AA$2:$AB$490,2,FALSE)</f>
        <v>#N/A</v>
      </c>
      <c r="AQ1415" t="e">
        <f>VLOOKUP(AP1415,Centros!$U$2:$V$490,2,FALSE)</f>
        <v>#N/A</v>
      </c>
      <c r="AR1415" t="e">
        <f>VLOOKUP(A1415,Centros!$AC$2:$AE$347,3,FALSE)</f>
        <v>#N/A</v>
      </c>
      <c r="AS1415" t="e">
        <f t="shared" si="102"/>
        <v>#N/A</v>
      </c>
      <c r="AT1415">
        <f t="shared" si="103"/>
        <v>0</v>
      </c>
    </row>
    <row r="1416" spans="23:46" x14ac:dyDescent="0.3">
      <c r="W1416"/>
      <c r="AN1416" t="e">
        <f t="shared" si="101"/>
        <v>#DIV/0!</v>
      </c>
      <c r="AO1416" t="str">
        <f t="shared" si="100"/>
        <v/>
      </c>
      <c r="AP1416" t="e">
        <f>VLOOKUP(AO1416,Centros!$AA$2:$AB$490,2,FALSE)</f>
        <v>#N/A</v>
      </c>
      <c r="AQ1416" t="e">
        <f>VLOOKUP(AP1416,Centros!$U$2:$V$490,2,FALSE)</f>
        <v>#N/A</v>
      </c>
      <c r="AR1416" t="e">
        <f>VLOOKUP(A1416,Centros!$AC$2:$AE$347,3,FALSE)</f>
        <v>#N/A</v>
      </c>
      <c r="AS1416" t="e">
        <f t="shared" si="102"/>
        <v>#N/A</v>
      </c>
      <c r="AT1416">
        <f t="shared" si="103"/>
        <v>0</v>
      </c>
    </row>
    <row r="1417" spans="23:46" x14ac:dyDescent="0.3">
      <c r="W1417"/>
      <c r="AN1417" t="e">
        <f t="shared" si="101"/>
        <v>#DIV/0!</v>
      </c>
      <c r="AO1417" t="str">
        <f t="shared" si="100"/>
        <v/>
      </c>
      <c r="AP1417" t="e">
        <f>VLOOKUP(AO1417,Centros!$AA$2:$AB$490,2,FALSE)</f>
        <v>#N/A</v>
      </c>
      <c r="AQ1417" t="e">
        <f>VLOOKUP(AP1417,Centros!$U$2:$V$490,2,FALSE)</f>
        <v>#N/A</v>
      </c>
      <c r="AR1417" t="e">
        <f>VLOOKUP(A1417,Centros!$AC$2:$AE$347,3,FALSE)</f>
        <v>#N/A</v>
      </c>
      <c r="AS1417" t="e">
        <f t="shared" si="102"/>
        <v>#N/A</v>
      </c>
      <c r="AT1417">
        <f t="shared" si="103"/>
        <v>0</v>
      </c>
    </row>
    <row r="1418" spans="23:46" x14ac:dyDescent="0.3">
      <c r="W1418"/>
      <c r="AN1418" t="e">
        <f t="shared" si="101"/>
        <v>#DIV/0!</v>
      </c>
      <c r="AO1418" t="str">
        <f t="shared" si="100"/>
        <v/>
      </c>
      <c r="AP1418" t="e">
        <f>VLOOKUP(AO1418,Centros!$AA$2:$AB$490,2,FALSE)</f>
        <v>#N/A</v>
      </c>
      <c r="AQ1418" t="e">
        <f>VLOOKUP(AP1418,Centros!$U$2:$V$490,2,FALSE)</f>
        <v>#N/A</v>
      </c>
      <c r="AR1418" t="e">
        <f>VLOOKUP(A1418,Centros!$AC$2:$AE$347,3,FALSE)</f>
        <v>#N/A</v>
      </c>
      <c r="AS1418" t="e">
        <f t="shared" si="102"/>
        <v>#N/A</v>
      </c>
      <c r="AT1418">
        <f t="shared" si="103"/>
        <v>0</v>
      </c>
    </row>
    <row r="1419" spans="23:46" x14ac:dyDescent="0.3">
      <c r="W1419"/>
      <c r="AN1419" t="e">
        <f t="shared" si="101"/>
        <v>#DIV/0!</v>
      </c>
      <c r="AO1419" t="str">
        <f t="shared" si="100"/>
        <v/>
      </c>
      <c r="AP1419" t="e">
        <f>VLOOKUP(AO1419,Centros!$AA$2:$AB$490,2,FALSE)</f>
        <v>#N/A</v>
      </c>
      <c r="AQ1419" t="e">
        <f>VLOOKUP(AP1419,Centros!$U$2:$V$490,2,FALSE)</f>
        <v>#N/A</v>
      </c>
      <c r="AR1419" t="e">
        <f>VLOOKUP(A1419,Centros!$AC$2:$AE$347,3,FALSE)</f>
        <v>#N/A</v>
      </c>
      <c r="AS1419" t="e">
        <f t="shared" si="102"/>
        <v>#N/A</v>
      </c>
      <c r="AT1419">
        <f t="shared" si="103"/>
        <v>0</v>
      </c>
    </row>
    <row r="1420" spans="23:46" x14ac:dyDescent="0.3">
      <c r="W1420"/>
      <c r="AN1420" t="e">
        <f t="shared" si="101"/>
        <v>#DIV/0!</v>
      </c>
      <c r="AO1420" t="str">
        <f t="shared" si="100"/>
        <v/>
      </c>
      <c r="AP1420" t="e">
        <f>VLOOKUP(AO1420,Centros!$AA$2:$AB$490,2,FALSE)</f>
        <v>#N/A</v>
      </c>
      <c r="AQ1420" t="e">
        <f>VLOOKUP(AP1420,Centros!$U$2:$V$490,2,FALSE)</f>
        <v>#N/A</v>
      </c>
      <c r="AR1420" t="e">
        <f>VLOOKUP(A1420,Centros!$AC$2:$AE$347,3,FALSE)</f>
        <v>#N/A</v>
      </c>
      <c r="AS1420" t="e">
        <f t="shared" si="102"/>
        <v>#N/A</v>
      </c>
      <c r="AT1420">
        <f t="shared" si="103"/>
        <v>0</v>
      </c>
    </row>
    <row r="1421" spans="23:46" x14ac:dyDescent="0.3">
      <c r="W1421"/>
      <c r="AN1421" t="e">
        <f t="shared" si="101"/>
        <v>#DIV/0!</v>
      </c>
      <c r="AO1421" t="str">
        <f t="shared" si="100"/>
        <v/>
      </c>
      <c r="AP1421" t="e">
        <f>VLOOKUP(AO1421,Centros!$AA$2:$AB$490,2,FALSE)</f>
        <v>#N/A</v>
      </c>
      <c r="AQ1421" t="e">
        <f>VLOOKUP(AP1421,Centros!$U$2:$V$490,2,FALSE)</f>
        <v>#N/A</v>
      </c>
      <c r="AR1421" t="e">
        <f>VLOOKUP(A1421,Centros!$AC$2:$AE$347,3,FALSE)</f>
        <v>#N/A</v>
      </c>
      <c r="AS1421" t="e">
        <f t="shared" si="102"/>
        <v>#N/A</v>
      </c>
      <c r="AT1421">
        <f t="shared" si="103"/>
        <v>0</v>
      </c>
    </row>
    <row r="1422" spans="23:46" x14ac:dyDescent="0.3">
      <c r="W1422"/>
      <c r="AN1422" t="e">
        <f t="shared" si="101"/>
        <v>#DIV/0!</v>
      </c>
      <c r="AO1422" t="str">
        <f t="shared" si="100"/>
        <v/>
      </c>
      <c r="AP1422" t="e">
        <f>VLOOKUP(AO1422,Centros!$AA$2:$AB$490,2,FALSE)</f>
        <v>#N/A</v>
      </c>
      <c r="AQ1422" t="e">
        <f>VLOOKUP(AP1422,Centros!$U$2:$V$490,2,FALSE)</f>
        <v>#N/A</v>
      </c>
      <c r="AR1422" t="e">
        <f>VLOOKUP(A1422,Centros!$AC$2:$AE$347,3,FALSE)</f>
        <v>#N/A</v>
      </c>
      <c r="AS1422" t="e">
        <f t="shared" si="102"/>
        <v>#N/A</v>
      </c>
      <c r="AT1422">
        <f t="shared" si="103"/>
        <v>0</v>
      </c>
    </row>
    <row r="1423" spans="23:46" x14ac:dyDescent="0.3">
      <c r="W1423"/>
      <c r="AN1423" t="e">
        <f t="shared" si="101"/>
        <v>#DIV/0!</v>
      </c>
      <c r="AO1423" t="str">
        <f t="shared" si="100"/>
        <v/>
      </c>
      <c r="AP1423" t="e">
        <f>VLOOKUP(AO1423,Centros!$AA$2:$AB$490,2,FALSE)</f>
        <v>#N/A</v>
      </c>
      <c r="AQ1423" t="e">
        <f>VLOOKUP(AP1423,Centros!$U$2:$V$490,2,FALSE)</f>
        <v>#N/A</v>
      </c>
      <c r="AR1423" t="e">
        <f>VLOOKUP(A1423,Centros!$AC$2:$AE$347,3,FALSE)</f>
        <v>#N/A</v>
      </c>
      <c r="AS1423" t="e">
        <f t="shared" si="102"/>
        <v>#N/A</v>
      </c>
      <c r="AT1423">
        <f t="shared" si="103"/>
        <v>0</v>
      </c>
    </row>
    <row r="1424" spans="23:46" x14ac:dyDescent="0.3">
      <c r="W1424"/>
      <c r="AN1424" t="e">
        <f t="shared" si="101"/>
        <v>#DIV/0!</v>
      </c>
      <c r="AO1424" t="str">
        <f t="shared" si="100"/>
        <v/>
      </c>
      <c r="AP1424" t="e">
        <f>VLOOKUP(AO1424,Centros!$AA$2:$AB$490,2,FALSE)</f>
        <v>#N/A</v>
      </c>
      <c r="AQ1424" t="e">
        <f>VLOOKUP(AP1424,Centros!$U$2:$V$490,2,FALSE)</f>
        <v>#N/A</v>
      </c>
      <c r="AR1424" t="e">
        <f>VLOOKUP(A1424,Centros!$AC$2:$AE$347,3,FALSE)</f>
        <v>#N/A</v>
      </c>
      <c r="AS1424" t="e">
        <f t="shared" si="102"/>
        <v>#N/A</v>
      </c>
      <c r="AT1424">
        <f t="shared" si="103"/>
        <v>0</v>
      </c>
    </row>
    <row r="1425" spans="23:46" x14ac:dyDescent="0.3">
      <c r="W1425"/>
      <c r="AN1425" t="e">
        <f t="shared" si="101"/>
        <v>#DIV/0!</v>
      </c>
      <c r="AO1425" t="str">
        <f t="shared" si="100"/>
        <v/>
      </c>
      <c r="AP1425" t="e">
        <f>VLOOKUP(AO1425,Centros!$AA$2:$AB$490,2,FALSE)</f>
        <v>#N/A</v>
      </c>
      <c r="AQ1425" t="e">
        <f>VLOOKUP(AP1425,Centros!$U$2:$V$490,2,FALSE)</f>
        <v>#N/A</v>
      </c>
      <c r="AR1425" t="e">
        <f>VLOOKUP(A1425,Centros!$AC$2:$AE$347,3,FALSE)</f>
        <v>#N/A</v>
      </c>
      <c r="AS1425" t="e">
        <f t="shared" si="102"/>
        <v>#N/A</v>
      </c>
      <c r="AT1425">
        <f t="shared" si="103"/>
        <v>0</v>
      </c>
    </row>
    <row r="1426" spans="23:46" x14ac:dyDescent="0.3">
      <c r="W1426"/>
      <c r="AN1426" t="e">
        <f t="shared" si="101"/>
        <v>#DIV/0!</v>
      </c>
      <c r="AO1426" t="str">
        <f t="shared" si="100"/>
        <v/>
      </c>
      <c r="AP1426" t="e">
        <f>VLOOKUP(AO1426,Centros!$AA$2:$AB$490,2,FALSE)</f>
        <v>#N/A</v>
      </c>
      <c r="AQ1426" t="e">
        <f>VLOOKUP(AP1426,Centros!$U$2:$V$490,2,FALSE)</f>
        <v>#N/A</v>
      </c>
      <c r="AR1426" t="e">
        <f>VLOOKUP(A1426,Centros!$AC$2:$AE$347,3,FALSE)</f>
        <v>#N/A</v>
      </c>
      <c r="AS1426" t="e">
        <f t="shared" si="102"/>
        <v>#N/A</v>
      </c>
      <c r="AT1426">
        <f t="shared" si="103"/>
        <v>0</v>
      </c>
    </row>
    <row r="1427" spans="23:46" x14ac:dyDescent="0.3">
      <c r="W1427"/>
      <c r="AN1427" t="e">
        <f t="shared" si="101"/>
        <v>#DIV/0!</v>
      </c>
      <c r="AO1427" t="str">
        <f t="shared" si="100"/>
        <v/>
      </c>
      <c r="AP1427" t="e">
        <f>VLOOKUP(AO1427,Centros!$AA$2:$AB$490,2,FALSE)</f>
        <v>#N/A</v>
      </c>
      <c r="AQ1427" t="e">
        <f>VLOOKUP(AP1427,Centros!$U$2:$V$490,2,FALSE)</f>
        <v>#N/A</v>
      </c>
      <c r="AR1427" t="e">
        <f>VLOOKUP(A1427,Centros!$AC$2:$AE$347,3,FALSE)</f>
        <v>#N/A</v>
      </c>
      <c r="AS1427" t="e">
        <f t="shared" si="102"/>
        <v>#N/A</v>
      </c>
      <c r="AT1427">
        <f t="shared" si="103"/>
        <v>0</v>
      </c>
    </row>
    <row r="1428" spans="23:46" x14ac:dyDescent="0.3">
      <c r="W1428"/>
      <c r="AN1428" t="e">
        <f t="shared" si="101"/>
        <v>#DIV/0!</v>
      </c>
      <c r="AO1428" t="str">
        <f t="shared" si="100"/>
        <v/>
      </c>
      <c r="AP1428" t="e">
        <f>VLOOKUP(AO1428,Centros!$AA$2:$AB$490,2,FALSE)</f>
        <v>#N/A</v>
      </c>
      <c r="AQ1428" t="e">
        <f>VLOOKUP(AP1428,Centros!$U$2:$V$490,2,FALSE)</f>
        <v>#N/A</v>
      </c>
      <c r="AR1428" t="e">
        <f>VLOOKUP(A1428,Centros!$AC$2:$AE$347,3,FALSE)</f>
        <v>#N/A</v>
      </c>
      <c r="AS1428" t="e">
        <f t="shared" si="102"/>
        <v>#N/A</v>
      </c>
      <c r="AT1428">
        <f t="shared" si="103"/>
        <v>0</v>
      </c>
    </row>
    <row r="1429" spans="23:46" x14ac:dyDescent="0.3">
      <c r="W1429"/>
      <c r="AN1429" t="e">
        <f t="shared" si="101"/>
        <v>#DIV/0!</v>
      </c>
      <c r="AO1429" t="str">
        <f t="shared" si="100"/>
        <v/>
      </c>
      <c r="AP1429" t="e">
        <f>VLOOKUP(AO1429,Centros!$AA$2:$AB$490,2,FALSE)</f>
        <v>#N/A</v>
      </c>
      <c r="AQ1429" t="e">
        <f>VLOOKUP(AP1429,Centros!$U$2:$V$490,2,FALSE)</f>
        <v>#N/A</v>
      </c>
      <c r="AR1429" t="e">
        <f>VLOOKUP(A1429,Centros!$AC$2:$AE$347,3,FALSE)</f>
        <v>#N/A</v>
      </c>
      <c r="AS1429" t="e">
        <f t="shared" si="102"/>
        <v>#N/A</v>
      </c>
      <c r="AT1429">
        <f t="shared" si="103"/>
        <v>0</v>
      </c>
    </row>
    <row r="1430" spans="23:46" x14ac:dyDescent="0.3">
      <c r="W1430"/>
      <c r="AN1430" t="e">
        <f t="shared" si="101"/>
        <v>#DIV/0!</v>
      </c>
      <c r="AO1430" t="str">
        <f t="shared" si="100"/>
        <v/>
      </c>
      <c r="AP1430" t="e">
        <f>VLOOKUP(AO1430,Centros!$AA$2:$AB$490,2,FALSE)</f>
        <v>#N/A</v>
      </c>
      <c r="AQ1430" t="e">
        <f>VLOOKUP(AP1430,Centros!$U$2:$V$490,2,FALSE)</f>
        <v>#N/A</v>
      </c>
      <c r="AR1430" t="e">
        <f>VLOOKUP(A1430,Centros!$AC$2:$AE$347,3,FALSE)</f>
        <v>#N/A</v>
      </c>
      <c r="AS1430" t="e">
        <f t="shared" si="102"/>
        <v>#N/A</v>
      </c>
      <c r="AT1430">
        <f t="shared" si="103"/>
        <v>0</v>
      </c>
    </row>
    <row r="1431" spans="23:46" x14ac:dyDescent="0.3">
      <c r="W1431"/>
      <c r="AN1431" t="e">
        <f t="shared" si="101"/>
        <v>#DIV/0!</v>
      </c>
      <c r="AO1431" t="str">
        <f t="shared" si="100"/>
        <v/>
      </c>
      <c r="AP1431" t="e">
        <f>VLOOKUP(AO1431,Centros!$AA$2:$AB$490,2,FALSE)</f>
        <v>#N/A</v>
      </c>
      <c r="AQ1431" t="e">
        <f>VLOOKUP(AP1431,Centros!$U$2:$V$490,2,FALSE)</f>
        <v>#N/A</v>
      </c>
      <c r="AR1431" t="e">
        <f>VLOOKUP(A1431,Centros!$AC$2:$AE$347,3,FALSE)</f>
        <v>#N/A</v>
      </c>
      <c r="AS1431" t="e">
        <f t="shared" si="102"/>
        <v>#N/A</v>
      </c>
      <c r="AT1431">
        <f t="shared" si="103"/>
        <v>0</v>
      </c>
    </row>
    <row r="1432" spans="23:46" x14ac:dyDescent="0.3">
      <c r="W1432"/>
      <c r="AN1432" t="e">
        <f t="shared" si="101"/>
        <v>#DIV/0!</v>
      </c>
      <c r="AO1432" t="str">
        <f t="shared" si="100"/>
        <v/>
      </c>
      <c r="AP1432" t="e">
        <f>VLOOKUP(AO1432,Centros!$AA$2:$AB$490,2,FALSE)</f>
        <v>#N/A</v>
      </c>
      <c r="AQ1432" t="e">
        <f>VLOOKUP(AP1432,Centros!$U$2:$V$490,2,FALSE)</f>
        <v>#N/A</v>
      </c>
      <c r="AR1432" t="e">
        <f>VLOOKUP(A1432,Centros!$AC$2:$AE$347,3,FALSE)</f>
        <v>#N/A</v>
      </c>
      <c r="AS1432" t="e">
        <f t="shared" si="102"/>
        <v>#N/A</v>
      </c>
      <c r="AT1432">
        <f t="shared" si="103"/>
        <v>0</v>
      </c>
    </row>
    <row r="1433" spans="23:46" x14ac:dyDescent="0.3">
      <c r="W1433"/>
      <c r="AN1433" t="e">
        <f t="shared" si="101"/>
        <v>#DIV/0!</v>
      </c>
      <c r="AO1433" t="str">
        <f t="shared" si="100"/>
        <v/>
      </c>
      <c r="AP1433" t="e">
        <f>VLOOKUP(AO1433,Centros!$AA$2:$AB$490,2,FALSE)</f>
        <v>#N/A</v>
      </c>
      <c r="AQ1433" t="e">
        <f>VLOOKUP(AP1433,Centros!$U$2:$V$490,2,FALSE)</f>
        <v>#N/A</v>
      </c>
      <c r="AR1433" t="e">
        <f>VLOOKUP(A1433,Centros!$AC$2:$AE$347,3,FALSE)</f>
        <v>#N/A</v>
      </c>
      <c r="AS1433" t="e">
        <f t="shared" si="102"/>
        <v>#N/A</v>
      </c>
      <c r="AT1433">
        <f t="shared" si="103"/>
        <v>0</v>
      </c>
    </row>
    <row r="1434" spans="23:46" x14ac:dyDescent="0.3">
      <c r="W1434"/>
      <c r="AN1434" t="e">
        <f t="shared" si="101"/>
        <v>#DIV/0!</v>
      </c>
      <c r="AO1434" t="str">
        <f t="shared" si="100"/>
        <v/>
      </c>
      <c r="AP1434" t="e">
        <f>VLOOKUP(AO1434,Centros!$AA$2:$AB$490,2,FALSE)</f>
        <v>#N/A</v>
      </c>
      <c r="AQ1434" t="e">
        <f>VLOOKUP(AP1434,Centros!$U$2:$V$490,2,FALSE)</f>
        <v>#N/A</v>
      </c>
      <c r="AR1434" t="e">
        <f>VLOOKUP(A1434,Centros!$AC$2:$AE$347,3,FALSE)</f>
        <v>#N/A</v>
      </c>
      <c r="AS1434" t="e">
        <f t="shared" si="102"/>
        <v>#N/A</v>
      </c>
      <c r="AT1434">
        <f t="shared" si="103"/>
        <v>0</v>
      </c>
    </row>
    <row r="1435" spans="23:46" x14ac:dyDescent="0.3">
      <c r="W1435"/>
      <c r="AN1435" t="e">
        <f t="shared" si="101"/>
        <v>#DIV/0!</v>
      </c>
      <c r="AO1435" t="str">
        <f t="shared" si="100"/>
        <v/>
      </c>
      <c r="AP1435" t="e">
        <f>VLOOKUP(AO1435,Centros!$AA$2:$AB$490,2,FALSE)</f>
        <v>#N/A</v>
      </c>
      <c r="AQ1435" t="e">
        <f>VLOOKUP(AP1435,Centros!$U$2:$V$490,2,FALSE)</f>
        <v>#N/A</v>
      </c>
      <c r="AR1435" t="e">
        <f>VLOOKUP(A1435,Centros!$AC$2:$AE$347,3,FALSE)</f>
        <v>#N/A</v>
      </c>
      <c r="AS1435" t="e">
        <f t="shared" si="102"/>
        <v>#N/A</v>
      </c>
      <c r="AT1435">
        <f t="shared" si="103"/>
        <v>0</v>
      </c>
    </row>
    <row r="1436" spans="23:46" x14ac:dyDescent="0.3">
      <c r="W1436"/>
      <c r="AN1436" t="e">
        <f t="shared" si="101"/>
        <v>#DIV/0!</v>
      </c>
      <c r="AO1436" t="str">
        <f t="shared" si="100"/>
        <v/>
      </c>
      <c r="AP1436" t="e">
        <f>VLOOKUP(AO1436,Centros!$AA$2:$AB$490,2,FALSE)</f>
        <v>#N/A</v>
      </c>
      <c r="AQ1436" t="e">
        <f>VLOOKUP(AP1436,Centros!$U$2:$V$490,2,FALSE)</f>
        <v>#N/A</v>
      </c>
      <c r="AR1436" t="e">
        <f>VLOOKUP(A1436,Centros!$AC$2:$AE$347,3,FALSE)</f>
        <v>#N/A</v>
      </c>
      <c r="AS1436" t="e">
        <f t="shared" si="102"/>
        <v>#N/A</v>
      </c>
      <c r="AT1436">
        <f t="shared" si="103"/>
        <v>0</v>
      </c>
    </row>
    <row r="1437" spans="23:46" x14ac:dyDescent="0.3">
      <c r="W1437"/>
      <c r="AN1437" t="e">
        <f t="shared" si="101"/>
        <v>#DIV/0!</v>
      </c>
      <c r="AO1437" t="str">
        <f t="shared" si="100"/>
        <v/>
      </c>
      <c r="AP1437" t="e">
        <f>VLOOKUP(AO1437,Centros!$AA$2:$AB$490,2,FALSE)</f>
        <v>#N/A</v>
      </c>
      <c r="AQ1437" t="e">
        <f>VLOOKUP(AP1437,Centros!$U$2:$V$490,2,FALSE)</f>
        <v>#N/A</v>
      </c>
      <c r="AR1437" t="e">
        <f>VLOOKUP(A1437,Centros!$AC$2:$AE$347,3,FALSE)</f>
        <v>#N/A</v>
      </c>
      <c r="AS1437" t="e">
        <f t="shared" si="102"/>
        <v>#N/A</v>
      </c>
      <c r="AT1437">
        <f t="shared" si="103"/>
        <v>0</v>
      </c>
    </row>
    <row r="1438" spans="23:46" x14ac:dyDescent="0.3">
      <c r="W1438"/>
      <c r="AN1438" t="e">
        <f t="shared" si="101"/>
        <v>#DIV/0!</v>
      </c>
      <c r="AO1438" t="str">
        <f t="shared" si="100"/>
        <v/>
      </c>
      <c r="AP1438" t="e">
        <f>VLOOKUP(AO1438,Centros!$AA$2:$AB$490,2,FALSE)</f>
        <v>#N/A</v>
      </c>
      <c r="AQ1438" t="e">
        <f>VLOOKUP(AP1438,Centros!$U$2:$V$490,2,FALSE)</f>
        <v>#N/A</v>
      </c>
      <c r="AR1438" t="e">
        <f>VLOOKUP(A1438,Centros!$AC$2:$AE$347,3,FALSE)</f>
        <v>#N/A</v>
      </c>
      <c r="AS1438" t="e">
        <f t="shared" si="102"/>
        <v>#N/A</v>
      </c>
      <c r="AT1438">
        <f t="shared" si="103"/>
        <v>0</v>
      </c>
    </row>
    <row r="1439" spans="23:46" x14ac:dyDescent="0.3">
      <c r="W1439"/>
      <c r="AN1439" t="e">
        <f t="shared" si="101"/>
        <v>#DIV/0!</v>
      </c>
      <c r="AO1439" t="str">
        <f t="shared" si="100"/>
        <v/>
      </c>
      <c r="AP1439" t="e">
        <f>VLOOKUP(AO1439,Centros!$AA$2:$AB$490,2,FALSE)</f>
        <v>#N/A</v>
      </c>
      <c r="AQ1439" t="e">
        <f>VLOOKUP(AP1439,Centros!$U$2:$V$490,2,FALSE)</f>
        <v>#N/A</v>
      </c>
      <c r="AR1439" t="e">
        <f>VLOOKUP(A1439,Centros!$AC$2:$AE$347,3,FALSE)</f>
        <v>#N/A</v>
      </c>
      <c r="AS1439" t="e">
        <f t="shared" si="102"/>
        <v>#N/A</v>
      </c>
      <c r="AT1439">
        <f t="shared" si="103"/>
        <v>0</v>
      </c>
    </row>
    <row r="1440" spans="23:46" x14ac:dyDescent="0.3">
      <c r="W1440"/>
      <c r="AN1440" t="e">
        <f t="shared" si="101"/>
        <v>#DIV/0!</v>
      </c>
      <c r="AO1440" t="str">
        <f t="shared" ref="AO1440:AO1503" si="104">CONCATENATE(A1440,W1440)</f>
        <v/>
      </c>
      <c r="AP1440" t="e">
        <f>VLOOKUP(AO1440,Centros!$AA$2:$AB$490,2,FALSE)</f>
        <v>#N/A</v>
      </c>
      <c r="AQ1440" t="e">
        <f>VLOOKUP(AP1440,Centros!$U$2:$V$490,2,FALSE)</f>
        <v>#N/A</v>
      </c>
      <c r="AR1440" t="e">
        <f>VLOOKUP(A1440,Centros!$AC$2:$AE$347,3,FALSE)</f>
        <v>#N/A</v>
      </c>
      <c r="AS1440" t="e">
        <f t="shared" si="102"/>
        <v>#N/A</v>
      </c>
      <c r="AT1440">
        <f t="shared" si="103"/>
        <v>0</v>
      </c>
    </row>
    <row r="1441" spans="23:46" x14ac:dyDescent="0.3">
      <c r="W1441"/>
      <c r="AN1441" t="e">
        <f t="shared" ref="AN1441:AN1504" si="105">+AM1441/(R1441/100*8)</f>
        <v>#DIV/0!</v>
      </c>
      <c r="AO1441" t="str">
        <f t="shared" si="104"/>
        <v/>
      </c>
      <c r="AP1441" t="e">
        <f>VLOOKUP(AO1441,Centros!$AA$2:$AB$490,2,FALSE)</f>
        <v>#N/A</v>
      </c>
      <c r="AQ1441" t="e">
        <f>VLOOKUP(AP1441,Centros!$U$2:$V$490,2,FALSE)</f>
        <v>#N/A</v>
      </c>
      <c r="AR1441" t="e">
        <f>VLOOKUP(A1441,Centros!$AC$2:$AE$347,3,FALSE)</f>
        <v>#N/A</v>
      </c>
      <c r="AS1441" t="e">
        <f t="shared" ref="AS1441:AS1504" si="106">+AP1441</f>
        <v>#N/A</v>
      </c>
      <c r="AT1441">
        <f t="shared" ref="AT1441:AT1504" si="107">+A1441</f>
        <v>0</v>
      </c>
    </row>
    <row r="1442" spans="23:46" x14ac:dyDescent="0.3">
      <c r="W1442"/>
      <c r="AN1442" t="e">
        <f t="shared" si="105"/>
        <v>#DIV/0!</v>
      </c>
      <c r="AO1442" t="str">
        <f t="shared" si="104"/>
        <v/>
      </c>
      <c r="AP1442" t="e">
        <f>VLOOKUP(AO1442,Centros!$AA$2:$AB$490,2,FALSE)</f>
        <v>#N/A</v>
      </c>
      <c r="AQ1442" t="e">
        <f>VLOOKUP(AP1442,Centros!$U$2:$V$490,2,FALSE)</f>
        <v>#N/A</v>
      </c>
      <c r="AR1442" t="e">
        <f>VLOOKUP(A1442,Centros!$AC$2:$AE$347,3,FALSE)</f>
        <v>#N/A</v>
      </c>
      <c r="AS1442" t="e">
        <f t="shared" si="106"/>
        <v>#N/A</v>
      </c>
      <c r="AT1442">
        <f t="shared" si="107"/>
        <v>0</v>
      </c>
    </row>
    <row r="1443" spans="23:46" x14ac:dyDescent="0.3">
      <c r="W1443"/>
      <c r="AN1443" t="e">
        <f t="shared" si="105"/>
        <v>#DIV/0!</v>
      </c>
      <c r="AO1443" t="str">
        <f t="shared" si="104"/>
        <v/>
      </c>
      <c r="AP1443" t="e">
        <f>VLOOKUP(AO1443,Centros!$AA$2:$AB$490,2,FALSE)</f>
        <v>#N/A</v>
      </c>
      <c r="AQ1443" t="e">
        <f>VLOOKUP(AP1443,Centros!$U$2:$V$490,2,FALSE)</f>
        <v>#N/A</v>
      </c>
      <c r="AR1443" t="e">
        <f>VLOOKUP(A1443,Centros!$AC$2:$AE$347,3,FALSE)</f>
        <v>#N/A</v>
      </c>
      <c r="AS1443" t="e">
        <f t="shared" si="106"/>
        <v>#N/A</v>
      </c>
      <c r="AT1443">
        <f t="shared" si="107"/>
        <v>0</v>
      </c>
    </row>
    <row r="1444" spans="23:46" x14ac:dyDescent="0.3">
      <c r="W1444"/>
      <c r="AN1444" t="e">
        <f t="shared" si="105"/>
        <v>#DIV/0!</v>
      </c>
      <c r="AO1444" t="str">
        <f t="shared" si="104"/>
        <v/>
      </c>
      <c r="AP1444" t="e">
        <f>VLOOKUP(AO1444,Centros!$AA$2:$AB$490,2,FALSE)</f>
        <v>#N/A</v>
      </c>
      <c r="AQ1444" t="e">
        <f>VLOOKUP(AP1444,Centros!$U$2:$V$490,2,FALSE)</f>
        <v>#N/A</v>
      </c>
      <c r="AR1444" t="e">
        <f>VLOOKUP(A1444,Centros!$AC$2:$AE$347,3,FALSE)</f>
        <v>#N/A</v>
      </c>
      <c r="AS1444" t="e">
        <f t="shared" si="106"/>
        <v>#N/A</v>
      </c>
      <c r="AT1444">
        <f t="shared" si="107"/>
        <v>0</v>
      </c>
    </row>
    <row r="1445" spans="23:46" x14ac:dyDescent="0.3">
      <c r="W1445"/>
      <c r="AN1445" t="e">
        <f t="shared" si="105"/>
        <v>#DIV/0!</v>
      </c>
      <c r="AO1445" t="str">
        <f t="shared" si="104"/>
        <v/>
      </c>
      <c r="AP1445" t="e">
        <f>VLOOKUP(AO1445,Centros!$AA$2:$AB$490,2,FALSE)</f>
        <v>#N/A</v>
      </c>
      <c r="AQ1445" t="e">
        <f>VLOOKUP(AP1445,Centros!$U$2:$V$490,2,FALSE)</f>
        <v>#N/A</v>
      </c>
      <c r="AR1445" t="e">
        <f>VLOOKUP(A1445,Centros!$AC$2:$AE$347,3,FALSE)</f>
        <v>#N/A</v>
      </c>
      <c r="AS1445" t="e">
        <f t="shared" si="106"/>
        <v>#N/A</v>
      </c>
      <c r="AT1445">
        <f t="shared" si="107"/>
        <v>0</v>
      </c>
    </row>
    <row r="1446" spans="23:46" x14ac:dyDescent="0.3">
      <c r="W1446"/>
      <c r="AN1446" t="e">
        <f t="shared" si="105"/>
        <v>#DIV/0!</v>
      </c>
      <c r="AO1446" t="str">
        <f t="shared" si="104"/>
        <v/>
      </c>
      <c r="AP1446" t="e">
        <f>VLOOKUP(AO1446,Centros!$AA$2:$AB$490,2,FALSE)</f>
        <v>#N/A</v>
      </c>
      <c r="AQ1446" t="e">
        <f>VLOOKUP(AP1446,Centros!$U$2:$V$490,2,FALSE)</f>
        <v>#N/A</v>
      </c>
      <c r="AR1446" t="e">
        <f>VLOOKUP(A1446,Centros!$AC$2:$AE$347,3,FALSE)</f>
        <v>#N/A</v>
      </c>
      <c r="AS1446" t="e">
        <f t="shared" si="106"/>
        <v>#N/A</v>
      </c>
      <c r="AT1446">
        <f t="shared" si="107"/>
        <v>0</v>
      </c>
    </row>
    <row r="1447" spans="23:46" x14ac:dyDescent="0.3">
      <c r="W1447"/>
      <c r="AN1447" t="e">
        <f t="shared" si="105"/>
        <v>#DIV/0!</v>
      </c>
      <c r="AO1447" t="str">
        <f t="shared" si="104"/>
        <v/>
      </c>
      <c r="AP1447" t="e">
        <f>VLOOKUP(AO1447,Centros!$AA$2:$AB$490,2,FALSE)</f>
        <v>#N/A</v>
      </c>
      <c r="AQ1447" t="e">
        <f>VLOOKUP(AP1447,Centros!$U$2:$V$490,2,FALSE)</f>
        <v>#N/A</v>
      </c>
      <c r="AR1447" t="e">
        <f>VLOOKUP(A1447,Centros!$AC$2:$AE$347,3,FALSE)</f>
        <v>#N/A</v>
      </c>
      <c r="AS1447" t="e">
        <f t="shared" si="106"/>
        <v>#N/A</v>
      </c>
      <c r="AT1447">
        <f t="shared" si="107"/>
        <v>0</v>
      </c>
    </row>
    <row r="1448" spans="23:46" x14ac:dyDescent="0.3">
      <c r="W1448"/>
      <c r="AN1448" t="e">
        <f t="shared" si="105"/>
        <v>#DIV/0!</v>
      </c>
      <c r="AO1448" t="str">
        <f t="shared" si="104"/>
        <v/>
      </c>
      <c r="AP1448" t="e">
        <f>VLOOKUP(AO1448,Centros!$AA$2:$AB$490,2,FALSE)</f>
        <v>#N/A</v>
      </c>
      <c r="AQ1448" t="e">
        <f>VLOOKUP(AP1448,Centros!$U$2:$V$490,2,FALSE)</f>
        <v>#N/A</v>
      </c>
      <c r="AR1448" t="e">
        <f>VLOOKUP(A1448,Centros!$AC$2:$AE$347,3,FALSE)</f>
        <v>#N/A</v>
      </c>
      <c r="AS1448" t="e">
        <f t="shared" si="106"/>
        <v>#N/A</v>
      </c>
      <c r="AT1448">
        <f t="shared" si="107"/>
        <v>0</v>
      </c>
    </row>
    <row r="1449" spans="23:46" x14ac:dyDescent="0.3">
      <c r="W1449"/>
      <c r="AN1449" t="e">
        <f t="shared" si="105"/>
        <v>#DIV/0!</v>
      </c>
      <c r="AO1449" t="str">
        <f t="shared" si="104"/>
        <v/>
      </c>
      <c r="AP1449" t="e">
        <f>VLOOKUP(AO1449,Centros!$AA$2:$AB$490,2,FALSE)</f>
        <v>#N/A</v>
      </c>
      <c r="AQ1449" t="e">
        <f>VLOOKUP(AP1449,Centros!$U$2:$V$490,2,FALSE)</f>
        <v>#N/A</v>
      </c>
      <c r="AR1449" t="e">
        <f>VLOOKUP(A1449,Centros!$AC$2:$AE$347,3,FALSE)</f>
        <v>#N/A</v>
      </c>
      <c r="AS1449" t="e">
        <f t="shared" si="106"/>
        <v>#N/A</v>
      </c>
      <c r="AT1449">
        <f t="shared" si="107"/>
        <v>0</v>
      </c>
    </row>
    <row r="1450" spans="23:46" x14ac:dyDescent="0.3">
      <c r="W1450"/>
      <c r="AN1450" t="e">
        <f t="shared" si="105"/>
        <v>#DIV/0!</v>
      </c>
      <c r="AO1450" t="str">
        <f t="shared" si="104"/>
        <v/>
      </c>
      <c r="AP1450" t="e">
        <f>VLOOKUP(AO1450,Centros!$AA$2:$AB$490,2,FALSE)</f>
        <v>#N/A</v>
      </c>
      <c r="AQ1450" t="e">
        <f>VLOOKUP(AP1450,Centros!$U$2:$V$490,2,FALSE)</f>
        <v>#N/A</v>
      </c>
      <c r="AR1450" t="e">
        <f>VLOOKUP(A1450,Centros!$AC$2:$AE$347,3,FALSE)</f>
        <v>#N/A</v>
      </c>
      <c r="AS1450" t="e">
        <f t="shared" si="106"/>
        <v>#N/A</v>
      </c>
      <c r="AT1450">
        <f t="shared" si="107"/>
        <v>0</v>
      </c>
    </row>
    <row r="1451" spans="23:46" x14ac:dyDescent="0.3">
      <c r="W1451"/>
      <c r="AN1451" t="e">
        <f t="shared" si="105"/>
        <v>#DIV/0!</v>
      </c>
      <c r="AO1451" t="str">
        <f t="shared" si="104"/>
        <v/>
      </c>
      <c r="AP1451" t="e">
        <f>VLOOKUP(AO1451,Centros!$AA$2:$AB$490,2,FALSE)</f>
        <v>#N/A</v>
      </c>
      <c r="AQ1451" t="e">
        <f>VLOOKUP(AP1451,Centros!$U$2:$V$490,2,FALSE)</f>
        <v>#N/A</v>
      </c>
      <c r="AR1451" t="e">
        <f>VLOOKUP(A1451,Centros!$AC$2:$AE$347,3,FALSE)</f>
        <v>#N/A</v>
      </c>
      <c r="AS1451" t="e">
        <f t="shared" si="106"/>
        <v>#N/A</v>
      </c>
      <c r="AT1451">
        <f t="shared" si="107"/>
        <v>0</v>
      </c>
    </row>
    <row r="1452" spans="23:46" x14ac:dyDescent="0.3">
      <c r="W1452"/>
      <c r="AN1452" t="e">
        <f t="shared" si="105"/>
        <v>#DIV/0!</v>
      </c>
      <c r="AO1452" t="str">
        <f t="shared" si="104"/>
        <v/>
      </c>
      <c r="AP1452" t="e">
        <f>VLOOKUP(AO1452,Centros!$AA$2:$AB$490,2,FALSE)</f>
        <v>#N/A</v>
      </c>
      <c r="AQ1452" t="e">
        <f>VLOOKUP(AP1452,Centros!$U$2:$V$490,2,FALSE)</f>
        <v>#N/A</v>
      </c>
      <c r="AR1452" t="e">
        <f>VLOOKUP(A1452,Centros!$AC$2:$AE$347,3,FALSE)</f>
        <v>#N/A</v>
      </c>
      <c r="AS1452" t="e">
        <f t="shared" si="106"/>
        <v>#N/A</v>
      </c>
      <c r="AT1452">
        <f t="shared" si="107"/>
        <v>0</v>
      </c>
    </row>
    <row r="1453" spans="23:46" x14ac:dyDescent="0.3">
      <c r="W1453"/>
      <c r="AN1453" t="e">
        <f t="shared" si="105"/>
        <v>#DIV/0!</v>
      </c>
      <c r="AO1453" t="str">
        <f t="shared" si="104"/>
        <v/>
      </c>
      <c r="AP1453" t="e">
        <f>VLOOKUP(AO1453,Centros!$AA$2:$AB$490,2,FALSE)</f>
        <v>#N/A</v>
      </c>
      <c r="AQ1453" t="e">
        <f>VLOOKUP(AP1453,Centros!$U$2:$V$490,2,FALSE)</f>
        <v>#N/A</v>
      </c>
      <c r="AR1453" t="e">
        <f>VLOOKUP(A1453,Centros!$AC$2:$AE$347,3,FALSE)</f>
        <v>#N/A</v>
      </c>
      <c r="AS1453" t="e">
        <f t="shared" si="106"/>
        <v>#N/A</v>
      </c>
      <c r="AT1453">
        <f t="shared" si="107"/>
        <v>0</v>
      </c>
    </row>
    <row r="1454" spans="23:46" x14ac:dyDescent="0.3">
      <c r="W1454"/>
      <c r="AN1454" t="e">
        <f t="shared" si="105"/>
        <v>#DIV/0!</v>
      </c>
      <c r="AO1454" t="str">
        <f t="shared" si="104"/>
        <v/>
      </c>
      <c r="AP1454" t="e">
        <f>VLOOKUP(AO1454,Centros!$AA$2:$AB$490,2,FALSE)</f>
        <v>#N/A</v>
      </c>
      <c r="AQ1454" t="e">
        <f>VLOOKUP(AP1454,Centros!$U$2:$V$490,2,FALSE)</f>
        <v>#N/A</v>
      </c>
      <c r="AR1454" t="e">
        <f>VLOOKUP(A1454,Centros!$AC$2:$AE$347,3,FALSE)</f>
        <v>#N/A</v>
      </c>
      <c r="AS1454" t="e">
        <f t="shared" si="106"/>
        <v>#N/A</v>
      </c>
      <c r="AT1454">
        <f t="shared" si="107"/>
        <v>0</v>
      </c>
    </row>
    <row r="1455" spans="23:46" x14ac:dyDescent="0.3">
      <c r="W1455"/>
      <c r="AN1455" t="e">
        <f t="shared" si="105"/>
        <v>#DIV/0!</v>
      </c>
      <c r="AO1455" t="str">
        <f t="shared" si="104"/>
        <v/>
      </c>
      <c r="AP1455" t="e">
        <f>VLOOKUP(AO1455,Centros!$AA$2:$AB$490,2,FALSE)</f>
        <v>#N/A</v>
      </c>
      <c r="AQ1455" t="e">
        <f>VLOOKUP(AP1455,Centros!$U$2:$V$490,2,FALSE)</f>
        <v>#N/A</v>
      </c>
      <c r="AR1455" t="e">
        <f>VLOOKUP(A1455,Centros!$AC$2:$AE$347,3,FALSE)</f>
        <v>#N/A</v>
      </c>
      <c r="AS1455" t="e">
        <f t="shared" si="106"/>
        <v>#N/A</v>
      </c>
      <c r="AT1455">
        <f t="shared" si="107"/>
        <v>0</v>
      </c>
    </row>
    <row r="1456" spans="23:46" x14ac:dyDescent="0.3">
      <c r="W1456"/>
      <c r="AN1456" t="e">
        <f t="shared" si="105"/>
        <v>#DIV/0!</v>
      </c>
      <c r="AO1456" t="str">
        <f t="shared" si="104"/>
        <v/>
      </c>
      <c r="AP1456" t="e">
        <f>VLOOKUP(AO1456,Centros!$AA$2:$AB$490,2,FALSE)</f>
        <v>#N/A</v>
      </c>
      <c r="AQ1456" t="e">
        <f>VLOOKUP(AP1456,Centros!$U$2:$V$490,2,FALSE)</f>
        <v>#N/A</v>
      </c>
      <c r="AR1456" t="e">
        <f>VLOOKUP(A1456,Centros!$AC$2:$AE$347,3,FALSE)</f>
        <v>#N/A</v>
      </c>
      <c r="AS1456" t="e">
        <f t="shared" si="106"/>
        <v>#N/A</v>
      </c>
      <c r="AT1456">
        <f t="shared" si="107"/>
        <v>0</v>
      </c>
    </row>
    <row r="1457" spans="23:46" x14ac:dyDescent="0.3">
      <c r="W1457"/>
      <c r="AN1457" t="e">
        <f t="shared" si="105"/>
        <v>#DIV/0!</v>
      </c>
      <c r="AO1457" t="str">
        <f t="shared" si="104"/>
        <v/>
      </c>
      <c r="AP1457" t="e">
        <f>VLOOKUP(AO1457,Centros!$AA$2:$AB$490,2,FALSE)</f>
        <v>#N/A</v>
      </c>
      <c r="AQ1457" t="e">
        <f>VLOOKUP(AP1457,Centros!$U$2:$V$490,2,FALSE)</f>
        <v>#N/A</v>
      </c>
      <c r="AR1457" t="e">
        <f>VLOOKUP(A1457,Centros!$AC$2:$AE$347,3,FALSE)</f>
        <v>#N/A</v>
      </c>
      <c r="AS1457" t="e">
        <f t="shared" si="106"/>
        <v>#N/A</v>
      </c>
      <c r="AT1457">
        <f t="shared" si="107"/>
        <v>0</v>
      </c>
    </row>
    <row r="1458" spans="23:46" x14ac:dyDescent="0.3">
      <c r="W1458"/>
      <c r="AN1458" t="e">
        <f t="shared" si="105"/>
        <v>#DIV/0!</v>
      </c>
      <c r="AO1458" t="str">
        <f t="shared" si="104"/>
        <v/>
      </c>
      <c r="AP1458" t="e">
        <f>VLOOKUP(AO1458,Centros!$AA$2:$AB$490,2,FALSE)</f>
        <v>#N/A</v>
      </c>
      <c r="AQ1458" t="e">
        <f>VLOOKUP(AP1458,Centros!$U$2:$V$490,2,FALSE)</f>
        <v>#N/A</v>
      </c>
      <c r="AR1458" t="e">
        <f>VLOOKUP(A1458,Centros!$AC$2:$AE$347,3,FALSE)</f>
        <v>#N/A</v>
      </c>
      <c r="AS1458" t="e">
        <f t="shared" si="106"/>
        <v>#N/A</v>
      </c>
      <c r="AT1458">
        <f t="shared" si="107"/>
        <v>0</v>
      </c>
    </row>
    <row r="1459" spans="23:46" x14ac:dyDescent="0.3">
      <c r="W1459"/>
      <c r="AN1459" t="e">
        <f t="shared" si="105"/>
        <v>#DIV/0!</v>
      </c>
      <c r="AO1459" t="str">
        <f t="shared" si="104"/>
        <v/>
      </c>
      <c r="AP1459" t="e">
        <f>VLOOKUP(AO1459,Centros!$AA$2:$AB$490,2,FALSE)</f>
        <v>#N/A</v>
      </c>
      <c r="AQ1459" t="e">
        <f>VLOOKUP(AP1459,Centros!$U$2:$V$490,2,FALSE)</f>
        <v>#N/A</v>
      </c>
      <c r="AR1459" t="e">
        <f>VLOOKUP(A1459,Centros!$AC$2:$AE$347,3,FALSE)</f>
        <v>#N/A</v>
      </c>
      <c r="AS1459" t="e">
        <f t="shared" si="106"/>
        <v>#N/A</v>
      </c>
      <c r="AT1459">
        <f t="shared" si="107"/>
        <v>0</v>
      </c>
    </row>
    <row r="1460" spans="23:46" x14ac:dyDescent="0.3">
      <c r="W1460"/>
      <c r="AN1460" t="e">
        <f t="shared" si="105"/>
        <v>#DIV/0!</v>
      </c>
      <c r="AO1460" t="str">
        <f t="shared" si="104"/>
        <v/>
      </c>
      <c r="AP1460" t="e">
        <f>VLOOKUP(AO1460,Centros!$AA$2:$AB$490,2,FALSE)</f>
        <v>#N/A</v>
      </c>
      <c r="AQ1460" t="e">
        <f>VLOOKUP(AP1460,Centros!$U$2:$V$490,2,FALSE)</f>
        <v>#N/A</v>
      </c>
      <c r="AR1460" t="e">
        <f>VLOOKUP(A1460,Centros!$AC$2:$AE$347,3,FALSE)</f>
        <v>#N/A</v>
      </c>
      <c r="AS1460" t="e">
        <f t="shared" si="106"/>
        <v>#N/A</v>
      </c>
      <c r="AT1460">
        <f t="shared" si="107"/>
        <v>0</v>
      </c>
    </row>
    <row r="1461" spans="23:46" x14ac:dyDescent="0.3">
      <c r="W1461"/>
      <c r="AN1461" t="e">
        <f t="shared" si="105"/>
        <v>#DIV/0!</v>
      </c>
      <c r="AO1461" t="str">
        <f t="shared" si="104"/>
        <v/>
      </c>
      <c r="AP1461" t="e">
        <f>VLOOKUP(AO1461,Centros!$AA$2:$AB$490,2,FALSE)</f>
        <v>#N/A</v>
      </c>
      <c r="AQ1461" t="e">
        <f>VLOOKUP(AP1461,Centros!$U$2:$V$490,2,FALSE)</f>
        <v>#N/A</v>
      </c>
      <c r="AR1461" t="e">
        <f>VLOOKUP(A1461,Centros!$AC$2:$AE$347,3,FALSE)</f>
        <v>#N/A</v>
      </c>
      <c r="AS1461" t="e">
        <f t="shared" si="106"/>
        <v>#N/A</v>
      </c>
      <c r="AT1461">
        <f t="shared" si="107"/>
        <v>0</v>
      </c>
    </row>
    <row r="1462" spans="23:46" x14ac:dyDescent="0.3">
      <c r="W1462"/>
      <c r="AN1462" t="e">
        <f t="shared" si="105"/>
        <v>#DIV/0!</v>
      </c>
      <c r="AO1462" t="str">
        <f t="shared" si="104"/>
        <v/>
      </c>
      <c r="AP1462" t="e">
        <f>VLOOKUP(AO1462,Centros!$AA$2:$AB$490,2,FALSE)</f>
        <v>#N/A</v>
      </c>
      <c r="AQ1462" t="e">
        <f>VLOOKUP(AP1462,Centros!$U$2:$V$490,2,FALSE)</f>
        <v>#N/A</v>
      </c>
      <c r="AR1462" t="e">
        <f>VLOOKUP(A1462,Centros!$AC$2:$AE$347,3,FALSE)</f>
        <v>#N/A</v>
      </c>
      <c r="AS1462" t="e">
        <f t="shared" si="106"/>
        <v>#N/A</v>
      </c>
      <c r="AT1462">
        <f t="shared" si="107"/>
        <v>0</v>
      </c>
    </row>
    <row r="1463" spans="23:46" x14ac:dyDescent="0.3">
      <c r="W1463"/>
      <c r="AN1463" t="e">
        <f t="shared" si="105"/>
        <v>#DIV/0!</v>
      </c>
      <c r="AO1463" t="str">
        <f t="shared" si="104"/>
        <v/>
      </c>
      <c r="AP1463" t="e">
        <f>VLOOKUP(AO1463,Centros!$AA$2:$AB$490,2,FALSE)</f>
        <v>#N/A</v>
      </c>
      <c r="AQ1463" t="e">
        <f>VLOOKUP(AP1463,Centros!$U$2:$V$490,2,FALSE)</f>
        <v>#N/A</v>
      </c>
      <c r="AR1463" t="e">
        <f>VLOOKUP(A1463,Centros!$AC$2:$AE$347,3,FALSE)</f>
        <v>#N/A</v>
      </c>
      <c r="AS1463" t="e">
        <f t="shared" si="106"/>
        <v>#N/A</v>
      </c>
      <c r="AT1463">
        <f t="shared" si="107"/>
        <v>0</v>
      </c>
    </row>
    <row r="1464" spans="23:46" x14ac:dyDescent="0.3">
      <c r="W1464"/>
      <c r="AN1464" t="e">
        <f t="shared" si="105"/>
        <v>#DIV/0!</v>
      </c>
      <c r="AO1464" t="str">
        <f t="shared" si="104"/>
        <v/>
      </c>
      <c r="AP1464" t="e">
        <f>VLOOKUP(AO1464,Centros!$AA$2:$AB$490,2,FALSE)</f>
        <v>#N/A</v>
      </c>
      <c r="AQ1464" t="e">
        <f>VLOOKUP(AP1464,Centros!$U$2:$V$490,2,FALSE)</f>
        <v>#N/A</v>
      </c>
      <c r="AR1464" t="e">
        <f>VLOOKUP(A1464,Centros!$AC$2:$AE$347,3,FALSE)</f>
        <v>#N/A</v>
      </c>
      <c r="AS1464" t="e">
        <f t="shared" si="106"/>
        <v>#N/A</v>
      </c>
      <c r="AT1464">
        <f t="shared" si="107"/>
        <v>0</v>
      </c>
    </row>
    <row r="1465" spans="23:46" x14ac:dyDescent="0.3">
      <c r="W1465"/>
      <c r="AN1465" t="e">
        <f t="shared" si="105"/>
        <v>#DIV/0!</v>
      </c>
      <c r="AO1465" t="str">
        <f t="shared" si="104"/>
        <v/>
      </c>
      <c r="AP1465" t="e">
        <f>VLOOKUP(AO1465,Centros!$AA$2:$AB$490,2,FALSE)</f>
        <v>#N/A</v>
      </c>
      <c r="AQ1465" t="e">
        <f>VLOOKUP(AP1465,Centros!$U$2:$V$490,2,FALSE)</f>
        <v>#N/A</v>
      </c>
      <c r="AR1465" t="e">
        <f>VLOOKUP(A1465,Centros!$AC$2:$AE$347,3,FALSE)</f>
        <v>#N/A</v>
      </c>
      <c r="AS1465" t="e">
        <f t="shared" si="106"/>
        <v>#N/A</v>
      </c>
      <c r="AT1465">
        <f t="shared" si="107"/>
        <v>0</v>
      </c>
    </row>
    <row r="1466" spans="23:46" x14ac:dyDescent="0.3">
      <c r="W1466"/>
      <c r="AN1466" t="e">
        <f t="shared" si="105"/>
        <v>#DIV/0!</v>
      </c>
      <c r="AO1466" t="str">
        <f t="shared" si="104"/>
        <v/>
      </c>
      <c r="AP1466" t="e">
        <f>VLOOKUP(AO1466,Centros!$AA$2:$AB$490,2,FALSE)</f>
        <v>#N/A</v>
      </c>
      <c r="AQ1466" t="e">
        <f>VLOOKUP(AP1466,Centros!$U$2:$V$490,2,FALSE)</f>
        <v>#N/A</v>
      </c>
      <c r="AR1466" t="e">
        <f>VLOOKUP(A1466,Centros!$AC$2:$AE$347,3,FALSE)</f>
        <v>#N/A</v>
      </c>
      <c r="AS1466" t="e">
        <f t="shared" si="106"/>
        <v>#N/A</v>
      </c>
      <c r="AT1466">
        <f t="shared" si="107"/>
        <v>0</v>
      </c>
    </row>
    <row r="1467" spans="23:46" x14ac:dyDescent="0.3">
      <c r="W1467"/>
      <c r="AN1467" t="e">
        <f t="shared" si="105"/>
        <v>#DIV/0!</v>
      </c>
      <c r="AO1467" t="str">
        <f t="shared" si="104"/>
        <v/>
      </c>
      <c r="AP1467" t="e">
        <f>VLOOKUP(AO1467,Centros!$AA$2:$AB$490,2,FALSE)</f>
        <v>#N/A</v>
      </c>
      <c r="AQ1467" t="e">
        <f>VLOOKUP(AP1467,Centros!$U$2:$V$490,2,FALSE)</f>
        <v>#N/A</v>
      </c>
      <c r="AR1467" t="e">
        <f>VLOOKUP(A1467,Centros!$AC$2:$AE$347,3,FALSE)</f>
        <v>#N/A</v>
      </c>
      <c r="AS1467" t="e">
        <f t="shared" si="106"/>
        <v>#N/A</v>
      </c>
      <c r="AT1467">
        <f t="shared" si="107"/>
        <v>0</v>
      </c>
    </row>
    <row r="1468" spans="23:46" x14ac:dyDescent="0.3">
      <c r="W1468"/>
      <c r="AN1468" t="e">
        <f t="shared" si="105"/>
        <v>#DIV/0!</v>
      </c>
      <c r="AO1468" t="str">
        <f t="shared" si="104"/>
        <v/>
      </c>
      <c r="AP1468" t="e">
        <f>VLOOKUP(AO1468,Centros!$AA$2:$AB$490,2,FALSE)</f>
        <v>#N/A</v>
      </c>
      <c r="AQ1468" t="e">
        <f>VLOOKUP(AP1468,Centros!$U$2:$V$490,2,FALSE)</f>
        <v>#N/A</v>
      </c>
      <c r="AR1468" t="e">
        <f>VLOOKUP(A1468,Centros!$AC$2:$AE$347,3,FALSE)</f>
        <v>#N/A</v>
      </c>
      <c r="AS1468" t="e">
        <f t="shared" si="106"/>
        <v>#N/A</v>
      </c>
      <c r="AT1468">
        <f t="shared" si="107"/>
        <v>0</v>
      </c>
    </row>
    <row r="1469" spans="23:46" x14ac:dyDescent="0.3">
      <c r="W1469"/>
      <c r="AN1469" t="e">
        <f t="shared" si="105"/>
        <v>#DIV/0!</v>
      </c>
      <c r="AO1469" t="str">
        <f t="shared" si="104"/>
        <v/>
      </c>
      <c r="AP1469" t="e">
        <f>VLOOKUP(AO1469,Centros!$AA$2:$AB$490,2,FALSE)</f>
        <v>#N/A</v>
      </c>
      <c r="AQ1469" t="e">
        <f>VLOOKUP(AP1469,Centros!$U$2:$V$490,2,FALSE)</f>
        <v>#N/A</v>
      </c>
      <c r="AR1469" t="e">
        <f>VLOOKUP(A1469,Centros!$AC$2:$AE$347,3,FALSE)</f>
        <v>#N/A</v>
      </c>
      <c r="AS1469" t="e">
        <f t="shared" si="106"/>
        <v>#N/A</v>
      </c>
      <c r="AT1469">
        <f t="shared" si="107"/>
        <v>0</v>
      </c>
    </row>
    <row r="1470" spans="23:46" x14ac:dyDescent="0.3">
      <c r="W1470"/>
      <c r="AN1470" t="e">
        <f t="shared" si="105"/>
        <v>#DIV/0!</v>
      </c>
      <c r="AO1470" t="str">
        <f t="shared" si="104"/>
        <v/>
      </c>
      <c r="AP1470" t="e">
        <f>VLOOKUP(AO1470,Centros!$AA$2:$AB$490,2,FALSE)</f>
        <v>#N/A</v>
      </c>
      <c r="AQ1470" t="e">
        <f>VLOOKUP(AP1470,Centros!$U$2:$V$490,2,FALSE)</f>
        <v>#N/A</v>
      </c>
      <c r="AR1470" t="e">
        <f>VLOOKUP(A1470,Centros!$AC$2:$AE$347,3,FALSE)</f>
        <v>#N/A</v>
      </c>
      <c r="AS1470" t="e">
        <f t="shared" si="106"/>
        <v>#N/A</v>
      </c>
      <c r="AT1470">
        <f t="shared" si="107"/>
        <v>0</v>
      </c>
    </row>
    <row r="1471" spans="23:46" x14ac:dyDescent="0.3">
      <c r="W1471"/>
      <c r="AN1471" t="e">
        <f t="shared" si="105"/>
        <v>#DIV/0!</v>
      </c>
      <c r="AO1471" t="str">
        <f t="shared" si="104"/>
        <v/>
      </c>
      <c r="AP1471" t="e">
        <f>VLOOKUP(AO1471,Centros!$AA$2:$AB$490,2,FALSE)</f>
        <v>#N/A</v>
      </c>
      <c r="AQ1471" t="e">
        <f>VLOOKUP(AP1471,Centros!$U$2:$V$490,2,FALSE)</f>
        <v>#N/A</v>
      </c>
      <c r="AR1471" t="e">
        <f>VLOOKUP(A1471,Centros!$AC$2:$AE$347,3,FALSE)</f>
        <v>#N/A</v>
      </c>
      <c r="AS1471" t="e">
        <f t="shared" si="106"/>
        <v>#N/A</v>
      </c>
      <c r="AT1471">
        <f t="shared" si="107"/>
        <v>0</v>
      </c>
    </row>
    <row r="1472" spans="23:46" x14ac:dyDescent="0.3">
      <c r="W1472"/>
      <c r="AN1472" t="e">
        <f t="shared" si="105"/>
        <v>#DIV/0!</v>
      </c>
      <c r="AO1472" t="str">
        <f t="shared" si="104"/>
        <v/>
      </c>
      <c r="AP1472" t="e">
        <f>VLOOKUP(AO1472,Centros!$AA$2:$AB$490,2,FALSE)</f>
        <v>#N/A</v>
      </c>
      <c r="AQ1472" t="e">
        <f>VLOOKUP(AP1472,Centros!$U$2:$V$490,2,FALSE)</f>
        <v>#N/A</v>
      </c>
      <c r="AR1472" t="e">
        <f>VLOOKUP(A1472,Centros!$AC$2:$AE$347,3,FALSE)</f>
        <v>#N/A</v>
      </c>
      <c r="AS1472" t="e">
        <f t="shared" si="106"/>
        <v>#N/A</v>
      </c>
      <c r="AT1472">
        <f t="shared" si="107"/>
        <v>0</v>
      </c>
    </row>
    <row r="1473" spans="23:46" x14ac:dyDescent="0.3">
      <c r="W1473"/>
      <c r="AN1473" t="e">
        <f t="shared" si="105"/>
        <v>#DIV/0!</v>
      </c>
      <c r="AO1473" t="str">
        <f t="shared" si="104"/>
        <v/>
      </c>
      <c r="AP1473" t="e">
        <f>VLOOKUP(AO1473,Centros!$AA$2:$AB$490,2,FALSE)</f>
        <v>#N/A</v>
      </c>
      <c r="AQ1473" t="e">
        <f>VLOOKUP(AP1473,Centros!$U$2:$V$490,2,FALSE)</f>
        <v>#N/A</v>
      </c>
      <c r="AR1473" t="e">
        <f>VLOOKUP(A1473,Centros!$AC$2:$AE$347,3,FALSE)</f>
        <v>#N/A</v>
      </c>
      <c r="AS1473" t="e">
        <f t="shared" si="106"/>
        <v>#N/A</v>
      </c>
      <c r="AT1473">
        <f t="shared" si="107"/>
        <v>0</v>
      </c>
    </row>
    <row r="1474" spans="23:46" x14ac:dyDescent="0.3">
      <c r="W1474"/>
      <c r="AN1474" t="e">
        <f t="shared" si="105"/>
        <v>#DIV/0!</v>
      </c>
      <c r="AO1474" t="str">
        <f t="shared" si="104"/>
        <v/>
      </c>
      <c r="AP1474" t="e">
        <f>VLOOKUP(AO1474,Centros!$AA$2:$AB$490,2,FALSE)</f>
        <v>#N/A</v>
      </c>
      <c r="AQ1474" t="e">
        <f>VLOOKUP(AP1474,Centros!$U$2:$V$490,2,FALSE)</f>
        <v>#N/A</v>
      </c>
      <c r="AR1474" t="e">
        <f>VLOOKUP(A1474,Centros!$AC$2:$AE$347,3,FALSE)</f>
        <v>#N/A</v>
      </c>
      <c r="AS1474" t="e">
        <f t="shared" si="106"/>
        <v>#N/A</v>
      </c>
      <c r="AT1474">
        <f t="shared" si="107"/>
        <v>0</v>
      </c>
    </row>
    <row r="1475" spans="23:46" x14ac:dyDescent="0.3">
      <c r="W1475"/>
      <c r="AN1475" t="e">
        <f t="shared" si="105"/>
        <v>#DIV/0!</v>
      </c>
      <c r="AO1475" t="str">
        <f t="shared" si="104"/>
        <v/>
      </c>
      <c r="AP1475" t="e">
        <f>VLOOKUP(AO1475,Centros!$AA$2:$AB$490,2,FALSE)</f>
        <v>#N/A</v>
      </c>
      <c r="AQ1475" t="e">
        <f>VLOOKUP(AP1475,Centros!$U$2:$V$490,2,FALSE)</f>
        <v>#N/A</v>
      </c>
      <c r="AR1475" t="e">
        <f>VLOOKUP(A1475,Centros!$AC$2:$AE$347,3,FALSE)</f>
        <v>#N/A</v>
      </c>
      <c r="AS1475" t="e">
        <f t="shared" si="106"/>
        <v>#N/A</v>
      </c>
      <c r="AT1475">
        <f t="shared" si="107"/>
        <v>0</v>
      </c>
    </row>
    <row r="1476" spans="23:46" x14ac:dyDescent="0.3">
      <c r="W1476"/>
      <c r="AN1476" t="e">
        <f t="shared" si="105"/>
        <v>#DIV/0!</v>
      </c>
      <c r="AO1476" t="str">
        <f t="shared" si="104"/>
        <v/>
      </c>
      <c r="AP1476" t="e">
        <f>VLOOKUP(AO1476,Centros!$AA$2:$AB$490,2,FALSE)</f>
        <v>#N/A</v>
      </c>
      <c r="AQ1476" t="e">
        <f>VLOOKUP(AP1476,Centros!$U$2:$V$490,2,FALSE)</f>
        <v>#N/A</v>
      </c>
      <c r="AR1476" t="e">
        <f>VLOOKUP(A1476,Centros!$AC$2:$AE$347,3,FALSE)</f>
        <v>#N/A</v>
      </c>
      <c r="AS1476" t="e">
        <f t="shared" si="106"/>
        <v>#N/A</v>
      </c>
      <c r="AT1476">
        <f t="shared" si="107"/>
        <v>0</v>
      </c>
    </row>
    <row r="1477" spans="23:46" x14ac:dyDescent="0.3">
      <c r="W1477"/>
      <c r="AN1477" t="e">
        <f t="shared" si="105"/>
        <v>#DIV/0!</v>
      </c>
      <c r="AO1477" t="str">
        <f t="shared" si="104"/>
        <v/>
      </c>
      <c r="AP1477" t="e">
        <f>VLOOKUP(AO1477,Centros!$AA$2:$AB$490,2,FALSE)</f>
        <v>#N/A</v>
      </c>
      <c r="AQ1477" t="e">
        <f>VLOOKUP(AP1477,Centros!$U$2:$V$490,2,FALSE)</f>
        <v>#N/A</v>
      </c>
      <c r="AR1477" t="e">
        <f>VLOOKUP(A1477,Centros!$AC$2:$AE$347,3,FALSE)</f>
        <v>#N/A</v>
      </c>
      <c r="AS1477" t="e">
        <f t="shared" si="106"/>
        <v>#N/A</v>
      </c>
      <c r="AT1477">
        <f t="shared" si="107"/>
        <v>0</v>
      </c>
    </row>
    <row r="1478" spans="23:46" x14ac:dyDescent="0.3">
      <c r="W1478"/>
      <c r="AN1478" t="e">
        <f t="shared" si="105"/>
        <v>#DIV/0!</v>
      </c>
      <c r="AO1478" t="str">
        <f t="shared" si="104"/>
        <v/>
      </c>
      <c r="AP1478" t="e">
        <f>VLOOKUP(AO1478,Centros!$AA$2:$AB$490,2,FALSE)</f>
        <v>#N/A</v>
      </c>
      <c r="AQ1478" t="e">
        <f>VLOOKUP(AP1478,Centros!$U$2:$V$490,2,FALSE)</f>
        <v>#N/A</v>
      </c>
      <c r="AR1478" t="e">
        <f>VLOOKUP(A1478,Centros!$AC$2:$AE$347,3,FALSE)</f>
        <v>#N/A</v>
      </c>
      <c r="AS1478" t="e">
        <f t="shared" si="106"/>
        <v>#N/A</v>
      </c>
      <c r="AT1478">
        <f t="shared" si="107"/>
        <v>0</v>
      </c>
    </row>
    <row r="1479" spans="23:46" x14ac:dyDescent="0.3">
      <c r="W1479"/>
      <c r="AN1479" t="e">
        <f t="shared" si="105"/>
        <v>#DIV/0!</v>
      </c>
      <c r="AO1479" t="str">
        <f t="shared" si="104"/>
        <v/>
      </c>
      <c r="AP1479" t="e">
        <f>VLOOKUP(AO1479,Centros!$AA$2:$AB$490,2,FALSE)</f>
        <v>#N/A</v>
      </c>
      <c r="AQ1479" t="e">
        <f>VLOOKUP(AP1479,Centros!$U$2:$V$490,2,FALSE)</f>
        <v>#N/A</v>
      </c>
      <c r="AR1479" t="e">
        <f>VLOOKUP(A1479,Centros!$AC$2:$AE$347,3,FALSE)</f>
        <v>#N/A</v>
      </c>
      <c r="AS1479" t="e">
        <f t="shared" si="106"/>
        <v>#N/A</v>
      </c>
      <c r="AT1479">
        <f t="shared" si="107"/>
        <v>0</v>
      </c>
    </row>
    <row r="1480" spans="23:46" x14ac:dyDescent="0.3">
      <c r="W1480"/>
      <c r="AN1480" t="e">
        <f t="shared" si="105"/>
        <v>#DIV/0!</v>
      </c>
      <c r="AO1480" t="str">
        <f t="shared" si="104"/>
        <v/>
      </c>
      <c r="AP1480" t="e">
        <f>VLOOKUP(AO1480,Centros!$AA$2:$AB$490,2,FALSE)</f>
        <v>#N/A</v>
      </c>
      <c r="AQ1480" t="e">
        <f>VLOOKUP(AP1480,Centros!$U$2:$V$490,2,FALSE)</f>
        <v>#N/A</v>
      </c>
      <c r="AR1480" t="e">
        <f>VLOOKUP(A1480,Centros!$AC$2:$AE$347,3,FALSE)</f>
        <v>#N/A</v>
      </c>
      <c r="AS1480" t="e">
        <f t="shared" si="106"/>
        <v>#N/A</v>
      </c>
      <c r="AT1480">
        <f t="shared" si="107"/>
        <v>0</v>
      </c>
    </row>
    <row r="1481" spans="23:46" x14ac:dyDescent="0.3">
      <c r="W1481"/>
      <c r="AN1481" t="e">
        <f t="shared" si="105"/>
        <v>#DIV/0!</v>
      </c>
      <c r="AO1481" t="str">
        <f t="shared" si="104"/>
        <v/>
      </c>
      <c r="AP1481" t="e">
        <f>VLOOKUP(AO1481,Centros!$AA$2:$AB$490,2,FALSE)</f>
        <v>#N/A</v>
      </c>
      <c r="AQ1481" t="e">
        <f>VLOOKUP(AP1481,Centros!$U$2:$V$490,2,FALSE)</f>
        <v>#N/A</v>
      </c>
      <c r="AR1481" t="e">
        <f>VLOOKUP(A1481,Centros!$AC$2:$AE$347,3,FALSE)</f>
        <v>#N/A</v>
      </c>
      <c r="AS1481" t="e">
        <f t="shared" si="106"/>
        <v>#N/A</v>
      </c>
      <c r="AT1481">
        <f t="shared" si="107"/>
        <v>0</v>
      </c>
    </row>
    <row r="1482" spans="23:46" x14ac:dyDescent="0.3">
      <c r="W1482"/>
      <c r="AN1482" t="e">
        <f t="shared" si="105"/>
        <v>#DIV/0!</v>
      </c>
      <c r="AO1482" t="str">
        <f t="shared" si="104"/>
        <v/>
      </c>
      <c r="AP1482" t="e">
        <f>VLOOKUP(AO1482,Centros!$AA$2:$AB$490,2,FALSE)</f>
        <v>#N/A</v>
      </c>
      <c r="AQ1482" t="e">
        <f>VLOOKUP(AP1482,Centros!$U$2:$V$490,2,FALSE)</f>
        <v>#N/A</v>
      </c>
      <c r="AR1482" t="e">
        <f>VLOOKUP(A1482,Centros!$AC$2:$AE$347,3,FALSE)</f>
        <v>#N/A</v>
      </c>
      <c r="AS1482" t="e">
        <f t="shared" si="106"/>
        <v>#N/A</v>
      </c>
      <c r="AT1482">
        <f t="shared" si="107"/>
        <v>0</v>
      </c>
    </row>
    <row r="1483" spans="23:46" x14ac:dyDescent="0.3">
      <c r="W1483"/>
      <c r="AN1483" t="e">
        <f t="shared" si="105"/>
        <v>#DIV/0!</v>
      </c>
      <c r="AO1483" t="str">
        <f t="shared" si="104"/>
        <v/>
      </c>
      <c r="AP1483" t="e">
        <f>VLOOKUP(AO1483,Centros!$AA$2:$AB$490,2,FALSE)</f>
        <v>#N/A</v>
      </c>
      <c r="AQ1483" t="e">
        <f>VLOOKUP(AP1483,Centros!$U$2:$V$490,2,FALSE)</f>
        <v>#N/A</v>
      </c>
      <c r="AR1483" t="e">
        <f>VLOOKUP(A1483,Centros!$AC$2:$AE$347,3,FALSE)</f>
        <v>#N/A</v>
      </c>
      <c r="AS1483" t="e">
        <f t="shared" si="106"/>
        <v>#N/A</v>
      </c>
      <c r="AT1483">
        <f t="shared" si="107"/>
        <v>0</v>
      </c>
    </row>
    <row r="1484" spans="23:46" x14ac:dyDescent="0.3">
      <c r="W1484"/>
      <c r="AN1484" t="e">
        <f t="shared" si="105"/>
        <v>#DIV/0!</v>
      </c>
      <c r="AO1484" t="str">
        <f t="shared" si="104"/>
        <v/>
      </c>
      <c r="AP1484" t="e">
        <f>VLOOKUP(AO1484,Centros!$AA$2:$AB$490,2,FALSE)</f>
        <v>#N/A</v>
      </c>
      <c r="AQ1484" t="e">
        <f>VLOOKUP(AP1484,Centros!$U$2:$V$490,2,FALSE)</f>
        <v>#N/A</v>
      </c>
      <c r="AR1484" t="e">
        <f>VLOOKUP(A1484,Centros!$AC$2:$AE$347,3,FALSE)</f>
        <v>#N/A</v>
      </c>
      <c r="AS1484" t="e">
        <f t="shared" si="106"/>
        <v>#N/A</v>
      </c>
      <c r="AT1484">
        <f t="shared" si="107"/>
        <v>0</v>
      </c>
    </row>
    <row r="1485" spans="23:46" x14ac:dyDescent="0.3">
      <c r="W1485"/>
      <c r="AN1485" t="e">
        <f t="shared" si="105"/>
        <v>#DIV/0!</v>
      </c>
      <c r="AO1485" t="str">
        <f t="shared" si="104"/>
        <v/>
      </c>
      <c r="AP1485" t="e">
        <f>VLOOKUP(AO1485,Centros!$AA$2:$AB$490,2,FALSE)</f>
        <v>#N/A</v>
      </c>
      <c r="AQ1485" t="e">
        <f>VLOOKUP(AP1485,Centros!$U$2:$V$490,2,FALSE)</f>
        <v>#N/A</v>
      </c>
      <c r="AR1485" t="e">
        <f>VLOOKUP(A1485,Centros!$AC$2:$AE$347,3,FALSE)</f>
        <v>#N/A</v>
      </c>
      <c r="AS1485" t="e">
        <f t="shared" si="106"/>
        <v>#N/A</v>
      </c>
      <c r="AT1485">
        <f t="shared" si="107"/>
        <v>0</v>
      </c>
    </row>
    <row r="1486" spans="23:46" x14ac:dyDescent="0.3">
      <c r="W1486"/>
      <c r="AN1486" t="e">
        <f t="shared" si="105"/>
        <v>#DIV/0!</v>
      </c>
      <c r="AO1486" t="str">
        <f t="shared" si="104"/>
        <v/>
      </c>
      <c r="AP1486" t="e">
        <f>VLOOKUP(AO1486,Centros!$AA$2:$AB$490,2,FALSE)</f>
        <v>#N/A</v>
      </c>
      <c r="AQ1486" t="e">
        <f>VLOOKUP(AP1486,Centros!$U$2:$V$490,2,FALSE)</f>
        <v>#N/A</v>
      </c>
      <c r="AR1486" t="e">
        <f>VLOOKUP(A1486,Centros!$AC$2:$AE$347,3,FALSE)</f>
        <v>#N/A</v>
      </c>
      <c r="AS1486" t="e">
        <f t="shared" si="106"/>
        <v>#N/A</v>
      </c>
      <c r="AT1486">
        <f t="shared" si="107"/>
        <v>0</v>
      </c>
    </row>
    <row r="1487" spans="23:46" x14ac:dyDescent="0.3">
      <c r="W1487"/>
      <c r="AN1487" t="e">
        <f t="shared" si="105"/>
        <v>#DIV/0!</v>
      </c>
      <c r="AO1487" t="str">
        <f t="shared" si="104"/>
        <v/>
      </c>
      <c r="AP1487" t="e">
        <f>VLOOKUP(AO1487,Centros!$AA$2:$AB$490,2,FALSE)</f>
        <v>#N/A</v>
      </c>
      <c r="AQ1487" t="e">
        <f>VLOOKUP(AP1487,Centros!$U$2:$V$490,2,FALSE)</f>
        <v>#N/A</v>
      </c>
      <c r="AR1487" t="e">
        <f>VLOOKUP(A1487,Centros!$AC$2:$AE$347,3,FALSE)</f>
        <v>#N/A</v>
      </c>
      <c r="AS1487" t="e">
        <f t="shared" si="106"/>
        <v>#N/A</v>
      </c>
      <c r="AT1487">
        <f t="shared" si="107"/>
        <v>0</v>
      </c>
    </row>
    <row r="1488" spans="23:46" x14ac:dyDescent="0.3">
      <c r="W1488"/>
      <c r="AN1488" t="e">
        <f t="shared" si="105"/>
        <v>#DIV/0!</v>
      </c>
      <c r="AO1488" t="str">
        <f t="shared" si="104"/>
        <v/>
      </c>
      <c r="AP1488" t="e">
        <f>VLOOKUP(AO1488,Centros!$AA$2:$AB$490,2,FALSE)</f>
        <v>#N/A</v>
      </c>
      <c r="AQ1488" t="e">
        <f>VLOOKUP(AP1488,Centros!$U$2:$V$490,2,FALSE)</f>
        <v>#N/A</v>
      </c>
      <c r="AR1488" t="e">
        <f>VLOOKUP(A1488,Centros!$AC$2:$AE$347,3,FALSE)</f>
        <v>#N/A</v>
      </c>
      <c r="AS1488" t="e">
        <f t="shared" si="106"/>
        <v>#N/A</v>
      </c>
      <c r="AT1488">
        <f t="shared" si="107"/>
        <v>0</v>
      </c>
    </row>
    <row r="1489" spans="23:46" x14ac:dyDescent="0.3">
      <c r="W1489"/>
      <c r="AN1489" t="e">
        <f t="shared" si="105"/>
        <v>#DIV/0!</v>
      </c>
      <c r="AO1489" t="str">
        <f t="shared" si="104"/>
        <v/>
      </c>
      <c r="AP1489" t="e">
        <f>VLOOKUP(AO1489,Centros!$AA$2:$AB$490,2,FALSE)</f>
        <v>#N/A</v>
      </c>
      <c r="AQ1489" t="e">
        <f>VLOOKUP(AP1489,Centros!$U$2:$V$490,2,FALSE)</f>
        <v>#N/A</v>
      </c>
      <c r="AR1489" t="e">
        <f>VLOOKUP(A1489,Centros!$AC$2:$AE$347,3,FALSE)</f>
        <v>#N/A</v>
      </c>
      <c r="AS1489" t="e">
        <f t="shared" si="106"/>
        <v>#N/A</v>
      </c>
      <c r="AT1489">
        <f t="shared" si="107"/>
        <v>0</v>
      </c>
    </row>
    <row r="1490" spans="23:46" x14ac:dyDescent="0.3">
      <c r="W1490"/>
      <c r="AN1490" t="e">
        <f t="shared" si="105"/>
        <v>#DIV/0!</v>
      </c>
      <c r="AO1490" t="str">
        <f t="shared" si="104"/>
        <v/>
      </c>
      <c r="AP1490" t="e">
        <f>VLOOKUP(AO1490,Centros!$AA$2:$AB$490,2,FALSE)</f>
        <v>#N/A</v>
      </c>
      <c r="AQ1490" t="e">
        <f>VLOOKUP(AP1490,Centros!$U$2:$V$490,2,FALSE)</f>
        <v>#N/A</v>
      </c>
      <c r="AR1490" t="e">
        <f>VLOOKUP(A1490,Centros!$AC$2:$AE$347,3,FALSE)</f>
        <v>#N/A</v>
      </c>
      <c r="AS1490" t="e">
        <f t="shared" si="106"/>
        <v>#N/A</v>
      </c>
      <c r="AT1490">
        <f t="shared" si="107"/>
        <v>0</v>
      </c>
    </row>
    <row r="1491" spans="23:46" x14ac:dyDescent="0.3">
      <c r="W1491"/>
      <c r="AN1491" t="e">
        <f t="shared" si="105"/>
        <v>#DIV/0!</v>
      </c>
      <c r="AO1491" t="str">
        <f t="shared" si="104"/>
        <v/>
      </c>
      <c r="AP1491" t="e">
        <f>VLOOKUP(AO1491,Centros!$AA$2:$AB$490,2,FALSE)</f>
        <v>#N/A</v>
      </c>
      <c r="AQ1491" t="e">
        <f>VLOOKUP(AP1491,Centros!$U$2:$V$490,2,FALSE)</f>
        <v>#N/A</v>
      </c>
      <c r="AR1491" t="e">
        <f>VLOOKUP(A1491,Centros!$AC$2:$AE$347,3,FALSE)</f>
        <v>#N/A</v>
      </c>
      <c r="AS1491" t="e">
        <f t="shared" si="106"/>
        <v>#N/A</v>
      </c>
      <c r="AT1491">
        <f t="shared" si="107"/>
        <v>0</v>
      </c>
    </row>
    <row r="1492" spans="23:46" x14ac:dyDescent="0.3">
      <c r="W1492"/>
      <c r="AN1492" t="e">
        <f t="shared" si="105"/>
        <v>#DIV/0!</v>
      </c>
      <c r="AO1492" t="str">
        <f t="shared" si="104"/>
        <v/>
      </c>
      <c r="AP1492" t="e">
        <f>VLOOKUP(AO1492,Centros!$AA$2:$AB$490,2,FALSE)</f>
        <v>#N/A</v>
      </c>
      <c r="AQ1492" t="e">
        <f>VLOOKUP(AP1492,Centros!$U$2:$V$490,2,FALSE)</f>
        <v>#N/A</v>
      </c>
      <c r="AR1492" t="e">
        <f>VLOOKUP(A1492,Centros!$AC$2:$AE$347,3,FALSE)</f>
        <v>#N/A</v>
      </c>
      <c r="AS1492" t="e">
        <f t="shared" si="106"/>
        <v>#N/A</v>
      </c>
      <c r="AT1492">
        <f t="shared" si="107"/>
        <v>0</v>
      </c>
    </row>
    <row r="1493" spans="23:46" x14ac:dyDescent="0.3">
      <c r="W1493"/>
      <c r="AN1493" t="e">
        <f t="shared" si="105"/>
        <v>#DIV/0!</v>
      </c>
      <c r="AO1493" t="str">
        <f t="shared" si="104"/>
        <v/>
      </c>
      <c r="AP1493" t="e">
        <f>VLOOKUP(AO1493,Centros!$AA$2:$AB$490,2,FALSE)</f>
        <v>#N/A</v>
      </c>
      <c r="AQ1493" t="e">
        <f>VLOOKUP(AP1493,Centros!$U$2:$V$490,2,FALSE)</f>
        <v>#N/A</v>
      </c>
      <c r="AR1493" t="e">
        <f>VLOOKUP(A1493,Centros!$AC$2:$AE$347,3,FALSE)</f>
        <v>#N/A</v>
      </c>
      <c r="AS1493" t="e">
        <f t="shared" si="106"/>
        <v>#N/A</v>
      </c>
      <c r="AT1493">
        <f t="shared" si="107"/>
        <v>0</v>
      </c>
    </row>
    <row r="1494" spans="23:46" x14ac:dyDescent="0.3">
      <c r="W1494"/>
      <c r="AN1494" t="e">
        <f t="shared" si="105"/>
        <v>#DIV/0!</v>
      </c>
      <c r="AO1494" t="str">
        <f t="shared" si="104"/>
        <v/>
      </c>
      <c r="AP1494" t="e">
        <f>VLOOKUP(AO1494,Centros!$AA$2:$AB$490,2,FALSE)</f>
        <v>#N/A</v>
      </c>
      <c r="AQ1494" t="e">
        <f>VLOOKUP(AP1494,Centros!$U$2:$V$490,2,FALSE)</f>
        <v>#N/A</v>
      </c>
      <c r="AR1494" t="e">
        <f>VLOOKUP(A1494,Centros!$AC$2:$AE$347,3,FALSE)</f>
        <v>#N/A</v>
      </c>
      <c r="AS1494" t="e">
        <f t="shared" si="106"/>
        <v>#N/A</v>
      </c>
      <c r="AT1494">
        <f t="shared" si="107"/>
        <v>0</v>
      </c>
    </row>
    <row r="1495" spans="23:46" x14ac:dyDescent="0.3">
      <c r="W1495"/>
      <c r="AN1495" t="e">
        <f t="shared" si="105"/>
        <v>#DIV/0!</v>
      </c>
      <c r="AO1495" t="str">
        <f t="shared" si="104"/>
        <v/>
      </c>
      <c r="AP1495" t="e">
        <f>VLOOKUP(AO1495,Centros!$AA$2:$AB$490,2,FALSE)</f>
        <v>#N/A</v>
      </c>
      <c r="AQ1495" t="e">
        <f>VLOOKUP(AP1495,Centros!$U$2:$V$490,2,FALSE)</f>
        <v>#N/A</v>
      </c>
      <c r="AR1495" t="e">
        <f>VLOOKUP(A1495,Centros!$AC$2:$AE$347,3,FALSE)</f>
        <v>#N/A</v>
      </c>
      <c r="AS1495" t="e">
        <f t="shared" si="106"/>
        <v>#N/A</v>
      </c>
      <c r="AT1495">
        <f t="shared" si="107"/>
        <v>0</v>
      </c>
    </row>
    <row r="1496" spans="23:46" x14ac:dyDescent="0.3">
      <c r="W1496"/>
      <c r="AN1496" t="e">
        <f t="shared" si="105"/>
        <v>#DIV/0!</v>
      </c>
      <c r="AO1496" t="str">
        <f t="shared" si="104"/>
        <v/>
      </c>
      <c r="AP1496" t="e">
        <f>VLOOKUP(AO1496,Centros!$AA$2:$AB$490,2,FALSE)</f>
        <v>#N/A</v>
      </c>
      <c r="AQ1496" t="e">
        <f>VLOOKUP(AP1496,Centros!$U$2:$V$490,2,FALSE)</f>
        <v>#N/A</v>
      </c>
      <c r="AR1496" t="e">
        <f>VLOOKUP(A1496,Centros!$AC$2:$AE$347,3,FALSE)</f>
        <v>#N/A</v>
      </c>
      <c r="AS1496" t="e">
        <f t="shared" si="106"/>
        <v>#N/A</v>
      </c>
      <c r="AT1496">
        <f t="shared" si="107"/>
        <v>0</v>
      </c>
    </row>
    <row r="1497" spans="23:46" x14ac:dyDescent="0.3">
      <c r="W1497"/>
      <c r="AN1497" t="e">
        <f t="shared" si="105"/>
        <v>#DIV/0!</v>
      </c>
      <c r="AO1497" t="str">
        <f t="shared" si="104"/>
        <v/>
      </c>
      <c r="AP1497" t="e">
        <f>VLOOKUP(AO1497,Centros!$AA$2:$AB$490,2,FALSE)</f>
        <v>#N/A</v>
      </c>
      <c r="AQ1497" t="e">
        <f>VLOOKUP(AP1497,Centros!$U$2:$V$490,2,FALSE)</f>
        <v>#N/A</v>
      </c>
      <c r="AR1497" t="e">
        <f>VLOOKUP(A1497,Centros!$AC$2:$AE$347,3,FALSE)</f>
        <v>#N/A</v>
      </c>
      <c r="AS1497" t="e">
        <f t="shared" si="106"/>
        <v>#N/A</v>
      </c>
      <c r="AT1497">
        <f t="shared" si="107"/>
        <v>0</v>
      </c>
    </row>
    <row r="1498" spans="23:46" x14ac:dyDescent="0.3">
      <c r="W1498"/>
      <c r="AN1498" t="e">
        <f t="shared" si="105"/>
        <v>#DIV/0!</v>
      </c>
      <c r="AO1498" t="str">
        <f t="shared" si="104"/>
        <v/>
      </c>
      <c r="AP1498" t="e">
        <f>VLOOKUP(AO1498,Centros!$AA$2:$AB$490,2,FALSE)</f>
        <v>#N/A</v>
      </c>
      <c r="AQ1498" t="e">
        <f>VLOOKUP(AP1498,Centros!$U$2:$V$490,2,FALSE)</f>
        <v>#N/A</v>
      </c>
      <c r="AR1498" t="e">
        <f>VLOOKUP(A1498,Centros!$AC$2:$AE$347,3,FALSE)</f>
        <v>#N/A</v>
      </c>
      <c r="AS1498" t="e">
        <f t="shared" si="106"/>
        <v>#N/A</v>
      </c>
      <c r="AT1498">
        <f t="shared" si="107"/>
        <v>0</v>
      </c>
    </row>
    <row r="1499" spans="23:46" x14ac:dyDescent="0.3">
      <c r="W1499"/>
      <c r="AN1499" t="e">
        <f t="shared" si="105"/>
        <v>#DIV/0!</v>
      </c>
      <c r="AO1499" t="str">
        <f t="shared" si="104"/>
        <v/>
      </c>
      <c r="AP1499" t="e">
        <f>VLOOKUP(AO1499,Centros!$AA$2:$AB$490,2,FALSE)</f>
        <v>#N/A</v>
      </c>
      <c r="AQ1499" t="e">
        <f>VLOOKUP(AP1499,Centros!$U$2:$V$490,2,FALSE)</f>
        <v>#N/A</v>
      </c>
      <c r="AR1499" t="e">
        <f>VLOOKUP(A1499,Centros!$AC$2:$AE$347,3,FALSE)</f>
        <v>#N/A</v>
      </c>
      <c r="AS1499" t="e">
        <f t="shared" si="106"/>
        <v>#N/A</v>
      </c>
      <c r="AT1499">
        <f t="shared" si="107"/>
        <v>0</v>
      </c>
    </row>
    <row r="1500" spans="23:46" x14ac:dyDescent="0.3">
      <c r="W1500"/>
      <c r="AN1500" t="e">
        <f t="shared" si="105"/>
        <v>#DIV/0!</v>
      </c>
      <c r="AO1500" t="str">
        <f t="shared" si="104"/>
        <v/>
      </c>
      <c r="AP1500" t="e">
        <f>VLOOKUP(AO1500,Centros!$AA$2:$AB$490,2,FALSE)</f>
        <v>#N/A</v>
      </c>
      <c r="AQ1500" t="e">
        <f>VLOOKUP(AP1500,Centros!$U$2:$V$490,2,FALSE)</f>
        <v>#N/A</v>
      </c>
      <c r="AR1500" t="e">
        <f>VLOOKUP(A1500,Centros!$AC$2:$AE$347,3,FALSE)</f>
        <v>#N/A</v>
      </c>
      <c r="AS1500" t="e">
        <f t="shared" si="106"/>
        <v>#N/A</v>
      </c>
      <c r="AT1500">
        <f t="shared" si="107"/>
        <v>0</v>
      </c>
    </row>
    <row r="1501" spans="23:46" x14ac:dyDescent="0.3">
      <c r="W1501"/>
      <c r="AN1501" t="e">
        <f t="shared" si="105"/>
        <v>#DIV/0!</v>
      </c>
      <c r="AO1501" t="str">
        <f t="shared" si="104"/>
        <v/>
      </c>
      <c r="AP1501" t="e">
        <f>VLOOKUP(AO1501,Centros!$AA$2:$AB$490,2,FALSE)</f>
        <v>#N/A</v>
      </c>
      <c r="AQ1501" t="e">
        <f>VLOOKUP(AP1501,Centros!$U$2:$V$490,2,FALSE)</f>
        <v>#N/A</v>
      </c>
      <c r="AR1501" t="e">
        <f>VLOOKUP(A1501,Centros!$AC$2:$AE$347,3,FALSE)</f>
        <v>#N/A</v>
      </c>
      <c r="AS1501" t="e">
        <f t="shared" si="106"/>
        <v>#N/A</v>
      </c>
      <c r="AT1501">
        <f t="shared" si="107"/>
        <v>0</v>
      </c>
    </row>
    <row r="1502" spans="23:46" x14ac:dyDescent="0.3">
      <c r="W1502"/>
      <c r="AN1502" t="e">
        <f t="shared" si="105"/>
        <v>#DIV/0!</v>
      </c>
      <c r="AO1502" t="str">
        <f t="shared" si="104"/>
        <v/>
      </c>
      <c r="AP1502" t="e">
        <f>VLOOKUP(AO1502,Centros!$AA$2:$AB$490,2,FALSE)</f>
        <v>#N/A</v>
      </c>
      <c r="AQ1502" t="e">
        <f>VLOOKUP(AP1502,Centros!$U$2:$V$490,2,FALSE)</f>
        <v>#N/A</v>
      </c>
      <c r="AR1502" t="e">
        <f>VLOOKUP(A1502,Centros!$AC$2:$AE$347,3,FALSE)</f>
        <v>#N/A</v>
      </c>
      <c r="AS1502" t="e">
        <f t="shared" si="106"/>
        <v>#N/A</v>
      </c>
      <c r="AT1502">
        <f t="shared" si="107"/>
        <v>0</v>
      </c>
    </row>
    <row r="1503" spans="23:46" x14ac:dyDescent="0.3">
      <c r="W1503"/>
      <c r="AN1503" t="e">
        <f t="shared" si="105"/>
        <v>#DIV/0!</v>
      </c>
      <c r="AO1503" t="str">
        <f t="shared" si="104"/>
        <v/>
      </c>
      <c r="AP1503" t="e">
        <f>VLOOKUP(AO1503,Centros!$AA$2:$AB$490,2,FALSE)</f>
        <v>#N/A</v>
      </c>
      <c r="AQ1503" t="e">
        <f>VLOOKUP(AP1503,Centros!$U$2:$V$490,2,FALSE)</f>
        <v>#N/A</v>
      </c>
      <c r="AR1503" t="e">
        <f>VLOOKUP(A1503,Centros!$AC$2:$AE$347,3,FALSE)</f>
        <v>#N/A</v>
      </c>
      <c r="AS1503" t="e">
        <f t="shared" si="106"/>
        <v>#N/A</v>
      </c>
      <c r="AT1503">
        <f t="shared" si="107"/>
        <v>0</v>
      </c>
    </row>
    <row r="1504" spans="23:46" x14ac:dyDescent="0.3">
      <c r="W1504"/>
      <c r="AN1504" t="e">
        <f t="shared" si="105"/>
        <v>#DIV/0!</v>
      </c>
      <c r="AO1504" t="str">
        <f t="shared" ref="AO1504:AO1567" si="108">CONCATENATE(A1504,W1504)</f>
        <v/>
      </c>
      <c r="AP1504" t="e">
        <f>VLOOKUP(AO1504,Centros!$AA$2:$AB$490,2,FALSE)</f>
        <v>#N/A</v>
      </c>
      <c r="AQ1504" t="e">
        <f>VLOOKUP(AP1504,Centros!$U$2:$V$490,2,FALSE)</f>
        <v>#N/A</v>
      </c>
      <c r="AR1504" t="e">
        <f>VLOOKUP(A1504,Centros!$AC$2:$AE$347,3,FALSE)</f>
        <v>#N/A</v>
      </c>
      <c r="AS1504" t="e">
        <f t="shared" si="106"/>
        <v>#N/A</v>
      </c>
      <c r="AT1504">
        <f t="shared" si="107"/>
        <v>0</v>
      </c>
    </row>
    <row r="1505" spans="23:46" x14ac:dyDescent="0.3">
      <c r="W1505"/>
      <c r="AN1505" t="e">
        <f t="shared" ref="AN1505:AN1568" si="109">+AM1505/(R1505/100*8)</f>
        <v>#DIV/0!</v>
      </c>
      <c r="AO1505" t="str">
        <f t="shared" si="108"/>
        <v/>
      </c>
      <c r="AP1505" t="e">
        <f>VLOOKUP(AO1505,Centros!$AA$2:$AB$490,2,FALSE)</f>
        <v>#N/A</v>
      </c>
      <c r="AQ1505" t="e">
        <f>VLOOKUP(AP1505,Centros!$U$2:$V$490,2,FALSE)</f>
        <v>#N/A</v>
      </c>
      <c r="AR1505" t="e">
        <f>VLOOKUP(A1505,Centros!$AC$2:$AE$347,3,FALSE)</f>
        <v>#N/A</v>
      </c>
      <c r="AS1505" t="e">
        <f t="shared" ref="AS1505:AS1568" si="110">+AP1505</f>
        <v>#N/A</v>
      </c>
      <c r="AT1505">
        <f t="shared" ref="AT1505:AT1568" si="111">+A1505</f>
        <v>0</v>
      </c>
    </row>
    <row r="1506" spans="23:46" x14ac:dyDescent="0.3">
      <c r="W1506"/>
      <c r="AN1506" t="e">
        <f t="shared" si="109"/>
        <v>#DIV/0!</v>
      </c>
      <c r="AO1506" t="str">
        <f t="shared" si="108"/>
        <v/>
      </c>
      <c r="AP1506" t="e">
        <f>VLOOKUP(AO1506,Centros!$AA$2:$AB$490,2,FALSE)</f>
        <v>#N/A</v>
      </c>
      <c r="AQ1506" t="e">
        <f>VLOOKUP(AP1506,Centros!$U$2:$V$490,2,FALSE)</f>
        <v>#N/A</v>
      </c>
      <c r="AR1506" t="e">
        <f>VLOOKUP(A1506,Centros!$AC$2:$AE$347,3,FALSE)</f>
        <v>#N/A</v>
      </c>
      <c r="AS1506" t="e">
        <f t="shared" si="110"/>
        <v>#N/A</v>
      </c>
      <c r="AT1506">
        <f t="shared" si="111"/>
        <v>0</v>
      </c>
    </row>
    <row r="1507" spans="23:46" x14ac:dyDescent="0.3">
      <c r="W1507"/>
      <c r="AN1507" t="e">
        <f t="shared" si="109"/>
        <v>#DIV/0!</v>
      </c>
      <c r="AO1507" t="str">
        <f t="shared" si="108"/>
        <v/>
      </c>
      <c r="AP1507" t="e">
        <f>VLOOKUP(AO1507,Centros!$AA$2:$AB$490,2,FALSE)</f>
        <v>#N/A</v>
      </c>
      <c r="AQ1507" t="e">
        <f>VLOOKUP(AP1507,Centros!$U$2:$V$490,2,FALSE)</f>
        <v>#N/A</v>
      </c>
      <c r="AR1507" t="e">
        <f>VLOOKUP(A1507,Centros!$AC$2:$AE$347,3,FALSE)</f>
        <v>#N/A</v>
      </c>
      <c r="AS1507" t="e">
        <f t="shared" si="110"/>
        <v>#N/A</v>
      </c>
      <c r="AT1507">
        <f t="shared" si="111"/>
        <v>0</v>
      </c>
    </row>
    <row r="1508" spans="23:46" x14ac:dyDescent="0.3">
      <c r="W1508"/>
      <c r="AN1508" t="e">
        <f t="shared" si="109"/>
        <v>#DIV/0!</v>
      </c>
      <c r="AO1508" t="str">
        <f t="shared" si="108"/>
        <v/>
      </c>
      <c r="AP1508" t="e">
        <f>VLOOKUP(AO1508,Centros!$AA$2:$AB$490,2,FALSE)</f>
        <v>#N/A</v>
      </c>
      <c r="AQ1508" t="e">
        <f>VLOOKUP(AP1508,Centros!$U$2:$V$490,2,FALSE)</f>
        <v>#N/A</v>
      </c>
      <c r="AR1508" t="e">
        <f>VLOOKUP(A1508,Centros!$AC$2:$AE$347,3,FALSE)</f>
        <v>#N/A</v>
      </c>
      <c r="AS1508" t="e">
        <f t="shared" si="110"/>
        <v>#N/A</v>
      </c>
      <c r="AT1508">
        <f t="shared" si="111"/>
        <v>0</v>
      </c>
    </row>
    <row r="1509" spans="23:46" x14ac:dyDescent="0.3">
      <c r="W1509"/>
      <c r="AN1509" t="e">
        <f t="shared" si="109"/>
        <v>#DIV/0!</v>
      </c>
      <c r="AO1509" t="str">
        <f t="shared" si="108"/>
        <v/>
      </c>
      <c r="AP1509" t="e">
        <f>VLOOKUP(AO1509,Centros!$AA$2:$AB$490,2,FALSE)</f>
        <v>#N/A</v>
      </c>
      <c r="AQ1509" t="e">
        <f>VLOOKUP(AP1509,Centros!$U$2:$V$490,2,FALSE)</f>
        <v>#N/A</v>
      </c>
      <c r="AR1509" t="e">
        <f>VLOOKUP(A1509,Centros!$AC$2:$AE$347,3,FALSE)</f>
        <v>#N/A</v>
      </c>
      <c r="AS1509" t="e">
        <f t="shared" si="110"/>
        <v>#N/A</v>
      </c>
      <c r="AT1509">
        <f t="shared" si="111"/>
        <v>0</v>
      </c>
    </row>
    <row r="1510" spans="23:46" x14ac:dyDescent="0.3">
      <c r="W1510"/>
      <c r="AN1510" t="e">
        <f t="shared" si="109"/>
        <v>#DIV/0!</v>
      </c>
      <c r="AO1510" t="str">
        <f t="shared" si="108"/>
        <v/>
      </c>
      <c r="AP1510" t="e">
        <f>VLOOKUP(AO1510,Centros!$AA$2:$AB$490,2,FALSE)</f>
        <v>#N/A</v>
      </c>
      <c r="AQ1510" t="e">
        <f>VLOOKUP(AP1510,Centros!$U$2:$V$490,2,FALSE)</f>
        <v>#N/A</v>
      </c>
      <c r="AR1510" t="e">
        <f>VLOOKUP(A1510,Centros!$AC$2:$AE$347,3,FALSE)</f>
        <v>#N/A</v>
      </c>
      <c r="AS1510" t="e">
        <f t="shared" si="110"/>
        <v>#N/A</v>
      </c>
      <c r="AT1510">
        <f t="shared" si="111"/>
        <v>0</v>
      </c>
    </row>
    <row r="1511" spans="23:46" x14ac:dyDescent="0.3">
      <c r="W1511"/>
      <c r="AN1511" t="e">
        <f t="shared" si="109"/>
        <v>#DIV/0!</v>
      </c>
      <c r="AO1511" t="str">
        <f t="shared" si="108"/>
        <v/>
      </c>
      <c r="AP1511" t="e">
        <f>VLOOKUP(AO1511,Centros!$AA$2:$AB$490,2,FALSE)</f>
        <v>#N/A</v>
      </c>
      <c r="AQ1511" t="e">
        <f>VLOOKUP(AP1511,Centros!$U$2:$V$490,2,FALSE)</f>
        <v>#N/A</v>
      </c>
      <c r="AR1511" t="e">
        <f>VLOOKUP(A1511,Centros!$AC$2:$AE$347,3,FALSE)</f>
        <v>#N/A</v>
      </c>
      <c r="AS1511" t="e">
        <f t="shared" si="110"/>
        <v>#N/A</v>
      </c>
      <c r="AT1511">
        <f t="shared" si="111"/>
        <v>0</v>
      </c>
    </row>
    <row r="1512" spans="23:46" x14ac:dyDescent="0.3">
      <c r="W1512"/>
      <c r="AN1512" t="e">
        <f t="shared" si="109"/>
        <v>#DIV/0!</v>
      </c>
      <c r="AO1512" t="str">
        <f t="shared" si="108"/>
        <v/>
      </c>
      <c r="AP1512" t="e">
        <f>VLOOKUP(AO1512,Centros!$AA$2:$AB$490,2,FALSE)</f>
        <v>#N/A</v>
      </c>
      <c r="AQ1512" t="e">
        <f>VLOOKUP(AP1512,Centros!$U$2:$V$490,2,FALSE)</f>
        <v>#N/A</v>
      </c>
      <c r="AR1512" t="e">
        <f>VLOOKUP(A1512,Centros!$AC$2:$AE$347,3,FALSE)</f>
        <v>#N/A</v>
      </c>
      <c r="AS1512" t="e">
        <f t="shared" si="110"/>
        <v>#N/A</v>
      </c>
      <c r="AT1512">
        <f t="shared" si="111"/>
        <v>0</v>
      </c>
    </row>
    <row r="1513" spans="23:46" x14ac:dyDescent="0.3">
      <c r="W1513"/>
      <c r="AN1513" t="e">
        <f t="shared" si="109"/>
        <v>#DIV/0!</v>
      </c>
      <c r="AO1513" t="str">
        <f t="shared" si="108"/>
        <v/>
      </c>
      <c r="AP1513" t="e">
        <f>VLOOKUP(AO1513,Centros!$AA$2:$AB$490,2,FALSE)</f>
        <v>#N/A</v>
      </c>
      <c r="AQ1513" t="e">
        <f>VLOOKUP(AP1513,Centros!$U$2:$V$490,2,FALSE)</f>
        <v>#N/A</v>
      </c>
      <c r="AR1513" t="e">
        <f>VLOOKUP(A1513,Centros!$AC$2:$AE$347,3,FALSE)</f>
        <v>#N/A</v>
      </c>
      <c r="AS1513" t="e">
        <f t="shared" si="110"/>
        <v>#N/A</v>
      </c>
      <c r="AT1513">
        <f t="shared" si="111"/>
        <v>0</v>
      </c>
    </row>
    <row r="1514" spans="23:46" x14ac:dyDescent="0.3">
      <c r="W1514"/>
      <c r="AN1514" t="e">
        <f t="shared" si="109"/>
        <v>#DIV/0!</v>
      </c>
      <c r="AO1514" t="str">
        <f t="shared" si="108"/>
        <v/>
      </c>
      <c r="AP1514" t="e">
        <f>VLOOKUP(AO1514,Centros!$AA$2:$AB$490,2,FALSE)</f>
        <v>#N/A</v>
      </c>
      <c r="AQ1514" t="e">
        <f>VLOOKUP(AP1514,Centros!$U$2:$V$490,2,FALSE)</f>
        <v>#N/A</v>
      </c>
      <c r="AR1514" t="e">
        <f>VLOOKUP(A1514,Centros!$AC$2:$AE$347,3,FALSE)</f>
        <v>#N/A</v>
      </c>
      <c r="AS1514" t="e">
        <f t="shared" si="110"/>
        <v>#N/A</v>
      </c>
      <c r="AT1514">
        <f t="shared" si="111"/>
        <v>0</v>
      </c>
    </row>
    <row r="1515" spans="23:46" x14ac:dyDescent="0.3">
      <c r="W1515"/>
      <c r="AN1515" t="e">
        <f t="shared" si="109"/>
        <v>#DIV/0!</v>
      </c>
      <c r="AO1515" t="str">
        <f t="shared" si="108"/>
        <v/>
      </c>
      <c r="AP1515" t="e">
        <f>VLOOKUP(AO1515,Centros!$AA$2:$AB$490,2,FALSE)</f>
        <v>#N/A</v>
      </c>
      <c r="AQ1515" t="e">
        <f>VLOOKUP(AP1515,Centros!$U$2:$V$490,2,FALSE)</f>
        <v>#N/A</v>
      </c>
      <c r="AR1515" t="e">
        <f>VLOOKUP(A1515,Centros!$AC$2:$AE$347,3,FALSE)</f>
        <v>#N/A</v>
      </c>
      <c r="AS1515" t="e">
        <f t="shared" si="110"/>
        <v>#N/A</v>
      </c>
      <c r="AT1515">
        <f t="shared" si="111"/>
        <v>0</v>
      </c>
    </row>
    <row r="1516" spans="23:46" x14ac:dyDescent="0.3">
      <c r="W1516"/>
      <c r="AN1516" t="e">
        <f t="shared" si="109"/>
        <v>#DIV/0!</v>
      </c>
      <c r="AO1516" t="str">
        <f t="shared" si="108"/>
        <v/>
      </c>
      <c r="AP1516" t="e">
        <f>VLOOKUP(AO1516,Centros!$AA$2:$AB$490,2,FALSE)</f>
        <v>#N/A</v>
      </c>
      <c r="AQ1516" t="e">
        <f>VLOOKUP(AP1516,Centros!$U$2:$V$490,2,FALSE)</f>
        <v>#N/A</v>
      </c>
      <c r="AR1516" t="e">
        <f>VLOOKUP(A1516,Centros!$AC$2:$AE$347,3,FALSE)</f>
        <v>#N/A</v>
      </c>
      <c r="AS1516" t="e">
        <f t="shared" si="110"/>
        <v>#N/A</v>
      </c>
      <c r="AT1516">
        <f t="shared" si="111"/>
        <v>0</v>
      </c>
    </row>
    <row r="1517" spans="23:46" x14ac:dyDescent="0.3">
      <c r="W1517"/>
      <c r="AN1517" t="e">
        <f t="shared" si="109"/>
        <v>#DIV/0!</v>
      </c>
      <c r="AO1517" t="str">
        <f t="shared" si="108"/>
        <v/>
      </c>
      <c r="AP1517" t="e">
        <f>VLOOKUP(AO1517,Centros!$AA$2:$AB$490,2,FALSE)</f>
        <v>#N/A</v>
      </c>
      <c r="AQ1517" t="e">
        <f>VLOOKUP(AP1517,Centros!$U$2:$V$490,2,FALSE)</f>
        <v>#N/A</v>
      </c>
      <c r="AR1517" t="e">
        <f>VLOOKUP(A1517,Centros!$AC$2:$AE$347,3,FALSE)</f>
        <v>#N/A</v>
      </c>
      <c r="AS1517" t="e">
        <f t="shared" si="110"/>
        <v>#N/A</v>
      </c>
      <c r="AT1517">
        <f t="shared" si="111"/>
        <v>0</v>
      </c>
    </row>
    <row r="1518" spans="23:46" x14ac:dyDescent="0.3">
      <c r="W1518"/>
      <c r="AN1518" t="e">
        <f t="shared" si="109"/>
        <v>#DIV/0!</v>
      </c>
      <c r="AO1518" t="str">
        <f t="shared" si="108"/>
        <v/>
      </c>
      <c r="AP1518" t="e">
        <f>VLOOKUP(AO1518,Centros!$AA$2:$AB$490,2,FALSE)</f>
        <v>#N/A</v>
      </c>
      <c r="AQ1518" t="e">
        <f>VLOOKUP(AP1518,Centros!$U$2:$V$490,2,FALSE)</f>
        <v>#N/A</v>
      </c>
      <c r="AR1518" t="e">
        <f>VLOOKUP(A1518,Centros!$AC$2:$AE$347,3,FALSE)</f>
        <v>#N/A</v>
      </c>
      <c r="AS1518" t="e">
        <f t="shared" si="110"/>
        <v>#N/A</v>
      </c>
      <c r="AT1518">
        <f t="shared" si="111"/>
        <v>0</v>
      </c>
    </row>
    <row r="1519" spans="23:46" x14ac:dyDescent="0.3">
      <c r="W1519"/>
      <c r="AN1519" t="e">
        <f t="shared" si="109"/>
        <v>#DIV/0!</v>
      </c>
      <c r="AO1519" t="str">
        <f t="shared" si="108"/>
        <v/>
      </c>
      <c r="AP1519" t="e">
        <f>VLOOKUP(AO1519,Centros!$AA$2:$AB$490,2,FALSE)</f>
        <v>#N/A</v>
      </c>
      <c r="AQ1519" t="e">
        <f>VLOOKUP(AP1519,Centros!$U$2:$V$490,2,FALSE)</f>
        <v>#N/A</v>
      </c>
      <c r="AR1519" t="e">
        <f>VLOOKUP(A1519,Centros!$AC$2:$AE$347,3,FALSE)</f>
        <v>#N/A</v>
      </c>
      <c r="AS1519" t="e">
        <f t="shared" si="110"/>
        <v>#N/A</v>
      </c>
      <c r="AT1519">
        <f t="shared" si="111"/>
        <v>0</v>
      </c>
    </row>
    <row r="1520" spans="23:46" x14ac:dyDescent="0.3">
      <c r="W1520"/>
      <c r="AN1520" t="e">
        <f t="shared" si="109"/>
        <v>#DIV/0!</v>
      </c>
      <c r="AO1520" t="str">
        <f t="shared" si="108"/>
        <v/>
      </c>
      <c r="AP1520" t="e">
        <f>VLOOKUP(AO1520,Centros!$AA$2:$AB$490,2,FALSE)</f>
        <v>#N/A</v>
      </c>
      <c r="AQ1520" t="e">
        <f>VLOOKUP(AP1520,Centros!$U$2:$V$490,2,FALSE)</f>
        <v>#N/A</v>
      </c>
      <c r="AR1520" t="e">
        <f>VLOOKUP(A1520,Centros!$AC$2:$AE$347,3,FALSE)</f>
        <v>#N/A</v>
      </c>
      <c r="AS1520" t="e">
        <f t="shared" si="110"/>
        <v>#N/A</v>
      </c>
      <c r="AT1520">
        <f t="shared" si="111"/>
        <v>0</v>
      </c>
    </row>
    <row r="1521" spans="23:46" x14ac:dyDescent="0.3">
      <c r="W1521"/>
      <c r="AN1521" t="e">
        <f t="shared" si="109"/>
        <v>#DIV/0!</v>
      </c>
      <c r="AO1521" t="str">
        <f t="shared" si="108"/>
        <v/>
      </c>
      <c r="AP1521" t="e">
        <f>VLOOKUP(AO1521,Centros!$AA$2:$AB$490,2,FALSE)</f>
        <v>#N/A</v>
      </c>
      <c r="AQ1521" t="e">
        <f>VLOOKUP(AP1521,Centros!$U$2:$V$490,2,FALSE)</f>
        <v>#N/A</v>
      </c>
      <c r="AR1521" t="e">
        <f>VLOOKUP(A1521,Centros!$AC$2:$AE$347,3,FALSE)</f>
        <v>#N/A</v>
      </c>
      <c r="AS1521" t="e">
        <f t="shared" si="110"/>
        <v>#N/A</v>
      </c>
      <c r="AT1521">
        <f t="shared" si="111"/>
        <v>0</v>
      </c>
    </row>
    <row r="1522" spans="23:46" x14ac:dyDescent="0.3">
      <c r="W1522"/>
      <c r="AN1522" t="e">
        <f t="shared" si="109"/>
        <v>#DIV/0!</v>
      </c>
      <c r="AO1522" t="str">
        <f t="shared" si="108"/>
        <v/>
      </c>
      <c r="AP1522" t="e">
        <f>VLOOKUP(AO1522,Centros!$AA$2:$AB$490,2,FALSE)</f>
        <v>#N/A</v>
      </c>
      <c r="AQ1522" t="e">
        <f>VLOOKUP(AP1522,Centros!$U$2:$V$490,2,FALSE)</f>
        <v>#N/A</v>
      </c>
      <c r="AR1522" t="e">
        <f>VLOOKUP(A1522,Centros!$AC$2:$AE$347,3,FALSE)</f>
        <v>#N/A</v>
      </c>
      <c r="AS1522" t="e">
        <f t="shared" si="110"/>
        <v>#N/A</v>
      </c>
      <c r="AT1522">
        <f t="shared" si="111"/>
        <v>0</v>
      </c>
    </row>
    <row r="1523" spans="23:46" x14ac:dyDescent="0.3">
      <c r="W1523"/>
      <c r="AN1523" t="e">
        <f t="shared" si="109"/>
        <v>#DIV/0!</v>
      </c>
      <c r="AO1523" t="str">
        <f t="shared" si="108"/>
        <v/>
      </c>
      <c r="AP1523" t="e">
        <f>VLOOKUP(AO1523,Centros!$AA$2:$AB$490,2,FALSE)</f>
        <v>#N/A</v>
      </c>
      <c r="AQ1523" t="e">
        <f>VLOOKUP(AP1523,Centros!$U$2:$V$490,2,FALSE)</f>
        <v>#N/A</v>
      </c>
      <c r="AR1523" t="e">
        <f>VLOOKUP(A1523,Centros!$AC$2:$AE$347,3,FALSE)</f>
        <v>#N/A</v>
      </c>
      <c r="AS1523" t="e">
        <f t="shared" si="110"/>
        <v>#N/A</v>
      </c>
      <c r="AT1523">
        <f t="shared" si="111"/>
        <v>0</v>
      </c>
    </row>
    <row r="1524" spans="23:46" x14ac:dyDescent="0.3">
      <c r="W1524"/>
      <c r="AN1524" t="e">
        <f t="shared" si="109"/>
        <v>#DIV/0!</v>
      </c>
      <c r="AO1524" t="str">
        <f t="shared" si="108"/>
        <v/>
      </c>
      <c r="AP1524" t="e">
        <f>VLOOKUP(AO1524,Centros!$AA$2:$AB$490,2,FALSE)</f>
        <v>#N/A</v>
      </c>
      <c r="AQ1524" t="e">
        <f>VLOOKUP(AP1524,Centros!$U$2:$V$490,2,FALSE)</f>
        <v>#N/A</v>
      </c>
      <c r="AR1524" t="e">
        <f>VLOOKUP(A1524,Centros!$AC$2:$AE$347,3,FALSE)</f>
        <v>#N/A</v>
      </c>
      <c r="AS1524" t="e">
        <f t="shared" si="110"/>
        <v>#N/A</v>
      </c>
      <c r="AT1524">
        <f t="shared" si="111"/>
        <v>0</v>
      </c>
    </row>
    <row r="1525" spans="23:46" x14ac:dyDescent="0.3">
      <c r="W1525"/>
      <c r="AN1525" t="e">
        <f t="shared" si="109"/>
        <v>#DIV/0!</v>
      </c>
      <c r="AO1525" t="str">
        <f t="shared" si="108"/>
        <v/>
      </c>
      <c r="AP1525" t="e">
        <f>VLOOKUP(AO1525,Centros!$AA$2:$AB$490,2,FALSE)</f>
        <v>#N/A</v>
      </c>
      <c r="AQ1525" t="e">
        <f>VLOOKUP(AP1525,Centros!$U$2:$V$490,2,FALSE)</f>
        <v>#N/A</v>
      </c>
      <c r="AR1525" t="e">
        <f>VLOOKUP(A1525,Centros!$AC$2:$AE$347,3,FALSE)</f>
        <v>#N/A</v>
      </c>
      <c r="AS1525" t="e">
        <f t="shared" si="110"/>
        <v>#N/A</v>
      </c>
      <c r="AT1525">
        <f t="shared" si="111"/>
        <v>0</v>
      </c>
    </row>
    <row r="1526" spans="23:46" x14ac:dyDescent="0.3">
      <c r="W1526"/>
      <c r="AN1526" t="e">
        <f t="shared" si="109"/>
        <v>#DIV/0!</v>
      </c>
      <c r="AO1526" t="str">
        <f t="shared" si="108"/>
        <v/>
      </c>
      <c r="AP1526" t="e">
        <f>VLOOKUP(AO1526,Centros!$AA$2:$AB$490,2,FALSE)</f>
        <v>#N/A</v>
      </c>
      <c r="AQ1526" t="e">
        <f>VLOOKUP(AP1526,Centros!$U$2:$V$490,2,FALSE)</f>
        <v>#N/A</v>
      </c>
      <c r="AR1526" t="e">
        <f>VLOOKUP(A1526,Centros!$AC$2:$AE$347,3,FALSE)</f>
        <v>#N/A</v>
      </c>
      <c r="AS1526" t="e">
        <f t="shared" si="110"/>
        <v>#N/A</v>
      </c>
      <c r="AT1526">
        <f t="shared" si="111"/>
        <v>0</v>
      </c>
    </row>
    <row r="1527" spans="23:46" x14ac:dyDescent="0.3">
      <c r="W1527"/>
      <c r="AN1527" t="e">
        <f t="shared" si="109"/>
        <v>#DIV/0!</v>
      </c>
      <c r="AO1527" t="str">
        <f t="shared" si="108"/>
        <v/>
      </c>
      <c r="AP1527" t="e">
        <f>VLOOKUP(AO1527,Centros!$AA$2:$AB$490,2,FALSE)</f>
        <v>#N/A</v>
      </c>
      <c r="AQ1527" t="e">
        <f>VLOOKUP(AP1527,Centros!$U$2:$V$490,2,FALSE)</f>
        <v>#N/A</v>
      </c>
      <c r="AR1527" t="e">
        <f>VLOOKUP(A1527,Centros!$AC$2:$AE$347,3,FALSE)</f>
        <v>#N/A</v>
      </c>
      <c r="AS1527" t="e">
        <f t="shared" si="110"/>
        <v>#N/A</v>
      </c>
      <c r="AT1527">
        <f t="shared" si="111"/>
        <v>0</v>
      </c>
    </row>
    <row r="1528" spans="23:46" x14ac:dyDescent="0.3">
      <c r="W1528"/>
      <c r="AN1528" t="e">
        <f t="shared" si="109"/>
        <v>#DIV/0!</v>
      </c>
      <c r="AO1528" t="str">
        <f t="shared" si="108"/>
        <v/>
      </c>
      <c r="AP1528" t="e">
        <f>VLOOKUP(AO1528,Centros!$AA$2:$AB$490,2,FALSE)</f>
        <v>#N/A</v>
      </c>
      <c r="AQ1528" t="e">
        <f>VLOOKUP(AP1528,Centros!$U$2:$V$490,2,FALSE)</f>
        <v>#N/A</v>
      </c>
      <c r="AR1528" t="e">
        <f>VLOOKUP(A1528,Centros!$AC$2:$AE$347,3,FALSE)</f>
        <v>#N/A</v>
      </c>
      <c r="AS1528" t="e">
        <f t="shared" si="110"/>
        <v>#N/A</v>
      </c>
      <c r="AT1528">
        <f t="shared" si="111"/>
        <v>0</v>
      </c>
    </row>
    <row r="1529" spans="23:46" x14ac:dyDescent="0.3">
      <c r="W1529"/>
      <c r="AN1529" t="e">
        <f t="shared" si="109"/>
        <v>#DIV/0!</v>
      </c>
      <c r="AO1529" t="str">
        <f t="shared" si="108"/>
        <v/>
      </c>
      <c r="AP1529" t="e">
        <f>VLOOKUP(AO1529,Centros!$AA$2:$AB$490,2,FALSE)</f>
        <v>#N/A</v>
      </c>
      <c r="AQ1529" t="e">
        <f>VLOOKUP(AP1529,Centros!$U$2:$V$490,2,FALSE)</f>
        <v>#N/A</v>
      </c>
      <c r="AR1529" t="e">
        <f>VLOOKUP(A1529,Centros!$AC$2:$AE$347,3,FALSE)</f>
        <v>#N/A</v>
      </c>
      <c r="AS1529" t="e">
        <f t="shared" si="110"/>
        <v>#N/A</v>
      </c>
      <c r="AT1529">
        <f t="shared" si="111"/>
        <v>0</v>
      </c>
    </row>
    <row r="1530" spans="23:46" x14ac:dyDescent="0.3">
      <c r="W1530"/>
      <c r="AN1530" t="e">
        <f t="shared" si="109"/>
        <v>#DIV/0!</v>
      </c>
      <c r="AO1530" t="str">
        <f t="shared" si="108"/>
        <v/>
      </c>
      <c r="AP1530" t="e">
        <f>VLOOKUP(AO1530,Centros!$AA$2:$AB$490,2,FALSE)</f>
        <v>#N/A</v>
      </c>
      <c r="AQ1530" t="e">
        <f>VLOOKUP(AP1530,Centros!$U$2:$V$490,2,FALSE)</f>
        <v>#N/A</v>
      </c>
      <c r="AR1530" t="e">
        <f>VLOOKUP(A1530,Centros!$AC$2:$AE$347,3,FALSE)</f>
        <v>#N/A</v>
      </c>
      <c r="AS1530" t="e">
        <f t="shared" si="110"/>
        <v>#N/A</v>
      </c>
      <c r="AT1530">
        <f t="shared" si="111"/>
        <v>0</v>
      </c>
    </row>
    <row r="1531" spans="23:46" x14ac:dyDescent="0.3">
      <c r="W1531"/>
      <c r="AN1531" t="e">
        <f t="shared" si="109"/>
        <v>#DIV/0!</v>
      </c>
      <c r="AO1531" t="str">
        <f t="shared" si="108"/>
        <v/>
      </c>
      <c r="AP1531" t="e">
        <f>VLOOKUP(AO1531,Centros!$AA$2:$AB$490,2,FALSE)</f>
        <v>#N/A</v>
      </c>
      <c r="AQ1531" t="e">
        <f>VLOOKUP(AP1531,Centros!$U$2:$V$490,2,FALSE)</f>
        <v>#N/A</v>
      </c>
      <c r="AR1531" t="e">
        <f>VLOOKUP(A1531,Centros!$AC$2:$AE$347,3,FALSE)</f>
        <v>#N/A</v>
      </c>
      <c r="AS1531" t="e">
        <f t="shared" si="110"/>
        <v>#N/A</v>
      </c>
      <c r="AT1531">
        <f t="shared" si="111"/>
        <v>0</v>
      </c>
    </row>
    <row r="1532" spans="23:46" x14ac:dyDescent="0.3">
      <c r="W1532"/>
      <c r="AN1532" t="e">
        <f t="shared" si="109"/>
        <v>#DIV/0!</v>
      </c>
      <c r="AO1532" t="str">
        <f t="shared" si="108"/>
        <v/>
      </c>
      <c r="AP1532" t="e">
        <f>VLOOKUP(AO1532,Centros!$AA$2:$AB$490,2,FALSE)</f>
        <v>#N/A</v>
      </c>
      <c r="AQ1532" t="e">
        <f>VLOOKUP(AP1532,Centros!$U$2:$V$490,2,FALSE)</f>
        <v>#N/A</v>
      </c>
      <c r="AR1532" t="e">
        <f>VLOOKUP(A1532,Centros!$AC$2:$AE$347,3,FALSE)</f>
        <v>#N/A</v>
      </c>
      <c r="AS1532" t="e">
        <f t="shared" si="110"/>
        <v>#N/A</v>
      </c>
      <c r="AT1532">
        <f t="shared" si="111"/>
        <v>0</v>
      </c>
    </row>
    <row r="1533" spans="23:46" x14ac:dyDescent="0.3">
      <c r="W1533"/>
      <c r="AN1533" t="e">
        <f t="shared" si="109"/>
        <v>#DIV/0!</v>
      </c>
      <c r="AO1533" t="str">
        <f t="shared" si="108"/>
        <v/>
      </c>
      <c r="AP1533" t="e">
        <f>VLOOKUP(AO1533,Centros!$AA$2:$AB$490,2,FALSE)</f>
        <v>#N/A</v>
      </c>
      <c r="AQ1533" t="e">
        <f>VLOOKUP(AP1533,Centros!$U$2:$V$490,2,FALSE)</f>
        <v>#N/A</v>
      </c>
      <c r="AR1533" t="e">
        <f>VLOOKUP(A1533,Centros!$AC$2:$AE$347,3,FALSE)</f>
        <v>#N/A</v>
      </c>
      <c r="AS1533" t="e">
        <f t="shared" si="110"/>
        <v>#N/A</v>
      </c>
      <c r="AT1533">
        <f t="shared" si="111"/>
        <v>0</v>
      </c>
    </row>
    <row r="1534" spans="23:46" x14ac:dyDescent="0.3">
      <c r="W1534"/>
      <c r="AN1534" t="e">
        <f t="shared" si="109"/>
        <v>#DIV/0!</v>
      </c>
      <c r="AO1534" t="str">
        <f t="shared" si="108"/>
        <v/>
      </c>
      <c r="AP1534" t="e">
        <f>VLOOKUP(AO1534,Centros!$AA$2:$AB$490,2,FALSE)</f>
        <v>#N/A</v>
      </c>
      <c r="AQ1534" t="e">
        <f>VLOOKUP(AP1534,Centros!$U$2:$V$490,2,FALSE)</f>
        <v>#N/A</v>
      </c>
      <c r="AR1534" t="e">
        <f>VLOOKUP(A1534,Centros!$AC$2:$AE$347,3,FALSE)</f>
        <v>#N/A</v>
      </c>
      <c r="AS1534" t="e">
        <f t="shared" si="110"/>
        <v>#N/A</v>
      </c>
      <c r="AT1534">
        <f t="shared" si="111"/>
        <v>0</v>
      </c>
    </row>
    <row r="1535" spans="23:46" x14ac:dyDescent="0.3">
      <c r="W1535"/>
      <c r="AN1535" t="e">
        <f t="shared" si="109"/>
        <v>#DIV/0!</v>
      </c>
      <c r="AO1535" t="str">
        <f t="shared" si="108"/>
        <v/>
      </c>
      <c r="AP1535" t="e">
        <f>VLOOKUP(AO1535,Centros!$AA$2:$AB$490,2,FALSE)</f>
        <v>#N/A</v>
      </c>
      <c r="AQ1535" t="e">
        <f>VLOOKUP(AP1535,Centros!$U$2:$V$490,2,FALSE)</f>
        <v>#N/A</v>
      </c>
      <c r="AR1535" t="e">
        <f>VLOOKUP(A1535,Centros!$AC$2:$AE$347,3,FALSE)</f>
        <v>#N/A</v>
      </c>
      <c r="AS1535" t="e">
        <f t="shared" si="110"/>
        <v>#N/A</v>
      </c>
      <c r="AT1535">
        <f t="shared" si="111"/>
        <v>0</v>
      </c>
    </row>
    <row r="1536" spans="23:46" x14ac:dyDescent="0.3">
      <c r="W1536"/>
      <c r="AN1536" t="e">
        <f t="shared" si="109"/>
        <v>#DIV/0!</v>
      </c>
      <c r="AO1536" t="str">
        <f t="shared" si="108"/>
        <v/>
      </c>
      <c r="AP1536" t="e">
        <f>VLOOKUP(AO1536,Centros!$AA$2:$AB$490,2,FALSE)</f>
        <v>#N/A</v>
      </c>
      <c r="AQ1536" t="e">
        <f>VLOOKUP(AP1536,Centros!$U$2:$V$490,2,FALSE)</f>
        <v>#N/A</v>
      </c>
      <c r="AR1536" t="e">
        <f>VLOOKUP(A1536,Centros!$AC$2:$AE$347,3,FALSE)</f>
        <v>#N/A</v>
      </c>
      <c r="AS1536" t="e">
        <f t="shared" si="110"/>
        <v>#N/A</v>
      </c>
      <c r="AT1536">
        <f t="shared" si="111"/>
        <v>0</v>
      </c>
    </row>
    <row r="1537" spans="23:46" x14ac:dyDescent="0.3">
      <c r="W1537"/>
      <c r="AN1537" t="e">
        <f t="shared" si="109"/>
        <v>#DIV/0!</v>
      </c>
      <c r="AO1537" t="str">
        <f t="shared" si="108"/>
        <v/>
      </c>
      <c r="AP1537" t="e">
        <f>VLOOKUP(AO1537,Centros!$AA$2:$AB$490,2,FALSE)</f>
        <v>#N/A</v>
      </c>
      <c r="AQ1537" t="e">
        <f>VLOOKUP(AP1537,Centros!$U$2:$V$490,2,FALSE)</f>
        <v>#N/A</v>
      </c>
      <c r="AR1537" t="e">
        <f>VLOOKUP(A1537,Centros!$AC$2:$AE$347,3,FALSE)</f>
        <v>#N/A</v>
      </c>
      <c r="AS1537" t="e">
        <f t="shared" si="110"/>
        <v>#N/A</v>
      </c>
      <c r="AT1537">
        <f t="shared" si="111"/>
        <v>0</v>
      </c>
    </row>
    <row r="1538" spans="23:46" x14ac:dyDescent="0.3">
      <c r="W1538"/>
      <c r="AN1538" t="e">
        <f t="shared" si="109"/>
        <v>#DIV/0!</v>
      </c>
      <c r="AO1538" t="str">
        <f t="shared" si="108"/>
        <v/>
      </c>
      <c r="AP1538" t="e">
        <f>VLOOKUP(AO1538,Centros!$AA$2:$AB$490,2,FALSE)</f>
        <v>#N/A</v>
      </c>
      <c r="AQ1538" t="e">
        <f>VLOOKUP(AP1538,Centros!$U$2:$V$490,2,FALSE)</f>
        <v>#N/A</v>
      </c>
      <c r="AR1538" t="e">
        <f>VLOOKUP(A1538,Centros!$AC$2:$AE$347,3,FALSE)</f>
        <v>#N/A</v>
      </c>
      <c r="AS1538" t="e">
        <f t="shared" si="110"/>
        <v>#N/A</v>
      </c>
      <c r="AT1538">
        <f t="shared" si="111"/>
        <v>0</v>
      </c>
    </row>
    <row r="1539" spans="23:46" x14ac:dyDescent="0.3">
      <c r="W1539"/>
      <c r="AN1539" t="e">
        <f t="shared" si="109"/>
        <v>#DIV/0!</v>
      </c>
      <c r="AO1539" t="str">
        <f t="shared" si="108"/>
        <v/>
      </c>
      <c r="AP1539" t="e">
        <f>VLOOKUP(AO1539,Centros!$AA$2:$AB$490,2,FALSE)</f>
        <v>#N/A</v>
      </c>
      <c r="AQ1539" t="e">
        <f>VLOOKUP(AP1539,Centros!$U$2:$V$490,2,FALSE)</f>
        <v>#N/A</v>
      </c>
      <c r="AR1539" t="e">
        <f>VLOOKUP(A1539,Centros!$AC$2:$AE$347,3,FALSE)</f>
        <v>#N/A</v>
      </c>
      <c r="AS1539" t="e">
        <f t="shared" si="110"/>
        <v>#N/A</v>
      </c>
      <c r="AT1539">
        <f t="shared" si="111"/>
        <v>0</v>
      </c>
    </row>
    <row r="1540" spans="23:46" x14ac:dyDescent="0.3">
      <c r="W1540"/>
      <c r="AN1540" t="e">
        <f t="shared" si="109"/>
        <v>#DIV/0!</v>
      </c>
      <c r="AO1540" t="str">
        <f t="shared" si="108"/>
        <v/>
      </c>
      <c r="AP1540" t="e">
        <f>VLOOKUP(AO1540,Centros!$AA$2:$AB$490,2,FALSE)</f>
        <v>#N/A</v>
      </c>
      <c r="AQ1540" t="e">
        <f>VLOOKUP(AP1540,Centros!$U$2:$V$490,2,FALSE)</f>
        <v>#N/A</v>
      </c>
      <c r="AR1540" t="e">
        <f>VLOOKUP(A1540,Centros!$AC$2:$AE$347,3,FALSE)</f>
        <v>#N/A</v>
      </c>
      <c r="AS1540" t="e">
        <f t="shared" si="110"/>
        <v>#N/A</v>
      </c>
      <c r="AT1540">
        <f t="shared" si="111"/>
        <v>0</v>
      </c>
    </row>
    <row r="1541" spans="23:46" x14ac:dyDescent="0.3">
      <c r="W1541"/>
      <c r="AN1541" t="e">
        <f t="shared" si="109"/>
        <v>#DIV/0!</v>
      </c>
      <c r="AO1541" t="str">
        <f t="shared" si="108"/>
        <v/>
      </c>
      <c r="AP1541" t="e">
        <f>VLOOKUP(AO1541,Centros!$AA$2:$AB$490,2,FALSE)</f>
        <v>#N/A</v>
      </c>
      <c r="AQ1541" t="e">
        <f>VLOOKUP(AP1541,Centros!$U$2:$V$490,2,FALSE)</f>
        <v>#N/A</v>
      </c>
      <c r="AR1541" t="e">
        <f>VLOOKUP(A1541,Centros!$AC$2:$AE$347,3,FALSE)</f>
        <v>#N/A</v>
      </c>
      <c r="AS1541" t="e">
        <f t="shared" si="110"/>
        <v>#N/A</v>
      </c>
      <c r="AT1541">
        <f t="shared" si="111"/>
        <v>0</v>
      </c>
    </row>
    <row r="1542" spans="23:46" x14ac:dyDescent="0.3">
      <c r="W1542"/>
      <c r="AN1542" t="e">
        <f t="shared" si="109"/>
        <v>#DIV/0!</v>
      </c>
      <c r="AO1542" t="str">
        <f t="shared" si="108"/>
        <v/>
      </c>
      <c r="AP1542" t="e">
        <f>VLOOKUP(AO1542,Centros!$AA$2:$AB$490,2,FALSE)</f>
        <v>#N/A</v>
      </c>
      <c r="AQ1542" t="e">
        <f>VLOOKUP(AP1542,Centros!$U$2:$V$490,2,FALSE)</f>
        <v>#N/A</v>
      </c>
      <c r="AR1542" t="e">
        <f>VLOOKUP(A1542,Centros!$AC$2:$AE$347,3,FALSE)</f>
        <v>#N/A</v>
      </c>
      <c r="AS1542" t="e">
        <f t="shared" si="110"/>
        <v>#N/A</v>
      </c>
      <c r="AT1542">
        <f t="shared" si="111"/>
        <v>0</v>
      </c>
    </row>
    <row r="1543" spans="23:46" x14ac:dyDescent="0.3">
      <c r="W1543"/>
      <c r="AN1543" t="e">
        <f t="shared" si="109"/>
        <v>#DIV/0!</v>
      </c>
      <c r="AO1543" t="str">
        <f t="shared" si="108"/>
        <v/>
      </c>
      <c r="AP1543" t="e">
        <f>VLOOKUP(AO1543,Centros!$AA$2:$AB$490,2,FALSE)</f>
        <v>#N/A</v>
      </c>
      <c r="AQ1543" t="e">
        <f>VLOOKUP(AP1543,Centros!$U$2:$V$490,2,FALSE)</f>
        <v>#N/A</v>
      </c>
      <c r="AR1543" t="e">
        <f>VLOOKUP(A1543,Centros!$AC$2:$AE$347,3,FALSE)</f>
        <v>#N/A</v>
      </c>
      <c r="AS1543" t="e">
        <f t="shared" si="110"/>
        <v>#N/A</v>
      </c>
      <c r="AT1543">
        <f t="shared" si="111"/>
        <v>0</v>
      </c>
    </row>
    <row r="1544" spans="23:46" x14ac:dyDescent="0.3">
      <c r="W1544"/>
      <c r="AN1544" t="e">
        <f t="shared" si="109"/>
        <v>#DIV/0!</v>
      </c>
      <c r="AO1544" t="str">
        <f t="shared" si="108"/>
        <v/>
      </c>
      <c r="AP1544" t="e">
        <f>VLOOKUP(AO1544,Centros!$AA$2:$AB$490,2,FALSE)</f>
        <v>#N/A</v>
      </c>
      <c r="AQ1544" t="e">
        <f>VLOOKUP(AP1544,Centros!$U$2:$V$490,2,FALSE)</f>
        <v>#N/A</v>
      </c>
      <c r="AR1544" t="e">
        <f>VLOOKUP(A1544,Centros!$AC$2:$AE$347,3,FALSE)</f>
        <v>#N/A</v>
      </c>
      <c r="AS1544" t="e">
        <f t="shared" si="110"/>
        <v>#N/A</v>
      </c>
      <c r="AT1544">
        <f t="shared" si="111"/>
        <v>0</v>
      </c>
    </row>
    <row r="1545" spans="23:46" x14ac:dyDescent="0.3">
      <c r="W1545"/>
      <c r="AN1545" t="e">
        <f t="shared" si="109"/>
        <v>#DIV/0!</v>
      </c>
      <c r="AO1545" t="str">
        <f t="shared" si="108"/>
        <v/>
      </c>
      <c r="AP1545" t="e">
        <f>VLOOKUP(AO1545,Centros!$AA$2:$AB$490,2,FALSE)</f>
        <v>#N/A</v>
      </c>
      <c r="AQ1545" t="e">
        <f>VLOOKUP(AP1545,Centros!$U$2:$V$490,2,FALSE)</f>
        <v>#N/A</v>
      </c>
      <c r="AR1545" t="e">
        <f>VLOOKUP(A1545,Centros!$AC$2:$AE$347,3,FALSE)</f>
        <v>#N/A</v>
      </c>
      <c r="AS1545" t="e">
        <f t="shared" si="110"/>
        <v>#N/A</v>
      </c>
      <c r="AT1545">
        <f t="shared" si="111"/>
        <v>0</v>
      </c>
    </row>
    <row r="1546" spans="23:46" x14ac:dyDescent="0.3">
      <c r="W1546"/>
      <c r="AN1546" t="e">
        <f t="shared" si="109"/>
        <v>#DIV/0!</v>
      </c>
      <c r="AO1546" t="str">
        <f t="shared" si="108"/>
        <v/>
      </c>
      <c r="AP1546" t="e">
        <f>VLOOKUP(AO1546,Centros!$AA$2:$AB$490,2,FALSE)</f>
        <v>#N/A</v>
      </c>
      <c r="AQ1546" t="e">
        <f>VLOOKUP(AP1546,Centros!$U$2:$V$490,2,FALSE)</f>
        <v>#N/A</v>
      </c>
      <c r="AR1546" t="e">
        <f>VLOOKUP(A1546,Centros!$AC$2:$AE$347,3,FALSE)</f>
        <v>#N/A</v>
      </c>
      <c r="AS1546" t="e">
        <f t="shared" si="110"/>
        <v>#N/A</v>
      </c>
      <c r="AT1546">
        <f t="shared" si="111"/>
        <v>0</v>
      </c>
    </row>
    <row r="1547" spans="23:46" x14ac:dyDescent="0.3">
      <c r="W1547"/>
      <c r="AN1547" t="e">
        <f t="shared" si="109"/>
        <v>#DIV/0!</v>
      </c>
      <c r="AO1547" t="str">
        <f t="shared" si="108"/>
        <v/>
      </c>
      <c r="AP1547" t="e">
        <f>VLOOKUP(AO1547,Centros!$AA$2:$AB$490,2,FALSE)</f>
        <v>#N/A</v>
      </c>
      <c r="AQ1547" t="e">
        <f>VLOOKUP(AP1547,Centros!$U$2:$V$490,2,FALSE)</f>
        <v>#N/A</v>
      </c>
      <c r="AR1547" t="e">
        <f>VLOOKUP(A1547,Centros!$AC$2:$AE$347,3,FALSE)</f>
        <v>#N/A</v>
      </c>
      <c r="AS1547" t="e">
        <f t="shared" si="110"/>
        <v>#N/A</v>
      </c>
      <c r="AT1547">
        <f t="shared" si="111"/>
        <v>0</v>
      </c>
    </row>
    <row r="1548" spans="23:46" x14ac:dyDescent="0.3">
      <c r="W1548"/>
      <c r="AN1548" t="e">
        <f t="shared" si="109"/>
        <v>#DIV/0!</v>
      </c>
      <c r="AO1548" t="str">
        <f t="shared" si="108"/>
        <v/>
      </c>
      <c r="AP1548" t="e">
        <f>VLOOKUP(AO1548,Centros!$AA$2:$AB$490,2,FALSE)</f>
        <v>#N/A</v>
      </c>
      <c r="AQ1548" t="e">
        <f>VLOOKUP(AP1548,Centros!$U$2:$V$490,2,FALSE)</f>
        <v>#N/A</v>
      </c>
      <c r="AR1548" t="e">
        <f>VLOOKUP(A1548,Centros!$AC$2:$AE$347,3,FALSE)</f>
        <v>#N/A</v>
      </c>
      <c r="AS1548" t="e">
        <f t="shared" si="110"/>
        <v>#N/A</v>
      </c>
      <c r="AT1548">
        <f t="shared" si="111"/>
        <v>0</v>
      </c>
    </row>
    <row r="1549" spans="23:46" x14ac:dyDescent="0.3">
      <c r="W1549"/>
      <c r="AN1549" t="e">
        <f t="shared" si="109"/>
        <v>#DIV/0!</v>
      </c>
      <c r="AO1549" t="str">
        <f t="shared" si="108"/>
        <v/>
      </c>
      <c r="AP1549" t="e">
        <f>VLOOKUP(AO1549,Centros!$AA$2:$AB$490,2,FALSE)</f>
        <v>#N/A</v>
      </c>
      <c r="AQ1549" t="e">
        <f>VLOOKUP(AP1549,Centros!$U$2:$V$490,2,FALSE)</f>
        <v>#N/A</v>
      </c>
      <c r="AR1549" t="e">
        <f>VLOOKUP(A1549,Centros!$AC$2:$AE$347,3,FALSE)</f>
        <v>#N/A</v>
      </c>
      <c r="AS1549" t="e">
        <f t="shared" si="110"/>
        <v>#N/A</v>
      </c>
      <c r="AT1549">
        <f t="shared" si="111"/>
        <v>0</v>
      </c>
    </row>
    <row r="1550" spans="23:46" x14ac:dyDescent="0.3">
      <c r="W1550"/>
      <c r="AN1550" t="e">
        <f t="shared" si="109"/>
        <v>#DIV/0!</v>
      </c>
      <c r="AO1550" t="str">
        <f t="shared" si="108"/>
        <v/>
      </c>
      <c r="AP1550" t="e">
        <f>VLOOKUP(AO1550,Centros!$AA$2:$AB$490,2,FALSE)</f>
        <v>#N/A</v>
      </c>
      <c r="AQ1550" t="e">
        <f>VLOOKUP(AP1550,Centros!$U$2:$V$490,2,FALSE)</f>
        <v>#N/A</v>
      </c>
      <c r="AR1550" t="e">
        <f>VLOOKUP(A1550,Centros!$AC$2:$AE$347,3,FALSE)</f>
        <v>#N/A</v>
      </c>
      <c r="AS1550" t="e">
        <f t="shared" si="110"/>
        <v>#N/A</v>
      </c>
      <c r="AT1550">
        <f t="shared" si="111"/>
        <v>0</v>
      </c>
    </row>
    <row r="1551" spans="23:46" x14ac:dyDescent="0.3">
      <c r="W1551"/>
      <c r="AN1551" t="e">
        <f t="shared" si="109"/>
        <v>#DIV/0!</v>
      </c>
      <c r="AO1551" t="str">
        <f t="shared" si="108"/>
        <v/>
      </c>
      <c r="AP1551" t="e">
        <f>VLOOKUP(AO1551,Centros!$AA$2:$AB$490,2,FALSE)</f>
        <v>#N/A</v>
      </c>
      <c r="AQ1551" t="e">
        <f>VLOOKUP(AP1551,Centros!$U$2:$V$490,2,FALSE)</f>
        <v>#N/A</v>
      </c>
      <c r="AR1551" t="e">
        <f>VLOOKUP(A1551,Centros!$AC$2:$AE$347,3,FALSE)</f>
        <v>#N/A</v>
      </c>
      <c r="AS1551" t="e">
        <f t="shared" si="110"/>
        <v>#N/A</v>
      </c>
      <c r="AT1551">
        <f t="shared" si="111"/>
        <v>0</v>
      </c>
    </row>
    <row r="1552" spans="23:46" x14ac:dyDescent="0.3">
      <c r="W1552"/>
      <c r="AN1552" t="e">
        <f t="shared" si="109"/>
        <v>#DIV/0!</v>
      </c>
      <c r="AO1552" t="str">
        <f t="shared" si="108"/>
        <v/>
      </c>
      <c r="AP1552" t="e">
        <f>VLOOKUP(AO1552,Centros!$AA$2:$AB$490,2,FALSE)</f>
        <v>#N/A</v>
      </c>
      <c r="AQ1552" t="e">
        <f>VLOOKUP(AP1552,Centros!$U$2:$V$490,2,FALSE)</f>
        <v>#N/A</v>
      </c>
      <c r="AR1552" t="e">
        <f>VLOOKUP(A1552,Centros!$AC$2:$AE$347,3,FALSE)</f>
        <v>#N/A</v>
      </c>
      <c r="AS1552" t="e">
        <f t="shared" si="110"/>
        <v>#N/A</v>
      </c>
      <c r="AT1552">
        <f t="shared" si="111"/>
        <v>0</v>
      </c>
    </row>
    <row r="1553" spans="23:46" x14ac:dyDescent="0.3">
      <c r="W1553"/>
      <c r="AN1553" t="e">
        <f t="shared" si="109"/>
        <v>#DIV/0!</v>
      </c>
      <c r="AO1553" t="str">
        <f t="shared" si="108"/>
        <v/>
      </c>
      <c r="AP1553" t="e">
        <f>VLOOKUP(AO1553,Centros!$AA$2:$AB$490,2,FALSE)</f>
        <v>#N/A</v>
      </c>
      <c r="AQ1553" t="e">
        <f>VLOOKUP(AP1553,Centros!$U$2:$V$490,2,FALSE)</f>
        <v>#N/A</v>
      </c>
      <c r="AR1553" t="e">
        <f>VLOOKUP(A1553,Centros!$AC$2:$AE$347,3,FALSE)</f>
        <v>#N/A</v>
      </c>
      <c r="AS1553" t="e">
        <f t="shared" si="110"/>
        <v>#N/A</v>
      </c>
      <c r="AT1553">
        <f t="shared" si="111"/>
        <v>0</v>
      </c>
    </row>
    <row r="1554" spans="23:46" x14ac:dyDescent="0.3">
      <c r="W1554"/>
      <c r="AN1554" t="e">
        <f t="shared" si="109"/>
        <v>#DIV/0!</v>
      </c>
      <c r="AO1554" t="str">
        <f t="shared" si="108"/>
        <v/>
      </c>
      <c r="AP1554" t="e">
        <f>VLOOKUP(AO1554,Centros!$AA$2:$AB$490,2,FALSE)</f>
        <v>#N/A</v>
      </c>
      <c r="AQ1554" t="e">
        <f>VLOOKUP(AP1554,Centros!$U$2:$V$490,2,FALSE)</f>
        <v>#N/A</v>
      </c>
      <c r="AR1554" t="e">
        <f>VLOOKUP(A1554,Centros!$AC$2:$AE$347,3,FALSE)</f>
        <v>#N/A</v>
      </c>
      <c r="AS1554" t="e">
        <f t="shared" si="110"/>
        <v>#N/A</v>
      </c>
      <c r="AT1554">
        <f t="shared" si="111"/>
        <v>0</v>
      </c>
    </row>
    <row r="1555" spans="23:46" x14ac:dyDescent="0.3">
      <c r="W1555"/>
      <c r="AN1555" t="e">
        <f t="shared" si="109"/>
        <v>#DIV/0!</v>
      </c>
      <c r="AO1555" t="str">
        <f t="shared" si="108"/>
        <v/>
      </c>
      <c r="AP1555" t="e">
        <f>VLOOKUP(AO1555,Centros!$AA$2:$AB$490,2,FALSE)</f>
        <v>#N/A</v>
      </c>
      <c r="AQ1555" t="e">
        <f>VLOOKUP(AP1555,Centros!$U$2:$V$490,2,FALSE)</f>
        <v>#N/A</v>
      </c>
      <c r="AR1555" t="e">
        <f>VLOOKUP(A1555,Centros!$AC$2:$AE$347,3,FALSE)</f>
        <v>#N/A</v>
      </c>
      <c r="AS1555" t="e">
        <f t="shared" si="110"/>
        <v>#N/A</v>
      </c>
      <c r="AT1555">
        <f t="shared" si="111"/>
        <v>0</v>
      </c>
    </row>
    <row r="1556" spans="23:46" x14ac:dyDescent="0.3">
      <c r="W1556"/>
      <c r="AN1556" t="e">
        <f t="shared" si="109"/>
        <v>#DIV/0!</v>
      </c>
      <c r="AO1556" t="str">
        <f t="shared" si="108"/>
        <v/>
      </c>
      <c r="AP1556" t="e">
        <f>VLOOKUP(AO1556,Centros!$AA$2:$AB$490,2,FALSE)</f>
        <v>#N/A</v>
      </c>
      <c r="AQ1556" t="e">
        <f>VLOOKUP(AP1556,Centros!$U$2:$V$490,2,FALSE)</f>
        <v>#N/A</v>
      </c>
      <c r="AR1556" t="e">
        <f>VLOOKUP(A1556,Centros!$AC$2:$AE$347,3,FALSE)</f>
        <v>#N/A</v>
      </c>
      <c r="AS1556" t="e">
        <f t="shared" si="110"/>
        <v>#N/A</v>
      </c>
      <c r="AT1556">
        <f t="shared" si="111"/>
        <v>0</v>
      </c>
    </row>
    <row r="1557" spans="23:46" x14ac:dyDescent="0.3">
      <c r="W1557"/>
      <c r="AN1557" t="e">
        <f t="shared" si="109"/>
        <v>#DIV/0!</v>
      </c>
      <c r="AO1557" t="str">
        <f t="shared" si="108"/>
        <v/>
      </c>
      <c r="AP1557" t="e">
        <f>VLOOKUP(AO1557,Centros!$AA$2:$AB$490,2,FALSE)</f>
        <v>#N/A</v>
      </c>
      <c r="AQ1557" t="e">
        <f>VLOOKUP(AP1557,Centros!$U$2:$V$490,2,FALSE)</f>
        <v>#N/A</v>
      </c>
      <c r="AR1557" t="e">
        <f>VLOOKUP(A1557,Centros!$AC$2:$AE$347,3,FALSE)</f>
        <v>#N/A</v>
      </c>
      <c r="AS1557" t="e">
        <f t="shared" si="110"/>
        <v>#N/A</v>
      </c>
      <c r="AT1557">
        <f t="shared" si="111"/>
        <v>0</v>
      </c>
    </row>
    <row r="1558" spans="23:46" x14ac:dyDescent="0.3">
      <c r="W1558"/>
      <c r="AN1558" t="e">
        <f t="shared" si="109"/>
        <v>#DIV/0!</v>
      </c>
      <c r="AO1558" t="str">
        <f t="shared" si="108"/>
        <v/>
      </c>
      <c r="AP1558" t="e">
        <f>VLOOKUP(AO1558,Centros!$AA$2:$AB$490,2,FALSE)</f>
        <v>#N/A</v>
      </c>
      <c r="AQ1558" t="e">
        <f>VLOOKUP(AP1558,Centros!$U$2:$V$490,2,FALSE)</f>
        <v>#N/A</v>
      </c>
      <c r="AR1558" t="e">
        <f>VLOOKUP(A1558,Centros!$AC$2:$AE$347,3,FALSE)</f>
        <v>#N/A</v>
      </c>
      <c r="AS1558" t="e">
        <f t="shared" si="110"/>
        <v>#N/A</v>
      </c>
      <c r="AT1558">
        <f t="shared" si="111"/>
        <v>0</v>
      </c>
    </row>
    <row r="1559" spans="23:46" x14ac:dyDescent="0.3">
      <c r="W1559"/>
      <c r="AN1559" t="e">
        <f t="shared" si="109"/>
        <v>#DIV/0!</v>
      </c>
      <c r="AO1559" t="str">
        <f t="shared" si="108"/>
        <v/>
      </c>
      <c r="AP1559" t="e">
        <f>VLOOKUP(AO1559,Centros!$AA$2:$AB$490,2,FALSE)</f>
        <v>#N/A</v>
      </c>
      <c r="AQ1559" t="e">
        <f>VLOOKUP(AP1559,Centros!$U$2:$V$490,2,FALSE)</f>
        <v>#N/A</v>
      </c>
      <c r="AR1559" t="e">
        <f>VLOOKUP(A1559,Centros!$AC$2:$AE$347,3,FALSE)</f>
        <v>#N/A</v>
      </c>
      <c r="AS1559" t="e">
        <f t="shared" si="110"/>
        <v>#N/A</v>
      </c>
      <c r="AT1559">
        <f t="shared" si="111"/>
        <v>0</v>
      </c>
    </row>
    <row r="1560" spans="23:46" x14ac:dyDescent="0.3">
      <c r="W1560"/>
      <c r="AN1560" t="e">
        <f t="shared" si="109"/>
        <v>#DIV/0!</v>
      </c>
      <c r="AO1560" t="str">
        <f t="shared" si="108"/>
        <v/>
      </c>
      <c r="AP1560" t="e">
        <f>VLOOKUP(AO1560,Centros!$AA$2:$AB$490,2,FALSE)</f>
        <v>#N/A</v>
      </c>
      <c r="AQ1560" t="e">
        <f>VLOOKUP(AP1560,Centros!$U$2:$V$490,2,FALSE)</f>
        <v>#N/A</v>
      </c>
      <c r="AR1560" t="e">
        <f>VLOOKUP(A1560,Centros!$AC$2:$AE$347,3,FALSE)</f>
        <v>#N/A</v>
      </c>
      <c r="AS1560" t="e">
        <f t="shared" si="110"/>
        <v>#N/A</v>
      </c>
      <c r="AT1560">
        <f t="shared" si="111"/>
        <v>0</v>
      </c>
    </row>
    <row r="1561" spans="23:46" x14ac:dyDescent="0.3">
      <c r="W1561"/>
      <c r="AN1561" t="e">
        <f t="shared" si="109"/>
        <v>#DIV/0!</v>
      </c>
      <c r="AO1561" t="str">
        <f t="shared" si="108"/>
        <v/>
      </c>
      <c r="AP1561" t="e">
        <f>VLOOKUP(AO1561,Centros!$AA$2:$AB$490,2,FALSE)</f>
        <v>#N/A</v>
      </c>
      <c r="AQ1561" t="e">
        <f>VLOOKUP(AP1561,Centros!$U$2:$V$490,2,FALSE)</f>
        <v>#N/A</v>
      </c>
      <c r="AR1561" t="e">
        <f>VLOOKUP(A1561,Centros!$AC$2:$AE$347,3,FALSE)</f>
        <v>#N/A</v>
      </c>
      <c r="AS1561" t="e">
        <f t="shared" si="110"/>
        <v>#N/A</v>
      </c>
      <c r="AT1561">
        <f t="shared" si="111"/>
        <v>0</v>
      </c>
    </row>
    <row r="1562" spans="23:46" x14ac:dyDescent="0.3">
      <c r="W1562"/>
      <c r="AN1562" t="e">
        <f t="shared" si="109"/>
        <v>#DIV/0!</v>
      </c>
      <c r="AO1562" t="str">
        <f t="shared" si="108"/>
        <v/>
      </c>
      <c r="AP1562" t="e">
        <f>VLOOKUP(AO1562,Centros!$AA$2:$AB$490,2,FALSE)</f>
        <v>#N/A</v>
      </c>
      <c r="AQ1562" t="e">
        <f>VLOOKUP(AP1562,Centros!$U$2:$V$490,2,FALSE)</f>
        <v>#N/A</v>
      </c>
      <c r="AR1562" t="e">
        <f>VLOOKUP(A1562,Centros!$AC$2:$AE$347,3,FALSE)</f>
        <v>#N/A</v>
      </c>
      <c r="AS1562" t="e">
        <f t="shared" si="110"/>
        <v>#N/A</v>
      </c>
      <c r="AT1562">
        <f t="shared" si="111"/>
        <v>0</v>
      </c>
    </row>
    <row r="1563" spans="23:46" x14ac:dyDescent="0.3">
      <c r="W1563"/>
      <c r="AN1563" t="e">
        <f t="shared" si="109"/>
        <v>#DIV/0!</v>
      </c>
      <c r="AO1563" t="str">
        <f t="shared" si="108"/>
        <v/>
      </c>
      <c r="AP1563" t="e">
        <f>VLOOKUP(AO1563,Centros!$AA$2:$AB$490,2,FALSE)</f>
        <v>#N/A</v>
      </c>
      <c r="AQ1563" t="e">
        <f>VLOOKUP(AP1563,Centros!$U$2:$V$490,2,FALSE)</f>
        <v>#N/A</v>
      </c>
      <c r="AR1563" t="e">
        <f>VLOOKUP(A1563,Centros!$AC$2:$AE$347,3,FALSE)</f>
        <v>#N/A</v>
      </c>
      <c r="AS1563" t="e">
        <f t="shared" si="110"/>
        <v>#N/A</v>
      </c>
      <c r="AT1563">
        <f t="shared" si="111"/>
        <v>0</v>
      </c>
    </row>
    <row r="1564" spans="23:46" x14ac:dyDescent="0.3">
      <c r="W1564"/>
      <c r="AN1564" t="e">
        <f t="shared" si="109"/>
        <v>#DIV/0!</v>
      </c>
      <c r="AO1564" t="str">
        <f t="shared" si="108"/>
        <v/>
      </c>
      <c r="AP1564" t="e">
        <f>VLOOKUP(AO1564,Centros!$AA$2:$AB$490,2,FALSE)</f>
        <v>#N/A</v>
      </c>
      <c r="AQ1564" t="e">
        <f>VLOOKUP(AP1564,Centros!$U$2:$V$490,2,FALSE)</f>
        <v>#N/A</v>
      </c>
      <c r="AR1564" t="e">
        <f>VLOOKUP(A1564,Centros!$AC$2:$AE$347,3,FALSE)</f>
        <v>#N/A</v>
      </c>
      <c r="AS1564" t="e">
        <f t="shared" si="110"/>
        <v>#N/A</v>
      </c>
      <c r="AT1564">
        <f t="shared" si="111"/>
        <v>0</v>
      </c>
    </row>
    <row r="1565" spans="23:46" x14ac:dyDescent="0.3">
      <c r="W1565"/>
      <c r="AN1565" t="e">
        <f t="shared" si="109"/>
        <v>#DIV/0!</v>
      </c>
      <c r="AO1565" t="str">
        <f t="shared" si="108"/>
        <v/>
      </c>
      <c r="AP1565" t="e">
        <f>VLOOKUP(AO1565,Centros!$AA$2:$AB$490,2,FALSE)</f>
        <v>#N/A</v>
      </c>
      <c r="AQ1565" t="e">
        <f>VLOOKUP(AP1565,Centros!$U$2:$V$490,2,FALSE)</f>
        <v>#N/A</v>
      </c>
      <c r="AR1565" t="e">
        <f>VLOOKUP(A1565,Centros!$AC$2:$AE$347,3,FALSE)</f>
        <v>#N/A</v>
      </c>
      <c r="AS1565" t="e">
        <f t="shared" si="110"/>
        <v>#N/A</v>
      </c>
      <c r="AT1565">
        <f t="shared" si="111"/>
        <v>0</v>
      </c>
    </row>
    <row r="1566" spans="23:46" x14ac:dyDescent="0.3">
      <c r="W1566"/>
      <c r="AN1566" t="e">
        <f t="shared" si="109"/>
        <v>#DIV/0!</v>
      </c>
      <c r="AO1566" t="str">
        <f t="shared" si="108"/>
        <v/>
      </c>
      <c r="AP1566" t="e">
        <f>VLOOKUP(AO1566,Centros!$AA$2:$AB$490,2,FALSE)</f>
        <v>#N/A</v>
      </c>
      <c r="AQ1566" t="e">
        <f>VLOOKUP(AP1566,Centros!$U$2:$V$490,2,FALSE)</f>
        <v>#N/A</v>
      </c>
      <c r="AR1566" t="e">
        <f>VLOOKUP(A1566,Centros!$AC$2:$AE$347,3,FALSE)</f>
        <v>#N/A</v>
      </c>
      <c r="AS1566" t="e">
        <f t="shared" si="110"/>
        <v>#N/A</v>
      </c>
      <c r="AT1566">
        <f t="shared" si="111"/>
        <v>0</v>
      </c>
    </row>
    <row r="1567" spans="23:46" x14ac:dyDescent="0.3">
      <c r="W1567"/>
      <c r="AN1567" t="e">
        <f t="shared" si="109"/>
        <v>#DIV/0!</v>
      </c>
      <c r="AO1567" t="str">
        <f t="shared" si="108"/>
        <v/>
      </c>
      <c r="AP1567" t="e">
        <f>VLOOKUP(AO1567,Centros!$AA$2:$AB$490,2,FALSE)</f>
        <v>#N/A</v>
      </c>
      <c r="AQ1567" t="e">
        <f>VLOOKUP(AP1567,Centros!$U$2:$V$490,2,FALSE)</f>
        <v>#N/A</v>
      </c>
      <c r="AR1567" t="e">
        <f>VLOOKUP(A1567,Centros!$AC$2:$AE$347,3,FALSE)</f>
        <v>#N/A</v>
      </c>
      <c r="AS1567" t="e">
        <f t="shared" si="110"/>
        <v>#N/A</v>
      </c>
      <c r="AT1567">
        <f t="shared" si="111"/>
        <v>0</v>
      </c>
    </row>
    <row r="1568" spans="23:46" x14ac:dyDescent="0.3">
      <c r="W1568"/>
      <c r="AN1568" t="e">
        <f t="shared" si="109"/>
        <v>#DIV/0!</v>
      </c>
      <c r="AO1568" t="str">
        <f t="shared" ref="AO1568:AO1631" si="112">CONCATENATE(A1568,W1568)</f>
        <v/>
      </c>
      <c r="AP1568" t="e">
        <f>VLOOKUP(AO1568,Centros!$AA$2:$AB$490,2,FALSE)</f>
        <v>#N/A</v>
      </c>
      <c r="AQ1568" t="e">
        <f>VLOOKUP(AP1568,Centros!$U$2:$V$490,2,FALSE)</f>
        <v>#N/A</v>
      </c>
      <c r="AR1568" t="e">
        <f>VLOOKUP(A1568,Centros!$AC$2:$AE$347,3,FALSE)</f>
        <v>#N/A</v>
      </c>
      <c r="AS1568" t="e">
        <f t="shared" si="110"/>
        <v>#N/A</v>
      </c>
      <c r="AT1568">
        <f t="shared" si="111"/>
        <v>0</v>
      </c>
    </row>
    <row r="1569" spans="23:46" x14ac:dyDescent="0.3">
      <c r="W1569"/>
      <c r="AN1569" t="e">
        <f t="shared" ref="AN1569:AN1632" si="113">+AM1569/(R1569/100*8)</f>
        <v>#DIV/0!</v>
      </c>
      <c r="AO1569" t="str">
        <f t="shared" si="112"/>
        <v/>
      </c>
      <c r="AP1569" t="e">
        <f>VLOOKUP(AO1569,Centros!$AA$2:$AB$490,2,FALSE)</f>
        <v>#N/A</v>
      </c>
      <c r="AQ1569" t="e">
        <f>VLOOKUP(AP1569,Centros!$U$2:$V$490,2,FALSE)</f>
        <v>#N/A</v>
      </c>
      <c r="AR1569" t="e">
        <f>VLOOKUP(A1569,Centros!$AC$2:$AE$347,3,FALSE)</f>
        <v>#N/A</v>
      </c>
      <c r="AS1569" t="e">
        <f t="shared" ref="AS1569:AS1632" si="114">+AP1569</f>
        <v>#N/A</v>
      </c>
      <c r="AT1569">
        <f t="shared" ref="AT1569:AT1632" si="115">+A1569</f>
        <v>0</v>
      </c>
    </row>
    <row r="1570" spans="23:46" x14ac:dyDescent="0.3">
      <c r="W1570"/>
      <c r="AN1570" t="e">
        <f t="shared" si="113"/>
        <v>#DIV/0!</v>
      </c>
      <c r="AO1570" t="str">
        <f t="shared" si="112"/>
        <v/>
      </c>
      <c r="AP1570" t="e">
        <f>VLOOKUP(AO1570,Centros!$AA$2:$AB$490,2,FALSE)</f>
        <v>#N/A</v>
      </c>
      <c r="AQ1570" t="e">
        <f>VLOOKUP(AP1570,Centros!$U$2:$V$490,2,FALSE)</f>
        <v>#N/A</v>
      </c>
      <c r="AR1570" t="e">
        <f>VLOOKUP(A1570,Centros!$AC$2:$AE$347,3,FALSE)</f>
        <v>#N/A</v>
      </c>
      <c r="AS1570" t="e">
        <f t="shared" si="114"/>
        <v>#N/A</v>
      </c>
      <c r="AT1570">
        <f t="shared" si="115"/>
        <v>0</v>
      </c>
    </row>
    <row r="1571" spans="23:46" x14ac:dyDescent="0.3">
      <c r="W1571"/>
      <c r="AN1571" t="e">
        <f t="shared" si="113"/>
        <v>#DIV/0!</v>
      </c>
      <c r="AO1571" t="str">
        <f t="shared" si="112"/>
        <v/>
      </c>
      <c r="AP1571" t="e">
        <f>VLOOKUP(AO1571,Centros!$AA$2:$AB$490,2,FALSE)</f>
        <v>#N/A</v>
      </c>
      <c r="AQ1571" t="e">
        <f>VLOOKUP(AP1571,Centros!$U$2:$V$490,2,FALSE)</f>
        <v>#N/A</v>
      </c>
      <c r="AR1571" t="e">
        <f>VLOOKUP(A1571,Centros!$AC$2:$AE$347,3,FALSE)</f>
        <v>#N/A</v>
      </c>
      <c r="AS1571" t="e">
        <f t="shared" si="114"/>
        <v>#N/A</v>
      </c>
      <c r="AT1571">
        <f t="shared" si="115"/>
        <v>0</v>
      </c>
    </row>
    <row r="1572" spans="23:46" x14ac:dyDescent="0.3">
      <c r="W1572"/>
      <c r="AN1572" t="e">
        <f t="shared" si="113"/>
        <v>#DIV/0!</v>
      </c>
      <c r="AO1572" t="str">
        <f t="shared" si="112"/>
        <v/>
      </c>
      <c r="AP1572" t="e">
        <f>VLOOKUP(AO1572,Centros!$AA$2:$AB$490,2,FALSE)</f>
        <v>#N/A</v>
      </c>
      <c r="AQ1572" t="e">
        <f>VLOOKUP(AP1572,Centros!$U$2:$V$490,2,FALSE)</f>
        <v>#N/A</v>
      </c>
      <c r="AR1572" t="e">
        <f>VLOOKUP(A1572,Centros!$AC$2:$AE$347,3,FALSE)</f>
        <v>#N/A</v>
      </c>
      <c r="AS1572" t="e">
        <f t="shared" si="114"/>
        <v>#N/A</v>
      </c>
      <c r="AT1572">
        <f t="shared" si="115"/>
        <v>0</v>
      </c>
    </row>
    <row r="1573" spans="23:46" x14ac:dyDescent="0.3">
      <c r="W1573"/>
      <c r="AN1573" t="e">
        <f t="shared" si="113"/>
        <v>#DIV/0!</v>
      </c>
      <c r="AO1573" t="str">
        <f t="shared" si="112"/>
        <v/>
      </c>
      <c r="AP1573" t="e">
        <f>VLOOKUP(AO1573,Centros!$AA$2:$AB$490,2,FALSE)</f>
        <v>#N/A</v>
      </c>
      <c r="AQ1573" t="e">
        <f>VLOOKUP(AP1573,Centros!$U$2:$V$490,2,FALSE)</f>
        <v>#N/A</v>
      </c>
      <c r="AR1573" t="e">
        <f>VLOOKUP(A1573,Centros!$AC$2:$AE$347,3,FALSE)</f>
        <v>#N/A</v>
      </c>
      <c r="AS1573" t="e">
        <f t="shared" si="114"/>
        <v>#N/A</v>
      </c>
      <c r="AT1573">
        <f t="shared" si="115"/>
        <v>0</v>
      </c>
    </row>
    <row r="1574" spans="23:46" x14ac:dyDescent="0.3">
      <c r="W1574"/>
      <c r="AN1574" t="e">
        <f t="shared" si="113"/>
        <v>#DIV/0!</v>
      </c>
      <c r="AO1574" t="str">
        <f t="shared" si="112"/>
        <v/>
      </c>
      <c r="AP1574" t="e">
        <f>VLOOKUP(AO1574,Centros!$AA$2:$AB$490,2,FALSE)</f>
        <v>#N/A</v>
      </c>
      <c r="AQ1574" t="e">
        <f>VLOOKUP(AP1574,Centros!$U$2:$V$490,2,FALSE)</f>
        <v>#N/A</v>
      </c>
      <c r="AR1574" t="e">
        <f>VLOOKUP(A1574,Centros!$AC$2:$AE$347,3,FALSE)</f>
        <v>#N/A</v>
      </c>
      <c r="AS1574" t="e">
        <f t="shared" si="114"/>
        <v>#N/A</v>
      </c>
      <c r="AT1574">
        <f t="shared" si="115"/>
        <v>0</v>
      </c>
    </row>
    <row r="1575" spans="23:46" x14ac:dyDescent="0.3">
      <c r="W1575"/>
      <c r="AN1575" t="e">
        <f t="shared" si="113"/>
        <v>#DIV/0!</v>
      </c>
      <c r="AO1575" t="str">
        <f t="shared" si="112"/>
        <v/>
      </c>
      <c r="AP1575" t="e">
        <f>VLOOKUP(AO1575,Centros!$AA$2:$AB$490,2,FALSE)</f>
        <v>#N/A</v>
      </c>
      <c r="AQ1575" t="e">
        <f>VLOOKUP(AP1575,Centros!$U$2:$V$490,2,FALSE)</f>
        <v>#N/A</v>
      </c>
      <c r="AR1575" t="e">
        <f>VLOOKUP(A1575,Centros!$AC$2:$AE$347,3,FALSE)</f>
        <v>#N/A</v>
      </c>
      <c r="AS1575" t="e">
        <f t="shared" si="114"/>
        <v>#N/A</v>
      </c>
      <c r="AT1575">
        <f t="shared" si="115"/>
        <v>0</v>
      </c>
    </row>
    <row r="1576" spans="23:46" x14ac:dyDescent="0.3">
      <c r="W1576"/>
      <c r="AN1576" t="e">
        <f t="shared" si="113"/>
        <v>#DIV/0!</v>
      </c>
      <c r="AO1576" t="str">
        <f t="shared" si="112"/>
        <v/>
      </c>
      <c r="AP1576" t="e">
        <f>VLOOKUP(AO1576,Centros!$AA$2:$AB$490,2,FALSE)</f>
        <v>#N/A</v>
      </c>
      <c r="AQ1576" t="e">
        <f>VLOOKUP(AP1576,Centros!$U$2:$V$490,2,FALSE)</f>
        <v>#N/A</v>
      </c>
      <c r="AR1576" t="e">
        <f>VLOOKUP(A1576,Centros!$AC$2:$AE$347,3,FALSE)</f>
        <v>#N/A</v>
      </c>
      <c r="AS1576" t="e">
        <f t="shared" si="114"/>
        <v>#N/A</v>
      </c>
      <c r="AT1576">
        <f t="shared" si="115"/>
        <v>0</v>
      </c>
    </row>
    <row r="1577" spans="23:46" x14ac:dyDescent="0.3">
      <c r="W1577"/>
      <c r="AN1577" t="e">
        <f t="shared" si="113"/>
        <v>#DIV/0!</v>
      </c>
      <c r="AO1577" t="str">
        <f t="shared" si="112"/>
        <v/>
      </c>
      <c r="AP1577" t="e">
        <f>VLOOKUP(AO1577,Centros!$AA$2:$AB$490,2,FALSE)</f>
        <v>#N/A</v>
      </c>
      <c r="AQ1577" t="e">
        <f>VLOOKUP(AP1577,Centros!$U$2:$V$490,2,FALSE)</f>
        <v>#N/A</v>
      </c>
      <c r="AR1577" t="e">
        <f>VLOOKUP(A1577,Centros!$AC$2:$AE$347,3,FALSE)</f>
        <v>#N/A</v>
      </c>
      <c r="AS1577" t="e">
        <f t="shared" si="114"/>
        <v>#N/A</v>
      </c>
      <c r="AT1577">
        <f t="shared" si="115"/>
        <v>0</v>
      </c>
    </row>
    <row r="1578" spans="23:46" x14ac:dyDescent="0.3">
      <c r="W1578"/>
      <c r="AN1578" t="e">
        <f t="shared" si="113"/>
        <v>#DIV/0!</v>
      </c>
      <c r="AO1578" t="str">
        <f t="shared" si="112"/>
        <v/>
      </c>
      <c r="AP1578" t="e">
        <f>VLOOKUP(AO1578,Centros!$AA$2:$AB$490,2,FALSE)</f>
        <v>#N/A</v>
      </c>
      <c r="AQ1578" t="e">
        <f>VLOOKUP(AP1578,Centros!$U$2:$V$490,2,FALSE)</f>
        <v>#N/A</v>
      </c>
      <c r="AR1578" t="e">
        <f>VLOOKUP(A1578,Centros!$AC$2:$AE$347,3,FALSE)</f>
        <v>#N/A</v>
      </c>
      <c r="AS1578" t="e">
        <f t="shared" si="114"/>
        <v>#N/A</v>
      </c>
      <c r="AT1578">
        <f t="shared" si="115"/>
        <v>0</v>
      </c>
    </row>
    <row r="1579" spans="23:46" x14ac:dyDescent="0.3">
      <c r="W1579"/>
      <c r="AN1579" t="e">
        <f t="shared" si="113"/>
        <v>#DIV/0!</v>
      </c>
      <c r="AO1579" t="str">
        <f t="shared" si="112"/>
        <v/>
      </c>
      <c r="AP1579" t="e">
        <f>VLOOKUP(AO1579,Centros!$AA$2:$AB$490,2,FALSE)</f>
        <v>#N/A</v>
      </c>
      <c r="AQ1579" t="e">
        <f>VLOOKUP(AP1579,Centros!$U$2:$V$490,2,FALSE)</f>
        <v>#N/A</v>
      </c>
      <c r="AR1579" t="e">
        <f>VLOOKUP(A1579,Centros!$AC$2:$AE$347,3,FALSE)</f>
        <v>#N/A</v>
      </c>
      <c r="AS1579" t="e">
        <f t="shared" si="114"/>
        <v>#N/A</v>
      </c>
      <c r="AT1579">
        <f t="shared" si="115"/>
        <v>0</v>
      </c>
    </row>
    <row r="1580" spans="23:46" x14ac:dyDescent="0.3">
      <c r="W1580"/>
      <c r="AN1580" t="e">
        <f t="shared" si="113"/>
        <v>#DIV/0!</v>
      </c>
      <c r="AO1580" t="str">
        <f t="shared" si="112"/>
        <v/>
      </c>
      <c r="AP1580" t="e">
        <f>VLOOKUP(AO1580,Centros!$AA$2:$AB$490,2,FALSE)</f>
        <v>#N/A</v>
      </c>
      <c r="AQ1580" t="e">
        <f>VLOOKUP(AP1580,Centros!$U$2:$V$490,2,FALSE)</f>
        <v>#N/A</v>
      </c>
      <c r="AR1580" t="e">
        <f>VLOOKUP(A1580,Centros!$AC$2:$AE$347,3,FALSE)</f>
        <v>#N/A</v>
      </c>
      <c r="AS1580" t="e">
        <f t="shared" si="114"/>
        <v>#N/A</v>
      </c>
      <c r="AT1580">
        <f t="shared" si="115"/>
        <v>0</v>
      </c>
    </row>
    <row r="1581" spans="23:46" x14ac:dyDescent="0.3">
      <c r="W1581"/>
      <c r="AN1581" t="e">
        <f t="shared" si="113"/>
        <v>#DIV/0!</v>
      </c>
      <c r="AO1581" t="str">
        <f t="shared" si="112"/>
        <v/>
      </c>
      <c r="AP1581" t="e">
        <f>VLOOKUP(AO1581,Centros!$AA$2:$AB$490,2,FALSE)</f>
        <v>#N/A</v>
      </c>
      <c r="AQ1581" t="e">
        <f>VLOOKUP(AP1581,Centros!$U$2:$V$490,2,FALSE)</f>
        <v>#N/A</v>
      </c>
      <c r="AR1581" t="e">
        <f>VLOOKUP(A1581,Centros!$AC$2:$AE$347,3,FALSE)</f>
        <v>#N/A</v>
      </c>
      <c r="AS1581" t="e">
        <f t="shared" si="114"/>
        <v>#N/A</v>
      </c>
      <c r="AT1581">
        <f t="shared" si="115"/>
        <v>0</v>
      </c>
    </row>
    <row r="1582" spans="23:46" x14ac:dyDescent="0.3">
      <c r="W1582"/>
      <c r="AN1582" t="e">
        <f t="shared" si="113"/>
        <v>#DIV/0!</v>
      </c>
      <c r="AO1582" t="str">
        <f t="shared" si="112"/>
        <v/>
      </c>
      <c r="AP1582" t="e">
        <f>VLOOKUP(AO1582,Centros!$AA$2:$AB$490,2,FALSE)</f>
        <v>#N/A</v>
      </c>
      <c r="AQ1582" t="e">
        <f>VLOOKUP(AP1582,Centros!$U$2:$V$490,2,FALSE)</f>
        <v>#N/A</v>
      </c>
      <c r="AR1582" t="e">
        <f>VLOOKUP(A1582,Centros!$AC$2:$AE$347,3,FALSE)</f>
        <v>#N/A</v>
      </c>
      <c r="AS1582" t="e">
        <f t="shared" si="114"/>
        <v>#N/A</v>
      </c>
      <c r="AT1582">
        <f t="shared" si="115"/>
        <v>0</v>
      </c>
    </row>
    <row r="1583" spans="23:46" x14ac:dyDescent="0.3">
      <c r="W1583"/>
      <c r="AN1583" t="e">
        <f t="shared" si="113"/>
        <v>#DIV/0!</v>
      </c>
      <c r="AO1583" t="str">
        <f t="shared" si="112"/>
        <v/>
      </c>
      <c r="AP1583" t="e">
        <f>VLOOKUP(AO1583,Centros!$AA$2:$AB$490,2,FALSE)</f>
        <v>#N/A</v>
      </c>
      <c r="AQ1583" t="e">
        <f>VLOOKUP(AP1583,Centros!$U$2:$V$490,2,FALSE)</f>
        <v>#N/A</v>
      </c>
      <c r="AR1583" t="e">
        <f>VLOOKUP(A1583,Centros!$AC$2:$AE$347,3,FALSE)</f>
        <v>#N/A</v>
      </c>
      <c r="AS1583" t="e">
        <f t="shared" si="114"/>
        <v>#N/A</v>
      </c>
      <c r="AT1583">
        <f t="shared" si="115"/>
        <v>0</v>
      </c>
    </row>
    <row r="1584" spans="23:46" x14ac:dyDescent="0.3">
      <c r="W1584"/>
      <c r="AN1584" t="e">
        <f t="shared" si="113"/>
        <v>#DIV/0!</v>
      </c>
      <c r="AO1584" t="str">
        <f t="shared" si="112"/>
        <v/>
      </c>
      <c r="AP1584" t="e">
        <f>VLOOKUP(AO1584,Centros!$AA$2:$AB$490,2,FALSE)</f>
        <v>#N/A</v>
      </c>
      <c r="AQ1584" t="e">
        <f>VLOOKUP(AP1584,Centros!$U$2:$V$490,2,FALSE)</f>
        <v>#N/A</v>
      </c>
      <c r="AR1584" t="e">
        <f>VLOOKUP(A1584,Centros!$AC$2:$AE$347,3,FALSE)</f>
        <v>#N/A</v>
      </c>
      <c r="AS1584" t="e">
        <f t="shared" si="114"/>
        <v>#N/A</v>
      </c>
      <c r="AT1584">
        <f t="shared" si="115"/>
        <v>0</v>
      </c>
    </row>
    <row r="1585" spans="23:46" x14ac:dyDescent="0.3">
      <c r="W1585"/>
      <c r="AN1585" t="e">
        <f t="shared" si="113"/>
        <v>#DIV/0!</v>
      </c>
      <c r="AO1585" t="str">
        <f t="shared" si="112"/>
        <v/>
      </c>
      <c r="AP1585" t="e">
        <f>VLOOKUP(AO1585,Centros!$AA$2:$AB$490,2,FALSE)</f>
        <v>#N/A</v>
      </c>
      <c r="AQ1585" t="e">
        <f>VLOOKUP(AP1585,Centros!$U$2:$V$490,2,FALSE)</f>
        <v>#N/A</v>
      </c>
      <c r="AR1585" t="e">
        <f>VLOOKUP(A1585,Centros!$AC$2:$AE$347,3,FALSE)</f>
        <v>#N/A</v>
      </c>
      <c r="AS1585" t="e">
        <f t="shared" si="114"/>
        <v>#N/A</v>
      </c>
      <c r="AT1585">
        <f t="shared" si="115"/>
        <v>0</v>
      </c>
    </row>
    <row r="1586" spans="23:46" x14ac:dyDescent="0.3">
      <c r="W1586"/>
      <c r="AN1586" t="e">
        <f t="shared" si="113"/>
        <v>#DIV/0!</v>
      </c>
      <c r="AO1586" t="str">
        <f t="shared" si="112"/>
        <v/>
      </c>
      <c r="AP1586" t="e">
        <f>VLOOKUP(AO1586,Centros!$AA$2:$AB$490,2,FALSE)</f>
        <v>#N/A</v>
      </c>
      <c r="AQ1586" t="e">
        <f>VLOOKUP(AP1586,Centros!$U$2:$V$490,2,FALSE)</f>
        <v>#N/A</v>
      </c>
      <c r="AR1586" t="e">
        <f>VLOOKUP(A1586,Centros!$AC$2:$AE$347,3,FALSE)</f>
        <v>#N/A</v>
      </c>
      <c r="AS1586" t="e">
        <f t="shared" si="114"/>
        <v>#N/A</v>
      </c>
      <c r="AT1586">
        <f t="shared" si="115"/>
        <v>0</v>
      </c>
    </row>
    <row r="1587" spans="23:46" x14ac:dyDescent="0.3">
      <c r="W1587"/>
      <c r="AN1587" t="e">
        <f t="shared" si="113"/>
        <v>#DIV/0!</v>
      </c>
      <c r="AO1587" t="str">
        <f t="shared" si="112"/>
        <v/>
      </c>
      <c r="AP1587" t="e">
        <f>VLOOKUP(AO1587,Centros!$AA$2:$AB$490,2,FALSE)</f>
        <v>#N/A</v>
      </c>
      <c r="AQ1587" t="e">
        <f>VLOOKUP(AP1587,Centros!$U$2:$V$490,2,FALSE)</f>
        <v>#N/A</v>
      </c>
      <c r="AR1587" t="e">
        <f>VLOOKUP(A1587,Centros!$AC$2:$AE$347,3,FALSE)</f>
        <v>#N/A</v>
      </c>
      <c r="AS1587" t="e">
        <f t="shared" si="114"/>
        <v>#N/A</v>
      </c>
      <c r="AT1587">
        <f t="shared" si="115"/>
        <v>0</v>
      </c>
    </row>
    <row r="1588" spans="23:46" x14ac:dyDescent="0.3">
      <c r="W1588"/>
      <c r="AN1588" t="e">
        <f t="shared" si="113"/>
        <v>#DIV/0!</v>
      </c>
      <c r="AO1588" t="str">
        <f t="shared" si="112"/>
        <v/>
      </c>
      <c r="AP1588" t="e">
        <f>VLOOKUP(AO1588,Centros!$AA$2:$AB$490,2,FALSE)</f>
        <v>#N/A</v>
      </c>
      <c r="AQ1588" t="e">
        <f>VLOOKUP(AP1588,Centros!$U$2:$V$490,2,FALSE)</f>
        <v>#N/A</v>
      </c>
      <c r="AR1588" t="e">
        <f>VLOOKUP(A1588,Centros!$AC$2:$AE$347,3,FALSE)</f>
        <v>#N/A</v>
      </c>
      <c r="AS1588" t="e">
        <f t="shared" si="114"/>
        <v>#N/A</v>
      </c>
      <c r="AT1588">
        <f t="shared" si="115"/>
        <v>0</v>
      </c>
    </row>
    <row r="1589" spans="23:46" x14ac:dyDescent="0.3">
      <c r="W1589"/>
      <c r="AN1589" t="e">
        <f t="shared" si="113"/>
        <v>#DIV/0!</v>
      </c>
      <c r="AO1589" t="str">
        <f t="shared" si="112"/>
        <v/>
      </c>
      <c r="AP1589" t="e">
        <f>VLOOKUP(AO1589,Centros!$AA$2:$AB$490,2,FALSE)</f>
        <v>#N/A</v>
      </c>
      <c r="AQ1589" t="e">
        <f>VLOOKUP(AP1589,Centros!$U$2:$V$490,2,FALSE)</f>
        <v>#N/A</v>
      </c>
      <c r="AR1589" t="e">
        <f>VLOOKUP(A1589,Centros!$AC$2:$AE$347,3,FALSE)</f>
        <v>#N/A</v>
      </c>
      <c r="AS1589" t="e">
        <f t="shared" si="114"/>
        <v>#N/A</v>
      </c>
      <c r="AT1589">
        <f t="shared" si="115"/>
        <v>0</v>
      </c>
    </row>
    <row r="1590" spans="23:46" x14ac:dyDescent="0.3">
      <c r="W1590"/>
      <c r="AN1590" t="e">
        <f t="shared" si="113"/>
        <v>#DIV/0!</v>
      </c>
      <c r="AO1590" t="str">
        <f t="shared" si="112"/>
        <v/>
      </c>
      <c r="AP1590" t="e">
        <f>VLOOKUP(AO1590,Centros!$AA$2:$AB$490,2,FALSE)</f>
        <v>#N/A</v>
      </c>
      <c r="AQ1590" t="e">
        <f>VLOOKUP(AP1590,Centros!$U$2:$V$490,2,FALSE)</f>
        <v>#N/A</v>
      </c>
      <c r="AR1590" t="e">
        <f>VLOOKUP(A1590,Centros!$AC$2:$AE$347,3,FALSE)</f>
        <v>#N/A</v>
      </c>
      <c r="AS1590" t="e">
        <f t="shared" si="114"/>
        <v>#N/A</v>
      </c>
      <c r="AT1590">
        <f t="shared" si="115"/>
        <v>0</v>
      </c>
    </row>
    <row r="1591" spans="23:46" x14ac:dyDescent="0.3">
      <c r="W1591"/>
      <c r="AN1591" t="e">
        <f t="shared" si="113"/>
        <v>#DIV/0!</v>
      </c>
      <c r="AO1591" t="str">
        <f t="shared" si="112"/>
        <v/>
      </c>
      <c r="AP1591" t="e">
        <f>VLOOKUP(AO1591,Centros!$AA$2:$AB$490,2,FALSE)</f>
        <v>#N/A</v>
      </c>
      <c r="AQ1591" t="e">
        <f>VLOOKUP(AP1591,Centros!$U$2:$V$490,2,FALSE)</f>
        <v>#N/A</v>
      </c>
      <c r="AR1591" t="e">
        <f>VLOOKUP(A1591,Centros!$AC$2:$AE$347,3,FALSE)</f>
        <v>#N/A</v>
      </c>
      <c r="AS1591" t="e">
        <f t="shared" si="114"/>
        <v>#N/A</v>
      </c>
      <c r="AT1591">
        <f t="shared" si="115"/>
        <v>0</v>
      </c>
    </row>
    <row r="1592" spans="23:46" x14ac:dyDescent="0.3">
      <c r="W1592"/>
      <c r="AN1592" t="e">
        <f t="shared" si="113"/>
        <v>#DIV/0!</v>
      </c>
      <c r="AO1592" t="str">
        <f t="shared" si="112"/>
        <v/>
      </c>
      <c r="AP1592" t="e">
        <f>VLOOKUP(AO1592,Centros!$AA$2:$AB$490,2,FALSE)</f>
        <v>#N/A</v>
      </c>
      <c r="AQ1592" t="e">
        <f>VLOOKUP(AP1592,Centros!$U$2:$V$490,2,FALSE)</f>
        <v>#N/A</v>
      </c>
      <c r="AR1592" t="e">
        <f>VLOOKUP(A1592,Centros!$AC$2:$AE$347,3,FALSE)</f>
        <v>#N/A</v>
      </c>
      <c r="AS1592" t="e">
        <f t="shared" si="114"/>
        <v>#N/A</v>
      </c>
      <c r="AT1592">
        <f t="shared" si="115"/>
        <v>0</v>
      </c>
    </row>
    <row r="1593" spans="23:46" x14ac:dyDescent="0.3">
      <c r="W1593"/>
      <c r="AN1593" t="e">
        <f t="shared" si="113"/>
        <v>#DIV/0!</v>
      </c>
      <c r="AO1593" t="str">
        <f t="shared" si="112"/>
        <v/>
      </c>
      <c r="AP1593" t="e">
        <f>VLOOKUP(AO1593,Centros!$AA$2:$AB$490,2,FALSE)</f>
        <v>#N/A</v>
      </c>
      <c r="AQ1593" t="e">
        <f>VLOOKUP(AP1593,Centros!$U$2:$V$490,2,FALSE)</f>
        <v>#N/A</v>
      </c>
      <c r="AR1593" t="e">
        <f>VLOOKUP(A1593,Centros!$AC$2:$AE$347,3,FALSE)</f>
        <v>#N/A</v>
      </c>
      <c r="AS1593" t="e">
        <f t="shared" si="114"/>
        <v>#N/A</v>
      </c>
      <c r="AT1593">
        <f t="shared" si="115"/>
        <v>0</v>
      </c>
    </row>
    <row r="1594" spans="23:46" x14ac:dyDescent="0.3">
      <c r="W1594"/>
      <c r="AN1594" t="e">
        <f t="shared" si="113"/>
        <v>#DIV/0!</v>
      </c>
      <c r="AO1594" t="str">
        <f t="shared" si="112"/>
        <v/>
      </c>
      <c r="AP1594" t="e">
        <f>VLOOKUP(AO1594,Centros!$AA$2:$AB$490,2,FALSE)</f>
        <v>#N/A</v>
      </c>
      <c r="AQ1594" t="e">
        <f>VLOOKUP(AP1594,Centros!$U$2:$V$490,2,FALSE)</f>
        <v>#N/A</v>
      </c>
      <c r="AR1594" t="e">
        <f>VLOOKUP(A1594,Centros!$AC$2:$AE$347,3,FALSE)</f>
        <v>#N/A</v>
      </c>
      <c r="AS1594" t="e">
        <f t="shared" si="114"/>
        <v>#N/A</v>
      </c>
      <c r="AT1594">
        <f t="shared" si="115"/>
        <v>0</v>
      </c>
    </row>
    <row r="1595" spans="23:46" x14ac:dyDescent="0.3">
      <c r="W1595"/>
      <c r="AN1595" t="e">
        <f t="shared" si="113"/>
        <v>#DIV/0!</v>
      </c>
      <c r="AO1595" t="str">
        <f t="shared" si="112"/>
        <v/>
      </c>
      <c r="AP1595" t="e">
        <f>VLOOKUP(AO1595,Centros!$AA$2:$AB$490,2,FALSE)</f>
        <v>#N/A</v>
      </c>
      <c r="AQ1595" t="e">
        <f>VLOOKUP(AP1595,Centros!$U$2:$V$490,2,FALSE)</f>
        <v>#N/A</v>
      </c>
      <c r="AR1595" t="e">
        <f>VLOOKUP(A1595,Centros!$AC$2:$AE$347,3,FALSE)</f>
        <v>#N/A</v>
      </c>
      <c r="AS1595" t="e">
        <f t="shared" si="114"/>
        <v>#N/A</v>
      </c>
      <c r="AT1595">
        <f t="shared" si="115"/>
        <v>0</v>
      </c>
    </row>
    <row r="1596" spans="23:46" x14ac:dyDescent="0.3">
      <c r="W1596"/>
      <c r="AN1596" t="e">
        <f t="shared" si="113"/>
        <v>#DIV/0!</v>
      </c>
      <c r="AO1596" t="str">
        <f t="shared" si="112"/>
        <v/>
      </c>
      <c r="AP1596" t="e">
        <f>VLOOKUP(AO1596,Centros!$AA$2:$AB$490,2,FALSE)</f>
        <v>#N/A</v>
      </c>
      <c r="AQ1596" t="e">
        <f>VLOOKUP(AP1596,Centros!$U$2:$V$490,2,FALSE)</f>
        <v>#N/A</v>
      </c>
      <c r="AR1596" t="e">
        <f>VLOOKUP(A1596,Centros!$AC$2:$AE$347,3,FALSE)</f>
        <v>#N/A</v>
      </c>
      <c r="AS1596" t="e">
        <f t="shared" si="114"/>
        <v>#N/A</v>
      </c>
      <c r="AT1596">
        <f t="shared" si="115"/>
        <v>0</v>
      </c>
    </row>
    <row r="1597" spans="23:46" x14ac:dyDescent="0.3">
      <c r="W1597"/>
      <c r="AN1597" t="e">
        <f t="shared" si="113"/>
        <v>#DIV/0!</v>
      </c>
      <c r="AO1597" t="str">
        <f t="shared" si="112"/>
        <v/>
      </c>
      <c r="AP1597" t="e">
        <f>VLOOKUP(AO1597,Centros!$AA$2:$AB$490,2,FALSE)</f>
        <v>#N/A</v>
      </c>
      <c r="AQ1597" t="e">
        <f>VLOOKUP(AP1597,Centros!$U$2:$V$490,2,FALSE)</f>
        <v>#N/A</v>
      </c>
      <c r="AR1597" t="e">
        <f>VLOOKUP(A1597,Centros!$AC$2:$AE$347,3,FALSE)</f>
        <v>#N/A</v>
      </c>
      <c r="AS1597" t="e">
        <f t="shared" si="114"/>
        <v>#N/A</v>
      </c>
      <c r="AT1597">
        <f t="shared" si="115"/>
        <v>0</v>
      </c>
    </row>
    <row r="1598" spans="23:46" x14ac:dyDescent="0.3">
      <c r="W1598"/>
      <c r="AN1598" t="e">
        <f t="shared" si="113"/>
        <v>#DIV/0!</v>
      </c>
      <c r="AO1598" t="str">
        <f t="shared" si="112"/>
        <v/>
      </c>
      <c r="AP1598" t="e">
        <f>VLOOKUP(AO1598,Centros!$AA$2:$AB$490,2,FALSE)</f>
        <v>#N/A</v>
      </c>
      <c r="AQ1598" t="e">
        <f>VLOOKUP(AP1598,Centros!$U$2:$V$490,2,FALSE)</f>
        <v>#N/A</v>
      </c>
      <c r="AR1598" t="e">
        <f>VLOOKUP(A1598,Centros!$AC$2:$AE$347,3,FALSE)</f>
        <v>#N/A</v>
      </c>
      <c r="AS1598" t="e">
        <f t="shared" si="114"/>
        <v>#N/A</v>
      </c>
      <c r="AT1598">
        <f t="shared" si="115"/>
        <v>0</v>
      </c>
    </row>
    <row r="1599" spans="23:46" x14ac:dyDescent="0.3">
      <c r="W1599"/>
      <c r="AN1599" t="e">
        <f t="shared" si="113"/>
        <v>#DIV/0!</v>
      </c>
      <c r="AO1599" t="str">
        <f t="shared" si="112"/>
        <v/>
      </c>
      <c r="AP1599" t="e">
        <f>VLOOKUP(AO1599,Centros!$AA$2:$AB$490,2,FALSE)</f>
        <v>#N/A</v>
      </c>
      <c r="AQ1599" t="e">
        <f>VLOOKUP(AP1599,Centros!$U$2:$V$490,2,FALSE)</f>
        <v>#N/A</v>
      </c>
      <c r="AR1599" t="e">
        <f>VLOOKUP(A1599,Centros!$AC$2:$AE$347,3,FALSE)</f>
        <v>#N/A</v>
      </c>
      <c r="AS1599" t="e">
        <f t="shared" si="114"/>
        <v>#N/A</v>
      </c>
      <c r="AT1599">
        <f t="shared" si="115"/>
        <v>0</v>
      </c>
    </row>
    <row r="1600" spans="23:46" x14ac:dyDescent="0.3">
      <c r="W1600"/>
      <c r="AN1600" t="e">
        <f t="shared" si="113"/>
        <v>#DIV/0!</v>
      </c>
      <c r="AO1600" t="str">
        <f t="shared" si="112"/>
        <v/>
      </c>
      <c r="AP1600" t="e">
        <f>VLOOKUP(AO1600,Centros!$AA$2:$AB$490,2,FALSE)</f>
        <v>#N/A</v>
      </c>
      <c r="AQ1600" t="e">
        <f>VLOOKUP(AP1600,Centros!$U$2:$V$490,2,FALSE)</f>
        <v>#N/A</v>
      </c>
      <c r="AR1600" t="e">
        <f>VLOOKUP(A1600,Centros!$AC$2:$AE$347,3,FALSE)</f>
        <v>#N/A</v>
      </c>
      <c r="AS1600" t="e">
        <f t="shared" si="114"/>
        <v>#N/A</v>
      </c>
      <c r="AT1600">
        <f t="shared" si="115"/>
        <v>0</v>
      </c>
    </row>
    <row r="1601" spans="1:46" x14ac:dyDescent="0.3">
      <c r="W1601"/>
      <c r="AN1601" t="e">
        <f t="shared" si="113"/>
        <v>#DIV/0!</v>
      </c>
      <c r="AO1601" t="str">
        <f t="shared" si="112"/>
        <v/>
      </c>
      <c r="AP1601" t="e">
        <f>VLOOKUP(AO1601,Centros!$AA$2:$AB$490,2,FALSE)</f>
        <v>#N/A</v>
      </c>
      <c r="AQ1601" t="e">
        <f>VLOOKUP(AP1601,Centros!$U$2:$V$490,2,FALSE)</f>
        <v>#N/A</v>
      </c>
      <c r="AR1601" t="e">
        <f>VLOOKUP(A1601,Centros!$AC$2:$AE$347,3,FALSE)</f>
        <v>#N/A</v>
      </c>
      <c r="AS1601" t="e">
        <f t="shared" si="114"/>
        <v>#N/A</v>
      </c>
      <c r="AT1601">
        <f t="shared" si="115"/>
        <v>0</v>
      </c>
    </row>
    <row r="1602" spans="1:46" x14ac:dyDescent="0.3">
      <c r="W1602"/>
      <c r="AN1602" t="e">
        <f t="shared" si="113"/>
        <v>#DIV/0!</v>
      </c>
      <c r="AO1602" t="str">
        <f t="shared" si="112"/>
        <v/>
      </c>
      <c r="AP1602" t="e">
        <f>VLOOKUP(AO1602,Centros!$AA$2:$AB$490,2,FALSE)</f>
        <v>#N/A</v>
      </c>
      <c r="AQ1602" t="e">
        <f>VLOOKUP(AP1602,Centros!$U$2:$V$490,2,FALSE)</f>
        <v>#N/A</v>
      </c>
      <c r="AR1602" t="e">
        <f>VLOOKUP(A1602,Centros!$AC$2:$AE$347,3,FALSE)</f>
        <v>#N/A</v>
      </c>
      <c r="AS1602" t="e">
        <f t="shared" si="114"/>
        <v>#N/A</v>
      </c>
      <c r="AT1602">
        <f t="shared" si="115"/>
        <v>0</v>
      </c>
    </row>
    <row r="1603" spans="1:46" x14ac:dyDescent="0.3">
      <c r="W1603"/>
      <c r="AN1603" t="e">
        <f t="shared" si="113"/>
        <v>#DIV/0!</v>
      </c>
      <c r="AO1603" t="str">
        <f t="shared" si="112"/>
        <v/>
      </c>
      <c r="AP1603" t="e">
        <f>VLOOKUP(AO1603,Centros!$AA$2:$AB$490,2,FALSE)</f>
        <v>#N/A</v>
      </c>
      <c r="AQ1603" t="e">
        <f>VLOOKUP(AP1603,Centros!$U$2:$V$490,2,FALSE)</f>
        <v>#N/A</v>
      </c>
      <c r="AR1603" t="e">
        <f>VLOOKUP(A1603,Centros!$AC$2:$AE$347,3,FALSE)</f>
        <v>#N/A</v>
      </c>
      <c r="AS1603" t="e">
        <f t="shared" si="114"/>
        <v>#N/A</v>
      </c>
      <c r="AT1603">
        <f t="shared" si="115"/>
        <v>0</v>
      </c>
    </row>
    <row r="1604" spans="1:46" x14ac:dyDescent="0.3">
      <c r="W1604"/>
      <c r="AN1604" t="e">
        <f t="shared" si="113"/>
        <v>#DIV/0!</v>
      </c>
      <c r="AO1604" t="str">
        <f t="shared" si="112"/>
        <v/>
      </c>
      <c r="AP1604" t="e">
        <f>VLOOKUP(AO1604,Centros!$AA$2:$AB$490,2,FALSE)</f>
        <v>#N/A</v>
      </c>
      <c r="AQ1604" t="e">
        <f>VLOOKUP(AP1604,Centros!$U$2:$V$490,2,FALSE)</f>
        <v>#N/A</v>
      </c>
      <c r="AR1604" t="e">
        <f>VLOOKUP(A1604,Centros!$AC$2:$AE$347,3,FALSE)</f>
        <v>#N/A</v>
      </c>
      <c r="AS1604" t="e">
        <f t="shared" si="114"/>
        <v>#N/A</v>
      </c>
      <c r="AT1604">
        <f t="shared" si="115"/>
        <v>0</v>
      </c>
    </row>
    <row r="1605" spans="1:46" x14ac:dyDescent="0.3">
      <c r="W1605"/>
      <c r="AN1605" t="e">
        <f t="shared" si="113"/>
        <v>#DIV/0!</v>
      </c>
      <c r="AO1605" t="str">
        <f t="shared" si="112"/>
        <v/>
      </c>
      <c r="AP1605" t="e">
        <f>VLOOKUP(AO1605,Centros!$AA$2:$AB$490,2,FALSE)</f>
        <v>#N/A</v>
      </c>
      <c r="AQ1605" t="e">
        <f>VLOOKUP(AP1605,Centros!$U$2:$V$490,2,FALSE)</f>
        <v>#N/A</v>
      </c>
      <c r="AR1605" t="e">
        <f>VLOOKUP(A1605,Centros!$AC$2:$AE$347,3,FALSE)</f>
        <v>#N/A</v>
      </c>
      <c r="AS1605" t="e">
        <f t="shared" si="114"/>
        <v>#N/A</v>
      </c>
      <c r="AT1605">
        <f t="shared" si="115"/>
        <v>0</v>
      </c>
    </row>
    <row r="1606" spans="1:46" x14ac:dyDescent="0.3">
      <c r="W1606"/>
      <c r="AN1606" t="e">
        <f t="shared" si="113"/>
        <v>#DIV/0!</v>
      </c>
      <c r="AO1606" t="str">
        <f t="shared" si="112"/>
        <v/>
      </c>
      <c r="AP1606" t="e">
        <f>VLOOKUP(AO1606,Centros!$AA$2:$AB$490,2,FALSE)</f>
        <v>#N/A</v>
      </c>
      <c r="AQ1606" t="e">
        <f>VLOOKUP(AP1606,Centros!$U$2:$V$490,2,FALSE)</f>
        <v>#N/A</v>
      </c>
      <c r="AR1606" t="e">
        <f>VLOOKUP(A1606,Centros!$AC$2:$AE$347,3,FALSE)</f>
        <v>#N/A</v>
      </c>
      <c r="AS1606" t="e">
        <f t="shared" si="114"/>
        <v>#N/A</v>
      </c>
      <c r="AT1606">
        <f t="shared" si="115"/>
        <v>0</v>
      </c>
    </row>
    <row r="1607" spans="1:46" x14ac:dyDescent="0.3">
      <c r="W1607"/>
      <c r="AN1607" t="e">
        <f t="shared" si="113"/>
        <v>#DIV/0!</v>
      </c>
      <c r="AO1607" t="str">
        <f t="shared" si="112"/>
        <v/>
      </c>
      <c r="AP1607" t="e">
        <f>VLOOKUP(AO1607,Centros!$AA$2:$AB$490,2,FALSE)</f>
        <v>#N/A</v>
      </c>
      <c r="AQ1607" t="e">
        <f>VLOOKUP(AP1607,Centros!$U$2:$V$490,2,FALSE)</f>
        <v>#N/A</v>
      </c>
      <c r="AR1607" t="e">
        <f>VLOOKUP(A1607,Centros!$AC$2:$AE$347,3,FALSE)</f>
        <v>#N/A</v>
      </c>
      <c r="AS1607" t="e">
        <f t="shared" si="114"/>
        <v>#N/A</v>
      </c>
      <c r="AT1607">
        <f t="shared" si="115"/>
        <v>0</v>
      </c>
    </row>
    <row r="1608" spans="1:46" x14ac:dyDescent="0.3">
      <c r="A1608" s="70"/>
      <c r="B1608" s="70"/>
      <c r="C1608" s="71"/>
      <c r="D1608" s="71"/>
      <c r="E1608" s="71"/>
      <c r="F1608" s="108"/>
      <c r="G1608" s="72"/>
      <c r="H1608" s="71"/>
      <c r="I1608" s="71"/>
      <c r="J1608" s="71"/>
      <c r="K1608" s="71"/>
      <c r="L1608" s="71"/>
      <c r="M1608" s="71"/>
      <c r="N1608" s="71"/>
      <c r="O1608" s="71"/>
      <c r="P1608" s="70"/>
      <c r="Q1608" s="71"/>
      <c r="R1608" s="70"/>
      <c r="S1608" s="72"/>
      <c r="T1608" s="71"/>
      <c r="U1608" s="71"/>
      <c r="V1608" s="72"/>
      <c r="W1608" s="70"/>
      <c r="X1608" s="71"/>
      <c r="Y1608" s="71"/>
      <c r="Z1608" s="70"/>
      <c r="AA1608" s="70"/>
      <c r="AB1608" s="71"/>
      <c r="AC1608" s="71"/>
      <c r="AD1608" s="71"/>
      <c r="AE1608" s="71"/>
      <c r="AF1608" s="71"/>
      <c r="AG1608" s="71"/>
      <c r="AH1608" s="73"/>
      <c r="AI1608" s="73"/>
      <c r="AJ1608" s="73"/>
      <c r="AK1608" s="70"/>
      <c r="AL1608" s="73"/>
      <c r="AM1608" s="73"/>
      <c r="AN1608" s="4" t="e">
        <f t="shared" si="113"/>
        <v>#DIV/0!</v>
      </c>
      <c r="AO1608" s="57" t="str">
        <f t="shared" si="112"/>
        <v/>
      </c>
      <c r="AP1608" s="58" t="e">
        <f>VLOOKUP(AO1608,Centros!$AA$2:$AB$490,2,FALSE)</f>
        <v>#N/A</v>
      </c>
      <c r="AQ1608" s="58" t="e">
        <f>VLOOKUP(AP1608,Centros!$U$2:$V$490,2,FALSE)</f>
        <v>#N/A</v>
      </c>
      <c r="AR1608" s="58" t="e">
        <f>VLOOKUP(A1608,Centros!$AC$2:$AE$347,3,FALSE)</f>
        <v>#N/A</v>
      </c>
      <c r="AS1608" s="58" t="e">
        <f t="shared" si="114"/>
        <v>#N/A</v>
      </c>
      <c r="AT1608" s="59">
        <f t="shared" si="115"/>
        <v>0</v>
      </c>
    </row>
    <row r="1609" spans="1:46" x14ac:dyDescent="0.3">
      <c r="A1609" s="70"/>
      <c r="B1609" s="70"/>
      <c r="C1609" s="71"/>
      <c r="D1609" s="71"/>
      <c r="E1609" s="71"/>
      <c r="F1609" s="108"/>
      <c r="G1609" s="72"/>
      <c r="H1609" s="71"/>
      <c r="I1609" s="71"/>
      <c r="J1609" s="71"/>
      <c r="K1609" s="71"/>
      <c r="L1609" s="71"/>
      <c r="M1609" s="71"/>
      <c r="N1609" s="71"/>
      <c r="O1609" s="71"/>
      <c r="P1609" s="70"/>
      <c r="Q1609" s="71"/>
      <c r="R1609" s="70"/>
      <c r="S1609" s="72"/>
      <c r="T1609" s="71"/>
      <c r="U1609" s="71"/>
      <c r="V1609" s="72"/>
      <c r="W1609" s="70"/>
      <c r="X1609" s="71"/>
      <c r="Y1609" s="71"/>
      <c r="Z1609" s="70"/>
      <c r="AA1609" s="70"/>
      <c r="AB1609" s="71"/>
      <c r="AC1609" s="71"/>
      <c r="AD1609" s="71"/>
      <c r="AE1609" s="71"/>
      <c r="AF1609" s="71"/>
      <c r="AG1609" s="71"/>
      <c r="AH1609" s="73"/>
      <c r="AI1609" s="73"/>
      <c r="AJ1609" s="73"/>
      <c r="AK1609" s="70"/>
      <c r="AL1609" s="73"/>
      <c r="AM1609" s="73"/>
      <c r="AN1609" s="4" t="e">
        <f t="shared" si="113"/>
        <v>#DIV/0!</v>
      </c>
      <c r="AO1609" s="57" t="str">
        <f t="shared" si="112"/>
        <v/>
      </c>
      <c r="AP1609" s="58" t="e">
        <f>VLOOKUP(AO1609,Centros!$AA$2:$AB$490,2,FALSE)</f>
        <v>#N/A</v>
      </c>
      <c r="AQ1609" s="58" t="e">
        <f>VLOOKUP(AP1609,Centros!$U$2:$V$490,2,FALSE)</f>
        <v>#N/A</v>
      </c>
      <c r="AR1609" s="58" t="e">
        <f>VLOOKUP(A1609,Centros!$AC$2:$AE$347,3,FALSE)</f>
        <v>#N/A</v>
      </c>
      <c r="AS1609" s="58" t="e">
        <f t="shared" si="114"/>
        <v>#N/A</v>
      </c>
      <c r="AT1609" s="59">
        <f t="shared" si="115"/>
        <v>0</v>
      </c>
    </row>
    <row r="1610" spans="1:46" x14ac:dyDescent="0.3">
      <c r="A1610" s="70"/>
      <c r="B1610" s="70"/>
      <c r="C1610" s="71"/>
      <c r="D1610" s="71"/>
      <c r="E1610" s="71"/>
      <c r="F1610" s="108"/>
      <c r="G1610" s="72"/>
      <c r="H1610" s="71"/>
      <c r="I1610" s="71"/>
      <c r="J1610" s="71"/>
      <c r="K1610" s="71"/>
      <c r="L1610" s="71"/>
      <c r="M1610" s="71"/>
      <c r="N1610" s="71"/>
      <c r="O1610" s="71"/>
      <c r="P1610" s="70"/>
      <c r="Q1610" s="71"/>
      <c r="R1610" s="70"/>
      <c r="S1610" s="72"/>
      <c r="T1610" s="71"/>
      <c r="U1610" s="71"/>
      <c r="V1610" s="72"/>
      <c r="W1610" s="70"/>
      <c r="X1610" s="71"/>
      <c r="Y1610" s="71"/>
      <c r="Z1610" s="70"/>
      <c r="AA1610" s="70"/>
      <c r="AB1610" s="71"/>
      <c r="AC1610" s="71"/>
      <c r="AD1610" s="71"/>
      <c r="AE1610" s="71"/>
      <c r="AF1610" s="71"/>
      <c r="AG1610" s="71"/>
      <c r="AH1610" s="73"/>
      <c r="AI1610" s="73"/>
      <c r="AJ1610" s="73"/>
      <c r="AK1610" s="70"/>
      <c r="AL1610" s="73"/>
      <c r="AM1610" s="73"/>
      <c r="AN1610" s="4" t="e">
        <f t="shared" si="113"/>
        <v>#DIV/0!</v>
      </c>
      <c r="AO1610" s="57" t="str">
        <f t="shared" si="112"/>
        <v/>
      </c>
      <c r="AP1610" s="58" t="e">
        <f>VLOOKUP(AO1610,Centros!$AA$2:$AB$490,2,FALSE)</f>
        <v>#N/A</v>
      </c>
      <c r="AQ1610" s="58" t="e">
        <f>VLOOKUP(AP1610,Centros!$U$2:$V$490,2,FALSE)</f>
        <v>#N/A</v>
      </c>
      <c r="AR1610" s="58" t="e">
        <f>VLOOKUP(A1610,Centros!$AC$2:$AE$347,3,FALSE)</f>
        <v>#N/A</v>
      </c>
      <c r="AS1610" s="58" t="e">
        <f t="shared" si="114"/>
        <v>#N/A</v>
      </c>
      <c r="AT1610" s="59">
        <f t="shared" si="115"/>
        <v>0</v>
      </c>
    </row>
    <row r="1611" spans="1:46" x14ac:dyDescent="0.3">
      <c r="A1611" s="70"/>
      <c r="B1611" s="70"/>
      <c r="C1611" s="71"/>
      <c r="D1611" s="71"/>
      <c r="E1611" s="71"/>
      <c r="F1611" s="108"/>
      <c r="G1611" s="72"/>
      <c r="H1611" s="71"/>
      <c r="I1611" s="71"/>
      <c r="J1611" s="71"/>
      <c r="K1611" s="71"/>
      <c r="L1611" s="71"/>
      <c r="M1611" s="71"/>
      <c r="N1611" s="71"/>
      <c r="O1611" s="71"/>
      <c r="P1611" s="70"/>
      <c r="Q1611" s="71"/>
      <c r="R1611" s="70"/>
      <c r="S1611" s="72"/>
      <c r="T1611" s="71"/>
      <c r="U1611" s="71"/>
      <c r="V1611" s="72"/>
      <c r="W1611" s="70"/>
      <c r="X1611" s="71"/>
      <c r="Y1611" s="71"/>
      <c r="Z1611" s="70"/>
      <c r="AA1611" s="70"/>
      <c r="AB1611" s="71"/>
      <c r="AC1611" s="71"/>
      <c r="AD1611" s="71"/>
      <c r="AE1611" s="71"/>
      <c r="AF1611" s="71"/>
      <c r="AG1611" s="71"/>
      <c r="AH1611" s="73"/>
      <c r="AI1611" s="73"/>
      <c r="AJ1611" s="73"/>
      <c r="AK1611" s="70"/>
      <c r="AL1611" s="73"/>
      <c r="AM1611" s="73"/>
      <c r="AN1611" s="4" t="e">
        <f t="shared" si="113"/>
        <v>#DIV/0!</v>
      </c>
      <c r="AO1611" s="57" t="str">
        <f t="shared" si="112"/>
        <v/>
      </c>
      <c r="AP1611" s="58" t="e">
        <f>VLOOKUP(AO1611,Centros!$AA$2:$AB$490,2,FALSE)</f>
        <v>#N/A</v>
      </c>
      <c r="AQ1611" s="58" t="e">
        <f>VLOOKUP(AP1611,Centros!$U$2:$V$490,2,FALSE)</f>
        <v>#N/A</v>
      </c>
      <c r="AR1611" s="58" t="e">
        <f>VLOOKUP(A1611,Centros!$AC$2:$AE$347,3,FALSE)</f>
        <v>#N/A</v>
      </c>
      <c r="AS1611" s="58" t="e">
        <f t="shared" si="114"/>
        <v>#N/A</v>
      </c>
      <c r="AT1611" s="59">
        <f t="shared" si="115"/>
        <v>0</v>
      </c>
    </row>
    <row r="1612" spans="1:46" x14ac:dyDescent="0.3">
      <c r="A1612" s="70"/>
      <c r="B1612" s="70"/>
      <c r="C1612" s="71"/>
      <c r="D1612" s="71"/>
      <c r="E1612" s="71"/>
      <c r="F1612" s="108"/>
      <c r="G1612" s="72"/>
      <c r="H1612" s="71"/>
      <c r="I1612" s="71"/>
      <c r="J1612" s="71"/>
      <c r="K1612" s="71"/>
      <c r="L1612" s="71"/>
      <c r="M1612" s="71"/>
      <c r="N1612" s="71"/>
      <c r="O1612" s="71"/>
      <c r="P1612" s="70"/>
      <c r="Q1612" s="71"/>
      <c r="R1612" s="70"/>
      <c r="S1612" s="72"/>
      <c r="T1612" s="71"/>
      <c r="U1612" s="71"/>
      <c r="V1612" s="72"/>
      <c r="W1612" s="70"/>
      <c r="X1612" s="71"/>
      <c r="Y1612" s="71"/>
      <c r="Z1612" s="70"/>
      <c r="AA1612" s="70"/>
      <c r="AB1612" s="71"/>
      <c r="AC1612" s="71"/>
      <c r="AD1612" s="71"/>
      <c r="AE1612" s="71"/>
      <c r="AF1612" s="71"/>
      <c r="AG1612" s="71"/>
      <c r="AH1612" s="73"/>
      <c r="AI1612" s="73"/>
      <c r="AJ1612" s="73"/>
      <c r="AK1612" s="70"/>
      <c r="AL1612" s="73"/>
      <c r="AM1612" s="73"/>
      <c r="AN1612" s="4" t="e">
        <f t="shared" si="113"/>
        <v>#DIV/0!</v>
      </c>
      <c r="AO1612" s="57" t="str">
        <f t="shared" si="112"/>
        <v/>
      </c>
      <c r="AP1612" s="58" t="e">
        <f>VLOOKUP(AO1612,Centros!$AA$2:$AB$490,2,FALSE)</f>
        <v>#N/A</v>
      </c>
      <c r="AQ1612" s="58" t="e">
        <f>VLOOKUP(AP1612,Centros!$U$2:$V$490,2,FALSE)</f>
        <v>#N/A</v>
      </c>
      <c r="AR1612" s="58" t="e">
        <f>VLOOKUP(A1612,Centros!$AC$2:$AE$347,3,FALSE)</f>
        <v>#N/A</v>
      </c>
      <c r="AS1612" s="58" t="e">
        <f t="shared" si="114"/>
        <v>#N/A</v>
      </c>
      <c r="AT1612" s="59">
        <f t="shared" si="115"/>
        <v>0</v>
      </c>
    </row>
    <row r="1613" spans="1:46" x14ac:dyDescent="0.3">
      <c r="A1613" s="70"/>
      <c r="B1613" s="70"/>
      <c r="C1613" s="71"/>
      <c r="D1613" s="71"/>
      <c r="E1613" s="71"/>
      <c r="F1613" s="108"/>
      <c r="G1613" s="72"/>
      <c r="H1613" s="71"/>
      <c r="I1613" s="71"/>
      <c r="J1613" s="71"/>
      <c r="K1613" s="71"/>
      <c r="L1613" s="71"/>
      <c r="M1613" s="71"/>
      <c r="N1613" s="71"/>
      <c r="O1613" s="71"/>
      <c r="P1613" s="70"/>
      <c r="Q1613" s="71"/>
      <c r="R1613" s="70"/>
      <c r="S1613" s="72"/>
      <c r="T1613" s="71"/>
      <c r="U1613" s="71"/>
      <c r="V1613" s="72"/>
      <c r="W1613" s="70"/>
      <c r="X1613" s="71"/>
      <c r="Y1613" s="71"/>
      <c r="Z1613" s="70"/>
      <c r="AA1613" s="70"/>
      <c r="AB1613" s="71"/>
      <c r="AC1613" s="71"/>
      <c r="AD1613" s="71"/>
      <c r="AE1613" s="71"/>
      <c r="AF1613" s="71"/>
      <c r="AG1613" s="71"/>
      <c r="AH1613" s="73"/>
      <c r="AI1613" s="73"/>
      <c r="AJ1613" s="73"/>
      <c r="AK1613" s="70"/>
      <c r="AL1613" s="73"/>
      <c r="AM1613" s="73"/>
      <c r="AN1613" s="4" t="e">
        <f t="shared" si="113"/>
        <v>#DIV/0!</v>
      </c>
      <c r="AO1613" s="57" t="str">
        <f t="shared" si="112"/>
        <v/>
      </c>
      <c r="AP1613" s="58" t="e">
        <f>VLOOKUP(AO1613,Centros!$AA$2:$AB$490,2,FALSE)</f>
        <v>#N/A</v>
      </c>
      <c r="AQ1613" s="58" t="e">
        <f>VLOOKUP(AP1613,Centros!$U$2:$V$490,2,FALSE)</f>
        <v>#N/A</v>
      </c>
      <c r="AR1613" s="58" t="e">
        <f>VLOOKUP(A1613,Centros!$AC$2:$AE$347,3,FALSE)</f>
        <v>#N/A</v>
      </c>
      <c r="AS1613" s="58" t="e">
        <f t="shared" si="114"/>
        <v>#N/A</v>
      </c>
      <c r="AT1613" s="59">
        <f t="shared" si="115"/>
        <v>0</v>
      </c>
    </row>
    <row r="1614" spans="1:46" x14ac:dyDescent="0.3">
      <c r="A1614" s="70"/>
      <c r="B1614" s="70"/>
      <c r="C1614" s="71"/>
      <c r="D1614" s="71"/>
      <c r="E1614" s="71"/>
      <c r="F1614" s="108"/>
      <c r="G1614" s="72"/>
      <c r="H1614" s="71"/>
      <c r="I1614" s="71"/>
      <c r="J1614" s="71"/>
      <c r="K1614" s="71"/>
      <c r="L1614" s="71"/>
      <c r="M1614" s="71"/>
      <c r="N1614" s="71"/>
      <c r="O1614" s="71"/>
      <c r="P1614" s="70"/>
      <c r="Q1614" s="71"/>
      <c r="R1614" s="70"/>
      <c r="S1614" s="72"/>
      <c r="T1614" s="71"/>
      <c r="U1614" s="71"/>
      <c r="V1614" s="72"/>
      <c r="W1614" s="70"/>
      <c r="X1614" s="71"/>
      <c r="Y1614" s="71"/>
      <c r="Z1614" s="70"/>
      <c r="AA1614" s="70"/>
      <c r="AB1614" s="71"/>
      <c r="AC1614" s="71"/>
      <c r="AD1614" s="71"/>
      <c r="AE1614" s="71"/>
      <c r="AF1614" s="71"/>
      <c r="AG1614" s="71"/>
      <c r="AH1614" s="73"/>
      <c r="AI1614" s="73"/>
      <c r="AJ1614" s="73"/>
      <c r="AK1614" s="70"/>
      <c r="AL1614" s="73"/>
      <c r="AM1614" s="73"/>
      <c r="AN1614" s="4" t="e">
        <f t="shared" si="113"/>
        <v>#DIV/0!</v>
      </c>
      <c r="AO1614" s="57" t="str">
        <f t="shared" si="112"/>
        <v/>
      </c>
      <c r="AP1614" s="58" t="e">
        <f>VLOOKUP(AO1614,Centros!$AA$2:$AB$490,2,FALSE)</f>
        <v>#N/A</v>
      </c>
      <c r="AQ1614" s="58" t="e">
        <f>VLOOKUP(AP1614,Centros!$U$2:$V$490,2,FALSE)</f>
        <v>#N/A</v>
      </c>
      <c r="AR1614" s="58" t="e">
        <f>VLOOKUP(A1614,Centros!$AC$2:$AE$347,3,FALSE)</f>
        <v>#N/A</v>
      </c>
      <c r="AS1614" s="58" t="e">
        <f t="shared" si="114"/>
        <v>#N/A</v>
      </c>
      <c r="AT1614" s="59">
        <f t="shared" si="115"/>
        <v>0</v>
      </c>
    </row>
    <row r="1615" spans="1:46" x14ac:dyDescent="0.3">
      <c r="A1615" s="70"/>
      <c r="B1615" s="70"/>
      <c r="C1615" s="71"/>
      <c r="D1615" s="71"/>
      <c r="E1615" s="71"/>
      <c r="F1615" s="108"/>
      <c r="G1615" s="72"/>
      <c r="H1615" s="71"/>
      <c r="I1615" s="71"/>
      <c r="J1615" s="71"/>
      <c r="K1615" s="71"/>
      <c r="L1615" s="71"/>
      <c r="M1615" s="71"/>
      <c r="N1615" s="71"/>
      <c r="O1615" s="71"/>
      <c r="P1615" s="70"/>
      <c r="Q1615" s="71"/>
      <c r="R1615" s="70"/>
      <c r="S1615" s="72"/>
      <c r="T1615" s="71"/>
      <c r="U1615" s="71"/>
      <c r="V1615" s="72"/>
      <c r="W1615" s="70"/>
      <c r="X1615" s="71"/>
      <c r="Y1615" s="71"/>
      <c r="Z1615" s="70"/>
      <c r="AA1615" s="70"/>
      <c r="AB1615" s="71"/>
      <c r="AC1615" s="71"/>
      <c r="AD1615" s="71"/>
      <c r="AE1615" s="71"/>
      <c r="AF1615" s="71"/>
      <c r="AG1615" s="71"/>
      <c r="AH1615" s="73"/>
      <c r="AI1615" s="73"/>
      <c r="AJ1615" s="73"/>
      <c r="AK1615" s="70"/>
      <c r="AL1615" s="73"/>
      <c r="AM1615" s="73"/>
      <c r="AN1615" s="4" t="e">
        <f t="shared" si="113"/>
        <v>#DIV/0!</v>
      </c>
      <c r="AO1615" s="57" t="str">
        <f t="shared" si="112"/>
        <v/>
      </c>
      <c r="AP1615" s="58" t="e">
        <f>VLOOKUP(AO1615,Centros!$AA$2:$AB$490,2,FALSE)</f>
        <v>#N/A</v>
      </c>
      <c r="AQ1615" s="58" t="e">
        <f>VLOOKUP(AP1615,Centros!$U$2:$V$490,2,FALSE)</f>
        <v>#N/A</v>
      </c>
      <c r="AR1615" s="58" t="e">
        <f>VLOOKUP(A1615,Centros!$AC$2:$AE$347,3,FALSE)</f>
        <v>#N/A</v>
      </c>
      <c r="AS1615" s="58" t="e">
        <f t="shared" si="114"/>
        <v>#N/A</v>
      </c>
      <c r="AT1615" s="59">
        <f t="shared" si="115"/>
        <v>0</v>
      </c>
    </row>
    <row r="1616" spans="1:46" x14ac:dyDescent="0.3">
      <c r="A1616" s="70"/>
      <c r="B1616" s="70"/>
      <c r="C1616" s="71"/>
      <c r="D1616" s="71"/>
      <c r="E1616" s="71"/>
      <c r="F1616" s="108"/>
      <c r="G1616" s="72"/>
      <c r="H1616" s="71"/>
      <c r="I1616" s="71"/>
      <c r="J1616" s="71"/>
      <c r="K1616" s="71"/>
      <c r="L1616" s="71"/>
      <c r="M1616" s="71"/>
      <c r="N1616" s="71"/>
      <c r="O1616" s="71"/>
      <c r="P1616" s="70"/>
      <c r="Q1616" s="71"/>
      <c r="R1616" s="70"/>
      <c r="S1616" s="72"/>
      <c r="T1616" s="71"/>
      <c r="U1616" s="71"/>
      <c r="V1616" s="72"/>
      <c r="W1616" s="70"/>
      <c r="X1616" s="71"/>
      <c r="Y1616" s="71"/>
      <c r="Z1616" s="70"/>
      <c r="AA1616" s="70"/>
      <c r="AB1616" s="71"/>
      <c r="AC1616" s="71"/>
      <c r="AD1616" s="71"/>
      <c r="AE1616" s="71"/>
      <c r="AF1616" s="71"/>
      <c r="AG1616" s="71"/>
      <c r="AH1616" s="73"/>
      <c r="AI1616" s="73"/>
      <c r="AJ1616" s="73"/>
      <c r="AK1616" s="70"/>
      <c r="AL1616" s="73"/>
      <c r="AM1616" s="73"/>
      <c r="AN1616" s="4" t="e">
        <f t="shared" si="113"/>
        <v>#DIV/0!</v>
      </c>
      <c r="AO1616" s="57" t="str">
        <f t="shared" si="112"/>
        <v/>
      </c>
      <c r="AP1616" s="58" t="e">
        <f>VLOOKUP(AO1616,Centros!$AA$2:$AB$490,2,FALSE)</f>
        <v>#N/A</v>
      </c>
      <c r="AQ1616" s="58" t="e">
        <f>VLOOKUP(AP1616,Centros!$U$2:$V$490,2,FALSE)</f>
        <v>#N/A</v>
      </c>
      <c r="AR1616" s="58" t="e">
        <f>VLOOKUP(A1616,Centros!$AC$2:$AE$347,3,FALSE)</f>
        <v>#N/A</v>
      </c>
      <c r="AS1616" s="58" t="e">
        <f t="shared" si="114"/>
        <v>#N/A</v>
      </c>
      <c r="AT1616" s="59">
        <f t="shared" si="115"/>
        <v>0</v>
      </c>
    </row>
    <row r="1617" spans="1:46" x14ac:dyDescent="0.3">
      <c r="A1617" s="70"/>
      <c r="B1617" s="70"/>
      <c r="C1617" s="71"/>
      <c r="D1617" s="71"/>
      <c r="E1617" s="71"/>
      <c r="F1617" s="108"/>
      <c r="G1617" s="72"/>
      <c r="H1617" s="71"/>
      <c r="I1617" s="71"/>
      <c r="J1617" s="71"/>
      <c r="K1617" s="71"/>
      <c r="L1617" s="71"/>
      <c r="M1617" s="71"/>
      <c r="N1617" s="71"/>
      <c r="O1617" s="71"/>
      <c r="P1617" s="70"/>
      <c r="Q1617" s="71"/>
      <c r="R1617" s="70"/>
      <c r="S1617" s="72"/>
      <c r="T1617" s="71"/>
      <c r="U1617" s="71"/>
      <c r="V1617" s="72"/>
      <c r="W1617" s="70"/>
      <c r="X1617" s="71"/>
      <c r="Y1617" s="71"/>
      <c r="Z1617" s="70"/>
      <c r="AA1617" s="70"/>
      <c r="AB1617" s="71"/>
      <c r="AC1617" s="71"/>
      <c r="AD1617" s="71"/>
      <c r="AE1617" s="71"/>
      <c r="AF1617" s="71"/>
      <c r="AG1617" s="71"/>
      <c r="AH1617" s="73"/>
      <c r="AI1617" s="73"/>
      <c r="AJ1617" s="73"/>
      <c r="AK1617" s="70"/>
      <c r="AL1617" s="73"/>
      <c r="AM1617" s="73"/>
      <c r="AN1617" s="4" t="e">
        <f t="shared" si="113"/>
        <v>#DIV/0!</v>
      </c>
      <c r="AO1617" s="57" t="str">
        <f t="shared" si="112"/>
        <v/>
      </c>
      <c r="AP1617" s="58" t="e">
        <f>VLOOKUP(AO1617,Centros!$AA$2:$AB$490,2,FALSE)</f>
        <v>#N/A</v>
      </c>
      <c r="AQ1617" s="58" t="e">
        <f>VLOOKUP(AP1617,Centros!$U$2:$V$490,2,FALSE)</f>
        <v>#N/A</v>
      </c>
      <c r="AR1617" s="58" t="e">
        <f>VLOOKUP(A1617,Centros!$AC$2:$AE$347,3,FALSE)</f>
        <v>#N/A</v>
      </c>
      <c r="AS1617" s="58" t="e">
        <f t="shared" si="114"/>
        <v>#N/A</v>
      </c>
      <c r="AT1617" s="59">
        <f t="shared" si="115"/>
        <v>0</v>
      </c>
    </row>
    <row r="1618" spans="1:46" x14ac:dyDescent="0.3">
      <c r="A1618" s="70"/>
      <c r="B1618" s="70"/>
      <c r="C1618" s="71"/>
      <c r="D1618" s="71"/>
      <c r="E1618" s="71"/>
      <c r="F1618" s="108"/>
      <c r="G1618" s="72"/>
      <c r="H1618" s="71"/>
      <c r="I1618" s="71"/>
      <c r="J1618" s="71"/>
      <c r="K1618" s="71"/>
      <c r="L1618" s="71"/>
      <c r="M1618" s="71"/>
      <c r="N1618" s="71"/>
      <c r="O1618" s="71"/>
      <c r="P1618" s="70"/>
      <c r="Q1618" s="71"/>
      <c r="R1618" s="70"/>
      <c r="S1618" s="72"/>
      <c r="T1618" s="71"/>
      <c r="U1618" s="71"/>
      <c r="V1618" s="72"/>
      <c r="W1618" s="70"/>
      <c r="X1618" s="71"/>
      <c r="Y1618" s="71"/>
      <c r="Z1618" s="70"/>
      <c r="AA1618" s="70"/>
      <c r="AB1618" s="71"/>
      <c r="AC1618" s="71"/>
      <c r="AD1618" s="71"/>
      <c r="AE1618" s="71"/>
      <c r="AF1618" s="71"/>
      <c r="AG1618" s="71"/>
      <c r="AH1618" s="73"/>
      <c r="AI1618" s="73"/>
      <c r="AJ1618" s="73"/>
      <c r="AK1618" s="70"/>
      <c r="AL1618" s="73"/>
      <c r="AM1618" s="73"/>
      <c r="AN1618" s="4" t="e">
        <f t="shared" si="113"/>
        <v>#DIV/0!</v>
      </c>
      <c r="AO1618" s="57" t="str">
        <f t="shared" si="112"/>
        <v/>
      </c>
      <c r="AP1618" s="58" t="e">
        <f>VLOOKUP(AO1618,Centros!$AA$2:$AB$490,2,FALSE)</f>
        <v>#N/A</v>
      </c>
      <c r="AQ1618" s="58" t="e">
        <f>VLOOKUP(AP1618,Centros!$U$2:$V$490,2,FALSE)</f>
        <v>#N/A</v>
      </c>
      <c r="AR1618" s="58" t="e">
        <f>VLOOKUP(A1618,Centros!$AC$2:$AE$347,3,FALSE)</f>
        <v>#N/A</v>
      </c>
      <c r="AS1618" s="58" t="e">
        <f t="shared" si="114"/>
        <v>#N/A</v>
      </c>
      <c r="AT1618" s="59">
        <f t="shared" si="115"/>
        <v>0</v>
      </c>
    </row>
    <row r="1619" spans="1:46" x14ac:dyDescent="0.3">
      <c r="A1619" s="70"/>
      <c r="B1619" s="70"/>
      <c r="C1619" s="71"/>
      <c r="D1619" s="71"/>
      <c r="E1619" s="71"/>
      <c r="F1619" s="108"/>
      <c r="G1619" s="72"/>
      <c r="H1619" s="71"/>
      <c r="I1619" s="71"/>
      <c r="J1619" s="71"/>
      <c r="K1619" s="71"/>
      <c r="L1619" s="71"/>
      <c r="M1619" s="71"/>
      <c r="N1619" s="71"/>
      <c r="O1619" s="71"/>
      <c r="P1619" s="70"/>
      <c r="Q1619" s="71"/>
      <c r="R1619" s="70"/>
      <c r="S1619" s="72"/>
      <c r="T1619" s="71"/>
      <c r="U1619" s="71"/>
      <c r="V1619" s="72"/>
      <c r="W1619" s="70"/>
      <c r="X1619" s="71"/>
      <c r="Y1619" s="71"/>
      <c r="Z1619" s="70"/>
      <c r="AA1619" s="70"/>
      <c r="AB1619" s="71"/>
      <c r="AC1619" s="71"/>
      <c r="AD1619" s="71"/>
      <c r="AE1619" s="71"/>
      <c r="AF1619" s="71"/>
      <c r="AG1619" s="71"/>
      <c r="AH1619" s="73"/>
      <c r="AI1619" s="73"/>
      <c r="AJ1619" s="73"/>
      <c r="AK1619" s="70"/>
      <c r="AL1619" s="73"/>
      <c r="AM1619" s="73"/>
      <c r="AN1619" s="4" t="e">
        <f t="shared" si="113"/>
        <v>#DIV/0!</v>
      </c>
      <c r="AO1619" s="57" t="str">
        <f t="shared" si="112"/>
        <v/>
      </c>
      <c r="AP1619" s="58" t="e">
        <f>VLOOKUP(AO1619,Centros!$AA$2:$AB$490,2,FALSE)</f>
        <v>#N/A</v>
      </c>
      <c r="AQ1619" s="58" t="e">
        <f>VLOOKUP(AP1619,Centros!$U$2:$V$490,2,FALSE)</f>
        <v>#N/A</v>
      </c>
      <c r="AR1619" s="58" t="e">
        <f>VLOOKUP(A1619,Centros!$AC$2:$AE$347,3,FALSE)</f>
        <v>#N/A</v>
      </c>
      <c r="AS1619" s="58" t="e">
        <f t="shared" si="114"/>
        <v>#N/A</v>
      </c>
      <c r="AT1619" s="59">
        <f t="shared" si="115"/>
        <v>0</v>
      </c>
    </row>
    <row r="1620" spans="1:46" x14ac:dyDescent="0.3">
      <c r="A1620" s="70"/>
      <c r="B1620" s="70"/>
      <c r="C1620" s="71"/>
      <c r="D1620" s="71"/>
      <c r="E1620" s="71"/>
      <c r="F1620" s="108"/>
      <c r="G1620" s="72"/>
      <c r="H1620" s="71"/>
      <c r="I1620" s="71"/>
      <c r="J1620" s="71"/>
      <c r="K1620" s="71"/>
      <c r="L1620" s="71"/>
      <c r="M1620" s="71"/>
      <c r="N1620" s="71"/>
      <c r="O1620" s="71"/>
      <c r="P1620" s="70"/>
      <c r="Q1620" s="71"/>
      <c r="R1620" s="70"/>
      <c r="S1620" s="72"/>
      <c r="T1620" s="71"/>
      <c r="U1620" s="71"/>
      <c r="V1620" s="72"/>
      <c r="W1620" s="70"/>
      <c r="X1620" s="71"/>
      <c r="Y1620" s="71"/>
      <c r="Z1620" s="70"/>
      <c r="AA1620" s="70"/>
      <c r="AB1620" s="71"/>
      <c r="AC1620" s="71"/>
      <c r="AD1620" s="71"/>
      <c r="AE1620" s="71"/>
      <c r="AF1620" s="71"/>
      <c r="AG1620" s="71"/>
      <c r="AH1620" s="73"/>
      <c r="AI1620" s="70"/>
      <c r="AJ1620" s="73"/>
      <c r="AK1620" s="70"/>
      <c r="AL1620" s="73"/>
      <c r="AM1620" s="73"/>
      <c r="AN1620" s="4" t="e">
        <f t="shared" si="113"/>
        <v>#DIV/0!</v>
      </c>
      <c r="AO1620" s="57" t="str">
        <f t="shared" si="112"/>
        <v/>
      </c>
      <c r="AP1620" s="58" t="e">
        <f>VLOOKUP(AO1620,Centros!$AA$2:$AB$490,2,FALSE)</f>
        <v>#N/A</v>
      </c>
      <c r="AQ1620" s="58" t="e">
        <f>VLOOKUP(AP1620,Centros!$U$2:$V$490,2,FALSE)</f>
        <v>#N/A</v>
      </c>
      <c r="AR1620" s="58" t="e">
        <f>VLOOKUP(A1620,Centros!$AC$2:$AE$347,3,FALSE)</f>
        <v>#N/A</v>
      </c>
      <c r="AS1620" s="58" t="e">
        <f t="shared" si="114"/>
        <v>#N/A</v>
      </c>
      <c r="AT1620" s="59">
        <f t="shared" si="115"/>
        <v>0</v>
      </c>
    </row>
    <row r="1621" spans="1:46" x14ac:dyDescent="0.3">
      <c r="A1621" s="70"/>
      <c r="B1621" s="70"/>
      <c r="C1621" s="71"/>
      <c r="D1621" s="71"/>
      <c r="E1621" s="71"/>
      <c r="F1621" s="108"/>
      <c r="G1621" s="72"/>
      <c r="H1621" s="71"/>
      <c r="I1621" s="71"/>
      <c r="J1621" s="71"/>
      <c r="K1621" s="71"/>
      <c r="L1621" s="71"/>
      <c r="M1621" s="71"/>
      <c r="N1621" s="71"/>
      <c r="O1621" s="71"/>
      <c r="P1621" s="70"/>
      <c r="Q1621" s="71"/>
      <c r="R1621" s="70"/>
      <c r="S1621" s="72"/>
      <c r="T1621" s="71"/>
      <c r="U1621" s="71"/>
      <c r="V1621" s="72"/>
      <c r="W1621" s="70"/>
      <c r="X1621" s="71"/>
      <c r="Y1621" s="71"/>
      <c r="Z1621" s="70"/>
      <c r="AA1621" s="70"/>
      <c r="AB1621" s="71"/>
      <c r="AC1621" s="71"/>
      <c r="AD1621" s="71"/>
      <c r="AE1621" s="71"/>
      <c r="AF1621" s="71"/>
      <c r="AG1621" s="71"/>
      <c r="AH1621" s="73"/>
      <c r="AI1621" s="70"/>
      <c r="AJ1621" s="73"/>
      <c r="AK1621" s="70"/>
      <c r="AL1621" s="73"/>
      <c r="AM1621" s="73"/>
      <c r="AN1621" s="4" t="e">
        <f t="shared" si="113"/>
        <v>#DIV/0!</v>
      </c>
      <c r="AO1621" s="57" t="str">
        <f t="shared" si="112"/>
        <v/>
      </c>
      <c r="AP1621" s="58" t="e">
        <f>VLOOKUP(AO1621,Centros!$AA$2:$AB$490,2,FALSE)</f>
        <v>#N/A</v>
      </c>
      <c r="AQ1621" s="58" t="e">
        <f>VLOOKUP(AP1621,Centros!$U$2:$V$490,2,FALSE)</f>
        <v>#N/A</v>
      </c>
      <c r="AR1621" s="58" t="e">
        <f>VLOOKUP(A1621,Centros!$AC$2:$AE$347,3,FALSE)</f>
        <v>#N/A</v>
      </c>
      <c r="AS1621" s="58" t="e">
        <f t="shared" si="114"/>
        <v>#N/A</v>
      </c>
      <c r="AT1621" s="59">
        <f t="shared" si="115"/>
        <v>0</v>
      </c>
    </row>
    <row r="1622" spans="1:46" x14ac:dyDescent="0.3">
      <c r="A1622" s="70"/>
      <c r="B1622" s="70"/>
      <c r="C1622" s="71"/>
      <c r="D1622" s="71"/>
      <c r="E1622" s="71"/>
      <c r="F1622" s="108"/>
      <c r="G1622" s="72"/>
      <c r="H1622" s="71"/>
      <c r="I1622" s="71"/>
      <c r="J1622" s="71"/>
      <c r="K1622" s="71"/>
      <c r="L1622" s="71"/>
      <c r="M1622" s="71"/>
      <c r="N1622" s="71"/>
      <c r="O1622" s="71"/>
      <c r="P1622" s="70"/>
      <c r="Q1622" s="71"/>
      <c r="R1622" s="70"/>
      <c r="S1622" s="72"/>
      <c r="T1622" s="71"/>
      <c r="U1622" s="71"/>
      <c r="V1622" s="72"/>
      <c r="W1622" s="70"/>
      <c r="X1622" s="71"/>
      <c r="Y1622" s="71"/>
      <c r="Z1622" s="70"/>
      <c r="AA1622" s="70"/>
      <c r="AB1622" s="71"/>
      <c r="AC1622" s="71"/>
      <c r="AD1622" s="71"/>
      <c r="AE1622" s="71"/>
      <c r="AF1622" s="71"/>
      <c r="AG1622" s="71"/>
      <c r="AH1622" s="73"/>
      <c r="AI1622" s="70"/>
      <c r="AJ1622" s="73"/>
      <c r="AK1622" s="70"/>
      <c r="AL1622" s="73"/>
      <c r="AM1622" s="73"/>
      <c r="AN1622" s="4" t="e">
        <f t="shared" si="113"/>
        <v>#DIV/0!</v>
      </c>
      <c r="AO1622" s="57" t="str">
        <f t="shared" si="112"/>
        <v/>
      </c>
      <c r="AP1622" s="58" t="e">
        <f>VLOOKUP(AO1622,Centros!$AA$2:$AB$490,2,FALSE)</f>
        <v>#N/A</v>
      </c>
      <c r="AQ1622" s="58" t="e">
        <f>VLOOKUP(AP1622,Centros!$U$2:$V$490,2,FALSE)</f>
        <v>#N/A</v>
      </c>
      <c r="AR1622" s="58" t="e">
        <f>VLOOKUP(A1622,Centros!$AC$2:$AE$347,3,FALSE)</f>
        <v>#N/A</v>
      </c>
      <c r="AS1622" s="58" t="e">
        <f t="shared" si="114"/>
        <v>#N/A</v>
      </c>
      <c r="AT1622" s="59">
        <f t="shared" si="115"/>
        <v>0</v>
      </c>
    </row>
    <row r="1623" spans="1:46" x14ac:dyDescent="0.3">
      <c r="A1623" s="70"/>
      <c r="B1623" s="70"/>
      <c r="C1623" s="71"/>
      <c r="D1623" s="71"/>
      <c r="E1623" s="71"/>
      <c r="F1623" s="108"/>
      <c r="G1623" s="72"/>
      <c r="H1623" s="71"/>
      <c r="I1623" s="71"/>
      <c r="J1623" s="71"/>
      <c r="K1623" s="71"/>
      <c r="L1623" s="71"/>
      <c r="M1623" s="71"/>
      <c r="N1623" s="71"/>
      <c r="O1623" s="71"/>
      <c r="P1623" s="70"/>
      <c r="Q1623" s="71"/>
      <c r="R1623" s="70"/>
      <c r="S1623" s="72"/>
      <c r="T1623" s="71"/>
      <c r="U1623" s="71"/>
      <c r="V1623" s="72"/>
      <c r="W1623" s="70"/>
      <c r="X1623" s="71"/>
      <c r="Y1623" s="71"/>
      <c r="Z1623" s="70"/>
      <c r="AA1623" s="70"/>
      <c r="AB1623" s="71"/>
      <c r="AC1623" s="71"/>
      <c r="AD1623" s="71"/>
      <c r="AE1623" s="71"/>
      <c r="AF1623" s="71"/>
      <c r="AG1623" s="71"/>
      <c r="AH1623" s="73"/>
      <c r="AI1623" s="70"/>
      <c r="AJ1623" s="73"/>
      <c r="AK1623" s="73"/>
      <c r="AL1623" s="73"/>
      <c r="AM1623" s="73"/>
      <c r="AN1623" s="4" t="e">
        <f t="shared" si="113"/>
        <v>#DIV/0!</v>
      </c>
      <c r="AO1623" s="57" t="str">
        <f t="shared" si="112"/>
        <v/>
      </c>
      <c r="AP1623" s="58" t="e">
        <f>VLOOKUP(AO1623,Centros!$AA$2:$AB$490,2,FALSE)</f>
        <v>#N/A</v>
      </c>
      <c r="AQ1623" s="58" t="e">
        <f>VLOOKUP(AP1623,Centros!$U$2:$V$490,2,FALSE)</f>
        <v>#N/A</v>
      </c>
      <c r="AR1623" s="58" t="e">
        <f>VLOOKUP(A1623,Centros!$AC$2:$AE$347,3,FALSE)</f>
        <v>#N/A</v>
      </c>
      <c r="AS1623" s="58" t="e">
        <f t="shared" si="114"/>
        <v>#N/A</v>
      </c>
      <c r="AT1623" s="59">
        <f t="shared" si="115"/>
        <v>0</v>
      </c>
    </row>
    <row r="1624" spans="1:46" x14ac:dyDescent="0.3">
      <c r="A1624" s="70"/>
      <c r="B1624" s="70"/>
      <c r="C1624" s="71"/>
      <c r="D1624" s="71"/>
      <c r="E1624" s="71"/>
      <c r="F1624" s="108"/>
      <c r="G1624" s="72"/>
      <c r="H1624" s="71"/>
      <c r="I1624" s="71"/>
      <c r="J1624" s="71"/>
      <c r="K1624" s="71"/>
      <c r="L1624" s="71"/>
      <c r="M1624" s="71"/>
      <c r="N1624" s="71"/>
      <c r="O1624" s="71"/>
      <c r="P1624" s="70"/>
      <c r="Q1624" s="71"/>
      <c r="R1624" s="70"/>
      <c r="S1624" s="72"/>
      <c r="T1624" s="71"/>
      <c r="U1624" s="71"/>
      <c r="V1624" s="72"/>
      <c r="W1624" s="70"/>
      <c r="X1624" s="71"/>
      <c r="Y1624" s="71"/>
      <c r="Z1624" s="70"/>
      <c r="AA1624" s="70"/>
      <c r="AB1624" s="71"/>
      <c r="AC1624" s="71"/>
      <c r="AD1624" s="71"/>
      <c r="AE1624" s="71"/>
      <c r="AF1624" s="71"/>
      <c r="AG1624" s="71"/>
      <c r="AH1624" s="73"/>
      <c r="AI1624" s="70"/>
      <c r="AJ1624" s="73"/>
      <c r="AK1624" s="70"/>
      <c r="AL1624" s="73"/>
      <c r="AM1624" s="73"/>
      <c r="AN1624" s="4" t="e">
        <f t="shared" si="113"/>
        <v>#DIV/0!</v>
      </c>
      <c r="AO1624" s="57" t="str">
        <f t="shared" si="112"/>
        <v/>
      </c>
      <c r="AP1624" s="58" t="e">
        <f>VLOOKUP(AO1624,Centros!$AA$2:$AB$490,2,FALSE)</f>
        <v>#N/A</v>
      </c>
      <c r="AQ1624" s="58" t="e">
        <f>VLOOKUP(AP1624,Centros!$U$2:$V$490,2,FALSE)</f>
        <v>#N/A</v>
      </c>
      <c r="AR1624" s="58" t="e">
        <f>VLOOKUP(A1624,Centros!$AC$2:$AE$347,3,FALSE)</f>
        <v>#N/A</v>
      </c>
      <c r="AS1624" s="58" t="e">
        <f t="shared" si="114"/>
        <v>#N/A</v>
      </c>
      <c r="AT1624" s="59">
        <f t="shared" si="115"/>
        <v>0</v>
      </c>
    </row>
    <row r="1625" spans="1:46" x14ac:dyDescent="0.3">
      <c r="A1625" s="70"/>
      <c r="B1625" s="70"/>
      <c r="C1625" s="71"/>
      <c r="D1625" s="71"/>
      <c r="E1625" s="71"/>
      <c r="F1625" s="108"/>
      <c r="G1625" s="72"/>
      <c r="H1625" s="71"/>
      <c r="I1625" s="71"/>
      <c r="J1625" s="71"/>
      <c r="K1625" s="71"/>
      <c r="L1625" s="71"/>
      <c r="M1625" s="71"/>
      <c r="N1625" s="71"/>
      <c r="O1625" s="71"/>
      <c r="P1625" s="70"/>
      <c r="Q1625" s="71"/>
      <c r="R1625" s="70"/>
      <c r="S1625" s="72"/>
      <c r="T1625" s="71"/>
      <c r="U1625" s="71"/>
      <c r="V1625" s="72"/>
      <c r="W1625" s="70"/>
      <c r="X1625" s="71"/>
      <c r="Y1625" s="71"/>
      <c r="Z1625" s="70"/>
      <c r="AA1625" s="70"/>
      <c r="AB1625" s="71"/>
      <c r="AC1625" s="71"/>
      <c r="AD1625" s="71"/>
      <c r="AE1625" s="71"/>
      <c r="AF1625" s="71"/>
      <c r="AG1625" s="71"/>
      <c r="AH1625" s="73"/>
      <c r="AI1625" s="70"/>
      <c r="AJ1625" s="73"/>
      <c r="AK1625" s="70"/>
      <c r="AL1625" s="73"/>
      <c r="AM1625" s="73"/>
      <c r="AN1625" s="4" t="e">
        <f t="shared" si="113"/>
        <v>#DIV/0!</v>
      </c>
      <c r="AO1625" s="57" t="str">
        <f t="shared" si="112"/>
        <v/>
      </c>
      <c r="AP1625" s="58" t="e">
        <f>VLOOKUP(AO1625,Centros!$AA$2:$AB$490,2,FALSE)</f>
        <v>#N/A</v>
      </c>
      <c r="AQ1625" s="58" t="e">
        <f>VLOOKUP(AP1625,Centros!$U$2:$V$490,2,FALSE)</f>
        <v>#N/A</v>
      </c>
      <c r="AR1625" s="58" t="e">
        <f>VLOOKUP(A1625,Centros!$AC$2:$AE$347,3,FALSE)</f>
        <v>#N/A</v>
      </c>
      <c r="AS1625" s="58" t="e">
        <f t="shared" si="114"/>
        <v>#N/A</v>
      </c>
      <c r="AT1625" s="59">
        <f t="shared" si="115"/>
        <v>0</v>
      </c>
    </row>
    <row r="1626" spans="1:46" x14ac:dyDescent="0.3">
      <c r="A1626" s="70"/>
      <c r="B1626" s="70"/>
      <c r="C1626" s="71"/>
      <c r="D1626" s="71"/>
      <c r="E1626" s="71"/>
      <c r="F1626" s="108"/>
      <c r="G1626" s="72"/>
      <c r="H1626" s="71"/>
      <c r="I1626" s="71"/>
      <c r="J1626" s="71"/>
      <c r="K1626" s="71"/>
      <c r="L1626" s="71"/>
      <c r="M1626" s="71"/>
      <c r="N1626" s="71"/>
      <c r="O1626" s="71"/>
      <c r="P1626" s="70"/>
      <c r="Q1626" s="71"/>
      <c r="R1626" s="70"/>
      <c r="S1626" s="72"/>
      <c r="T1626" s="71"/>
      <c r="U1626" s="71"/>
      <c r="V1626" s="72"/>
      <c r="W1626" s="70"/>
      <c r="X1626" s="71"/>
      <c r="Y1626" s="71"/>
      <c r="Z1626" s="70"/>
      <c r="AA1626" s="70"/>
      <c r="AB1626" s="71"/>
      <c r="AC1626" s="71"/>
      <c r="AD1626" s="71"/>
      <c r="AE1626" s="71"/>
      <c r="AF1626" s="71"/>
      <c r="AG1626" s="71"/>
      <c r="AH1626" s="73"/>
      <c r="AI1626" s="70"/>
      <c r="AJ1626" s="73"/>
      <c r="AK1626" s="70"/>
      <c r="AL1626" s="73"/>
      <c r="AM1626" s="73"/>
      <c r="AN1626" s="4" t="e">
        <f t="shared" si="113"/>
        <v>#DIV/0!</v>
      </c>
      <c r="AO1626" s="57" t="str">
        <f t="shared" si="112"/>
        <v/>
      </c>
      <c r="AP1626" s="58" t="e">
        <f>VLOOKUP(AO1626,Centros!$AA$2:$AB$490,2,FALSE)</f>
        <v>#N/A</v>
      </c>
      <c r="AQ1626" s="58" t="e">
        <f>VLOOKUP(AP1626,Centros!$U$2:$V$490,2,FALSE)</f>
        <v>#N/A</v>
      </c>
      <c r="AR1626" s="58" t="e">
        <f>VLOOKUP(A1626,Centros!$AC$2:$AE$347,3,FALSE)</f>
        <v>#N/A</v>
      </c>
      <c r="AS1626" s="58" t="e">
        <f t="shared" si="114"/>
        <v>#N/A</v>
      </c>
      <c r="AT1626" s="59">
        <f t="shared" si="115"/>
        <v>0</v>
      </c>
    </row>
    <row r="1627" spans="1:46" x14ac:dyDescent="0.3">
      <c r="AN1627" s="4" t="e">
        <f t="shared" si="113"/>
        <v>#DIV/0!</v>
      </c>
      <c r="AO1627" s="57" t="str">
        <f t="shared" si="112"/>
        <v/>
      </c>
      <c r="AP1627" s="58" t="e">
        <f>VLOOKUP(AO1627,Centros!$AA$2:$AB$490,2,FALSE)</f>
        <v>#N/A</v>
      </c>
      <c r="AQ1627" s="58" t="e">
        <f>VLOOKUP(AP1627,Centros!$U$2:$V$490,2,FALSE)</f>
        <v>#N/A</v>
      </c>
      <c r="AR1627" s="58" t="e">
        <f>VLOOKUP(A1627,Centros!$AC$2:$AE$347,3,FALSE)</f>
        <v>#N/A</v>
      </c>
      <c r="AS1627" s="58" t="e">
        <f t="shared" si="114"/>
        <v>#N/A</v>
      </c>
      <c r="AT1627" s="59">
        <f t="shared" si="115"/>
        <v>0</v>
      </c>
    </row>
    <row r="1628" spans="1:46" x14ac:dyDescent="0.3">
      <c r="AN1628" s="4" t="e">
        <f t="shared" si="113"/>
        <v>#DIV/0!</v>
      </c>
      <c r="AO1628" s="57" t="str">
        <f t="shared" si="112"/>
        <v/>
      </c>
      <c r="AP1628" s="58" t="e">
        <f>VLOOKUP(AO1628,Centros!$AA$2:$AB$490,2,FALSE)</f>
        <v>#N/A</v>
      </c>
      <c r="AQ1628" s="58" t="e">
        <f>VLOOKUP(AP1628,Centros!$U$2:$V$490,2,FALSE)</f>
        <v>#N/A</v>
      </c>
      <c r="AR1628" s="58" t="e">
        <f>VLOOKUP(A1628,Centros!$AC$2:$AE$347,3,FALSE)</f>
        <v>#N/A</v>
      </c>
      <c r="AS1628" s="58" t="e">
        <f t="shared" si="114"/>
        <v>#N/A</v>
      </c>
      <c r="AT1628" s="59">
        <f t="shared" si="115"/>
        <v>0</v>
      </c>
    </row>
    <row r="1629" spans="1:46" x14ac:dyDescent="0.3">
      <c r="AN1629" s="4" t="e">
        <f t="shared" si="113"/>
        <v>#DIV/0!</v>
      </c>
      <c r="AO1629" s="57" t="str">
        <f t="shared" si="112"/>
        <v/>
      </c>
      <c r="AP1629" s="58" t="e">
        <f>VLOOKUP(AO1629,Centros!$AA$2:$AB$490,2,FALSE)</f>
        <v>#N/A</v>
      </c>
      <c r="AQ1629" s="58" t="e">
        <f>VLOOKUP(AP1629,Centros!$U$2:$V$490,2,FALSE)</f>
        <v>#N/A</v>
      </c>
      <c r="AR1629" s="58" t="e">
        <f>VLOOKUP(A1629,Centros!$AC$2:$AE$347,3,FALSE)</f>
        <v>#N/A</v>
      </c>
      <c r="AS1629" s="58" t="e">
        <f t="shared" si="114"/>
        <v>#N/A</v>
      </c>
      <c r="AT1629" s="59">
        <f t="shared" si="115"/>
        <v>0</v>
      </c>
    </row>
    <row r="1630" spans="1:46" x14ac:dyDescent="0.3">
      <c r="AN1630" s="4" t="e">
        <f t="shared" si="113"/>
        <v>#DIV/0!</v>
      </c>
      <c r="AO1630" s="57" t="str">
        <f t="shared" si="112"/>
        <v/>
      </c>
      <c r="AP1630" s="58" t="e">
        <f>VLOOKUP(AO1630,Centros!$AA$2:$AB$490,2,FALSE)</f>
        <v>#N/A</v>
      </c>
      <c r="AQ1630" s="58" t="e">
        <f>VLOOKUP(AP1630,Centros!$U$2:$V$490,2,FALSE)</f>
        <v>#N/A</v>
      </c>
      <c r="AR1630" s="58" t="e">
        <f>VLOOKUP(A1630,Centros!$AC$2:$AE$347,3,FALSE)</f>
        <v>#N/A</v>
      </c>
      <c r="AS1630" s="58" t="e">
        <f t="shared" si="114"/>
        <v>#N/A</v>
      </c>
      <c r="AT1630" s="59">
        <f t="shared" si="115"/>
        <v>0</v>
      </c>
    </row>
    <row r="1631" spans="1:46" x14ac:dyDescent="0.3">
      <c r="AN1631" s="4" t="e">
        <f t="shared" si="113"/>
        <v>#DIV/0!</v>
      </c>
      <c r="AO1631" s="57" t="str">
        <f t="shared" si="112"/>
        <v/>
      </c>
      <c r="AP1631" s="58" t="e">
        <f>VLOOKUP(AO1631,Centros!$AA$2:$AB$490,2,FALSE)</f>
        <v>#N/A</v>
      </c>
      <c r="AQ1631" s="58" t="e">
        <f>VLOOKUP(AP1631,Centros!$U$2:$V$490,2,FALSE)</f>
        <v>#N/A</v>
      </c>
      <c r="AR1631" s="58" t="e">
        <f>VLOOKUP(A1631,Centros!$AC$2:$AE$347,3,FALSE)</f>
        <v>#N/A</v>
      </c>
      <c r="AS1631" s="58" t="e">
        <f t="shared" si="114"/>
        <v>#N/A</v>
      </c>
      <c r="AT1631" s="59">
        <f t="shared" si="115"/>
        <v>0</v>
      </c>
    </row>
    <row r="1632" spans="1:46" x14ac:dyDescent="0.3">
      <c r="AN1632" s="4" t="e">
        <f t="shared" si="113"/>
        <v>#DIV/0!</v>
      </c>
      <c r="AO1632" s="57" t="str">
        <f t="shared" ref="AO1632:AO1666" si="116">CONCATENATE(A1632,W1632)</f>
        <v/>
      </c>
      <c r="AP1632" s="58" t="e">
        <f>VLOOKUP(AO1632,Centros!$AA$2:$AB$490,2,FALSE)</f>
        <v>#N/A</v>
      </c>
      <c r="AQ1632" s="58" t="e">
        <f>VLOOKUP(AP1632,Centros!$U$2:$V$490,2,FALSE)</f>
        <v>#N/A</v>
      </c>
      <c r="AR1632" s="58" t="e">
        <f>VLOOKUP(A1632,Centros!$AC$2:$AE$347,3,FALSE)</f>
        <v>#N/A</v>
      </c>
      <c r="AS1632" s="58" t="e">
        <f t="shared" si="114"/>
        <v>#N/A</v>
      </c>
      <c r="AT1632" s="59">
        <f t="shared" si="115"/>
        <v>0</v>
      </c>
    </row>
    <row r="1633" spans="40:46" x14ac:dyDescent="0.3">
      <c r="AN1633" s="4" t="e">
        <f t="shared" ref="AN1633:AN1666" si="117">+AM1633/(R1633/100*8)</f>
        <v>#DIV/0!</v>
      </c>
      <c r="AO1633" s="57" t="str">
        <f t="shared" si="116"/>
        <v/>
      </c>
      <c r="AP1633" s="58" t="e">
        <f>VLOOKUP(AO1633,Centros!$AA$2:$AB$490,2,FALSE)</f>
        <v>#N/A</v>
      </c>
      <c r="AQ1633" s="58" t="e">
        <f>VLOOKUP(AP1633,Centros!$U$2:$V$490,2,FALSE)</f>
        <v>#N/A</v>
      </c>
      <c r="AR1633" s="58" t="e">
        <f>VLOOKUP(A1633,Centros!$AC$2:$AE$347,3,FALSE)</f>
        <v>#N/A</v>
      </c>
      <c r="AS1633" s="58" t="e">
        <f t="shared" ref="AS1633:AS1666" si="118">+AP1633</f>
        <v>#N/A</v>
      </c>
      <c r="AT1633" s="59">
        <f t="shared" ref="AT1633:AT1666" si="119">+A1633</f>
        <v>0</v>
      </c>
    </row>
    <row r="1634" spans="40:46" x14ac:dyDescent="0.3">
      <c r="AN1634" s="4" t="e">
        <f t="shared" si="117"/>
        <v>#DIV/0!</v>
      </c>
      <c r="AO1634" s="57" t="str">
        <f t="shared" si="116"/>
        <v/>
      </c>
      <c r="AP1634" s="58" t="e">
        <f>VLOOKUP(AO1634,Centros!$AA$2:$AB$490,2,FALSE)</f>
        <v>#N/A</v>
      </c>
      <c r="AQ1634" s="58" t="e">
        <f>VLOOKUP(AP1634,Centros!$U$2:$V$490,2,FALSE)</f>
        <v>#N/A</v>
      </c>
      <c r="AR1634" s="58" t="e">
        <f>VLOOKUP(A1634,Centros!$AC$2:$AE$347,3,FALSE)</f>
        <v>#N/A</v>
      </c>
      <c r="AS1634" s="58" t="e">
        <f t="shared" si="118"/>
        <v>#N/A</v>
      </c>
      <c r="AT1634" s="59">
        <f t="shared" si="119"/>
        <v>0</v>
      </c>
    </row>
    <row r="1635" spans="40:46" x14ac:dyDescent="0.3">
      <c r="AN1635" s="4" t="e">
        <f t="shared" si="117"/>
        <v>#DIV/0!</v>
      </c>
      <c r="AO1635" s="57" t="str">
        <f t="shared" si="116"/>
        <v/>
      </c>
      <c r="AP1635" s="58" t="e">
        <f>VLOOKUP(AO1635,Centros!$AA$2:$AB$490,2,FALSE)</f>
        <v>#N/A</v>
      </c>
      <c r="AQ1635" s="58" t="e">
        <f>VLOOKUP(AP1635,Centros!$U$2:$V$490,2,FALSE)</f>
        <v>#N/A</v>
      </c>
      <c r="AR1635" s="58" t="e">
        <f>VLOOKUP(A1635,Centros!$AC$2:$AE$347,3,FALSE)</f>
        <v>#N/A</v>
      </c>
      <c r="AS1635" s="58" t="e">
        <f t="shared" si="118"/>
        <v>#N/A</v>
      </c>
      <c r="AT1635" s="59">
        <f t="shared" si="119"/>
        <v>0</v>
      </c>
    </row>
    <row r="1636" spans="40:46" x14ac:dyDescent="0.3">
      <c r="AN1636" s="4" t="e">
        <f t="shared" si="117"/>
        <v>#DIV/0!</v>
      </c>
      <c r="AO1636" s="57" t="str">
        <f t="shared" si="116"/>
        <v/>
      </c>
      <c r="AP1636" s="58" t="e">
        <f>VLOOKUP(AO1636,Centros!$AA$2:$AB$490,2,FALSE)</f>
        <v>#N/A</v>
      </c>
      <c r="AQ1636" s="58" t="e">
        <f>VLOOKUP(AP1636,Centros!$U$2:$V$490,2,FALSE)</f>
        <v>#N/A</v>
      </c>
      <c r="AR1636" s="58" t="e">
        <f>VLOOKUP(A1636,Centros!$AC$2:$AE$347,3,FALSE)</f>
        <v>#N/A</v>
      </c>
      <c r="AS1636" s="58" t="e">
        <f t="shared" si="118"/>
        <v>#N/A</v>
      </c>
      <c r="AT1636" s="59">
        <f t="shared" si="119"/>
        <v>0</v>
      </c>
    </row>
    <row r="1637" spans="40:46" x14ac:dyDescent="0.3">
      <c r="AN1637" s="4" t="e">
        <f t="shared" si="117"/>
        <v>#DIV/0!</v>
      </c>
      <c r="AO1637" s="57" t="str">
        <f t="shared" si="116"/>
        <v/>
      </c>
      <c r="AP1637" s="58" t="e">
        <f>VLOOKUP(AO1637,Centros!$AA$2:$AB$490,2,FALSE)</f>
        <v>#N/A</v>
      </c>
      <c r="AQ1637" s="58" t="e">
        <f>VLOOKUP(AP1637,Centros!$U$2:$V$490,2,FALSE)</f>
        <v>#N/A</v>
      </c>
      <c r="AR1637" s="58" t="e">
        <f>VLOOKUP(A1637,Centros!$AC$2:$AE$347,3,FALSE)</f>
        <v>#N/A</v>
      </c>
      <c r="AS1637" s="58" t="e">
        <f t="shared" si="118"/>
        <v>#N/A</v>
      </c>
      <c r="AT1637" s="59">
        <f t="shared" si="119"/>
        <v>0</v>
      </c>
    </row>
    <row r="1638" spans="40:46" x14ac:dyDescent="0.3">
      <c r="AN1638" s="4" t="e">
        <f t="shared" si="117"/>
        <v>#DIV/0!</v>
      </c>
      <c r="AO1638" s="57" t="str">
        <f t="shared" si="116"/>
        <v/>
      </c>
      <c r="AP1638" s="58" t="e">
        <f>VLOOKUP(AO1638,Centros!$AA$2:$AB$490,2,FALSE)</f>
        <v>#N/A</v>
      </c>
      <c r="AQ1638" s="58" t="e">
        <f>VLOOKUP(AP1638,Centros!$U$2:$V$490,2,FALSE)</f>
        <v>#N/A</v>
      </c>
      <c r="AR1638" s="58" t="e">
        <f>VLOOKUP(A1638,Centros!$AC$2:$AE$347,3,FALSE)</f>
        <v>#N/A</v>
      </c>
      <c r="AS1638" s="58" t="e">
        <f t="shared" si="118"/>
        <v>#N/A</v>
      </c>
      <c r="AT1638" s="59">
        <f t="shared" si="119"/>
        <v>0</v>
      </c>
    </row>
    <row r="1639" spans="40:46" x14ac:dyDescent="0.3">
      <c r="AN1639" s="4" t="e">
        <f t="shared" si="117"/>
        <v>#DIV/0!</v>
      </c>
      <c r="AO1639" s="57" t="str">
        <f t="shared" si="116"/>
        <v/>
      </c>
      <c r="AP1639" s="58" t="e">
        <f>VLOOKUP(AO1639,Centros!$AA$2:$AB$490,2,FALSE)</f>
        <v>#N/A</v>
      </c>
      <c r="AQ1639" s="58" t="e">
        <f>VLOOKUP(AP1639,Centros!$U$2:$V$490,2,FALSE)</f>
        <v>#N/A</v>
      </c>
      <c r="AR1639" s="58" t="e">
        <f>VLOOKUP(A1639,Centros!$AC$2:$AE$347,3,FALSE)</f>
        <v>#N/A</v>
      </c>
      <c r="AS1639" s="58" t="e">
        <f t="shared" si="118"/>
        <v>#N/A</v>
      </c>
      <c r="AT1639" s="59">
        <f t="shared" si="119"/>
        <v>0</v>
      </c>
    </row>
    <row r="1640" spans="40:46" x14ac:dyDescent="0.3">
      <c r="AN1640" s="4" t="e">
        <f t="shared" si="117"/>
        <v>#DIV/0!</v>
      </c>
      <c r="AO1640" s="57" t="str">
        <f t="shared" si="116"/>
        <v/>
      </c>
      <c r="AP1640" s="58" t="e">
        <f>VLOOKUP(AO1640,Centros!$AA$2:$AB$490,2,FALSE)</f>
        <v>#N/A</v>
      </c>
      <c r="AQ1640" s="58" t="e">
        <f>VLOOKUP(AP1640,Centros!$U$2:$V$490,2,FALSE)</f>
        <v>#N/A</v>
      </c>
      <c r="AR1640" s="58" t="e">
        <f>VLOOKUP(A1640,Centros!$AC$2:$AE$347,3,FALSE)</f>
        <v>#N/A</v>
      </c>
      <c r="AS1640" s="58" t="e">
        <f t="shared" si="118"/>
        <v>#N/A</v>
      </c>
      <c r="AT1640" s="59">
        <f t="shared" si="119"/>
        <v>0</v>
      </c>
    </row>
    <row r="1641" spans="40:46" x14ac:dyDescent="0.3">
      <c r="AN1641" s="4" t="e">
        <f t="shared" si="117"/>
        <v>#DIV/0!</v>
      </c>
      <c r="AO1641" s="57" t="str">
        <f t="shared" si="116"/>
        <v/>
      </c>
      <c r="AP1641" s="58" t="e">
        <f>VLOOKUP(AO1641,Centros!$AA$2:$AB$490,2,FALSE)</f>
        <v>#N/A</v>
      </c>
      <c r="AQ1641" s="58" t="e">
        <f>VLOOKUP(AP1641,Centros!$U$2:$V$490,2,FALSE)</f>
        <v>#N/A</v>
      </c>
      <c r="AR1641" s="58" t="e">
        <f>VLOOKUP(A1641,Centros!$AC$2:$AE$347,3,FALSE)</f>
        <v>#N/A</v>
      </c>
      <c r="AS1641" s="58" t="e">
        <f t="shared" si="118"/>
        <v>#N/A</v>
      </c>
      <c r="AT1641" s="59">
        <f t="shared" si="119"/>
        <v>0</v>
      </c>
    </row>
    <row r="1642" spans="40:46" x14ac:dyDescent="0.3">
      <c r="AN1642" s="4" t="e">
        <f t="shared" si="117"/>
        <v>#DIV/0!</v>
      </c>
      <c r="AO1642" s="57" t="str">
        <f t="shared" si="116"/>
        <v/>
      </c>
      <c r="AP1642" s="58" t="e">
        <f>VLOOKUP(AO1642,Centros!$AA$2:$AB$490,2,FALSE)</f>
        <v>#N/A</v>
      </c>
      <c r="AQ1642" s="58" t="e">
        <f>VLOOKUP(AP1642,Centros!$U$2:$V$490,2,FALSE)</f>
        <v>#N/A</v>
      </c>
      <c r="AR1642" s="58" t="e">
        <f>VLOOKUP(A1642,Centros!$AC$2:$AE$347,3,FALSE)</f>
        <v>#N/A</v>
      </c>
      <c r="AS1642" s="58" t="e">
        <f t="shared" si="118"/>
        <v>#N/A</v>
      </c>
      <c r="AT1642" s="59">
        <f t="shared" si="119"/>
        <v>0</v>
      </c>
    </row>
    <row r="1643" spans="40:46" x14ac:dyDescent="0.3">
      <c r="AN1643" s="4" t="e">
        <f t="shared" si="117"/>
        <v>#DIV/0!</v>
      </c>
      <c r="AO1643" s="57" t="str">
        <f t="shared" si="116"/>
        <v/>
      </c>
      <c r="AP1643" s="58" t="e">
        <f>VLOOKUP(AO1643,Centros!$AA$2:$AB$490,2,FALSE)</f>
        <v>#N/A</v>
      </c>
      <c r="AQ1643" s="58" t="e">
        <f>VLOOKUP(AP1643,Centros!$U$2:$V$490,2,FALSE)</f>
        <v>#N/A</v>
      </c>
      <c r="AR1643" s="58" t="e">
        <f>VLOOKUP(A1643,Centros!$AC$2:$AE$347,3,FALSE)</f>
        <v>#N/A</v>
      </c>
      <c r="AS1643" s="58" t="e">
        <f t="shared" si="118"/>
        <v>#N/A</v>
      </c>
      <c r="AT1643" s="59">
        <f t="shared" si="119"/>
        <v>0</v>
      </c>
    </row>
    <row r="1644" spans="40:46" x14ac:dyDescent="0.3">
      <c r="AN1644" s="4" t="e">
        <f t="shared" si="117"/>
        <v>#DIV/0!</v>
      </c>
      <c r="AO1644" s="57" t="str">
        <f t="shared" si="116"/>
        <v/>
      </c>
      <c r="AP1644" s="58" t="e">
        <f>VLOOKUP(AO1644,Centros!$AA$2:$AB$490,2,FALSE)</f>
        <v>#N/A</v>
      </c>
      <c r="AQ1644" s="58" t="e">
        <f>VLOOKUP(AP1644,Centros!$U$2:$V$490,2,FALSE)</f>
        <v>#N/A</v>
      </c>
      <c r="AR1644" s="58" t="e">
        <f>VLOOKUP(A1644,Centros!$AC$2:$AE$347,3,FALSE)</f>
        <v>#N/A</v>
      </c>
      <c r="AS1644" s="58" t="e">
        <f t="shared" si="118"/>
        <v>#N/A</v>
      </c>
      <c r="AT1644" s="59">
        <f t="shared" si="119"/>
        <v>0</v>
      </c>
    </row>
    <row r="1645" spans="40:46" x14ac:dyDescent="0.3">
      <c r="AN1645" s="4" t="e">
        <f t="shared" si="117"/>
        <v>#DIV/0!</v>
      </c>
      <c r="AO1645" s="57" t="str">
        <f t="shared" si="116"/>
        <v/>
      </c>
      <c r="AP1645" s="58" t="e">
        <f>VLOOKUP(AO1645,Centros!$AA$2:$AB$490,2,FALSE)</f>
        <v>#N/A</v>
      </c>
      <c r="AQ1645" s="58" t="e">
        <f>VLOOKUP(AP1645,Centros!$U$2:$V$490,2,FALSE)</f>
        <v>#N/A</v>
      </c>
      <c r="AR1645" s="58" t="e">
        <f>VLOOKUP(A1645,Centros!$AC$2:$AE$347,3,FALSE)</f>
        <v>#N/A</v>
      </c>
      <c r="AS1645" s="58" t="e">
        <f t="shared" si="118"/>
        <v>#N/A</v>
      </c>
      <c r="AT1645" s="59">
        <f t="shared" si="119"/>
        <v>0</v>
      </c>
    </row>
    <row r="1646" spans="40:46" x14ac:dyDescent="0.3">
      <c r="AN1646" s="4" t="e">
        <f t="shared" si="117"/>
        <v>#DIV/0!</v>
      </c>
      <c r="AO1646" s="57" t="str">
        <f t="shared" si="116"/>
        <v/>
      </c>
      <c r="AP1646" s="58" t="e">
        <f>VLOOKUP(AO1646,Centros!$AA$2:$AB$490,2,FALSE)</f>
        <v>#N/A</v>
      </c>
      <c r="AQ1646" s="58" t="e">
        <f>VLOOKUP(AP1646,Centros!$U$2:$V$490,2,FALSE)</f>
        <v>#N/A</v>
      </c>
      <c r="AR1646" s="58" t="e">
        <f>VLOOKUP(A1646,Centros!$AC$2:$AE$347,3,FALSE)</f>
        <v>#N/A</v>
      </c>
      <c r="AS1646" s="58" t="e">
        <f t="shared" si="118"/>
        <v>#N/A</v>
      </c>
      <c r="AT1646" s="59">
        <f t="shared" si="119"/>
        <v>0</v>
      </c>
    </row>
    <row r="1647" spans="40:46" x14ac:dyDescent="0.3">
      <c r="AN1647" s="4" t="e">
        <f t="shared" si="117"/>
        <v>#DIV/0!</v>
      </c>
      <c r="AO1647" s="57" t="str">
        <f t="shared" si="116"/>
        <v/>
      </c>
      <c r="AP1647" s="58" t="e">
        <f>VLOOKUP(AO1647,Centros!$AA$2:$AB$490,2,FALSE)</f>
        <v>#N/A</v>
      </c>
      <c r="AQ1647" s="58" t="e">
        <f>VLOOKUP(AP1647,Centros!$U$2:$V$490,2,FALSE)</f>
        <v>#N/A</v>
      </c>
      <c r="AR1647" s="58" t="e">
        <f>VLOOKUP(A1647,Centros!$AC$2:$AE$347,3,FALSE)</f>
        <v>#N/A</v>
      </c>
      <c r="AS1647" s="58" t="e">
        <f t="shared" si="118"/>
        <v>#N/A</v>
      </c>
      <c r="AT1647" s="59">
        <f t="shared" si="119"/>
        <v>0</v>
      </c>
    </row>
    <row r="1648" spans="40:46" x14ac:dyDescent="0.3">
      <c r="AN1648" s="4" t="e">
        <f t="shared" si="117"/>
        <v>#DIV/0!</v>
      </c>
      <c r="AO1648" s="57" t="str">
        <f t="shared" si="116"/>
        <v/>
      </c>
      <c r="AP1648" s="58" t="e">
        <f>VLOOKUP(AO1648,Centros!$AA$2:$AB$490,2,FALSE)</f>
        <v>#N/A</v>
      </c>
      <c r="AQ1648" s="58" t="e">
        <f>VLOOKUP(AP1648,Centros!$U$2:$V$490,2,FALSE)</f>
        <v>#N/A</v>
      </c>
      <c r="AR1648" s="58" t="e">
        <f>VLOOKUP(A1648,Centros!$AC$2:$AE$347,3,FALSE)</f>
        <v>#N/A</v>
      </c>
      <c r="AS1648" s="58" t="e">
        <f t="shared" si="118"/>
        <v>#N/A</v>
      </c>
      <c r="AT1648" s="59">
        <f t="shared" si="119"/>
        <v>0</v>
      </c>
    </row>
    <row r="1649" spans="40:46" x14ac:dyDescent="0.3">
      <c r="AN1649" s="4" t="e">
        <f t="shared" si="117"/>
        <v>#DIV/0!</v>
      </c>
      <c r="AO1649" s="57" t="str">
        <f t="shared" si="116"/>
        <v/>
      </c>
      <c r="AP1649" s="58" t="e">
        <f>VLOOKUP(AO1649,Centros!$AA$2:$AB$490,2,FALSE)</f>
        <v>#N/A</v>
      </c>
      <c r="AQ1649" s="58" t="e">
        <f>VLOOKUP(AP1649,Centros!$U$2:$V$490,2,FALSE)</f>
        <v>#N/A</v>
      </c>
      <c r="AR1649" s="58" t="e">
        <f>VLOOKUP(A1649,Centros!$AC$2:$AE$347,3,FALSE)</f>
        <v>#N/A</v>
      </c>
      <c r="AS1649" s="58" t="e">
        <f t="shared" si="118"/>
        <v>#N/A</v>
      </c>
      <c r="AT1649" s="59">
        <f t="shared" si="119"/>
        <v>0</v>
      </c>
    </row>
    <row r="1650" spans="40:46" x14ac:dyDescent="0.3">
      <c r="AN1650" s="4" t="e">
        <f t="shared" si="117"/>
        <v>#DIV/0!</v>
      </c>
      <c r="AO1650" s="57" t="str">
        <f t="shared" si="116"/>
        <v/>
      </c>
      <c r="AP1650" s="58" t="e">
        <f>VLOOKUP(AO1650,Centros!$AA$2:$AB$490,2,FALSE)</f>
        <v>#N/A</v>
      </c>
      <c r="AQ1650" s="58" t="e">
        <f>VLOOKUP(AP1650,Centros!$U$2:$V$490,2,FALSE)</f>
        <v>#N/A</v>
      </c>
      <c r="AR1650" s="58" t="e">
        <f>VLOOKUP(A1650,Centros!$AC$2:$AE$347,3,FALSE)</f>
        <v>#N/A</v>
      </c>
      <c r="AS1650" s="58" t="e">
        <f t="shared" si="118"/>
        <v>#N/A</v>
      </c>
      <c r="AT1650" s="59">
        <f t="shared" si="119"/>
        <v>0</v>
      </c>
    </row>
    <row r="1651" spans="40:46" x14ac:dyDescent="0.3">
      <c r="AN1651" s="4" t="e">
        <f t="shared" si="117"/>
        <v>#DIV/0!</v>
      </c>
      <c r="AO1651" s="57" t="str">
        <f t="shared" si="116"/>
        <v/>
      </c>
      <c r="AP1651" s="58" t="e">
        <f>VLOOKUP(AO1651,Centros!$AA$2:$AB$490,2,FALSE)</f>
        <v>#N/A</v>
      </c>
      <c r="AQ1651" s="58" t="e">
        <f>VLOOKUP(AP1651,Centros!$U$2:$V$490,2,FALSE)</f>
        <v>#N/A</v>
      </c>
      <c r="AR1651" s="58" t="e">
        <f>VLOOKUP(A1651,Centros!$AC$2:$AE$347,3,FALSE)</f>
        <v>#N/A</v>
      </c>
      <c r="AS1651" s="58" t="e">
        <f t="shared" si="118"/>
        <v>#N/A</v>
      </c>
      <c r="AT1651" s="59">
        <f t="shared" si="119"/>
        <v>0</v>
      </c>
    </row>
    <row r="1652" spans="40:46" x14ac:dyDescent="0.3">
      <c r="AN1652" s="4" t="e">
        <f t="shared" si="117"/>
        <v>#DIV/0!</v>
      </c>
      <c r="AO1652" s="57" t="str">
        <f t="shared" si="116"/>
        <v/>
      </c>
      <c r="AP1652" s="58" t="e">
        <f>VLOOKUP(AO1652,Centros!$AA$2:$AB$490,2,FALSE)</f>
        <v>#N/A</v>
      </c>
      <c r="AQ1652" s="58" t="e">
        <f>VLOOKUP(AP1652,Centros!$U$2:$V$490,2,FALSE)</f>
        <v>#N/A</v>
      </c>
      <c r="AR1652" s="58" t="e">
        <f>VLOOKUP(A1652,Centros!$AC$2:$AE$347,3,FALSE)</f>
        <v>#N/A</v>
      </c>
      <c r="AS1652" s="58" t="e">
        <f t="shared" si="118"/>
        <v>#N/A</v>
      </c>
      <c r="AT1652" s="59">
        <f t="shared" si="119"/>
        <v>0</v>
      </c>
    </row>
    <row r="1653" spans="40:46" x14ac:dyDescent="0.3">
      <c r="AN1653" s="4" t="e">
        <f t="shared" si="117"/>
        <v>#DIV/0!</v>
      </c>
      <c r="AO1653" s="57" t="str">
        <f t="shared" si="116"/>
        <v/>
      </c>
      <c r="AP1653" s="58" t="e">
        <f>VLOOKUP(AO1653,Centros!$AA$2:$AB$490,2,FALSE)</f>
        <v>#N/A</v>
      </c>
      <c r="AQ1653" s="58" t="e">
        <f>VLOOKUP(AP1653,Centros!$U$2:$V$490,2,FALSE)</f>
        <v>#N/A</v>
      </c>
      <c r="AR1653" s="58" t="e">
        <f>VLOOKUP(A1653,Centros!$AC$2:$AE$347,3,FALSE)</f>
        <v>#N/A</v>
      </c>
      <c r="AS1653" s="58" t="e">
        <f t="shared" si="118"/>
        <v>#N/A</v>
      </c>
      <c r="AT1653" s="59">
        <f t="shared" si="119"/>
        <v>0</v>
      </c>
    </row>
    <row r="1654" spans="40:46" x14ac:dyDescent="0.3">
      <c r="AN1654" s="4" t="e">
        <f t="shared" si="117"/>
        <v>#DIV/0!</v>
      </c>
      <c r="AO1654" s="57" t="str">
        <f t="shared" si="116"/>
        <v/>
      </c>
      <c r="AP1654" s="58" t="e">
        <f>VLOOKUP(AO1654,Centros!$AA$2:$AB$490,2,FALSE)</f>
        <v>#N/A</v>
      </c>
      <c r="AQ1654" s="58" t="e">
        <f>VLOOKUP(AP1654,Centros!$U$2:$V$490,2,FALSE)</f>
        <v>#N/A</v>
      </c>
      <c r="AR1654" s="58" t="e">
        <f>VLOOKUP(A1654,Centros!$AC$2:$AE$347,3,FALSE)</f>
        <v>#N/A</v>
      </c>
      <c r="AS1654" s="58" t="e">
        <f t="shared" si="118"/>
        <v>#N/A</v>
      </c>
      <c r="AT1654" s="59">
        <f t="shared" si="119"/>
        <v>0</v>
      </c>
    </row>
    <row r="1655" spans="40:46" x14ac:dyDescent="0.3">
      <c r="AN1655" s="4" t="e">
        <f t="shared" si="117"/>
        <v>#DIV/0!</v>
      </c>
      <c r="AO1655" s="57" t="str">
        <f t="shared" si="116"/>
        <v/>
      </c>
      <c r="AP1655" s="58" t="e">
        <f>VLOOKUP(AO1655,Centros!$AA$2:$AB$490,2,FALSE)</f>
        <v>#N/A</v>
      </c>
      <c r="AQ1655" s="58" t="e">
        <f>VLOOKUP(AP1655,Centros!$U$2:$V$490,2,FALSE)</f>
        <v>#N/A</v>
      </c>
      <c r="AR1655" s="58" t="e">
        <f>VLOOKUP(A1655,Centros!$AC$2:$AE$347,3,FALSE)</f>
        <v>#N/A</v>
      </c>
      <c r="AS1655" s="58" t="e">
        <f t="shared" si="118"/>
        <v>#N/A</v>
      </c>
      <c r="AT1655" s="59">
        <f t="shared" si="119"/>
        <v>0</v>
      </c>
    </row>
    <row r="1656" spans="40:46" x14ac:dyDescent="0.3">
      <c r="AN1656" s="4" t="e">
        <f t="shared" si="117"/>
        <v>#DIV/0!</v>
      </c>
      <c r="AO1656" s="57" t="str">
        <f t="shared" si="116"/>
        <v/>
      </c>
      <c r="AP1656" s="58" t="e">
        <f>VLOOKUP(AO1656,Centros!$AA$2:$AB$490,2,FALSE)</f>
        <v>#N/A</v>
      </c>
      <c r="AQ1656" s="58" t="e">
        <f>VLOOKUP(AP1656,Centros!$U$2:$V$490,2,FALSE)</f>
        <v>#N/A</v>
      </c>
      <c r="AR1656" s="58" t="e">
        <f>VLOOKUP(A1656,Centros!$AC$2:$AE$347,3,FALSE)</f>
        <v>#N/A</v>
      </c>
      <c r="AS1656" s="58" t="e">
        <f t="shared" si="118"/>
        <v>#N/A</v>
      </c>
      <c r="AT1656" s="59">
        <f t="shared" si="119"/>
        <v>0</v>
      </c>
    </row>
    <row r="1657" spans="40:46" x14ac:dyDescent="0.3">
      <c r="AN1657" s="4" t="e">
        <f t="shared" si="117"/>
        <v>#DIV/0!</v>
      </c>
      <c r="AO1657" s="57" t="str">
        <f t="shared" si="116"/>
        <v/>
      </c>
      <c r="AP1657" s="58" t="e">
        <f>VLOOKUP(AO1657,Centros!$AA$2:$AB$490,2,FALSE)</f>
        <v>#N/A</v>
      </c>
      <c r="AQ1657" s="58" t="e">
        <f>VLOOKUP(AP1657,Centros!$U$2:$V$490,2,FALSE)</f>
        <v>#N/A</v>
      </c>
      <c r="AR1657" s="58" t="e">
        <f>VLOOKUP(A1657,Centros!$AC$2:$AE$347,3,FALSE)</f>
        <v>#N/A</v>
      </c>
      <c r="AS1657" s="58" t="e">
        <f t="shared" si="118"/>
        <v>#N/A</v>
      </c>
      <c r="AT1657" s="59">
        <f t="shared" si="119"/>
        <v>0</v>
      </c>
    </row>
    <row r="1658" spans="40:46" x14ac:dyDescent="0.3">
      <c r="AN1658" s="4" t="e">
        <f t="shared" si="117"/>
        <v>#DIV/0!</v>
      </c>
      <c r="AO1658" s="57" t="str">
        <f t="shared" si="116"/>
        <v/>
      </c>
      <c r="AP1658" s="58" t="e">
        <f>VLOOKUP(AO1658,Centros!$AA$2:$AB$490,2,FALSE)</f>
        <v>#N/A</v>
      </c>
      <c r="AQ1658" s="58" t="e">
        <f>VLOOKUP(AP1658,Centros!$U$2:$V$490,2,FALSE)</f>
        <v>#N/A</v>
      </c>
      <c r="AR1658" s="58" t="e">
        <f>VLOOKUP(A1658,Centros!$AC$2:$AE$347,3,FALSE)</f>
        <v>#N/A</v>
      </c>
      <c r="AS1658" s="58" t="e">
        <f t="shared" si="118"/>
        <v>#N/A</v>
      </c>
      <c r="AT1658" s="59">
        <f t="shared" si="119"/>
        <v>0</v>
      </c>
    </row>
    <row r="1659" spans="40:46" x14ac:dyDescent="0.3">
      <c r="AN1659" s="4" t="e">
        <f t="shared" si="117"/>
        <v>#DIV/0!</v>
      </c>
      <c r="AO1659" s="57" t="str">
        <f t="shared" si="116"/>
        <v/>
      </c>
      <c r="AP1659" s="58" t="e">
        <f>VLOOKUP(AO1659,Centros!$AA$2:$AB$490,2,FALSE)</f>
        <v>#N/A</v>
      </c>
      <c r="AQ1659" s="58" t="e">
        <f>VLOOKUP(AP1659,Centros!$U$2:$V$490,2,FALSE)</f>
        <v>#N/A</v>
      </c>
      <c r="AR1659" s="58" t="e">
        <f>VLOOKUP(A1659,Centros!$AC$2:$AE$347,3,FALSE)</f>
        <v>#N/A</v>
      </c>
      <c r="AS1659" s="58" t="e">
        <f t="shared" si="118"/>
        <v>#N/A</v>
      </c>
      <c r="AT1659" s="59">
        <f t="shared" si="119"/>
        <v>0</v>
      </c>
    </row>
    <row r="1660" spans="40:46" x14ac:dyDescent="0.3">
      <c r="AN1660" s="4" t="e">
        <f t="shared" si="117"/>
        <v>#DIV/0!</v>
      </c>
      <c r="AO1660" s="57" t="str">
        <f t="shared" si="116"/>
        <v/>
      </c>
      <c r="AP1660" s="58" t="e">
        <f>VLOOKUP(AO1660,Centros!$AA$2:$AB$490,2,FALSE)</f>
        <v>#N/A</v>
      </c>
      <c r="AQ1660" s="58" t="e">
        <f>VLOOKUP(AP1660,Centros!$U$2:$V$490,2,FALSE)</f>
        <v>#N/A</v>
      </c>
      <c r="AR1660" s="58" t="e">
        <f>VLOOKUP(A1660,Centros!$AC$2:$AE$347,3,FALSE)</f>
        <v>#N/A</v>
      </c>
      <c r="AS1660" s="58" t="e">
        <f t="shared" si="118"/>
        <v>#N/A</v>
      </c>
      <c r="AT1660" s="59">
        <f t="shared" si="119"/>
        <v>0</v>
      </c>
    </row>
    <row r="1661" spans="40:46" x14ac:dyDescent="0.3">
      <c r="AN1661" s="4" t="e">
        <f t="shared" si="117"/>
        <v>#DIV/0!</v>
      </c>
      <c r="AO1661" s="57" t="str">
        <f t="shared" si="116"/>
        <v/>
      </c>
      <c r="AP1661" s="58" t="e">
        <f>VLOOKUP(AO1661,Centros!$AA$2:$AB$490,2,FALSE)</f>
        <v>#N/A</v>
      </c>
      <c r="AQ1661" s="58" t="e">
        <f>VLOOKUP(AP1661,Centros!$U$2:$V$490,2,FALSE)</f>
        <v>#N/A</v>
      </c>
      <c r="AR1661" s="58" t="e">
        <f>VLOOKUP(A1661,Centros!$AC$2:$AE$347,3,FALSE)</f>
        <v>#N/A</v>
      </c>
      <c r="AS1661" s="58" t="e">
        <f t="shared" si="118"/>
        <v>#N/A</v>
      </c>
      <c r="AT1661" s="59">
        <f t="shared" si="119"/>
        <v>0</v>
      </c>
    </row>
    <row r="1662" spans="40:46" x14ac:dyDescent="0.3">
      <c r="AN1662" s="4" t="e">
        <f t="shared" si="117"/>
        <v>#DIV/0!</v>
      </c>
      <c r="AO1662" s="57" t="str">
        <f t="shared" si="116"/>
        <v/>
      </c>
      <c r="AP1662" s="58" t="e">
        <f>VLOOKUP(AO1662,Centros!$AA$2:$AB$490,2,FALSE)</f>
        <v>#N/A</v>
      </c>
      <c r="AQ1662" s="58" t="e">
        <f>VLOOKUP(AP1662,Centros!$U$2:$V$490,2,FALSE)</f>
        <v>#N/A</v>
      </c>
      <c r="AR1662" s="58" t="e">
        <f>VLOOKUP(A1662,Centros!$AC$2:$AE$347,3,FALSE)</f>
        <v>#N/A</v>
      </c>
      <c r="AS1662" s="58" t="e">
        <f t="shared" si="118"/>
        <v>#N/A</v>
      </c>
      <c r="AT1662" s="59">
        <f t="shared" si="119"/>
        <v>0</v>
      </c>
    </row>
    <row r="1663" spans="40:46" x14ac:dyDescent="0.3">
      <c r="AN1663" s="4" t="e">
        <f t="shared" si="117"/>
        <v>#DIV/0!</v>
      </c>
      <c r="AO1663" s="57" t="str">
        <f t="shared" si="116"/>
        <v/>
      </c>
      <c r="AP1663" s="58" t="e">
        <f>VLOOKUP(AO1663,Centros!$AA$2:$AB$490,2,FALSE)</f>
        <v>#N/A</v>
      </c>
      <c r="AQ1663" s="58" t="e">
        <f>VLOOKUP(AP1663,Centros!$U$2:$V$490,2,FALSE)</f>
        <v>#N/A</v>
      </c>
      <c r="AR1663" s="58" t="e">
        <f>VLOOKUP(A1663,Centros!$AC$2:$AE$347,3,FALSE)</f>
        <v>#N/A</v>
      </c>
      <c r="AS1663" s="58" t="e">
        <f t="shared" si="118"/>
        <v>#N/A</v>
      </c>
      <c r="AT1663" s="59">
        <f t="shared" si="119"/>
        <v>0</v>
      </c>
    </row>
    <row r="1664" spans="40:46" x14ac:dyDescent="0.3">
      <c r="AN1664" s="4" t="e">
        <f t="shared" si="117"/>
        <v>#DIV/0!</v>
      </c>
      <c r="AO1664" s="57" t="str">
        <f t="shared" si="116"/>
        <v/>
      </c>
      <c r="AP1664" s="58" t="e">
        <f>VLOOKUP(AO1664,Centros!$AA$2:$AB$490,2,FALSE)</f>
        <v>#N/A</v>
      </c>
      <c r="AQ1664" s="58" t="e">
        <f>VLOOKUP(AP1664,Centros!$U$2:$V$490,2,FALSE)</f>
        <v>#N/A</v>
      </c>
      <c r="AR1664" s="58" t="e">
        <f>VLOOKUP(A1664,Centros!$AC$2:$AE$347,3,FALSE)</f>
        <v>#N/A</v>
      </c>
      <c r="AS1664" s="58" t="e">
        <f t="shared" si="118"/>
        <v>#N/A</v>
      </c>
      <c r="AT1664" s="59">
        <f t="shared" si="119"/>
        <v>0</v>
      </c>
    </row>
    <row r="1665" spans="40:46" x14ac:dyDescent="0.3">
      <c r="AN1665" s="4" t="e">
        <f t="shared" si="117"/>
        <v>#DIV/0!</v>
      </c>
      <c r="AO1665" s="57" t="str">
        <f t="shared" si="116"/>
        <v/>
      </c>
      <c r="AP1665" s="58" t="e">
        <f>VLOOKUP(AO1665,Centros!$AA$2:$AB$490,2,FALSE)</f>
        <v>#N/A</v>
      </c>
      <c r="AQ1665" s="58" t="e">
        <f>VLOOKUP(AP1665,Centros!$U$2:$V$490,2,FALSE)</f>
        <v>#N/A</v>
      </c>
      <c r="AR1665" s="58" t="e">
        <f>VLOOKUP(A1665,Centros!$AC$2:$AE$347,3,FALSE)</f>
        <v>#N/A</v>
      </c>
      <c r="AS1665" s="58" t="e">
        <f t="shared" si="118"/>
        <v>#N/A</v>
      </c>
      <c r="AT1665" s="59">
        <f t="shared" si="119"/>
        <v>0</v>
      </c>
    </row>
    <row r="1666" spans="40:46" x14ac:dyDescent="0.3">
      <c r="AN1666" s="4" t="e">
        <f t="shared" si="117"/>
        <v>#DIV/0!</v>
      </c>
      <c r="AO1666" s="57" t="str">
        <f t="shared" si="116"/>
        <v/>
      </c>
      <c r="AP1666" s="58" t="e">
        <f>VLOOKUP(AO1666,Centros!$AA$2:$AB$490,2,FALSE)</f>
        <v>#N/A</v>
      </c>
      <c r="AQ1666" s="58" t="e">
        <f>VLOOKUP(AP1666,Centros!$U$2:$V$490,2,FALSE)</f>
        <v>#N/A</v>
      </c>
      <c r="AR1666" s="58" t="e">
        <f>VLOOKUP(A1666,Centros!$AC$2:$AE$347,3,FALSE)</f>
        <v>#N/A</v>
      </c>
      <c r="AS1666" s="58" t="e">
        <f t="shared" si="118"/>
        <v>#N/A</v>
      </c>
      <c r="AT1666" s="59">
        <f t="shared" si="119"/>
        <v>0</v>
      </c>
    </row>
  </sheetData>
  <sheetProtection algorithmName="SHA-512" hashValue="BqZBYYVvIQeynxbdTY3LFq+mGTSRC8tvmQ8LoQ8aNaXvg0C4UiUmjE3n0VM1cxsZ6fJrYEblrUE8+GqpFjSuWg==" saltValue="flEHEgzjXr4uElg/pwMLhg==" spinCount="100000" sheet="1" objects="1" scenarios="1"/>
  <phoneticPr fontId="1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BP1289"/>
  <sheetViews>
    <sheetView zoomScale="84" zoomScaleNormal="84" workbookViewId="0">
      <selection activeCell="AX1290" sqref="AX1290"/>
    </sheetView>
  </sheetViews>
  <sheetFormatPr baseColWidth="10" defaultColWidth="11.5546875" defaultRowHeight="14.4" x14ac:dyDescent="0.3"/>
  <cols>
    <col min="1" max="1" width="11.5546875" style="106"/>
    <col min="2" max="2" width="49" style="82" bestFit="1" customWidth="1"/>
    <col min="3" max="3" width="23.77734375" style="82" bestFit="1" customWidth="1"/>
    <col min="4" max="5" width="11.5546875" style="82"/>
    <col min="6" max="6" width="49" style="82" bestFit="1" customWidth="1"/>
    <col min="7" max="7" width="23.77734375" style="82" bestFit="1" customWidth="1"/>
    <col min="8" max="19" width="11.5546875" style="82"/>
    <col min="20" max="20" width="11.5546875" style="98"/>
    <col min="21" max="21" width="11.5546875" style="82"/>
    <col min="22" max="22" width="49" style="82" bestFit="1" customWidth="1"/>
    <col min="23" max="23" width="24.21875" style="82" bestFit="1" customWidth="1"/>
    <col min="24" max="24" width="14.44140625" style="82" customWidth="1"/>
    <col min="25" max="25" width="49" style="82" bestFit="1" customWidth="1"/>
    <col min="26" max="26" width="11.5546875" style="82"/>
    <col min="27" max="27" width="13.5546875" style="149" customWidth="1"/>
    <col min="28" max="29" width="11.5546875" style="82"/>
    <col min="30" max="31" width="11.5546875" style="98"/>
    <col min="32" max="43" width="11.5546875" style="82"/>
    <col min="44" max="44" width="16.5546875" style="82" customWidth="1"/>
    <col min="45" max="49" width="11.5546875" style="82"/>
    <col min="50" max="50" width="37.44140625" style="82" bestFit="1" customWidth="1"/>
    <col min="51" max="56" width="11.5546875" style="82"/>
    <col min="57" max="57" width="14" style="82" customWidth="1"/>
    <col min="58" max="66" width="11.5546875" style="82"/>
    <col min="67" max="67" width="52" style="82" bestFit="1" customWidth="1"/>
    <col min="68" max="16384" width="11.5546875" style="82"/>
  </cols>
  <sheetData>
    <row r="1" spans="1:68" ht="15.6" thickTop="1" thickBot="1" x14ac:dyDescent="0.35">
      <c r="A1" s="84" t="s">
        <v>863</v>
      </c>
      <c r="B1" s="85" t="s">
        <v>864</v>
      </c>
      <c r="C1" s="86" t="s">
        <v>865</v>
      </c>
      <c r="E1" s="87" t="s">
        <v>863</v>
      </c>
      <c r="F1" s="88" t="s">
        <v>864</v>
      </c>
      <c r="G1" s="89" t="s">
        <v>865</v>
      </c>
      <c r="H1" s="90"/>
      <c r="I1" s="90"/>
      <c r="J1" s="90"/>
      <c r="K1" s="90"/>
      <c r="L1" s="90"/>
      <c r="M1" s="90"/>
      <c r="N1" s="90"/>
      <c r="O1" s="90"/>
      <c r="P1" s="90"/>
      <c r="Q1" s="90"/>
      <c r="S1" s="91" t="s">
        <v>475</v>
      </c>
      <c r="T1" s="92" t="s">
        <v>476</v>
      </c>
      <c r="U1" s="92" t="s">
        <v>477</v>
      </c>
      <c r="V1" s="92" t="s">
        <v>1306</v>
      </c>
      <c r="W1" s="92" t="s">
        <v>478</v>
      </c>
      <c r="X1" s="92" t="s">
        <v>479</v>
      </c>
      <c r="Y1" s="93" t="s">
        <v>1307</v>
      </c>
      <c r="Z1" s="92" t="s">
        <v>480</v>
      </c>
      <c r="AA1" s="153" t="s">
        <v>481</v>
      </c>
      <c r="AB1" s="92" t="s">
        <v>1308</v>
      </c>
      <c r="AC1" s="92" t="s">
        <v>1309</v>
      </c>
      <c r="AD1" s="92" t="s">
        <v>1310</v>
      </c>
      <c r="AE1" s="94" t="s">
        <v>482</v>
      </c>
      <c r="AF1" s="92" t="s">
        <v>1535</v>
      </c>
      <c r="AH1" s="90" t="s">
        <v>715</v>
      </c>
      <c r="AI1" s="90" t="s">
        <v>703</v>
      </c>
      <c r="AJ1" s="90" t="s">
        <v>724</v>
      </c>
      <c r="AK1" s="90" t="s">
        <v>727</v>
      </c>
      <c r="AL1" s="90" t="s">
        <v>477</v>
      </c>
      <c r="AM1" s="90" t="s">
        <v>729</v>
      </c>
      <c r="AR1" s="95" t="s">
        <v>731</v>
      </c>
      <c r="AS1" s="95" t="s">
        <v>732</v>
      </c>
      <c r="AT1" s="82" t="s">
        <v>733</v>
      </c>
      <c r="AX1" s="134" t="s">
        <v>2938</v>
      </c>
      <c r="AZ1" s="82" t="s">
        <v>731</v>
      </c>
      <c r="BA1" s="82" t="s">
        <v>1316</v>
      </c>
      <c r="BE1" s="82" t="s">
        <v>2903</v>
      </c>
      <c r="BM1">
        <v>110147</v>
      </c>
      <c r="BN1">
        <v>110147</v>
      </c>
      <c r="BO1" s="135" t="s">
        <v>937</v>
      </c>
      <c r="BP1" s="82">
        <f>VLOOKUP(BM1,Tabla5[[centro3]:[c14]],2,FALSE)</f>
        <v>5027</v>
      </c>
    </row>
    <row r="2" spans="1:68" ht="15" thickTop="1" x14ac:dyDescent="0.3">
      <c r="A2" s="127">
        <v>110015</v>
      </c>
      <c r="B2" t="s">
        <v>634</v>
      </c>
      <c r="C2" s="128" t="s">
        <v>2776</v>
      </c>
      <c r="D2"/>
      <c r="E2" s="135">
        <v>3</v>
      </c>
      <c r="F2" s="135" t="s">
        <v>956</v>
      </c>
      <c r="G2" s="128">
        <v>0</v>
      </c>
      <c r="S2" s="97">
        <v>20046</v>
      </c>
      <c r="T2" s="98" t="s">
        <v>139</v>
      </c>
      <c r="U2" s="82">
        <v>110018</v>
      </c>
      <c r="V2" s="82" t="s">
        <v>643</v>
      </c>
      <c r="X2" s="82">
        <v>110018</v>
      </c>
      <c r="Y2" s="82" t="s">
        <v>643</v>
      </c>
      <c r="AA2" s="149" t="s">
        <v>694</v>
      </c>
      <c r="AB2" s="82">
        <v>110018</v>
      </c>
      <c r="AC2" s="82">
        <v>20046</v>
      </c>
      <c r="AD2" s="98" t="s">
        <v>139</v>
      </c>
      <c r="AE2" s="99" t="s">
        <v>651</v>
      </c>
      <c r="AF2" s="82">
        <v>0</v>
      </c>
      <c r="AH2" s="82" t="s">
        <v>714</v>
      </c>
      <c r="AI2" s="82" t="s">
        <v>717</v>
      </c>
      <c r="AJ2" s="82" t="s">
        <v>725</v>
      </c>
      <c r="AK2" s="82" t="s">
        <v>485</v>
      </c>
      <c r="AL2" s="82">
        <v>3</v>
      </c>
      <c r="AM2" s="83" t="s">
        <v>2778</v>
      </c>
      <c r="AN2" s="82">
        <v>73</v>
      </c>
      <c r="AR2" s="82" t="s">
        <v>40</v>
      </c>
      <c r="AS2" s="82">
        <v>1.6367812499999999</v>
      </c>
      <c r="AV2" s="82" t="s">
        <v>2756</v>
      </c>
      <c r="AX2" s="133" t="s">
        <v>5247</v>
      </c>
      <c r="AZ2" s="100" t="s">
        <v>95</v>
      </c>
      <c r="BA2" s="82">
        <v>2.3222499999999999</v>
      </c>
      <c r="BE2" s="101" t="s">
        <v>920</v>
      </c>
      <c r="BF2" s="82">
        <v>2.0499999999999998</v>
      </c>
      <c r="BM2">
        <v>510014</v>
      </c>
      <c r="BN2">
        <v>510014</v>
      </c>
      <c r="BO2" s="135" t="s">
        <v>7326</v>
      </c>
      <c r="BP2" s="82">
        <f>VLOOKUP(BM2,Tabla5[[centro3]:[c14]],2,FALSE)</f>
        <v>5027</v>
      </c>
    </row>
    <row r="3" spans="1:68" x14ac:dyDescent="0.3">
      <c r="A3" s="127">
        <v>110061</v>
      </c>
      <c r="B3" t="s">
        <v>576</v>
      </c>
      <c r="C3" s="128" t="s">
        <v>2772</v>
      </c>
      <c r="D3"/>
      <c r="E3" s="135">
        <v>100075</v>
      </c>
      <c r="F3" s="135" t="s">
        <v>563</v>
      </c>
      <c r="G3" s="128">
        <v>0</v>
      </c>
      <c r="S3" s="136">
        <v>2028</v>
      </c>
      <c r="T3" s="137">
        <v>43</v>
      </c>
      <c r="U3" s="135">
        <v>110147</v>
      </c>
      <c r="V3" s="135" t="s">
        <v>937</v>
      </c>
      <c r="W3" s="135" t="s">
        <v>36</v>
      </c>
      <c r="X3" s="135">
        <v>110147</v>
      </c>
      <c r="Y3" s="135" t="s">
        <v>937</v>
      </c>
      <c r="Z3" s="135" t="s">
        <v>610</v>
      </c>
      <c r="AA3" s="146" t="s">
        <v>1092</v>
      </c>
      <c r="AB3" s="135">
        <v>110147</v>
      </c>
      <c r="AC3" s="135">
        <v>5027</v>
      </c>
      <c r="AD3" s="150" t="s">
        <v>921</v>
      </c>
      <c r="AE3" s="138" t="s">
        <v>975</v>
      </c>
      <c r="AF3" s="82">
        <v>0</v>
      </c>
      <c r="AH3" s="82" t="s">
        <v>716</v>
      </c>
      <c r="AI3" s="82" t="s">
        <v>718</v>
      </c>
      <c r="AJ3" s="82" t="s">
        <v>726</v>
      </c>
      <c r="AK3" s="82" t="s">
        <v>651</v>
      </c>
      <c r="AL3" s="135">
        <v>100075</v>
      </c>
      <c r="AM3" s="83" t="s">
        <v>2779</v>
      </c>
      <c r="AN3" s="82">
        <v>72</v>
      </c>
      <c r="AR3" s="82" t="s">
        <v>734</v>
      </c>
      <c r="AS3" s="82">
        <v>1.7971718750000001</v>
      </c>
      <c r="AV3" s="82" t="s">
        <v>2757</v>
      </c>
      <c r="AX3" s="134" t="s">
        <v>5254</v>
      </c>
      <c r="AZ3" s="100" t="s">
        <v>108</v>
      </c>
      <c r="BA3" s="82">
        <v>2.7445300000000001</v>
      </c>
      <c r="BE3" s="101" t="s">
        <v>303</v>
      </c>
      <c r="BF3" s="82">
        <v>2.2599999999999998</v>
      </c>
      <c r="BM3">
        <v>140010</v>
      </c>
      <c r="BN3">
        <v>140010</v>
      </c>
      <c r="BO3" s="135" t="s">
        <v>949</v>
      </c>
      <c r="BP3" s="82">
        <f>VLOOKUP(BM3,Tabla5[[centro3]:[c14]],2,FALSE)</f>
        <v>5027</v>
      </c>
    </row>
    <row r="4" spans="1:68" x14ac:dyDescent="0.3">
      <c r="A4" s="127">
        <v>110084</v>
      </c>
      <c r="B4" t="s">
        <v>580</v>
      </c>
      <c r="C4" s="128" t="s">
        <v>2763</v>
      </c>
      <c r="D4"/>
      <c r="E4" s="135">
        <v>100101</v>
      </c>
      <c r="F4" s="135" t="s">
        <v>970</v>
      </c>
      <c r="G4" s="128">
        <v>0</v>
      </c>
      <c r="S4" s="136">
        <v>5027</v>
      </c>
      <c r="T4" s="137" t="s">
        <v>208</v>
      </c>
      <c r="U4" s="135">
        <v>140010</v>
      </c>
      <c r="V4" s="135" t="s">
        <v>949</v>
      </c>
      <c r="W4" s="135" t="s">
        <v>94</v>
      </c>
      <c r="X4" s="135">
        <v>140010</v>
      </c>
      <c r="Y4" s="135" t="s">
        <v>949</v>
      </c>
      <c r="Z4" s="135" t="s">
        <v>518</v>
      </c>
      <c r="AA4" s="146" t="s">
        <v>1109</v>
      </c>
      <c r="AB4" s="135">
        <v>140010</v>
      </c>
      <c r="AC4" s="135">
        <v>5027</v>
      </c>
      <c r="AD4" s="150" t="s">
        <v>111</v>
      </c>
      <c r="AE4" s="138" t="s">
        <v>975</v>
      </c>
      <c r="AF4" s="82">
        <v>0</v>
      </c>
      <c r="AI4" s="82" t="s">
        <v>719</v>
      </c>
      <c r="AK4" s="82" t="s">
        <v>975</v>
      </c>
      <c r="AL4" s="135">
        <v>100101</v>
      </c>
      <c r="AM4" s="83" t="s">
        <v>2780</v>
      </c>
      <c r="AN4" s="82">
        <v>72</v>
      </c>
      <c r="AR4" s="82" t="s">
        <v>735</v>
      </c>
      <c r="AS4" s="82">
        <v>1.7971718750000001</v>
      </c>
      <c r="AV4" s="82" t="s">
        <v>2758</v>
      </c>
      <c r="AX4" s="133" t="s">
        <v>2944</v>
      </c>
      <c r="AZ4" s="100" t="s">
        <v>874</v>
      </c>
      <c r="BA4" s="82">
        <v>2.84043</v>
      </c>
      <c r="BE4" s="101" t="s">
        <v>901</v>
      </c>
      <c r="BF4" s="82">
        <v>2.0499999999999998</v>
      </c>
      <c r="BM4">
        <v>140006</v>
      </c>
      <c r="BN4">
        <v>140006</v>
      </c>
      <c r="BO4" s="135" t="s">
        <v>955</v>
      </c>
      <c r="BP4" s="82">
        <f>VLOOKUP(BM4,Tabla5[[centro3]:[c14]],2,FALSE)</f>
        <v>5027</v>
      </c>
    </row>
    <row r="5" spans="1:68" x14ac:dyDescent="0.3">
      <c r="A5" s="127">
        <v>110088</v>
      </c>
      <c r="B5" t="s">
        <v>633</v>
      </c>
      <c r="C5" s="128" t="s">
        <v>2775</v>
      </c>
      <c r="D5"/>
      <c r="E5" s="135">
        <v>100101</v>
      </c>
      <c r="F5" s="135" t="s">
        <v>512</v>
      </c>
      <c r="G5" s="128">
        <v>0</v>
      </c>
      <c r="S5" s="136">
        <v>5027</v>
      </c>
      <c r="T5" s="137" t="s">
        <v>107</v>
      </c>
      <c r="U5" s="135">
        <v>140006</v>
      </c>
      <c r="V5" s="135" t="s">
        <v>955</v>
      </c>
      <c r="W5" s="135" t="s">
        <v>258</v>
      </c>
      <c r="X5" s="135">
        <v>140006</v>
      </c>
      <c r="Y5" s="135" t="s">
        <v>955</v>
      </c>
      <c r="Z5" s="135" t="s">
        <v>484</v>
      </c>
      <c r="AA5" s="146" t="s">
        <v>1120</v>
      </c>
      <c r="AB5" s="135">
        <v>140006</v>
      </c>
      <c r="AC5" s="135">
        <v>5027</v>
      </c>
      <c r="AD5" s="150" t="s">
        <v>208</v>
      </c>
      <c r="AE5" s="138" t="s">
        <v>975</v>
      </c>
      <c r="AF5" s="82">
        <v>0</v>
      </c>
      <c r="AI5" s="82" t="s">
        <v>720</v>
      </c>
      <c r="AL5" s="135">
        <v>100101</v>
      </c>
      <c r="AM5" s="83" t="s">
        <v>2781</v>
      </c>
      <c r="AN5" s="82">
        <v>70</v>
      </c>
      <c r="AR5" s="82" t="s">
        <v>736</v>
      </c>
      <c r="AS5" s="82">
        <v>1.7971718750000001</v>
      </c>
      <c r="AV5" s="82" t="s">
        <v>2759</v>
      </c>
      <c r="AX5" s="134" t="s">
        <v>2952</v>
      </c>
      <c r="AZ5" s="100" t="s">
        <v>427</v>
      </c>
      <c r="BA5" s="82">
        <v>2.1303999999999998</v>
      </c>
      <c r="BE5" s="101" t="s">
        <v>40</v>
      </c>
      <c r="BF5" s="82">
        <v>2.0499999999999998</v>
      </c>
      <c r="BM5">
        <v>140049</v>
      </c>
      <c r="BN5">
        <v>140049</v>
      </c>
      <c r="BO5" s="135" t="s">
        <v>957</v>
      </c>
      <c r="BP5" s="82">
        <f>VLOOKUP(BM5,Tabla5[[centro3]:[c14]],2,FALSE)</f>
        <v>5027</v>
      </c>
    </row>
    <row r="6" spans="1:68" x14ac:dyDescent="0.3">
      <c r="A6" s="127">
        <v>110183</v>
      </c>
      <c r="B6" t="s">
        <v>570</v>
      </c>
      <c r="C6" s="128" t="s">
        <v>2770</v>
      </c>
      <c r="D6"/>
      <c r="E6" s="135">
        <v>100101</v>
      </c>
      <c r="F6" s="135" t="s">
        <v>512</v>
      </c>
      <c r="G6" s="128">
        <v>0</v>
      </c>
      <c r="S6" s="136">
        <v>5027</v>
      </c>
      <c r="T6" s="137" t="s">
        <v>234</v>
      </c>
      <c r="U6" s="135">
        <v>140049</v>
      </c>
      <c r="V6" s="135" t="s">
        <v>957</v>
      </c>
      <c r="W6" s="135" t="s">
        <v>244</v>
      </c>
      <c r="X6" s="135">
        <v>140049</v>
      </c>
      <c r="Y6" s="135" t="s">
        <v>957</v>
      </c>
      <c r="Z6" s="135" t="s">
        <v>518</v>
      </c>
      <c r="AA6" s="146" t="s">
        <v>1131</v>
      </c>
      <c r="AB6" s="135">
        <v>140049</v>
      </c>
      <c r="AC6" s="135">
        <v>5027</v>
      </c>
      <c r="AD6" s="150" t="s">
        <v>107</v>
      </c>
      <c r="AE6" s="138" t="s">
        <v>975</v>
      </c>
      <c r="AF6" s="82">
        <v>0</v>
      </c>
      <c r="AI6" s="82" t="s">
        <v>721</v>
      </c>
      <c r="AL6" s="135">
        <v>100101</v>
      </c>
      <c r="AM6" s="83" t="s">
        <v>2782</v>
      </c>
      <c r="AN6" s="82">
        <v>72</v>
      </c>
      <c r="AR6" s="82" t="s">
        <v>737</v>
      </c>
      <c r="AS6" s="82">
        <v>1.7971718750000001</v>
      </c>
      <c r="AV6" s="82" t="s">
        <v>2760</v>
      </c>
      <c r="AX6" s="133" t="s">
        <v>7330</v>
      </c>
      <c r="AZ6" s="100" t="s">
        <v>155</v>
      </c>
      <c r="BA6" s="82">
        <v>2.3222499999999999</v>
      </c>
      <c r="BE6" s="101" t="s">
        <v>160</v>
      </c>
      <c r="BF6" s="82">
        <v>2.2599999999999998</v>
      </c>
      <c r="BM6">
        <v>140044</v>
      </c>
      <c r="BN6">
        <v>140044</v>
      </c>
      <c r="BO6" s="135" t="s">
        <v>969</v>
      </c>
      <c r="BP6" s="82">
        <f>VLOOKUP(BM6,Tabla5[[centro3]:[c14]],2,FALSE)</f>
        <v>5027</v>
      </c>
    </row>
    <row r="7" spans="1:68" x14ac:dyDescent="0.3">
      <c r="A7" s="127">
        <v>110807</v>
      </c>
      <c r="B7" t="s">
        <v>510</v>
      </c>
      <c r="C7" s="128" t="s">
        <v>2761</v>
      </c>
      <c r="D7"/>
      <c r="E7" s="135">
        <v>110001</v>
      </c>
      <c r="F7" s="135" t="s">
        <v>548</v>
      </c>
      <c r="G7" s="128">
        <v>0</v>
      </c>
      <c r="S7" s="136">
        <v>5027</v>
      </c>
      <c r="T7" s="137" t="s">
        <v>80</v>
      </c>
      <c r="U7" s="135">
        <v>140044</v>
      </c>
      <c r="V7" s="135" t="s">
        <v>969</v>
      </c>
      <c r="W7" s="135" t="s">
        <v>1144</v>
      </c>
      <c r="X7" s="135">
        <v>140044</v>
      </c>
      <c r="Y7" s="135" t="s">
        <v>969</v>
      </c>
      <c r="Z7" s="135" t="s">
        <v>484</v>
      </c>
      <c r="AA7" s="146" t="s">
        <v>1145</v>
      </c>
      <c r="AB7" s="135">
        <v>140044</v>
      </c>
      <c r="AC7" s="135">
        <v>5027</v>
      </c>
      <c r="AD7" s="150" t="s">
        <v>234</v>
      </c>
      <c r="AE7" s="138" t="s">
        <v>975</v>
      </c>
      <c r="AF7" s="82">
        <v>0</v>
      </c>
      <c r="AI7" s="82" t="s">
        <v>722</v>
      </c>
      <c r="AL7" s="135">
        <v>110001</v>
      </c>
      <c r="AM7" s="83" t="s">
        <v>2783</v>
      </c>
      <c r="AN7" s="82">
        <v>72</v>
      </c>
      <c r="AR7" s="82" t="s">
        <v>457</v>
      </c>
      <c r="AS7" s="82">
        <v>1.690609375</v>
      </c>
      <c r="AV7" s="82" t="s">
        <v>2761</v>
      </c>
      <c r="AX7" s="134" t="s">
        <v>7337</v>
      </c>
      <c r="BM7">
        <v>140013</v>
      </c>
      <c r="BN7">
        <v>140013</v>
      </c>
      <c r="BO7" s="135" t="s">
        <v>967</v>
      </c>
      <c r="BP7" s="82">
        <f>VLOOKUP(BM7,Tabla5[[centro3]:[c14]],2,FALSE)</f>
        <v>5027</v>
      </c>
    </row>
    <row r="8" spans="1:68" x14ac:dyDescent="0.3">
      <c r="A8" s="127">
        <v>120001</v>
      </c>
      <c r="B8" t="s">
        <v>553</v>
      </c>
      <c r="C8" s="128" t="s">
        <v>2760</v>
      </c>
      <c r="D8"/>
      <c r="E8" s="135">
        <v>110002</v>
      </c>
      <c r="F8" s="135" t="s">
        <v>947</v>
      </c>
      <c r="G8" s="128">
        <v>0</v>
      </c>
      <c r="S8" s="136">
        <v>5027</v>
      </c>
      <c r="T8" s="137" t="s">
        <v>115</v>
      </c>
      <c r="U8" s="135">
        <v>140013</v>
      </c>
      <c r="V8" s="135" t="s">
        <v>967</v>
      </c>
      <c r="W8" s="135" t="s">
        <v>1141</v>
      </c>
      <c r="X8" s="135">
        <v>140013</v>
      </c>
      <c r="Y8" s="135" t="s">
        <v>967</v>
      </c>
      <c r="Z8" s="135" t="s">
        <v>1169</v>
      </c>
      <c r="AA8" s="146" t="s">
        <v>1156</v>
      </c>
      <c r="AB8" s="135">
        <v>140013</v>
      </c>
      <c r="AC8" s="135">
        <v>5027</v>
      </c>
      <c r="AD8" s="150" t="s">
        <v>80</v>
      </c>
      <c r="AE8" s="138" t="s">
        <v>975</v>
      </c>
      <c r="AF8" s="82">
        <v>0</v>
      </c>
      <c r="AI8" s="82" t="s">
        <v>723</v>
      </c>
      <c r="AL8" s="135">
        <v>110002</v>
      </c>
      <c r="AM8" s="83" t="s">
        <v>2784</v>
      </c>
      <c r="AN8" s="82">
        <v>72</v>
      </c>
      <c r="AR8" s="82" t="s">
        <v>371</v>
      </c>
      <c r="AS8" s="82">
        <v>1.690609375</v>
      </c>
      <c r="AV8" s="82" t="s">
        <v>2762</v>
      </c>
      <c r="AX8" s="133" t="s">
        <v>5262</v>
      </c>
      <c r="BM8">
        <v>140002</v>
      </c>
      <c r="BN8">
        <v>140002</v>
      </c>
      <c r="BO8" s="135" t="s">
        <v>971</v>
      </c>
      <c r="BP8" s="82">
        <f>VLOOKUP(BM8,Tabla5[[centro3]:[c14]],2,FALSE)</f>
        <v>5027</v>
      </c>
    </row>
    <row r="9" spans="1:68" x14ac:dyDescent="0.3">
      <c r="A9" s="127">
        <v>340010</v>
      </c>
      <c r="B9" t="s">
        <v>2790</v>
      </c>
      <c r="C9" s="128" t="s">
        <v>2764</v>
      </c>
      <c r="D9"/>
      <c r="E9" s="135">
        <v>110002</v>
      </c>
      <c r="F9" s="135" t="s">
        <v>1175</v>
      </c>
      <c r="G9" s="128">
        <v>0</v>
      </c>
      <c r="S9" s="136">
        <v>5027</v>
      </c>
      <c r="T9" s="137" t="s">
        <v>911</v>
      </c>
      <c r="U9" s="135">
        <v>140002</v>
      </c>
      <c r="V9" s="135" t="s">
        <v>971</v>
      </c>
      <c r="W9" s="135" t="s">
        <v>1159</v>
      </c>
      <c r="X9" s="135">
        <v>140002</v>
      </c>
      <c r="Y9" s="135" t="s">
        <v>971</v>
      </c>
      <c r="Z9" s="135" t="s">
        <v>484</v>
      </c>
      <c r="AA9" s="146" t="s">
        <v>1160</v>
      </c>
      <c r="AB9" s="135">
        <v>140002</v>
      </c>
      <c r="AC9" s="135">
        <v>5027</v>
      </c>
      <c r="AD9" s="150" t="s">
        <v>115</v>
      </c>
      <c r="AE9" s="138" t="s">
        <v>975</v>
      </c>
      <c r="AF9" s="82">
        <v>0</v>
      </c>
      <c r="AI9" s="82" t="s">
        <v>816</v>
      </c>
      <c r="AL9" s="135">
        <v>110002</v>
      </c>
      <c r="AM9" s="83" t="s">
        <v>2785</v>
      </c>
      <c r="AN9" s="82">
        <v>72</v>
      </c>
      <c r="AR9" s="82" t="s">
        <v>738</v>
      </c>
      <c r="AS9" s="82">
        <v>1.690609375</v>
      </c>
      <c r="AV9" s="82" t="s">
        <v>2763</v>
      </c>
      <c r="AX9" s="134" t="s">
        <v>1260</v>
      </c>
      <c r="BM9">
        <v>140196</v>
      </c>
      <c r="BN9">
        <v>140196</v>
      </c>
      <c r="BO9" s="135" t="s">
        <v>972</v>
      </c>
      <c r="BP9" s="82">
        <f>VLOOKUP(BM9,Tabla5[[centro3]:[c14]],2,FALSE)</f>
        <v>5027</v>
      </c>
    </row>
    <row r="10" spans="1:68" x14ac:dyDescent="0.3">
      <c r="A10" s="127">
        <v>340016</v>
      </c>
      <c r="B10" t="s">
        <v>2791</v>
      </c>
      <c r="C10" s="128" t="s">
        <v>2759</v>
      </c>
      <c r="D10"/>
      <c r="E10" s="135">
        <v>110002</v>
      </c>
      <c r="F10" s="135" t="s">
        <v>1175</v>
      </c>
      <c r="G10" s="128">
        <v>0</v>
      </c>
      <c r="S10" s="136">
        <v>5027</v>
      </c>
      <c r="T10" s="137" t="s">
        <v>210</v>
      </c>
      <c r="U10" s="135">
        <v>140196</v>
      </c>
      <c r="V10" s="135" t="s">
        <v>972</v>
      </c>
      <c r="W10" s="135" t="s">
        <v>282</v>
      </c>
      <c r="X10" s="135">
        <v>140196</v>
      </c>
      <c r="Y10" s="135" t="s">
        <v>972</v>
      </c>
      <c r="Z10" s="135" t="s">
        <v>484</v>
      </c>
      <c r="AA10" s="146" t="s">
        <v>1161</v>
      </c>
      <c r="AB10" s="135">
        <v>140196</v>
      </c>
      <c r="AC10" s="135">
        <v>5027</v>
      </c>
      <c r="AD10" s="150" t="s">
        <v>911</v>
      </c>
      <c r="AE10" s="138" t="s">
        <v>975</v>
      </c>
      <c r="AF10" s="82">
        <v>0</v>
      </c>
      <c r="AI10" s="82" t="s">
        <v>732</v>
      </c>
      <c r="AL10" s="135">
        <v>110002</v>
      </c>
      <c r="AM10" s="83" t="s">
        <v>2786</v>
      </c>
      <c r="AN10" s="82">
        <v>74</v>
      </c>
      <c r="AR10" s="82" t="s">
        <v>289</v>
      </c>
      <c r="AS10" s="82">
        <v>1.6367812499999999</v>
      </c>
      <c r="AV10" s="82" t="s">
        <v>2764</v>
      </c>
      <c r="AX10" s="133" t="s">
        <v>5271</v>
      </c>
      <c r="BM10">
        <v>140009</v>
      </c>
      <c r="BN10">
        <v>140009</v>
      </c>
      <c r="BO10" s="135" t="s">
        <v>933</v>
      </c>
      <c r="BP10" s="82">
        <f>VLOOKUP(BM10,Tabla5[[centro3]:[c14]],2,FALSE)</f>
        <v>5027</v>
      </c>
    </row>
    <row r="11" spans="1:68" x14ac:dyDescent="0.3">
      <c r="A11" s="127">
        <v>340034</v>
      </c>
      <c r="B11" t="s">
        <v>620</v>
      </c>
      <c r="C11" s="128" t="s">
        <v>2771</v>
      </c>
      <c r="D11"/>
      <c r="E11" s="135">
        <v>110004</v>
      </c>
      <c r="F11" s="135" t="s">
        <v>246</v>
      </c>
      <c r="G11" s="128">
        <v>0</v>
      </c>
      <c r="S11" s="136">
        <v>5027</v>
      </c>
      <c r="T11" s="137" t="s">
        <v>292</v>
      </c>
      <c r="U11" s="135">
        <v>140009</v>
      </c>
      <c r="V11" s="135" t="s">
        <v>933</v>
      </c>
      <c r="W11" s="135" t="s">
        <v>174</v>
      </c>
      <c r="X11" s="135">
        <v>140009</v>
      </c>
      <c r="Y11" s="135" t="s">
        <v>933</v>
      </c>
      <c r="Z11" s="135" t="s">
        <v>518</v>
      </c>
      <c r="AA11" s="146" t="s">
        <v>1086</v>
      </c>
      <c r="AB11" s="135">
        <v>140009</v>
      </c>
      <c r="AC11" s="135">
        <v>5027</v>
      </c>
      <c r="AD11" s="150" t="s">
        <v>210</v>
      </c>
      <c r="AE11" s="138" t="s">
        <v>975</v>
      </c>
      <c r="AF11" s="82">
        <v>0</v>
      </c>
      <c r="AL11" s="135">
        <v>110004</v>
      </c>
      <c r="AM11" s="83" t="s">
        <v>2787</v>
      </c>
      <c r="AR11" s="82" t="s">
        <v>102</v>
      </c>
      <c r="AS11" s="82">
        <v>1.6367812499999999</v>
      </c>
      <c r="AV11" s="82" t="s">
        <v>2765</v>
      </c>
      <c r="AX11" s="134" t="s">
        <v>7338</v>
      </c>
      <c r="BM11">
        <v>140012</v>
      </c>
      <c r="BN11">
        <v>140012</v>
      </c>
      <c r="BO11" s="135" t="s">
        <v>934</v>
      </c>
      <c r="BP11" s="82">
        <f>VLOOKUP(BM11,Tabla5[[centro3]:[c14]],2,FALSE)</f>
        <v>5027</v>
      </c>
    </row>
    <row r="12" spans="1:68" x14ac:dyDescent="0.3">
      <c r="A12" s="127">
        <v>340807</v>
      </c>
      <c r="B12" t="s">
        <v>513</v>
      </c>
      <c r="C12" s="128" t="s">
        <v>2760</v>
      </c>
      <c r="D12"/>
      <c r="E12" s="135">
        <v>110009</v>
      </c>
      <c r="F12" s="135" t="s">
        <v>669</v>
      </c>
      <c r="G12" s="128">
        <v>0</v>
      </c>
      <c r="S12" s="136">
        <v>5027</v>
      </c>
      <c r="T12" s="137" t="s">
        <v>50</v>
      </c>
      <c r="U12" s="135">
        <v>140012</v>
      </c>
      <c r="V12" s="135" t="s">
        <v>934</v>
      </c>
      <c r="W12" s="135" t="s">
        <v>1087</v>
      </c>
      <c r="X12" s="135">
        <v>140012</v>
      </c>
      <c r="Y12" s="135" t="s">
        <v>934</v>
      </c>
      <c r="Z12" s="135" t="s">
        <v>1169</v>
      </c>
      <c r="AA12" s="146" t="s">
        <v>1088</v>
      </c>
      <c r="AB12" s="135">
        <v>140012</v>
      </c>
      <c r="AC12" s="135">
        <v>5027</v>
      </c>
      <c r="AD12" s="150" t="s">
        <v>292</v>
      </c>
      <c r="AE12" s="138" t="s">
        <v>975</v>
      </c>
      <c r="AF12" s="82">
        <v>0</v>
      </c>
      <c r="AL12" s="135">
        <v>110009</v>
      </c>
      <c r="AM12" s="83" t="s">
        <v>2788</v>
      </c>
      <c r="AR12" s="82" t="s">
        <v>739</v>
      </c>
      <c r="AS12" s="82">
        <v>1.690609375</v>
      </c>
      <c r="AV12" s="82" t="s">
        <v>2766</v>
      </c>
      <c r="AX12" s="133" t="s">
        <v>7344</v>
      </c>
      <c r="BM12">
        <v>140183</v>
      </c>
      <c r="BN12">
        <v>140183</v>
      </c>
      <c r="BO12" s="135" t="s">
        <v>935</v>
      </c>
      <c r="BP12" s="82">
        <f>VLOOKUP(BM12,Tabla5[[centro3]:[c14]],2,FALSE)</f>
        <v>5027</v>
      </c>
    </row>
    <row r="13" spans="1:68" x14ac:dyDescent="0.3">
      <c r="A13" s="127">
        <v>350002</v>
      </c>
      <c r="B13" t="s">
        <v>583</v>
      </c>
      <c r="C13" s="128" t="s">
        <v>2762</v>
      </c>
      <c r="D13"/>
      <c r="E13" s="135">
        <v>110010</v>
      </c>
      <c r="F13" s="135" t="s">
        <v>536</v>
      </c>
      <c r="G13" s="128">
        <v>0</v>
      </c>
      <c r="S13" s="136">
        <v>5027</v>
      </c>
      <c r="T13" s="137" t="s">
        <v>384</v>
      </c>
      <c r="U13" s="135">
        <v>140183</v>
      </c>
      <c r="V13" s="135" t="s">
        <v>935</v>
      </c>
      <c r="W13" s="135" t="s">
        <v>1089</v>
      </c>
      <c r="X13" s="135">
        <v>140183</v>
      </c>
      <c r="Y13" s="135" t="s">
        <v>935</v>
      </c>
      <c r="Z13" s="135" t="s">
        <v>552</v>
      </c>
      <c r="AA13" s="146" t="s">
        <v>1090</v>
      </c>
      <c r="AB13" s="135">
        <v>140183</v>
      </c>
      <c r="AC13" s="135">
        <v>5027</v>
      </c>
      <c r="AD13" s="150" t="s">
        <v>50</v>
      </c>
      <c r="AE13" s="138" t="s">
        <v>975</v>
      </c>
      <c r="AF13" s="82">
        <v>0</v>
      </c>
      <c r="AL13" s="135">
        <v>110010</v>
      </c>
      <c r="AM13" s="83" t="s">
        <v>2789</v>
      </c>
      <c r="AR13" s="82" t="s">
        <v>740</v>
      </c>
      <c r="AS13" s="82">
        <v>1.7971718750000001</v>
      </c>
      <c r="AV13" s="83" t="s">
        <v>2767</v>
      </c>
      <c r="AX13" s="134" t="s">
        <v>2960</v>
      </c>
      <c r="BM13">
        <v>140047</v>
      </c>
      <c r="BN13">
        <v>140047</v>
      </c>
      <c r="BO13" s="135" t="s">
        <v>936</v>
      </c>
      <c r="BP13" s="82">
        <f>VLOOKUP(BM13,Tabla5[[centro3]:[c14]],2,FALSE)</f>
        <v>5027</v>
      </c>
    </row>
    <row r="14" spans="1:68" x14ac:dyDescent="0.3">
      <c r="A14" s="127">
        <v>350005</v>
      </c>
      <c r="B14" t="s">
        <v>2792</v>
      </c>
      <c r="C14" s="128" t="s">
        <v>2768</v>
      </c>
      <c r="D14"/>
      <c r="E14" s="135">
        <v>110011</v>
      </c>
      <c r="F14" s="135" t="s">
        <v>612</v>
      </c>
      <c r="G14" s="128">
        <v>0</v>
      </c>
      <c r="S14" s="136">
        <v>5027</v>
      </c>
      <c r="T14" s="137" t="s">
        <v>285</v>
      </c>
      <c r="U14" s="135">
        <v>140047</v>
      </c>
      <c r="V14" s="135" t="s">
        <v>936</v>
      </c>
      <c r="W14" s="135" t="s">
        <v>141</v>
      </c>
      <c r="X14" s="135">
        <v>140047</v>
      </c>
      <c r="Y14" s="135" t="s">
        <v>936</v>
      </c>
      <c r="Z14" s="135" t="s">
        <v>488</v>
      </c>
      <c r="AA14" s="146" t="s">
        <v>1091</v>
      </c>
      <c r="AB14" s="135">
        <v>140047</v>
      </c>
      <c r="AC14" s="135">
        <v>5027</v>
      </c>
      <c r="AD14" s="150" t="s">
        <v>384</v>
      </c>
      <c r="AE14" s="138" t="s">
        <v>975</v>
      </c>
      <c r="AF14" s="82">
        <v>0</v>
      </c>
      <c r="AL14" s="135">
        <v>110011</v>
      </c>
      <c r="AR14" s="82" t="s">
        <v>444</v>
      </c>
      <c r="AS14" s="82">
        <v>1.690609375</v>
      </c>
      <c r="AV14" s="82" t="s">
        <v>2768</v>
      </c>
      <c r="AX14" s="133" t="s">
        <v>5277</v>
      </c>
      <c r="BM14">
        <v>140003</v>
      </c>
      <c r="BN14">
        <v>140003</v>
      </c>
      <c r="BO14" s="135" t="s">
        <v>938</v>
      </c>
      <c r="BP14" s="82">
        <f>VLOOKUP(BM14,Tabla5[[centro3]:[c14]],2,FALSE)</f>
        <v>5027</v>
      </c>
    </row>
    <row r="15" spans="1:68" x14ac:dyDescent="0.3">
      <c r="A15" s="127">
        <v>510014</v>
      </c>
      <c r="B15" t="s">
        <v>573</v>
      </c>
      <c r="C15" s="128" t="s">
        <v>2760</v>
      </c>
      <c r="D15"/>
      <c r="E15" s="135">
        <v>110015</v>
      </c>
      <c r="F15" s="135" t="s">
        <v>634</v>
      </c>
      <c r="G15" s="128">
        <v>0</v>
      </c>
      <c r="S15" s="136">
        <v>5027</v>
      </c>
      <c r="T15" s="137" t="s">
        <v>248</v>
      </c>
      <c r="U15" s="135">
        <v>140003</v>
      </c>
      <c r="V15" s="135" t="s">
        <v>938</v>
      </c>
      <c r="W15" s="135" t="s">
        <v>315</v>
      </c>
      <c r="X15" s="135">
        <v>140003</v>
      </c>
      <c r="Y15" s="135" t="s">
        <v>938</v>
      </c>
      <c r="Z15" s="135" t="s">
        <v>488</v>
      </c>
      <c r="AA15" s="146" t="s">
        <v>1093</v>
      </c>
      <c r="AB15" s="135">
        <v>140003</v>
      </c>
      <c r="AC15" s="135">
        <v>5027</v>
      </c>
      <c r="AD15" s="150" t="s">
        <v>285</v>
      </c>
      <c r="AE15" s="138" t="s">
        <v>975</v>
      </c>
      <c r="AF15" s="82">
        <v>0</v>
      </c>
      <c r="AL15" s="135">
        <v>110015</v>
      </c>
      <c r="AR15" s="82" t="s">
        <v>741</v>
      </c>
      <c r="AS15" s="82">
        <v>1.690609375</v>
      </c>
      <c r="AV15" s="82" t="s">
        <v>2769</v>
      </c>
      <c r="AX15" s="134" t="s">
        <v>2730</v>
      </c>
      <c r="BM15">
        <v>140050</v>
      </c>
      <c r="BN15">
        <v>140050</v>
      </c>
      <c r="BO15" s="135" t="s">
        <v>939</v>
      </c>
      <c r="BP15" s="82">
        <f>VLOOKUP(BM15,Tabla5[[centro3]:[c14]],2,FALSE)</f>
        <v>5027</v>
      </c>
    </row>
    <row r="16" spans="1:68" x14ac:dyDescent="0.3">
      <c r="A16" s="127">
        <v>110010</v>
      </c>
      <c r="B16" t="s">
        <v>536</v>
      </c>
      <c r="C16" s="128" t="s">
        <v>2775</v>
      </c>
      <c r="D16"/>
      <c r="E16" s="135">
        <v>110015</v>
      </c>
      <c r="F16" s="135" t="s">
        <v>1177</v>
      </c>
      <c r="G16" s="128">
        <v>0</v>
      </c>
      <c r="S16" s="136">
        <v>5027</v>
      </c>
      <c r="T16" s="137" t="s">
        <v>341</v>
      </c>
      <c r="U16" s="135">
        <v>140050</v>
      </c>
      <c r="V16" s="135" t="s">
        <v>939</v>
      </c>
      <c r="W16" s="135" t="s">
        <v>163</v>
      </c>
      <c r="X16" s="135">
        <v>140050</v>
      </c>
      <c r="Y16" s="135" t="s">
        <v>939</v>
      </c>
      <c r="Z16" s="135" t="s">
        <v>497</v>
      </c>
      <c r="AA16" s="146" t="s">
        <v>1094</v>
      </c>
      <c r="AB16" s="135">
        <v>140050</v>
      </c>
      <c r="AC16" s="135">
        <v>5027</v>
      </c>
      <c r="AD16" s="150" t="s">
        <v>248</v>
      </c>
      <c r="AE16" s="138" t="s">
        <v>975</v>
      </c>
      <c r="AF16" s="82">
        <v>0</v>
      </c>
      <c r="AL16" s="135">
        <v>110015</v>
      </c>
      <c r="AR16" s="82" t="s">
        <v>742</v>
      </c>
      <c r="AS16" s="82">
        <v>1.6367812499999999</v>
      </c>
      <c r="AV16" s="82" t="s">
        <v>2770</v>
      </c>
      <c r="AX16" s="133" t="s">
        <v>7350</v>
      </c>
      <c r="BM16">
        <v>140046</v>
      </c>
      <c r="BN16">
        <v>140046</v>
      </c>
      <c r="BO16" s="135" t="s">
        <v>940</v>
      </c>
      <c r="BP16" s="82">
        <f>VLOOKUP(BM16,Tabla5[[centro3]:[c14]],2,FALSE)</f>
        <v>5027</v>
      </c>
    </row>
    <row r="17" spans="1:68" x14ac:dyDescent="0.3">
      <c r="A17" s="127">
        <v>110034</v>
      </c>
      <c r="B17" t="s">
        <v>1170</v>
      </c>
      <c r="C17" s="128" t="s">
        <v>2764</v>
      </c>
      <c r="D17"/>
      <c r="E17" s="135">
        <v>110015</v>
      </c>
      <c r="F17" s="135" t="s">
        <v>1177</v>
      </c>
      <c r="G17" s="128">
        <v>0</v>
      </c>
      <c r="S17" s="136">
        <v>5027</v>
      </c>
      <c r="T17" s="137" t="s">
        <v>291</v>
      </c>
      <c r="U17" s="135">
        <v>140046</v>
      </c>
      <c r="V17" s="135" t="s">
        <v>940</v>
      </c>
      <c r="W17" s="135" t="s">
        <v>244</v>
      </c>
      <c r="X17" s="135">
        <v>140046</v>
      </c>
      <c r="Y17" s="135" t="s">
        <v>940</v>
      </c>
      <c r="Z17" s="135" t="s">
        <v>552</v>
      </c>
      <c r="AA17" s="146" t="s">
        <v>1095</v>
      </c>
      <c r="AB17" s="135">
        <v>140046</v>
      </c>
      <c r="AC17" s="135">
        <v>5027</v>
      </c>
      <c r="AD17" s="150" t="s">
        <v>341</v>
      </c>
      <c r="AE17" s="138" t="s">
        <v>975</v>
      </c>
      <c r="AF17" s="82">
        <v>0</v>
      </c>
      <c r="AL17" s="135">
        <v>110015</v>
      </c>
      <c r="AR17" s="82" t="s">
        <v>743</v>
      </c>
      <c r="AS17" s="82">
        <v>1.6367812499999999</v>
      </c>
      <c r="AV17" s="82" t="s">
        <v>2771</v>
      </c>
      <c r="AX17" s="134" t="s">
        <v>2966</v>
      </c>
      <c r="BM17">
        <v>140091</v>
      </c>
      <c r="BN17">
        <v>140091</v>
      </c>
      <c r="BO17" s="135" t="s">
        <v>941</v>
      </c>
      <c r="BP17" s="82">
        <f>VLOOKUP(BM17,Tabla5[[centro3]:[c14]],2,FALSE)</f>
        <v>5027</v>
      </c>
    </row>
    <row r="18" spans="1:68" x14ac:dyDescent="0.3">
      <c r="A18" s="127">
        <v>110090</v>
      </c>
      <c r="B18" t="s">
        <v>628</v>
      </c>
      <c r="C18" s="128" t="s">
        <v>2776</v>
      </c>
      <c r="D18"/>
      <c r="E18" s="135">
        <v>110018</v>
      </c>
      <c r="F18" s="135" t="s">
        <v>643</v>
      </c>
      <c r="G18" s="128">
        <v>0</v>
      </c>
      <c r="S18" s="136">
        <v>5027</v>
      </c>
      <c r="T18" s="137" t="s">
        <v>221</v>
      </c>
      <c r="U18" s="135">
        <v>140091</v>
      </c>
      <c r="V18" s="135" t="s">
        <v>941</v>
      </c>
      <c r="W18" s="135" t="s">
        <v>1096</v>
      </c>
      <c r="X18" s="135">
        <v>140091</v>
      </c>
      <c r="Y18" s="135" t="s">
        <v>941</v>
      </c>
      <c r="Z18" s="135" t="s">
        <v>1169</v>
      </c>
      <c r="AA18" s="146" t="s">
        <v>1097</v>
      </c>
      <c r="AB18" s="135">
        <v>140091</v>
      </c>
      <c r="AC18" s="135">
        <v>5027</v>
      </c>
      <c r="AD18" s="150" t="s">
        <v>291</v>
      </c>
      <c r="AE18" s="138" t="s">
        <v>975</v>
      </c>
      <c r="AF18" s="82">
        <v>0</v>
      </c>
      <c r="AL18" s="135">
        <v>110018</v>
      </c>
      <c r="AR18" s="82" t="s">
        <v>744</v>
      </c>
      <c r="AS18" s="82">
        <v>1.743765625</v>
      </c>
      <c r="AV18" s="82" t="s">
        <v>2772</v>
      </c>
      <c r="AX18" s="133" t="s">
        <v>2974</v>
      </c>
      <c r="BM18">
        <v>140059</v>
      </c>
      <c r="BN18">
        <v>140059</v>
      </c>
      <c r="BO18" s="135" t="s">
        <v>942</v>
      </c>
      <c r="BP18" s="82">
        <f>VLOOKUP(BM18,Tabla5[[centro3]:[c14]],2,FALSE)</f>
        <v>5027</v>
      </c>
    </row>
    <row r="19" spans="1:68" x14ac:dyDescent="0.3">
      <c r="A19" s="127">
        <v>110091</v>
      </c>
      <c r="B19" t="s">
        <v>587</v>
      </c>
      <c r="C19" s="128" t="s">
        <v>2756</v>
      </c>
      <c r="D19"/>
      <c r="E19" s="135">
        <v>110018</v>
      </c>
      <c r="F19" s="135" t="s">
        <v>643</v>
      </c>
      <c r="G19" s="128">
        <v>0</v>
      </c>
      <c r="S19" s="136">
        <v>5027</v>
      </c>
      <c r="T19" s="137" t="s">
        <v>65</v>
      </c>
      <c r="U19" s="135">
        <v>140059</v>
      </c>
      <c r="V19" s="135" t="s">
        <v>942</v>
      </c>
      <c r="W19" s="135" t="s">
        <v>411</v>
      </c>
      <c r="X19" s="135">
        <v>140059</v>
      </c>
      <c r="Y19" s="135" t="s">
        <v>942</v>
      </c>
      <c r="Z19" s="135" t="s">
        <v>497</v>
      </c>
      <c r="AA19" s="146" t="s">
        <v>1098</v>
      </c>
      <c r="AB19" s="135">
        <v>140059</v>
      </c>
      <c r="AC19" s="135">
        <v>5027</v>
      </c>
      <c r="AD19" s="150" t="s">
        <v>221</v>
      </c>
      <c r="AE19" s="138" t="s">
        <v>975</v>
      </c>
      <c r="AF19" s="82">
        <v>0</v>
      </c>
      <c r="AL19" s="135">
        <v>110018</v>
      </c>
      <c r="AR19" s="82" t="s">
        <v>745</v>
      </c>
      <c r="AS19" s="82">
        <v>1.743765625</v>
      </c>
      <c r="AV19" s="82" t="s">
        <v>2773</v>
      </c>
      <c r="AX19" s="134" t="s">
        <v>5284</v>
      </c>
      <c r="BM19">
        <v>140083</v>
      </c>
      <c r="BN19">
        <v>140083</v>
      </c>
      <c r="BO19" s="135" t="s">
        <v>943</v>
      </c>
      <c r="BP19" s="82">
        <f>VLOOKUP(BM19,Tabla5[[centro3]:[c14]],2,FALSE)</f>
        <v>5027</v>
      </c>
    </row>
    <row r="20" spans="1:68" x14ac:dyDescent="0.3">
      <c r="A20" s="127">
        <v>110098</v>
      </c>
      <c r="B20" t="s">
        <v>236</v>
      </c>
      <c r="C20" s="128" t="s">
        <v>2769</v>
      </c>
      <c r="D20"/>
      <c r="E20" s="135">
        <v>110020</v>
      </c>
      <c r="F20" s="135" t="s">
        <v>564</v>
      </c>
      <c r="G20" s="128" t="s">
        <v>2756</v>
      </c>
      <c r="S20" s="136">
        <v>5027</v>
      </c>
      <c r="T20" s="137" t="s">
        <v>867</v>
      </c>
      <c r="U20" s="135">
        <v>140083</v>
      </c>
      <c r="V20" s="135" t="s">
        <v>943</v>
      </c>
      <c r="W20" s="135" t="s">
        <v>1099</v>
      </c>
      <c r="X20" s="135">
        <v>140083</v>
      </c>
      <c r="Y20" s="135" t="s">
        <v>943</v>
      </c>
      <c r="Z20" s="135" t="s">
        <v>550</v>
      </c>
      <c r="AA20" s="146" t="s">
        <v>1100</v>
      </c>
      <c r="AB20" s="135">
        <v>140083</v>
      </c>
      <c r="AC20" s="135">
        <v>5027</v>
      </c>
      <c r="AD20" s="150" t="s">
        <v>65</v>
      </c>
      <c r="AE20" s="138" t="s">
        <v>975</v>
      </c>
      <c r="AF20" s="82">
        <v>0</v>
      </c>
      <c r="AL20" s="135">
        <v>110020</v>
      </c>
      <c r="AR20" s="82" t="s">
        <v>746</v>
      </c>
      <c r="AS20" s="82">
        <v>1.6367812499999999</v>
      </c>
      <c r="AV20" s="82" t="s">
        <v>2774</v>
      </c>
      <c r="AX20" s="133" t="s">
        <v>5290</v>
      </c>
      <c r="BM20">
        <v>140020</v>
      </c>
      <c r="BN20">
        <v>140020</v>
      </c>
      <c r="BO20" s="135" t="s">
        <v>944</v>
      </c>
      <c r="BP20" s="82">
        <f>VLOOKUP(BM20,Tabla5[[centro3]:[c14]],2,FALSE)</f>
        <v>5027</v>
      </c>
    </row>
    <row r="21" spans="1:68" x14ac:dyDescent="0.3">
      <c r="A21" s="127">
        <v>110099</v>
      </c>
      <c r="B21" t="s">
        <v>269</v>
      </c>
      <c r="C21" s="128" t="s">
        <v>2769</v>
      </c>
      <c r="D21"/>
      <c r="E21" s="135">
        <v>110020</v>
      </c>
      <c r="F21" s="135" t="s">
        <v>564</v>
      </c>
      <c r="G21" s="128" t="s">
        <v>2756</v>
      </c>
      <c r="S21" s="136">
        <v>5027</v>
      </c>
      <c r="T21" s="137" t="s">
        <v>75</v>
      </c>
      <c r="U21" s="135">
        <v>140020</v>
      </c>
      <c r="V21" s="135" t="s">
        <v>944</v>
      </c>
      <c r="W21" s="135" t="s">
        <v>343</v>
      </c>
      <c r="X21" s="135">
        <v>140020</v>
      </c>
      <c r="Y21" s="135" t="s">
        <v>944</v>
      </c>
      <c r="Z21" s="135" t="s">
        <v>552</v>
      </c>
      <c r="AA21" s="146" t="s">
        <v>1101</v>
      </c>
      <c r="AB21" s="135">
        <v>140020</v>
      </c>
      <c r="AC21" s="135">
        <v>5027</v>
      </c>
      <c r="AD21" s="150" t="s">
        <v>867</v>
      </c>
      <c r="AE21" s="138" t="s">
        <v>975</v>
      </c>
      <c r="AF21" s="82">
        <v>0</v>
      </c>
      <c r="AL21" s="135">
        <v>110020</v>
      </c>
      <c r="AR21" s="82" t="s">
        <v>747</v>
      </c>
      <c r="AS21" s="82">
        <v>1.743765625</v>
      </c>
      <c r="AV21" s="82" t="s">
        <v>2775</v>
      </c>
      <c r="AX21" s="134" t="s">
        <v>7356</v>
      </c>
      <c r="BM21">
        <v>140022</v>
      </c>
      <c r="BN21">
        <v>140022</v>
      </c>
      <c r="BO21" s="135" t="s">
        <v>945</v>
      </c>
      <c r="BP21" s="82">
        <f>VLOOKUP(BM21,Tabla5[[centro3]:[c14]],2,FALSE)</f>
        <v>5027</v>
      </c>
    </row>
    <row r="22" spans="1:68" x14ac:dyDescent="0.3">
      <c r="A22" s="127">
        <v>110101</v>
      </c>
      <c r="B22" t="s">
        <v>645</v>
      </c>
      <c r="C22" s="128" t="s">
        <v>2776</v>
      </c>
      <c r="D22"/>
      <c r="E22" s="135">
        <v>110020</v>
      </c>
      <c r="F22" s="135" t="s">
        <v>564</v>
      </c>
      <c r="G22" s="128" t="s">
        <v>2756</v>
      </c>
      <c r="S22" s="136">
        <v>5027</v>
      </c>
      <c r="T22" s="137" t="s">
        <v>158</v>
      </c>
      <c r="U22" s="135">
        <v>140022</v>
      </c>
      <c r="V22" s="135" t="s">
        <v>945</v>
      </c>
      <c r="W22" s="135" t="s">
        <v>838</v>
      </c>
      <c r="X22" s="135">
        <v>140022</v>
      </c>
      <c r="Y22" s="135" t="s">
        <v>945</v>
      </c>
      <c r="Z22" s="135" t="s">
        <v>36</v>
      </c>
      <c r="AA22" s="146" t="s">
        <v>1102</v>
      </c>
      <c r="AB22" s="135">
        <v>140022</v>
      </c>
      <c r="AC22" s="135">
        <v>5027</v>
      </c>
      <c r="AD22" s="150" t="s">
        <v>75</v>
      </c>
      <c r="AE22" s="138" t="s">
        <v>975</v>
      </c>
      <c r="AF22" s="82">
        <v>0</v>
      </c>
      <c r="AL22" s="135">
        <v>110021</v>
      </c>
      <c r="AR22" s="82" t="s">
        <v>370</v>
      </c>
      <c r="AS22" s="82">
        <v>1.690609375</v>
      </c>
      <c r="AV22" s="82" t="s">
        <v>2776</v>
      </c>
      <c r="AX22" s="133" t="s">
        <v>5295</v>
      </c>
      <c r="BM22">
        <v>140024</v>
      </c>
      <c r="BN22">
        <v>140024</v>
      </c>
      <c r="BO22" s="135" t="s">
        <v>946</v>
      </c>
      <c r="BP22" s="82">
        <f>VLOOKUP(BM22,Tabla5[[centro3]:[c14]],2,FALSE)</f>
        <v>5027</v>
      </c>
    </row>
    <row r="23" spans="1:68" x14ac:dyDescent="0.3">
      <c r="A23" s="127">
        <v>120008</v>
      </c>
      <c r="B23" t="s">
        <v>549</v>
      </c>
      <c r="C23" s="128" t="s">
        <v>2777</v>
      </c>
      <c r="D23"/>
      <c r="E23" s="135">
        <v>110021</v>
      </c>
      <c r="F23" s="135" t="s">
        <v>565</v>
      </c>
      <c r="G23" s="128" t="s">
        <v>2756</v>
      </c>
      <c r="S23" s="136">
        <v>5027</v>
      </c>
      <c r="T23" s="137" t="s">
        <v>164</v>
      </c>
      <c r="U23" s="135">
        <v>140024</v>
      </c>
      <c r="V23" s="135" t="s">
        <v>946</v>
      </c>
      <c r="W23" s="135" t="s">
        <v>36</v>
      </c>
      <c r="X23" s="135">
        <v>140024</v>
      </c>
      <c r="Y23" s="135" t="s">
        <v>946</v>
      </c>
      <c r="Z23" s="135" t="s">
        <v>36</v>
      </c>
      <c r="AA23" s="146" t="s">
        <v>1103</v>
      </c>
      <c r="AB23" s="135">
        <v>140024</v>
      </c>
      <c r="AC23" s="135">
        <v>5027</v>
      </c>
      <c r="AD23" s="150" t="s">
        <v>158</v>
      </c>
      <c r="AE23" s="138" t="s">
        <v>975</v>
      </c>
      <c r="AF23" s="82">
        <v>0</v>
      </c>
      <c r="AL23" s="135">
        <v>110023</v>
      </c>
      <c r="AR23" s="82" t="s">
        <v>354</v>
      </c>
      <c r="AS23" s="82">
        <v>1.690609375</v>
      </c>
      <c r="AV23" s="82" t="s">
        <v>2777</v>
      </c>
      <c r="AX23" s="134" t="s">
        <v>2981</v>
      </c>
      <c r="BM23">
        <v>999999</v>
      </c>
      <c r="BN23">
        <v>999999</v>
      </c>
      <c r="BO23" s="135" t="s">
        <v>498</v>
      </c>
      <c r="BP23" s="82">
        <f>VLOOKUP(BM23,Tabla5[[centro3]:[c14]],2,FALSE)</f>
        <v>5027</v>
      </c>
    </row>
    <row r="24" spans="1:68" x14ac:dyDescent="0.3">
      <c r="A24" s="127">
        <v>120009</v>
      </c>
      <c r="B24" t="s">
        <v>128</v>
      </c>
      <c r="C24" s="128" t="s">
        <v>2777</v>
      </c>
      <c r="D24"/>
      <c r="E24" s="135">
        <v>110023</v>
      </c>
      <c r="F24" s="135" t="s">
        <v>566</v>
      </c>
      <c r="G24" s="128" t="s">
        <v>2756</v>
      </c>
      <c r="S24" s="136">
        <v>5027</v>
      </c>
      <c r="T24" s="137" t="s">
        <v>294</v>
      </c>
      <c r="U24" s="135">
        <v>999999</v>
      </c>
      <c r="V24" s="135" t="s">
        <v>498</v>
      </c>
      <c r="W24" s="135" t="s">
        <v>36</v>
      </c>
      <c r="X24" s="135">
        <v>999999</v>
      </c>
      <c r="Y24" s="135" t="s">
        <v>498</v>
      </c>
      <c r="Z24" s="135" t="s">
        <v>36</v>
      </c>
      <c r="AA24" s="146" t="s">
        <v>1104</v>
      </c>
      <c r="AB24" s="135">
        <v>999999</v>
      </c>
      <c r="AC24" s="135">
        <v>5027</v>
      </c>
      <c r="AD24" s="150" t="s">
        <v>164</v>
      </c>
      <c r="AE24" s="138" t="s">
        <v>975</v>
      </c>
      <c r="AF24" s="82">
        <v>0</v>
      </c>
      <c r="AL24" s="135">
        <v>110025</v>
      </c>
      <c r="AR24" s="82" t="s">
        <v>137</v>
      </c>
      <c r="AS24" s="82">
        <v>1.690609375</v>
      </c>
      <c r="AX24" s="133" t="s">
        <v>2987</v>
      </c>
      <c r="BM24">
        <v>110002</v>
      </c>
      <c r="BN24">
        <v>110002</v>
      </c>
      <c r="BO24" s="135" t="s">
        <v>947</v>
      </c>
      <c r="BP24" s="82">
        <f>VLOOKUP(BM24,Tabla5[[centro3]:[c14]],2,FALSE)</f>
        <v>5027</v>
      </c>
    </row>
    <row r="25" spans="1:68" x14ac:dyDescent="0.3">
      <c r="A25" s="127">
        <v>200044</v>
      </c>
      <c r="B25" t="s">
        <v>1441</v>
      </c>
      <c r="C25" s="128">
        <v>0</v>
      </c>
      <c r="D25"/>
      <c r="E25" s="135">
        <v>110025</v>
      </c>
      <c r="F25" s="135" t="s">
        <v>532</v>
      </c>
      <c r="G25" s="128" t="s">
        <v>2756</v>
      </c>
      <c r="S25" s="136">
        <v>5027</v>
      </c>
      <c r="T25" s="137" t="s">
        <v>280</v>
      </c>
      <c r="U25" s="135">
        <v>110002</v>
      </c>
      <c r="V25" s="135" t="s">
        <v>947</v>
      </c>
      <c r="W25" s="135" t="s">
        <v>36</v>
      </c>
      <c r="X25" s="135">
        <v>110002</v>
      </c>
      <c r="Y25" s="135" t="s">
        <v>947</v>
      </c>
      <c r="Z25" s="135" t="s">
        <v>1166</v>
      </c>
      <c r="AA25" s="146" t="s">
        <v>1105</v>
      </c>
      <c r="AB25" s="135">
        <v>110002</v>
      </c>
      <c r="AC25" s="135">
        <v>5027</v>
      </c>
      <c r="AD25" s="150" t="s">
        <v>294</v>
      </c>
      <c r="AE25" s="138" t="s">
        <v>975</v>
      </c>
      <c r="AF25" s="82">
        <v>0</v>
      </c>
      <c r="AL25" s="135">
        <v>110026</v>
      </c>
      <c r="AR25" s="82" t="s">
        <v>748</v>
      </c>
      <c r="AS25" s="82">
        <v>1.690609375</v>
      </c>
      <c r="AX25" s="134" t="s">
        <v>7364</v>
      </c>
      <c r="BM25">
        <v>140015</v>
      </c>
      <c r="BN25">
        <v>140015</v>
      </c>
      <c r="BO25" s="135" t="s">
        <v>948</v>
      </c>
      <c r="BP25" s="82">
        <f>VLOOKUP(BM25,Tabla5[[centro3]:[c14]],2,FALSE)</f>
        <v>5027</v>
      </c>
    </row>
    <row r="26" spans="1:68" x14ac:dyDescent="0.3">
      <c r="A26" s="127">
        <v>330004</v>
      </c>
      <c r="B26" t="s">
        <v>1171</v>
      </c>
      <c r="C26" s="128" t="s">
        <v>2764</v>
      </c>
      <c r="D26"/>
      <c r="E26" s="135">
        <v>110026</v>
      </c>
      <c r="F26" s="135" t="s">
        <v>561</v>
      </c>
      <c r="G26" s="128" t="s">
        <v>2756</v>
      </c>
      <c r="S26" s="136">
        <v>5027</v>
      </c>
      <c r="T26" s="137" t="s">
        <v>120</v>
      </c>
      <c r="U26" s="135">
        <v>140015</v>
      </c>
      <c r="V26" s="135" t="s">
        <v>948</v>
      </c>
      <c r="W26" s="135" t="s">
        <v>1106</v>
      </c>
      <c r="X26" s="135">
        <v>140015</v>
      </c>
      <c r="Y26" s="135" t="s">
        <v>948</v>
      </c>
      <c r="Z26" s="135" t="s">
        <v>531</v>
      </c>
      <c r="AA26" s="146" t="s">
        <v>1107</v>
      </c>
      <c r="AB26" s="135">
        <v>140015</v>
      </c>
      <c r="AC26" s="135">
        <v>5027</v>
      </c>
      <c r="AD26" s="150" t="s">
        <v>280</v>
      </c>
      <c r="AE26" s="138" t="s">
        <v>975</v>
      </c>
      <c r="AF26" s="82">
        <v>0</v>
      </c>
      <c r="AL26" s="135">
        <v>110027</v>
      </c>
      <c r="AR26" s="82" t="s">
        <v>95</v>
      </c>
      <c r="AS26" s="82">
        <v>1.690609375</v>
      </c>
      <c r="AX26" s="133" t="s">
        <v>7373</v>
      </c>
      <c r="BM26">
        <v>200003</v>
      </c>
      <c r="BN26">
        <v>200003</v>
      </c>
      <c r="BO26" s="135" t="s">
        <v>817</v>
      </c>
      <c r="BP26" s="82">
        <f>VLOOKUP(BM26,Tabla5[[centro3]:[c14]],2,FALSE)</f>
        <v>5027</v>
      </c>
    </row>
    <row r="27" spans="1:68" x14ac:dyDescent="0.3">
      <c r="A27" s="127">
        <v>340011</v>
      </c>
      <c r="B27" t="s">
        <v>301</v>
      </c>
      <c r="C27" s="128" t="s">
        <v>2777</v>
      </c>
      <c r="D27"/>
      <c r="E27" s="135">
        <v>110027</v>
      </c>
      <c r="F27" s="135" t="s">
        <v>2751</v>
      </c>
      <c r="G27" s="128" t="s">
        <v>2756</v>
      </c>
      <c r="S27" s="136">
        <v>5027</v>
      </c>
      <c r="T27" s="137" t="s">
        <v>204</v>
      </c>
      <c r="U27" s="135">
        <v>200003</v>
      </c>
      <c r="V27" s="135" t="s">
        <v>817</v>
      </c>
      <c r="W27" s="135" t="s">
        <v>36</v>
      </c>
      <c r="X27" s="135">
        <v>200003</v>
      </c>
      <c r="Y27" s="135" t="s">
        <v>817</v>
      </c>
      <c r="Z27" s="135" t="s">
        <v>1166</v>
      </c>
      <c r="AA27" s="146" t="s">
        <v>1108</v>
      </c>
      <c r="AB27" s="135">
        <v>200003</v>
      </c>
      <c r="AC27" s="135">
        <v>5027</v>
      </c>
      <c r="AD27" s="150" t="s">
        <v>120</v>
      </c>
      <c r="AE27" s="138" t="s">
        <v>975</v>
      </c>
      <c r="AF27" s="82">
        <v>0</v>
      </c>
      <c r="AL27" s="135">
        <v>110028</v>
      </c>
      <c r="AR27" s="82" t="s">
        <v>749</v>
      </c>
      <c r="AS27" s="82">
        <v>1.743765625</v>
      </c>
      <c r="AX27" s="134" t="s">
        <v>5301</v>
      </c>
      <c r="BM27">
        <v>140024</v>
      </c>
      <c r="BN27">
        <v>140024</v>
      </c>
      <c r="BO27" s="135" t="s">
        <v>946</v>
      </c>
      <c r="BP27" s="82">
        <f>VLOOKUP(BM27,Tabla5[[centro3]:[c14]],2,FALSE)</f>
        <v>5027</v>
      </c>
    </row>
    <row r="28" spans="1:68" x14ac:dyDescent="0.3">
      <c r="A28" s="127">
        <v>340012</v>
      </c>
      <c r="B28" t="s">
        <v>301</v>
      </c>
      <c r="C28" s="128">
        <v>0</v>
      </c>
      <c r="D28"/>
      <c r="E28" s="135">
        <v>110028</v>
      </c>
      <c r="F28" s="135" t="s">
        <v>2752</v>
      </c>
      <c r="G28" s="128" t="s">
        <v>2756</v>
      </c>
      <c r="S28" s="136">
        <v>5027</v>
      </c>
      <c r="T28" s="137" t="s">
        <v>296</v>
      </c>
      <c r="U28" s="135">
        <v>140024</v>
      </c>
      <c r="V28" s="135" t="s">
        <v>946</v>
      </c>
      <c r="W28" s="135" t="s">
        <v>36</v>
      </c>
      <c r="X28" s="135">
        <v>140024</v>
      </c>
      <c r="Y28" s="135" t="s">
        <v>946</v>
      </c>
      <c r="Z28" s="135" t="s">
        <v>36</v>
      </c>
      <c r="AA28" s="146" t="s">
        <v>1110</v>
      </c>
      <c r="AB28" s="135">
        <v>140024</v>
      </c>
      <c r="AC28" s="135">
        <v>5027</v>
      </c>
      <c r="AD28" s="150" t="s">
        <v>204</v>
      </c>
      <c r="AE28" s="138" t="s">
        <v>975</v>
      </c>
      <c r="AF28" s="82">
        <v>0</v>
      </c>
      <c r="AL28" s="135">
        <v>110030</v>
      </c>
      <c r="AR28" s="82" t="s">
        <v>279</v>
      </c>
      <c r="AS28" s="82">
        <v>1.690609375</v>
      </c>
      <c r="AX28" s="133" t="s">
        <v>7378</v>
      </c>
      <c r="BM28">
        <v>120001</v>
      </c>
      <c r="BN28">
        <v>120001</v>
      </c>
      <c r="BO28" s="135" t="s">
        <v>950</v>
      </c>
      <c r="BP28" s="82">
        <f>VLOOKUP(BM28,Tabla5[[centro3]:[c14]],2,FALSE)</f>
        <v>5027</v>
      </c>
    </row>
    <row r="29" spans="1:68" x14ac:dyDescent="0.3">
      <c r="A29" s="127">
        <v>340013</v>
      </c>
      <c r="B29" t="s">
        <v>424</v>
      </c>
      <c r="C29" s="128" t="s">
        <v>2777</v>
      </c>
      <c r="D29"/>
      <c r="E29" s="135">
        <v>110030</v>
      </c>
      <c r="F29" s="135" t="s">
        <v>579</v>
      </c>
      <c r="G29" s="128" t="s">
        <v>2756</v>
      </c>
      <c r="S29" s="136">
        <v>5027</v>
      </c>
      <c r="T29" s="137" t="s">
        <v>125</v>
      </c>
      <c r="U29" s="135">
        <v>120001</v>
      </c>
      <c r="V29" s="135" t="s">
        <v>950</v>
      </c>
      <c r="W29" s="135" t="s">
        <v>36</v>
      </c>
      <c r="X29" s="135">
        <v>120001</v>
      </c>
      <c r="Y29" s="135" t="s">
        <v>950</v>
      </c>
      <c r="Z29" s="135" t="s">
        <v>511</v>
      </c>
      <c r="AA29" s="146" t="s">
        <v>1111</v>
      </c>
      <c r="AB29" s="135">
        <v>120001</v>
      </c>
      <c r="AC29" s="135">
        <v>5027</v>
      </c>
      <c r="AD29" s="150" t="s">
        <v>296</v>
      </c>
      <c r="AE29" s="138" t="s">
        <v>975</v>
      </c>
      <c r="AF29" s="82">
        <v>0</v>
      </c>
      <c r="AL29" s="135">
        <v>110032</v>
      </c>
      <c r="AR29" s="82" t="s">
        <v>750</v>
      </c>
      <c r="AS29" s="82">
        <v>1.743765625</v>
      </c>
      <c r="AX29" s="134" t="s">
        <v>2993</v>
      </c>
      <c r="BM29">
        <v>340030</v>
      </c>
      <c r="BN29">
        <v>340030</v>
      </c>
      <c r="BO29" s="135" t="s">
        <v>631</v>
      </c>
      <c r="BP29" s="82">
        <f>VLOOKUP(BM29,Tabla5[[centro3]:[c14]],2,FALSE)</f>
        <v>5027</v>
      </c>
    </row>
    <row r="30" spans="1:68" x14ac:dyDescent="0.3">
      <c r="A30" s="127">
        <v>340015</v>
      </c>
      <c r="B30" t="s">
        <v>1305</v>
      </c>
      <c r="C30" s="128">
        <v>0</v>
      </c>
      <c r="D30"/>
      <c r="E30" s="135">
        <v>110032</v>
      </c>
      <c r="F30" s="135" t="s">
        <v>582</v>
      </c>
      <c r="G30" s="128" t="s">
        <v>2756</v>
      </c>
      <c r="S30" s="136">
        <v>5027</v>
      </c>
      <c r="T30" s="137" t="s">
        <v>443</v>
      </c>
      <c r="U30" s="135">
        <v>340030</v>
      </c>
      <c r="V30" s="135" t="s">
        <v>631</v>
      </c>
      <c r="W30" s="135" t="s">
        <v>36</v>
      </c>
      <c r="X30" s="135">
        <v>340030</v>
      </c>
      <c r="Y30" s="135" t="s">
        <v>631</v>
      </c>
      <c r="Z30" s="135" t="s">
        <v>516</v>
      </c>
      <c r="AA30" s="146" t="s">
        <v>1112</v>
      </c>
      <c r="AB30" s="135">
        <v>340030</v>
      </c>
      <c r="AC30" s="135">
        <v>5027</v>
      </c>
      <c r="AD30" s="150" t="s">
        <v>125</v>
      </c>
      <c r="AE30" s="138" t="s">
        <v>975</v>
      </c>
      <c r="AF30" s="82">
        <v>0</v>
      </c>
      <c r="AL30" s="135">
        <v>110034</v>
      </c>
      <c r="AR30" s="82" t="s">
        <v>324</v>
      </c>
      <c r="AS30" s="82">
        <v>1.690609375</v>
      </c>
      <c r="AX30" s="133" t="s">
        <v>7387</v>
      </c>
      <c r="BM30">
        <v>110065</v>
      </c>
      <c r="BN30">
        <v>110065</v>
      </c>
      <c r="BO30" s="135" t="s">
        <v>554</v>
      </c>
      <c r="BP30" s="82">
        <f>VLOOKUP(BM30,Tabla5[[centro3]:[c14]],2,FALSE)</f>
        <v>5027</v>
      </c>
    </row>
    <row r="31" spans="1:68" x14ac:dyDescent="0.3">
      <c r="A31" s="127">
        <v>340079</v>
      </c>
      <c r="B31" t="s">
        <v>600</v>
      </c>
      <c r="C31" s="128" t="s">
        <v>2777</v>
      </c>
      <c r="D31"/>
      <c r="E31" s="135">
        <v>110034</v>
      </c>
      <c r="F31" s="135" t="s">
        <v>1179</v>
      </c>
      <c r="G31" s="128" t="s">
        <v>2756</v>
      </c>
      <c r="S31" s="136">
        <v>5027</v>
      </c>
      <c r="T31" s="137" t="s">
        <v>227</v>
      </c>
      <c r="U31" s="135">
        <v>110065</v>
      </c>
      <c r="V31" s="135" t="s">
        <v>554</v>
      </c>
      <c r="W31" s="135" t="s">
        <v>36</v>
      </c>
      <c r="X31" s="135">
        <v>110065</v>
      </c>
      <c r="Y31" s="135" t="s">
        <v>554</v>
      </c>
      <c r="Z31" s="135" t="s">
        <v>1168</v>
      </c>
      <c r="AA31" s="146" t="s">
        <v>1113</v>
      </c>
      <c r="AB31" s="135">
        <v>110065</v>
      </c>
      <c r="AC31" s="135">
        <v>5027</v>
      </c>
      <c r="AD31" s="150" t="s">
        <v>443</v>
      </c>
      <c r="AE31" s="138" t="s">
        <v>975</v>
      </c>
      <c r="AF31" s="82">
        <v>0</v>
      </c>
      <c r="AL31" s="135">
        <v>110035</v>
      </c>
      <c r="AR31" s="82" t="s">
        <v>751</v>
      </c>
      <c r="AS31" s="82">
        <v>1.743765625</v>
      </c>
      <c r="AX31" s="134" t="s">
        <v>7393</v>
      </c>
      <c r="BM31">
        <v>110111</v>
      </c>
      <c r="BN31">
        <v>110111</v>
      </c>
      <c r="BO31" s="135" t="s">
        <v>558</v>
      </c>
      <c r="BP31" s="82">
        <f>VLOOKUP(BM31,Tabla5[[centro3]:[c14]],2,FALSE)</f>
        <v>5027</v>
      </c>
    </row>
    <row r="32" spans="1:68" x14ac:dyDescent="0.3">
      <c r="A32" s="127">
        <v>340086</v>
      </c>
      <c r="B32" t="s">
        <v>624</v>
      </c>
      <c r="C32" s="128">
        <v>0</v>
      </c>
      <c r="D32"/>
      <c r="E32" s="135">
        <v>110034</v>
      </c>
      <c r="F32" s="135" t="s">
        <v>1179</v>
      </c>
      <c r="G32" s="128" t="s">
        <v>2756</v>
      </c>
      <c r="S32" s="136">
        <v>5027</v>
      </c>
      <c r="T32" s="137" t="s">
        <v>235</v>
      </c>
      <c r="U32" s="135">
        <v>110111</v>
      </c>
      <c r="V32" s="135" t="s">
        <v>558</v>
      </c>
      <c r="W32" s="135" t="s">
        <v>36</v>
      </c>
      <c r="X32" s="135">
        <v>110111</v>
      </c>
      <c r="Y32" s="135" t="s">
        <v>558</v>
      </c>
      <c r="Z32" s="135" t="s">
        <v>1166</v>
      </c>
      <c r="AA32" s="146" t="s">
        <v>1114</v>
      </c>
      <c r="AB32" s="135">
        <v>110111</v>
      </c>
      <c r="AC32" s="135">
        <v>5027</v>
      </c>
      <c r="AD32" s="150" t="s">
        <v>227</v>
      </c>
      <c r="AE32" s="138" t="s">
        <v>975</v>
      </c>
      <c r="AF32" s="82" t="e">
        <v>#VALUE!</v>
      </c>
      <c r="AL32" s="135">
        <v>110036</v>
      </c>
      <c r="AR32" s="82" t="s">
        <v>453</v>
      </c>
      <c r="AS32" s="82">
        <v>1.7971718750000001</v>
      </c>
      <c r="AX32" s="133" t="s">
        <v>3002</v>
      </c>
      <c r="BM32">
        <v>140021</v>
      </c>
      <c r="BN32">
        <v>140021</v>
      </c>
      <c r="BO32" s="135" t="s">
        <v>951</v>
      </c>
      <c r="BP32" s="82">
        <f>VLOOKUP(BM32,Tabla5[[centro3]:[c14]],2,FALSE)</f>
        <v>5027</v>
      </c>
    </row>
    <row r="33" spans="1:68" x14ac:dyDescent="0.3">
      <c r="A33" s="127">
        <v>350001</v>
      </c>
      <c r="B33" t="s">
        <v>590</v>
      </c>
      <c r="C33" s="128" t="s">
        <v>2777</v>
      </c>
      <c r="D33"/>
      <c r="E33" s="135">
        <v>110035</v>
      </c>
      <c r="F33" s="135" t="s">
        <v>2899</v>
      </c>
      <c r="G33" s="128" t="s">
        <v>2756</v>
      </c>
      <c r="S33" s="136">
        <v>5027</v>
      </c>
      <c r="T33" s="137" t="s">
        <v>131</v>
      </c>
      <c r="U33" s="135">
        <v>140021</v>
      </c>
      <c r="V33" s="135" t="s">
        <v>951</v>
      </c>
      <c r="W33" s="135" t="s">
        <v>374</v>
      </c>
      <c r="X33" s="135">
        <v>140021</v>
      </c>
      <c r="Y33" s="135" t="s">
        <v>951</v>
      </c>
      <c r="Z33" s="135" t="s">
        <v>36</v>
      </c>
      <c r="AA33" s="146" t="s">
        <v>1115</v>
      </c>
      <c r="AB33" s="135">
        <v>140021</v>
      </c>
      <c r="AC33" s="135">
        <v>5027</v>
      </c>
      <c r="AD33" s="150" t="s">
        <v>235</v>
      </c>
      <c r="AE33" s="138" t="s">
        <v>975</v>
      </c>
      <c r="AF33" s="82">
        <v>0</v>
      </c>
      <c r="AL33" s="135">
        <v>110038</v>
      </c>
      <c r="AR33" s="82" t="s">
        <v>752</v>
      </c>
      <c r="AS33" s="82">
        <v>1.7971718750000001</v>
      </c>
      <c r="AX33" s="134" t="s">
        <v>7399</v>
      </c>
      <c r="BM33">
        <v>140089</v>
      </c>
      <c r="BN33">
        <v>140089</v>
      </c>
      <c r="BO33" s="135" t="s">
        <v>952</v>
      </c>
      <c r="BP33" s="82">
        <f>VLOOKUP(BM33,Tabla5[[centro3]:[c14]],2,FALSE)</f>
        <v>5027</v>
      </c>
    </row>
    <row r="34" spans="1:68" x14ac:dyDescent="0.3">
      <c r="A34" s="127">
        <v>510029</v>
      </c>
      <c r="B34" t="s">
        <v>596</v>
      </c>
      <c r="C34" s="128" t="s">
        <v>2777</v>
      </c>
      <c r="D34"/>
      <c r="E34" s="135">
        <v>110036</v>
      </c>
      <c r="F34" s="135" t="s">
        <v>611</v>
      </c>
      <c r="G34" s="128" t="s">
        <v>2757</v>
      </c>
      <c r="S34" s="136">
        <v>5027</v>
      </c>
      <c r="T34" s="137" t="s">
        <v>142</v>
      </c>
      <c r="U34" s="135">
        <v>140089</v>
      </c>
      <c r="V34" s="135" t="s">
        <v>952</v>
      </c>
      <c r="W34" s="135" t="s">
        <v>77</v>
      </c>
      <c r="X34" s="135">
        <v>140089</v>
      </c>
      <c r="Y34" s="135" t="s">
        <v>952</v>
      </c>
      <c r="Z34" s="135" t="s">
        <v>488</v>
      </c>
      <c r="AA34" s="146" t="s">
        <v>1116</v>
      </c>
      <c r="AB34" s="135">
        <v>140089</v>
      </c>
      <c r="AC34" s="135">
        <v>5027</v>
      </c>
      <c r="AD34" s="150" t="s">
        <v>131</v>
      </c>
      <c r="AE34" s="138" t="s">
        <v>975</v>
      </c>
      <c r="AF34" s="82">
        <v>0</v>
      </c>
      <c r="AL34" s="135">
        <v>110039</v>
      </c>
      <c r="AR34" s="82" t="s">
        <v>155</v>
      </c>
      <c r="AS34" s="82">
        <v>1.743765625</v>
      </c>
      <c r="AX34" s="133" t="s">
        <v>7406</v>
      </c>
      <c r="BM34">
        <v>140011</v>
      </c>
      <c r="BN34">
        <v>140011</v>
      </c>
      <c r="BO34" s="135" t="s">
        <v>953</v>
      </c>
      <c r="BP34" s="82">
        <f>VLOOKUP(BM34,Tabla5[[centro3]:[c14]],2,FALSE)</f>
        <v>5027</v>
      </c>
    </row>
    <row r="35" spans="1:68" x14ac:dyDescent="0.3">
      <c r="A35" s="127">
        <v>110043</v>
      </c>
      <c r="B35" t="s">
        <v>638</v>
      </c>
      <c r="C35" s="128" t="s">
        <v>2776</v>
      </c>
      <c r="D35"/>
      <c r="E35" s="135">
        <v>110038</v>
      </c>
      <c r="F35" s="135" t="s">
        <v>10524</v>
      </c>
      <c r="G35" s="128" t="s">
        <v>2758</v>
      </c>
      <c r="S35" s="136">
        <v>5027</v>
      </c>
      <c r="T35" s="137" t="s">
        <v>240</v>
      </c>
      <c r="U35" s="135">
        <v>140011</v>
      </c>
      <c r="V35" s="135" t="s">
        <v>953</v>
      </c>
      <c r="W35" s="135" t="s">
        <v>93</v>
      </c>
      <c r="X35" s="135">
        <v>140011</v>
      </c>
      <c r="Y35" s="135" t="s">
        <v>953</v>
      </c>
      <c r="Z35" s="135" t="s">
        <v>36</v>
      </c>
      <c r="AA35" s="146" t="s">
        <v>1117</v>
      </c>
      <c r="AB35" s="135">
        <v>140011</v>
      </c>
      <c r="AC35" s="135">
        <v>5027</v>
      </c>
      <c r="AD35" s="150" t="s">
        <v>142</v>
      </c>
      <c r="AE35" s="138" t="s">
        <v>975</v>
      </c>
      <c r="AF35" s="82" t="e">
        <v>#VALUE!</v>
      </c>
      <c r="AL35" s="135">
        <v>110039</v>
      </c>
      <c r="AR35" s="82" t="s">
        <v>69</v>
      </c>
      <c r="AS35" s="82">
        <v>1.743765625</v>
      </c>
      <c r="AX35" s="134" t="s">
        <v>5308</v>
      </c>
      <c r="BM35">
        <v>510027</v>
      </c>
      <c r="BN35">
        <v>510027</v>
      </c>
      <c r="BO35" s="135" t="s">
        <v>954</v>
      </c>
      <c r="BP35" s="82">
        <f>VLOOKUP(BM35,Tabla5[[centro3]:[c14]],2,FALSE)</f>
        <v>5027</v>
      </c>
    </row>
    <row r="36" spans="1:68" x14ac:dyDescent="0.3">
      <c r="A36" s="127">
        <v>110066</v>
      </c>
      <c r="B36" t="s">
        <v>585</v>
      </c>
      <c r="C36" s="128" t="s">
        <v>2773</v>
      </c>
      <c r="D36"/>
      <c r="E36" s="135">
        <v>110039</v>
      </c>
      <c r="F36" s="135" t="s">
        <v>535</v>
      </c>
      <c r="G36" s="128" t="s">
        <v>2759</v>
      </c>
      <c r="S36" s="136">
        <v>5027</v>
      </c>
      <c r="T36" s="137" t="s">
        <v>119</v>
      </c>
      <c r="U36" s="135">
        <v>510027</v>
      </c>
      <c r="V36" s="135" t="s">
        <v>954</v>
      </c>
      <c r="W36" s="135" t="s">
        <v>36</v>
      </c>
      <c r="X36" s="135">
        <v>510027</v>
      </c>
      <c r="Y36" s="135" t="s">
        <v>954</v>
      </c>
      <c r="Z36" s="135" t="s">
        <v>1168</v>
      </c>
      <c r="AA36" s="146" t="s">
        <v>1118</v>
      </c>
      <c r="AB36" s="135">
        <v>510027</v>
      </c>
      <c r="AC36" s="135">
        <v>5027</v>
      </c>
      <c r="AD36" s="150" t="s">
        <v>240</v>
      </c>
      <c r="AE36" s="138" t="s">
        <v>975</v>
      </c>
      <c r="AF36" s="82">
        <v>0</v>
      </c>
      <c r="AL36" s="135">
        <v>110043</v>
      </c>
      <c r="AR36" s="82" t="s">
        <v>375</v>
      </c>
      <c r="AS36" s="82">
        <v>1.7971718750000001</v>
      </c>
      <c r="AX36" s="133" t="s">
        <v>7415</v>
      </c>
      <c r="BM36">
        <v>340502</v>
      </c>
      <c r="BN36">
        <v>340502</v>
      </c>
      <c r="BO36" s="135" t="s">
        <v>525</v>
      </c>
      <c r="BP36" s="82">
        <f>VLOOKUP(BM36,Tabla5[[centro3]:[c14]],2,FALSE)</f>
        <v>5027</v>
      </c>
    </row>
    <row r="37" spans="1:68" x14ac:dyDescent="0.3">
      <c r="A37" s="127">
        <v>110067</v>
      </c>
      <c r="B37" t="s">
        <v>530</v>
      </c>
      <c r="C37" s="128" t="s">
        <v>2765</v>
      </c>
      <c r="D37"/>
      <c r="E37" s="135">
        <v>110039</v>
      </c>
      <c r="F37" s="135" t="s">
        <v>535</v>
      </c>
      <c r="G37" s="128" t="s">
        <v>2760</v>
      </c>
      <c r="S37" s="136">
        <v>5027</v>
      </c>
      <c r="T37" s="137" t="s">
        <v>71</v>
      </c>
      <c r="U37" s="135">
        <v>340502</v>
      </c>
      <c r="V37" s="135" t="s">
        <v>525</v>
      </c>
      <c r="W37" s="135" t="s">
        <v>36</v>
      </c>
      <c r="X37" s="135">
        <v>340502</v>
      </c>
      <c r="Y37" s="135" t="s">
        <v>525</v>
      </c>
      <c r="Z37" s="135" t="s">
        <v>524</v>
      </c>
      <c r="AA37" s="146" t="s">
        <v>1119</v>
      </c>
      <c r="AB37" s="135">
        <v>340502</v>
      </c>
      <c r="AC37" s="135">
        <v>5027</v>
      </c>
      <c r="AD37" s="150" t="s">
        <v>119</v>
      </c>
      <c r="AE37" s="138" t="s">
        <v>975</v>
      </c>
      <c r="AF37" s="82">
        <v>0</v>
      </c>
      <c r="AL37" s="135">
        <v>110046</v>
      </c>
      <c r="AR37" s="82" t="s">
        <v>203</v>
      </c>
      <c r="AS37" s="82">
        <v>1.743765625</v>
      </c>
      <c r="AX37" s="134" t="s">
        <v>3009</v>
      </c>
      <c r="BM37">
        <v>3</v>
      </c>
      <c r="BN37">
        <v>3</v>
      </c>
      <c r="BO37" s="135" t="s">
        <v>956</v>
      </c>
      <c r="BP37" s="82">
        <f>VLOOKUP(BM37,Tabla5[[centro3]:[c14]],2,FALSE)</f>
        <v>5027</v>
      </c>
    </row>
    <row r="38" spans="1:68" x14ac:dyDescent="0.3">
      <c r="A38" s="127">
        <v>110085</v>
      </c>
      <c r="B38" t="s">
        <v>556</v>
      </c>
      <c r="C38" s="128" t="s">
        <v>2773</v>
      </c>
      <c r="D38"/>
      <c r="E38" s="135">
        <v>110043</v>
      </c>
      <c r="F38" s="135" t="s">
        <v>638</v>
      </c>
      <c r="G38" s="128" t="s">
        <v>2760</v>
      </c>
      <c r="S38" s="136">
        <v>5027</v>
      </c>
      <c r="T38" s="137" t="s">
        <v>922</v>
      </c>
      <c r="U38" s="135">
        <v>3</v>
      </c>
      <c r="V38" s="135" t="s">
        <v>956</v>
      </c>
      <c r="W38" s="135" t="s">
        <v>36</v>
      </c>
      <c r="X38" s="135">
        <v>3</v>
      </c>
      <c r="Y38" s="135" t="s">
        <v>956</v>
      </c>
      <c r="Z38" s="135" t="s">
        <v>36</v>
      </c>
      <c r="AA38" s="146" t="s">
        <v>1121</v>
      </c>
      <c r="AB38" s="135">
        <v>3</v>
      </c>
      <c r="AC38" s="135">
        <v>5027</v>
      </c>
      <c r="AD38" s="150" t="s">
        <v>71</v>
      </c>
      <c r="AE38" s="138" t="s">
        <v>975</v>
      </c>
      <c r="AF38" s="82">
        <v>0</v>
      </c>
      <c r="AL38" s="135">
        <v>110046</v>
      </c>
      <c r="AR38" s="82" t="s">
        <v>753</v>
      </c>
      <c r="AS38" s="82">
        <v>1.7971718750000001</v>
      </c>
      <c r="AX38" s="133" t="s">
        <v>7421</v>
      </c>
      <c r="BM38">
        <v>140049</v>
      </c>
      <c r="BN38">
        <v>140049</v>
      </c>
      <c r="BO38" s="135" t="s">
        <v>957</v>
      </c>
      <c r="BP38" s="82">
        <f>VLOOKUP(BM38,Tabla5[[centro3]:[c14]],2,FALSE)</f>
        <v>5027</v>
      </c>
    </row>
    <row r="39" spans="1:68" x14ac:dyDescent="0.3">
      <c r="A39" s="127">
        <v>110096</v>
      </c>
      <c r="B39" t="s">
        <v>533</v>
      </c>
      <c r="C39" s="128" t="s">
        <v>2776</v>
      </c>
      <c r="D39"/>
      <c r="E39" s="135">
        <v>110046</v>
      </c>
      <c r="F39" s="135" t="s">
        <v>7329</v>
      </c>
      <c r="G39" s="128" t="s">
        <v>2760</v>
      </c>
      <c r="S39" s="136">
        <v>5027</v>
      </c>
      <c r="T39" s="137" t="s">
        <v>272</v>
      </c>
      <c r="U39" s="135">
        <v>140049</v>
      </c>
      <c r="V39" s="135" t="s">
        <v>957</v>
      </c>
      <c r="W39" s="135" t="s">
        <v>244</v>
      </c>
      <c r="X39" s="135">
        <v>140049</v>
      </c>
      <c r="Y39" s="135" t="s">
        <v>957</v>
      </c>
      <c r="Z39" s="135" t="s">
        <v>518</v>
      </c>
      <c r="AA39" s="146" t="s">
        <v>1122</v>
      </c>
      <c r="AB39" s="135">
        <v>140049</v>
      </c>
      <c r="AC39" s="135">
        <v>5027</v>
      </c>
      <c r="AD39" s="150" t="s">
        <v>922</v>
      </c>
      <c r="AE39" s="138" t="s">
        <v>975</v>
      </c>
      <c r="AF39" s="82">
        <v>0</v>
      </c>
      <c r="AL39" s="135">
        <v>110047</v>
      </c>
      <c r="AR39" s="82" t="s">
        <v>754</v>
      </c>
      <c r="AS39" s="82">
        <v>1.7971718750000001</v>
      </c>
      <c r="AX39" s="134" t="s">
        <v>7428</v>
      </c>
      <c r="BM39">
        <v>120100</v>
      </c>
      <c r="BN39">
        <v>120100</v>
      </c>
      <c r="BO39" s="135" t="s">
        <v>958</v>
      </c>
      <c r="BP39" s="82">
        <f>VLOOKUP(BM39,Tabla5[[centro3]:[c14]],2,FALSE)</f>
        <v>5027</v>
      </c>
    </row>
    <row r="40" spans="1:68" x14ac:dyDescent="0.3">
      <c r="A40" s="127">
        <v>110106</v>
      </c>
      <c r="B40" t="s">
        <v>641</v>
      </c>
      <c r="C40" s="128" t="s">
        <v>2764</v>
      </c>
      <c r="D40"/>
      <c r="E40" s="135">
        <v>110046</v>
      </c>
      <c r="F40" s="135" t="s">
        <v>7329</v>
      </c>
      <c r="G40" s="128" t="s">
        <v>2760</v>
      </c>
      <c r="S40" s="136">
        <v>5027</v>
      </c>
      <c r="T40" s="137" t="s">
        <v>165</v>
      </c>
      <c r="U40" s="135">
        <v>120100</v>
      </c>
      <c r="V40" s="135" t="s">
        <v>958</v>
      </c>
      <c r="W40" s="135" t="s">
        <v>36</v>
      </c>
      <c r="X40" s="135">
        <v>120100</v>
      </c>
      <c r="Y40" s="135" t="s">
        <v>958</v>
      </c>
      <c r="Z40" s="135" t="s">
        <v>488</v>
      </c>
      <c r="AA40" s="146" t="s">
        <v>1123</v>
      </c>
      <c r="AB40" s="135">
        <v>120100</v>
      </c>
      <c r="AC40" s="135">
        <v>5027</v>
      </c>
      <c r="AD40" s="150" t="s">
        <v>272</v>
      </c>
      <c r="AE40" s="138" t="s">
        <v>975</v>
      </c>
      <c r="AF40" s="82">
        <v>0</v>
      </c>
      <c r="AL40" s="135">
        <v>110050</v>
      </c>
      <c r="AR40" s="82" t="s">
        <v>755</v>
      </c>
      <c r="AS40" s="82">
        <v>1.743765625</v>
      </c>
      <c r="AX40" s="133" t="s">
        <v>7433</v>
      </c>
      <c r="BM40">
        <v>160002</v>
      </c>
      <c r="BN40">
        <v>160002</v>
      </c>
      <c r="BO40" s="135" t="s">
        <v>496</v>
      </c>
      <c r="BP40" s="82">
        <f>VLOOKUP(BM40,Tabla5[[centro3]:[c14]],2,FALSE)</f>
        <v>5027</v>
      </c>
    </row>
    <row r="41" spans="1:68" x14ac:dyDescent="0.3">
      <c r="A41" s="127">
        <v>340003</v>
      </c>
      <c r="B41" t="s">
        <v>595</v>
      </c>
      <c r="C41" s="128" t="s">
        <v>2773</v>
      </c>
      <c r="D41"/>
      <c r="E41" s="135">
        <v>110047</v>
      </c>
      <c r="F41" s="135" t="s">
        <v>10526</v>
      </c>
      <c r="G41" s="128" t="s">
        <v>2760</v>
      </c>
      <c r="S41" s="136">
        <v>5027</v>
      </c>
      <c r="T41" s="137" t="s">
        <v>161</v>
      </c>
      <c r="U41" s="135">
        <v>160002</v>
      </c>
      <c r="V41" s="135" t="s">
        <v>496</v>
      </c>
      <c r="W41" s="135" t="s">
        <v>36</v>
      </c>
      <c r="X41" s="135">
        <v>160002</v>
      </c>
      <c r="Y41" s="135" t="s">
        <v>496</v>
      </c>
      <c r="Z41" s="135" t="s">
        <v>1166</v>
      </c>
      <c r="AA41" s="146" t="s">
        <v>1124</v>
      </c>
      <c r="AB41" s="135">
        <v>160002</v>
      </c>
      <c r="AC41" s="135">
        <v>5027</v>
      </c>
      <c r="AD41" s="150" t="s">
        <v>165</v>
      </c>
      <c r="AE41" s="138" t="s">
        <v>975</v>
      </c>
      <c r="AF41" s="82">
        <v>0</v>
      </c>
      <c r="AL41" s="135">
        <v>110050</v>
      </c>
      <c r="AR41" s="82" t="s">
        <v>756</v>
      </c>
      <c r="AS41" s="82">
        <v>1.743765625</v>
      </c>
      <c r="AX41" s="134" t="s">
        <v>3018</v>
      </c>
      <c r="BM41">
        <v>340011</v>
      </c>
      <c r="BN41">
        <v>340011</v>
      </c>
      <c r="BO41" s="135" t="s">
        <v>301</v>
      </c>
      <c r="BP41" s="82">
        <f>VLOOKUP(BM41,Tabla5[[centro3]:[c14]],2,FALSE)</f>
        <v>5027</v>
      </c>
    </row>
    <row r="42" spans="1:68" x14ac:dyDescent="0.3">
      <c r="A42" s="127">
        <v>340009</v>
      </c>
      <c r="B42" t="s">
        <v>636</v>
      </c>
      <c r="C42" s="128" t="s">
        <v>2776</v>
      </c>
      <c r="D42"/>
      <c r="E42" s="135">
        <v>110050</v>
      </c>
      <c r="F42" s="135" t="s">
        <v>2927</v>
      </c>
      <c r="G42" s="128" t="s">
        <v>2761</v>
      </c>
      <c r="S42" s="136">
        <v>5027</v>
      </c>
      <c r="T42" s="137" t="s">
        <v>414</v>
      </c>
      <c r="U42" s="135">
        <v>340011</v>
      </c>
      <c r="V42" s="135" t="s">
        <v>301</v>
      </c>
      <c r="W42" s="135" t="s">
        <v>36</v>
      </c>
      <c r="X42" s="135">
        <v>340011</v>
      </c>
      <c r="Y42" s="135" t="s">
        <v>301</v>
      </c>
      <c r="Z42" s="135" t="s">
        <v>550</v>
      </c>
      <c r="AA42" s="146" t="s">
        <v>1125</v>
      </c>
      <c r="AB42" s="135">
        <v>340011</v>
      </c>
      <c r="AC42" s="135">
        <v>5027</v>
      </c>
      <c r="AD42" s="150" t="s">
        <v>161</v>
      </c>
      <c r="AE42" s="138" t="s">
        <v>975</v>
      </c>
      <c r="AF42" s="82">
        <v>0</v>
      </c>
      <c r="AL42" s="135">
        <v>110050</v>
      </c>
      <c r="AR42" s="82" t="s">
        <v>329</v>
      </c>
      <c r="AS42" s="82">
        <v>1.690609375</v>
      </c>
      <c r="AX42" s="133" t="s">
        <v>3026</v>
      </c>
      <c r="BM42">
        <v>110096</v>
      </c>
      <c r="BN42">
        <v>110096</v>
      </c>
      <c r="BO42" s="135" t="s">
        <v>533</v>
      </c>
      <c r="BP42" s="82">
        <f>VLOOKUP(BM42,Tabla5[[centro3]:[c14]],2,FALSE)</f>
        <v>5027</v>
      </c>
    </row>
    <row r="43" spans="1:68" x14ac:dyDescent="0.3">
      <c r="A43" s="127">
        <v>340055</v>
      </c>
      <c r="B43" t="s">
        <v>608</v>
      </c>
      <c r="C43" s="128">
        <v>0</v>
      </c>
      <c r="D43"/>
      <c r="E43" s="135">
        <v>110050</v>
      </c>
      <c r="F43" s="135" t="s">
        <v>526</v>
      </c>
      <c r="G43" s="128" t="s">
        <v>2762</v>
      </c>
      <c r="S43" s="136">
        <v>5027</v>
      </c>
      <c r="T43" s="137" t="s">
        <v>912</v>
      </c>
      <c r="U43" s="135">
        <v>110096</v>
      </c>
      <c r="V43" s="135" t="s">
        <v>533</v>
      </c>
      <c r="W43" s="135" t="s">
        <v>36</v>
      </c>
      <c r="X43" s="135">
        <v>110096</v>
      </c>
      <c r="Y43" s="135" t="s">
        <v>533</v>
      </c>
      <c r="Z43" s="135" t="s">
        <v>516</v>
      </c>
      <c r="AA43" s="146" t="s">
        <v>1126</v>
      </c>
      <c r="AB43" s="135">
        <v>110096</v>
      </c>
      <c r="AC43" s="135">
        <v>5027</v>
      </c>
      <c r="AD43" s="150" t="s">
        <v>414</v>
      </c>
      <c r="AE43" s="138" t="s">
        <v>975</v>
      </c>
      <c r="AF43" s="82">
        <v>0</v>
      </c>
      <c r="AL43" s="135">
        <v>110052</v>
      </c>
      <c r="AR43" s="82" t="s">
        <v>416</v>
      </c>
      <c r="AS43" s="82">
        <v>1.690609375</v>
      </c>
      <c r="AX43" s="134" t="s">
        <v>7435</v>
      </c>
      <c r="BM43">
        <v>340008</v>
      </c>
      <c r="BN43">
        <v>340008</v>
      </c>
      <c r="BO43" s="135" t="s">
        <v>959</v>
      </c>
      <c r="BP43" s="82">
        <f>VLOOKUP(BM43,Tabla5[[centro3]:[c14]],2,FALSE)</f>
        <v>5027</v>
      </c>
    </row>
    <row r="44" spans="1:68" x14ac:dyDescent="0.3">
      <c r="A44" s="127">
        <v>340127</v>
      </c>
      <c r="B44" t="s">
        <v>609</v>
      </c>
      <c r="C44" s="128" t="s">
        <v>2770</v>
      </c>
      <c r="D44"/>
      <c r="E44" s="135">
        <v>110050</v>
      </c>
      <c r="F44" s="135" t="s">
        <v>526</v>
      </c>
      <c r="G44" s="128" t="s">
        <v>2762</v>
      </c>
      <c r="S44" s="136">
        <v>5027</v>
      </c>
      <c r="T44" s="137" t="s">
        <v>919</v>
      </c>
      <c r="U44" s="135">
        <v>340008</v>
      </c>
      <c r="V44" s="135" t="s">
        <v>959</v>
      </c>
      <c r="W44" s="135" t="s">
        <v>36</v>
      </c>
      <c r="X44" s="135">
        <v>340008</v>
      </c>
      <c r="Y44" s="135" t="s">
        <v>959</v>
      </c>
      <c r="Z44" s="135" t="s">
        <v>36</v>
      </c>
      <c r="AA44" s="146" t="s">
        <v>1127</v>
      </c>
      <c r="AB44" s="135">
        <v>340008</v>
      </c>
      <c r="AC44" s="135">
        <v>5027</v>
      </c>
      <c r="AD44" s="150" t="s">
        <v>912</v>
      </c>
      <c r="AE44" s="138" t="s">
        <v>975</v>
      </c>
      <c r="AF44" s="82">
        <v>0</v>
      </c>
      <c r="AL44" s="135">
        <v>110056</v>
      </c>
      <c r="AR44" s="82" t="s">
        <v>757</v>
      </c>
      <c r="AS44" s="82">
        <v>1.0782968749999999</v>
      </c>
      <c r="AX44" s="133" t="s">
        <v>7443</v>
      </c>
      <c r="BM44">
        <v>140018</v>
      </c>
      <c r="BN44">
        <v>140018</v>
      </c>
      <c r="BO44" s="135" t="s">
        <v>960</v>
      </c>
      <c r="BP44" s="82">
        <f>VLOOKUP(BM44,Tabla5[[centro3]:[c14]],2,FALSE)</f>
        <v>5027</v>
      </c>
    </row>
    <row r="45" spans="1:68" x14ac:dyDescent="0.3">
      <c r="A45" s="127">
        <v>400001</v>
      </c>
      <c r="B45" t="s">
        <v>603</v>
      </c>
      <c r="C45" s="128" t="s">
        <v>2770</v>
      </c>
      <c r="D45"/>
      <c r="E45" s="135">
        <v>110052</v>
      </c>
      <c r="F45" s="135" t="s">
        <v>10525</v>
      </c>
      <c r="G45" s="128" t="s">
        <v>2762</v>
      </c>
      <c r="S45" s="136">
        <v>5027</v>
      </c>
      <c r="T45" s="137" t="s">
        <v>923</v>
      </c>
      <c r="U45" s="135">
        <v>140018</v>
      </c>
      <c r="V45" s="135" t="s">
        <v>960</v>
      </c>
      <c r="W45" s="135" t="s">
        <v>1128</v>
      </c>
      <c r="X45" s="135">
        <v>140018</v>
      </c>
      <c r="Y45" s="135" t="s">
        <v>960</v>
      </c>
      <c r="Z45" s="135" t="s">
        <v>491</v>
      </c>
      <c r="AA45" s="146" t="s">
        <v>1129</v>
      </c>
      <c r="AB45" s="135">
        <v>140018</v>
      </c>
      <c r="AC45" s="135">
        <v>5027</v>
      </c>
      <c r="AD45" s="150" t="s">
        <v>919</v>
      </c>
      <c r="AE45" s="138" t="s">
        <v>975</v>
      </c>
      <c r="AF45" s="82">
        <v>0</v>
      </c>
      <c r="AL45" s="135">
        <v>110057</v>
      </c>
      <c r="AR45" s="82" t="s">
        <v>758</v>
      </c>
      <c r="AS45" s="82">
        <v>1.3478749999999999</v>
      </c>
      <c r="AX45" s="134" t="s">
        <v>7453</v>
      </c>
      <c r="BM45">
        <v>350002</v>
      </c>
      <c r="BN45">
        <v>350002</v>
      </c>
      <c r="BO45" s="135" t="s">
        <v>961</v>
      </c>
      <c r="BP45" s="82">
        <f>VLOOKUP(BM45,Tabla5[[centro3]:[c14]],2,FALSE)</f>
        <v>5027</v>
      </c>
    </row>
    <row r="46" spans="1:68" x14ac:dyDescent="0.3">
      <c r="A46" s="127">
        <v>510001</v>
      </c>
      <c r="B46" t="s">
        <v>560</v>
      </c>
      <c r="C46" s="128" t="s">
        <v>2771</v>
      </c>
      <c r="D46"/>
      <c r="E46" s="135">
        <v>110056</v>
      </c>
      <c r="F46" s="135" t="s">
        <v>569</v>
      </c>
      <c r="G46" s="128" t="s">
        <v>2762</v>
      </c>
      <c r="S46" s="136">
        <v>5027</v>
      </c>
      <c r="T46" s="137" t="s">
        <v>159</v>
      </c>
      <c r="U46" s="135">
        <v>350002</v>
      </c>
      <c r="V46" s="135" t="s">
        <v>961</v>
      </c>
      <c r="W46" s="135" t="s">
        <v>36</v>
      </c>
      <c r="X46" s="135">
        <v>350002</v>
      </c>
      <c r="Y46" s="135" t="s">
        <v>961</v>
      </c>
      <c r="Z46" s="135" t="s">
        <v>488</v>
      </c>
      <c r="AA46" s="146" t="s">
        <v>1130</v>
      </c>
      <c r="AB46" s="135">
        <v>350002</v>
      </c>
      <c r="AC46" s="135">
        <v>5027</v>
      </c>
      <c r="AD46" s="150" t="s">
        <v>923</v>
      </c>
      <c r="AE46" s="138" t="s">
        <v>975</v>
      </c>
      <c r="AF46" s="82">
        <v>0</v>
      </c>
      <c r="AL46" s="135">
        <v>110060</v>
      </c>
      <c r="AR46" s="82" t="s">
        <v>394</v>
      </c>
      <c r="AS46" s="82">
        <v>1.7971718750000001</v>
      </c>
      <c r="AX46" s="133" t="s">
        <v>5309</v>
      </c>
      <c r="BM46">
        <v>120008</v>
      </c>
      <c r="BN46">
        <v>120008</v>
      </c>
      <c r="BO46" s="135" t="s">
        <v>962</v>
      </c>
      <c r="BP46" s="82">
        <f>VLOOKUP(BM46,Tabla5[[centro3]:[c14]],2,FALSE)</f>
        <v>5027</v>
      </c>
    </row>
    <row r="47" spans="1:68" x14ac:dyDescent="0.3">
      <c r="A47" s="127">
        <v>510004</v>
      </c>
      <c r="B47" t="s">
        <v>1218</v>
      </c>
      <c r="C47" s="128">
        <v>0</v>
      </c>
      <c r="D47"/>
      <c r="E47" s="135">
        <v>110057</v>
      </c>
      <c r="F47" s="135" t="s">
        <v>568</v>
      </c>
      <c r="G47" s="128" t="s">
        <v>2762</v>
      </c>
      <c r="S47" s="136">
        <v>5027</v>
      </c>
      <c r="T47" s="137" t="s">
        <v>312</v>
      </c>
      <c r="U47" s="135">
        <v>120008</v>
      </c>
      <c r="V47" s="135" t="s">
        <v>962</v>
      </c>
      <c r="W47" s="135" t="s">
        <v>36</v>
      </c>
      <c r="X47" s="135">
        <v>120008</v>
      </c>
      <c r="Y47" s="135" t="s">
        <v>962</v>
      </c>
      <c r="Z47" s="135" t="s">
        <v>550</v>
      </c>
      <c r="AA47" s="146" t="s">
        <v>1132</v>
      </c>
      <c r="AB47" s="135">
        <v>120008</v>
      </c>
      <c r="AC47" s="135">
        <v>5027</v>
      </c>
      <c r="AD47" s="150" t="s">
        <v>159</v>
      </c>
      <c r="AE47" s="138" t="s">
        <v>975</v>
      </c>
      <c r="AF47" s="82">
        <v>0</v>
      </c>
      <c r="AL47" s="135">
        <v>110060</v>
      </c>
      <c r="AR47" s="82" t="s">
        <v>759</v>
      </c>
      <c r="AS47" s="82">
        <v>1.6367812499999999</v>
      </c>
      <c r="AX47" s="134" t="s">
        <v>7454</v>
      </c>
      <c r="BM47">
        <v>510005</v>
      </c>
      <c r="BN47">
        <v>510005</v>
      </c>
      <c r="BO47" s="135" t="s">
        <v>586</v>
      </c>
      <c r="BP47" s="82">
        <f>VLOOKUP(BM47,Tabla5[[centro3]:[c14]],2,FALSE)</f>
        <v>5027</v>
      </c>
    </row>
    <row r="48" spans="1:68" x14ac:dyDescent="0.3">
      <c r="A48" s="127">
        <v>100019</v>
      </c>
      <c r="B48" t="s">
        <v>1173</v>
      </c>
      <c r="C48" s="128" t="s">
        <v>2775</v>
      </c>
      <c r="D48"/>
      <c r="E48" s="135">
        <v>110060</v>
      </c>
      <c r="F48" s="135" t="s">
        <v>1181</v>
      </c>
      <c r="G48" s="128" t="s">
        <v>2762</v>
      </c>
      <c r="S48" s="136">
        <v>5027</v>
      </c>
      <c r="T48" s="137" t="s">
        <v>924</v>
      </c>
      <c r="U48" s="135">
        <v>510005</v>
      </c>
      <c r="V48" s="135" t="s">
        <v>586</v>
      </c>
      <c r="W48" s="135" t="s">
        <v>36</v>
      </c>
      <c r="X48" s="135">
        <v>510005</v>
      </c>
      <c r="Y48" s="135" t="s">
        <v>586</v>
      </c>
      <c r="Z48" s="135" t="s">
        <v>1168</v>
      </c>
      <c r="AA48" s="146" t="s">
        <v>1133</v>
      </c>
      <c r="AB48" s="135">
        <v>510005</v>
      </c>
      <c r="AC48" s="135">
        <v>5027</v>
      </c>
      <c r="AD48" s="150" t="s">
        <v>312</v>
      </c>
      <c r="AE48" s="138" t="s">
        <v>975</v>
      </c>
      <c r="AF48" s="82">
        <v>0</v>
      </c>
      <c r="AL48" s="135">
        <v>110060</v>
      </c>
      <c r="AR48" s="82" t="s">
        <v>760</v>
      </c>
      <c r="AS48" s="82">
        <v>1.6367812499999999</v>
      </c>
      <c r="AX48" s="133" t="s">
        <v>7461</v>
      </c>
      <c r="BM48">
        <v>160004</v>
      </c>
      <c r="BN48">
        <v>160004</v>
      </c>
      <c r="BO48" s="135" t="s">
        <v>963</v>
      </c>
      <c r="BP48" s="82">
        <f>VLOOKUP(BM48,Tabla5[[centro3]:[c14]],2,FALSE)</f>
        <v>5027</v>
      </c>
    </row>
    <row r="49" spans="1:68" x14ac:dyDescent="0.3">
      <c r="A49" s="127">
        <v>100020</v>
      </c>
      <c r="B49" t="s">
        <v>1174</v>
      </c>
      <c r="C49" s="128" t="s">
        <v>2775</v>
      </c>
      <c r="D49"/>
      <c r="E49" s="135">
        <v>110060</v>
      </c>
      <c r="F49" s="135" t="s">
        <v>1181</v>
      </c>
      <c r="G49" s="128" t="s">
        <v>2762</v>
      </c>
      <c r="S49" s="136">
        <v>5027</v>
      </c>
      <c r="T49" s="137" t="s">
        <v>129</v>
      </c>
      <c r="U49" s="135">
        <v>160004</v>
      </c>
      <c r="V49" s="135" t="s">
        <v>963</v>
      </c>
      <c r="W49" s="135" t="s">
        <v>36</v>
      </c>
      <c r="X49" s="135">
        <v>160004</v>
      </c>
      <c r="Y49" s="135" t="s">
        <v>963</v>
      </c>
      <c r="Z49" s="135" t="s">
        <v>610</v>
      </c>
      <c r="AA49" s="146" t="s">
        <v>1134</v>
      </c>
      <c r="AB49" s="135">
        <v>160004</v>
      </c>
      <c r="AC49" s="135">
        <v>5027</v>
      </c>
      <c r="AD49" s="150" t="s">
        <v>924</v>
      </c>
      <c r="AE49" s="138" t="s">
        <v>975</v>
      </c>
      <c r="AF49" s="82">
        <v>0</v>
      </c>
      <c r="AL49" s="135">
        <v>110061</v>
      </c>
      <c r="AR49" s="82" t="s">
        <v>761</v>
      </c>
      <c r="AS49" s="82">
        <v>1.7971718750000001</v>
      </c>
      <c r="AX49" s="134" t="s">
        <v>7468</v>
      </c>
      <c r="BM49">
        <v>140025</v>
      </c>
      <c r="BN49">
        <v>140025</v>
      </c>
      <c r="BO49" s="135" t="s">
        <v>964</v>
      </c>
      <c r="BP49" s="82">
        <f>VLOOKUP(BM49,Tabla5[[centro3]:[c14]],2,FALSE)</f>
        <v>5027</v>
      </c>
    </row>
    <row r="50" spans="1:68" x14ac:dyDescent="0.3">
      <c r="A50" s="127">
        <v>100075</v>
      </c>
      <c r="B50" t="s">
        <v>563</v>
      </c>
      <c r="C50" s="128" t="s">
        <v>2762</v>
      </c>
      <c r="D50"/>
      <c r="E50" s="135">
        <v>110060</v>
      </c>
      <c r="F50" s="135" t="s">
        <v>1181</v>
      </c>
      <c r="G50" s="128" t="s">
        <v>2762</v>
      </c>
      <c r="S50" s="136">
        <v>5027</v>
      </c>
      <c r="T50" s="137" t="s">
        <v>41</v>
      </c>
      <c r="U50" s="135">
        <v>140025</v>
      </c>
      <c r="V50" s="135" t="s">
        <v>964</v>
      </c>
      <c r="W50" s="135" t="s">
        <v>1135</v>
      </c>
      <c r="X50" s="135">
        <v>140025</v>
      </c>
      <c r="Y50" s="135" t="s">
        <v>964</v>
      </c>
      <c r="Z50" s="135" t="s">
        <v>531</v>
      </c>
      <c r="AA50" s="146" t="s">
        <v>1136</v>
      </c>
      <c r="AB50" s="135">
        <v>140025</v>
      </c>
      <c r="AC50" s="135">
        <v>5027</v>
      </c>
      <c r="AD50" s="150" t="s">
        <v>129</v>
      </c>
      <c r="AE50" s="138" t="s">
        <v>975</v>
      </c>
      <c r="AF50" s="82">
        <v>0</v>
      </c>
      <c r="AL50" s="135">
        <v>110061</v>
      </c>
      <c r="AR50" s="82" t="s">
        <v>762</v>
      </c>
      <c r="AS50" s="82">
        <v>1.7971718750000001</v>
      </c>
      <c r="AX50" s="133" t="s">
        <v>3034</v>
      </c>
      <c r="BM50">
        <v>110015</v>
      </c>
      <c r="BN50">
        <v>110015</v>
      </c>
      <c r="BO50" s="135" t="s">
        <v>634</v>
      </c>
      <c r="BP50" s="82">
        <f>VLOOKUP(BM50,Tabla5[[centro3]:[c14]],2,FALSE)</f>
        <v>5027</v>
      </c>
    </row>
    <row r="51" spans="1:68" x14ac:dyDescent="0.3">
      <c r="A51" s="127">
        <v>100101</v>
      </c>
      <c r="B51" t="s">
        <v>512</v>
      </c>
      <c r="C51" s="128" t="s">
        <v>2773</v>
      </c>
      <c r="D51"/>
      <c r="E51" s="135">
        <v>110061</v>
      </c>
      <c r="F51" s="135" t="s">
        <v>1182</v>
      </c>
      <c r="G51" s="128" t="s">
        <v>2762</v>
      </c>
      <c r="S51" s="136">
        <v>5027</v>
      </c>
      <c r="T51" s="137" t="s">
        <v>247</v>
      </c>
      <c r="U51" s="135">
        <v>110015</v>
      </c>
      <c r="V51" s="135" t="s">
        <v>634</v>
      </c>
      <c r="W51" s="135" t="s">
        <v>36</v>
      </c>
      <c r="X51" s="135">
        <v>110015</v>
      </c>
      <c r="Y51" s="135" t="s">
        <v>634</v>
      </c>
      <c r="Z51" s="135" t="s">
        <v>516</v>
      </c>
      <c r="AA51" s="146" t="s">
        <v>1137</v>
      </c>
      <c r="AB51" s="135">
        <v>110015</v>
      </c>
      <c r="AC51" s="135">
        <v>5027</v>
      </c>
      <c r="AD51" s="150" t="s">
        <v>41</v>
      </c>
      <c r="AE51" s="138" t="s">
        <v>975</v>
      </c>
      <c r="AF51" s="82">
        <v>0</v>
      </c>
      <c r="AL51" s="135">
        <v>110061</v>
      </c>
      <c r="AR51" s="82" t="s">
        <v>763</v>
      </c>
      <c r="AS51" s="82">
        <v>1.7971718750000001</v>
      </c>
      <c r="AX51" s="134" t="s">
        <v>147</v>
      </c>
      <c r="BM51">
        <v>140027</v>
      </c>
      <c r="BN51">
        <v>140027</v>
      </c>
      <c r="BO51" s="135" t="s">
        <v>965</v>
      </c>
      <c r="BP51" s="82">
        <f>VLOOKUP(BM51,Tabla5[[centro3]:[c14]],2,FALSE)</f>
        <v>5027</v>
      </c>
    </row>
    <row r="52" spans="1:68" x14ac:dyDescent="0.3">
      <c r="A52" s="127">
        <v>110056</v>
      </c>
      <c r="B52" t="s">
        <v>569</v>
      </c>
      <c r="C52" s="128" t="s">
        <v>2760</v>
      </c>
      <c r="D52"/>
      <c r="E52" s="135">
        <v>110061</v>
      </c>
      <c r="F52" s="135" t="s">
        <v>1182</v>
      </c>
      <c r="G52" s="128" t="s">
        <v>2762</v>
      </c>
      <c r="S52" s="136">
        <v>5027</v>
      </c>
      <c r="T52" s="137" t="s">
        <v>868</v>
      </c>
      <c r="U52" s="135">
        <v>140027</v>
      </c>
      <c r="V52" s="135" t="s">
        <v>965</v>
      </c>
      <c r="W52" s="135" t="s">
        <v>1138</v>
      </c>
      <c r="X52" s="135">
        <v>140027</v>
      </c>
      <c r="Y52" s="135" t="s">
        <v>965</v>
      </c>
      <c r="Z52" s="135" t="s">
        <v>1169</v>
      </c>
      <c r="AA52" s="146" t="s">
        <v>1139</v>
      </c>
      <c r="AB52" s="135">
        <v>140027</v>
      </c>
      <c r="AC52" s="135">
        <v>5027</v>
      </c>
      <c r="AD52" s="150" t="s">
        <v>247</v>
      </c>
      <c r="AE52" s="138" t="s">
        <v>975</v>
      </c>
      <c r="AF52" s="82">
        <v>0</v>
      </c>
      <c r="AL52" s="135">
        <v>110064</v>
      </c>
      <c r="AR52" s="82" t="s">
        <v>764</v>
      </c>
      <c r="AS52" s="82">
        <v>1.7971718750000001</v>
      </c>
      <c r="AX52" s="133" t="s">
        <v>7474</v>
      </c>
      <c r="BM52">
        <v>140061</v>
      </c>
      <c r="BN52">
        <v>140061</v>
      </c>
      <c r="BO52" s="135" t="s">
        <v>966</v>
      </c>
      <c r="BP52" s="82">
        <f>VLOOKUP(BM52,Tabla5[[centro3]:[c14]],2,FALSE)</f>
        <v>5027</v>
      </c>
    </row>
    <row r="53" spans="1:68" x14ac:dyDescent="0.3">
      <c r="A53" s="127">
        <v>110123</v>
      </c>
      <c r="B53" t="s">
        <v>2793</v>
      </c>
      <c r="C53" s="128" t="s">
        <v>2775</v>
      </c>
      <c r="D53"/>
      <c r="E53" s="135">
        <v>110061</v>
      </c>
      <c r="F53" s="135" t="s">
        <v>1182</v>
      </c>
      <c r="G53" s="128" t="s">
        <v>2762</v>
      </c>
      <c r="S53" s="136">
        <v>5027</v>
      </c>
      <c r="T53" s="137" t="s">
        <v>925</v>
      </c>
      <c r="U53" s="135">
        <v>140061</v>
      </c>
      <c r="V53" s="135" t="s">
        <v>966</v>
      </c>
      <c r="W53" s="135" t="s">
        <v>340</v>
      </c>
      <c r="X53" s="135">
        <v>140061</v>
      </c>
      <c r="Y53" s="135" t="s">
        <v>966</v>
      </c>
      <c r="Z53" s="135" t="s">
        <v>497</v>
      </c>
      <c r="AA53" s="146" t="s">
        <v>1140</v>
      </c>
      <c r="AB53" s="135">
        <v>140061</v>
      </c>
      <c r="AC53" s="135">
        <v>5027</v>
      </c>
      <c r="AD53" s="150" t="s">
        <v>868</v>
      </c>
      <c r="AE53" s="138" t="s">
        <v>975</v>
      </c>
      <c r="AF53" s="82">
        <v>0</v>
      </c>
      <c r="AL53" s="135">
        <v>110064</v>
      </c>
      <c r="AR53" s="82" t="s">
        <v>765</v>
      </c>
      <c r="AS53" s="82">
        <v>1.7971718750000001</v>
      </c>
      <c r="AX53" s="134" t="s">
        <v>7480</v>
      </c>
      <c r="BM53">
        <v>140013</v>
      </c>
      <c r="BN53">
        <v>140013</v>
      </c>
      <c r="BO53" s="135" t="s">
        <v>967</v>
      </c>
      <c r="BP53" s="82">
        <f>VLOOKUP(BM53,Tabla5[[centro3]:[c14]],2,FALSE)</f>
        <v>5027</v>
      </c>
    </row>
    <row r="54" spans="1:68" x14ac:dyDescent="0.3">
      <c r="A54" s="127">
        <v>110222</v>
      </c>
      <c r="B54" t="s">
        <v>177</v>
      </c>
      <c r="C54" s="128" t="s">
        <v>2764</v>
      </c>
      <c r="D54"/>
      <c r="E54" s="135">
        <v>110064</v>
      </c>
      <c r="F54" s="135" t="s">
        <v>557</v>
      </c>
      <c r="G54" s="128" t="s">
        <v>2763</v>
      </c>
      <c r="S54" s="136">
        <v>5027</v>
      </c>
      <c r="T54" s="137" t="s">
        <v>302</v>
      </c>
      <c r="U54" s="135">
        <v>140013</v>
      </c>
      <c r="V54" s="135" t="s">
        <v>967</v>
      </c>
      <c r="W54" s="135" t="s">
        <v>1141</v>
      </c>
      <c r="X54" s="135">
        <v>140013</v>
      </c>
      <c r="Y54" s="135" t="s">
        <v>967</v>
      </c>
      <c r="Z54" s="135" t="s">
        <v>1169</v>
      </c>
      <c r="AA54" s="146" t="s">
        <v>1142</v>
      </c>
      <c r="AB54" s="135">
        <v>140013</v>
      </c>
      <c r="AC54" s="135">
        <v>5027</v>
      </c>
      <c r="AD54" s="150" t="s">
        <v>925</v>
      </c>
      <c r="AE54" s="138" t="s">
        <v>975</v>
      </c>
      <c r="AF54" s="82">
        <v>0</v>
      </c>
      <c r="AL54" s="135">
        <v>110065</v>
      </c>
      <c r="AR54" s="82" t="s">
        <v>766</v>
      </c>
      <c r="AS54" s="82">
        <v>1.7971718750000001</v>
      </c>
      <c r="AX54" s="133" t="s">
        <v>876</v>
      </c>
      <c r="BM54">
        <v>140008</v>
      </c>
      <c r="BN54">
        <v>140008</v>
      </c>
      <c r="BO54" s="135" t="s">
        <v>968</v>
      </c>
      <c r="BP54" s="82">
        <f>VLOOKUP(BM54,Tabla5[[centro3]:[c14]],2,FALSE)</f>
        <v>5027</v>
      </c>
    </row>
    <row r="55" spans="1:68" x14ac:dyDescent="0.3">
      <c r="A55" s="127">
        <v>110601</v>
      </c>
      <c r="B55" t="s">
        <v>508</v>
      </c>
      <c r="C55" s="128" t="s">
        <v>2762</v>
      </c>
      <c r="D55"/>
      <c r="E55" s="135">
        <v>110064</v>
      </c>
      <c r="F55" s="135" t="s">
        <v>557</v>
      </c>
      <c r="G55" s="128" t="s">
        <v>2763</v>
      </c>
      <c r="S55" s="136">
        <v>5027</v>
      </c>
      <c r="T55" s="137" t="s">
        <v>335</v>
      </c>
      <c r="U55" s="135">
        <v>140008</v>
      </c>
      <c r="V55" s="135" t="s">
        <v>968</v>
      </c>
      <c r="W55" s="135" t="s">
        <v>351</v>
      </c>
      <c r="X55" s="135">
        <v>140008</v>
      </c>
      <c r="Y55" s="135" t="s">
        <v>968</v>
      </c>
      <c r="Z55" s="135" t="s">
        <v>511</v>
      </c>
      <c r="AA55" s="146" t="s">
        <v>1143</v>
      </c>
      <c r="AB55" s="135">
        <v>140008</v>
      </c>
      <c r="AC55" s="135">
        <v>5027</v>
      </c>
      <c r="AD55" s="150" t="s">
        <v>302</v>
      </c>
      <c r="AE55" s="138" t="s">
        <v>975</v>
      </c>
      <c r="AF55" s="82">
        <v>0</v>
      </c>
      <c r="AL55" s="135">
        <v>110065</v>
      </c>
      <c r="AR55" s="82" t="s">
        <v>396</v>
      </c>
      <c r="AS55" s="82">
        <v>1.7971718750000001</v>
      </c>
      <c r="AX55" s="134" t="s">
        <v>5310</v>
      </c>
      <c r="BM55">
        <v>330002</v>
      </c>
      <c r="BN55">
        <v>330002</v>
      </c>
      <c r="BO55" s="135" t="s">
        <v>869</v>
      </c>
      <c r="BP55" s="82">
        <f>VLOOKUP(BM55,Tabla5[[centro3]:[c14]],2,FALSE)</f>
        <v>5027</v>
      </c>
    </row>
    <row r="56" spans="1:68" x14ac:dyDescent="0.3">
      <c r="A56" s="127">
        <v>110806</v>
      </c>
      <c r="B56" t="s">
        <v>1203</v>
      </c>
      <c r="C56" s="128" t="s">
        <v>2771</v>
      </c>
      <c r="D56"/>
      <c r="E56" s="135">
        <v>110065</v>
      </c>
      <c r="F56" s="135" t="s">
        <v>554</v>
      </c>
      <c r="G56" s="128" t="s">
        <v>2764</v>
      </c>
      <c r="S56" s="136">
        <v>5027</v>
      </c>
      <c r="T56" s="137" t="s">
        <v>91</v>
      </c>
      <c r="U56" s="135">
        <v>330002</v>
      </c>
      <c r="V56" s="135" t="s">
        <v>869</v>
      </c>
      <c r="W56" s="135" t="s">
        <v>36</v>
      </c>
      <c r="X56" s="135">
        <v>330002</v>
      </c>
      <c r="Y56" s="135" t="s">
        <v>869</v>
      </c>
      <c r="Z56" s="135" t="s">
        <v>516</v>
      </c>
      <c r="AA56" s="146" t="s">
        <v>1146</v>
      </c>
      <c r="AB56" s="135">
        <v>330002</v>
      </c>
      <c r="AC56" s="135">
        <v>5027</v>
      </c>
      <c r="AD56" s="150" t="s">
        <v>335</v>
      </c>
      <c r="AE56" s="138" t="s">
        <v>975</v>
      </c>
      <c r="AF56" s="82">
        <v>0</v>
      </c>
      <c r="AL56" s="135">
        <v>110066</v>
      </c>
      <c r="AR56" s="82" t="s">
        <v>133</v>
      </c>
      <c r="AS56" s="82">
        <v>1.7971718750000001</v>
      </c>
      <c r="AX56" s="133" t="s">
        <v>3041</v>
      </c>
      <c r="BM56">
        <v>400001</v>
      </c>
      <c r="BN56">
        <v>400001</v>
      </c>
      <c r="BO56" s="135" t="s">
        <v>603</v>
      </c>
      <c r="BP56" s="82">
        <f>VLOOKUP(BM56,Tabla5[[centro3]:[c14]],2,FALSE)</f>
        <v>5027</v>
      </c>
    </row>
    <row r="57" spans="1:68" x14ac:dyDescent="0.3">
      <c r="A57" s="127">
        <v>120029</v>
      </c>
      <c r="B57" t="s">
        <v>615</v>
      </c>
      <c r="C57" s="128" t="s">
        <v>2770</v>
      </c>
      <c r="D57"/>
      <c r="E57" s="135">
        <v>110065</v>
      </c>
      <c r="F57" s="135" t="s">
        <v>554</v>
      </c>
      <c r="G57" s="128" t="s">
        <v>2764</v>
      </c>
      <c r="S57" s="136">
        <v>5027</v>
      </c>
      <c r="T57" s="137" t="s">
        <v>926</v>
      </c>
      <c r="U57" s="135">
        <v>400001</v>
      </c>
      <c r="V57" s="135" t="s">
        <v>603</v>
      </c>
      <c r="W57" s="135" t="s">
        <v>36</v>
      </c>
      <c r="X57" s="135">
        <v>400001</v>
      </c>
      <c r="Y57" s="135" t="s">
        <v>603</v>
      </c>
      <c r="Z57" s="135" t="s">
        <v>518</v>
      </c>
      <c r="AA57" s="146" t="s">
        <v>1147</v>
      </c>
      <c r="AB57" s="135">
        <v>400001</v>
      </c>
      <c r="AC57" s="135">
        <v>5027</v>
      </c>
      <c r="AD57" s="150" t="s">
        <v>91</v>
      </c>
      <c r="AE57" s="138" t="s">
        <v>975</v>
      </c>
      <c r="AF57" s="82">
        <v>0</v>
      </c>
      <c r="AL57" s="135">
        <v>110067</v>
      </c>
      <c r="AR57" s="82" t="s">
        <v>767</v>
      </c>
      <c r="AS57" s="82">
        <v>1.7971718750000001</v>
      </c>
      <c r="AX57" s="134" t="s">
        <v>3047</v>
      </c>
      <c r="BM57">
        <v>120027</v>
      </c>
      <c r="BN57">
        <v>120027</v>
      </c>
      <c r="BO57" s="135" t="s">
        <v>39</v>
      </c>
      <c r="BP57" s="82">
        <f>VLOOKUP(BM57,Tabla5[[centro3]:[c14]],2,FALSE)</f>
        <v>5027</v>
      </c>
    </row>
    <row r="58" spans="1:68" x14ac:dyDescent="0.3">
      <c r="A58" s="127">
        <v>120101</v>
      </c>
      <c r="B58" t="s">
        <v>502</v>
      </c>
      <c r="C58" s="128" t="s">
        <v>2762</v>
      </c>
      <c r="D58"/>
      <c r="E58" s="135">
        <v>110066</v>
      </c>
      <c r="F58" s="135" t="s">
        <v>1183</v>
      </c>
      <c r="G58" s="128" t="s">
        <v>2764</v>
      </c>
      <c r="S58" s="136">
        <v>5027</v>
      </c>
      <c r="T58" s="137" t="s">
        <v>474</v>
      </c>
      <c r="U58" s="135">
        <v>120027</v>
      </c>
      <c r="V58" s="135" t="s">
        <v>39</v>
      </c>
      <c r="W58" s="135" t="s">
        <v>36</v>
      </c>
      <c r="X58" s="135">
        <v>120027</v>
      </c>
      <c r="Y58" s="135" t="s">
        <v>39</v>
      </c>
      <c r="Z58" s="135" t="s">
        <v>550</v>
      </c>
      <c r="AA58" s="146" t="s">
        <v>1148</v>
      </c>
      <c r="AB58" s="135">
        <v>120027</v>
      </c>
      <c r="AC58" s="135">
        <v>5027</v>
      </c>
      <c r="AD58" s="150" t="s">
        <v>926</v>
      </c>
      <c r="AE58" s="138" t="s">
        <v>975</v>
      </c>
      <c r="AF58" s="82">
        <v>0</v>
      </c>
      <c r="AL58" s="135">
        <v>110070</v>
      </c>
      <c r="AR58" s="82" t="s">
        <v>452</v>
      </c>
      <c r="AS58" s="82">
        <v>1.7971718750000001</v>
      </c>
      <c r="AX58" s="133" t="s">
        <v>3055</v>
      </c>
      <c r="BM58">
        <v>510029</v>
      </c>
      <c r="BN58">
        <v>510029</v>
      </c>
      <c r="BO58" s="135" t="s">
        <v>596</v>
      </c>
      <c r="BP58" s="82">
        <f>VLOOKUP(BM58,Tabla5[[centro3]:[c14]],2,FALSE)</f>
        <v>5027</v>
      </c>
    </row>
    <row r="59" spans="1:68" x14ac:dyDescent="0.3">
      <c r="A59" s="127">
        <v>160001</v>
      </c>
      <c r="B59" t="s">
        <v>489</v>
      </c>
      <c r="C59" s="128" t="s">
        <v>2775</v>
      </c>
      <c r="D59"/>
      <c r="E59" s="135">
        <v>110066</v>
      </c>
      <c r="F59" s="135" t="s">
        <v>1183</v>
      </c>
      <c r="G59" s="128" t="s">
        <v>2764</v>
      </c>
      <c r="S59" s="136">
        <v>5027</v>
      </c>
      <c r="T59" s="137" t="s">
        <v>212</v>
      </c>
      <c r="U59" s="135">
        <v>510029</v>
      </c>
      <c r="V59" s="135" t="s">
        <v>596</v>
      </c>
      <c r="W59" s="135" t="s">
        <v>36</v>
      </c>
      <c r="X59" s="135">
        <v>510029</v>
      </c>
      <c r="Y59" s="135" t="s">
        <v>596</v>
      </c>
      <c r="Z59" s="135" t="s">
        <v>550</v>
      </c>
      <c r="AA59" s="146" t="s">
        <v>1149</v>
      </c>
      <c r="AB59" s="135">
        <v>510029</v>
      </c>
      <c r="AC59" s="135">
        <v>5027</v>
      </c>
      <c r="AD59" s="150" t="s">
        <v>474</v>
      </c>
      <c r="AE59" s="138" t="s">
        <v>975</v>
      </c>
      <c r="AF59" s="82">
        <v>0</v>
      </c>
      <c r="AL59" s="135">
        <v>110070</v>
      </c>
      <c r="AR59" s="82" t="s">
        <v>768</v>
      </c>
      <c r="AS59" s="82">
        <v>1.743765625</v>
      </c>
      <c r="AX59" s="134" t="s">
        <v>7486</v>
      </c>
      <c r="BM59">
        <v>110147</v>
      </c>
      <c r="BN59">
        <v>110147</v>
      </c>
      <c r="BO59" s="135" t="s">
        <v>937</v>
      </c>
      <c r="BP59" s="82">
        <f>VLOOKUP(BM59,Tabla5[[centro3]:[c14]],2,FALSE)</f>
        <v>5027</v>
      </c>
    </row>
    <row r="60" spans="1:68" x14ac:dyDescent="0.3">
      <c r="A60" s="127">
        <v>160002</v>
      </c>
      <c r="B60" t="s">
        <v>496</v>
      </c>
      <c r="C60" s="128" t="s">
        <v>2773</v>
      </c>
      <c r="D60"/>
      <c r="E60" s="135">
        <v>110067</v>
      </c>
      <c r="F60" s="135" t="s">
        <v>1184</v>
      </c>
      <c r="G60" s="128" t="s">
        <v>2764</v>
      </c>
      <c r="S60" s="136">
        <v>5027</v>
      </c>
      <c r="T60" s="137" t="s">
        <v>927</v>
      </c>
      <c r="U60" s="135">
        <v>110147</v>
      </c>
      <c r="V60" s="135" t="s">
        <v>937</v>
      </c>
      <c r="W60" s="135" t="s">
        <v>36</v>
      </c>
      <c r="X60" s="135">
        <v>110147</v>
      </c>
      <c r="Y60" s="135" t="s">
        <v>937</v>
      </c>
      <c r="Z60" s="135" t="s">
        <v>610</v>
      </c>
      <c r="AA60" s="146" t="s">
        <v>1150</v>
      </c>
      <c r="AB60" s="135">
        <v>110147</v>
      </c>
      <c r="AC60" s="135">
        <v>5027</v>
      </c>
      <c r="AD60" s="150" t="s">
        <v>212</v>
      </c>
      <c r="AE60" s="138" t="s">
        <v>975</v>
      </c>
      <c r="AF60" s="82">
        <v>0</v>
      </c>
      <c r="AL60" s="135">
        <v>110082</v>
      </c>
      <c r="AR60" s="82" t="s">
        <v>769</v>
      </c>
      <c r="AS60" s="82">
        <v>1.690609375</v>
      </c>
      <c r="AX60" s="133" t="s">
        <v>3062</v>
      </c>
      <c r="BM60">
        <v>110088</v>
      </c>
      <c r="BN60">
        <v>110088</v>
      </c>
      <c r="BO60" s="135" t="s">
        <v>633</v>
      </c>
      <c r="BP60" s="82">
        <f>VLOOKUP(BM60,Tabla5[[centro3]:[c14]],2,FALSE)</f>
        <v>5027</v>
      </c>
    </row>
    <row r="61" spans="1:68" x14ac:dyDescent="0.3">
      <c r="A61" s="127">
        <v>160006</v>
      </c>
      <c r="B61" t="s">
        <v>528</v>
      </c>
      <c r="C61" s="128" t="s">
        <v>2769</v>
      </c>
      <c r="D61"/>
      <c r="E61" s="135">
        <v>110070</v>
      </c>
      <c r="F61" s="135" t="s">
        <v>1185</v>
      </c>
      <c r="G61" s="128" t="s">
        <v>2764</v>
      </c>
      <c r="S61" s="136">
        <v>5027</v>
      </c>
      <c r="T61" s="137" t="s">
        <v>358</v>
      </c>
      <c r="U61" s="135">
        <v>110088</v>
      </c>
      <c r="V61" s="135" t="s">
        <v>633</v>
      </c>
      <c r="W61" s="135" t="s">
        <v>36</v>
      </c>
      <c r="X61" s="135">
        <v>110088</v>
      </c>
      <c r="Y61" s="135" t="s">
        <v>633</v>
      </c>
      <c r="Z61" s="135" t="s">
        <v>516</v>
      </c>
      <c r="AA61" s="146" t="s">
        <v>1151</v>
      </c>
      <c r="AB61" s="135">
        <v>110088</v>
      </c>
      <c r="AC61" s="135">
        <v>5027</v>
      </c>
      <c r="AD61" s="150" t="s">
        <v>927</v>
      </c>
      <c r="AE61" s="138" t="s">
        <v>975</v>
      </c>
      <c r="AF61" s="82">
        <v>0</v>
      </c>
      <c r="AL61" s="135">
        <v>110082</v>
      </c>
      <c r="AR61" s="82" t="s">
        <v>58</v>
      </c>
      <c r="AS61" s="82">
        <v>1.6367812499999999</v>
      </c>
      <c r="AX61" s="134" t="s">
        <v>7492</v>
      </c>
      <c r="BM61">
        <v>100101</v>
      </c>
      <c r="BN61">
        <v>100101</v>
      </c>
      <c r="BO61" s="135" t="s">
        <v>970</v>
      </c>
      <c r="BP61" s="82">
        <f>VLOOKUP(BM61,Tabla5[[centro3]:[c14]],2,FALSE)</f>
        <v>5027</v>
      </c>
    </row>
    <row r="62" spans="1:68" x14ac:dyDescent="0.3">
      <c r="A62" s="127">
        <v>200003</v>
      </c>
      <c r="B62" t="s">
        <v>817</v>
      </c>
      <c r="C62" s="128" t="s">
        <v>2773</v>
      </c>
      <c r="D62"/>
      <c r="E62" s="135">
        <v>110070</v>
      </c>
      <c r="F62" s="135" t="s">
        <v>1185</v>
      </c>
      <c r="G62" s="128" t="s">
        <v>2764</v>
      </c>
      <c r="S62" s="136">
        <v>5027</v>
      </c>
      <c r="T62" s="137" t="s">
        <v>870</v>
      </c>
      <c r="U62" s="135">
        <v>100101</v>
      </c>
      <c r="V62" s="135" t="s">
        <v>970</v>
      </c>
      <c r="W62" s="135" t="s">
        <v>36</v>
      </c>
      <c r="X62" s="135">
        <v>100101</v>
      </c>
      <c r="Y62" s="135" t="s">
        <v>970</v>
      </c>
      <c r="Z62" s="135" t="s">
        <v>1166</v>
      </c>
      <c r="AA62" s="146" t="s">
        <v>1152</v>
      </c>
      <c r="AB62" s="135">
        <v>100101</v>
      </c>
      <c r="AC62" s="135">
        <v>5027</v>
      </c>
      <c r="AD62" s="150" t="s">
        <v>358</v>
      </c>
      <c r="AE62" s="138" t="s">
        <v>975</v>
      </c>
      <c r="AF62" s="82">
        <v>0</v>
      </c>
      <c r="AL62" s="135">
        <v>110084</v>
      </c>
      <c r="AR62" s="82" t="s">
        <v>74</v>
      </c>
      <c r="AS62" s="82">
        <v>1.690609375</v>
      </c>
      <c r="AX62" s="133" t="s">
        <v>7497</v>
      </c>
      <c r="BM62">
        <v>510001</v>
      </c>
      <c r="BN62">
        <v>510001</v>
      </c>
      <c r="BO62" s="135" t="s">
        <v>560</v>
      </c>
      <c r="BP62" s="82">
        <f>VLOOKUP(BM62,Tabla5[[centro3]:[c14]],2,FALSE)</f>
        <v>5027</v>
      </c>
    </row>
    <row r="63" spans="1:68" x14ac:dyDescent="0.3">
      <c r="A63" s="127">
        <v>200005</v>
      </c>
      <c r="B63" t="s">
        <v>544</v>
      </c>
      <c r="C63" s="128" t="s">
        <v>2770</v>
      </c>
      <c r="D63"/>
      <c r="E63" s="135">
        <v>110082</v>
      </c>
      <c r="F63" s="135" t="s">
        <v>207</v>
      </c>
      <c r="G63" s="128" t="s">
        <v>2764</v>
      </c>
      <c r="S63" s="136">
        <v>5027</v>
      </c>
      <c r="T63" s="137" t="s">
        <v>376</v>
      </c>
      <c r="U63" s="135">
        <v>510001</v>
      </c>
      <c r="V63" s="135" t="s">
        <v>560</v>
      </c>
      <c r="W63" s="135" t="s">
        <v>36</v>
      </c>
      <c r="X63" s="135">
        <v>510001</v>
      </c>
      <c r="Y63" s="135" t="s">
        <v>560</v>
      </c>
      <c r="Z63" s="135" t="s">
        <v>484</v>
      </c>
      <c r="AA63" s="146" t="s">
        <v>1153</v>
      </c>
      <c r="AB63" s="135">
        <v>510001</v>
      </c>
      <c r="AC63" s="135">
        <v>5027</v>
      </c>
      <c r="AD63" s="150" t="s">
        <v>870</v>
      </c>
      <c r="AE63" s="138" t="s">
        <v>975</v>
      </c>
      <c r="AF63" s="82">
        <v>0</v>
      </c>
      <c r="AL63" s="135">
        <v>110084</v>
      </c>
      <c r="AR63" s="82" t="s">
        <v>254</v>
      </c>
      <c r="AS63" s="82">
        <v>1.690609375</v>
      </c>
      <c r="AX63" s="134" t="s">
        <v>5318</v>
      </c>
      <c r="BM63">
        <v>400020</v>
      </c>
      <c r="BN63">
        <v>400020</v>
      </c>
      <c r="BO63" s="135" t="s">
        <v>604</v>
      </c>
      <c r="BP63" s="82">
        <f>VLOOKUP(BM63,Tabla5[[centro3]:[c14]],2,FALSE)</f>
        <v>5027</v>
      </c>
    </row>
    <row r="64" spans="1:68" x14ac:dyDescent="0.3">
      <c r="A64" s="127">
        <v>200006</v>
      </c>
      <c r="B64" t="s">
        <v>2794</v>
      </c>
      <c r="C64" s="128" t="s">
        <v>2770</v>
      </c>
      <c r="D64"/>
      <c r="E64" s="135">
        <v>110082</v>
      </c>
      <c r="F64" s="135" t="s">
        <v>207</v>
      </c>
      <c r="G64" s="128" t="s">
        <v>2764</v>
      </c>
      <c r="S64" s="136">
        <v>5027</v>
      </c>
      <c r="T64" s="137" t="s">
        <v>928</v>
      </c>
      <c r="U64" s="135">
        <v>400020</v>
      </c>
      <c r="V64" s="135" t="s">
        <v>604</v>
      </c>
      <c r="W64" s="135" t="s">
        <v>36</v>
      </c>
      <c r="X64" s="135">
        <v>400020</v>
      </c>
      <c r="Y64" s="135" t="s">
        <v>604</v>
      </c>
      <c r="Z64" s="135" t="s">
        <v>1168</v>
      </c>
      <c r="AA64" s="146" t="s">
        <v>1154</v>
      </c>
      <c r="AB64" s="135">
        <v>400020</v>
      </c>
      <c r="AC64" s="135">
        <v>5027</v>
      </c>
      <c r="AD64" s="150" t="s">
        <v>376</v>
      </c>
      <c r="AE64" s="138" t="s">
        <v>975</v>
      </c>
      <c r="AF64" s="82">
        <v>0</v>
      </c>
      <c r="AL64" s="135">
        <v>110085</v>
      </c>
      <c r="AR64" s="82" t="s">
        <v>327</v>
      </c>
      <c r="AS64" s="82">
        <v>1.690609375</v>
      </c>
      <c r="AX64" s="133" t="s">
        <v>168</v>
      </c>
      <c r="BM64">
        <v>510009</v>
      </c>
      <c r="BN64">
        <v>510009</v>
      </c>
      <c r="BO64" s="135" t="s">
        <v>578</v>
      </c>
      <c r="BP64" s="82">
        <f>VLOOKUP(BM64,Tabla5[[centro3]:[c14]],2,FALSE)</f>
        <v>5027</v>
      </c>
    </row>
    <row r="65" spans="1:68" x14ac:dyDescent="0.3">
      <c r="A65" s="127">
        <v>201401</v>
      </c>
      <c r="B65" t="s">
        <v>509</v>
      </c>
      <c r="C65" s="128" t="s">
        <v>2762</v>
      </c>
      <c r="D65"/>
      <c r="E65" s="135">
        <v>110084</v>
      </c>
      <c r="F65" s="135" t="s">
        <v>1186</v>
      </c>
      <c r="G65" s="128" t="s">
        <v>2764</v>
      </c>
      <c r="S65" s="136">
        <v>5027</v>
      </c>
      <c r="T65" s="137" t="s">
        <v>426</v>
      </c>
      <c r="U65" s="135">
        <v>510009</v>
      </c>
      <c r="V65" s="135" t="s">
        <v>578</v>
      </c>
      <c r="W65" s="135" t="s">
        <v>36</v>
      </c>
      <c r="X65" s="135">
        <v>510009</v>
      </c>
      <c r="Y65" s="135" t="s">
        <v>578</v>
      </c>
      <c r="Z65" s="135" t="s">
        <v>1168</v>
      </c>
      <c r="AA65" s="146" t="s">
        <v>1155</v>
      </c>
      <c r="AB65" s="135">
        <v>510009</v>
      </c>
      <c r="AC65" s="135">
        <v>5027</v>
      </c>
      <c r="AD65" s="150" t="s">
        <v>928</v>
      </c>
      <c r="AE65" s="138" t="s">
        <v>975</v>
      </c>
      <c r="AF65" s="82">
        <v>0</v>
      </c>
      <c r="AL65" s="135">
        <v>110085</v>
      </c>
      <c r="AR65" s="82" t="s">
        <v>770</v>
      </c>
      <c r="AS65" s="82">
        <v>1.6367812499999999</v>
      </c>
      <c r="AX65" s="134" t="s">
        <v>3070</v>
      </c>
      <c r="BM65">
        <v>510006</v>
      </c>
      <c r="BN65">
        <v>510006</v>
      </c>
      <c r="BO65" s="135" t="s">
        <v>572</v>
      </c>
      <c r="BP65" s="82">
        <f>VLOOKUP(BM65,Tabla5[[centro3]:[c14]],2,FALSE)</f>
        <v>5027</v>
      </c>
    </row>
    <row r="66" spans="1:68" x14ac:dyDescent="0.3">
      <c r="A66" s="127">
        <v>310003</v>
      </c>
      <c r="B66" t="s">
        <v>1212</v>
      </c>
      <c r="C66" s="128" t="s">
        <v>2775</v>
      </c>
      <c r="D66"/>
      <c r="E66" s="135">
        <v>110084</v>
      </c>
      <c r="F66" s="135" t="s">
        <v>1186</v>
      </c>
      <c r="G66" s="128" t="s">
        <v>2765</v>
      </c>
      <c r="S66" s="136">
        <v>5027</v>
      </c>
      <c r="T66" s="137" t="s">
        <v>250</v>
      </c>
      <c r="U66" s="135">
        <v>510006</v>
      </c>
      <c r="V66" s="135" t="s">
        <v>572</v>
      </c>
      <c r="W66" s="135" t="s">
        <v>36</v>
      </c>
      <c r="X66" s="135">
        <v>510006</v>
      </c>
      <c r="Y66" s="135" t="s">
        <v>572</v>
      </c>
      <c r="Z66" s="135" t="s">
        <v>1168</v>
      </c>
      <c r="AA66" s="146" t="s">
        <v>1157</v>
      </c>
      <c r="AB66" s="135">
        <v>510006</v>
      </c>
      <c r="AC66" s="135">
        <v>5027</v>
      </c>
      <c r="AD66" s="150" t="s">
        <v>426</v>
      </c>
      <c r="AE66" s="138" t="s">
        <v>975</v>
      </c>
      <c r="AF66" s="82">
        <v>0</v>
      </c>
      <c r="AL66" s="135">
        <v>110088</v>
      </c>
      <c r="AR66" s="82" t="s">
        <v>771</v>
      </c>
      <c r="AS66" s="82">
        <v>1.743765625</v>
      </c>
      <c r="AX66" s="133" t="s">
        <v>5325</v>
      </c>
      <c r="BM66">
        <v>400001</v>
      </c>
      <c r="BN66">
        <v>400001</v>
      </c>
      <c r="BO66" s="135" t="s">
        <v>603</v>
      </c>
      <c r="BP66" s="82">
        <f>VLOOKUP(BM66,Tabla5[[centro3]:[c14]],2,FALSE)</f>
        <v>5027</v>
      </c>
    </row>
    <row r="67" spans="1:68" x14ac:dyDescent="0.3">
      <c r="A67" s="127">
        <v>330002</v>
      </c>
      <c r="B67" t="s">
        <v>869</v>
      </c>
      <c r="C67" s="128" t="s">
        <v>2776</v>
      </c>
      <c r="D67"/>
      <c r="E67" s="135">
        <v>110085</v>
      </c>
      <c r="F67" s="135" t="s">
        <v>556</v>
      </c>
      <c r="G67" s="128" t="s">
        <v>2765</v>
      </c>
      <c r="S67" s="136">
        <v>5027</v>
      </c>
      <c r="T67" s="137">
        <v>72</v>
      </c>
      <c r="U67" s="135">
        <v>340010</v>
      </c>
      <c r="V67" s="135" t="s">
        <v>2936</v>
      </c>
      <c r="W67" s="135"/>
      <c r="X67" s="135">
        <v>340010</v>
      </c>
      <c r="Y67" s="135" t="s">
        <v>2936</v>
      </c>
      <c r="Z67" s="135"/>
      <c r="AA67" s="146">
        <v>502772</v>
      </c>
      <c r="AB67" s="135">
        <v>340010</v>
      </c>
      <c r="AC67" s="135">
        <v>5027</v>
      </c>
      <c r="AD67" s="150">
        <v>72</v>
      </c>
      <c r="AE67" s="138" t="s">
        <v>975</v>
      </c>
      <c r="AF67" s="82">
        <v>0</v>
      </c>
      <c r="AL67" s="135">
        <v>110088</v>
      </c>
      <c r="AR67" s="82" t="s">
        <v>86</v>
      </c>
      <c r="AS67" s="82">
        <v>1.690609375</v>
      </c>
      <c r="AX67" s="134" t="s">
        <v>5333</v>
      </c>
      <c r="BM67">
        <v>140001</v>
      </c>
      <c r="BN67">
        <v>140001</v>
      </c>
      <c r="BO67" s="135" t="s">
        <v>973</v>
      </c>
      <c r="BP67" s="82">
        <f>VLOOKUP(BM67,Tabla5[[centro3]:[c14]],2,FALSE)</f>
        <v>5027</v>
      </c>
    </row>
    <row r="68" spans="1:68" x14ac:dyDescent="0.3">
      <c r="A68" s="127">
        <v>600999</v>
      </c>
      <c r="B68" t="s">
        <v>1532</v>
      </c>
      <c r="C68" s="128">
        <v>0</v>
      </c>
      <c r="D68"/>
      <c r="E68" s="135">
        <v>110085</v>
      </c>
      <c r="F68" s="135" t="s">
        <v>556</v>
      </c>
      <c r="G68" s="128" t="s">
        <v>2765</v>
      </c>
      <c r="S68" s="136">
        <v>5027</v>
      </c>
      <c r="T68" s="137">
        <v>73</v>
      </c>
      <c r="U68" s="135">
        <v>110050</v>
      </c>
      <c r="V68" s="135" t="s">
        <v>2927</v>
      </c>
      <c r="W68" s="135"/>
      <c r="X68" s="135">
        <v>110050</v>
      </c>
      <c r="Y68" s="135" t="s">
        <v>2927</v>
      </c>
      <c r="Z68" s="135"/>
      <c r="AA68" s="146">
        <v>502773</v>
      </c>
      <c r="AB68" s="135">
        <v>110050</v>
      </c>
      <c r="AC68" s="135">
        <v>5027</v>
      </c>
      <c r="AD68" s="150">
        <v>73</v>
      </c>
      <c r="AE68" s="138" t="s">
        <v>975</v>
      </c>
      <c r="AF68" s="82">
        <v>0</v>
      </c>
      <c r="AL68" s="135">
        <v>110090</v>
      </c>
      <c r="AR68" s="82" t="s">
        <v>772</v>
      </c>
      <c r="AS68" s="82">
        <v>1.690609375</v>
      </c>
      <c r="AX68" s="133" t="s">
        <v>7504</v>
      </c>
      <c r="BM68">
        <v>140068</v>
      </c>
      <c r="BN68">
        <v>140068</v>
      </c>
      <c r="BO68" s="135" t="s">
        <v>974</v>
      </c>
      <c r="BP68" s="82">
        <f>VLOOKUP(BM68,Tabla5[[centro3]:[c14]],2,FALSE)</f>
        <v>5027</v>
      </c>
    </row>
    <row r="69" spans="1:68" x14ac:dyDescent="0.3">
      <c r="A69" s="127">
        <v>777770</v>
      </c>
      <c r="B69" t="s">
        <v>1365</v>
      </c>
      <c r="C69" s="128">
        <v>0</v>
      </c>
      <c r="D69"/>
      <c r="E69" s="135">
        <v>110088</v>
      </c>
      <c r="F69" s="135" t="s">
        <v>633</v>
      </c>
      <c r="G69" s="128" t="s">
        <v>2766</v>
      </c>
      <c r="S69" s="136">
        <v>5027</v>
      </c>
      <c r="T69" s="137">
        <v>74</v>
      </c>
      <c r="U69" s="135">
        <v>140188</v>
      </c>
      <c r="V69" s="135" t="s">
        <v>2931</v>
      </c>
      <c r="W69" s="135"/>
      <c r="X69" s="135">
        <v>140188</v>
      </c>
      <c r="Y69" s="135" t="s">
        <v>2931</v>
      </c>
      <c r="Z69" s="135"/>
      <c r="AA69" s="146">
        <v>502774</v>
      </c>
      <c r="AB69" s="135">
        <v>140188</v>
      </c>
      <c r="AC69" s="135">
        <v>5027</v>
      </c>
      <c r="AD69" s="150">
        <v>74</v>
      </c>
      <c r="AE69" s="138" t="s">
        <v>975</v>
      </c>
      <c r="AF69" s="82">
        <v>0</v>
      </c>
      <c r="AL69" s="135">
        <v>110091</v>
      </c>
      <c r="AR69" s="82" t="s">
        <v>773</v>
      </c>
      <c r="AS69" s="82">
        <v>1.690609375</v>
      </c>
      <c r="AX69" s="134" t="s">
        <v>3076</v>
      </c>
      <c r="BM69">
        <v>340010</v>
      </c>
      <c r="BN69">
        <v>340010</v>
      </c>
      <c r="BO69" s="135" t="s">
        <v>2936</v>
      </c>
      <c r="BP69" s="82">
        <f>VLOOKUP(BM69,Tabla5[[centro3]:[c14]],2,FALSE)</f>
        <v>5027</v>
      </c>
    </row>
    <row r="70" spans="1:68" x14ac:dyDescent="0.3">
      <c r="A70" s="127">
        <v>110020</v>
      </c>
      <c r="B70" t="s">
        <v>564</v>
      </c>
      <c r="C70" s="128" t="s">
        <v>2773</v>
      </c>
      <c r="D70"/>
      <c r="E70" s="135">
        <v>110088</v>
      </c>
      <c r="F70" s="135" t="s">
        <v>1187</v>
      </c>
      <c r="G70" s="128" t="s">
        <v>2766</v>
      </c>
      <c r="S70" s="136">
        <v>5027</v>
      </c>
      <c r="T70" s="137">
        <v>75</v>
      </c>
      <c r="U70" s="135">
        <v>330008</v>
      </c>
      <c r="V70" s="135" t="s">
        <v>5246</v>
      </c>
      <c r="W70" s="135"/>
      <c r="X70" s="135">
        <v>330008</v>
      </c>
      <c r="Y70" s="135" t="s">
        <v>5246</v>
      </c>
      <c r="Z70" s="135"/>
      <c r="AA70" s="146">
        <v>502775</v>
      </c>
      <c r="AB70" s="135">
        <v>330008</v>
      </c>
      <c r="AC70" s="135">
        <v>5028</v>
      </c>
      <c r="AD70" s="150">
        <v>75</v>
      </c>
      <c r="AE70" s="138" t="s">
        <v>975</v>
      </c>
      <c r="AF70" s="82">
        <v>0</v>
      </c>
      <c r="AL70" s="135">
        <v>110096</v>
      </c>
      <c r="AR70" s="82" t="s">
        <v>774</v>
      </c>
      <c r="AS70" s="82">
        <v>1.690609375</v>
      </c>
      <c r="AX70" s="133" t="s">
        <v>5339</v>
      </c>
      <c r="BM70">
        <v>140188</v>
      </c>
      <c r="BN70">
        <v>140188</v>
      </c>
      <c r="BO70" s="135" t="s">
        <v>2931</v>
      </c>
      <c r="BP70" s="82">
        <f>VLOOKUP(BM70,Tabla5[[centro3]:[c14]],2,FALSE)</f>
        <v>5027</v>
      </c>
    </row>
    <row r="71" spans="1:68" x14ac:dyDescent="0.3">
      <c r="A71" s="127">
        <v>110050</v>
      </c>
      <c r="B71" t="s">
        <v>526</v>
      </c>
      <c r="C71" s="128" t="s">
        <v>2769</v>
      </c>
      <c r="D71"/>
      <c r="E71" s="135">
        <v>110090</v>
      </c>
      <c r="F71" s="135" t="s">
        <v>628</v>
      </c>
      <c r="G71" s="128" t="s">
        <v>2767</v>
      </c>
      <c r="S71" s="136">
        <v>5027</v>
      </c>
      <c r="T71" s="137">
        <v>76</v>
      </c>
      <c r="U71" s="135">
        <v>340016</v>
      </c>
      <c r="V71" s="135" t="s">
        <v>2933</v>
      </c>
      <c r="W71" s="135"/>
      <c r="X71" s="135">
        <v>340016</v>
      </c>
      <c r="Y71" s="135" t="s">
        <v>2933</v>
      </c>
      <c r="Z71" s="135"/>
      <c r="AA71" s="146">
        <v>502776</v>
      </c>
      <c r="AB71" s="135">
        <v>340016</v>
      </c>
      <c r="AC71" s="135">
        <v>5027</v>
      </c>
      <c r="AD71" s="150">
        <v>76</v>
      </c>
      <c r="AE71" s="138" t="s">
        <v>975</v>
      </c>
      <c r="AF71" s="82">
        <v>0</v>
      </c>
      <c r="AL71" s="135">
        <v>110096</v>
      </c>
      <c r="AR71" s="82" t="s">
        <v>346</v>
      </c>
      <c r="AS71" s="82">
        <v>1.7971718750000001</v>
      </c>
      <c r="AX71" s="134" t="s">
        <v>7510</v>
      </c>
      <c r="BM71">
        <v>110050</v>
      </c>
      <c r="BN71">
        <v>110050</v>
      </c>
      <c r="BO71" s="135" t="s">
        <v>2927</v>
      </c>
      <c r="BP71" s="82">
        <f>VLOOKUP(BM71,Tabla5[[centro3]:[c14]],2,FALSE)</f>
        <v>5027</v>
      </c>
    </row>
    <row r="72" spans="1:68" x14ac:dyDescent="0.3">
      <c r="A72" s="127">
        <v>110111</v>
      </c>
      <c r="B72" t="s">
        <v>558</v>
      </c>
      <c r="C72" s="128" t="s">
        <v>2774</v>
      </c>
      <c r="D72"/>
      <c r="E72" s="135">
        <v>110091</v>
      </c>
      <c r="F72" s="135" t="s">
        <v>587</v>
      </c>
      <c r="G72" s="128" t="s">
        <v>2767</v>
      </c>
      <c r="S72" s="136">
        <v>5027</v>
      </c>
      <c r="T72" s="137">
        <v>77</v>
      </c>
      <c r="U72" s="135">
        <v>330003</v>
      </c>
      <c r="V72" s="135" t="s">
        <v>1254</v>
      </c>
      <c r="W72" s="135"/>
      <c r="X72" s="135">
        <v>330003</v>
      </c>
      <c r="Y72" s="135" t="s">
        <v>1254</v>
      </c>
      <c r="Z72" s="135"/>
      <c r="AA72" s="146">
        <v>502777</v>
      </c>
      <c r="AB72" s="135">
        <v>330003</v>
      </c>
      <c r="AC72" s="135">
        <v>5027</v>
      </c>
      <c r="AD72" s="150">
        <v>77</v>
      </c>
      <c r="AE72" s="138" t="s">
        <v>975</v>
      </c>
      <c r="AF72" s="82">
        <v>0</v>
      </c>
      <c r="AL72" s="135">
        <v>110098</v>
      </c>
      <c r="AR72" s="82" t="s">
        <v>126</v>
      </c>
      <c r="AS72" s="82">
        <v>1.743765625</v>
      </c>
      <c r="AX72" s="133" t="s">
        <v>7516</v>
      </c>
      <c r="BM72">
        <v>340016</v>
      </c>
      <c r="BN72">
        <v>340016</v>
      </c>
      <c r="BO72" s="135" t="s">
        <v>2933</v>
      </c>
      <c r="BP72" s="82">
        <f>VLOOKUP(BM72,Tabla5[[centro3]:[c14]],2,FALSE)</f>
        <v>5027</v>
      </c>
    </row>
    <row r="73" spans="1:68" x14ac:dyDescent="0.3">
      <c r="A73" s="127">
        <v>340030</v>
      </c>
      <c r="B73" t="s">
        <v>631</v>
      </c>
      <c r="C73" s="128">
        <v>0</v>
      </c>
      <c r="D73"/>
      <c r="E73" s="135">
        <v>110096</v>
      </c>
      <c r="F73" s="135" t="s">
        <v>533</v>
      </c>
      <c r="G73" s="128" t="s">
        <v>2767</v>
      </c>
      <c r="S73" s="136">
        <v>5027</v>
      </c>
      <c r="T73" s="137">
        <v>79</v>
      </c>
      <c r="U73" s="135">
        <v>510014</v>
      </c>
      <c r="V73" s="135" t="s">
        <v>7326</v>
      </c>
      <c r="W73" s="135"/>
      <c r="X73" s="135">
        <v>510014</v>
      </c>
      <c r="Y73" s="135" t="s">
        <v>7327</v>
      </c>
      <c r="Z73" s="135"/>
      <c r="AA73" s="146">
        <v>502779</v>
      </c>
      <c r="AB73" s="135">
        <v>510014</v>
      </c>
      <c r="AC73" s="135">
        <v>5027</v>
      </c>
      <c r="AD73" s="150">
        <v>79</v>
      </c>
      <c r="AE73" s="138" t="s">
        <v>975</v>
      </c>
      <c r="AF73" s="82">
        <v>0</v>
      </c>
      <c r="AL73" s="135">
        <v>110099</v>
      </c>
      <c r="AR73" s="82" t="s">
        <v>775</v>
      </c>
      <c r="AS73" s="82">
        <v>1.690609375</v>
      </c>
      <c r="AX73" s="134" t="s">
        <v>7525</v>
      </c>
      <c r="BM73">
        <v>330003</v>
      </c>
      <c r="BN73">
        <v>330003</v>
      </c>
      <c r="BO73" s="135" t="s">
        <v>1254</v>
      </c>
      <c r="BP73" s="82">
        <f>VLOOKUP(BM73,Tabla5[[centro3]:[c14]],2,FALSE)</f>
        <v>5027</v>
      </c>
    </row>
    <row r="74" spans="1:68" x14ac:dyDescent="0.3">
      <c r="A74" s="127">
        <v>340078</v>
      </c>
      <c r="B74" t="s">
        <v>601</v>
      </c>
      <c r="C74" s="128" t="s">
        <v>2773</v>
      </c>
      <c r="D74"/>
      <c r="E74" s="135">
        <v>110096</v>
      </c>
      <c r="F74" s="135" t="s">
        <v>1188</v>
      </c>
      <c r="G74" s="128" t="s">
        <v>2768</v>
      </c>
      <c r="S74" s="136">
        <v>5027</v>
      </c>
      <c r="T74" s="137" t="s">
        <v>929</v>
      </c>
      <c r="U74" s="135">
        <v>400001</v>
      </c>
      <c r="V74" s="135" t="s">
        <v>603</v>
      </c>
      <c r="W74" s="135" t="s">
        <v>36</v>
      </c>
      <c r="X74" s="135">
        <v>400001</v>
      </c>
      <c r="Y74" s="135" t="s">
        <v>603</v>
      </c>
      <c r="Z74" s="135" t="s">
        <v>518</v>
      </c>
      <c r="AA74" s="146" t="s">
        <v>1158</v>
      </c>
      <c r="AB74" s="135">
        <v>400001</v>
      </c>
      <c r="AC74" s="135">
        <v>5027</v>
      </c>
      <c r="AD74" s="150" t="s">
        <v>250</v>
      </c>
      <c r="AE74" s="138" t="s">
        <v>975</v>
      </c>
      <c r="AF74" s="82">
        <v>0</v>
      </c>
      <c r="AL74" s="135">
        <v>110101</v>
      </c>
      <c r="AR74" s="82" t="s">
        <v>342</v>
      </c>
      <c r="AS74" s="82">
        <v>1.7971718750000001</v>
      </c>
      <c r="AX74" s="133" t="s">
        <v>5341</v>
      </c>
      <c r="BM74">
        <v>330008</v>
      </c>
      <c r="BN74">
        <v>330008</v>
      </c>
      <c r="BO74" s="135" t="s">
        <v>5246</v>
      </c>
      <c r="BP74" s="82">
        <f>VLOOKUP(BM74,Tabla5[[centro3]:[c14]],2,FALSE)</f>
        <v>5028</v>
      </c>
    </row>
    <row r="75" spans="1:68" x14ac:dyDescent="0.3">
      <c r="A75" s="127">
        <v>340088</v>
      </c>
      <c r="B75" t="s">
        <v>592</v>
      </c>
      <c r="C75" s="128" t="s">
        <v>2773</v>
      </c>
      <c r="D75"/>
      <c r="E75" s="135">
        <v>110098</v>
      </c>
      <c r="F75" s="135" t="s">
        <v>236</v>
      </c>
      <c r="G75" s="128" t="s">
        <v>2769</v>
      </c>
      <c r="S75" s="136">
        <v>5027</v>
      </c>
      <c r="T75" s="137" t="s">
        <v>930</v>
      </c>
      <c r="U75" s="135">
        <v>140001</v>
      </c>
      <c r="V75" s="135" t="s">
        <v>973</v>
      </c>
      <c r="W75" s="135" t="s">
        <v>1162</v>
      </c>
      <c r="X75" s="135">
        <v>140001</v>
      </c>
      <c r="Y75" s="135" t="s">
        <v>973</v>
      </c>
      <c r="Z75" s="135" t="s">
        <v>511</v>
      </c>
      <c r="AA75" s="146" t="s">
        <v>1163</v>
      </c>
      <c r="AB75" s="135">
        <v>140001</v>
      </c>
      <c r="AC75" s="135">
        <v>5027</v>
      </c>
      <c r="AD75" s="150" t="s">
        <v>929</v>
      </c>
      <c r="AE75" s="138" t="s">
        <v>975</v>
      </c>
      <c r="AF75" s="82">
        <v>0</v>
      </c>
      <c r="AL75" s="135">
        <v>110105</v>
      </c>
      <c r="AR75" s="82" t="s">
        <v>214</v>
      </c>
      <c r="AS75" s="82">
        <v>1.6367812499999999</v>
      </c>
      <c r="AX75" s="134" t="s">
        <v>180</v>
      </c>
      <c r="BM75">
        <v>110301</v>
      </c>
      <c r="BN75">
        <v>110301</v>
      </c>
      <c r="BO75" s="135" t="s">
        <v>1198</v>
      </c>
      <c r="BP75" s="82">
        <f>VLOOKUP(BM75,Tabla5[[centro3]:[c14]],2,FALSE)</f>
        <v>19028</v>
      </c>
    </row>
    <row r="76" spans="1:68" x14ac:dyDescent="0.3">
      <c r="A76" s="127">
        <v>510013</v>
      </c>
      <c r="B76" t="s">
        <v>562</v>
      </c>
      <c r="C76" s="128" t="s">
        <v>2773</v>
      </c>
      <c r="D76"/>
      <c r="E76" s="135">
        <v>110099</v>
      </c>
      <c r="F76" s="135" t="s">
        <v>269</v>
      </c>
      <c r="G76" s="128" t="s">
        <v>2769</v>
      </c>
      <c r="S76" s="136">
        <v>5027</v>
      </c>
      <c r="T76" s="137" t="s">
        <v>921</v>
      </c>
      <c r="U76" s="135">
        <v>140068</v>
      </c>
      <c r="V76" s="135" t="s">
        <v>974</v>
      </c>
      <c r="W76" s="135" t="s">
        <v>1164</v>
      </c>
      <c r="X76" s="135">
        <v>140068</v>
      </c>
      <c r="Y76" s="135" t="s">
        <v>974</v>
      </c>
      <c r="Z76" s="135" t="s">
        <v>552</v>
      </c>
      <c r="AA76" s="146" t="s">
        <v>1165</v>
      </c>
      <c r="AB76" s="135">
        <v>140068</v>
      </c>
      <c r="AC76" s="135">
        <v>5027</v>
      </c>
      <c r="AD76" s="150" t="s">
        <v>930</v>
      </c>
      <c r="AE76" s="138" t="s">
        <v>975</v>
      </c>
      <c r="AF76" s="82">
        <v>0</v>
      </c>
      <c r="AL76" s="135">
        <v>110106</v>
      </c>
      <c r="AR76" s="82" t="s">
        <v>776</v>
      </c>
      <c r="AS76" s="82">
        <v>1.7971718750000001</v>
      </c>
      <c r="AX76" s="133" t="s">
        <v>187</v>
      </c>
      <c r="BM76">
        <v>120100</v>
      </c>
      <c r="BN76">
        <v>120100</v>
      </c>
      <c r="BO76" s="135" t="s">
        <v>1205</v>
      </c>
      <c r="BP76" s="82">
        <f>VLOOKUP(BM76,Tabla5[[centro3]:[c14]],2,FALSE)</f>
        <v>5027</v>
      </c>
    </row>
    <row r="77" spans="1:68" x14ac:dyDescent="0.3">
      <c r="A77" s="127">
        <v>110021</v>
      </c>
      <c r="B77" t="s">
        <v>565</v>
      </c>
      <c r="C77" s="128" t="s">
        <v>2756</v>
      </c>
      <c r="D77"/>
      <c r="E77" s="135">
        <v>110101</v>
      </c>
      <c r="F77" s="135" t="s">
        <v>645</v>
      </c>
      <c r="G77" s="128" t="s">
        <v>2769</v>
      </c>
      <c r="S77" s="136">
        <v>19028</v>
      </c>
      <c r="T77" s="137" t="s">
        <v>70</v>
      </c>
      <c r="U77" s="135">
        <v>110301</v>
      </c>
      <c r="V77" s="135" t="s">
        <v>1198</v>
      </c>
      <c r="W77" s="135"/>
      <c r="X77" s="135">
        <v>110301</v>
      </c>
      <c r="Y77" s="135" t="s">
        <v>1198</v>
      </c>
      <c r="Z77" s="135" t="s">
        <v>2771</v>
      </c>
      <c r="AA77" s="146" t="s">
        <v>976</v>
      </c>
      <c r="AB77" s="135">
        <v>110301</v>
      </c>
      <c r="AC77" s="135">
        <v>19028</v>
      </c>
      <c r="AD77" s="150" t="s">
        <v>70</v>
      </c>
      <c r="AE77" s="138" t="s">
        <v>485</v>
      </c>
      <c r="AF77" s="82">
        <v>0</v>
      </c>
      <c r="AL77" s="135">
        <v>110106</v>
      </c>
      <c r="AR77" s="82" t="s">
        <v>777</v>
      </c>
      <c r="AS77" s="82">
        <v>1.7971718750000001</v>
      </c>
      <c r="AX77" s="134" t="s">
        <v>5350</v>
      </c>
      <c r="BM77">
        <v>160001</v>
      </c>
      <c r="BN77">
        <v>160001</v>
      </c>
      <c r="BO77" s="135" t="s">
        <v>489</v>
      </c>
      <c r="BP77" s="82">
        <f>VLOOKUP(BM77,Tabla5[[centro3]:[c14]],2,FALSE)</f>
        <v>19028</v>
      </c>
    </row>
    <row r="78" spans="1:68" x14ac:dyDescent="0.3">
      <c r="A78" s="127">
        <v>110065</v>
      </c>
      <c r="B78" t="s">
        <v>554</v>
      </c>
      <c r="C78" s="128" t="s">
        <v>2756</v>
      </c>
      <c r="D78"/>
      <c r="E78" s="135">
        <v>110105</v>
      </c>
      <c r="F78" s="135" t="s">
        <v>639</v>
      </c>
      <c r="G78" s="128" t="s">
        <v>2769</v>
      </c>
      <c r="S78" s="136">
        <v>19028</v>
      </c>
      <c r="T78" s="137" t="s">
        <v>210</v>
      </c>
      <c r="U78" s="135">
        <v>120100</v>
      </c>
      <c r="V78" s="135" t="s">
        <v>1205</v>
      </c>
      <c r="W78" s="135"/>
      <c r="X78" s="135">
        <v>120100</v>
      </c>
      <c r="Y78" s="135" t="s">
        <v>1205</v>
      </c>
      <c r="Z78" s="135" t="s">
        <v>2762</v>
      </c>
      <c r="AA78" s="146" t="s">
        <v>977</v>
      </c>
      <c r="AB78" s="135">
        <v>120100</v>
      </c>
      <c r="AC78" s="135">
        <v>19028</v>
      </c>
      <c r="AD78" s="150" t="s">
        <v>210</v>
      </c>
      <c r="AE78" s="138" t="s">
        <v>485</v>
      </c>
      <c r="AF78" s="82">
        <v>0</v>
      </c>
      <c r="AL78" s="135">
        <v>110108</v>
      </c>
      <c r="AR78" s="82" t="s">
        <v>153</v>
      </c>
      <c r="AS78" s="82">
        <v>1.7971718750000001</v>
      </c>
      <c r="AX78" s="133" t="s">
        <v>5357</v>
      </c>
      <c r="BM78">
        <v>340701</v>
      </c>
      <c r="BN78">
        <v>340701</v>
      </c>
      <c r="BO78" s="135" t="s">
        <v>492</v>
      </c>
      <c r="BP78" s="82">
        <f>VLOOKUP(BM78,Tabla5[[centro3]:[c14]],2,FALSE)</f>
        <v>19028</v>
      </c>
    </row>
    <row r="79" spans="1:68" x14ac:dyDescent="0.3">
      <c r="A79" s="127">
        <v>110105</v>
      </c>
      <c r="B79" t="s">
        <v>639</v>
      </c>
      <c r="C79" s="128" t="s">
        <v>2764</v>
      </c>
      <c r="D79"/>
      <c r="E79" s="135">
        <v>110106</v>
      </c>
      <c r="F79" s="135" t="s">
        <v>641</v>
      </c>
      <c r="G79" s="128" t="s">
        <v>2769</v>
      </c>
      <c r="S79" s="136">
        <v>19028</v>
      </c>
      <c r="T79" s="137" t="s">
        <v>50</v>
      </c>
      <c r="U79" s="135">
        <v>160001</v>
      </c>
      <c r="V79" s="135" t="s">
        <v>489</v>
      </c>
      <c r="W79" s="135"/>
      <c r="X79" s="135">
        <v>160001</v>
      </c>
      <c r="Y79" s="135" t="s">
        <v>489</v>
      </c>
      <c r="Z79" s="135" t="s">
        <v>2775</v>
      </c>
      <c r="AA79" s="146" t="s">
        <v>978</v>
      </c>
      <c r="AB79" s="135">
        <v>160001</v>
      </c>
      <c r="AC79" s="135">
        <v>19028</v>
      </c>
      <c r="AD79" s="150" t="s">
        <v>50</v>
      </c>
      <c r="AE79" s="138" t="s">
        <v>485</v>
      </c>
      <c r="AF79" s="82">
        <v>0</v>
      </c>
      <c r="AL79" s="135">
        <v>110111</v>
      </c>
      <c r="AR79" s="82" t="s">
        <v>259</v>
      </c>
      <c r="AS79" s="82">
        <v>1.7971718750000001</v>
      </c>
      <c r="AX79" s="134" t="s">
        <v>5364</v>
      </c>
      <c r="BM79">
        <v>340401</v>
      </c>
      <c r="BN79">
        <v>340401</v>
      </c>
      <c r="BO79" s="135" t="s">
        <v>493</v>
      </c>
      <c r="BP79" s="82">
        <f>VLOOKUP(BM79,Tabla5[[centro3]:[c14]],2,FALSE)</f>
        <v>19028</v>
      </c>
    </row>
    <row r="80" spans="1:68" x14ac:dyDescent="0.3">
      <c r="A80" s="127">
        <v>110213</v>
      </c>
      <c r="B80" t="s">
        <v>646</v>
      </c>
      <c r="C80" s="128">
        <v>0</v>
      </c>
      <c r="D80"/>
      <c r="E80" s="135">
        <v>110106</v>
      </c>
      <c r="F80" s="135" t="s">
        <v>10532</v>
      </c>
      <c r="G80" s="128" t="s">
        <v>2769</v>
      </c>
      <c r="S80" s="136">
        <v>19028</v>
      </c>
      <c r="T80" s="137" t="s">
        <v>384</v>
      </c>
      <c r="U80" s="135">
        <v>340701</v>
      </c>
      <c r="V80" s="135" t="s">
        <v>492</v>
      </c>
      <c r="W80" s="135"/>
      <c r="X80" s="135">
        <v>340701</v>
      </c>
      <c r="Y80" s="135" t="s">
        <v>492</v>
      </c>
      <c r="Z80" s="135" t="s">
        <v>2771</v>
      </c>
      <c r="AA80" s="146" t="s">
        <v>979</v>
      </c>
      <c r="AB80" s="135">
        <v>340701</v>
      </c>
      <c r="AC80" s="135">
        <v>19028</v>
      </c>
      <c r="AD80" s="150" t="s">
        <v>384</v>
      </c>
      <c r="AE80" s="138" t="s">
        <v>485</v>
      </c>
      <c r="AF80" s="82">
        <v>0</v>
      </c>
      <c r="AL80" s="135">
        <v>110111</v>
      </c>
      <c r="AR80" s="82" t="s">
        <v>407</v>
      </c>
      <c r="AS80" s="82">
        <v>1.7971718750000001</v>
      </c>
      <c r="AX80" s="133" t="s">
        <v>5371</v>
      </c>
      <c r="BM80">
        <v>160002</v>
      </c>
      <c r="BN80">
        <v>160002</v>
      </c>
      <c r="BO80" s="135" t="s">
        <v>496</v>
      </c>
      <c r="BP80" s="82">
        <f>VLOOKUP(BM80,Tabla5[[centro3]:[c14]],2,FALSE)</f>
        <v>5027</v>
      </c>
    </row>
    <row r="81" spans="1:68" x14ac:dyDescent="0.3">
      <c r="A81" s="127">
        <v>110215</v>
      </c>
      <c r="B81" t="s">
        <v>642</v>
      </c>
      <c r="C81" s="128" t="s">
        <v>2769</v>
      </c>
      <c r="D81"/>
      <c r="E81" s="135">
        <v>110108</v>
      </c>
      <c r="F81" s="135" t="s">
        <v>626</v>
      </c>
      <c r="G81" s="128" t="s">
        <v>2769</v>
      </c>
      <c r="S81" s="136">
        <v>19028</v>
      </c>
      <c r="T81" s="137" t="s">
        <v>285</v>
      </c>
      <c r="U81" s="135">
        <v>340401</v>
      </c>
      <c r="V81" s="135" t="s">
        <v>493</v>
      </c>
      <c r="W81" s="135"/>
      <c r="X81" s="135">
        <v>340401</v>
      </c>
      <c r="Y81" s="135" t="s">
        <v>493</v>
      </c>
      <c r="Z81" s="135" t="s">
        <v>2762</v>
      </c>
      <c r="AA81" s="146" t="s">
        <v>980</v>
      </c>
      <c r="AB81" s="135">
        <v>340401</v>
      </c>
      <c r="AC81" s="135">
        <v>19028</v>
      </c>
      <c r="AD81" s="150" t="s">
        <v>285</v>
      </c>
      <c r="AE81" s="138" t="s">
        <v>485</v>
      </c>
      <c r="AF81" s="82">
        <v>0</v>
      </c>
      <c r="AL81" s="135">
        <v>110111</v>
      </c>
      <c r="AR81" s="82" t="s">
        <v>124</v>
      </c>
      <c r="AS81" s="82">
        <v>1.7971718750000001</v>
      </c>
      <c r="AX81" s="134" t="s">
        <v>3082</v>
      </c>
      <c r="BM81">
        <v>999999</v>
      </c>
      <c r="BN81">
        <v>999999</v>
      </c>
      <c r="BO81" s="135" t="s">
        <v>498</v>
      </c>
      <c r="BP81" s="82">
        <f>VLOOKUP(BM81,Tabla5[[centro3]:[c14]],2,FALSE)</f>
        <v>5027</v>
      </c>
    </row>
    <row r="82" spans="1:68" x14ac:dyDescent="0.3">
      <c r="A82" s="127">
        <v>400020</v>
      </c>
      <c r="B82" t="s">
        <v>604</v>
      </c>
      <c r="C82" s="128" t="s">
        <v>2756</v>
      </c>
      <c r="D82"/>
      <c r="E82" s="135">
        <v>110111</v>
      </c>
      <c r="F82" s="135" t="s">
        <v>558</v>
      </c>
      <c r="G82" s="128" t="s">
        <v>2770</v>
      </c>
      <c r="S82" s="136">
        <v>19028</v>
      </c>
      <c r="T82" s="137" t="s">
        <v>291</v>
      </c>
      <c r="U82" s="135">
        <v>160002</v>
      </c>
      <c r="V82" s="135" t="s">
        <v>496</v>
      </c>
      <c r="W82" s="135"/>
      <c r="X82" s="135">
        <v>160002</v>
      </c>
      <c r="Y82" s="135" t="s">
        <v>496</v>
      </c>
      <c r="Z82" s="135" t="s">
        <v>2773</v>
      </c>
      <c r="AA82" s="146" t="s">
        <v>981</v>
      </c>
      <c r="AB82" s="135">
        <v>160002</v>
      </c>
      <c r="AC82" s="135">
        <v>19028</v>
      </c>
      <c r="AD82" s="150" t="s">
        <v>291</v>
      </c>
      <c r="AE82" s="138" t="s">
        <v>485</v>
      </c>
      <c r="AF82" s="82">
        <v>0</v>
      </c>
      <c r="AL82" s="135">
        <v>110120</v>
      </c>
      <c r="AR82" s="82" t="s">
        <v>175</v>
      </c>
      <c r="AS82" s="82">
        <v>1.7971718750000001</v>
      </c>
      <c r="AX82" s="133" t="s">
        <v>5377</v>
      </c>
      <c r="BM82">
        <v>110504</v>
      </c>
      <c r="BN82">
        <v>110504</v>
      </c>
      <c r="BO82" s="135" t="s">
        <v>507</v>
      </c>
      <c r="BP82" s="82">
        <f>VLOOKUP(BM82,Tabla5[[centro3]:[c14]],2,FALSE)</f>
        <v>19028</v>
      </c>
    </row>
    <row r="83" spans="1:68" x14ac:dyDescent="0.3">
      <c r="A83" s="127">
        <v>510005</v>
      </c>
      <c r="B83" t="s">
        <v>586</v>
      </c>
      <c r="C83" s="128" t="s">
        <v>2756</v>
      </c>
      <c r="D83"/>
      <c r="E83" s="135">
        <v>110111</v>
      </c>
      <c r="F83" s="135" t="s">
        <v>1189</v>
      </c>
      <c r="G83" s="128" t="s">
        <v>2770</v>
      </c>
      <c r="S83" s="136">
        <v>19028</v>
      </c>
      <c r="T83" s="137" t="s">
        <v>62</v>
      </c>
      <c r="U83" s="135">
        <v>999999</v>
      </c>
      <c r="V83" s="135" t="s">
        <v>498</v>
      </c>
      <c r="W83" s="135"/>
      <c r="X83" s="135">
        <v>999999</v>
      </c>
      <c r="Y83" s="135" t="s">
        <v>498</v>
      </c>
      <c r="Z83" s="135" t="s">
        <v>2766</v>
      </c>
      <c r="AA83" s="146" t="s">
        <v>982</v>
      </c>
      <c r="AB83" s="135">
        <v>999999</v>
      </c>
      <c r="AC83" s="135">
        <v>19028</v>
      </c>
      <c r="AD83" s="150" t="s">
        <v>62</v>
      </c>
      <c r="AE83" s="138" t="s">
        <v>485</v>
      </c>
      <c r="AF83" s="82">
        <v>0</v>
      </c>
      <c r="AL83" s="135">
        <v>110120</v>
      </c>
      <c r="AR83" s="82" t="s">
        <v>778</v>
      </c>
      <c r="AS83" s="82">
        <v>1.7971718750000001</v>
      </c>
      <c r="AX83" s="134" t="s">
        <v>7536</v>
      </c>
      <c r="BM83">
        <v>110807</v>
      </c>
      <c r="BN83">
        <v>110807</v>
      </c>
      <c r="BO83" s="135" t="s">
        <v>510</v>
      </c>
      <c r="BP83" s="82">
        <f>VLOOKUP(BM83,Tabla5[[centro3]:[c14]],2,FALSE)</f>
        <v>19028</v>
      </c>
    </row>
    <row r="84" spans="1:68" x14ac:dyDescent="0.3">
      <c r="A84" s="127">
        <v>510009</v>
      </c>
      <c r="B84" t="s">
        <v>2795</v>
      </c>
      <c r="C84" s="128" t="s">
        <v>2756</v>
      </c>
      <c r="D84"/>
      <c r="E84" s="135">
        <v>110111</v>
      </c>
      <c r="F84" s="135" t="s">
        <v>1189</v>
      </c>
      <c r="G84" s="128" t="s">
        <v>2770</v>
      </c>
      <c r="S84" s="136">
        <v>19028</v>
      </c>
      <c r="T84" s="137" t="s">
        <v>204</v>
      </c>
      <c r="U84" s="135">
        <v>110504</v>
      </c>
      <c r="V84" s="135" t="s">
        <v>507</v>
      </c>
      <c r="W84" s="135"/>
      <c r="X84" s="135">
        <v>110504</v>
      </c>
      <c r="Y84" s="135" t="s">
        <v>507</v>
      </c>
      <c r="Z84" s="135" t="s">
        <v>2762</v>
      </c>
      <c r="AA84" s="146" t="s">
        <v>983</v>
      </c>
      <c r="AB84" s="135">
        <v>110504</v>
      </c>
      <c r="AC84" s="135">
        <v>19028</v>
      </c>
      <c r="AD84" s="150" t="s">
        <v>204</v>
      </c>
      <c r="AE84" s="138" t="s">
        <v>485</v>
      </c>
      <c r="AF84" s="82">
        <v>0</v>
      </c>
      <c r="AL84" s="135">
        <v>110123</v>
      </c>
      <c r="AR84" s="82" t="s">
        <v>779</v>
      </c>
      <c r="AS84" s="82">
        <v>1.6367812499999999</v>
      </c>
      <c r="AX84" s="133" t="s">
        <v>5383</v>
      </c>
      <c r="BM84">
        <v>100101</v>
      </c>
      <c r="BN84">
        <v>100101</v>
      </c>
      <c r="BO84" s="135" t="s">
        <v>512</v>
      </c>
      <c r="BP84" s="82">
        <f>VLOOKUP(BM84,Tabla5[[centro3]:[c14]],2,FALSE)</f>
        <v>5027</v>
      </c>
    </row>
    <row r="85" spans="1:68" x14ac:dyDescent="0.3">
      <c r="A85" s="127">
        <v>110064</v>
      </c>
      <c r="B85" t="s">
        <v>557</v>
      </c>
      <c r="C85" s="128" t="s">
        <v>2763</v>
      </c>
      <c r="D85"/>
      <c r="E85" s="135">
        <v>110120</v>
      </c>
      <c r="F85" s="135" t="s">
        <v>588</v>
      </c>
      <c r="G85" s="128" t="s">
        <v>2770</v>
      </c>
      <c r="S85" s="136">
        <v>19028</v>
      </c>
      <c r="T85" s="137" t="s">
        <v>103</v>
      </c>
      <c r="U85" s="135">
        <v>110807</v>
      </c>
      <c r="V85" s="135" t="s">
        <v>510</v>
      </c>
      <c r="W85" s="135"/>
      <c r="X85" s="135">
        <v>110807</v>
      </c>
      <c r="Y85" s="135" t="s">
        <v>510</v>
      </c>
      <c r="Z85" s="135" t="s">
        <v>2761</v>
      </c>
      <c r="AA85" s="146" t="s">
        <v>984</v>
      </c>
      <c r="AB85" s="135">
        <v>110807</v>
      </c>
      <c r="AC85" s="135">
        <v>19028</v>
      </c>
      <c r="AD85" s="150" t="s">
        <v>103</v>
      </c>
      <c r="AE85" s="138" t="s">
        <v>485</v>
      </c>
      <c r="AF85" s="82">
        <v>0</v>
      </c>
      <c r="AL85" s="135">
        <v>110124</v>
      </c>
      <c r="AR85" s="82" t="s">
        <v>224</v>
      </c>
      <c r="AS85" s="82">
        <v>1.743765625</v>
      </c>
      <c r="AX85" s="134" t="s">
        <v>7543</v>
      </c>
      <c r="BM85">
        <v>340807</v>
      </c>
      <c r="BN85">
        <v>340807</v>
      </c>
      <c r="BO85" s="135" t="s">
        <v>513</v>
      </c>
      <c r="BP85" s="82">
        <f>VLOOKUP(BM85,Tabla5[[centro3]:[c14]],2,FALSE)</f>
        <v>19028</v>
      </c>
    </row>
    <row r="86" spans="1:68" x14ac:dyDescent="0.3">
      <c r="A86" s="127">
        <v>110147</v>
      </c>
      <c r="B86" t="s">
        <v>937</v>
      </c>
      <c r="C86" s="128" t="s">
        <v>2775</v>
      </c>
      <c r="D86"/>
      <c r="E86" s="135">
        <v>110120</v>
      </c>
      <c r="F86" s="135" t="s">
        <v>588</v>
      </c>
      <c r="G86" s="128" t="s">
        <v>2770</v>
      </c>
      <c r="S86" s="136">
        <v>19028</v>
      </c>
      <c r="T86" s="137" t="s">
        <v>98</v>
      </c>
      <c r="U86" s="135">
        <v>100101</v>
      </c>
      <c r="V86" s="135" t="s">
        <v>512</v>
      </c>
      <c r="W86" s="135"/>
      <c r="X86" s="135">
        <v>100101</v>
      </c>
      <c r="Y86" s="135" t="s">
        <v>512</v>
      </c>
      <c r="Z86" s="135" t="s">
        <v>2773</v>
      </c>
      <c r="AA86" s="146" t="s">
        <v>985</v>
      </c>
      <c r="AB86" s="135">
        <v>100101</v>
      </c>
      <c r="AC86" s="135">
        <v>19028</v>
      </c>
      <c r="AD86" s="150" t="s">
        <v>98</v>
      </c>
      <c r="AE86" s="138" t="s">
        <v>485</v>
      </c>
      <c r="AF86" s="82">
        <v>0</v>
      </c>
      <c r="AL86" s="135">
        <v>110147</v>
      </c>
      <c r="AR86" s="82" t="s">
        <v>780</v>
      </c>
      <c r="AS86" s="82">
        <v>1.6367812499999999</v>
      </c>
      <c r="AX86" s="133" t="s">
        <v>5389</v>
      </c>
      <c r="BM86">
        <v>110501</v>
      </c>
      <c r="BN86">
        <v>110501</v>
      </c>
      <c r="BO86" s="135" t="s">
        <v>1201</v>
      </c>
      <c r="BP86" s="82">
        <f>VLOOKUP(BM86,Tabla5[[centro3]:[c14]],2,FALSE)</f>
        <v>19033</v>
      </c>
    </row>
    <row r="87" spans="1:68" x14ac:dyDescent="0.3">
      <c r="A87" s="127">
        <v>120017</v>
      </c>
      <c r="B87" t="s">
        <v>574</v>
      </c>
      <c r="C87" s="128" t="s">
        <v>2770</v>
      </c>
      <c r="D87"/>
      <c r="E87" s="135">
        <v>110123</v>
      </c>
      <c r="F87" s="135" t="s">
        <v>1190</v>
      </c>
      <c r="G87" s="128" t="s">
        <v>2770</v>
      </c>
      <c r="S87" s="136">
        <v>19028</v>
      </c>
      <c r="T87" s="137" t="s">
        <v>357</v>
      </c>
      <c r="U87" s="135">
        <v>340807</v>
      </c>
      <c r="V87" s="135" t="s">
        <v>513</v>
      </c>
      <c r="W87" s="135"/>
      <c r="X87" s="135">
        <v>340807</v>
      </c>
      <c r="Y87" s="135" t="s">
        <v>513</v>
      </c>
      <c r="Z87" s="135" t="s">
        <v>2760</v>
      </c>
      <c r="AA87" s="146" t="s">
        <v>986</v>
      </c>
      <c r="AB87" s="135">
        <v>340807</v>
      </c>
      <c r="AC87" s="135">
        <v>19028</v>
      </c>
      <c r="AD87" s="150" t="s">
        <v>357</v>
      </c>
      <c r="AE87" s="138" t="s">
        <v>485</v>
      </c>
      <c r="AF87" s="82">
        <v>0</v>
      </c>
      <c r="AL87" s="135">
        <v>110147</v>
      </c>
      <c r="AR87" s="82" t="s">
        <v>781</v>
      </c>
      <c r="AS87" s="82">
        <v>1.6367812499999999</v>
      </c>
      <c r="AX87" s="134" t="s">
        <v>3092</v>
      </c>
      <c r="BM87">
        <v>110304</v>
      </c>
      <c r="BN87">
        <v>110304</v>
      </c>
      <c r="BO87" s="135" t="s">
        <v>519</v>
      </c>
      <c r="BP87" s="82">
        <f>VLOOKUP(BM87,Tabla5[[centro3]:[c14]],2,FALSE)</f>
        <v>19041</v>
      </c>
    </row>
    <row r="88" spans="1:68" x14ac:dyDescent="0.3">
      <c r="A88" s="127">
        <v>120027</v>
      </c>
      <c r="B88" t="s">
        <v>39</v>
      </c>
      <c r="C88" s="128" t="s">
        <v>2777</v>
      </c>
      <c r="D88"/>
      <c r="E88" s="135">
        <v>110124</v>
      </c>
      <c r="F88" s="135" t="s">
        <v>10535</v>
      </c>
      <c r="G88" s="128" t="s">
        <v>2770</v>
      </c>
      <c r="S88" s="136">
        <v>19033</v>
      </c>
      <c r="T88" s="137" t="s">
        <v>139</v>
      </c>
      <c r="U88" s="135">
        <v>110501</v>
      </c>
      <c r="V88" s="135" t="s">
        <v>1201</v>
      </c>
      <c r="W88" s="135"/>
      <c r="X88" s="135">
        <v>110501</v>
      </c>
      <c r="Y88" s="135" t="s">
        <v>1201</v>
      </c>
      <c r="Z88" s="135" t="s">
        <v>2776</v>
      </c>
      <c r="AA88" s="146" t="s">
        <v>987</v>
      </c>
      <c r="AB88" s="135">
        <v>110501</v>
      </c>
      <c r="AC88" s="135">
        <v>19033</v>
      </c>
      <c r="AD88" s="150" t="s">
        <v>139</v>
      </c>
      <c r="AE88" s="138" t="s">
        <v>485</v>
      </c>
      <c r="AF88" s="82">
        <v>0</v>
      </c>
      <c r="AL88" s="135">
        <v>110147</v>
      </c>
      <c r="AR88" s="82" t="s">
        <v>782</v>
      </c>
      <c r="AS88" s="82">
        <v>1.7971718750000001</v>
      </c>
      <c r="AX88" s="133" t="s">
        <v>7548</v>
      </c>
      <c r="BM88">
        <v>110803</v>
      </c>
      <c r="BN88">
        <v>110803</v>
      </c>
      <c r="BO88" s="135" t="s">
        <v>521</v>
      </c>
      <c r="BP88" s="82">
        <f>VLOOKUP(BM88,Tabla5[[centro3]:[c14]],2,FALSE)</f>
        <v>19045</v>
      </c>
    </row>
    <row r="89" spans="1:68" x14ac:dyDescent="0.3">
      <c r="A89" s="127">
        <v>120028</v>
      </c>
      <c r="B89" t="s">
        <v>555</v>
      </c>
      <c r="C89" s="128" t="s">
        <v>2777</v>
      </c>
      <c r="D89"/>
      <c r="E89" s="135">
        <v>110147</v>
      </c>
      <c r="F89" s="135" t="s">
        <v>937</v>
      </c>
      <c r="G89" s="128" t="s">
        <v>2770</v>
      </c>
      <c r="S89" s="136">
        <v>19041</v>
      </c>
      <c r="T89" s="137" t="s">
        <v>139</v>
      </c>
      <c r="U89" s="135">
        <v>110304</v>
      </c>
      <c r="V89" s="135" t="s">
        <v>519</v>
      </c>
      <c r="W89" s="135"/>
      <c r="X89" s="135">
        <v>110304</v>
      </c>
      <c r="Y89" s="135" t="s">
        <v>519</v>
      </c>
      <c r="Z89" s="135" t="s">
        <v>2764</v>
      </c>
      <c r="AA89" s="146" t="s">
        <v>988</v>
      </c>
      <c r="AB89" s="135">
        <v>110304</v>
      </c>
      <c r="AC89" s="135">
        <v>19041</v>
      </c>
      <c r="AD89" s="150" t="s">
        <v>139</v>
      </c>
      <c r="AE89" s="138" t="s">
        <v>485</v>
      </c>
      <c r="AF89" s="82">
        <v>0</v>
      </c>
      <c r="AL89" s="135">
        <v>110147</v>
      </c>
      <c r="AR89" s="82" t="s">
        <v>783</v>
      </c>
      <c r="AS89" s="82">
        <v>1.743765625</v>
      </c>
      <c r="AX89" s="134" t="s">
        <v>7554</v>
      </c>
      <c r="BM89">
        <v>110503</v>
      </c>
      <c r="BN89">
        <v>110503</v>
      </c>
      <c r="BO89" s="135" t="s">
        <v>522</v>
      </c>
      <c r="BP89" s="82">
        <f>VLOOKUP(BM89,Tabla5[[centro3]:[c14]],2,FALSE)</f>
        <v>19046</v>
      </c>
    </row>
    <row r="90" spans="1:68" x14ac:dyDescent="0.3">
      <c r="A90" s="127">
        <v>110801</v>
      </c>
      <c r="B90" t="s">
        <v>499</v>
      </c>
      <c r="C90" s="128" t="s">
        <v>2762</v>
      </c>
      <c r="D90"/>
      <c r="E90" s="135">
        <v>110147</v>
      </c>
      <c r="F90" s="135" t="s">
        <v>937</v>
      </c>
      <c r="G90" s="128" t="s">
        <v>2770</v>
      </c>
      <c r="S90" s="136">
        <v>19045</v>
      </c>
      <c r="T90" s="137" t="s">
        <v>70</v>
      </c>
      <c r="U90" s="135">
        <v>110803</v>
      </c>
      <c r="V90" s="135" t="s">
        <v>521</v>
      </c>
      <c r="W90" s="135"/>
      <c r="X90" s="135">
        <v>110803</v>
      </c>
      <c r="Y90" s="135" t="s">
        <v>521</v>
      </c>
      <c r="Z90" s="135" t="s">
        <v>2771</v>
      </c>
      <c r="AA90" s="146" t="s">
        <v>989</v>
      </c>
      <c r="AB90" s="135">
        <v>110803</v>
      </c>
      <c r="AC90" s="135">
        <v>19045</v>
      </c>
      <c r="AD90" s="150" t="s">
        <v>70</v>
      </c>
      <c r="AE90" s="138" t="s">
        <v>485</v>
      </c>
      <c r="AF90" s="82">
        <v>0</v>
      </c>
      <c r="AL90" s="135">
        <v>110164</v>
      </c>
      <c r="AR90" s="82" t="s">
        <v>784</v>
      </c>
      <c r="AS90" s="82">
        <v>1.743765625</v>
      </c>
      <c r="AX90" s="133" t="s">
        <v>2744</v>
      </c>
      <c r="BM90">
        <v>110050</v>
      </c>
      <c r="BN90">
        <v>110050</v>
      </c>
      <c r="BO90" s="135" t="s">
        <v>526</v>
      </c>
      <c r="BP90" s="82">
        <f>VLOOKUP(BM90,Tabla5[[centro3]:[c14]],2,FALSE)</f>
        <v>5027</v>
      </c>
    </row>
    <row r="91" spans="1:68" x14ac:dyDescent="0.3">
      <c r="A91" s="127">
        <v>110803</v>
      </c>
      <c r="B91" t="s">
        <v>521</v>
      </c>
      <c r="C91" s="128" t="s">
        <v>2771</v>
      </c>
      <c r="D91"/>
      <c r="E91" s="135">
        <v>110147</v>
      </c>
      <c r="F91" s="135" t="s">
        <v>937</v>
      </c>
      <c r="G91" s="128" t="s">
        <v>2770</v>
      </c>
      <c r="S91" s="136">
        <v>19046</v>
      </c>
      <c r="T91" s="137" t="s">
        <v>70</v>
      </c>
      <c r="U91" s="135">
        <v>110503</v>
      </c>
      <c r="V91" s="135" t="s">
        <v>522</v>
      </c>
      <c r="W91" s="135"/>
      <c r="X91" s="135">
        <v>110503</v>
      </c>
      <c r="Y91" s="135" t="s">
        <v>522</v>
      </c>
      <c r="Z91" s="135" t="s">
        <v>2769</v>
      </c>
      <c r="AA91" s="146" t="s">
        <v>990</v>
      </c>
      <c r="AB91" s="135">
        <v>110503</v>
      </c>
      <c r="AC91" s="135">
        <v>19046</v>
      </c>
      <c r="AD91" s="150" t="s">
        <v>70</v>
      </c>
      <c r="AE91" s="138" t="s">
        <v>485</v>
      </c>
      <c r="AF91" s="82">
        <v>0</v>
      </c>
      <c r="AL91" s="135">
        <v>110164</v>
      </c>
      <c r="AR91" s="82" t="s">
        <v>281</v>
      </c>
      <c r="AS91" s="82">
        <v>1.7971718750000001</v>
      </c>
      <c r="AX91" s="134" t="s">
        <v>7561</v>
      </c>
      <c r="BM91">
        <v>160006</v>
      </c>
      <c r="BN91">
        <v>160006</v>
      </c>
      <c r="BO91" s="135" t="s">
        <v>528</v>
      </c>
      <c r="BP91" s="82">
        <f>VLOOKUP(BM91,Tabla5[[centro3]:[c14]],2,FALSE)</f>
        <v>19203</v>
      </c>
    </row>
    <row r="92" spans="1:68" x14ac:dyDescent="0.3">
      <c r="A92" s="127">
        <v>110805</v>
      </c>
      <c r="B92" t="s">
        <v>505</v>
      </c>
      <c r="C92" s="128" t="s">
        <v>2762</v>
      </c>
      <c r="D92"/>
      <c r="E92" s="135">
        <v>110147</v>
      </c>
      <c r="F92" s="135" t="s">
        <v>937</v>
      </c>
      <c r="G92" s="128" t="s">
        <v>2771</v>
      </c>
      <c r="S92" s="136">
        <v>19203</v>
      </c>
      <c r="T92" s="137" t="s">
        <v>70</v>
      </c>
      <c r="U92" s="135">
        <v>110050</v>
      </c>
      <c r="V92" s="135" t="s">
        <v>526</v>
      </c>
      <c r="W92" s="135"/>
      <c r="X92" s="135">
        <v>110050</v>
      </c>
      <c r="Y92" s="135" t="s">
        <v>526</v>
      </c>
      <c r="Z92" s="135" t="s">
        <v>2769</v>
      </c>
      <c r="AA92" s="146" t="s">
        <v>991</v>
      </c>
      <c r="AB92" s="135">
        <v>110050</v>
      </c>
      <c r="AC92" s="135">
        <v>19203</v>
      </c>
      <c r="AD92" s="150" t="s">
        <v>70</v>
      </c>
      <c r="AE92" s="138" t="s">
        <v>485</v>
      </c>
      <c r="AF92" s="82">
        <v>0</v>
      </c>
      <c r="AL92" s="135">
        <v>110183</v>
      </c>
      <c r="AR92" s="82" t="s">
        <v>785</v>
      </c>
      <c r="AS92" s="82">
        <v>1.7971718750000001</v>
      </c>
      <c r="AX92" s="133" t="s">
        <v>5394</v>
      </c>
      <c r="BM92">
        <v>110067</v>
      </c>
      <c r="BN92">
        <v>110067</v>
      </c>
      <c r="BO92" s="135" t="s">
        <v>1184</v>
      </c>
      <c r="BP92" s="82">
        <f>VLOOKUP(BM92,Tabla5[[centro3]:[c14]],2,FALSE)</f>
        <v>19208</v>
      </c>
    </row>
    <row r="93" spans="1:68" x14ac:dyDescent="0.3">
      <c r="A93" s="127">
        <v>110025</v>
      </c>
      <c r="B93" t="s">
        <v>532</v>
      </c>
      <c r="C93" s="128" t="s">
        <v>2765</v>
      </c>
      <c r="D93"/>
      <c r="E93" s="135">
        <v>110147</v>
      </c>
      <c r="F93" s="135" t="s">
        <v>937</v>
      </c>
      <c r="G93" s="128" t="s">
        <v>2771</v>
      </c>
      <c r="S93" s="136">
        <v>19203</v>
      </c>
      <c r="T93" s="137" t="s">
        <v>139</v>
      </c>
      <c r="U93" s="135">
        <v>160006</v>
      </c>
      <c r="V93" s="135" t="s">
        <v>528</v>
      </c>
      <c r="W93" s="135"/>
      <c r="X93" s="135">
        <v>160006</v>
      </c>
      <c r="Y93" s="135" t="s">
        <v>528</v>
      </c>
      <c r="Z93" s="135" t="s">
        <v>2769</v>
      </c>
      <c r="AA93" s="146" t="s">
        <v>992</v>
      </c>
      <c r="AB93" s="135">
        <v>160006</v>
      </c>
      <c r="AC93" s="135">
        <v>19203</v>
      </c>
      <c r="AD93" s="150" t="s">
        <v>139</v>
      </c>
      <c r="AE93" s="138" t="s">
        <v>485</v>
      </c>
      <c r="AF93" s="82">
        <v>0</v>
      </c>
      <c r="AL93" s="135">
        <v>110191</v>
      </c>
      <c r="AR93" s="82" t="s">
        <v>786</v>
      </c>
      <c r="AS93" s="82">
        <v>1.7971718750000001</v>
      </c>
      <c r="AX93" s="134" t="s">
        <v>7568</v>
      </c>
      <c r="BM93">
        <v>110025</v>
      </c>
      <c r="BN93">
        <v>110025</v>
      </c>
      <c r="BO93" s="135" t="s">
        <v>532</v>
      </c>
      <c r="BP93" s="82">
        <f>VLOOKUP(BM93,Tabla5[[centro3]:[c14]],2,FALSE)</f>
        <v>19208</v>
      </c>
    </row>
    <row r="94" spans="1:68" x14ac:dyDescent="0.3">
      <c r="A94" s="127">
        <v>110501</v>
      </c>
      <c r="B94" t="s">
        <v>514</v>
      </c>
      <c r="C94" s="128" t="s">
        <v>2776</v>
      </c>
      <c r="D94"/>
      <c r="E94" s="135">
        <v>110164</v>
      </c>
      <c r="F94" s="135" t="s">
        <v>1191</v>
      </c>
      <c r="G94" s="128" t="s">
        <v>2771</v>
      </c>
      <c r="S94" s="136">
        <v>19208</v>
      </c>
      <c r="T94" s="137" t="s">
        <v>70</v>
      </c>
      <c r="U94" s="135">
        <v>110067</v>
      </c>
      <c r="V94" s="135" t="s">
        <v>1184</v>
      </c>
      <c r="W94" s="135"/>
      <c r="X94" s="135">
        <v>110067</v>
      </c>
      <c r="Y94" s="135" t="s">
        <v>1184</v>
      </c>
      <c r="Z94" s="135" t="s">
        <v>2765</v>
      </c>
      <c r="AA94" s="146" t="s">
        <v>993</v>
      </c>
      <c r="AB94" s="135">
        <v>110067</v>
      </c>
      <c r="AC94" s="135">
        <v>19208</v>
      </c>
      <c r="AD94" s="150" t="s">
        <v>70</v>
      </c>
      <c r="AE94" s="138" t="s">
        <v>485</v>
      </c>
      <c r="AF94" s="82">
        <v>0</v>
      </c>
      <c r="AL94" s="135">
        <v>110192</v>
      </c>
      <c r="AR94" s="82" t="s">
        <v>787</v>
      </c>
      <c r="AS94" s="82">
        <v>1.7971718750000001</v>
      </c>
      <c r="AX94" s="133" t="s">
        <v>7573</v>
      </c>
      <c r="BM94">
        <v>110147</v>
      </c>
      <c r="BN94">
        <v>110147</v>
      </c>
      <c r="BO94" s="135" t="s">
        <v>937</v>
      </c>
      <c r="BP94" s="82">
        <f>VLOOKUP(BM94,Tabla5[[centro3]:[c14]],2,FALSE)</f>
        <v>5027</v>
      </c>
    </row>
    <row r="95" spans="1:68" x14ac:dyDescent="0.3">
      <c r="A95" s="127">
        <v>110503</v>
      </c>
      <c r="B95" t="s">
        <v>522</v>
      </c>
      <c r="C95" s="128" t="s">
        <v>2769</v>
      </c>
      <c r="D95"/>
      <c r="E95" s="135">
        <v>110164</v>
      </c>
      <c r="F95" s="135" t="s">
        <v>1191</v>
      </c>
      <c r="G95" s="128" t="s">
        <v>2771</v>
      </c>
      <c r="S95" s="136">
        <v>19208</v>
      </c>
      <c r="T95" s="137" t="s">
        <v>111</v>
      </c>
      <c r="U95" s="135">
        <v>110025</v>
      </c>
      <c r="V95" s="135" t="s">
        <v>532</v>
      </c>
      <c r="W95" s="135"/>
      <c r="X95" s="135">
        <v>110025</v>
      </c>
      <c r="Y95" s="135" t="s">
        <v>532</v>
      </c>
      <c r="Z95" s="135" t="s">
        <v>2765</v>
      </c>
      <c r="AA95" s="146" t="s">
        <v>994</v>
      </c>
      <c r="AB95" s="135">
        <v>110025</v>
      </c>
      <c r="AC95" s="135">
        <v>19208</v>
      </c>
      <c r="AD95" s="150" t="s">
        <v>111</v>
      </c>
      <c r="AE95" s="138" t="s">
        <v>485</v>
      </c>
      <c r="AF95" s="82">
        <v>0</v>
      </c>
      <c r="AL95" s="135">
        <v>110192</v>
      </c>
      <c r="AR95" s="82" t="s">
        <v>788</v>
      </c>
      <c r="AS95" s="82">
        <v>1.7971718750000001</v>
      </c>
      <c r="AX95" s="134" t="s">
        <v>7580</v>
      </c>
      <c r="BM95">
        <v>110096</v>
      </c>
      <c r="BN95">
        <v>110096</v>
      </c>
      <c r="BO95" s="135" t="s">
        <v>1188</v>
      </c>
      <c r="BP95" s="82">
        <f>VLOOKUP(BM95,Tabla5[[centro3]:[c14]],2,FALSE)</f>
        <v>5027</v>
      </c>
    </row>
    <row r="96" spans="1:68" x14ac:dyDescent="0.3">
      <c r="A96" s="127">
        <v>110504</v>
      </c>
      <c r="B96" t="s">
        <v>507</v>
      </c>
      <c r="C96" s="128" t="s">
        <v>2762</v>
      </c>
      <c r="D96"/>
      <c r="E96" s="135">
        <v>110183</v>
      </c>
      <c r="F96" s="135" t="s">
        <v>570</v>
      </c>
      <c r="G96" s="128" t="s">
        <v>2771</v>
      </c>
      <c r="S96" s="136">
        <v>19209</v>
      </c>
      <c r="T96" s="137" t="s">
        <v>70</v>
      </c>
      <c r="U96" s="135">
        <v>110147</v>
      </c>
      <c r="V96" s="135" t="s">
        <v>937</v>
      </c>
      <c r="W96" s="135"/>
      <c r="X96" s="135">
        <v>110147</v>
      </c>
      <c r="Y96" s="135" t="s">
        <v>937</v>
      </c>
      <c r="Z96" s="135" t="s">
        <v>2775</v>
      </c>
      <c r="AA96" s="146" t="s">
        <v>995</v>
      </c>
      <c r="AB96" s="135">
        <v>110147</v>
      </c>
      <c r="AC96" s="135">
        <v>19209</v>
      </c>
      <c r="AD96" s="150" t="s">
        <v>70</v>
      </c>
      <c r="AE96" s="138" t="s">
        <v>485</v>
      </c>
      <c r="AF96" s="82">
        <v>0</v>
      </c>
      <c r="AL96" s="135">
        <v>110193</v>
      </c>
      <c r="AR96" s="82" t="s">
        <v>789</v>
      </c>
      <c r="AS96" s="82">
        <v>1.7971718750000001</v>
      </c>
      <c r="AX96" s="133" t="s">
        <v>5401</v>
      </c>
      <c r="BM96">
        <v>110039</v>
      </c>
      <c r="BN96">
        <v>110039</v>
      </c>
      <c r="BO96" s="135" t="s">
        <v>535</v>
      </c>
      <c r="BP96" s="82">
        <f>VLOOKUP(BM96,Tabla5[[centro3]:[c14]],2,FALSE)</f>
        <v>19209</v>
      </c>
    </row>
    <row r="97" spans="1:68" x14ac:dyDescent="0.3">
      <c r="A97" s="127">
        <v>340006</v>
      </c>
      <c r="B97" t="s">
        <v>1396</v>
      </c>
      <c r="C97" s="128">
        <v>0</v>
      </c>
      <c r="D97"/>
      <c r="E97" s="135">
        <v>110191</v>
      </c>
      <c r="F97" s="135" t="s">
        <v>1192</v>
      </c>
      <c r="G97" s="128" t="s">
        <v>2771</v>
      </c>
      <c r="S97" s="136">
        <v>19209</v>
      </c>
      <c r="T97" s="137" t="s">
        <v>139</v>
      </c>
      <c r="U97" s="135">
        <v>110096</v>
      </c>
      <c r="V97" s="135" t="s">
        <v>1188</v>
      </c>
      <c r="W97" s="135"/>
      <c r="X97" s="135">
        <v>110096</v>
      </c>
      <c r="Y97" s="135" t="s">
        <v>1188</v>
      </c>
      <c r="Z97" s="135" t="s">
        <v>2776</v>
      </c>
      <c r="AA97" s="146" t="s">
        <v>996</v>
      </c>
      <c r="AB97" s="135">
        <v>110096</v>
      </c>
      <c r="AC97" s="135">
        <v>19209</v>
      </c>
      <c r="AD97" s="150" t="s">
        <v>139</v>
      </c>
      <c r="AE97" s="138" t="s">
        <v>485</v>
      </c>
      <c r="AF97" s="82">
        <v>0</v>
      </c>
      <c r="AL97" s="135">
        <v>110193</v>
      </c>
      <c r="AR97" s="82" t="s">
        <v>790</v>
      </c>
      <c r="AS97" s="82">
        <v>1.743765625</v>
      </c>
      <c r="AX97" s="134" t="s">
        <v>3099</v>
      </c>
      <c r="BM97">
        <v>110010</v>
      </c>
      <c r="BN97">
        <v>110010</v>
      </c>
      <c r="BO97" s="135" t="s">
        <v>536</v>
      </c>
      <c r="BP97" s="82">
        <f>VLOOKUP(BM97,Tabla5[[centro3]:[c14]],2,FALSE)</f>
        <v>19209</v>
      </c>
    </row>
    <row r="98" spans="1:68" x14ac:dyDescent="0.3">
      <c r="A98" s="127">
        <v>340501</v>
      </c>
      <c r="B98" t="s">
        <v>517</v>
      </c>
      <c r="C98" s="128" t="s">
        <v>2776</v>
      </c>
      <c r="D98"/>
      <c r="E98" s="135">
        <v>110191</v>
      </c>
      <c r="F98" s="135" t="s">
        <v>1192</v>
      </c>
      <c r="G98" s="128" t="s">
        <v>2771</v>
      </c>
      <c r="S98" s="136">
        <v>19209</v>
      </c>
      <c r="T98" s="137" t="s">
        <v>111</v>
      </c>
      <c r="U98" s="135">
        <v>110039</v>
      </c>
      <c r="V98" s="135" t="s">
        <v>535</v>
      </c>
      <c r="W98" s="135"/>
      <c r="X98" s="135">
        <v>110039</v>
      </c>
      <c r="Y98" s="135" t="s">
        <v>535</v>
      </c>
      <c r="Z98" s="135" t="s">
        <v>2775</v>
      </c>
      <c r="AA98" s="146" t="s">
        <v>997</v>
      </c>
      <c r="AB98" s="135">
        <v>110039</v>
      </c>
      <c r="AC98" s="135">
        <v>19209</v>
      </c>
      <c r="AD98" s="150" t="s">
        <v>111</v>
      </c>
      <c r="AE98" s="138" t="s">
        <v>485</v>
      </c>
      <c r="AF98" s="82">
        <v>0</v>
      </c>
      <c r="AL98" s="135">
        <v>110201</v>
      </c>
      <c r="AR98" s="82" t="s">
        <v>195</v>
      </c>
      <c r="AS98" s="82">
        <v>1.7971718750000001</v>
      </c>
      <c r="AX98" s="133" t="s">
        <v>3105</v>
      </c>
      <c r="BM98">
        <v>340087</v>
      </c>
      <c r="BN98">
        <v>340087</v>
      </c>
      <c r="BO98" s="135" t="s">
        <v>538</v>
      </c>
      <c r="BP98" s="82">
        <f>VLOOKUP(BM98,Tabla5[[centro3]:[c14]],2,FALSE)</f>
        <v>19209</v>
      </c>
    </row>
    <row r="99" spans="1:68" x14ac:dyDescent="0.3">
      <c r="A99" s="127">
        <v>110301</v>
      </c>
      <c r="B99" t="s">
        <v>1198</v>
      </c>
      <c r="C99" s="128" t="s">
        <v>2771</v>
      </c>
      <c r="D99"/>
      <c r="E99" s="135">
        <v>110191</v>
      </c>
      <c r="F99" s="135" t="s">
        <v>1192</v>
      </c>
      <c r="G99" s="128" t="s">
        <v>2771</v>
      </c>
      <c r="S99" s="136">
        <v>19209</v>
      </c>
      <c r="T99" s="137" t="s">
        <v>234</v>
      </c>
      <c r="U99" s="135">
        <v>110010</v>
      </c>
      <c r="V99" s="135" t="s">
        <v>536</v>
      </c>
      <c r="W99" s="135"/>
      <c r="X99" s="135">
        <v>110010</v>
      </c>
      <c r="Y99" s="135" t="s">
        <v>536</v>
      </c>
      <c r="Z99" s="135" t="s">
        <v>2775</v>
      </c>
      <c r="AA99" s="146" t="s">
        <v>998</v>
      </c>
      <c r="AB99" s="135">
        <v>110010</v>
      </c>
      <c r="AC99" s="135">
        <v>19209</v>
      </c>
      <c r="AD99" s="150" t="s">
        <v>234</v>
      </c>
      <c r="AE99" s="138" t="s">
        <v>485</v>
      </c>
      <c r="AF99" s="82">
        <v>0</v>
      </c>
      <c r="AL99" s="135">
        <v>110202</v>
      </c>
      <c r="AR99" s="82" t="s">
        <v>791</v>
      </c>
      <c r="AS99" s="82">
        <v>1.7971718750000001</v>
      </c>
      <c r="AX99" s="134" t="s">
        <v>3112</v>
      </c>
      <c r="BM99">
        <v>110193</v>
      </c>
      <c r="BN99">
        <v>110193</v>
      </c>
      <c r="BO99" s="135" t="s">
        <v>1393</v>
      </c>
      <c r="BP99" s="82">
        <f>VLOOKUP(BM99,Tabla5[[centro3]:[c14]],2,FALSE)</f>
        <v>19218</v>
      </c>
    </row>
    <row r="100" spans="1:68" x14ac:dyDescent="0.3">
      <c r="A100" s="127">
        <v>110302</v>
      </c>
      <c r="B100" t="s">
        <v>1199</v>
      </c>
      <c r="C100" s="128" t="s">
        <v>2771</v>
      </c>
      <c r="D100"/>
      <c r="E100" s="135">
        <v>110192</v>
      </c>
      <c r="F100" s="135" t="s">
        <v>1192</v>
      </c>
      <c r="G100" s="128" t="s">
        <v>2771</v>
      </c>
      <c r="S100" s="136">
        <v>19209</v>
      </c>
      <c r="T100" s="137" t="s">
        <v>80</v>
      </c>
      <c r="U100" s="135">
        <v>340087</v>
      </c>
      <c r="V100" s="135" t="s">
        <v>538</v>
      </c>
      <c r="W100" s="135"/>
      <c r="X100" s="135">
        <v>110147</v>
      </c>
      <c r="Y100" s="135" t="s">
        <v>937</v>
      </c>
      <c r="Z100" s="135" t="s">
        <v>2775</v>
      </c>
      <c r="AA100" s="146" t="s">
        <v>999</v>
      </c>
      <c r="AB100" s="135">
        <v>340087</v>
      </c>
      <c r="AC100" s="135">
        <v>19209</v>
      </c>
      <c r="AD100" s="150" t="s">
        <v>80</v>
      </c>
      <c r="AE100" s="138" t="s">
        <v>485</v>
      </c>
      <c r="AF100" s="82">
        <v>0</v>
      </c>
      <c r="AL100" s="135">
        <v>110203</v>
      </c>
      <c r="AR100" s="82" t="s">
        <v>90</v>
      </c>
      <c r="AS100" s="82">
        <v>1.6367812499999999</v>
      </c>
      <c r="AX100" s="133" t="s">
        <v>5408</v>
      </c>
      <c r="BM100">
        <v>110191</v>
      </c>
      <c r="BN100">
        <v>110191</v>
      </c>
      <c r="BO100" s="135" t="s">
        <v>1192</v>
      </c>
      <c r="BP100" s="82">
        <f>VLOOKUP(BM100,Tabla5[[centro3]:[c14]],2,FALSE)</f>
        <v>19218</v>
      </c>
    </row>
    <row r="101" spans="1:68" x14ac:dyDescent="0.3">
      <c r="A101" s="127">
        <v>110303</v>
      </c>
      <c r="B101" t="s">
        <v>1200</v>
      </c>
      <c r="C101" s="128" t="s">
        <v>2764</v>
      </c>
      <c r="D101"/>
      <c r="E101" s="135">
        <v>110193</v>
      </c>
      <c r="F101" s="135" t="s">
        <v>1192</v>
      </c>
      <c r="G101" s="128" t="s">
        <v>2771</v>
      </c>
      <c r="S101" s="136">
        <v>19218</v>
      </c>
      <c r="T101" s="137" t="s">
        <v>1246</v>
      </c>
      <c r="U101" s="135">
        <v>110193</v>
      </c>
      <c r="V101" s="135" t="s">
        <v>1393</v>
      </c>
      <c r="W101" s="135"/>
      <c r="X101" s="135">
        <v>110191</v>
      </c>
      <c r="Y101" s="135" t="s">
        <v>1192</v>
      </c>
      <c r="Z101" s="135" t="s">
        <v>2764</v>
      </c>
      <c r="AA101" s="146" t="s">
        <v>699</v>
      </c>
      <c r="AB101" s="135">
        <v>110193</v>
      </c>
      <c r="AC101" s="135">
        <v>19218</v>
      </c>
      <c r="AD101" s="150" t="s">
        <v>1246</v>
      </c>
      <c r="AE101" s="138" t="s">
        <v>485</v>
      </c>
      <c r="AF101" s="82">
        <v>0</v>
      </c>
      <c r="AL101" s="135">
        <v>110204</v>
      </c>
      <c r="AR101" s="82" t="s">
        <v>79</v>
      </c>
      <c r="AS101" s="82">
        <v>1.6367812499999999</v>
      </c>
      <c r="AX101" s="134" t="s">
        <v>3118</v>
      </c>
      <c r="BM101">
        <v>110192</v>
      </c>
      <c r="BN101">
        <v>110192</v>
      </c>
      <c r="BO101" s="135" t="s">
        <v>1392</v>
      </c>
      <c r="BP101" s="82">
        <f>VLOOKUP(BM101,Tabla5[[centro3]:[c14]],2,FALSE)</f>
        <v>19218</v>
      </c>
    </row>
    <row r="102" spans="1:68" x14ac:dyDescent="0.3">
      <c r="A102" s="127">
        <v>110304</v>
      </c>
      <c r="B102" t="s">
        <v>519</v>
      </c>
      <c r="C102" s="128" t="s">
        <v>2764</v>
      </c>
      <c r="D102"/>
      <c r="E102" s="135">
        <v>110201</v>
      </c>
      <c r="F102" s="135" t="s">
        <v>674</v>
      </c>
      <c r="G102" s="128" t="s">
        <v>2771</v>
      </c>
      <c r="S102" s="136">
        <v>19218</v>
      </c>
      <c r="T102" s="137" t="s">
        <v>1252</v>
      </c>
      <c r="U102" s="135">
        <v>110191</v>
      </c>
      <c r="V102" s="135" t="s">
        <v>1192</v>
      </c>
      <c r="W102" s="135"/>
      <c r="X102" s="135">
        <v>110191</v>
      </c>
      <c r="Y102" s="135" t="s">
        <v>1192</v>
      </c>
      <c r="Z102" s="135" t="s">
        <v>2764</v>
      </c>
      <c r="AA102" s="146" t="s">
        <v>543</v>
      </c>
      <c r="AB102" s="135">
        <v>110191</v>
      </c>
      <c r="AC102" s="135">
        <v>19218</v>
      </c>
      <c r="AD102" s="150" t="s">
        <v>1252</v>
      </c>
      <c r="AE102" s="138" t="s">
        <v>485</v>
      </c>
      <c r="AF102" s="82">
        <v>0</v>
      </c>
      <c r="AL102" s="135">
        <v>110205</v>
      </c>
      <c r="AR102" s="82" t="s">
        <v>249</v>
      </c>
      <c r="AS102" s="82">
        <v>1.690609375</v>
      </c>
      <c r="AX102" s="133" t="s">
        <v>7586</v>
      </c>
      <c r="BM102">
        <v>330004</v>
      </c>
      <c r="BN102">
        <v>330004</v>
      </c>
      <c r="BO102" s="135" t="s">
        <v>1213</v>
      </c>
      <c r="BP102" s="82">
        <f>VLOOKUP(BM102,Tabla5[[centro3]:[c14]],2,FALSE)</f>
        <v>19218</v>
      </c>
    </row>
    <row r="103" spans="1:68" x14ac:dyDescent="0.3">
      <c r="A103" s="127">
        <v>100012</v>
      </c>
      <c r="B103" t="s">
        <v>1634</v>
      </c>
      <c r="C103" s="128">
        <v>0</v>
      </c>
      <c r="D103"/>
      <c r="E103" s="135">
        <v>110202</v>
      </c>
      <c r="F103" s="135" t="s">
        <v>684</v>
      </c>
      <c r="G103" s="128" t="s">
        <v>2772</v>
      </c>
      <c r="S103" s="136">
        <v>19218</v>
      </c>
      <c r="T103" s="137" t="s">
        <v>111</v>
      </c>
      <c r="U103" s="135">
        <v>110192</v>
      </c>
      <c r="V103" s="135" t="s">
        <v>1392</v>
      </c>
      <c r="W103" s="135"/>
      <c r="X103" s="135">
        <v>110191</v>
      </c>
      <c r="Y103" s="135" t="s">
        <v>1192</v>
      </c>
      <c r="Z103" s="135" t="s">
        <v>2764</v>
      </c>
      <c r="AA103" s="146" t="s">
        <v>1000</v>
      </c>
      <c r="AB103" s="135">
        <v>110192</v>
      </c>
      <c r="AC103" s="135">
        <v>19218</v>
      </c>
      <c r="AD103" s="150" t="s">
        <v>111</v>
      </c>
      <c r="AE103" s="138" t="s">
        <v>485</v>
      </c>
      <c r="AF103" s="82">
        <v>0</v>
      </c>
      <c r="AL103" s="135">
        <v>110206</v>
      </c>
      <c r="AR103" s="82" t="s">
        <v>792</v>
      </c>
      <c r="AS103" s="82">
        <v>1.690609375</v>
      </c>
      <c r="AX103" s="134" t="s">
        <v>7592</v>
      </c>
      <c r="BM103">
        <v>110038</v>
      </c>
      <c r="BN103">
        <v>110038</v>
      </c>
      <c r="BO103" s="135" t="s">
        <v>10524</v>
      </c>
      <c r="BP103" s="82">
        <f>VLOOKUP(BM103,Tabla5[[centro3]:[c14]],2,FALSE)</f>
        <v>19218</v>
      </c>
    </row>
    <row r="104" spans="1:68" x14ac:dyDescent="0.3">
      <c r="A104" s="127">
        <v>100013</v>
      </c>
      <c r="B104" t="s">
        <v>1172</v>
      </c>
      <c r="C104" s="128" t="s">
        <v>2767</v>
      </c>
      <c r="D104"/>
      <c r="E104" s="135">
        <v>110203</v>
      </c>
      <c r="F104" s="135" t="s">
        <v>680</v>
      </c>
      <c r="G104" s="128" t="s">
        <v>2773</v>
      </c>
      <c r="S104" s="136">
        <v>19218</v>
      </c>
      <c r="T104" s="137" t="s">
        <v>208</v>
      </c>
      <c r="U104" s="135">
        <v>330004</v>
      </c>
      <c r="V104" s="135" t="s">
        <v>1213</v>
      </c>
      <c r="W104" s="135"/>
      <c r="X104" s="135">
        <v>330004</v>
      </c>
      <c r="Y104" s="135" t="s">
        <v>1213</v>
      </c>
      <c r="Z104" s="135" t="s">
        <v>2764</v>
      </c>
      <c r="AA104" s="146" t="s">
        <v>2796</v>
      </c>
      <c r="AB104" s="135">
        <v>330004</v>
      </c>
      <c r="AC104" s="135">
        <v>19218</v>
      </c>
      <c r="AD104" s="150" t="s">
        <v>208</v>
      </c>
      <c r="AE104" s="138" t="s">
        <v>485</v>
      </c>
      <c r="AF104" s="82">
        <v>0</v>
      </c>
      <c r="AL104" s="135">
        <v>110207</v>
      </c>
      <c r="AR104" s="82" t="s">
        <v>793</v>
      </c>
      <c r="AS104" s="82">
        <v>1.7971718750000001</v>
      </c>
      <c r="AX104" s="133" t="s">
        <v>7592</v>
      </c>
      <c r="BM104">
        <v>200005</v>
      </c>
      <c r="BN104">
        <v>200005</v>
      </c>
      <c r="BO104" s="135" t="s">
        <v>544</v>
      </c>
      <c r="BP104" s="82">
        <f>VLOOKUP(BM104,Tabla5[[centro3]:[c14]],2,FALSE)</f>
        <v>19219</v>
      </c>
    </row>
    <row r="105" spans="1:68" x14ac:dyDescent="0.3">
      <c r="A105" s="127">
        <v>100027</v>
      </c>
      <c r="B105" t="s">
        <v>1665</v>
      </c>
      <c r="C105" s="128">
        <v>0</v>
      </c>
      <c r="D105"/>
      <c r="E105" s="135">
        <v>110204</v>
      </c>
      <c r="F105" s="135" t="s">
        <v>676</v>
      </c>
      <c r="G105" s="128" t="s">
        <v>2773</v>
      </c>
      <c r="S105" s="136">
        <v>19218</v>
      </c>
      <c r="T105" s="137">
        <v>5</v>
      </c>
      <c r="U105" s="135">
        <v>110038</v>
      </c>
      <c r="V105" s="135" t="s">
        <v>10524</v>
      </c>
      <c r="W105" s="135"/>
      <c r="X105" s="135">
        <v>110038</v>
      </c>
      <c r="Y105" s="135" t="s">
        <v>10524</v>
      </c>
      <c r="Z105" s="135"/>
      <c r="AA105" s="146">
        <v>192185</v>
      </c>
      <c r="AB105" s="135">
        <v>110038</v>
      </c>
      <c r="AC105" s="135">
        <v>19218</v>
      </c>
      <c r="AD105" s="150">
        <v>5</v>
      </c>
      <c r="AE105" s="138" t="s">
        <v>485</v>
      </c>
      <c r="AF105" s="82">
        <v>0</v>
      </c>
      <c r="AL105" s="135">
        <v>110208</v>
      </c>
      <c r="AR105" s="82" t="s">
        <v>794</v>
      </c>
      <c r="AS105" s="82">
        <v>1.6367812499999999</v>
      </c>
      <c r="AX105" s="134" t="s">
        <v>3124</v>
      </c>
      <c r="BM105">
        <v>110047</v>
      </c>
      <c r="BN105">
        <v>110047</v>
      </c>
      <c r="BO105" s="135" t="s">
        <v>10526</v>
      </c>
      <c r="BP105" s="82">
        <f>VLOOKUP(BM105,Tabla5[[centro3]:[c14]],2,FALSE)</f>
        <v>19224</v>
      </c>
    </row>
    <row r="106" spans="1:68" x14ac:dyDescent="0.3">
      <c r="A106" s="127">
        <v>100034</v>
      </c>
      <c r="B106" t="s">
        <v>1677</v>
      </c>
      <c r="C106" s="128">
        <v>0</v>
      </c>
      <c r="D106"/>
      <c r="E106" s="135">
        <v>110205</v>
      </c>
      <c r="F106" s="135" t="s">
        <v>682</v>
      </c>
      <c r="G106" s="128" t="s">
        <v>2773</v>
      </c>
      <c r="S106" s="136">
        <v>19219</v>
      </c>
      <c r="T106" s="137" t="s">
        <v>70</v>
      </c>
      <c r="U106" s="135">
        <v>200005</v>
      </c>
      <c r="V106" s="135" t="s">
        <v>544</v>
      </c>
      <c r="W106" s="135"/>
      <c r="X106" s="135">
        <v>200005</v>
      </c>
      <c r="Y106" s="135" t="s">
        <v>544</v>
      </c>
      <c r="Z106" s="135" t="s">
        <v>2770</v>
      </c>
      <c r="AA106" s="146" t="s">
        <v>1001</v>
      </c>
      <c r="AB106" s="135">
        <v>200005</v>
      </c>
      <c r="AC106" s="135">
        <v>19219</v>
      </c>
      <c r="AD106" s="150" t="s">
        <v>70</v>
      </c>
      <c r="AE106" s="138" t="s">
        <v>485</v>
      </c>
      <c r="AF106" s="82">
        <v>0</v>
      </c>
      <c r="AL106" s="135">
        <v>110215</v>
      </c>
      <c r="AR106" s="82" t="s">
        <v>795</v>
      </c>
      <c r="AS106" s="82">
        <v>1.6367812499999999</v>
      </c>
      <c r="AX106" s="133" t="s">
        <v>7599</v>
      </c>
      <c r="BM106">
        <v>110220</v>
      </c>
      <c r="BN106">
        <v>110220</v>
      </c>
      <c r="BO106" s="135" t="s">
        <v>1197</v>
      </c>
      <c r="BP106" s="82">
        <f>VLOOKUP(BM106,Tabla5[[centro3]:[c14]],2,FALSE)</f>
        <v>19225</v>
      </c>
    </row>
    <row r="107" spans="1:68" x14ac:dyDescent="0.3">
      <c r="A107" s="127">
        <v>100109</v>
      </c>
      <c r="B107" t="s">
        <v>1711</v>
      </c>
      <c r="C107" s="128">
        <v>0</v>
      </c>
      <c r="D107"/>
      <c r="E107" s="135">
        <v>110205</v>
      </c>
      <c r="F107" s="135" t="s">
        <v>10527</v>
      </c>
      <c r="G107" s="128" t="s">
        <v>2773</v>
      </c>
      <c r="S107" s="136">
        <v>19224</v>
      </c>
      <c r="T107" s="137">
        <v>1</v>
      </c>
      <c r="U107" s="135">
        <v>110047</v>
      </c>
      <c r="V107" s="135" t="s">
        <v>10526</v>
      </c>
      <c r="W107" s="145"/>
      <c r="X107" s="135">
        <v>110047</v>
      </c>
      <c r="Y107" s="135" t="s">
        <v>10526</v>
      </c>
      <c r="Z107" s="145"/>
      <c r="AA107" s="146">
        <v>192241</v>
      </c>
      <c r="AB107" s="135">
        <v>110047</v>
      </c>
      <c r="AC107" s="135">
        <v>19224</v>
      </c>
      <c r="AD107" s="150">
        <v>1</v>
      </c>
      <c r="AE107" s="138" t="s">
        <v>485</v>
      </c>
      <c r="AF107" s="82">
        <v>0</v>
      </c>
      <c r="AL107" s="135">
        <v>110216</v>
      </c>
      <c r="AR107" s="82" t="s">
        <v>287</v>
      </c>
      <c r="AS107" s="82">
        <v>1.6367812499999999</v>
      </c>
      <c r="AX107" s="134" t="s">
        <v>5416</v>
      </c>
      <c r="BM107">
        <v>110225</v>
      </c>
      <c r="BN107">
        <v>110225</v>
      </c>
      <c r="BO107" s="135" t="s">
        <v>2900</v>
      </c>
      <c r="BP107" s="82">
        <f>VLOOKUP(BM107,Tabla5[[centro3]:[c14]],2,FALSE)</f>
        <v>19225</v>
      </c>
    </row>
    <row r="108" spans="1:68" x14ac:dyDescent="0.3">
      <c r="A108" s="127">
        <v>110009</v>
      </c>
      <c r="B108" t="s">
        <v>669</v>
      </c>
      <c r="C108" s="128" t="s">
        <v>2767</v>
      </c>
      <c r="D108"/>
      <c r="E108" s="135">
        <v>110206</v>
      </c>
      <c r="F108" s="135" t="s">
        <v>678</v>
      </c>
      <c r="G108" s="128" t="s">
        <v>2773</v>
      </c>
      <c r="S108" s="136">
        <v>19225</v>
      </c>
      <c r="T108" s="137" t="s">
        <v>70</v>
      </c>
      <c r="U108" s="135">
        <v>110220</v>
      </c>
      <c r="V108" s="135" t="s">
        <v>1197</v>
      </c>
      <c r="W108" s="135"/>
      <c r="X108" s="135">
        <v>110220</v>
      </c>
      <c r="Y108" s="135" t="s">
        <v>1197</v>
      </c>
      <c r="Z108" s="135" t="s">
        <v>2765</v>
      </c>
      <c r="AA108" s="146" t="s">
        <v>1002</v>
      </c>
      <c r="AB108" s="135">
        <v>110220</v>
      </c>
      <c r="AC108" s="141">
        <v>19225</v>
      </c>
      <c r="AD108" s="150" t="s">
        <v>70</v>
      </c>
      <c r="AE108" s="138" t="s">
        <v>485</v>
      </c>
      <c r="AF108" s="82">
        <v>0</v>
      </c>
      <c r="AL108" s="135">
        <v>110217</v>
      </c>
      <c r="AR108" s="82" t="s">
        <v>796</v>
      </c>
      <c r="AS108" s="82">
        <v>1.7971718750000001</v>
      </c>
      <c r="AX108" s="133" t="s">
        <v>7607</v>
      </c>
      <c r="BM108">
        <v>110001</v>
      </c>
      <c r="BN108">
        <v>110001</v>
      </c>
      <c r="BO108" s="135" t="s">
        <v>548</v>
      </c>
      <c r="BP108" s="82">
        <f>VLOOKUP(BM108,Tabla5[[centro3]:[c14]],2,FALSE)</f>
        <v>19228</v>
      </c>
    </row>
    <row r="109" spans="1:68" x14ac:dyDescent="0.3">
      <c r="A109" s="127">
        <v>110011</v>
      </c>
      <c r="B109" t="s">
        <v>612</v>
      </c>
      <c r="C109" s="128"/>
      <c r="D109"/>
      <c r="E109" s="135">
        <v>110207</v>
      </c>
      <c r="F109" s="135" t="s">
        <v>687</v>
      </c>
      <c r="G109" s="128" t="s">
        <v>2773</v>
      </c>
      <c r="S109" s="136">
        <v>19225</v>
      </c>
      <c r="T109" s="137">
        <v>2</v>
      </c>
      <c r="U109" s="135">
        <v>110225</v>
      </c>
      <c r="V109" s="135" t="s">
        <v>2900</v>
      </c>
      <c r="W109" s="135"/>
      <c r="X109" s="135">
        <v>110225</v>
      </c>
      <c r="Y109" s="135" t="s">
        <v>2900</v>
      </c>
      <c r="Z109" s="135" t="s">
        <v>531</v>
      </c>
      <c r="AA109" s="146">
        <v>192252</v>
      </c>
      <c r="AB109" s="135">
        <v>110225</v>
      </c>
      <c r="AC109" s="141">
        <v>19225</v>
      </c>
      <c r="AD109" s="150">
        <v>2</v>
      </c>
      <c r="AE109" s="138" t="s">
        <v>485</v>
      </c>
      <c r="AF109" s="82">
        <v>0</v>
      </c>
      <c r="AL109" s="135">
        <v>110220</v>
      </c>
      <c r="AR109" s="82" t="s">
        <v>797</v>
      </c>
      <c r="AS109" s="82">
        <v>1.7971718750000001</v>
      </c>
      <c r="AX109" s="134" t="s">
        <v>7614</v>
      </c>
      <c r="BM109">
        <v>310001</v>
      </c>
      <c r="BN109">
        <v>310001</v>
      </c>
      <c r="BO109" s="135" t="s">
        <v>1210</v>
      </c>
      <c r="BP109" s="82">
        <f>VLOOKUP(BM109,Tabla5[[centro3]:[c14]],2,FALSE)</f>
        <v>19228</v>
      </c>
    </row>
    <row r="110" spans="1:68" x14ac:dyDescent="0.3">
      <c r="A110" s="127">
        <v>110012</v>
      </c>
      <c r="B110" t="s">
        <v>1176</v>
      </c>
      <c r="C110" s="128"/>
      <c r="D110"/>
      <c r="E110" s="135">
        <v>110215</v>
      </c>
      <c r="F110" s="135" t="s">
        <v>1193</v>
      </c>
      <c r="G110" s="128" t="s">
        <v>2773</v>
      </c>
      <c r="S110" s="136">
        <v>19228</v>
      </c>
      <c r="T110" s="137" t="s">
        <v>70</v>
      </c>
      <c r="U110" s="135">
        <v>110001</v>
      </c>
      <c r="V110" s="135" t="s">
        <v>548</v>
      </c>
      <c r="W110" s="135"/>
      <c r="X110" s="135">
        <v>110001</v>
      </c>
      <c r="Y110" s="135" t="s">
        <v>548</v>
      </c>
      <c r="Z110" s="135" t="s">
        <v>2775</v>
      </c>
      <c r="AA110" s="146" t="s">
        <v>1003</v>
      </c>
      <c r="AB110" s="135">
        <v>110001</v>
      </c>
      <c r="AC110" s="135">
        <v>19228</v>
      </c>
      <c r="AD110" s="150" t="s">
        <v>70</v>
      </c>
      <c r="AE110" s="138" t="s">
        <v>485</v>
      </c>
      <c r="AF110" s="82">
        <v>0</v>
      </c>
      <c r="AL110" s="135">
        <v>110221</v>
      </c>
      <c r="AR110" s="82" t="s">
        <v>112</v>
      </c>
      <c r="AS110" s="82">
        <v>1.743765625</v>
      </c>
      <c r="AX110" s="133" t="s">
        <v>7622</v>
      </c>
      <c r="BM110">
        <v>310002</v>
      </c>
      <c r="BN110">
        <v>310002</v>
      </c>
      <c r="BO110" s="135" t="s">
        <v>1211</v>
      </c>
      <c r="BP110" s="82">
        <f>VLOOKUP(BM110,Tabla5[[centro3]:[c14]],2,FALSE)</f>
        <v>19228</v>
      </c>
    </row>
    <row r="111" spans="1:68" x14ac:dyDescent="0.3">
      <c r="A111" s="127">
        <v>110033</v>
      </c>
      <c r="B111" t="s">
        <v>1178</v>
      </c>
      <c r="C111" s="128"/>
      <c r="D111"/>
      <c r="E111" s="135">
        <v>110216</v>
      </c>
      <c r="F111" s="135" t="s">
        <v>1194</v>
      </c>
      <c r="G111" s="128" t="s">
        <v>2773</v>
      </c>
      <c r="S111" s="136">
        <v>19228</v>
      </c>
      <c r="T111" s="137" t="s">
        <v>139</v>
      </c>
      <c r="U111" s="135">
        <v>110004</v>
      </c>
      <c r="V111" s="135" t="s">
        <v>246</v>
      </c>
      <c r="W111" s="135"/>
      <c r="X111" s="135">
        <v>110004</v>
      </c>
      <c r="Y111" s="135" t="s">
        <v>246</v>
      </c>
      <c r="Z111" s="135" t="s">
        <v>2773</v>
      </c>
      <c r="AA111" s="146" t="s">
        <v>1004</v>
      </c>
      <c r="AB111" s="135">
        <v>110004</v>
      </c>
      <c r="AC111" s="135">
        <v>19228</v>
      </c>
      <c r="AD111" s="150" t="s">
        <v>139</v>
      </c>
      <c r="AE111" s="138" t="s">
        <v>485</v>
      </c>
      <c r="AF111" s="82">
        <v>0</v>
      </c>
      <c r="AL111" s="135">
        <v>110221</v>
      </c>
      <c r="AR111" s="82" t="s">
        <v>798</v>
      </c>
      <c r="AS111" s="82">
        <v>1.743765625</v>
      </c>
      <c r="AX111" s="134" t="s">
        <v>5423</v>
      </c>
      <c r="BM111">
        <v>110060</v>
      </c>
      <c r="BN111">
        <v>110060</v>
      </c>
      <c r="BO111" s="135" t="s">
        <v>1181</v>
      </c>
      <c r="BP111" s="82">
        <f>VLOOKUP(BM111,Tabla5[[centro3]:[c14]],2,FALSE)</f>
        <v>19228</v>
      </c>
    </row>
    <row r="112" spans="1:68" x14ac:dyDescent="0.3">
      <c r="A112" s="127">
        <v>110036</v>
      </c>
      <c r="B112" t="s">
        <v>611</v>
      </c>
      <c r="C112" s="128"/>
      <c r="D112"/>
      <c r="E112" s="135">
        <v>110217</v>
      </c>
      <c r="F112" s="135" t="s">
        <v>1195</v>
      </c>
      <c r="G112" s="128" t="s">
        <v>2773</v>
      </c>
      <c r="S112" s="136">
        <v>19228</v>
      </c>
      <c r="T112" s="137" t="s">
        <v>111</v>
      </c>
      <c r="U112" s="135">
        <v>120008</v>
      </c>
      <c r="V112" s="135" t="s">
        <v>549</v>
      </c>
      <c r="W112" s="135"/>
      <c r="X112" s="135">
        <v>120008</v>
      </c>
      <c r="Y112" s="135" t="s">
        <v>549</v>
      </c>
      <c r="Z112" s="135" t="s">
        <v>2777</v>
      </c>
      <c r="AA112" s="146" t="s">
        <v>1005</v>
      </c>
      <c r="AB112" s="135">
        <v>120008</v>
      </c>
      <c r="AC112" s="135">
        <v>19228</v>
      </c>
      <c r="AD112" s="150" t="s">
        <v>111</v>
      </c>
      <c r="AE112" s="138" t="s">
        <v>485</v>
      </c>
      <c r="AF112" s="82">
        <v>0</v>
      </c>
      <c r="AL112" s="135">
        <v>110222</v>
      </c>
      <c r="AR112" s="82" t="s">
        <v>406</v>
      </c>
      <c r="AS112" s="82">
        <v>1.690609375</v>
      </c>
      <c r="AX112" s="133" t="s">
        <v>5429</v>
      </c>
      <c r="BM112">
        <v>340034</v>
      </c>
      <c r="BN112">
        <v>340034</v>
      </c>
      <c r="BO112" s="135" t="s">
        <v>620</v>
      </c>
      <c r="BP112" s="82">
        <f>VLOOKUP(BM112,Tabla5[[centro3]:[c14]],2,FALSE)</f>
        <v>19228</v>
      </c>
    </row>
    <row r="113" spans="1:68" x14ac:dyDescent="0.3">
      <c r="A113" s="127">
        <v>160007</v>
      </c>
      <c r="B113" t="s">
        <v>2246</v>
      </c>
      <c r="C113" s="128"/>
      <c r="D113"/>
      <c r="E113" s="135">
        <v>110220</v>
      </c>
      <c r="F113" s="135" t="s">
        <v>1197</v>
      </c>
      <c r="G113" s="128" t="s">
        <v>2773</v>
      </c>
      <c r="S113" s="136">
        <v>19228</v>
      </c>
      <c r="T113" s="137" t="s">
        <v>208</v>
      </c>
      <c r="U113" s="135">
        <v>110082</v>
      </c>
      <c r="V113" s="135" t="s">
        <v>207</v>
      </c>
      <c r="W113" s="135"/>
      <c r="X113" s="135">
        <v>110082</v>
      </c>
      <c r="Y113" s="135" t="s">
        <v>207</v>
      </c>
      <c r="Z113" s="135" t="s">
        <v>2756</v>
      </c>
      <c r="AA113" s="146" t="s">
        <v>1006</v>
      </c>
      <c r="AB113" s="135">
        <v>110082</v>
      </c>
      <c r="AC113" s="135">
        <v>19228</v>
      </c>
      <c r="AD113" s="150" t="s">
        <v>208</v>
      </c>
      <c r="AE113" s="138" t="s">
        <v>485</v>
      </c>
      <c r="AF113" s="82">
        <v>0</v>
      </c>
      <c r="AL113" s="135">
        <v>110225</v>
      </c>
      <c r="AR113" s="82" t="s">
        <v>799</v>
      </c>
      <c r="AS113" s="82">
        <v>1.690609375</v>
      </c>
      <c r="AX113" s="134" t="s">
        <v>7629</v>
      </c>
      <c r="BM113">
        <v>110216</v>
      </c>
      <c r="BN113">
        <v>110216</v>
      </c>
      <c r="BO113" s="135" t="s">
        <v>1194</v>
      </c>
      <c r="BP113" s="82">
        <f>VLOOKUP(BM113,Tabla5[[centro3]:[c14]],2,FALSE)</f>
        <v>19228</v>
      </c>
    </row>
    <row r="114" spans="1:68" x14ac:dyDescent="0.3">
      <c r="A114" s="127">
        <v>200004</v>
      </c>
      <c r="B114" t="s">
        <v>2272</v>
      </c>
      <c r="C114" s="128"/>
      <c r="D114"/>
      <c r="E114" s="135">
        <v>110221</v>
      </c>
      <c r="F114" s="135" t="s">
        <v>630</v>
      </c>
      <c r="G114" s="128" t="s">
        <v>2773</v>
      </c>
      <c r="S114" s="136">
        <v>19228</v>
      </c>
      <c r="T114" s="137" t="s">
        <v>107</v>
      </c>
      <c r="U114" s="135">
        <v>120001</v>
      </c>
      <c r="V114" s="135" t="s">
        <v>553</v>
      </c>
      <c r="W114" s="135"/>
      <c r="X114" s="135">
        <v>120001</v>
      </c>
      <c r="Y114" s="135" t="s">
        <v>553</v>
      </c>
      <c r="Z114" s="135" t="s">
        <v>2760</v>
      </c>
      <c r="AA114" s="146" t="s">
        <v>1007</v>
      </c>
      <c r="AB114" s="135">
        <v>120001</v>
      </c>
      <c r="AC114" s="135">
        <v>19228</v>
      </c>
      <c r="AD114" s="150" t="s">
        <v>107</v>
      </c>
      <c r="AE114" s="138" t="s">
        <v>485</v>
      </c>
      <c r="AF114" s="82">
        <v>0</v>
      </c>
      <c r="AL114" s="135">
        <v>110301</v>
      </c>
      <c r="AR114" s="82" t="s">
        <v>800</v>
      </c>
      <c r="AS114" s="82">
        <v>1.690609375</v>
      </c>
      <c r="AX114" s="133" t="s">
        <v>7635</v>
      </c>
      <c r="BM114">
        <v>510002</v>
      </c>
      <c r="BN114">
        <v>510002</v>
      </c>
      <c r="BO114" s="135" t="s">
        <v>623</v>
      </c>
      <c r="BP114" s="82">
        <f>VLOOKUP(BM114,Tabla5[[centro3]:[c14]],2,FALSE)</f>
        <v>19228</v>
      </c>
    </row>
    <row r="115" spans="1:68" x14ac:dyDescent="0.3">
      <c r="A115" s="127">
        <v>500001</v>
      </c>
      <c r="B115" t="s">
        <v>1215</v>
      </c>
      <c r="C115" s="128" t="s">
        <v>2767</v>
      </c>
      <c r="D115"/>
      <c r="E115" s="135">
        <v>110221</v>
      </c>
      <c r="F115" s="135" t="s">
        <v>630</v>
      </c>
      <c r="G115" s="128" t="s">
        <v>2773</v>
      </c>
      <c r="S115" s="136">
        <v>19228</v>
      </c>
      <c r="T115" s="137" t="s">
        <v>234</v>
      </c>
      <c r="U115" s="135">
        <v>110065</v>
      </c>
      <c r="V115" s="135" t="s">
        <v>554</v>
      </c>
      <c r="W115" s="135"/>
      <c r="X115" s="135">
        <v>110065</v>
      </c>
      <c r="Y115" s="135" t="s">
        <v>554</v>
      </c>
      <c r="Z115" s="135" t="s">
        <v>2756</v>
      </c>
      <c r="AA115" s="146" t="s">
        <v>1008</v>
      </c>
      <c r="AB115" s="135">
        <v>110065</v>
      </c>
      <c r="AC115" s="135">
        <v>19228</v>
      </c>
      <c r="AD115" s="150" t="s">
        <v>234</v>
      </c>
      <c r="AE115" s="138" t="s">
        <v>485</v>
      </c>
      <c r="AF115" s="82">
        <v>0</v>
      </c>
      <c r="AL115" s="135">
        <v>110301</v>
      </c>
      <c r="AR115" s="82" t="s">
        <v>801</v>
      </c>
      <c r="AS115" s="82">
        <v>1.7971718750000001</v>
      </c>
      <c r="AX115" s="134" t="s">
        <v>5435</v>
      </c>
      <c r="BM115">
        <v>110801</v>
      </c>
      <c r="BN115">
        <v>110801</v>
      </c>
      <c r="BO115" s="135" t="s">
        <v>1202</v>
      </c>
      <c r="BP115" s="82">
        <f>VLOOKUP(BM115,Tabla5[[centro3]:[c14]],2,FALSE)</f>
        <v>19228</v>
      </c>
    </row>
    <row r="116" spans="1:68" x14ac:dyDescent="0.3">
      <c r="A116" s="127">
        <v>110030</v>
      </c>
      <c r="B116" t="s">
        <v>579</v>
      </c>
      <c r="C116" s="128" t="s">
        <v>2756</v>
      </c>
      <c r="D116"/>
      <c r="E116" s="135">
        <v>110222</v>
      </c>
      <c r="F116" s="135" t="s">
        <v>177</v>
      </c>
      <c r="G116" s="128" t="s">
        <v>2773</v>
      </c>
      <c r="S116" s="136">
        <v>19228</v>
      </c>
      <c r="T116" s="137" t="s">
        <v>80</v>
      </c>
      <c r="U116" s="135">
        <v>120028</v>
      </c>
      <c r="V116" s="135" t="s">
        <v>555</v>
      </c>
      <c r="W116" s="135"/>
      <c r="X116" s="135">
        <v>120028</v>
      </c>
      <c r="Y116" s="135" t="s">
        <v>555</v>
      </c>
      <c r="Z116" s="135" t="s">
        <v>2777</v>
      </c>
      <c r="AA116" s="146" t="s">
        <v>1009</v>
      </c>
      <c r="AB116" s="135">
        <v>120028</v>
      </c>
      <c r="AC116" s="135">
        <v>19228</v>
      </c>
      <c r="AD116" s="150" t="s">
        <v>80</v>
      </c>
      <c r="AE116" s="138" t="s">
        <v>485</v>
      </c>
      <c r="AF116" s="82">
        <v>0</v>
      </c>
      <c r="AL116" s="135">
        <v>110302</v>
      </c>
      <c r="AR116" s="82" t="s">
        <v>802</v>
      </c>
      <c r="AS116" s="82">
        <v>1.7971718750000001</v>
      </c>
      <c r="AX116" s="133" t="s">
        <v>7641</v>
      </c>
      <c r="BM116">
        <v>110123</v>
      </c>
      <c r="BN116">
        <v>110123</v>
      </c>
      <c r="BO116" s="135" t="s">
        <v>1190</v>
      </c>
      <c r="BP116" s="82">
        <f>VLOOKUP(BM116,Tabla5[[centro3]:[c14]],2,FALSE)</f>
        <v>19228</v>
      </c>
    </row>
    <row r="117" spans="1:68" x14ac:dyDescent="0.3">
      <c r="A117" s="127">
        <v>110039</v>
      </c>
      <c r="B117" t="s">
        <v>535</v>
      </c>
      <c r="C117" s="128" t="s">
        <v>2775</v>
      </c>
      <c r="D117"/>
      <c r="E117" s="135">
        <v>110225</v>
      </c>
      <c r="F117" s="135" t="s">
        <v>2900</v>
      </c>
      <c r="G117" s="128" t="s">
        <v>2774</v>
      </c>
      <c r="S117" s="136">
        <v>19228</v>
      </c>
      <c r="T117" s="137" t="s">
        <v>115</v>
      </c>
      <c r="U117" s="135">
        <v>110085</v>
      </c>
      <c r="V117" s="135" t="s">
        <v>556</v>
      </c>
      <c r="W117" s="135"/>
      <c r="X117" s="135">
        <v>110085</v>
      </c>
      <c r="Y117" s="135" t="s">
        <v>556</v>
      </c>
      <c r="Z117" s="135" t="s">
        <v>2773</v>
      </c>
      <c r="AA117" s="146" t="s">
        <v>1010</v>
      </c>
      <c r="AB117" s="135">
        <v>110085</v>
      </c>
      <c r="AC117" s="135">
        <v>19228</v>
      </c>
      <c r="AD117" s="150" t="s">
        <v>115</v>
      </c>
      <c r="AE117" s="138" t="s">
        <v>485</v>
      </c>
      <c r="AF117" s="82">
        <v>0</v>
      </c>
      <c r="AL117" s="135">
        <v>110303</v>
      </c>
      <c r="AR117" s="82" t="s">
        <v>803</v>
      </c>
      <c r="AS117" s="82">
        <v>1.7971718750000001</v>
      </c>
      <c r="AX117" s="134" t="s">
        <v>3132</v>
      </c>
      <c r="BM117">
        <v>110504</v>
      </c>
      <c r="BN117">
        <v>110504</v>
      </c>
      <c r="BO117" s="135" t="s">
        <v>507</v>
      </c>
      <c r="BP117" s="82">
        <f>VLOOKUP(BM117,Tabla5[[centro3]:[c14]],2,FALSE)</f>
        <v>19028</v>
      </c>
    </row>
    <row r="118" spans="1:68" x14ac:dyDescent="0.3">
      <c r="A118" s="127">
        <v>330008</v>
      </c>
      <c r="B118" t="s">
        <v>594</v>
      </c>
      <c r="C118" s="128" t="s">
        <v>2773</v>
      </c>
      <c r="D118"/>
      <c r="E118" s="135">
        <v>110301</v>
      </c>
      <c r="F118" s="135" t="s">
        <v>1198</v>
      </c>
      <c r="G118" s="128" t="s">
        <v>2774</v>
      </c>
      <c r="S118" s="136">
        <v>19228</v>
      </c>
      <c r="T118" s="137" t="s">
        <v>50</v>
      </c>
      <c r="U118" s="135">
        <v>110064</v>
      </c>
      <c r="V118" s="135" t="s">
        <v>557</v>
      </c>
      <c r="W118" s="135"/>
      <c r="X118" s="135">
        <v>110064</v>
      </c>
      <c r="Y118" s="135" t="s">
        <v>557</v>
      </c>
      <c r="Z118" s="135" t="s">
        <v>2763</v>
      </c>
      <c r="AA118" s="146" t="s">
        <v>1011</v>
      </c>
      <c r="AB118" s="135">
        <v>110064</v>
      </c>
      <c r="AC118" s="135">
        <v>19228</v>
      </c>
      <c r="AD118" s="150" t="s">
        <v>50</v>
      </c>
      <c r="AE118" s="138" t="s">
        <v>485</v>
      </c>
      <c r="AF118" s="82">
        <v>0</v>
      </c>
      <c r="AL118" s="135">
        <v>110304</v>
      </c>
      <c r="AR118" s="82" t="s">
        <v>804</v>
      </c>
      <c r="AS118" s="82">
        <v>1.7971718750000001</v>
      </c>
      <c r="AX118" s="133" t="s">
        <v>3139</v>
      </c>
      <c r="BM118">
        <v>110305</v>
      </c>
      <c r="BN118">
        <v>110305</v>
      </c>
      <c r="BO118" s="135" t="s">
        <v>503</v>
      </c>
      <c r="BP118" s="82">
        <f>VLOOKUP(BM118,Tabla5[[centro3]:[c14]],2,FALSE)</f>
        <v>19228</v>
      </c>
    </row>
    <row r="119" spans="1:68" x14ac:dyDescent="0.3">
      <c r="A119" s="127">
        <v>510006</v>
      </c>
      <c r="B119" t="s">
        <v>572</v>
      </c>
      <c r="C119" s="128" t="s">
        <v>2756</v>
      </c>
      <c r="D119"/>
      <c r="E119" s="135">
        <v>110301</v>
      </c>
      <c r="F119" s="135" t="s">
        <v>1198</v>
      </c>
      <c r="G119" s="128" t="s">
        <v>2775</v>
      </c>
      <c r="S119" s="136">
        <v>19228</v>
      </c>
      <c r="T119" s="137" t="s">
        <v>59</v>
      </c>
      <c r="U119" s="135">
        <v>110111</v>
      </c>
      <c r="V119" s="135" t="s">
        <v>1189</v>
      </c>
      <c r="W119" s="135"/>
      <c r="X119" s="135">
        <v>110111</v>
      </c>
      <c r="Y119" s="135" t="s">
        <v>1189</v>
      </c>
      <c r="Z119" s="135" t="s">
        <v>2774</v>
      </c>
      <c r="AA119" s="146" t="s">
        <v>1012</v>
      </c>
      <c r="AB119" s="135">
        <v>110111</v>
      </c>
      <c r="AC119" s="135">
        <v>19228</v>
      </c>
      <c r="AD119" s="150" t="s">
        <v>59</v>
      </c>
      <c r="AE119" s="138" t="s">
        <v>485</v>
      </c>
      <c r="AF119" s="82">
        <v>0</v>
      </c>
      <c r="AL119" s="135">
        <v>110304</v>
      </c>
      <c r="AR119" s="82" t="s">
        <v>805</v>
      </c>
      <c r="AS119" s="82">
        <v>1.6367812499999999</v>
      </c>
      <c r="AX119" s="134" t="s">
        <v>7647</v>
      </c>
      <c r="BM119">
        <v>100101</v>
      </c>
      <c r="BN119">
        <v>100101</v>
      </c>
      <c r="BO119" s="135" t="s">
        <v>512</v>
      </c>
      <c r="BP119" s="82">
        <f>VLOOKUP(BM119,Tabla5[[centro3]:[c14]],2,FALSE)</f>
        <v>5027</v>
      </c>
    </row>
    <row r="120" spans="1:68" x14ac:dyDescent="0.3">
      <c r="A120" s="127">
        <v>510015</v>
      </c>
      <c r="B120" t="s">
        <v>577</v>
      </c>
      <c r="C120" s="128" t="s">
        <v>2756</v>
      </c>
      <c r="D120"/>
      <c r="E120" s="135">
        <v>110302</v>
      </c>
      <c r="F120" s="135" t="s">
        <v>1199</v>
      </c>
      <c r="G120" s="128" t="s">
        <v>2775</v>
      </c>
      <c r="S120" s="136">
        <v>19228</v>
      </c>
      <c r="T120" s="137" t="s">
        <v>384</v>
      </c>
      <c r="U120" s="135">
        <v>510001</v>
      </c>
      <c r="V120" s="135" t="s">
        <v>560</v>
      </c>
      <c r="W120" s="135"/>
      <c r="X120" s="135">
        <v>510001</v>
      </c>
      <c r="Y120" s="135" t="s">
        <v>560</v>
      </c>
      <c r="Z120" s="135" t="s">
        <v>2771</v>
      </c>
      <c r="AA120" s="146" t="s">
        <v>1013</v>
      </c>
      <c r="AB120" s="135">
        <v>510001</v>
      </c>
      <c r="AC120" s="135">
        <v>19228</v>
      </c>
      <c r="AD120" s="150" t="s">
        <v>384</v>
      </c>
      <c r="AE120" s="138" t="s">
        <v>485</v>
      </c>
      <c r="AF120" s="82">
        <v>0</v>
      </c>
      <c r="AL120" s="135">
        <v>110305</v>
      </c>
      <c r="AR120" s="82" t="s">
        <v>806</v>
      </c>
      <c r="AS120" s="82">
        <v>1.6367812499999999</v>
      </c>
      <c r="AX120" s="133" t="s">
        <v>3146</v>
      </c>
      <c r="BM120">
        <v>110805</v>
      </c>
      <c r="BN120">
        <v>110805</v>
      </c>
      <c r="BO120" s="135" t="s">
        <v>505</v>
      </c>
      <c r="BP120" s="82">
        <f>VLOOKUP(BM120,Tabla5[[centro3]:[c14]],2,FALSE)</f>
        <v>19228</v>
      </c>
    </row>
    <row r="121" spans="1:68" x14ac:dyDescent="0.3">
      <c r="A121" s="127">
        <v>110026</v>
      </c>
      <c r="B121" t="s">
        <v>561</v>
      </c>
      <c r="C121" s="128" t="s">
        <v>2762</v>
      </c>
      <c r="D121"/>
      <c r="E121" s="135">
        <v>110303</v>
      </c>
      <c r="F121" s="135" t="s">
        <v>1200</v>
      </c>
      <c r="G121" s="128" t="s">
        <v>2775</v>
      </c>
      <c r="S121" s="136">
        <v>19228</v>
      </c>
      <c r="T121" s="137" t="s">
        <v>285</v>
      </c>
      <c r="U121" s="135">
        <v>110026</v>
      </c>
      <c r="V121" s="135" t="s">
        <v>561</v>
      </c>
      <c r="W121" s="135"/>
      <c r="X121" s="135">
        <v>110026</v>
      </c>
      <c r="Y121" s="135" t="s">
        <v>561</v>
      </c>
      <c r="Z121" s="135" t="s">
        <v>2762</v>
      </c>
      <c r="AA121" s="146" t="s">
        <v>1014</v>
      </c>
      <c r="AB121" s="135">
        <v>110026</v>
      </c>
      <c r="AC121" s="135">
        <v>19228</v>
      </c>
      <c r="AD121" s="150" t="s">
        <v>285</v>
      </c>
      <c r="AE121" s="138" t="s">
        <v>485</v>
      </c>
      <c r="AF121" s="82">
        <v>0</v>
      </c>
      <c r="AL121" s="135">
        <v>110501</v>
      </c>
      <c r="AR121" s="82" t="s">
        <v>807</v>
      </c>
      <c r="AS121" s="82">
        <v>1.6367812499999999</v>
      </c>
      <c r="AX121" s="134" t="s">
        <v>7654</v>
      </c>
      <c r="BM121">
        <v>110601</v>
      </c>
      <c r="BN121">
        <v>110601</v>
      </c>
      <c r="BO121" s="135" t="s">
        <v>508</v>
      </c>
      <c r="BP121" s="82">
        <f>VLOOKUP(BM121,Tabla5[[centro3]:[c14]],2,FALSE)</f>
        <v>19228</v>
      </c>
    </row>
    <row r="122" spans="1:68" x14ac:dyDescent="0.3">
      <c r="A122" s="127">
        <v>110070</v>
      </c>
      <c r="B122" t="s">
        <v>1185</v>
      </c>
      <c r="C122" s="128" t="s">
        <v>2777</v>
      </c>
      <c r="D122"/>
      <c r="E122" s="135">
        <v>110304</v>
      </c>
      <c r="F122" s="135" t="s">
        <v>519</v>
      </c>
      <c r="G122" s="128" t="s">
        <v>2775</v>
      </c>
      <c r="S122" s="136">
        <v>19228</v>
      </c>
      <c r="T122" s="137" t="s">
        <v>248</v>
      </c>
      <c r="U122" s="135">
        <v>510013</v>
      </c>
      <c r="V122" s="135" t="s">
        <v>562</v>
      </c>
      <c r="W122" s="135"/>
      <c r="X122" s="135">
        <v>510013</v>
      </c>
      <c r="Y122" s="135" t="s">
        <v>562</v>
      </c>
      <c r="Z122" s="135" t="s">
        <v>2773</v>
      </c>
      <c r="AA122" s="146" t="s">
        <v>1015</v>
      </c>
      <c r="AB122" s="135">
        <v>510013</v>
      </c>
      <c r="AC122" s="135">
        <v>19228</v>
      </c>
      <c r="AD122" s="150" t="s">
        <v>248</v>
      </c>
      <c r="AE122" s="138" t="s">
        <v>485</v>
      </c>
      <c r="AF122" s="82">
        <v>0</v>
      </c>
      <c r="AL122" s="135">
        <v>110501</v>
      </c>
      <c r="AR122" s="82" t="s">
        <v>808</v>
      </c>
      <c r="AS122" s="82">
        <v>1.6367812499999999</v>
      </c>
      <c r="AX122" s="133" t="s">
        <v>3153</v>
      </c>
      <c r="BM122">
        <v>110301</v>
      </c>
      <c r="BN122">
        <v>110301</v>
      </c>
      <c r="BO122" s="135" t="s">
        <v>1198</v>
      </c>
      <c r="BP122" s="82">
        <f>VLOOKUP(BM122,Tabla5[[centro3]:[c14]],2,FALSE)</f>
        <v>19028</v>
      </c>
    </row>
    <row r="123" spans="1:68" x14ac:dyDescent="0.3">
      <c r="A123" s="127">
        <v>110082</v>
      </c>
      <c r="B123" t="s">
        <v>207</v>
      </c>
      <c r="C123" s="128" t="s">
        <v>2756</v>
      </c>
      <c r="D123"/>
      <c r="E123" s="135">
        <v>110304</v>
      </c>
      <c r="F123" s="135" t="s">
        <v>519</v>
      </c>
      <c r="G123" s="128" t="s">
        <v>2775</v>
      </c>
      <c r="S123" s="136">
        <v>19228</v>
      </c>
      <c r="T123" s="137" t="s">
        <v>341</v>
      </c>
      <c r="U123" s="135">
        <v>100075</v>
      </c>
      <c r="V123" s="135" t="s">
        <v>563</v>
      </c>
      <c r="W123" s="135"/>
      <c r="X123" s="135">
        <v>100075</v>
      </c>
      <c r="Y123" s="135" t="s">
        <v>563</v>
      </c>
      <c r="Z123" s="135" t="s">
        <v>2762</v>
      </c>
      <c r="AA123" s="146" t="s">
        <v>1016</v>
      </c>
      <c r="AB123" s="135">
        <v>100075</v>
      </c>
      <c r="AC123" s="135">
        <v>19228</v>
      </c>
      <c r="AD123" s="150" t="s">
        <v>341</v>
      </c>
      <c r="AE123" s="138" t="s">
        <v>485</v>
      </c>
      <c r="AF123" s="82">
        <v>0</v>
      </c>
      <c r="AL123" s="135">
        <v>110503</v>
      </c>
      <c r="AR123" s="82" t="s">
        <v>842</v>
      </c>
      <c r="AS123" s="82">
        <v>1.7971718750000001</v>
      </c>
      <c r="AX123" s="134" t="s">
        <v>5441</v>
      </c>
      <c r="BM123">
        <v>110064</v>
      </c>
      <c r="BN123">
        <v>110064</v>
      </c>
      <c r="BO123" s="135" t="s">
        <v>557</v>
      </c>
      <c r="BP123" s="82">
        <f>VLOOKUP(BM123,Tabla5[[centro3]:[c14]],2,FALSE)</f>
        <v>19228</v>
      </c>
    </row>
    <row r="124" spans="1:68" x14ac:dyDescent="0.3">
      <c r="A124" s="127">
        <v>110120</v>
      </c>
      <c r="B124" t="s">
        <v>588</v>
      </c>
      <c r="C124" s="128" t="s">
        <v>2774</v>
      </c>
      <c r="D124"/>
      <c r="E124" s="135">
        <v>110305</v>
      </c>
      <c r="F124" s="135" t="s">
        <v>503</v>
      </c>
      <c r="G124" s="128" t="s">
        <v>2775</v>
      </c>
      <c r="S124" s="136">
        <v>19228</v>
      </c>
      <c r="T124" s="137" t="s">
        <v>221</v>
      </c>
      <c r="U124" s="135">
        <v>110020</v>
      </c>
      <c r="V124" s="135" t="s">
        <v>564</v>
      </c>
      <c r="W124" s="135"/>
      <c r="X124" s="135">
        <v>110020</v>
      </c>
      <c r="Y124" s="135" t="s">
        <v>564</v>
      </c>
      <c r="Z124" s="135" t="s">
        <v>2773</v>
      </c>
      <c r="AA124" s="146" t="s">
        <v>1017</v>
      </c>
      <c r="AB124" s="135">
        <v>110020</v>
      </c>
      <c r="AC124" s="135">
        <v>19228</v>
      </c>
      <c r="AD124" s="150" t="s">
        <v>221</v>
      </c>
      <c r="AE124" s="138" t="s">
        <v>485</v>
      </c>
      <c r="AF124" s="82">
        <v>0</v>
      </c>
      <c r="AL124" s="135">
        <v>110503</v>
      </c>
      <c r="AX124" s="133" t="s">
        <v>7662</v>
      </c>
      <c r="BM124">
        <v>110302</v>
      </c>
      <c r="BN124">
        <v>110302</v>
      </c>
      <c r="BO124" s="135" t="s">
        <v>1199</v>
      </c>
      <c r="BP124" s="82">
        <f>VLOOKUP(BM124,Tabla5[[centro3]:[c14]],2,FALSE)</f>
        <v>19228</v>
      </c>
    </row>
    <row r="125" spans="1:68" x14ac:dyDescent="0.3">
      <c r="A125" s="127">
        <v>110164</v>
      </c>
      <c r="B125" t="s">
        <v>1191</v>
      </c>
      <c r="C125" s="128" t="s">
        <v>2773</v>
      </c>
      <c r="D125"/>
      <c r="E125" s="135">
        <v>110501</v>
      </c>
      <c r="F125" s="135" t="s">
        <v>1201</v>
      </c>
      <c r="G125" s="128" t="s">
        <v>2775</v>
      </c>
      <c r="S125" s="136">
        <v>19228</v>
      </c>
      <c r="T125" s="137" t="s">
        <v>62</v>
      </c>
      <c r="U125" s="135">
        <v>110021</v>
      </c>
      <c r="V125" s="135" t="s">
        <v>565</v>
      </c>
      <c r="W125" s="135"/>
      <c r="X125" s="135">
        <v>110021</v>
      </c>
      <c r="Y125" s="135" t="s">
        <v>565</v>
      </c>
      <c r="Z125" s="135" t="s">
        <v>2756</v>
      </c>
      <c r="AA125" s="146" t="s">
        <v>1018</v>
      </c>
      <c r="AB125" s="135">
        <v>110021</v>
      </c>
      <c r="AC125" s="135">
        <v>19228</v>
      </c>
      <c r="AD125" s="150" t="s">
        <v>62</v>
      </c>
      <c r="AE125" s="138" t="s">
        <v>485</v>
      </c>
      <c r="AF125" s="82">
        <v>0</v>
      </c>
      <c r="AL125" s="135">
        <v>110503</v>
      </c>
      <c r="AX125" s="134" t="s">
        <v>7669</v>
      </c>
      <c r="BM125">
        <v>110701</v>
      </c>
      <c r="BN125">
        <v>110701</v>
      </c>
      <c r="BO125" s="135" t="s">
        <v>487</v>
      </c>
      <c r="BP125" s="82">
        <f>VLOOKUP(BM125,Tabla5[[centro3]:[c14]],2,FALSE)</f>
        <v>19228</v>
      </c>
    </row>
    <row r="126" spans="1:68" x14ac:dyDescent="0.3">
      <c r="A126" s="127">
        <v>110219</v>
      </c>
      <c r="B126" t="s">
        <v>1196</v>
      </c>
      <c r="C126" s="128" t="s">
        <v>2764</v>
      </c>
      <c r="D126"/>
      <c r="E126" s="135">
        <v>110501</v>
      </c>
      <c r="F126" s="135" t="s">
        <v>1201</v>
      </c>
      <c r="G126" s="128" t="s">
        <v>2775</v>
      </c>
      <c r="S126" s="136">
        <v>19228</v>
      </c>
      <c r="T126" s="137" t="s">
        <v>239</v>
      </c>
      <c r="U126" s="135">
        <v>110023</v>
      </c>
      <c r="V126" s="135" t="s">
        <v>566</v>
      </c>
      <c r="W126" s="135"/>
      <c r="X126" s="135">
        <v>110023</v>
      </c>
      <c r="Y126" s="135" t="s">
        <v>566</v>
      </c>
      <c r="Z126" s="135" t="s">
        <v>2770</v>
      </c>
      <c r="AA126" s="146" t="s">
        <v>1019</v>
      </c>
      <c r="AB126" s="135">
        <v>110023</v>
      </c>
      <c r="AC126" s="135">
        <v>19228</v>
      </c>
      <c r="AD126" s="150" t="s">
        <v>239</v>
      </c>
      <c r="AE126" s="138" t="s">
        <v>485</v>
      </c>
      <c r="AF126" s="82">
        <v>0</v>
      </c>
      <c r="AL126" s="135">
        <v>110504</v>
      </c>
      <c r="AX126" s="133" t="s">
        <v>5446</v>
      </c>
      <c r="BM126">
        <v>999999</v>
      </c>
      <c r="BN126">
        <v>999999</v>
      </c>
      <c r="BO126" s="135" t="s">
        <v>498</v>
      </c>
      <c r="BP126" s="82">
        <f>VLOOKUP(BM126,Tabla5[[centro3]:[c14]],2,FALSE)</f>
        <v>5027</v>
      </c>
    </row>
    <row r="127" spans="1:68" x14ac:dyDescent="0.3">
      <c r="A127" s="127">
        <v>110060</v>
      </c>
      <c r="B127" t="s">
        <v>1181</v>
      </c>
      <c r="C127" s="128" t="s">
        <v>2770</v>
      </c>
      <c r="D127"/>
      <c r="E127" s="135">
        <v>110503</v>
      </c>
      <c r="F127" s="135" t="s">
        <v>522</v>
      </c>
      <c r="G127" s="128" t="s">
        <v>2775</v>
      </c>
      <c r="S127" s="136">
        <v>19228</v>
      </c>
      <c r="T127" s="137" t="s">
        <v>75</v>
      </c>
      <c r="U127" s="135">
        <v>110057</v>
      </c>
      <c r="V127" s="135" t="s">
        <v>568</v>
      </c>
      <c r="W127" s="135"/>
      <c r="X127" s="135">
        <v>110057</v>
      </c>
      <c r="Y127" s="135" t="s">
        <v>568</v>
      </c>
      <c r="Z127" s="135" t="s">
        <v>2760</v>
      </c>
      <c r="AA127" s="146" t="s">
        <v>1020</v>
      </c>
      <c r="AB127" s="135">
        <v>110057</v>
      </c>
      <c r="AC127" s="135">
        <v>19228</v>
      </c>
      <c r="AD127" s="150" t="s">
        <v>75</v>
      </c>
      <c r="AE127" s="138" t="s">
        <v>485</v>
      </c>
      <c r="AF127" s="82">
        <v>0</v>
      </c>
      <c r="AL127" s="135">
        <v>110504</v>
      </c>
      <c r="AX127" s="134" t="s">
        <v>7677</v>
      </c>
      <c r="BM127">
        <v>160002</v>
      </c>
      <c r="BN127">
        <v>160002</v>
      </c>
      <c r="BO127" s="135" t="s">
        <v>496</v>
      </c>
      <c r="BP127" s="82">
        <f>VLOOKUP(BM127,Tabla5[[centro3]:[c14]],2,FALSE)</f>
        <v>5027</v>
      </c>
    </row>
    <row r="128" spans="1:68" x14ac:dyDescent="0.3">
      <c r="A128" s="127">
        <v>310001</v>
      </c>
      <c r="B128" t="s">
        <v>1210</v>
      </c>
      <c r="C128" s="128" t="s">
        <v>2771</v>
      </c>
      <c r="D128"/>
      <c r="E128" s="135">
        <v>110503</v>
      </c>
      <c r="F128" s="135" t="s">
        <v>522</v>
      </c>
      <c r="G128" s="128" t="s">
        <v>2775</v>
      </c>
      <c r="S128" s="136">
        <v>19228</v>
      </c>
      <c r="T128" s="137" t="s">
        <v>158</v>
      </c>
      <c r="U128" s="135">
        <v>110056</v>
      </c>
      <c r="V128" s="135" t="s">
        <v>569</v>
      </c>
      <c r="W128" s="135"/>
      <c r="X128" s="135">
        <v>110056</v>
      </c>
      <c r="Y128" s="135" t="s">
        <v>569</v>
      </c>
      <c r="Z128" s="135" t="s">
        <v>2760</v>
      </c>
      <c r="AA128" s="146" t="s">
        <v>1021</v>
      </c>
      <c r="AB128" s="135">
        <v>110056</v>
      </c>
      <c r="AC128" s="135">
        <v>19228</v>
      </c>
      <c r="AD128" s="150" t="s">
        <v>158</v>
      </c>
      <c r="AE128" s="138" t="s">
        <v>485</v>
      </c>
      <c r="AF128" s="82">
        <v>0</v>
      </c>
      <c r="AL128" s="135">
        <v>110601</v>
      </c>
      <c r="AX128" s="133" t="s">
        <v>7683</v>
      </c>
      <c r="BM128">
        <v>777782</v>
      </c>
      <c r="BN128">
        <v>777782</v>
      </c>
      <c r="BO128" s="135" t="s">
        <v>1356</v>
      </c>
      <c r="BP128" s="82">
        <f>VLOOKUP(BM128,Tabla5[[centro3]:[c14]],2,FALSE)</f>
        <v>19228</v>
      </c>
    </row>
    <row r="129" spans="1:68" x14ac:dyDescent="0.3">
      <c r="A129" s="127">
        <v>310002</v>
      </c>
      <c r="B129" t="s">
        <v>1211</v>
      </c>
      <c r="C129" s="128" t="s">
        <v>2771</v>
      </c>
      <c r="D129"/>
      <c r="E129" s="135">
        <v>110503</v>
      </c>
      <c r="F129" s="135" t="s">
        <v>522</v>
      </c>
      <c r="G129" s="128" t="s">
        <v>2775</v>
      </c>
      <c r="S129" s="136">
        <v>19228</v>
      </c>
      <c r="T129" s="137" t="s">
        <v>164</v>
      </c>
      <c r="U129" s="135">
        <v>110183</v>
      </c>
      <c r="V129" s="135" t="s">
        <v>570</v>
      </c>
      <c r="W129" s="135"/>
      <c r="X129" s="135">
        <v>110183</v>
      </c>
      <c r="Y129" s="135" t="s">
        <v>570</v>
      </c>
      <c r="Z129" s="135" t="s">
        <v>2770</v>
      </c>
      <c r="AA129" s="146" t="s">
        <v>1022</v>
      </c>
      <c r="AB129" s="135">
        <v>110183</v>
      </c>
      <c r="AC129" s="135">
        <v>19228</v>
      </c>
      <c r="AD129" s="150" t="s">
        <v>164</v>
      </c>
      <c r="AE129" s="138" t="s">
        <v>485</v>
      </c>
      <c r="AF129" s="82">
        <v>0</v>
      </c>
      <c r="AL129" s="135">
        <v>110601</v>
      </c>
      <c r="AX129" s="134" t="s">
        <v>7691</v>
      </c>
      <c r="BM129">
        <v>340701</v>
      </c>
      <c r="BN129">
        <v>340701</v>
      </c>
      <c r="BO129" s="135" t="s">
        <v>492</v>
      </c>
      <c r="BP129" s="82">
        <f>VLOOKUP(BM129,Tabla5[[centro3]:[c14]],2,FALSE)</f>
        <v>19028</v>
      </c>
    </row>
    <row r="130" spans="1:68" x14ac:dyDescent="0.3">
      <c r="A130" s="127">
        <v>110057</v>
      </c>
      <c r="B130" t="s">
        <v>568</v>
      </c>
      <c r="C130" s="128" t="s">
        <v>2760</v>
      </c>
      <c r="D130"/>
      <c r="E130" s="135">
        <v>110504</v>
      </c>
      <c r="F130" s="135" t="s">
        <v>507</v>
      </c>
      <c r="G130" s="128" t="s">
        <v>2776</v>
      </c>
      <c r="S130" s="136">
        <v>19228</v>
      </c>
      <c r="T130" s="137" t="s">
        <v>294</v>
      </c>
      <c r="U130" s="135">
        <v>510006</v>
      </c>
      <c r="V130" s="135" t="s">
        <v>572</v>
      </c>
      <c r="W130" s="135"/>
      <c r="X130" s="135">
        <v>510006</v>
      </c>
      <c r="Y130" s="135" t="s">
        <v>572</v>
      </c>
      <c r="Z130" s="135" t="s">
        <v>2756</v>
      </c>
      <c r="AA130" s="146" t="s">
        <v>1023</v>
      </c>
      <c r="AB130" s="135">
        <v>510006</v>
      </c>
      <c r="AC130" s="135">
        <v>19228</v>
      </c>
      <c r="AD130" s="150" t="s">
        <v>294</v>
      </c>
      <c r="AE130" s="138" t="s">
        <v>485</v>
      </c>
      <c r="AF130" s="82">
        <v>0</v>
      </c>
      <c r="AL130" s="135">
        <v>110701</v>
      </c>
      <c r="AX130" s="133" t="s">
        <v>7691</v>
      </c>
      <c r="BM130">
        <v>110111</v>
      </c>
      <c r="BN130">
        <v>110111</v>
      </c>
      <c r="BO130" s="135" t="s">
        <v>1189</v>
      </c>
      <c r="BP130" s="82">
        <f>VLOOKUP(BM130,Tabla5[[centro3]:[c14]],2,FALSE)</f>
        <v>5027</v>
      </c>
    </row>
    <row r="131" spans="1:68" x14ac:dyDescent="0.3">
      <c r="A131" s="127">
        <v>110305</v>
      </c>
      <c r="B131" t="s">
        <v>503</v>
      </c>
      <c r="C131" s="128" t="s">
        <v>2771</v>
      </c>
      <c r="D131"/>
      <c r="E131" s="135">
        <v>110504</v>
      </c>
      <c r="F131" s="135" t="s">
        <v>507</v>
      </c>
      <c r="G131" s="128" t="s">
        <v>2776</v>
      </c>
      <c r="S131" s="136">
        <v>19228</v>
      </c>
      <c r="T131" s="137" t="s">
        <v>120</v>
      </c>
      <c r="U131" s="135">
        <v>510014</v>
      </c>
      <c r="V131" s="135" t="s">
        <v>1221</v>
      </c>
      <c r="W131" s="135"/>
      <c r="X131" s="135">
        <v>510014</v>
      </c>
      <c r="Y131" s="135" t="s">
        <v>1221</v>
      </c>
      <c r="Z131" s="135" t="s">
        <v>2760</v>
      </c>
      <c r="AA131" s="146" t="s">
        <v>1024</v>
      </c>
      <c r="AB131" s="135">
        <v>510014</v>
      </c>
      <c r="AC131" s="135">
        <v>19228</v>
      </c>
      <c r="AD131" s="150" t="s">
        <v>120</v>
      </c>
      <c r="AE131" s="138" t="s">
        <v>485</v>
      </c>
      <c r="AF131" s="82">
        <v>0</v>
      </c>
      <c r="AL131" s="135">
        <v>110701</v>
      </c>
      <c r="AX131" s="134" t="s">
        <v>7699</v>
      </c>
      <c r="BM131">
        <v>340016</v>
      </c>
      <c r="BN131">
        <v>340016</v>
      </c>
      <c r="BO131" s="135" t="s">
        <v>1469</v>
      </c>
      <c r="BP131" s="82">
        <f>VLOOKUP(BM131,Tabla5[[centro3]:[c14]],2,FALSE)</f>
        <v>5027</v>
      </c>
    </row>
    <row r="132" spans="1:68" x14ac:dyDescent="0.3">
      <c r="A132" s="127">
        <v>110001</v>
      </c>
      <c r="B132" t="s">
        <v>548</v>
      </c>
      <c r="C132" s="128" t="s">
        <v>2775</v>
      </c>
      <c r="D132"/>
      <c r="E132" s="135">
        <v>110601</v>
      </c>
      <c r="F132" s="135" t="s">
        <v>508</v>
      </c>
      <c r="G132" s="128" t="s">
        <v>2776</v>
      </c>
      <c r="S132" s="136">
        <v>19228</v>
      </c>
      <c r="T132" s="137" t="s">
        <v>204</v>
      </c>
      <c r="U132" s="135">
        <v>120017</v>
      </c>
      <c r="V132" s="135" t="s">
        <v>574</v>
      </c>
      <c r="W132" s="135"/>
      <c r="X132" s="135">
        <v>120017</v>
      </c>
      <c r="Y132" s="135" t="s">
        <v>574</v>
      </c>
      <c r="Z132" s="135" t="s">
        <v>2770</v>
      </c>
      <c r="AA132" s="146" t="s">
        <v>1025</v>
      </c>
      <c r="AB132" s="135">
        <v>120017</v>
      </c>
      <c r="AC132" s="135">
        <v>19228</v>
      </c>
      <c r="AD132" s="150" t="s">
        <v>204</v>
      </c>
      <c r="AE132" s="138" t="s">
        <v>485</v>
      </c>
      <c r="AF132" s="82">
        <v>0</v>
      </c>
      <c r="AL132" s="135">
        <v>110801</v>
      </c>
      <c r="AX132" s="133" t="s">
        <v>5453</v>
      </c>
      <c r="BM132">
        <v>510001</v>
      </c>
      <c r="BN132">
        <v>510001</v>
      </c>
      <c r="BO132" s="135" t="s">
        <v>560</v>
      </c>
      <c r="BP132" s="82">
        <f>VLOOKUP(BM132,Tabla5[[centro3]:[c14]],2,FALSE)</f>
        <v>5027</v>
      </c>
    </row>
    <row r="133" spans="1:68" x14ac:dyDescent="0.3">
      <c r="A133" s="127">
        <v>510012</v>
      </c>
      <c r="B133" t="s">
        <v>606</v>
      </c>
      <c r="C133" s="128" t="s">
        <v>2757</v>
      </c>
      <c r="D133"/>
      <c r="E133" s="135">
        <v>110601</v>
      </c>
      <c r="F133" s="135" t="s">
        <v>508</v>
      </c>
      <c r="G133" s="128" t="s">
        <v>2776</v>
      </c>
      <c r="S133" s="136">
        <v>19228</v>
      </c>
      <c r="T133" s="137" t="s">
        <v>125</v>
      </c>
      <c r="U133" s="135">
        <v>110061</v>
      </c>
      <c r="V133" s="135" t="s">
        <v>1182</v>
      </c>
      <c r="W133" s="135"/>
      <c r="X133" s="135">
        <v>110061</v>
      </c>
      <c r="Y133" s="135" t="s">
        <v>1182</v>
      </c>
      <c r="Z133" s="135" t="s">
        <v>2772</v>
      </c>
      <c r="AA133" s="146" t="s">
        <v>1026</v>
      </c>
      <c r="AB133" s="135">
        <v>110061</v>
      </c>
      <c r="AC133" s="135">
        <v>19228</v>
      </c>
      <c r="AD133" s="150" t="s">
        <v>125</v>
      </c>
      <c r="AE133" s="138" t="s">
        <v>485</v>
      </c>
      <c r="AF133" s="82">
        <v>0</v>
      </c>
      <c r="AL133" s="135">
        <v>110801</v>
      </c>
      <c r="AX133" s="134" t="s">
        <v>3159</v>
      </c>
      <c r="BM133">
        <v>110026</v>
      </c>
      <c r="BN133">
        <v>110026</v>
      </c>
      <c r="BO133" s="135" t="s">
        <v>561</v>
      </c>
      <c r="BP133" s="82">
        <f>VLOOKUP(BM133,Tabla5[[centro3]:[c14]],2,FALSE)</f>
        <v>19228</v>
      </c>
    </row>
    <row r="134" spans="1:68" x14ac:dyDescent="0.3">
      <c r="A134" s="127">
        <v>110701</v>
      </c>
      <c r="B134" t="s">
        <v>487</v>
      </c>
      <c r="C134" s="128" t="s">
        <v>2771</v>
      </c>
      <c r="D134"/>
      <c r="E134" s="135">
        <v>110701</v>
      </c>
      <c r="F134" s="135" t="s">
        <v>487</v>
      </c>
      <c r="G134" s="128" t="s">
        <v>2776</v>
      </c>
      <c r="S134" s="136">
        <v>19228</v>
      </c>
      <c r="T134" s="137" t="s">
        <v>443</v>
      </c>
      <c r="U134" s="135">
        <v>510015</v>
      </c>
      <c r="V134" s="135" t="s">
        <v>577</v>
      </c>
      <c r="W134" s="135"/>
      <c r="X134" s="135">
        <v>510015</v>
      </c>
      <c r="Y134" s="135" t="s">
        <v>577</v>
      </c>
      <c r="Z134" s="135" t="s">
        <v>2756</v>
      </c>
      <c r="AA134" s="146" t="s">
        <v>1027</v>
      </c>
      <c r="AB134" s="135">
        <v>510015</v>
      </c>
      <c r="AC134" s="135">
        <v>19228</v>
      </c>
      <c r="AD134" s="150" t="s">
        <v>443</v>
      </c>
      <c r="AE134" s="138" t="s">
        <v>485</v>
      </c>
      <c r="AF134" s="82">
        <v>0</v>
      </c>
      <c r="AL134" s="135">
        <v>110803</v>
      </c>
      <c r="AX134" s="133" t="s">
        <v>7705</v>
      </c>
      <c r="BM134">
        <v>510013</v>
      </c>
      <c r="BN134">
        <v>510013</v>
      </c>
      <c r="BO134" s="135" t="s">
        <v>562</v>
      </c>
      <c r="BP134" s="82">
        <f>VLOOKUP(BM134,Tabla5[[centro3]:[c14]],2,FALSE)</f>
        <v>19228</v>
      </c>
    </row>
    <row r="135" spans="1:68" x14ac:dyDescent="0.3">
      <c r="A135" s="127">
        <v>340701</v>
      </c>
      <c r="B135" t="s">
        <v>492</v>
      </c>
      <c r="C135" s="128" t="s">
        <v>2771</v>
      </c>
      <c r="D135"/>
      <c r="E135" s="135">
        <v>110701</v>
      </c>
      <c r="F135" s="135" t="s">
        <v>487</v>
      </c>
      <c r="G135" s="128" t="s">
        <v>2776</v>
      </c>
      <c r="S135" s="136">
        <v>19228</v>
      </c>
      <c r="T135" s="137" t="s">
        <v>227</v>
      </c>
      <c r="U135" s="135">
        <v>510009</v>
      </c>
      <c r="V135" s="135" t="s">
        <v>578</v>
      </c>
      <c r="W135" s="135"/>
      <c r="X135" s="135">
        <v>510009</v>
      </c>
      <c r="Y135" s="135" t="s">
        <v>578</v>
      </c>
      <c r="Z135" s="135" t="s">
        <v>2756</v>
      </c>
      <c r="AA135" s="146" t="s">
        <v>1028</v>
      </c>
      <c r="AB135" s="135">
        <v>510009</v>
      </c>
      <c r="AC135" s="135">
        <v>19228</v>
      </c>
      <c r="AD135" s="150" t="s">
        <v>227</v>
      </c>
      <c r="AE135" s="138" t="s">
        <v>485</v>
      </c>
      <c r="AF135" s="82">
        <v>0</v>
      </c>
      <c r="AL135" s="135">
        <v>110805</v>
      </c>
      <c r="AX135" s="134" t="s">
        <v>7712</v>
      </c>
      <c r="BM135">
        <v>100075</v>
      </c>
      <c r="BN135">
        <v>100075</v>
      </c>
      <c r="BO135" s="135" t="s">
        <v>563</v>
      </c>
      <c r="BP135" s="82">
        <f>VLOOKUP(BM135,Tabla5[[centro3]:[c14]],2,FALSE)</f>
        <v>19228</v>
      </c>
    </row>
    <row r="136" spans="1:68" x14ac:dyDescent="0.3">
      <c r="A136" s="127">
        <v>340401</v>
      </c>
      <c r="B136" t="s">
        <v>493</v>
      </c>
      <c r="C136" s="128" t="s">
        <v>2762</v>
      </c>
      <c r="D136"/>
      <c r="E136" s="135">
        <v>110801</v>
      </c>
      <c r="F136" s="135" t="s">
        <v>1202</v>
      </c>
      <c r="G136" s="128" t="s">
        <v>2776</v>
      </c>
      <c r="S136" s="136">
        <v>19228</v>
      </c>
      <c r="T136" s="137" t="s">
        <v>131</v>
      </c>
      <c r="U136" s="135">
        <v>110030</v>
      </c>
      <c r="V136" s="135" t="s">
        <v>579</v>
      </c>
      <c r="W136" s="135"/>
      <c r="X136" s="135">
        <v>110030</v>
      </c>
      <c r="Y136" s="135" t="s">
        <v>579</v>
      </c>
      <c r="Z136" s="135" t="s">
        <v>2756</v>
      </c>
      <c r="AA136" s="146" t="s">
        <v>1029</v>
      </c>
      <c r="AB136" s="135">
        <v>110030</v>
      </c>
      <c r="AC136" s="135">
        <v>19228</v>
      </c>
      <c r="AD136" s="150" t="s">
        <v>131</v>
      </c>
      <c r="AE136" s="138" t="s">
        <v>485</v>
      </c>
      <c r="AF136" s="82">
        <v>0</v>
      </c>
      <c r="AL136" s="135">
        <v>110805</v>
      </c>
      <c r="AX136" s="133" t="s">
        <v>5459</v>
      </c>
      <c r="BM136">
        <v>110020</v>
      </c>
      <c r="BN136">
        <v>110020</v>
      </c>
      <c r="BO136" s="135" t="s">
        <v>564</v>
      </c>
      <c r="BP136" s="82">
        <f>VLOOKUP(BM136,Tabla5[[centro3]:[c14]],2,FALSE)</f>
        <v>19228</v>
      </c>
    </row>
    <row r="137" spans="1:68" x14ac:dyDescent="0.3">
      <c r="A137" s="127">
        <v>110002</v>
      </c>
      <c r="B137" t="s">
        <v>1175</v>
      </c>
      <c r="C137" s="128" t="s">
        <v>2758</v>
      </c>
      <c r="D137"/>
      <c r="E137" s="135">
        <v>110801</v>
      </c>
      <c r="F137" s="135" t="s">
        <v>1202</v>
      </c>
      <c r="G137" s="128" t="s">
        <v>2776</v>
      </c>
      <c r="S137" s="136">
        <v>19228</v>
      </c>
      <c r="T137" s="137" t="s">
        <v>142</v>
      </c>
      <c r="U137" s="135">
        <v>110084</v>
      </c>
      <c r="V137" s="135" t="s">
        <v>1186</v>
      </c>
      <c r="W137" s="135"/>
      <c r="X137" s="135">
        <v>110084</v>
      </c>
      <c r="Y137" s="135" t="s">
        <v>1186</v>
      </c>
      <c r="Z137" s="135" t="s">
        <v>2763</v>
      </c>
      <c r="AA137" s="146" t="s">
        <v>1030</v>
      </c>
      <c r="AB137" s="135">
        <v>110084</v>
      </c>
      <c r="AC137" s="135">
        <v>19228</v>
      </c>
      <c r="AD137" s="150" t="s">
        <v>142</v>
      </c>
      <c r="AE137" s="138" t="s">
        <v>485</v>
      </c>
      <c r="AF137" s="82">
        <v>0</v>
      </c>
      <c r="AL137" s="135">
        <v>110807</v>
      </c>
      <c r="AX137" s="134" t="s">
        <v>5466</v>
      </c>
      <c r="BM137">
        <v>110004</v>
      </c>
      <c r="BN137">
        <v>110004</v>
      </c>
      <c r="BO137" s="135" t="s">
        <v>246</v>
      </c>
      <c r="BP137" s="82">
        <f>VLOOKUP(BM137,Tabla5[[centro3]:[c14]],2,FALSE)</f>
        <v>19228</v>
      </c>
    </row>
    <row r="138" spans="1:68" x14ac:dyDescent="0.3">
      <c r="A138" s="127">
        <v>160004</v>
      </c>
      <c r="B138" t="s">
        <v>1209</v>
      </c>
      <c r="C138" s="128" t="s">
        <v>2775</v>
      </c>
      <c r="D138"/>
      <c r="E138" s="135">
        <v>110803</v>
      </c>
      <c r="F138" s="135" t="s">
        <v>521</v>
      </c>
      <c r="G138" s="128" t="s">
        <v>2776</v>
      </c>
      <c r="S138" s="140">
        <v>19228</v>
      </c>
      <c r="T138" s="137" t="s">
        <v>119</v>
      </c>
      <c r="U138" s="135">
        <v>110032</v>
      </c>
      <c r="V138" s="135" t="s">
        <v>582</v>
      </c>
      <c r="W138" s="135"/>
      <c r="X138" s="135">
        <v>110032</v>
      </c>
      <c r="Y138" s="135" t="s">
        <v>582</v>
      </c>
      <c r="Z138" s="135" t="s">
        <v>2770</v>
      </c>
      <c r="AA138" s="146" t="s">
        <v>1031</v>
      </c>
      <c r="AB138" s="135">
        <v>110032</v>
      </c>
      <c r="AC138" s="135">
        <v>19228</v>
      </c>
      <c r="AD138" s="150" t="s">
        <v>119</v>
      </c>
      <c r="AE138" s="138" t="s">
        <v>485</v>
      </c>
      <c r="AF138" s="82">
        <v>0</v>
      </c>
      <c r="AL138" s="135">
        <v>110807</v>
      </c>
      <c r="AX138" s="133" t="s">
        <v>7719</v>
      </c>
      <c r="BM138">
        <v>110021</v>
      </c>
      <c r="BN138">
        <v>110021</v>
      </c>
      <c r="BO138" s="135" t="s">
        <v>565</v>
      </c>
      <c r="BP138" s="82">
        <f>VLOOKUP(BM138,Tabla5[[centro3]:[c14]],2,FALSE)</f>
        <v>19228</v>
      </c>
    </row>
    <row r="139" spans="1:68" x14ac:dyDescent="0.3">
      <c r="A139" s="127">
        <v>110191</v>
      </c>
      <c r="B139" t="s">
        <v>1192</v>
      </c>
      <c r="C139" s="128" t="s">
        <v>2764</v>
      </c>
      <c r="D139"/>
      <c r="E139" s="135">
        <v>110805</v>
      </c>
      <c r="F139" s="135" t="s">
        <v>505</v>
      </c>
      <c r="G139" s="128" t="s">
        <v>2776</v>
      </c>
      <c r="S139" s="136">
        <v>19228</v>
      </c>
      <c r="T139" s="137" t="s">
        <v>71</v>
      </c>
      <c r="U139" s="135">
        <v>110060</v>
      </c>
      <c r="V139" s="135" t="s">
        <v>1181</v>
      </c>
      <c r="W139" s="135"/>
      <c r="X139" s="135">
        <v>110060</v>
      </c>
      <c r="Y139" s="135" t="s">
        <v>1181</v>
      </c>
      <c r="Z139" s="135" t="s">
        <v>2770</v>
      </c>
      <c r="AA139" s="146" t="s">
        <v>1032</v>
      </c>
      <c r="AB139" s="135">
        <v>110060</v>
      </c>
      <c r="AC139" s="135">
        <v>19228</v>
      </c>
      <c r="AD139" s="150" t="s">
        <v>71</v>
      </c>
      <c r="AE139" s="138" t="s">
        <v>485</v>
      </c>
      <c r="AF139" s="82">
        <v>0</v>
      </c>
      <c r="AL139" s="135">
        <v>110807</v>
      </c>
      <c r="AX139" s="134" t="s">
        <v>7726</v>
      </c>
      <c r="BM139">
        <v>110023</v>
      </c>
      <c r="BN139">
        <v>110023</v>
      </c>
      <c r="BO139" s="135" t="s">
        <v>566</v>
      </c>
      <c r="BP139" s="82">
        <f>VLOOKUP(BM139,Tabla5[[centro3]:[c14]],2,FALSE)</f>
        <v>19228</v>
      </c>
    </row>
    <row r="140" spans="1:68" x14ac:dyDescent="0.3">
      <c r="A140" s="127">
        <v>110004</v>
      </c>
      <c r="B140" t="s">
        <v>246</v>
      </c>
      <c r="C140" s="128" t="s">
        <v>2773</v>
      </c>
      <c r="D140"/>
      <c r="E140" s="135">
        <v>110805</v>
      </c>
      <c r="F140" s="135" t="s">
        <v>505</v>
      </c>
      <c r="G140" s="128" t="s">
        <v>2776</v>
      </c>
      <c r="S140" s="136">
        <v>19228</v>
      </c>
      <c r="T140" s="137" t="s">
        <v>272</v>
      </c>
      <c r="U140" s="135">
        <v>350002</v>
      </c>
      <c r="V140" s="135" t="s">
        <v>583</v>
      </c>
      <c r="W140" s="135"/>
      <c r="X140" s="135">
        <v>350002</v>
      </c>
      <c r="Y140" s="135" t="s">
        <v>583</v>
      </c>
      <c r="Z140" s="135" t="s">
        <v>2762</v>
      </c>
      <c r="AA140" s="146" t="s">
        <v>1033</v>
      </c>
      <c r="AB140" s="135">
        <v>350002</v>
      </c>
      <c r="AC140" s="135">
        <v>19228</v>
      </c>
      <c r="AD140" s="150" t="s">
        <v>272</v>
      </c>
      <c r="AE140" s="138" t="s">
        <v>485</v>
      </c>
      <c r="AF140" s="82">
        <v>0</v>
      </c>
      <c r="AL140" s="135">
        <v>120001</v>
      </c>
      <c r="AX140" s="133" t="s">
        <v>1256</v>
      </c>
      <c r="BM140">
        <v>110057</v>
      </c>
      <c r="BN140">
        <v>110057</v>
      </c>
      <c r="BO140" s="135" t="s">
        <v>568</v>
      </c>
      <c r="BP140" s="82">
        <f>VLOOKUP(BM140,Tabla5[[centro3]:[c14]],2,FALSE)</f>
        <v>19228</v>
      </c>
    </row>
    <row r="141" spans="1:68" x14ac:dyDescent="0.3">
      <c r="A141" s="127">
        <v>110108</v>
      </c>
      <c r="B141" t="s">
        <v>626</v>
      </c>
      <c r="C141" s="128" t="s">
        <v>2776</v>
      </c>
      <c r="D141"/>
      <c r="E141" s="135">
        <v>110807</v>
      </c>
      <c r="F141" s="135" t="s">
        <v>510</v>
      </c>
      <c r="G141" s="128" t="s">
        <v>2776</v>
      </c>
      <c r="S141" s="140">
        <v>19228</v>
      </c>
      <c r="T141" s="137" t="s">
        <v>165</v>
      </c>
      <c r="U141" s="135">
        <v>110070</v>
      </c>
      <c r="V141" s="135" t="s">
        <v>1185</v>
      </c>
      <c r="W141" s="135"/>
      <c r="X141" s="135">
        <v>110070</v>
      </c>
      <c r="Y141" s="135" t="s">
        <v>1185</v>
      </c>
      <c r="Z141" s="135" t="s">
        <v>2777</v>
      </c>
      <c r="AA141" s="146" t="s">
        <v>1034</v>
      </c>
      <c r="AB141" s="135">
        <v>110070</v>
      </c>
      <c r="AC141" s="135">
        <v>19228</v>
      </c>
      <c r="AD141" s="150" t="s">
        <v>165</v>
      </c>
      <c r="AE141" s="138" t="s">
        <v>485</v>
      </c>
      <c r="AF141" s="82">
        <v>0</v>
      </c>
      <c r="AL141" s="135">
        <v>120001</v>
      </c>
      <c r="AX141" s="134" t="s">
        <v>3165</v>
      </c>
      <c r="BM141">
        <v>110056</v>
      </c>
      <c r="BN141">
        <v>110056</v>
      </c>
      <c r="BO141" s="135" t="s">
        <v>569</v>
      </c>
      <c r="BP141" s="82">
        <f>VLOOKUP(BM141,Tabla5[[centro3]:[c14]],2,FALSE)</f>
        <v>19228</v>
      </c>
    </row>
    <row r="142" spans="1:68" x14ac:dyDescent="0.3">
      <c r="A142" s="127">
        <v>120100</v>
      </c>
      <c r="B142" t="s">
        <v>1205</v>
      </c>
      <c r="C142" s="128" t="s">
        <v>2762</v>
      </c>
      <c r="D142"/>
      <c r="E142" s="135">
        <v>110807</v>
      </c>
      <c r="F142" s="135" t="s">
        <v>510</v>
      </c>
      <c r="G142" s="128" t="s">
        <v>2776</v>
      </c>
      <c r="S142" s="136">
        <v>19228</v>
      </c>
      <c r="T142" s="137" t="s">
        <v>161</v>
      </c>
      <c r="U142" s="135">
        <v>110066</v>
      </c>
      <c r="V142" s="135" t="s">
        <v>1183</v>
      </c>
      <c r="W142" s="135"/>
      <c r="X142" s="135">
        <v>110066</v>
      </c>
      <c r="Y142" s="135" t="s">
        <v>1183</v>
      </c>
      <c r="Z142" s="135" t="s">
        <v>2773</v>
      </c>
      <c r="AA142" s="146" t="s">
        <v>1035</v>
      </c>
      <c r="AB142" s="135">
        <v>110066</v>
      </c>
      <c r="AC142" s="135">
        <v>19228</v>
      </c>
      <c r="AD142" s="150" t="s">
        <v>161</v>
      </c>
      <c r="AE142" s="138" t="s">
        <v>485</v>
      </c>
      <c r="AF142" s="82">
        <v>0</v>
      </c>
      <c r="AL142" s="135">
        <v>120008</v>
      </c>
      <c r="AX142" s="133" t="s">
        <v>5473</v>
      </c>
      <c r="BM142">
        <v>110183</v>
      </c>
      <c r="BN142">
        <v>110183</v>
      </c>
      <c r="BO142" s="135" t="s">
        <v>570</v>
      </c>
      <c r="BP142" s="82">
        <f>VLOOKUP(BM142,Tabla5[[centro3]:[c14]],2,FALSE)</f>
        <v>19228</v>
      </c>
    </row>
    <row r="143" spans="1:68" x14ac:dyDescent="0.3">
      <c r="A143" s="127">
        <v>110032</v>
      </c>
      <c r="B143" t="s">
        <v>582</v>
      </c>
      <c r="C143" s="128" t="s">
        <v>2770</v>
      </c>
      <c r="D143"/>
      <c r="E143" s="135">
        <v>110807</v>
      </c>
      <c r="F143" s="135" t="s">
        <v>510</v>
      </c>
      <c r="G143" s="128" t="s">
        <v>2776</v>
      </c>
      <c r="S143" s="136">
        <v>19228</v>
      </c>
      <c r="T143" s="137" t="s">
        <v>414</v>
      </c>
      <c r="U143" s="135">
        <v>510005</v>
      </c>
      <c r="V143" s="135" t="s">
        <v>586</v>
      </c>
      <c r="W143" s="135"/>
      <c r="X143" s="135">
        <v>510005</v>
      </c>
      <c r="Y143" s="135" t="s">
        <v>586</v>
      </c>
      <c r="Z143" s="135" t="s">
        <v>2756</v>
      </c>
      <c r="AA143" s="146" t="s">
        <v>1036</v>
      </c>
      <c r="AB143" s="135">
        <v>510005</v>
      </c>
      <c r="AC143" s="135">
        <v>19228</v>
      </c>
      <c r="AD143" s="150" t="s">
        <v>414</v>
      </c>
      <c r="AE143" s="138" t="s">
        <v>485</v>
      </c>
      <c r="AF143" s="82">
        <v>0</v>
      </c>
      <c r="AL143" s="135">
        <v>120008</v>
      </c>
      <c r="AX143" s="134" t="s">
        <v>5480</v>
      </c>
      <c r="BM143">
        <v>510006</v>
      </c>
      <c r="BN143">
        <v>510006</v>
      </c>
      <c r="BO143" s="135" t="s">
        <v>572</v>
      </c>
      <c r="BP143" s="82">
        <f>VLOOKUP(BM143,Tabla5[[centro3]:[c14]],2,FALSE)</f>
        <v>5027</v>
      </c>
    </row>
    <row r="144" spans="1:68" x14ac:dyDescent="0.3">
      <c r="A144" s="129">
        <v>110018</v>
      </c>
      <c r="B144" t="s">
        <v>643</v>
      </c>
      <c r="C144" s="128" t="s">
        <v>2769</v>
      </c>
      <c r="D144"/>
      <c r="E144" s="135">
        <v>120001</v>
      </c>
      <c r="F144" s="135" t="s">
        <v>950</v>
      </c>
      <c r="G144" s="128" t="s">
        <v>2777</v>
      </c>
      <c r="S144" s="136">
        <v>19228</v>
      </c>
      <c r="T144" s="137" t="s">
        <v>159</v>
      </c>
      <c r="U144" s="135">
        <v>110091</v>
      </c>
      <c r="V144" s="135" t="s">
        <v>587</v>
      </c>
      <c r="W144" s="135"/>
      <c r="X144" s="135">
        <v>110091</v>
      </c>
      <c r="Y144" s="135" t="s">
        <v>587</v>
      </c>
      <c r="Z144" s="135" t="s">
        <v>2756</v>
      </c>
      <c r="AA144" s="146" t="s">
        <v>1037</v>
      </c>
      <c r="AB144" s="135">
        <v>110091</v>
      </c>
      <c r="AC144" s="135">
        <v>19228</v>
      </c>
      <c r="AD144" s="150" t="s">
        <v>159</v>
      </c>
      <c r="AE144" s="138" t="s">
        <v>485</v>
      </c>
      <c r="AF144" s="82">
        <v>0</v>
      </c>
      <c r="AL144" s="135">
        <v>120009</v>
      </c>
      <c r="AX144" s="133" t="s">
        <v>7732</v>
      </c>
      <c r="BM144">
        <v>510014</v>
      </c>
      <c r="BN144">
        <v>510014</v>
      </c>
      <c r="BO144" s="135" t="s">
        <v>1221</v>
      </c>
      <c r="BP144" s="82">
        <f>VLOOKUP(BM144,Tabla5[[centro3]:[c14]],2,FALSE)</f>
        <v>5027</v>
      </c>
    </row>
    <row r="145" spans="1:68" x14ac:dyDescent="0.3">
      <c r="A145" s="129">
        <v>110216</v>
      </c>
      <c r="B145" t="s">
        <v>622</v>
      </c>
      <c r="C145" s="128" t="s">
        <v>2756</v>
      </c>
      <c r="D145"/>
      <c r="E145" s="135">
        <v>120001</v>
      </c>
      <c r="F145" s="135" t="s">
        <v>553</v>
      </c>
      <c r="G145" s="128" t="s">
        <v>2777</v>
      </c>
      <c r="S145" s="136">
        <v>19228</v>
      </c>
      <c r="T145" s="137" t="s">
        <v>312</v>
      </c>
      <c r="U145" s="135">
        <v>110120</v>
      </c>
      <c r="V145" s="135" t="s">
        <v>588</v>
      </c>
      <c r="W145" s="135"/>
      <c r="X145" s="135">
        <v>110120</v>
      </c>
      <c r="Y145" s="135" t="s">
        <v>588</v>
      </c>
      <c r="Z145" s="135" t="s">
        <v>2774</v>
      </c>
      <c r="AA145" s="146" t="s">
        <v>1038</v>
      </c>
      <c r="AB145" s="135">
        <v>110120</v>
      </c>
      <c r="AC145" s="135">
        <v>19228</v>
      </c>
      <c r="AD145" s="150" t="s">
        <v>312</v>
      </c>
      <c r="AE145" s="138" t="s">
        <v>485</v>
      </c>
      <c r="AF145" s="82">
        <v>0</v>
      </c>
      <c r="AL145" s="135">
        <v>120017</v>
      </c>
      <c r="AX145" s="134" t="s">
        <v>7732</v>
      </c>
      <c r="BM145">
        <v>120008</v>
      </c>
      <c r="BN145">
        <v>120008</v>
      </c>
      <c r="BO145" s="135" t="s">
        <v>549</v>
      </c>
      <c r="BP145" s="82">
        <f>VLOOKUP(BM145,Tabla5[[centro3]:[c14]],2,FALSE)</f>
        <v>5027</v>
      </c>
    </row>
    <row r="146" spans="1:68" x14ac:dyDescent="0.3">
      <c r="A146" s="129">
        <v>110217</v>
      </c>
      <c r="B146" t="s">
        <v>1195</v>
      </c>
      <c r="C146" s="128" t="s">
        <v>2776</v>
      </c>
      <c r="D146"/>
      <c r="E146" s="135">
        <v>120008</v>
      </c>
      <c r="F146" s="135" t="s">
        <v>962</v>
      </c>
      <c r="G146" s="128" t="s">
        <v>2777</v>
      </c>
      <c r="S146" s="136">
        <v>19228</v>
      </c>
      <c r="T146" s="137" t="s">
        <v>129</v>
      </c>
      <c r="U146" s="135">
        <v>120009</v>
      </c>
      <c r="V146" s="135" t="s">
        <v>128</v>
      </c>
      <c r="W146" s="135"/>
      <c r="X146" s="135">
        <v>120009</v>
      </c>
      <c r="Y146" s="135" t="s">
        <v>128</v>
      </c>
      <c r="Z146" s="135" t="s">
        <v>2777</v>
      </c>
      <c r="AA146" s="146" t="s">
        <v>1039</v>
      </c>
      <c r="AB146" s="135">
        <v>120009</v>
      </c>
      <c r="AC146" s="135">
        <v>19228</v>
      </c>
      <c r="AD146" s="150" t="s">
        <v>129</v>
      </c>
      <c r="AE146" s="138" t="s">
        <v>485</v>
      </c>
      <c r="AF146" s="82">
        <v>0</v>
      </c>
      <c r="AL146" s="135">
        <v>120027</v>
      </c>
      <c r="AX146" s="133" t="s">
        <v>7739</v>
      </c>
      <c r="BM146">
        <v>120017</v>
      </c>
      <c r="BN146">
        <v>120017</v>
      </c>
      <c r="BO146" s="135" t="s">
        <v>574</v>
      </c>
      <c r="BP146" s="82">
        <f>VLOOKUP(BM146,Tabla5[[centro3]:[c14]],2,FALSE)</f>
        <v>19228</v>
      </c>
    </row>
    <row r="147" spans="1:68" x14ac:dyDescent="0.3">
      <c r="A147" s="129">
        <v>110220</v>
      </c>
      <c r="B147" t="s">
        <v>546</v>
      </c>
      <c r="C147" s="128" t="s">
        <v>2765</v>
      </c>
      <c r="D147"/>
      <c r="E147" s="135">
        <v>120008</v>
      </c>
      <c r="F147" s="135" t="s">
        <v>549</v>
      </c>
      <c r="G147" s="128" t="s">
        <v>2777</v>
      </c>
      <c r="S147" s="136">
        <v>19228</v>
      </c>
      <c r="T147" s="137" t="s">
        <v>41</v>
      </c>
      <c r="U147" s="135">
        <v>120027</v>
      </c>
      <c r="V147" s="135" t="s">
        <v>39</v>
      </c>
      <c r="W147" s="135"/>
      <c r="X147" s="135">
        <v>120027</v>
      </c>
      <c r="Y147" s="135" t="s">
        <v>39</v>
      </c>
      <c r="Z147" s="135" t="s">
        <v>2777</v>
      </c>
      <c r="AA147" s="146" t="s">
        <v>1040</v>
      </c>
      <c r="AB147" s="135">
        <v>120027</v>
      </c>
      <c r="AC147" s="135">
        <v>19228</v>
      </c>
      <c r="AD147" s="150" t="s">
        <v>41</v>
      </c>
      <c r="AE147" s="138" t="s">
        <v>485</v>
      </c>
      <c r="AF147" s="82">
        <v>0</v>
      </c>
      <c r="AL147" s="135">
        <v>120027</v>
      </c>
      <c r="AX147" s="134" t="s">
        <v>3173</v>
      </c>
      <c r="BM147">
        <v>110061</v>
      </c>
      <c r="BN147">
        <v>110061</v>
      </c>
      <c r="BO147" s="135" t="s">
        <v>1182</v>
      </c>
      <c r="BP147" s="82">
        <f>VLOOKUP(BM147,Tabla5[[centro3]:[c14]],2,FALSE)</f>
        <v>19228</v>
      </c>
    </row>
    <row r="148" spans="1:68" x14ac:dyDescent="0.3">
      <c r="A148" s="129">
        <v>110221</v>
      </c>
      <c r="B148" t="s">
        <v>630</v>
      </c>
      <c r="C148" s="128" t="s">
        <v>2776</v>
      </c>
      <c r="D148"/>
      <c r="E148" s="135">
        <v>120009</v>
      </c>
      <c r="F148" s="135" t="s">
        <v>128</v>
      </c>
      <c r="G148" s="128" t="s">
        <v>2777</v>
      </c>
      <c r="S148" s="136">
        <v>19228</v>
      </c>
      <c r="T148" s="137" t="s">
        <v>247</v>
      </c>
      <c r="U148" s="135">
        <v>888888</v>
      </c>
      <c r="V148" s="135" t="s">
        <v>589</v>
      </c>
      <c r="W148" s="135"/>
      <c r="X148" s="135">
        <v>888888</v>
      </c>
      <c r="Y148" s="135" t="s">
        <v>589</v>
      </c>
      <c r="Z148" s="135" t="s">
        <v>2766</v>
      </c>
      <c r="AA148" s="146" t="s">
        <v>1041</v>
      </c>
      <c r="AB148" s="135">
        <v>888888</v>
      </c>
      <c r="AC148" s="135">
        <v>19228</v>
      </c>
      <c r="AD148" s="150" t="s">
        <v>247</v>
      </c>
      <c r="AE148" s="138" t="s">
        <v>485</v>
      </c>
      <c r="AF148" s="82">
        <v>0</v>
      </c>
      <c r="AL148" s="135">
        <v>120028</v>
      </c>
      <c r="AX148" s="133" t="s">
        <v>7745</v>
      </c>
      <c r="BM148">
        <v>510015</v>
      </c>
      <c r="BN148">
        <v>510015</v>
      </c>
      <c r="BO148" s="135" t="s">
        <v>577</v>
      </c>
      <c r="BP148" s="82">
        <f>VLOOKUP(BM148,Tabla5[[centro3]:[c14]],2,FALSE)</f>
        <v>19228</v>
      </c>
    </row>
    <row r="149" spans="1:68" x14ac:dyDescent="0.3">
      <c r="A149" s="129">
        <v>340005</v>
      </c>
      <c r="B149" t="s">
        <v>1214</v>
      </c>
      <c r="C149" s="128">
        <v>0</v>
      </c>
      <c r="D149"/>
      <c r="E149" s="135">
        <v>120017</v>
      </c>
      <c r="F149" s="135" t="s">
        <v>574</v>
      </c>
      <c r="G149" s="128" t="s">
        <v>2777</v>
      </c>
      <c r="S149" s="136">
        <v>19228</v>
      </c>
      <c r="T149" s="137" t="s">
        <v>302</v>
      </c>
      <c r="U149" s="135">
        <v>340011</v>
      </c>
      <c r="V149" s="135" t="s">
        <v>301</v>
      </c>
      <c r="W149" s="135"/>
      <c r="X149" s="135">
        <v>340011</v>
      </c>
      <c r="Y149" s="135" t="s">
        <v>301</v>
      </c>
      <c r="Z149" s="135" t="s">
        <v>2777</v>
      </c>
      <c r="AA149" s="146" t="s">
        <v>1042</v>
      </c>
      <c r="AB149" s="135">
        <v>340011</v>
      </c>
      <c r="AC149" s="135">
        <v>19228</v>
      </c>
      <c r="AD149" s="150" t="s">
        <v>302</v>
      </c>
      <c r="AE149" s="138" t="s">
        <v>485</v>
      </c>
      <c r="AF149" s="82">
        <v>0</v>
      </c>
      <c r="AL149" s="135">
        <v>120029</v>
      </c>
      <c r="AX149" s="134" t="s">
        <v>1337</v>
      </c>
      <c r="BM149">
        <v>510009</v>
      </c>
      <c r="BN149">
        <v>510009</v>
      </c>
      <c r="BO149" s="135" t="s">
        <v>578</v>
      </c>
      <c r="BP149" s="82">
        <f>VLOOKUP(BM149,Tabla5[[centro3]:[c14]],2,FALSE)</f>
        <v>5027</v>
      </c>
    </row>
    <row r="150" spans="1:68" x14ac:dyDescent="0.3">
      <c r="A150" s="129">
        <v>340070</v>
      </c>
      <c r="B150" t="s">
        <v>607</v>
      </c>
      <c r="C150" s="128" t="s">
        <v>2756</v>
      </c>
      <c r="D150"/>
      <c r="E150" s="135">
        <v>120027</v>
      </c>
      <c r="F150" s="135" t="s">
        <v>39</v>
      </c>
      <c r="G150" s="128" t="s">
        <v>2777</v>
      </c>
      <c r="S150" s="136">
        <v>19228</v>
      </c>
      <c r="T150" s="137" t="s">
        <v>335</v>
      </c>
      <c r="U150" s="135">
        <v>350001</v>
      </c>
      <c r="V150" s="135" t="s">
        <v>590</v>
      </c>
      <c r="W150" s="135"/>
      <c r="X150" s="135">
        <v>350001</v>
      </c>
      <c r="Y150" s="135" t="s">
        <v>590</v>
      </c>
      <c r="Z150" s="135" t="s">
        <v>2777</v>
      </c>
      <c r="AA150" s="146" t="s">
        <v>1043</v>
      </c>
      <c r="AB150" s="135">
        <v>350001</v>
      </c>
      <c r="AC150" s="135">
        <v>19228</v>
      </c>
      <c r="AD150" s="150" t="s">
        <v>335</v>
      </c>
      <c r="AE150" s="138" t="s">
        <v>485</v>
      </c>
      <c r="AF150" s="82">
        <v>0</v>
      </c>
      <c r="AL150" s="135">
        <v>120100</v>
      </c>
      <c r="AX150" s="133" t="s">
        <v>7751</v>
      </c>
      <c r="BM150">
        <v>110030</v>
      </c>
      <c r="BN150">
        <v>110030</v>
      </c>
      <c r="BO150" s="135" t="s">
        <v>579</v>
      </c>
      <c r="BP150" s="82">
        <f>VLOOKUP(BM150,Tabla5[[centro3]:[c14]],2,FALSE)</f>
        <v>19228</v>
      </c>
    </row>
    <row r="151" spans="1:68" x14ac:dyDescent="0.3">
      <c r="A151" s="129">
        <v>340084</v>
      </c>
      <c r="B151" t="s">
        <v>597</v>
      </c>
      <c r="C151" s="128" t="s">
        <v>2756</v>
      </c>
      <c r="D151"/>
      <c r="E151" s="135">
        <v>120027</v>
      </c>
      <c r="F151" s="135" t="s">
        <v>39</v>
      </c>
      <c r="G151" s="128" t="s">
        <v>2777</v>
      </c>
      <c r="S151" s="136">
        <v>19228</v>
      </c>
      <c r="T151" s="137" t="s">
        <v>91</v>
      </c>
      <c r="U151" s="135">
        <v>110807</v>
      </c>
      <c r="V151" s="135" t="s">
        <v>510</v>
      </c>
      <c r="W151" s="135"/>
      <c r="X151" s="135">
        <v>110807</v>
      </c>
      <c r="Y151" s="135" t="s">
        <v>510</v>
      </c>
      <c r="Z151" s="135" t="s">
        <v>2761</v>
      </c>
      <c r="AA151" s="146" t="s">
        <v>1044</v>
      </c>
      <c r="AB151" s="135">
        <v>110807</v>
      </c>
      <c r="AC151" s="135">
        <v>19228</v>
      </c>
      <c r="AD151" s="150" t="s">
        <v>91</v>
      </c>
      <c r="AE151" s="138" t="s">
        <v>485</v>
      </c>
      <c r="AF151" s="82">
        <v>0</v>
      </c>
      <c r="AL151" s="135">
        <v>120100</v>
      </c>
      <c r="AX151" s="134" t="s">
        <v>7757</v>
      </c>
      <c r="BM151">
        <v>110084</v>
      </c>
      <c r="BN151">
        <v>110084</v>
      </c>
      <c r="BO151" s="135" t="s">
        <v>1186</v>
      </c>
      <c r="BP151" s="82">
        <f>VLOOKUP(BM151,Tabla5[[centro3]:[c14]],2,FALSE)</f>
        <v>19228</v>
      </c>
    </row>
    <row r="152" spans="1:68" x14ac:dyDescent="0.3">
      <c r="A152" s="129">
        <v>340085</v>
      </c>
      <c r="B152" t="s">
        <v>298</v>
      </c>
      <c r="C152" s="128" t="s">
        <v>2756</v>
      </c>
      <c r="D152"/>
      <c r="E152" s="135">
        <v>120028</v>
      </c>
      <c r="F152" s="135" t="s">
        <v>555</v>
      </c>
      <c r="G152" s="128" t="s">
        <v>2777</v>
      </c>
      <c r="S152" s="140">
        <v>19228</v>
      </c>
      <c r="T152" s="137" t="s">
        <v>474</v>
      </c>
      <c r="U152" s="135">
        <v>340088</v>
      </c>
      <c r="V152" s="135" t="s">
        <v>592</v>
      </c>
      <c r="W152" s="135"/>
      <c r="X152" s="135">
        <v>340088</v>
      </c>
      <c r="Y152" s="135" t="s">
        <v>592</v>
      </c>
      <c r="Z152" s="135" t="s">
        <v>2773</v>
      </c>
      <c r="AA152" s="146" t="s">
        <v>1045</v>
      </c>
      <c r="AB152" s="135">
        <v>340088</v>
      </c>
      <c r="AC152" s="135">
        <v>19228</v>
      </c>
      <c r="AD152" s="150" t="s">
        <v>474</v>
      </c>
      <c r="AE152" s="138" t="s">
        <v>485</v>
      </c>
      <c r="AF152" s="82">
        <v>0</v>
      </c>
      <c r="AL152" s="135">
        <v>120100</v>
      </c>
      <c r="AX152" s="133" t="s">
        <v>5487</v>
      </c>
      <c r="BM152">
        <v>110032</v>
      </c>
      <c r="BN152">
        <v>110032</v>
      </c>
      <c r="BO152" s="135" t="s">
        <v>582</v>
      </c>
      <c r="BP152" s="82">
        <f>VLOOKUP(BM152,Tabla5[[centro3]:[c14]],2,FALSE)</f>
        <v>19228</v>
      </c>
    </row>
    <row r="153" spans="1:68" x14ac:dyDescent="0.3">
      <c r="A153" s="129">
        <v>110201</v>
      </c>
      <c r="B153" t="s">
        <v>674</v>
      </c>
      <c r="C153" s="128"/>
      <c r="D153"/>
      <c r="E153" s="135">
        <v>120029</v>
      </c>
      <c r="F153" s="135" t="s">
        <v>615</v>
      </c>
      <c r="G153" s="128" t="s">
        <v>2777</v>
      </c>
      <c r="S153" s="140">
        <v>19228</v>
      </c>
      <c r="T153" s="137" t="s">
        <v>212</v>
      </c>
      <c r="U153" s="135">
        <v>330008</v>
      </c>
      <c r="V153" s="135" t="s">
        <v>594</v>
      </c>
      <c r="W153" s="135"/>
      <c r="X153" s="135">
        <v>330008</v>
      </c>
      <c r="Y153" s="135" t="s">
        <v>594</v>
      </c>
      <c r="Z153" s="135" t="s">
        <v>2773</v>
      </c>
      <c r="AA153" s="146" t="s">
        <v>1046</v>
      </c>
      <c r="AB153" s="135">
        <v>330008</v>
      </c>
      <c r="AC153" s="135">
        <v>19228</v>
      </c>
      <c r="AD153" s="150" t="s">
        <v>212</v>
      </c>
      <c r="AE153" s="138" t="s">
        <v>485</v>
      </c>
      <c r="AF153" s="82">
        <v>0</v>
      </c>
      <c r="AL153" s="135">
        <v>140001</v>
      </c>
      <c r="AX153" s="134" t="s">
        <v>3179</v>
      </c>
      <c r="BM153">
        <v>110082</v>
      </c>
      <c r="BN153">
        <v>110082</v>
      </c>
      <c r="BO153" s="135" t="s">
        <v>207</v>
      </c>
      <c r="BP153" s="82">
        <f>VLOOKUP(BM153,Tabla5[[centro3]:[c14]],2,FALSE)</f>
        <v>19228</v>
      </c>
    </row>
    <row r="154" spans="1:68" x14ac:dyDescent="0.3">
      <c r="A154" s="129">
        <v>110202</v>
      </c>
      <c r="B154" t="s">
        <v>684</v>
      </c>
      <c r="C154" s="128"/>
      <c r="D154"/>
      <c r="E154" s="135">
        <v>120100</v>
      </c>
      <c r="F154" s="135" t="s">
        <v>958</v>
      </c>
      <c r="G154" s="128"/>
      <c r="S154" s="136">
        <v>19228</v>
      </c>
      <c r="T154" s="137" t="s">
        <v>358</v>
      </c>
      <c r="U154" s="135">
        <v>340003</v>
      </c>
      <c r="V154" s="135" t="s">
        <v>595</v>
      </c>
      <c r="W154" s="135"/>
      <c r="X154" s="135">
        <v>340003</v>
      </c>
      <c r="Y154" s="135" t="s">
        <v>595</v>
      </c>
      <c r="Z154" s="135" t="s">
        <v>2773</v>
      </c>
      <c r="AA154" s="146" t="s">
        <v>1047</v>
      </c>
      <c r="AB154" s="135">
        <v>340003</v>
      </c>
      <c r="AC154" s="135">
        <v>19228</v>
      </c>
      <c r="AD154" s="150" t="s">
        <v>358</v>
      </c>
      <c r="AE154" s="138" t="s">
        <v>485</v>
      </c>
      <c r="AF154" s="82">
        <v>0</v>
      </c>
      <c r="AL154" s="135">
        <v>140002</v>
      </c>
      <c r="AX154" s="133" t="s">
        <v>3184</v>
      </c>
      <c r="BM154">
        <v>110060</v>
      </c>
      <c r="BN154">
        <v>110060</v>
      </c>
      <c r="BO154" s="135" t="s">
        <v>1181</v>
      </c>
      <c r="BP154" s="82">
        <f>VLOOKUP(BM154,Tabla5[[centro3]:[c14]],2,FALSE)</f>
        <v>19228</v>
      </c>
    </row>
    <row r="155" spans="1:68" x14ac:dyDescent="0.3">
      <c r="A155" s="129">
        <v>110203</v>
      </c>
      <c r="B155" t="s">
        <v>680</v>
      </c>
      <c r="C155" s="128"/>
      <c r="D155"/>
      <c r="E155" s="135">
        <v>120100</v>
      </c>
      <c r="F155" s="135" t="s">
        <v>1205</v>
      </c>
      <c r="G155" s="128"/>
      <c r="S155" s="136">
        <v>19228</v>
      </c>
      <c r="T155" s="137" t="s">
        <v>376</v>
      </c>
      <c r="U155" s="135">
        <v>510029</v>
      </c>
      <c r="V155" s="135" t="s">
        <v>596</v>
      </c>
      <c r="W155" s="135"/>
      <c r="X155" s="135">
        <v>510029</v>
      </c>
      <c r="Y155" s="135" t="s">
        <v>596</v>
      </c>
      <c r="Z155" s="135" t="s">
        <v>2777</v>
      </c>
      <c r="AA155" s="146" t="s">
        <v>1048</v>
      </c>
      <c r="AB155" s="135">
        <v>510029</v>
      </c>
      <c r="AC155" s="135">
        <v>19228</v>
      </c>
      <c r="AD155" s="150" t="s">
        <v>376</v>
      </c>
      <c r="AE155" s="138" t="s">
        <v>485</v>
      </c>
      <c r="AF155" s="82">
        <v>0</v>
      </c>
      <c r="AL155" s="135">
        <v>140003</v>
      </c>
      <c r="AX155" s="134" t="s">
        <v>5493</v>
      </c>
      <c r="BM155">
        <v>350002</v>
      </c>
      <c r="BN155">
        <v>350002</v>
      </c>
      <c r="BO155" s="135" t="s">
        <v>583</v>
      </c>
      <c r="BP155" s="82">
        <f>VLOOKUP(BM155,Tabla5[[centro3]:[c14]],2,FALSE)</f>
        <v>5027</v>
      </c>
    </row>
    <row r="156" spans="1:68" x14ac:dyDescent="0.3">
      <c r="A156" s="129">
        <v>110204</v>
      </c>
      <c r="B156" t="s">
        <v>676</v>
      </c>
      <c r="C156" s="128"/>
      <c r="D156"/>
      <c r="E156" s="135">
        <v>120100</v>
      </c>
      <c r="F156" s="135" t="s">
        <v>1205</v>
      </c>
      <c r="G156" s="128"/>
      <c r="S156" s="136">
        <v>19228</v>
      </c>
      <c r="T156" s="137" t="s">
        <v>426</v>
      </c>
      <c r="U156" s="135">
        <v>340084</v>
      </c>
      <c r="V156" s="135" t="s">
        <v>597</v>
      </c>
      <c r="W156" s="135"/>
      <c r="X156" s="135">
        <v>340084</v>
      </c>
      <c r="Y156" s="135" t="s">
        <v>597</v>
      </c>
      <c r="Z156" s="135" t="s">
        <v>2756</v>
      </c>
      <c r="AA156" s="146" t="s">
        <v>1049</v>
      </c>
      <c r="AB156" s="135">
        <v>340084</v>
      </c>
      <c r="AC156" s="135">
        <v>19228</v>
      </c>
      <c r="AD156" s="150" t="s">
        <v>426</v>
      </c>
      <c r="AE156" s="138" t="s">
        <v>485</v>
      </c>
      <c r="AF156" s="82">
        <v>0</v>
      </c>
      <c r="AL156" s="135">
        <v>140006</v>
      </c>
      <c r="AX156" s="133" t="s">
        <v>5502</v>
      </c>
      <c r="BM156">
        <v>110070</v>
      </c>
      <c r="BN156">
        <v>110070</v>
      </c>
      <c r="BO156" s="135" t="s">
        <v>1185</v>
      </c>
      <c r="BP156" s="82">
        <f>VLOOKUP(BM156,Tabla5[[centro3]:[c14]],2,FALSE)</f>
        <v>19228</v>
      </c>
    </row>
    <row r="157" spans="1:68" x14ac:dyDescent="0.3">
      <c r="A157" s="129">
        <v>110205</v>
      </c>
      <c r="B157" t="s">
        <v>682</v>
      </c>
      <c r="C157" s="128"/>
      <c r="D157"/>
      <c r="E157" s="135">
        <v>140001</v>
      </c>
      <c r="F157" s="135" t="s">
        <v>973</v>
      </c>
      <c r="G157" s="128"/>
      <c r="S157" s="136">
        <v>19228</v>
      </c>
      <c r="T157" s="137" t="s">
        <v>250</v>
      </c>
      <c r="U157" s="135">
        <v>800092</v>
      </c>
      <c r="V157" s="135" t="s">
        <v>598</v>
      </c>
      <c r="W157" s="135"/>
      <c r="X157" s="135">
        <v>110020</v>
      </c>
      <c r="Y157" s="135" t="s">
        <v>564</v>
      </c>
      <c r="Z157" s="135" t="s">
        <v>2773</v>
      </c>
      <c r="AA157" s="146" t="s">
        <v>1050</v>
      </c>
      <c r="AB157" s="135">
        <v>800092</v>
      </c>
      <c r="AC157" s="135">
        <v>19228</v>
      </c>
      <c r="AD157" s="150" t="s">
        <v>250</v>
      </c>
      <c r="AE157" s="138" t="s">
        <v>485</v>
      </c>
      <c r="AF157" s="82">
        <v>0</v>
      </c>
      <c r="AL157" s="135">
        <v>140008</v>
      </c>
      <c r="AX157" s="134" t="s">
        <v>7765</v>
      </c>
      <c r="BM157">
        <v>110066</v>
      </c>
      <c r="BN157">
        <v>110066</v>
      </c>
      <c r="BO157" s="135" t="s">
        <v>1183</v>
      </c>
      <c r="BP157" s="82">
        <f>VLOOKUP(BM157,Tabla5[[centro3]:[c14]],2,FALSE)</f>
        <v>19228</v>
      </c>
    </row>
    <row r="158" spans="1:68" x14ac:dyDescent="0.3">
      <c r="A158" s="129">
        <v>110206</v>
      </c>
      <c r="B158" t="s">
        <v>678</v>
      </c>
      <c r="C158" s="128"/>
      <c r="D158"/>
      <c r="E158" s="135">
        <v>140002</v>
      </c>
      <c r="F158" s="135" t="s">
        <v>971</v>
      </c>
      <c r="G158" s="128"/>
      <c r="S158" s="136">
        <v>19228</v>
      </c>
      <c r="T158" s="137" t="s">
        <v>458</v>
      </c>
      <c r="U158" s="135">
        <v>340079</v>
      </c>
      <c r="V158" s="135" t="s">
        <v>600</v>
      </c>
      <c r="W158" s="135"/>
      <c r="X158" s="135">
        <v>340079</v>
      </c>
      <c r="Y158" s="135" t="s">
        <v>600</v>
      </c>
      <c r="Z158" s="135" t="s">
        <v>2777</v>
      </c>
      <c r="AA158" s="146" t="s">
        <v>1051</v>
      </c>
      <c r="AB158" s="135">
        <v>340079</v>
      </c>
      <c r="AC158" s="135">
        <v>19228</v>
      </c>
      <c r="AD158" s="150" t="s">
        <v>458</v>
      </c>
      <c r="AE158" s="138" t="s">
        <v>485</v>
      </c>
      <c r="AF158" s="82">
        <v>0</v>
      </c>
      <c r="AL158" s="135">
        <v>140009</v>
      </c>
      <c r="AX158" s="133" t="s">
        <v>5509</v>
      </c>
      <c r="BM158">
        <v>510005</v>
      </c>
      <c r="BN158">
        <v>510005</v>
      </c>
      <c r="BO158" s="135" t="s">
        <v>586</v>
      </c>
      <c r="BP158" s="82">
        <f>VLOOKUP(BM158,Tabla5[[centro3]:[c14]],2,FALSE)</f>
        <v>5027</v>
      </c>
    </row>
    <row r="159" spans="1:68" x14ac:dyDescent="0.3">
      <c r="A159" s="129">
        <v>110207</v>
      </c>
      <c r="B159" t="s">
        <v>687</v>
      </c>
      <c r="C159" s="128"/>
      <c r="D159"/>
      <c r="E159" s="135">
        <v>140003</v>
      </c>
      <c r="F159" s="135" t="s">
        <v>938</v>
      </c>
      <c r="G159" s="128"/>
      <c r="S159" s="136">
        <v>19228</v>
      </c>
      <c r="T159" s="137" t="s">
        <v>425</v>
      </c>
      <c r="U159" s="135">
        <v>340013</v>
      </c>
      <c r="V159" s="135" t="s">
        <v>424</v>
      </c>
      <c r="W159" s="135"/>
      <c r="X159" s="135">
        <v>340013</v>
      </c>
      <c r="Y159" s="135" t="s">
        <v>424</v>
      </c>
      <c r="Z159" s="135" t="s">
        <v>2777</v>
      </c>
      <c r="AA159" s="146" t="s">
        <v>1052</v>
      </c>
      <c r="AB159" s="135">
        <v>340013</v>
      </c>
      <c r="AC159" s="135">
        <v>19228</v>
      </c>
      <c r="AD159" s="150" t="s">
        <v>425</v>
      </c>
      <c r="AE159" s="138" t="s">
        <v>485</v>
      </c>
      <c r="AF159" s="82">
        <v>0</v>
      </c>
      <c r="AL159" s="135">
        <v>140010</v>
      </c>
      <c r="AX159" s="134" t="s">
        <v>3191</v>
      </c>
      <c r="BM159">
        <v>120001</v>
      </c>
      <c r="BN159">
        <v>120001</v>
      </c>
      <c r="BO159" s="135" t="s">
        <v>553</v>
      </c>
      <c r="BP159" s="82">
        <f>VLOOKUP(BM159,Tabla5[[centro3]:[c14]],2,FALSE)</f>
        <v>5027</v>
      </c>
    </row>
    <row r="160" spans="1:68" x14ac:dyDescent="0.3">
      <c r="A160" s="129">
        <v>110023</v>
      </c>
      <c r="B160" t="s">
        <v>566</v>
      </c>
      <c r="C160" s="128" t="s">
        <v>2770</v>
      </c>
      <c r="D160"/>
      <c r="E160" s="135">
        <v>140006</v>
      </c>
      <c r="F160" s="135" t="s">
        <v>955</v>
      </c>
      <c r="G160" s="128"/>
      <c r="S160" s="136">
        <v>19228</v>
      </c>
      <c r="T160" s="137" t="s">
        <v>377</v>
      </c>
      <c r="U160" s="139">
        <v>340078</v>
      </c>
      <c r="V160" s="135" t="s">
        <v>601</v>
      </c>
      <c r="W160" s="135"/>
      <c r="X160" s="135">
        <v>340078</v>
      </c>
      <c r="Y160" s="135" t="s">
        <v>601</v>
      </c>
      <c r="Z160" s="139" t="s">
        <v>2773</v>
      </c>
      <c r="AA160" s="147" t="s">
        <v>1053</v>
      </c>
      <c r="AB160" s="139">
        <v>340078</v>
      </c>
      <c r="AC160" s="135">
        <v>19228</v>
      </c>
      <c r="AD160" s="150" t="s">
        <v>377</v>
      </c>
      <c r="AE160" s="138" t="s">
        <v>485</v>
      </c>
      <c r="AF160" s="82">
        <v>0</v>
      </c>
      <c r="AL160" s="135">
        <v>140011</v>
      </c>
      <c r="AX160" s="133" t="s">
        <v>3197</v>
      </c>
      <c r="BM160">
        <v>110091</v>
      </c>
      <c r="BN160">
        <v>110091</v>
      </c>
      <c r="BO160" s="135" t="s">
        <v>587</v>
      </c>
      <c r="BP160" s="82">
        <f>VLOOKUP(BM160,Tabla5[[centro3]:[c14]],2,FALSE)</f>
        <v>19228</v>
      </c>
    </row>
    <row r="161" spans="1:68" x14ac:dyDescent="0.3">
      <c r="A161" s="129">
        <v>510002</v>
      </c>
      <c r="B161" t="s">
        <v>623</v>
      </c>
      <c r="C161" s="128">
        <v>0</v>
      </c>
      <c r="D161"/>
      <c r="E161" s="135">
        <v>140008</v>
      </c>
      <c r="F161" s="135" t="s">
        <v>968</v>
      </c>
      <c r="G161" s="128"/>
      <c r="S161" s="136">
        <v>19228</v>
      </c>
      <c r="T161" s="137" t="s">
        <v>96</v>
      </c>
      <c r="U161" s="135">
        <v>400001</v>
      </c>
      <c r="V161" s="135" t="s">
        <v>603</v>
      </c>
      <c r="W161" s="135"/>
      <c r="X161" s="135">
        <v>400001</v>
      </c>
      <c r="Y161" s="135" t="s">
        <v>603</v>
      </c>
      <c r="Z161" s="135" t="s">
        <v>2770</v>
      </c>
      <c r="AA161" s="146" t="s">
        <v>1054</v>
      </c>
      <c r="AB161" s="135">
        <v>400001</v>
      </c>
      <c r="AC161" s="135">
        <v>19228</v>
      </c>
      <c r="AD161" s="150" t="s">
        <v>96</v>
      </c>
      <c r="AE161" s="138" t="s">
        <v>485</v>
      </c>
      <c r="AF161" s="82">
        <v>0</v>
      </c>
      <c r="AL161" s="135">
        <v>140012</v>
      </c>
      <c r="AX161" s="134" t="s">
        <v>5510</v>
      </c>
      <c r="BM161">
        <v>110120</v>
      </c>
      <c r="BN161">
        <v>110120</v>
      </c>
      <c r="BO161" s="135" t="s">
        <v>588</v>
      </c>
      <c r="BP161" s="82">
        <f>VLOOKUP(BM161,Tabla5[[centro3]:[c14]],2,FALSE)</f>
        <v>19228</v>
      </c>
    </row>
    <row r="162" spans="1:68" x14ac:dyDescent="0.3">
      <c r="A162" s="129">
        <v>110027</v>
      </c>
      <c r="B162" t="s">
        <v>1454</v>
      </c>
      <c r="C162" s="128" t="s">
        <v>2776</v>
      </c>
      <c r="D162"/>
      <c r="E162" s="135">
        <v>140009</v>
      </c>
      <c r="F162" s="135" t="s">
        <v>933</v>
      </c>
      <c r="G162" s="128"/>
      <c r="S162" s="136">
        <v>19228</v>
      </c>
      <c r="T162" s="137" t="s">
        <v>882</v>
      </c>
      <c r="U162" s="135">
        <v>400020</v>
      </c>
      <c r="V162" s="135" t="s">
        <v>604</v>
      </c>
      <c r="W162" s="135"/>
      <c r="X162" s="135">
        <v>400020</v>
      </c>
      <c r="Y162" s="135" t="s">
        <v>604</v>
      </c>
      <c r="Z162" s="135" t="s">
        <v>2756</v>
      </c>
      <c r="AA162" s="146" t="s">
        <v>1055</v>
      </c>
      <c r="AB162" s="135">
        <v>400020</v>
      </c>
      <c r="AC162" s="135">
        <v>19228</v>
      </c>
      <c r="AD162" s="150" t="s">
        <v>882</v>
      </c>
      <c r="AE162" s="138" t="s">
        <v>485</v>
      </c>
      <c r="AF162" s="82">
        <v>0</v>
      </c>
      <c r="AL162" s="135">
        <v>140013</v>
      </c>
      <c r="AX162" s="133" t="s">
        <v>3203</v>
      </c>
      <c r="BM162">
        <v>120009</v>
      </c>
      <c r="BN162">
        <v>120009</v>
      </c>
      <c r="BO162" s="135" t="s">
        <v>128</v>
      </c>
      <c r="BP162" s="82">
        <f>VLOOKUP(BM162,Tabla5[[centro3]:[c14]],2,FALSE)</f>
        <v>19228</v>
      </c>
    </row>
    <row r="163" spans="1:68" x14ac:dyDescent="0.3">
      <c r="A163" s="129">
        <v>110028</v>
      </c>
      <c r="B163" t="s">
        <v>2752</v>
      </c>
      <c r="C163" s="128" t="s">
        <v>2776</v>
      </c>
      <c r="D163"/>
      <c r="E163" s="135">
        <v>140010</v>
      </c>
      <c r="F163" s="135" t="s">
        <v>949</v>
      </c>
      <c r="G163" s="128"/>
      <c r="S163" s="136">
        <v>19228</v>
      </c>
      <c r="T163" s="137" t="s">
        <v>288</v>
      </c>
      <c r="U163" s="135">
        <v>330028</v>
      </c>
      <c r="V163" s="135" t="s">
        <v>605</v>
      </c>
      <c r="W163" s="135"/>
      <c r="X163" s="135">
        <v>350001</v>
      </c>
      <c r="Y163" s="135" t="s">
        <v>590</v>
      </c>
      <c r="Z163" s="135" t="s">
        <v>2777</v>
      </c>
      <c r="AA163" s="147" t="s">
        <v>1056</v>
      </c>
      <c r="AB163" s="139">
        <v>330028</v>
      </c>
      <c r="AC163" s="135">
        <v>19228</v>
      </c>
      <c r="AD163" s="150" t="s">
        <v>288</v>
      </c>
      <c r="AE163" s="138" t="s">
        <v>485</v>
      </c>
      <c r="AF163" s="82">
        <v>0</v>
      </c>
      <c r="AL163" s="135">
        <v>140013</v>
      </c>
      <c r="AX163" s="134" t="s">
        <v>3210</v>
      </c>
      <c r="BM163">
        <v>120027</v>
      </c>
      <c r="BN163">
        <v>120027</v>
      </c>
      <c r="BO163" s="135" t="s">
        <v>39</v>
      </c>
      <c r="BP163" s="82">
        <f>VLOOKUP(BM163,Tabla5[[centro3]:[c14]],2,FALSE)</f>
        <v>5027</v>
      </c>
    </row>
    <row r="164" spans="1:68" x14ac:dyDescent="0.3">
      <c r="A164" s="129">
        <v>140083</v>
      </c>
      <c r="B164" t="s">
        <v>943</v>
      </c>
      <c r="C164" s="128">
        <v>0</v>
      </c>
      <c r="D164"/>
      <c r="E164" s="135">
        <v>140011</v>
      </c>
      <c r="F164" s="135" t="s">
        <v>953</v>
      </c>
      <c r="G164" s="128"/>
      <c r="S164" s="136">
        <v>19228</v>
      </c>
      <c r="T164" s="137" t="s">
        <v>387</v>
      </c>
      <c r="U164" s="135">
        <v>340070</v>
      </c>
      <c r="V164" s="135" t="s">
        <v>607</v>
      </c>
      <c r="W164" s="135"/>
      <c r="X164" s="135">
        <v>340070</v>
      </c>
      <c r="Y164" s="135" t="s">
        <v>607</v>
      </c>
      <c r="Z164" s="135" t="s">
        <v>2756</v>
      </c>
      <c r="AA164" s="146" t="s">
        <v>1057</v>
      </c>
      <c r="AB164" s="135">
        <v>340070</v>
      </c>
      <c r="AC164" s="135">
        <v>19228</v>
      </c>
      <c r="AD164" s="150" t="s">
        <v>387</v>
      </c>
      <c r="AE164" s="138" t="s">
        <v>485</v>
      </c>
      <c r="AF164" s="82">
        <v>0</v>
      </c>
      <c r="AL164" s="135">
        <v>140015</v>
      </c>
      <c r="AX164" s="133" t="s">
        <v>5517</v>
      </c>
      <c r="BM164">
        <v>888888</v>
      </c>
      <c r="BN164">
        <v>888888</v>
      </c>
      <c r="BO164" s="135" t="s">
        <v>589</v>
      </c>
      <c r="BP164" s="82">
        <f>VLOOKUP(BM164,Tabla5[[centro3]:[c14]],2,FALSE)</f>
        <v>19228</v>
      </c>
    </row>
    <row r="165" spans="1:68" x14ac:dyDescent="0.3">
      <c r="A165" s="129" t="s">
        <v>1180</v>
      </c>
      <c r="B165" t="s">
        <v>2927</v>
      </c>
      <c r="C165" s="128"/>
      <c r="D165"/>
      <c r="E165" s="135">
        <v>140012</v>
      </c>
      <c r="F165" s="135" t="s">
        <v>934</v>
      </c>
      <c r="G165" s="128"/>
      <c r="S165" s="136">
        <v>19228</v>
      </c>
      <c r="T165" s="137" t="s">
        <v>299</v>
      </c>
      <c r="U165" s="135">
        <v>340085</v>
      </c>
      <c r="V165" s="135" t="s">
        <v>298</v>
      </c>
      <c r="W165" s="135"/>
      <c r="X165" s="135">
        <v>340085</v>
      </c>
      <c r="Y165" s="135" t="s">
        <v>298</v>
      </c>
      <c r="Z165" s="135" t="s">
        <v>2756</v>
      </c>
      <c r="AA165" s="146" t="s">
        <v>1058</v>
      </c>
      <c r="AB165" s="135">
        <v>340085</v>
      </c>
      <c r="AC165" s="135">
        <v>19228</v>
      </c>
      <c r="AD165" s="150" t="s">
        <v>299</v>
      </c>
      <c r="AE165" s="138" t="s">
        <v>485</v>
      </c>
      <c r="AF165" s="82">
        <v>0</v>
      </c>
      <c r="AL165" s="135">
        <v>140018</v>
      </c>
      <c r="AX165" s="134" t="s">
        <v>3220</v>
      </c>
      <c r="BM165">
        <v>340011</v>
      </c>
      <c r="BN165">
        <v>340011</v>
      </c>
      <c r="BO165" s="135" t="s">
        <v>301</v>
      </c>
      <c r="BP165" s="82">
        <f>VLOOKUP(BM165,Tabla5[[centro3]:[c14]],2,FALSE)</f>
        <v>5027</v>
      </c>
    </row>
    <row r="166" spans="1:68" x14ac:dyDescent="0.3">
      <c r="A166" s="129" t="s">
        <v>2928</v>
      </c>
      <c r="B166" t="s">
        <v>2929</v>
      </c>
      <c r="C166" s="128"/>
      <c r="D166"/>
      <c r="E166" s="135">
        <v>140013</v>
      </c>
      <c r="F166" s="135" t="s">
        <v>967</v>
      </c>
      <c r="G166" s="128"/>
      <c r="S166" s="136">
        <v>19228</v>
      </c>
      <c r="T166" s="137" t="s">
        <v>372</v>
      </c>
      <c r="U166" s="135">
        <v>340055</v>
      </c>
      <c r="V166" s="135" t="s">
        <v>608</v>
      </c>
      <c r="W166" s="135"/>
      <c r="X166" s="135">
        <v>110066</v>
      </c>
      <c r="Y166" s="135" t="s">
        <v>1183</v>
      </c>
      <c r="Z166" s="135" t="s">
        <v>2773</v>
      </c>
      <c r="AA166" s="146" t="s">
        <v>1059</v>
      </c>
      <c r="AB166" s="135">
        <v>340055</v>
      </c>
      <c r="AC166" s="135">
        <v>19228</v>
      </c>
      <c r="AD166" s="150" t="s">
        <v>372</v>
      </c>
      <c r="AE166" s="138" t="s">
        <v>485</v>
      </c>
      <c r="AF166" s="82">
        <v>0</v>
      </c>
      <c r="AL166" s="135">
        <v>140020</v>
      </c>
      <c r="AX166" s="133" t="s">
        <v>5523</v>
      </c>
      <c r="BM166">
        <v>110065</v>
      </c>
      <c r="BN166">
        <v>110065</v>
      </c>
      <c r="BO166" s="135" t="s">
        <v>554</v>
      </c>
      <c r="BP166" s="82">
        <f>VLOOKUP(BM166,Tabla5[[centro3]:[c14]],2,FALSE)</f>
        <v>5027</v>
      </c>
    </row>
    <row r="167" spans="1:68" x14ac:dyDescent="0.3">
      <c r="A167" s="129" t="s">
        <v>2930</v>
      </c>
      <c r="B167" t="s">
        <v>2931</v>
      </c>
      <c r="C167" s="128"/>
      <c r="D167"/>
      <c r="E167" s="135">
        <v>140013</v>
      </c>
      <c r="F167" s="135" t="s">
        <v>967</v>
      </c>
      <c r="G167" s="128"/>
      <c r="S167" s="136">
        <v>19228</v>
      </c>
      <c r="T167" s="137" t="s">
        <v>331</v>
      </c>
      <c r="U167" s="135">
        <v>340127</v>
      </c>
      <c r="V167" s="135" t="s">
        <v>609</v>
      </c>
      <c r="W167" s="135"/>
      <c r="X167" s="135">
        <v>340127</v>
      </c>
      <c r="Y167" s="135" t="s">
        <v>609</v>
      </c>
      <c r="Z167" s="135" t="s">
        <v>2770</v>
      </c>
      <c r="AA167" s="146" t="s">
        <v>1060</v>
      </c>
      <c r="AB167" s="135">
        <v>340127</v>
      </c>
      <c r="AC167" s="135">
        <v>19228</v>
      </c>
      <c r="AD167" s="150" t="s">
        <v>331</v>
      </c>
      <c r="AE167" s="138" t="s">
        <v>485</v>
      </c>
      <c r="AF167" s="82">
        <v>0</v>
      </c>
      <c r="AL167" s="135">
        <v>140021</v>
      </c>
      <c r="AX167" s="134" t="s">
        <v>3226</v>
      </c>
      <c r="BM167">
        <v>350001</v>
      </c>
      <c r="BN167">
        <v>350001</v>
      </c>
      <c r="BO167" s="135" t="s">
        <v>590</v>
      </c>
      <c r="BP167" s="82">
        <f>VLOOKUP(BM167,Tabla5[[centro3]:[c14]],2,FALSE)</f>
        <v>19228</v>
      </c>
    </row>
    <row r="168" spans="1:68" x14ac:dyDescent="0.3">
      <c r="A168" s="129">
        <v>888888</v>
      </c>
      <c r="B168" t="s">
        <v>589</v>
      </c>
      <c r="C168" s="128" t="s">
        <v>2766</v>
      </c>
      <c r="D168"/>
      <c r="E168" s="135">
        <v>140015</v>
      </c>
      <c r="F168" s="135" t="s">
        <v>948</v>
      </c>
      <c r="G168" s="128"/>
      <c r="S168" s="136">
        <v>19228</v>
      </c>
      <c r="T168" s="137" t="s">
        <v>201</v>
      </c>
      <c r="U168" s="135">
        <v>160004</v>
      </c>
      <c r="V168" s="135" t="s">
        <v>1209</v>
      </c>
      <c r="W168" s="135"/>
      <c r="X168" s="135">
        <v>160004</v>
      </c>
      <c r="Y168" s="135" t="s">
        <v>1209</v>
      </c>
      <c r="Z168" s="135" t="s">
        <v>2775</v>
      </c>
      <c r="AA168" s="146" t="s">
        <v>1061</v>
      </c>
      <c r="AB168" s="135">
        <v>160004</v>
      </c>
      <c r="AC168" s="135">
        <v>19228</v>
      </c>
      <c r="AD168" s="150" t="s">
        <v>201</v>
      </c>
      <c r="AE168" s="138" t="s">
        <v>485</v>
      </c>
      <c r="AF168" s="82">
        <v>0</v>
      </c>
      <c r="AL168" s="135">
        <v>140022</v>
      </c>
      <c r="AX168" s="133" t="s">
        <v>5529</v>
      </c>
      <c r="BM168">
        <v>110807</v>
      </c>
      <c r="BN168">
        <v>110807</v>
      </c>
      <c r="BO168" s="135" t="s">
        <v>510</v>
      </c>
      <c r="BP168" s="82">
        <f>VLOOKUP(BM168,Tabla5[[centro3]:[c14]],2,FALSE)</f>
        <v>19028</v>
      </c>
    </row>
    <row r="169" spans="1:68" ht="15" thickBot="1" x14ac:dyDescent="0.35">
      <c r="A169" s="129" t="s">
        <v>2932</v>
      </c>
      <c r="B169" t="s">
        <v>2933</v>
      </c>
      <c r="C169" s="128"/>
      <c r="D169"/>
      <c r="E169" s="135">
        <v>140018</v>
      </c>
      <c r="F169" s="135" t="s">
        <v>960</v>
      </c>
      <c r="G169" s="128"/>
      <c r="S169" s="136">
        <v>19228</v>
      </c>
      <c r="T169" s="137" t="s">
        <v>314</v>
      </c>
      <c r="U169" s="135">
        <v>110036</v>
      </c>
      <c r="V169" s="135" t="s">
        <v>611</v>
      </c>
      <c r="W169" s="135"/>
      <c r="X169" s="135">
        <v>110036</v>
      </c>
      <c r="Y169" s="135" t="s">
        <v>611</v>
      </c>
      <c r="Z169" s="135">
        <v>0</v>
      </c>
      <c r="AA169" s="146" t="s">
        <v>1062</v>
      </c>
      <c r="AB169" s="135">
        <v>110036</v>
      </c>
      <c r="AC169" s="135">
        <v>19228</v>
      </c>
      <c r="AD169" s="150" t="s">
        <v>314</v>
      </c>
      <c r="AE169" s="138" t="s">
        <v>485</v>
      </c>
      <c r="AF169" s="82">
        <v>0</v>
      </c>
      <c r="AL169" s="135">
        <v>140024</v>
      </c>
      <c r="AX169" s="134" t="s">
        <v>7771</v>
      </c>
      <c r="BM169">
        <v>340088</v>
      </c>
      <c r="BN169">
        <v>340088</v>
      </c>
      <c r="BO169" s="143" t="s">
        <v>592</v>
      </c>
      <c r="BP169" s="82">
        <f>VLOOKUP(BM169,Tabla5[[centro3]:[c14]],2,FALSE)</f>
        <v>19228</v>
      </c>
    </row>
    <row r="170" spans="1:68" ht="15.6" thickTop="1" thickBot="1" x14ac:dyDescent="0.35">
      <c r="A170" s="129" t="s">
        <v>2934</v>
      </c>
      <c r="B170" t="s">
        <v>1254</v>
      </c>
      <c r="C170" s="128"/>
      <c r="D170"/>
      <c r="E170" s="135">
        <v>140020</v>
      </c>
      <c r="F170" s="135" t="s">
        <v>944</v>
      </c>
      <c r="G170" s="128"/>
      <c r="S170" s="140">
        <v>19228</v>
      </c>
      <c r="T170" s="137" t="s">
        <v>103</v>
      </c>
      <c r="U170" s="135">
        <v>110011</v>
      </c>
      <c r="V170" s="135" t="s">
        <v>612</v>
      </c>
      <c r="W170" s="135"/>
      <c r="X170" s="135">
        <v>110011</v>
      </c>
      <c r="Y170" s="135" t="s">
        <v>612</v>
      </c>
      <c r="Z170" s="135">
        <v>0</v>
      </c>
      <c r="AA170" s="146" t="s">
        <v>1063</v>
      </c>
      <c r="AB170" s="135">
        <v>110011</v>
      </c>
      <c r="AC170" s="135">
        <v>19228</v>
      </c>
      <c r="AD170" s="150" t="s">
        <v>103</v>
      </c>
      <c r="AE170" s="138" t="s">
        <v>485</v>
      </c>
      <c r="AF170" s="82">
        <v>0</v>
      </c>
      <c r="AL170" s="135">
        <v>140024</v>
      </c>
      <c r="AX170" s="133" t="s">
        <v>7773</v>
      </c>
      <c r="BM170">
        <v>330008</v>
      </c>
      <c r="BN170">
        <v>330008</v>
      </c>
      <c r="BO170" s="143" t="s">
        <v>594</v>
      </c>
      <c r="BP170" s="82">
        <f>VLOOKUP(BM170,Tabla5[[centro3]:[c14]],2,FALSE)</f>
        <v>5028</v>
      </c>
    </row>
    <row r="171" spans="1:68" ht="15.6" thickTop="1" thickBot="1" x14ac:dyDescent="0.35">
      <c r="A171" s="130">
        <v>999999</v>
      </c>
      <c r="B171" s="131" t="s">
        <v>498</v>
      </c>
      <c r="C171" s="132" t="s">
        <v>2766</v>
      </c>
      <c r="D171"/>
      <c r="E171" s="143">
        <v>140021</v>
      </c>
      <c r="F171" s="143" t="s">
        <v>951</v>
      </c>
      <c r="G171" s="132"/>
      <c r="S171" s="140">
        <v>19228</v>
      </c>
      <c r="T171" s="142" t="s">
        <v>98</v>
      </c>
      <c r="U171" s="143">
        <v>110002</v>
      </c>
      <c r="V171" s="143" t="s">
        <v>1175</v>
      </c>
      <c r="W171" s="143"/>
      <c r="X171" s="143">
        <v>110002</v>
      </c>
      <c r="Y171" s="143" t="s">
        <v>1175</v>
      </c>
      <c r="Z171" s="143" t="s">
        <v>2758</v>
      </c>
      <c r="AA171" s="146" t="s">
        <v>1064</v>
      </c>
      <c r="AB171" s="143">
        <v>110002</v>
      </c>
      <c r="AC171" s="135">
        <v>19228</v>
      </c>
      <c r="AD171" s="151" t="s">
        <v>98</v>
      </c>
      <c r="AE171" s="144" t="s">
        <v>485</v>
      </c>
      <c r="AF171" s="82">
        <v>0</v>
      </c>
      <c r="AL171" s="143">
        <v>140025</v>
      </c>
      <c r="AX171" s="134" t="s">
        <v>3232</v>
      </c>
      <c r="BM171">
        <v>340003</v>
      </c>
      <c r="BN171">
        <v>340003</v>
      </c>
      <c r="BO171" s="143" t="s">
        <v>595</v>
      </c>
      <c r="BP171" s="82">
        <f>VLOOKUP(BM171,Tabla5[[centro3]:[c14]],2,FALSE)</f>
        <v>19228</v>
      </c>
    </row>
    <row r="172" spans="1:68" ht="15.6" thickTop="1" thickBot="1" x14ac:dyDescent="0.35">
      <c r="A172" s="129" t="s">
        <v>1397</v>
      </c>
      <c r="B172" t="s">
        <v>7324</v>
      </c>
      <c r="C172"/>
      <c r="D172"/>
      <c r="E172" s="143">
        <v>140022</v>
      </c>
      <c r="F172" s="143" t="s">
        <v>945</v>
      </c>
      <c r="G172"/>
      <c r="S172" s="140">
        <v>19228</v>
      </c>
      <c r="T172" s="142" t="s">
        <v>357</v>
      </c>
      <c r="U172" s="143">
        <v>120029</v>
      </c>
      <c r="V172" s="143" t="s">
        <v>615</v>
      </c>
      <c r="W172" s="143"/>
      <c r="X172" s="143">
        <v>120029</v>
      </c>
      <c r="Y172" s="143" t="s">
        <v>615</v>
      </c>
      <c r="Z172" s="143" t="s">
        <v>2770</v>
      </c>
      <c r="AA172" s="146" t="s">
        <v>1065</v>
      </c>
      <c r="AB172" s="143">
        <v>120029</v>
      </c>
      <c r="AC172" s="135">
        <v>19228</v>
      </c>
      <c r="AD172" s="151" t="s">
        <v>357</v>
      </c>
      <c r="AE172" s="144" t="s">
        <v>485</v>
      </c>
      <c r="AF172" s="82">
        <f>+Tabla5[[#This Row],[centro]]-Tabla5[[#This Row],[centro3]]</f>
        <v>0</v>
      </c>
      <c r="AL172" s="143">
        <v>140027</v>
      </c>
      <c r="AX172" s="133" t="s">
        <v>7779</v>
      </c>
      <c r="BM172">
        <v>510029</v>
      </c>
      <c r="BN172">
        <v>510029</v>
      </c>
      <c r="BO172" s="143" t="s">
        <v>596</v>
      </c>
      <c r="BP172" s="82">
        <f>VLOOKUP(BM172,Tabla5[[centro3]:[c14]],2,FALSE)</f>
        <v>5027</v>
      </c>
    </row>
    <row r="173" spans="1:68" ht="15.6" thickTop="1" thickBot="1" x14ac:dyDescent="0.35">
      <c r="A173" s="129" t="s">
        <v>1204</v>
      </c>
      <c r="B173" t="s">
        <v>7325</v>
      </c>
      <c r="C173"/>
      <c r="D173"/>
      <c r="E173" s="143">
        <v>140024</v>
      </c>
      <c r="F173" s="143" t="s">
        <v>946</v>
      </c>
      <c r="G173"/>
      <c r="S173" s="140">
        <v>19228</v>
      </c>
      <c r="T173" s="142" t="s">
        <v>231</v>
      </c>
      <c r="U173" s="143">
        <v>110164</v>
      </c>
      <c r="V173" s="143" t="s">
        <v>1191</v>
      </c>
      <c r="W173" s="143"/>
      <c r="X173" s="143">
        <v>110164</v>
      </c>
      <c r="Y173" s="143" t="s">
        <v>1191</v>
      </c>
      <c r="Z173" s="143" t="s">
        <v>2773</v>
      </c>
      <c r="AA173" s="146" t="s">
        <v>1066</v>
      </c>
      <c r="AB173" s="143">
        <v>110164</v>
      </c>
      <c r="AC173" s="135">
        <v>19228</v>
      </c>
      <c r="AD173" s="151" t="s">
        <v>231</v>
      </c>
      <c r="AE173" s="144" t="s">
        <v>485</v>
      </c>
      <c r="AF173" s="82">
        <f>+Tabla5[[#This Row],[centro]]-Tabla5[[#This Row],[centro3]]</f>
        <v>0</v>
      </c>
      <c r="AL173" s="143">
        <v>140044</v>
      </c>
      <c r="AX173" s="134" t="s">
        <v>7780</v>
      </c>
      <c r="BM173">
        <v>120028</v>
      </c>
      <c r="BN173">
        <v>120028</v>
      </c>
      <c r="BO173" s="135" t="s">
        <v>555</v>
      </c>
      <c r="BP173" s="82">
        <f>VLOOKUP(BM173,Tabla5[[centro3]:[c14]],2,FALSE)</f>
        <v>19228</v>
      </c>
    </row>
    <row r="174" spans="1:68" ht="15.6" thickTop="1" thickBot="1" x14ac:dyDescent="0.35">
      <c r="A174" s="129" t="s">
        <v>1220</v>
      </c>
      <c r="B174" t="s">
        <v>7326</v>
      </c>
      <c r="C174"/>
      <c r="D174"/>
      <c r="E174" s="143">
        <v>140024</v>
      </c>
      <c r="F174" s="143" t="s">
        <v>946</v>
      </c>
      <c r="G174"/>
      <c r="S174" s="140">
        <v>19228</v>
      </c>
      <c r="T174" s="142" t="s">
        <v>271</v>
      </c>
      <c r="U174" s="143">
        <v>310001</v>
      </c>
      <c r="V174" s="143" t="s">
        <v>1210</v>
      </c>
      <c r="W174" s="143"/>
      <c r="X174" s="143">
        <v>310001</v>
      </c>
      <c r="Y174" s="143" t="s">
        <v>1210</v>
      </c>
      <c r="Z174" s="143" t="s">
        <v>2771</v>
      </c>
      <c r="AA174" s="146" t="s">
        <v>1067</v>
      </c>
      <c r="AB174" s="143">
        <v>310001</v>
      </c>
      <c r="AC174" s="135">
        <v>19228</v>
      </c>
      <c r="AD174" s="151" t="s">
        <v>271</v>
      </c>
      <c r="AE174" s="144" t="s">
        <v>485</v>
      </c>
      <c r="AF174" s="82">
        <f>+Tabla5[[#This Row],[centro]]-Tabla5[[#This Row],[centro3]]</f>
        <v>0</v>
      </c>
      <c r="AL174" s="143">
        <v>140046</v>
      </c>
      <c r="AX174" s="133" t="s">
        <v>7787</v>
      </c>
      <c r="BM174">
        <v>340084</v>
      </c>
      <c r="BN174">
        <v>340084</v>
      </c>
      <c r="BO174" s="135" t="s">
        <v>597</v>
      </c>
      <c r="BP174" s="82">
        <f>VLOOKUP(BM174,Tabla5[[centro3]:[c14]],2,FALSE)</f>
        <v>19228</v>
      </c>
    </row>
    <row r="175" spans="1:68" ht="15" thickTop="1" x14ac:dyDescent="0.3">
      <c r="A175" s="129" t="s">
        <v>7328</v>
      </c>
      <c r="B175" t="s">
        <v>7329</v>
      </c>
      <c r="C175"/>
      <c r="D175"/>
      <c r="E175" s="135">
        <v>140025</v>
      </c>
      <c r="F175" s="135" t="s">
        <v>964</v>
      </c>
      <c r="G175"/>
      <c r="S175" s="136">
        <v>19228</v>
      </c>
      <c r="T175" s="137" t="s">
        <v>229</v>
      </c>
      <c r="U175" s="135">
        <v>310002</v>
      </c>
      <c r="V175" s="135" t="s">
        <v>1211</v>
      </c>
      <c r="W175" s="135"/>
      <c r="X175" s="135">
        <v>310002</v>
      </c>
      <c r="Y175" s="135" t="s">
        <v>1211</v>
      </c>
      <c r="Z175" s="135" t="s">
        <v>2771</v>
      </c>
      <c r="AA175" s="146" t="s">
        <v>1068</v>
      </c>
      <c r="AB175" s="135">
        <v>310002</v>
      </c>
      <c r="AC175" s="135">
        <v>19228</v>
      </c>
      <c r="AD175" s="150" t="s">
        <v>229</v>
      </c>
      <c r="AE175" s="138" t="s">
        <v>485</v>
      </c>
      <c r="AF175" s="82">
        <f>+Tabla5[[#This Row],[centro]]-Tabla5[[#This Row],[centro3]]</f>
        <v>0</v>
      </c>
      <c r="AL175" s="135">
        <v>140047</v>
      </c>
      <c r="AX175" s="134" t="s">
        <v>3238</v>
      </c>
      <c r="BM175">
        <v>800092</v>
      </c>
      <c r="BN175">
        <v>800092</v>
      </c>
      <c r="BO175" s="135" t="s">
        <v>598</v>
      </c>
      <c r="BP175" s="82">
        <f>VLOOKUP(BM175,Tabla5[[centro3]:[c14]],2,FALSE)</f>
        <v>19228</v>
      </c>
    </row>
    <row r="176" spans="1:68" x14ac:dyDescent="0.3">
      <c r="A176" s="129" t="s">
        <v>10523</v>
      </c>
      <c r="B176" t="s">
        <v>10524</v>
      </c>
      <c r="C176"/>
      <c r="D176"/>
      <c r="E176" s="135">
        <v>140027</v>
      </c>
      <c r="F176" s="135" t="s">
        <v>965</v>
      </c>
      <c r="G176"/>
      <c r="S176" s="136">
        <v>19228</v>
      </c>
      <c r="T176" s="137" t="s">
        <v>875</v>
      </c>
      <c r="U176" s="135">
        <v>110060</v>
      </c>
      <c r="V176" s="135" t="s">
        <v>1181</v>
      </c>
      <c r="W176" s="135"/>
      <c r="X176" s="135">
        <v>110060</v>
      </c>
      <c r="Y176" s="135" t="s">
        <v>1181</v>
      </c>
      <c r="Z176" s="135" t="s">
        <v>2770</v>
      </c>
      <c r="AA176" s="146" t="s">
        <v>2797</v>
      </c>
      <c r="AB176" s="135">
        <v>110060</v>
      </c>
      <c r="AC176" s="135">
        <v>19228</v>
      </c>
      <c r="AD176" s="150" t="s">
        <v>875</v>
      </c>
      <c r="AE176" s="138" t="s">
        <v>485</v>
      </c>
      <c r="AF176" s="82">
        <v>0</v>
      </c>
      <c r="AL176" s="135">
        <v>140049</v>
      </c>
      <c r="AX176" s="133" t="s">
        <v>5535</v>
      </c>
      <c r="BM176">
        <v>340079</v>
      </c>
      <c r="BN176">
        <v>340079</v>
      </c>
      <c r="BO176" s="135" t="s">
        <v>600</v>
      </c>
      <c r="BP176" s="82">
        <f>VLOOKUP(BM176,Tabla5[[centro3]:[c14]],2,FALSE)</f>
        <v>19228</v>
      </c>
    </row>
    <row r="177" spans="1:68" x14ac:dyDescent="0.3">
      <c r="A177" s="102" t="s">
        <v>70</v>
      </c>
      <c r="E177" s="135">
        <v>140044</v>
      </c>
      <c r="F177" s="135" t="s">
        <v>969</v>
      </c>
      <c r="S177" s="136">
        <v>19228</v>
      </c>
      <c r="T177" s="137" t="s">
        <v>337</v>
      </c>
      <c r="U177" s="135">
        <v>340034</v>
      </c>
      <c r="V177" s="135" t="s">
        <v>620</v>
      </c>
      <c r="W177" s="135"/>
      <c r="X177" s="135">
        <v>340034</v>
      </c>
      <c r="Y177" s="135" t="s">
        <v>620</v>
      </c>
      <c r="Z177" s="135" t="s">
        <v>2771</v>
      </c>
      <c r="AA177" s="146" t="s">
        <v>621</v>
      </c>
      <c r="AB177" s="135">
        <v>340034</v>
      </c>
      <c r="AC177" s="135">
        <v>19228</v>
      </c>
      <c r="AD177" s="150" t="s">
        <v>337</v>
      </c>
      <c r="AE177" s="138" t="s">
        <v>485</v>
      </c>
      <c r="AF177" s="82">
        <v>0</v>
      </c>
      <c r="AL177" s="135">
        <v>140049</v>
      </c>
      <c r="AX177" s="134" t="s">
        <v>3246</v>
      </c>
      <c r="BM177">
        <v>340013</v>
      </c>
      <c r="BN177">
        <v>340013</v>
      </c>
      <c r="BO177" s="135" t="s">
        <v>424</v>
      </c>
      <c r="BP177" s="82">
        <f>VLOOKUP(BM177,Tabla5[[centro3]:[c14]],2,FALSE)</f>
        <v>19228</v>
      </c>
    </row>
    <row r="178" spans="1:68" x14ac:dyDescent="0.3">
      <c r="A178" s="102" t="s">
        <v>70</v>
      </c>
      <c r="E178" s="135">
        <v>140046</v>
      </c>
      <c r="F178" s="135" t="s">
        <v>940</v>
      </c>
      <c r="S178" s="136">
        <v>19228</v>
      </c>
      <c r="T178" s="137" t="s">
        <v>127</v>
      </c>
      <c r="U178" s="135">
        <v>110216</v>
      </c>
      <c r="V178" s="135" t="s">
        <v>1194</v>
      </c>
      <c r="W178" s="135"/>
      <c r="X178" s="135">
        <v>110216</v>
      </c>
      <c r="Y178" s="135" t="s">
        <v>1194</v>
      </c>
      <c r="Z178" s="135" t="s">
        <v>2756</v>
      </c>
      <c r="AA178" s="146" t="s">
        <v>1069</v>
      </c>
      <c r="AB178" s="135">
        <v>110216</v>
      </c>
      <c r="AC178" s="135">
        <v>19228</v>
      </c>
      <c r="AD178" s="150" t="s">
        <v>127</v>
      </c>
      <c r="AE178" s="138" t="s">
        <v>485</v>
      </c>
      <c r="AF178" s="82">
        <v>0</v>
      </c>
      <c r="AL178" s="135">
        <v>140050</v>
      </c>
      <c r="AX178" s="133" t="s">
        <v>7794</v>
      </c>
      <c r="BM178">
        <v>340078</v>
      </c>
      <c r="BN178">
        <v>340078</v>
      </c>
      <c r="BO178" s="135" t="s">
        <v>601</v>
      </c>
      <c r="BP178" s="82">
        <f>VLOOKUP(BM178,Tabla5[[centro3]:[c14]],2,FALSE)</f>
        <v>19228</v>
      </c>
    </row>
    <row r="179" spans="1:68" x14ac:dyDescent="0.3">
      <c r="A179" s="102" t="s">
        <v>70</v>
      </c>
      <c r="E179" s="135">
        <v>140047</v>
      </c>
      <c r="F179" s="135" t="s">
        <v>936</v>
      </c>
      <c r="S179" s="136">
        <v>19228</v>
      </c>
      <c r="T179" s="137" t="s">
        <v>418</v>
      </c>
      <c r="U179" s="135">
        <v>510002</v>
      </c>
      <c r="V179" s="135" t="s">
        <v>623</v>
      </c>
      <c r="W179" s="135"/>
      <c r="X179" s="135">
        <v>510002</v>
      </c>
      <c r="Y179" s="135" t="s">
        <v>623</v>
      </c>
      <c r="Z179" s="135">
        <v>0</v>
      </c>
      <c r="AA179" s="146" t="s">
        <v>1070</v>
      </c>
      <c r="AB179" s="135">
        <v>510002</v>
      </c>
      <c r="AC179" s="135">
        <v>19228</v>
      </c>
      <c r="AD179" s="150" t="s">
        <v>418</v>
      </c>
      <c r="AE179" s="138" t="s">
        <v>485</v>
      </c>
      <c r="AF179" s="82">
        <v>0</v>
      </c>
      <c r="AL179" s="135">
        <v>140059</v>
      </c>
      <c r="AX179" s="134" t="s">
        <v>7800</v>
      </c>
      <c r="BM179">
        <v>400001</v>
      </c>
      <c r="BN179">
        <v>400001</v>
      </c>
      <c r="BO179" s="135" t="s">
        <v>603</v>
      </c>
      <c r="BP179" s="82">
        <f>VLOOKUP(BM179,Tabla5[[centro3]:[c14]],2,FALSE)</f>
        <v>5027</v>
      </c>
    </row>
    <row r="180" spans="1:68" x14ac:dyDescent="0.3">
      <c r="A180" s="102" t="s">
        <v>70</v>
      </c>
      <c r="E180" s="135">
        <v>140049</v>
      </c>
      <c r="F180" s="135" t="s">
        <v>957</v>
      </c>
      <c r="S180" s="136">
        <v>19228</v>
      </c>
      <c r="T180" s="137">
        <v>109</v>
      </c>
      <c r="U180" s="135">
        <v>340086</v>
      </c>
      <c r="V180" s="135" t="s">
        <v>2901</v>
      </c>
      <c r="W180" s="135"/>
      <c r="X180" s="135">
        <v>340086</v>
      </c>
      <c r="Y180" s="135" t="s">
        <v>2902</v>
      </c>
      <c r="Z180" s="135"/>
      <c r="AA180" s="146">
        <v>19228109</v>
      </c>
      <c r="AB180" s="135">
        <v>340086</v>
      </c>
      <c r="AC180" s="135">
        <v>19228</v>
      </c>
      <c r="AD180" s="150">
        <v>109</v>
      </c>
      <c r="AE180" s="138" t="s">
        <v>485</v>
      </c>
      <c r="AF180" s="82">
        <v>0</v>
      </c>
      <c r="AL180" s="135">
        <v>140061</v>
      </c>
      <c r="AX180" s="133" t="s">
        <v>5541</v>
      </c>
      <c r="BM180">
        <v>400020</v>
      </c>
      <c r="BN180">
        <v>400020</v>
      </c>
      <c r="BO180" s="135" t="s">
        <v>604</v>
      </c>
      <c r="BP180" s="82">
        <f>VLOOKUP(BM180,Tabla5[[centro3]:[c14]],2,FALSE)</f>
        <v>5027</v>
      </c>
    </row>
    <row r="181" spans="1:68" x14ac:dyDescent="0.3">
      <c r="A181" s="102" t="s">
        <v>70</v>
      </c>
      <c r="E181" s="135">
        <v>140049</v>
      </c>
      <c r="F181" s="135" t="s">
        <v>957</v>
      </c>
      <c r="S181" s="136">
        <v>19228</v>
      </c>
      <c r="T181" s="137" t="s">
        <v>821</v>
      </c>
      <c r="U181" s="135">
        <v>110801</v>
      </c>
      <c r="V181" s="135" t="s">
        <v>1202</v>
      </c>
      <c r="W181" s="135"/>
      <c r="X181" s="135">
        <v>110801</v>
      </c>
      <c r="Y181" s="135" t="s">
        <v>1202</v>
      </c>
      <c r="Z181" s="135" t="s">
        <v>2762</v>
      </c>
      <c r="AA181" s="146" t="s">
        <v>1071</v>
      </c>
      <c r="AB181" s="135">
        <v>110801</v>
      </c>
      <c r="AC181" s="135">
        <v>19228</v>
      </c>
      <c r="AD181" s="150" t="s">
        <v>821</v>
      </c>
      <c r="AE181" s="138" t="s">
        <v>485</v>
      </c>
      <c r="AF181" s="82">
        <v>0</v>
      </c>
      <c r="AL181" s="135">
        <v>140068</v>
      </c>
      <c r="AX181" s="134" t="s">
        <v>5547</v>
      </c>
      <c r="BM181">
        <v>330028</v>
      </c>
      <c r="BN181">
        <v>330028</v>
      </c>
      <c r="BO181" s="135" t="s">
        <v>605</v>
      </c>
      <c r="BP181" s="82">
        <f>VLOOKUP(BM181,Tabla5[[centro3]:[c14]],2,FALSE)</f>
        <v>19228</v>
      </c>
    </row>
    <row r="182" spans="1:68" x14ac:dyDescent="0.3">
      <c r="A182" s="102" t="s">
        <v>70</v>
      </c>
      <c r="E182" s="135">
        <v>140050</v>
      </c>
      <c r="F182" s="135" t="s">
        <v>939</v>
      </c>
      <c r="S182" s="136">
        <v>19228</v>
      </c>
      <c r="T182" s="137" t="s">
        <v>883</v>
      </c>
      <c r="U182" s="135">
        <v>110123</v>
      </c>
      <c r="V182" s="135" t="s">
        <v>1190</v>
      </c>
      <c r="W182" s="135"/>
      <c r="X182" s="135">
        <v>110123</v>
      </c>
      <c r="Y182" s="135" t="s">
        <v>1190</v>
      </c>
      <c r="Z182" s="135" t="s">
        <v>2775</v>
      </c>
      <c r="AA182" s="146" t="s">
        <v>2798</v>
      </c>
      <c r="AB182" s="135">
        <v>110123</v>
      </c>
      <c r="AC182" s="135">
        <v>19228</v>
      </c>
      <c r="AD182" s="150" t="s">
        <v>883</v>
      </c>
      <c r="AE182" s="138" t="s">
        <v>485</v>
      </c>
      <c r="AF182" s="82">
        <v>0</v>
      </c>
      <c r="AL182" s="135">
        <v>140083</v>
      </c>
      <c r="AX182" s="133" t="s">
        <v>3254</v>
      </c>
      <c r="BM182">
        <v>110085</v>
      </c>
      <c r="BN182">
        <v>110085</v>
      </c>
      <c r="BO182" s="135" t="s">
        <v>556</v>
      </c>
      <c r="BP182" s="82">
        <f>VLOOKUP(BM182,Tabla5[[centro3]:[c14]],2,FALSE)</f>
        <v>19228</v>
      </c>
    </row>
    <row r="183" spans="1:68" x14ac:dyDescent="0.3">
      <c r="A183" s="102" t="s">
        <v>70</v>
      </c>
      <c r="E183" s="135">
        <v>140059</v>
      </c>
      <c r="F183" s="135" t="s">
        <v>942</v>
      </c>
      <c r="S183" s="136">
        <v>19228</v>
      </c>
      <c r="T183" s="137" t="s">
        <v>891</v>
      </c>
      <c r="U183" s="135">
        <v>110504</v>
      </c>
      <c r="V183" s="135" t="s">
        <v>507</v>
      </c>
      <c r="W183" s="135"/>
      <c r="X183" s="135">
        <v>110504</v>
      </c>
      <c r="Y183" s="135" t="s">
        <v>507</v>
      </c>
      <c r="Z183" s="135" t="s">
        <v>2762</v>
      </c>
      <c r="AA183" s="146" t="s">
        <v>2799</v>
      </c>
      <c r="AB183" s="135">
        <v>110504</v>
      </c>
      <c r="AC183" s="135">
        <v>19228</v>
      </c>
      <c r="AD183" s="150" t="s">
        <v>891</v>
      </c>
      <c r="AE183" s="138" t="s">
        <v>485</v>
      </c>
      <c r="AF183" s="82">
        <v>0</v>
      </c>
      <c r="AL183" s="135">
        <v>140089</v>
      </c>
      <c r="AX183" s="134" t="s">
        <v>5548</v>
      </c>
      <c r="BM183">
        <v>340070</v>
      </c>
      <c r="BN183">
        <v>340070</v>
      </c>
      <c r="BO183" s="135" t="s">
        <v>607</v>
      </c>
      <c r="BP183" s="82">
        <f>VLOOKUP(BM183,Tabla5[[centro3]:[c14]],2,FALSE)</f>
        <v>19228</v>
      </c>
    </row>
    <row r="184" spans="1:68" x14ac:dyDescent="0.3">
      <c r="A184" s="102" t="s">
        <v>70</v>
      </c>
      <c r="E184" s="135">
        <v>140061</v>
      </c>
      <c r="F184" s="135" t="s">
        <v>966</v>
      </c>
      <c r="S184" s="136">
        <v>19228</v>
      </c>
      <c r="T184" s="137" t="s">
        <v>892</v>
      </c>
      <c r="U184" s="135">
        <v>110305</v>
      </c>
      <c r="V184" s="135" t="s">
        <v>503</v>
      </c>
      <c r="W184" s="135"/>
      <c r="X184" s="135">
        <v>110305</v>
      </c>
      <c r="Y184" s="135" t="s">
        <v>503</v>
      </c>
      <c r="Z184" s="135" t="s">
        <v>2771</v>
      </c>
      <c r="AA184" s="146" t="s">
        <v>2800</v>
      </c>
      <c r="AB184" s="135">
        <v>110305</v>
      </c>
      <c r="AC184" s="135">
        <v>19228</v>
      </c>
      <c r="AD184" s="150" t="s">
        <v>892</v>
      </c>
      <c r="AE184" s="138" t="s">
        <v>485</v>
      </c>
      <c r="AF184" s="82">
        <v>0</v>
      </c>
      <c r="AL184" s="135">
        <v>140091</v>
      </c>
      <c r="AX184" s="133" t="s">
        <v>3261</v>
      </c>
      <c r="BM184">
        <v>340085</v>
      </c>
      <c r="BN184">
        <v>340085</v>
      </c>
      <c r="BO184" s="135" t="s">
        <v>298</v>
      </c>
      <c r="BP184" s="82">
        <f>VLOOKUP(BM184,Tabla5[[centro3]:[c14]],2,FALSE)</f>
        <v>19228</v>
      </c>
    </row>
    <row r="185" spans="1:68" x14ac:dyDescent="0.3">
      <c r="A185" s="102" t="s">
        <v>70</v>
      </c>
      <c r="E185" s="135">
        <v>140068</v>
      </c>
      <c r="F185" s="135" t="s">
        <v>974</v>
      </c>
      <c r="S185" s="136">
        <v>19228</v>
      </c>
      <c r="T185" s="137" t="s">
        <v>893</v>
      </c>
      <c r="U185" s="135">
        <v>100101</v>
      </c>
      <c r="V185" s="135" t="s">
        <v>512</v>
      </c>
      <c r="W185" s="135"/>
      <c r="X185" s="135">
        <v>100101</v>
      </c>
      <c r="Y185" s="135" t="s">
        <v>512</v>
      </c>
      <c r="Z185" s="135" t="s">
        <v>2773</v>
      </c>
      <c r="AA185" s="146" t="s">
        <v>2801</v>
      </c>
      <c r="AB185" s="135">
        <v>100101</v>
      </c>
      <c r="AC185" s="135">
        <v>19228</v>
      </c>
      <c r="AD185" s="150" t="s">
        <v>893</v>
      </c>
      <c r="AE185" s="138" t="s">
        <v>485</v>
      </c>
      <c r="AF185" s="82">
        <v>0</v>
      </c>
      <c r="AL185" s="135">
        <v>140183</v>
      </c>
      <c r="AX185" s="134" t="s">
        <v>7807</v>
      </c>
      <c r="BM185">
        <v>340055</v>
      </c>
      <c r="BN185">
        <v>340055</v>
      </c>
      <c r="BO185" s="135" t="s">
        <v>608</v>
      </c>
      <c r="BP185" s="82">
        <f>VLOOKUP(BM185,Tabla5[[centro3]:[c14]],2,FALSE)</f>
        <v>19228</v>
      </c>
    </row>
    <row r="186" spans="1:68" x14ac:dyDescent="0.3">
      <c r="A186" s="102" t="s">
        <v>70</v>
      </c>
      <c r="E186" s="135">
        <v>140083</v>
      </c>
      <c r="F186" s="135" t="s">
        <v>943</v>
      </c>
      <c r="S186" s="136">
        <v>19228</v>
      </c>
      <c r="T186" s="137" t="s">
        <v>895</v>
      </c>
      <c r="U186" s="135">
        <v>110805</v>
      </c>
      <c r="V186" s="135" t="s">
        <v>505</v>
      </c>
      <c r="W186" s="135"/>
      <c r="X186" s="135">
        <v>110805</v>
      </c>
      <c r="Y186" s="135" t="s">
        <v>505</v>
      </c>
      <c r="Z186" s="135" t="s">
        <v>2762</v>
      </c>
      <c r="AA186" s="146" t="s">
        <v>2802</v>
      </c>
      <c r="AB186" s="135">
        <v>110805</v>
      </c>
      <c r="AC186" s="135">
        <v>19228</v>
      </c>
      <c r="AD186" s="150" t="s">
        <v>895</v>
      </c>
      <c r="AE186" s="138" t="s">
        <v>485</v>
      </c>
      <c r="AF186" s="82">
        <v>0</v>
      </c>
      <c r="AL186" s="135">
        <v>140188</v>
      </c>
      <c r="AX186" s="133" t="s">
        <v>3267</v>
      </c>
      <c r="BM186">
        <v>340127</v>
      </c>
      <c r="BN186">
        <v>340127</v>
      </c>
      <c r="BO186" s="135" t="s">
        <v>609</v>
      </c>
      <c r="BP186" s="82">
        <f>VLOOKUP(BM186,Tabla5[[centro3]:[c14]],2,FALSE)</f>
        <v>19228</v>
      </c>
    </row>
    <row r="187" spans="1:68" x14ac:dyDescent="0.3">
      <c r="A187" s="102" t="s">
        <v>70</v>
      </c>
      <c r="E187" s="135">
        <v>140089</v>
      </c>
      <c r="F187" s="135" t="s">
        <v>952</v>
      </c>
      <c r="S187" s="136">
        <v>19228</v>
      </c>
      <c r="T187" s="137" t="s">
        <v>894</v>
      </c>
      <c r="U187" s="135">
        <v>110601</v>
      </c>
      <c r="V187" s="135" t="s">
        <v>508</v>
      </c>
      <c r="W187" s="135"/>
      <c r="X187" s="135">
        <v>110601</v>
      </c>
      <c r="Y187" s="135" t="s">
        <v>508</v>
      </c>
      <c r="Z187" s="135" t="s">
        <v>2762</v>
      </c>
      <c r="AA187" s="146" t="s">
        <v>2803</v>
      </c>
      <c r="AB187" s="135">
        <v>110601</v>
      </c>
      <c r="AC187" s="135">
        <v>19228</v>
      </c>
      <c r="AD187" s="150" t="s">
        <v>894</v>
      </c>
      <c r="AE187" s="138" t="s">
        <v>485</v>
      </c>
      <c r="AF187" s="82">
        <v>0</v>
      </c>
      <c r="AL187" s="135">
        <v>140196</v>
      </c>
      <c r="AX187" s="134" t="s">
        <v>7814</v>
      </c>
      <c r="BM187">
        <v>160004</v>
      </c>
      <c r="BN187">
        <v>160004</v>
      </c>
      <c r="BO187" s="135" t="s">
        <v>1209</v>
      </c>
      <c r="BP187" s="82">
        <f>VLOOKUP(BM187,Tabla5[[centro3]:[c14]],2,FALSE)</f>
        <v>5027</v>
      </c>
    </row>
    <row r="188" spans="1:68" x14ac:dyDescent="0.3">
      <c r="A188" s="102" t="s">
        <v>70</v>
      </c>
      <c r="E188" s="135">
        <v>140091</v>
      </c>
      <c r="F188" s="135" t="s">
        <v>941</v>
      </c>
      <c r="S188" s="136">
        <v>19228</v>
      </c>
      <c r="T188" s="137" t="s">
        <v>896</v>
      </c>
      <c r="U188" s="135">
        <v>110301</v>
      </c>
      <c r="V188" s="135" t="s">
        <v>1198</v>
      </c>
      <c r="W188" s="135"/>
      <c r="X188" s="135">
        <v>110301</v>
      </c>
      <c r="Y188" s="135" t="s">
        <v>1198</v>
      </c>
      <c r="Z188" s="135" t="s">
        <v>2771</v>
      </c>
      <c r="AA188" s="146" t="s">
        <v>2804</v>
      </c>
      <c r="AB188" s="135">
        <v>110301</v>
      </c>
      <c r="AC188" s="135">
        <v>19228</v>
      </c>
      <c r="AD188" s="150" t="s">
        <v>896</v>
      </c>
      <c r="AE188" s="138" t="s">
        <v>485</v>
      </c>
      <c r="AF188" s="82">
        <v>0</v>
      </c>
      <c r="AL188" s="135">
        <v>160001</v>
      </c>
      <c r="AX188" s="133" t="s">
        <v>5555</v>
      </c>
      <c r="BM188">
        <v>110036</v>
      </c>
      <c r="BN188">
        <v>110036</v>
      </c>
      <c r="BO188" s="135" t="s">
        <v>611</v>
      </c>
      <c r="BP188" s="82">
        <f>VLOOKUP(BM188,Tabla5[[centro3]:[c14]],2,FALSE)</f>
        <v>19228</v>
      </c>
    </row>
    <row r="189" spans="1:68" x14ac:dyDescent="0.3">
      <c r="A189" s="102" t="s">
        <v>70</v>
      </c>
      <c r="E189" s="135">
        <v>140183</v>
      </c>
      <c r="F189" s="135" t="s">
        <v>935</v>
      </c>
      <c r="S189" s="136">
        <v>19228</v>
      </c>
      <c r="T189" s="137" t="s">
        <v>897</v>
      </c>
      <c r="U189" s="135">
        <v>110302</v>
      </c>
      <c r="V189" s="135" t="s">
        <v>1199</v>
      </c>
      <c r="W189" s="135"/>
      <c r="X189" s="135">
        <v>110302</v>
      </c>
      <c r="Y189" s="135" t="s">
        <v>1199</v>
      </c>
      <c r="Z189" s="135" t="s">
        <v>2771</v>
      </c>
      <c r="AA189" s="146" t="s">
        <v>2805</v>
      </c>
      <c r="AB189" s="135">
        <v>110302</v>
      </c>
      <c r="AC189" s="135">
        <v>19228</v>
      </c>
      <c r="AD189" s="150" t="s">
        <v>897</v>
      </c>
      <c r="AE189" s="138" t="s">
        <v>485</v>
      </c>
      <c r="AF189" s="82">
        <v>0</v>
      </c>
      <c r="AL189" s="135">
        <v>160002</v>
      </c>
      <c r="AX189" s="134" t="s">
        <v>7822</v>
      </c>
      <c r="BM189">
        <v>110011</v>
      </c>
      <c r="BN189">
        <v>110011</v>
      </c>
      <c r="BO189" s="135" t="s">
        <v>612</v>
      </c>
      <c r="BP189" s="82">
        <f>VLOOKUP(BM189,Tabla5[[centro3]:[c14]],2,FALSE)</f>
        <v>19228</v>
      </c>
    </row>
    <row r="190" spans="1:68" x14ac:dyDescent="0.3">
      <c r="A190" s="102" t="s">
        <v>70</v>
      </c>
      <c r="E190" s="135">
        <v>140188</v>
      </c>
      <c r="F190" s="135" t="s">
        <v>2931</v>
      </c>
      <c r="S190" s="136">
        <v>19228</v>
      </c>
      <c r="T190" s="137" t="s">
        <v>898</v>
      </c>
      <c r="U190" s="135">
        <v>110701</v>
      </c>
      <c r="V190" s="135" t="s">
        <v>487</v>
      </c>
      <c r="W190" s="135"/>
      <c r="X190" s="135">
        <v>110701</v>
      </c>
      <c r="Y190" s="135" t="s">
        <v>487</v>
      </c>
      <c r="Z190" s="135" t="s">
        <v>2771</v>
      </c>
      <c r="AA190" s="146" t="s">
        <v>2806</v>
      </c>
      <c r="AB190" s="135">
        <v>110701</v>
      </c>
      <c r="AC190" s="135">
        <v>19228</v>
      </c>
      <c r="AD190" s="150" t="s">
        <v>898</v>
      </c>
      <c r="AE190" s="138" t="s">
        <v>485</v>
      </c>
      <c r="AF190" s="82">
        <v>0</v>
      </c>
      <c r="AL190" s="135">
        <v>160002</v>
      </c>
      <c r="AX190" s="133" t="s">
        <v>7829</v>
      </c>
      <c r="BM190">
        <v>110002</v>
      </c>
      <c r="BN190">
        <v>110002</v>
      </c>
      <c r="BO190" s="135" t="s">
        <v>1175</v>
      </c>
      <c r="BP190" s="82">
        <f>VLOOKUP(BM190,Tabla5[[centro3]:[c14]],2,FALSE)</f>
        <v>5027</v>
      </c>
    </row>
    <row r="191" spans="1:68" x14ac:dyDescent="0.3">
      <c r="A191" s="102" t="s">
        <v>70</v>
      </c>
      <c r="E191" s="135">
        <v>140196</v>
      </c>
      <c r="F191" s="135" t="s">
        <v>972</v>
      </c>
      <c r="S191" s="136">
        <v>19228</v>
      </c>
      <c r="T191" s="137" t="s">
        <v>900</v>
      </c>
      <c r="U191" s="135">
        <v>999999</v>
      </c>
      <c r="V191" s="135" t="s">
        <v>498</v>
      </c>
      <c r="W191" s="135"/>
      <c r="X191" s="135">
        <v>999999</v>
      </c>
      <c r="Y191" s="135" t="s">
        <v>498</v>
      </c>
      <c r="Z191" s="135" t="s">
        <v>2766</v>
      </c>
      <c r="AA191" s="146" t="s">
        <v>2807</v>
      </c>
      <c r="AB191" s="135">
        <v>999999</v>
      </c>
      <c r="AC191" s="135">
        <v>19228</v>
      </c>
      <c r="AD191" s="150" t="s">
        <v>900</v>
      </c>
      <c r="AE191" s="138" t="s">
        <v>485</v>
      </c>
      <c r="AF191" s="82">
        <v>0</v>
      </c>
      <c r="AL191" s="135">
        <v>160002</v>
      </c>
      <c r="AX191" s="134" t="s">
        <v>7835</v>
      </c>
      <c r="BM191">
        <v>120029</v>
      </c>
      <c r="BN191">
        <v>120029</v>
      </c>
      <c r="BO191" s="135" t="s">
        <v>615</v>
      </c>
      <c r="BP191" s="82">
        <f>VLOOKUP(BM191,Tabla5[[centro3]:[c14]],2,FALSE)</f>
        <v>19228</v>
      </c>
    </row>
    <row r="192" spans="1:68" x14ac:dyDescent="0.3">
      <c r="A192" s="102" t="s">
        <v>70</v>
      </c>
      <c r="E192" s="135">
        <v>160001</v>
      </c>
      <c r="F192" s="135" t="s">
        <v>489</v>
      </c>
      <c r="S192" s="136">
        <v>19228</v>
      </c>
      <c r="T192" s="137">
        <v>123</v>
      </c>
      <c r="U192" s="135">
        <v>340015</v>
      </c>
      <c r="V192" s="135" t="s">
        <v>7324</v>
      </c>
      <c r="W192" s="135"/>
      <c r="X192" s="135">
        <v>340015</v>
      </c>
      <c r="Y192" s="135" t="s">
        <v>7324</v>
      </c>
      <c r="Z192" s="135"/>
      <c r="AA192" s="146">
        <v>19228123</v>
      </c>
      <c r="AB192" s="135">
        <v>340015</v>
      </c>
      <c r="AC192" s="135">
        <v>19228</v>
      </c>
      <c r="AD192" s="150">
        <v>123</v>
      </c>
      <c r="AE192" s="138" t="s">
        <v>485</v>
      </c>
      <c r="AF192" s="82">
        <v>0</v>
      </c>
      <c r="AL192" s="135">
        <v>160004</v>
      </c>
      <c r="AX192" s="133" t="s">
        <v>811</v>
      </c>
      <c r="BM192">
        <v>110164</v>
      </c>
      <c r="BN192">
        <v>110164</v>
      </c>
      <c r="BO192" s="135" t="s">
        <v>1191</v>
      </c>
      <c r="BP192" s="82">
        <f>VLOOKUP(BM192,Tabla5[[centro3]:[c14]],2,FALSE)</f>
        <v>19228</v>
      </c>
    </row>
    <row r="193" spans="1:68" x14ac:dyDescent="0.3">
      <c r="A193" s="102" t="s">
        <v>70</v>
      </c>
      <c r="E193" s="135">
        <v>160002</v>
      </c>
      <c r="F193" s="135" t="s">
        <v>496</v>
      </c>
      <c r="S193" s="136">
        <v>19228</v>
      </c>
      <c r="T193" s="137" t="s">
        <v>2736</v>
      </c>
      <c r="U193" s="135">
        <v>160002</v>
      </c>
      <c r="V193" s="135" t="s">
        <v>496</v>
      </c>
      <c r="W193" s="135"/>
      <c r="X193" s="135">
        <v>160002</v>
      </c>
      <c r="Y193" s="135" t="s">
        <v>496</v>
      </c>
      <c r="Z193" s="135" t="s">
        <v>2773</v>
      </c>
      <c r="AA193" s="146" t="s">
        <v>2753</v>
      </c>
      <c r="AB193" s="135">
        <v>160002</v>
      </c>
      <c r="AC193" s="135">
        <v>19228</v>
      </c>
      <c r="AD193" s="150" t="s">
        <v>2736</v>
      </c>
      <c r="AE193" s="138" t="s">
        <v>485</v>
      </c>
      <c r="AF193" s="82">
        <v>0</v>
      </c>
      <c r="AL193" s="135">
        <v>160004</v>
      </c>
      <c r="AX193" s="134" t="s">
        <v>3274</v>
      </c>
      <c r="BM193">
        <v>340015</v>
      </c>
      <c r="BN193">
        <v>340015</v>
      </c>
      <c r="BO193" s="135" t="s">
        <v>7324</v>
      </c>
      <c r="BP193" s="82">
        <f>VLOOKUP(BM193,Tabla5[[centro3]:[c14]],2,FALSE)</f>
        <v>19228</v>
      </c>
    </row>
    <row r="194" spans="1:68" x14ac:dyDescent="0.3">
      <c r="A194" s="102" t="s">
        <v>70</v>
      </c>
      <c r="E194" s="135">
        <v>160002</v>
      </c>
      <c r="F194" s="135" t="s">
        <v>496</v>
      </c>
      <c r="S194" s="136">
        <v>19228</v>
      </c>
      <c r="T194" s="137">
        <v>125</v>
      </c>
      <c r="U194" s="135">
        <v>120100</v>
      </c>
      <c r="V194" s="135" t="s">
        <v>1205</v>
      </c>
      <c r="W194" s="135"/>
      <c r="X194" s="135">
        <v>120100</v>
      </c>
      <c r="Y194" s="135" t="s">
        <v>1205</v>
      </c>
      <c r="Z194" s="135"/>
      <c r="AA194" s="146">
        <v>19228125</v>
      </c>
      <c r="AB194" s="135">
        <v>120100</v>
      </c>
      <c r="AC194" s="135">
        <v>19228</v>
      </c>
      <c r="AD194" s="150">
        <v>125</v>
      </c>
      <c r="AE194" s="138" t="s">
        <v>485</v>
      </c>
      <c r="AF194" s="82">
        <v>0</v>
      </c>
      <c r="AL194" s="135">
        <v>160006</v>
      </c>
      <c r="AX194" s="133" t="s">
        <v>3280</v>
      </c>
      <c r="BM194">
        <v>120100</v>
      </c>
      <c r="BN194">
        <v>120100</v>
      </c>
      <c r="BO194" s="135" t="s">
        <v>1205</v>
      </c>
      <c r="BP194" s="82">
        <f>VLOOKUP(BM194,Tabla5[[centro3]:[c14]],2,FALSE)</f>
        <v>5027</v>
      </c>
    </row>
    <row r="195" spans="1:68" x14ac:dyDescent="0.3">
      <c r="A195" s="102" t="s">
        <v>70</v>
      </c>
      <c r="E195" s="135">
        <v>160002</v>
      </c>
      <c r="F195" s="135" t="s">
        <v>496</v>
      </c>
      <c r="S195" s="136">
        <v>19228</v>
      </c>
      <c r="T195" s="137" t="s">
        <v>1324</v>
      </c>
      <c r="U195" s="135">
        <v>777782</v>
      </c>
      <c r="V195" s="135" t="s">
        <v>1356</v>
      </c>
      <c r="W195" s="135"/>
      <c r="X195" s="135">
        <v>777782</v>
      </c>
      <c r="Y195" s="135" t="s">
        <v>1356</v>
      </c>
      <c r="Z195" s="135" t="e">
        <v>#N/A</v>
      </c>
      <c r="AA195" s="146" t="s">
        <v>2808</v>
      </c>
      <c r="AB195" s="135">
        <v>777782</v>
      </c>
      <c r="AC195" s="135">
        <v>19228</v>
      </c>
      <c r="AD195" s="150" t="s">
        <v>1324</v>
      </c>
      <c r="AE195" s="138" t="s">
        <v>485</v>
      </c>
      <c r="AF195" s="82">
        <v>0</v>
      </c>
      <c r="AL195" s="135">
        <v>160015</v>
      </c>
      <c r="AX195" s="134" t="s">
        <v>5561</v>
      </c>
      <c r="BM195">
        <v>340086</v>
      </c>
      <c r="BN195">
        <v>340086</v>
      </c>
      <c r="BO195" s="135" t="s">
        <v>2901</v>
      </c>
      <c r="BP195" s="82">
        <f>VLOOKUP(BM195,Tabla5[[centro3]:[c14]],2,FALSE)</f>
        <v>19228</v>
      </c>
    </row>
    <row r="196" spans="1:68" x14ac:dyDescent="0.3">
      <c r="A196" s="102" t="s">
        <v>70</v>
      </c>
      <c r="E196" s="135">
        <v>160004</v>
      </c>
      <c r="F196" s="135" t="s">
        <v>963</v>
      </c>
      <c r="S196" s="136">
        <v>19228</v>
      </c>
      <c r="T196" s="137" t="s">
        <v>1343</v>
      </c>
      <c r="U196" s="135">
        <v>340701</v>
      </c>
      <c r="V196" s="135" t="s">
        <v>492</v>
      </c>
      <c r="W196" s="135"/>
      <c r="X196" s="135">
        <v>340701</v>
      </c>
      <c r="Y196" s="135" t="s">
        <v>492</v>
      </c>
      <c r="Z196" s="135" t="s">
        <v>2771</v>
      </c>
      <c r="AA196" s="146" t="s">
        <v>2809</v>
      </c>
      <c r="AB196" s="135">
        <v>340701</v>
      </c>
      <c r="AC196" s="135">
        <v>19228</v>
      </c>
      <c r="AD196" s="150" t="s">
        <v>1343</v>
      </c>
      <c r="AE196" s="138" t="s">
        <v>485</v>
      </c>
      <c r="AF196" s="82">
        <v>0</v>
      </c>
      <c r="AL196" s="135">
        <v>200003</v>
      </c>
      <c r="AX196" s="133" t="s">
        <v>5566</v>
      </c>
      <c r="BM196">
        <v>200006</v>
      </c>
      <c r="BN196">
        <v>200006</v>
      </c>
      <c r="BO196" s="135" t="s">
        <v>2935</v>
      </c>
      <c r="BP196" s="82">
        <f>VLOOKUP(BM196,Tabla5[[centro3]:[c14]],2,FALSE)</f>
        <v>19228</v>
      </c>
    </row>
    <row r="197" spans="1:68" x14ac:dyDescent="0.3">
      <c r="A197" s="102" t="s">
        <v>70</v>
      </c>
      <c r="E197" s="135">
        <v>160004</v>
      </c>
      <c r="F197" s="135" t="s">
        <v>1209</v>
      </c>
      <c r="S197" s="136">
        <v>19228</v>
      </c>
      <c r="T197" s="137" t="s">
        <v>2755</v>
      </c>
      <c r="U197" s="135">
        <v>340016</v>
      </c>
      <c r="V197" s="135" t="s">
        <v>1469</v>
      </c>
      <c r="W197" s="135"/>
      <c r="X197" s="135">
        <v>340016</v>
      </c>
      <c r="Y197" s="135" t="s">
        <v>1469</v>
      </c>
      <c r="Z197" s="135" t="s">
        <v>2759</v>
      </c>
      <c r="AA197" s="146" t="s">
        <v>2754</v>
      </c>
      <c r="AB197" s="135">
        <v>340016</v>
      </c>
      <c r="AC197" s="135">
        <v>19228</v>
      </c>
      <c r="AD197" s="150" t="s">
        <v>2755</v>
      </c>
      <c r="AE197" s="138" t="s">
        <v>485</v>
      </c>
      <c r="AF197" s="82">
        <v>0</v>
      </c>
      <c r="AL197" s="135">
        <v>200005</v>
      </c>
      <c r="AX197" s="134" t="s">
        <v>5573</v>
      </c>
      <c r="BM197">
        <v>340017</v>
      </c>
      <c r="BN197">
        <v>340017</v>
      </c>
      <c r="BO197" s="135" t="s">
        <v>2929</v>
      </c>
      <c r="BP197" s="82">
        <f>VLOOKUP(BM197,Tabla5[[centro3]:[c14]],2,FALSE)</f>
        <v>19228</v>
      </c>
    </row>
    <row r="198" spans="1:68" x14ac:dyDescent="0.3">
      <c r="A198" s="102" t="s">
        <v>70</v>
      </c>
      <c r="E198" s="135">
        <v>160006</v>
      </c>
      <c r="F198" s="135" t="s">
        <v>528</v>
      </c>
      <c r="S198" s="136">
        <v>19228</v>
      </c>
      <c r="T198" s="137">
        <v>132</v>
      </c>
      <c r="U198" s="135">
        <v>200006</v>
      </c>
      <c r="V198" s="135" t="s">
        <v>2935</v>
      </c>
      <c r="W198" s="135"/>
      <c r="X198" s="135">
        <v>200006</v>
      </c>
      <c r="Y198" s="135" t="s">
        <v>2935</v>
      </c>
      <c r="Z198" s="135"/>
      <c r="AA198" s="146">
        <v>19228132</v>
      </c>
      <c r="AB198" s="135">
        <v>200006</v>
      </c>
      <c r="AC198" s="135">
        <v>19228</v>
      </c>
      <c r="AD198" s="150">
        <v>132</v>
      </c>
      <c r="AE198" s="138" t="s">
        <v>485</v>
      </c>
      <c r="AF198" s="82">
        <v>0</v>
      </c>
      <c r="AL198" s="135">
        <v>200006</v>
      </c>
      <c r="AX198" s="133" t="s">
        <v>7842</v>
      </c>
      <c r="BM198">
        <v>160015</v>
      </c>
      <c r="BN198">
        <v>160015</v>
      </c>
      <c r="BO198" s="135" t="s">
        <v>2937</v>
      </c>
      <c r="BP198" s="82">
        <f>VLOOKUP(BM198,Tabla5[[centro3]:[c14]],2,FALSE)</f>
        <v>19228</v>
      </c>
    </row>
    <row r="199" spans="1:68" x14ac:dyDescent="0.3">
      <c r="A199" s="102" t="s">
        <v>70</v>
      </c>
      <c r="E199" s="135">
        <v>160015</v>
      </c>
      <c r="F199" s="135" t="s">
        <v>2937</v>
      </c>
      <c r="S199" s="136">
        <v>19228</v>
      </c>
      <c r="T199" s="137">
        <v>133</v>
      </c>
      <c r="U199" s="135">
        <v>340017</v>
      </c>
      <c r="V199" s="135" t="s">
        <v>2929</v>
      </c>
      <c r="W199" s="135"/>
      <c r="X199" s="135">
        <v>340017</v>
      </c>
      <c r="Y199" s="135" t="s">
        <v>2929</v>
      </c>
      <c r="Z199" s="135"/>
      <c r="AA199" s="146">
        <v>19228133</v>
      </c>
      <c r="AB199" s="135">
        <v>340017</v>
      </c>
      <c r="AC199" s="135">
        <v>19228</v>
      </c>
      <c r="AD199" s="150">
        <v>133</v>
      </c>
      <c r="AE199" s="138" t="s">
        <v>485</v>
      </c>
      <c r="AF199" s="82">
        <v>0</v>
      </c>
      <c r="AL199" s="135">
        <v>310001</v>
      </c>
      <c r="AX199" s="134" t="s">
        <v>7852</v>
      </c>
      <c r="BM199">
        <v>110108</v>
      </c>
      <c r="BN199">
        <v>110108</v>
      </c>
      <c r="BO199" s="135" t="s">
        <v>626</v>
      </c>
      <c r="BP199" s="82">
        <f>VLOOKUP(BM199,Tabla5[[centro3]:[c14]],2,FALSE)</f>
        <v>19233</v>
      </c>
    </row>
    <row r="200" spans="1:68" x14ac:dyDescent="0.3">
      <c r="A200" s="102" t="s">
        <v>70</v>
      </c>
      <c r="E200" s="135">
        <v>200003</v>
      </c>
      <c r="F200" s="135" t="s">
        <v>817</v>
      </c>
      <c r="S200" s="136">
        <v>19228</v>
      </c>
      <c r="T200" s="137">
        <v>134</v>
      </c>
      <c r="U200" s="135">
        <v>160015</v>
      </c>
      <c r="V200" s="135" t="s">
        <v>2937</v>
      </c>
      <c r="W200" s="135"/>
      <c r="X200" s="135">
        <v>160015</v>
      </c>
      <c r="Y200" s="135" t="s">
        <v>2937</v>
      </c>
      <c r="Z200" s="135"/>
      <c r="AA200" s="146">
        <v>19228134</v>
      </c>
      <c r="AB200" s="135">
        <v>160015</v>
      </c>
      <c r="AC200" s="135">
        <v>19228</v>
      </c>
      <c r="AD200" s="150">
        <v>134</v>
      </c>
      <c r="AE200" s="138" t="s">
        <v>485</v>
      </c>
      <c r="AF200" s="82">
        <v>0</v>
      </c>
      <c r="AL200" s="135">
        <v>310002</v>
      </c>
      <c r="AX200" s="133" t="s">
        <v>3287</v>
      </c>
      <c r="BM200">
        <v>110090</v>
      </c>
      <c r="BN200">
        <v>110090</v>
      </c>
      <c r="BO200" s="135" t="s">
        <v>628</v>
      </c>
      <c r="BP200" s="82">
        <f>VLOOKUP(BM200,Tabla5[[centro3]:[c14]],2,FALSE)</f>
        <v>19233</v>
      </c>
    </row>
    <row r="201" spans="1:68" x14ac:dyDescent="0.3">
      <c r="A201" s="102" t="s">
        <v>70</v>
      </c>
      <c r="E201" s="135">
        <v>200005</v>
      </c>
      <c r="F201" s="135" t="s">
        <v>544</v>
      </c>
      <c r="S201" s="136">
        <v>19233</v>
      </c>
      <c r="T201" s="137" t="s">
        <v>70</v>
      </c>
      <c r="U201" s="135">
        <v>110108</v>
      </c>
      <c r="V201" s="135" t="s">
        <v>626</v>
      </c>
      <c r="W201" s="135"/>
      <c r="X201" s="135">
        <v>110108</v>
      </c>
      <c r="Y201" s="135" t="s">
        <v>626</v>
      </c>
      <c r="Z201" s="135" t="s">
        <v>2776</v>
      </c>
      <c r="AA201" s="146" t="s">
        <v>1072</v>
      </c>
      <c r="AB201" s="135">
        <v>110108</v>
      </c>
      <c r="AC201" s="135">
        <v>19233</v>
      </c>
      <c r="AD201" s="150" t="s">
        <v>70</v>
      </c>
      <c r="AE201" s="138" t="s">
        <v>485</v>
      </c>
      <c r="AF201" s="82">
        <v>0</v>
      </c>
      <c r="AL201" s="135">
        <v>330002</v>
      </c>
      <c r="AX201" s="134" t="s">
        <v>3294</v>
      </c>
      <c r="BM201">
        <v>330002</v>
      </c>
      <c r="BN201">
        <v>330002</v>
      </c>
      <c r="BO201" s="135" t="s">
        <v>869</v>
      </c>
      <c r="BP201" s="82">
        <f>VLOOKUP(BM201,Tabla5[[centro3]:[c14]],2,FALSE)</f>
        <v>5027</v>
      </c>
    </row>
    <row r="202" spans="1:68" x14ac:dyDescent="0.3">
      <c r="A202" s="102" t="s">
        <v>70</v>
      </c>
      <c r="E202" s="135">
        <v>200006</v>
      </c>
      <c r="F202" s="135" t="s">
        <v>2935</v>
      </c>
      <c r="S202" s="136">
        <v>19233</v>
      </c>
      <c r="T202" s="137" t="s">
        <v>139</v>
      </c>
      <c r="U202" s="135">
        <v>110090</v>
      </c>
      <c r="V202" s="135" t="s">
        <v>628</v>
      </c>
      <c r="W202" s="135"/>
      <c r="X202" s="135">
        <v>110090</v>
      </c>
      <c r="Y202" s="135" t="s">
        <v>628</v>
      </c>
      <c r="Z202" s="135" t="s">
        <v>2776</v>
      </c>
      <c r="AA202" s="146" t="s">
        <v>1073</v>
      </c>
      <c r="AB202" s="135">
        <v>110090</v>
      </c>
      <c r="AC202" s="135">
        <v>19233</v>
      </c>
      <c r="AD202" s="150" t="s">
        <v>139</v>
      </c>
      <c r="AE202" s="138" t="s">
        <v>485</v>
      </c>
      <c r="AF202" s="82">
        <v>0</v>
      </c>
      <c r="AL202" s="135">
        <v>330002</v>
      </c>
      <c r="AX202" s="133" t="s">
        <v>7860</v>
      </c>
      <c r="BM202">
        <v>110501</v>
      </c>
      <c r="BN202">
        <v>110501</v>
      </c>
      <c r="BO202" s="135" t="s">
        <v>1201</v>
      </c>
      <c r="BP202" s="82">
        <f>VLOOKUP(BM202,Tabla5[[centro3]:[c14]],2,FALSE)</f>
        <v>19033</v>
      </c>
    </row>
    <row r="203" spans="1:68" x14ac:dyDescent="0.3">
      <c r="A203" s="102" t="s">
        <v>70</v>
      </c>
      <c r="E203" s="135">
        <v>310001</v>
      </c>
      <c r="F203" s="135" t="s">
        <v>1210</v>
      </c>
      <c r="S203" s="136">
        <v>19233</v>
      </c>
      <c r="T203" s="137" t="s">
        <v>107</v>
      </c>
      <c r="U203" s="135">
        <v>330002</v>
      </c>
      <c r="V203" s="135" t="s">
        <v>869</v>
      </c>
      <c r="W203" s="135"/>
      <c r="X203" s="135">
        <v>330002</v>
      </c>
      <c r="Y203" s="135" t="s">
        <v>869</v>
      </c>
      <c r="Z203" s="135" t="s">
        <v>2776</v>
      </c>
      <c r="AA203" s="146" t="s">
        <v>2810</v>
      </c>
      <c r="AB203" s="135">
        <v>330002</v>
      </c>
      <c r="AC203" s="135">
        <v>19233</v>
      </c>
      <c r="AD203" s="150" t="s">
        <v>107</v>
      </c>
      <c r="AE203" s="138" t="s">
        <v>485</v>
      </c>
      <c r="AF203" s="82">
        <v>0</v>
      </c>
      <c r="AL203" s="135">
        <v>330003</v>
      </c>
      <c r="AX203" s="134" t="s">
        <v>7867</v>
      </c>
      <c r="BM203">
        <v>110217</v>
      </c>
      <c r="BN203">
        <v>110217</v>
      </c>
      <c r="BO203" s="135" t="s">
        <v>1195</v>
      </c>
      <c r="BP203" s="82">
        <f>VLOOKUP(BM203,Tabla5[[centro3]:[c14]],2,FALSE)</f>
        <v>19233</v>
      </c>
    </row>
    <row r="204" spans="1:68" x14ac:dyDescent="0.3">
      <c r="A204" s="102" t="s">
        <v>70</v>
      </c>
      <c r="E204" s="135">
        <v>310002</v>
      </c>
      <c r="F204" s="135" t="s">
        <v>1211</v>
      </c>
      <c r="S204" s="136">
        <v>19233</v>
      </c>
      <c r="T204" s="137" t="s">
        <v>234</v>
      </c>
      <c r="U204" s="135">
        <v>110501</v>
      </c>
      <c r="V204" s="135" t="s">
        <v>1201</v>
      </c>
      <c r="W204" s="135"/>
      <c r="X204" s="135">
        <v>110501</v>
      </c>
      <c r="Y204" s="135" t="s">
        <v>1201</v>
      </c>
      <c r="Z204" s="135" t="s">
        <v>2776</v>
      </c>
      <c r="AA204" s="146" t="s">
        <v>2811</v>
      </c>
      <c r="AB204" s="135">
        <v>110501</v>
      </c>
      <c r="AC204" s="135">
        <v>19233</v>
      </c>
      <c r="AD204" s="150" t="s">
        <v>234</v>
      </c>
      <c r="AE204" s="138" t="s">
        <v>485</v>
      </c>
      <c r="AF204" s="82">
        <v>0</v>
      </c>
      <c r="AL204" s="135">
        <v>330003</v>
      </c>
      <c r="AX204" s="133" t="s">
        <v>5581</v>
      </c>
      <c r="BM204">
        <v>110027</v>
      </c>
      <c r="BN204">
        <v>110027</v>
      </c>
      <c r="BO204" s="135" t="s">
        <v>2751</v>
      </c>
      <c r="BP204" s="82">
        <f>VLOOKUP(BM204,Tabla5[[centro3]:[c14]],2,FALSE)</f>
        <v>19233</v>
      </c>
    </row>
    <row r="205" spans="1:68" x14ac:dyDescent="0.3">
      <c r="A205" s="102" t="s">
        <v>70</v>
      </c>
      <c r="E205" s="135">
        <v>330002</v>
      </c>
      <c r="F205" s="135" t="s">
        <v>869</v>
      </c>
      <c r="S205" s="136">
        <v>19233</v>
      </c>
      <c r="T205" s="137" t="s">
        <v>80</v>
      </c>
      <c r="U205" s="135">
        <v>110217</v>
      </c>
      <c r="V205" s="135" t="s">
        <v>1195</v>
      </c>
      <c r="W205" s="135"/>
      <c r="X205" s="135">
        <v>110217</v>
      </c>
      <c r="Y205" s="135" t="s">
        <v>1195</v>
      </c>
      <c r="Z205" s="135" t="s">
        <v>2776</v>
      </c>
      <c r="AA205" s="146" t="s">
        <v>2812</v>
      </c>
      <c r="AB205" s="135">
        <v>110217</v>
      </c>
      <c r="AC205" s="135">
        <v>19233</v>
      </c>
      <c r="AD205" s="150" t="s">
        <v>80</v>
      </c>
      <c r="AE205" s="138" t="s">
        <v>485</v>
      </c>
      <c r="AF205" s="82">
        <v>0</v>
      </c>
      <c r="AL205" s="135">
        <v>330004</v>
      </c>
      <c r="AX205" s="134" t="s">
        <v>913</v>
      </c>
      <c r="BM205">
        <v>110028</v>
      </c>
      <c r="BN205">
        <v>110028</v>
      </c>
      <c r="BO205" s="135" t="s">
        <v>2752</v>
      </c>
      <c r="BP205" s="82">
        <f>VLOOKUP(BM205,Tabla5[[centro3]:[c14]],2,FALSE)</f>
        <v>19233</v>
      </c>
    </row>
    <row r="206" spans="1:68" x14ac:dyDescent="0.3">
      <c r="A206" s="102" t="s">
        <v>70</v>
      </c>
      <c r="E206" s="135">
        <v>330002</v>
      </c>
      <c r="F206" s="135" t="s">
        <v>869</v>
      </c>
      <c r="S206" s="136">
        <v>19233</v>
      </c>
      <c r="T206" s="137" t="s">
        <v>115</v>
      </c>
      <c r="U206" s="135">
        <v>110027</v>
      </c>
      <c r="V206" s="135" t="s">
        <v>2751</v>
      </c>
      <c r="W206" s="135"/>
      <c r="X206" s="135">
        <v>110027</v>
      </c>
      <c r="Y206" s="135" t="s">
        <v>2751</v>
      </c>
      <c r="Z206" s="135" t="s">
        <v>2776</v>
      </c>
      <c r="AA206" s="146" t="s">
        <v>2813</v>
      </c>
      <c r="AB206" s="135">
        <v>110027</v>
      </c>
      <c r="AC206" s="135">
        <v>19233</v>
      </c>
      <c r="AD206" s="150" t="s">
        <v>115</v>
      </c>
      <c r="AE206" s="138" t="s">
        <v>485</v>
      </c>
      <c r="AF206" s="82">
        <v>0</v>
      </c>
      <c r="AL206" s="135">
        <v>330008</v>
      </c>
      <c r="AX206" s="133" t="s">
        <v>7875</v>
      </c>
      <c r="BM206">
        <v>340030</v>
      </c>
      <c r="BN206">
        <v>340030</v>
      </c>
      <c r="BO206" s="135" t="s">
        <v>631</v>
      </c>
      <c r="BP206" s="82">
        <f>VLOOKUP(BM206,Tabla5[[centro3]:[c14]],2,FALSE)</f>
        <v>5027</v>
      </c>
    </row>
    <row r="207" spans="1:68" x14ac:dyDescent="0.3">
      <c r="A207" s="102" t="s">
        <v>70</v>
      </c>
      <c r="E207" s="135">
        <v>330003</v>
      </c>
      <c r="F207" s="135" t="s">
        <v>1254</v>
      </c>
      <c r="S207" s="136">
        <v>19233</v>
      </c>
      <c r="T207" s="137" t="s">
        <v>911</v>
      </c>
      <c r="U207" s="135">
        <v>110028</v>
      </c>
      <c r="V207" s="135" t="s">
        <v>2752</v>
      </c>
      <c r="W207" s="135"/>
      <c r="X207" s="135">
        <v>110028</v>
      </c>
      <c r="Y207" s="135" t="s">
        <v>2752</v>
      </c>
      <c r="Z207" s="135" t="s">
        <v>2776</v>
      </c>
      <c r="AA207" s="146" t="s">
        <v>2814</v>
      </c>
      <c r="AB207" s="135">
        <v>110028</v>
      </c>
      <c r="AC207" s="135">
        <v>19233</v>
      </c>
      <c r="AD207" s="150" t="s">
        <v>911</v>
      </c>
      <c r="AE207" s="138" t="s">
        <v>485</v>
      </c>
      <c r="AF207" s="82">
        <v>0</v>
      </c>
      <c r="AL207" s="135">
        <v>330008</v>
      </c>
      <c r="AX207" s="134" t="s">
        <v>7881</v>
      </c>
      <c r="BM207">
        <v>110088</v>
      </c>
      <c r="BN207">
        <v>110088</v>
      </c>
      <c r="BO207" s="135" t="s">
        <v>1187</v>
      </c>
      <c r="BP207" s="82">
        <f>VLOOKUP(BM207,Tabla5[[centro3]:[c14]],2,FALSE)</f>
        <v>5027</v>
      </c>
    </row>
    <row r="208" spans="1:68" x14ac:dyDescent="0.3">
      <c r="A208" s="102" t="s">
        <v>70</v>
      </c>
      <c r="E208" s="135">
        <v>330004</v>
      </c>
      <c r="F208" s="135" t="s">
        <v>1213</v>
      </c>
      <c r="S208" s="136">
        <v>19234</v>
      </c>
      <c r="T208" s="137" t="s">
        <v>70</v>
      </c>
      <c r="U208" s="135">
        <v>340030</v>
      </c>
      <c r="V208" s="135" t="s">
        <v>631</v>
      </c>
      <c r="W208" s="135"/>
      <c r="X208" s="135">
        <v>340030</v>
      </c>
      <c r="Y208" s="135" t="s">
        <v>631</v>
      </c>
      <c r="Z208" s="135">
        <v>0</v>
      </c>
      <c r="AA208" s="146" t="s">
        <v>1074</v>
      </c>
      <c r="AB208" s="135">
        <v>340030</v>
      </c>
      <c r="AC208" s="135">
        <v>19234</v>
      </c>
      <c r="AD208" s="150" t="s">
        <v>70</v>
      </c>
      <c r="AE208" s="138" t="s">
        <v>485</v>
      </c>
      <c r="AF208" s="82">
        <v>0</v>
      </c>
      <c r="AL208" s="135">
        <v>330028</v>
      </c>
      <c r="AX208" s="133" t="s">
        <v>7887</v>
      </c>
      <c r="BM208">
        <v>110015</v>
      </c>
      <c r="BN208">
        <v>110015</v>
      </c>
      <c r="BO208" s="135" t="s">
        <v>1177</v>
      </c>
      <c r="BP208" s="82">
        <f>VLOOKUP(BM208,Tabla5[[centro3]:[c14]],2,FALSE)</f>
        <v>5027</v>
      </c>
    </row>
    <row r="209" spans="1:68" x14ac:dyDescent="0.3">
      <c r="A209" s="102" t="s">
        <v>70</v>
      </c>
      <c r="E209" s="135">
        <v>330008</v>
      </c>
      <c r="F209" s="135" t="s">
        <v>5246</v>
      </c>
      <c r="S209" s="136">
        <v>19237</v>
      </c>
      <c r="T209" s="137" t="s">
        <v>70</v>
      </c>
      <c r="U209" s="135">
        <v>110088</v>
      </c>
      <c r="V209" s="135" t="s">
        <v>1187</v>
      </c>
      <c r="W209" s="135"/>
      <c r="X209" s="135">
        <v>110088</v>
      </c>
      <c r="Y209" s="135" t="s">
        <v>1187</v>
      </c>
      <c r="Z209" s="135" t="s">
        <v>2775</v>
      </c>
      <c r="AA209" s="146" t="s">
        <v>1075</v>
      </c>
      <c r="AB209" s="135">
        <v>110088</v>
      </c>
      <c r="AC209" s="135">
        <v>19237</v>
      </c>
      <c r="AD209" s="150" t="s">
        <v>70</v>
      </c>
      <c r="AE209" s="138" t="s">
        <v>485</v>
      </c>
      <c r="AF209" s="82">
        <v>0</v>
      </c>
      <c r="AL209" s="135">
        <v>330028</v>
      </c>
      <c r="AX209" s="134" t="s">
        <v>3301</v>
      </c>
      <c r="BM209">
        <v>110043</v>
      </c>
      <c r="BN209">
        <v>110043</v>
      </c>
      <c r="BO209" s="135" t="s">
        <v>638</v>
      </c>
      <c r="BP209" s="82">
        <f>VLOOKUP(BM209,Tabla5[[centro3]:[c14]],2,FALSE)</f>
        <v>19239</v>
      </c>
    </row>
    <row r="210" spans="1:68" x14ac:dyDescent="0.3">
      <c r="A210" s="102" t="s">
        <v>70</v>
      </c>
      <c r="E210" s="135">
        <v>330008</v>
      </c>
      <c r="F210" s="135" t="s">
        <v>594</v>
      </c>
      <c r="S210" s="136">
        <v>19239</v>
      </c>
      <c r="T210" s="137" t="s">
        <v>70</v>
      </c>
      <c r="U210" s="135">
        <v>110015</v>
      </c>
      <c r="V210" s="135" t="s">
        <v>1177</v>
      </c>
      <c r="W210" s="135"/>
      <c r="X210" s="135">
        <v>110015</v>
      </c>
      <c r="Y210" s="135" t="s">
        <v>1177</v>
      </c>
      <c r="Z210" s="135" t="s">
        <v>2776</v>
      </c>
      <c r="AA210" s="146" t="s">
        <v>1076</v>
      </c>
      <c r="AB210" s="135">
        <v>110015</v>
      </c>
      <c r="AC210" s="135">
        <v>19239</v>
      </c>
      <c r="AD210" s="150" t="s">
        <v>70</v>
      </c>
      <c r="AE210" s="138" t="s">
        <v>485</v>
      </c>
      <c r="AF210" s="82">
        <v>0</v>
      </c>
      <c r="AL210" s="135">
        <v>340003</v>
      </c>
      <c r="AX210" s="133" t="s">
        <v>7896</v>
      </c>
      <c r="BM210">
        <v>110105</v>
      </c>
      <c r="BN210">
        <v>110105</v>
      </c>
      <c r="BO210" s="135" t="s">
        <v>639</v>
      </c>
      <c r="BP210" s="82">
        <f>VLOOKUP(BM210,Tabla5[[centro3]:[c14]],2,FALSE)</f>
        <v>19241</v>
      </c>
    </row>
    <row r="211" spans="1:68" x14ac:dyDescent="0.3">
      <c r="A211" s="102" t="s">
        <v>70</v>
      </c>
      <c r="E211" s="135">
        <v>330028</v>
      </c>
      <c r="F211" s="135" t="s">
        <v>590</v>
      </c>
      <c r="S211" s="136">
        <v>19239</v>
      </c>
      <c r="T211" s="137" t="s">
        <v>111</v>
      </c>
      <c r="U211" s="135">
        <v>110043</v>
      </c>
      <c r="V211" s="135" t="s">
        <v>638</v>
      </c>
      <c r="W211" s="135"/>
      <c r="X211" s="135">
        <v>110043</v>
      </c>
      <c r="Y211" s="135" t="s">
        <v>638</v>
      </c>
      <c r="Z211" s="135" t="s">
        <v>2776</v>
      </c>
      <c r="AA211" s="146" t="s">
        <v>1077</v>
      </c>
      <c r="AB211" s="135">
        <v>110043</v>
      </c>
      <c r="AC211" s="135">
        <v>19239</v>
      </c>
      <c r="AD211" s="150" t="s">
        <v>111</v>
      </c>
      <c r="AE211" s="138" t="s">
        <v>485</v>
      </c>
      <c r="AF211" s="82">
        <v>0</v>
      </c>
      <c r="AL211" s="135">
        <v>340008</v>
      </c>
      <c r="AX211" s="134" t="s">
        <v>7902</v>
      </c>
      <c r="BM211">
        <v>110106</v>
      </c>
      <c r="BN211">
        <v>110106</v>
      </c>
      <c r="BO211" s="135" t="s">
        <v>641</v>
      </c>
      <c r="BP211" s="82">
        <f>VLOOKUP(BM211,Tabla5[[centro3]:[c14]],2,FALSE)</f>
        <v>19241</v>
      </c>
    </row>
    <row r="212" spans="1:68" x14ac:dyDescent="0.3">
      <c r="A212" s="102" t="s">
        <v>70</v>
      </c>
      <c r="E212" s="135">
        <v>340003</v>
      </c>
      <c r="F212" s="135" t="s">
        <v>595</v>
      </c>
      <c r="S212" s="136">
        <v>19241</v>
      </c>
      <c r="T212" s="137" t="s">
        <v>111</v>
      </c>
      <c r="U212" s="135">
        <v>110105</v>
      </c>
      <c r="V212" s="135" t="s">
        <v>639</v>
      </c>
      <c r="W212" s="135"/>
      <c r="X212" s="135">
        <v>110105</v>
      </c>
      <c r="Y212" s="135" t="s">
        <v>639</v>
      </c>
      <c r="Z212" s="135" t="s">
        <v>2764</v>
      </c>
      <c r="AA212" s="146" t="s">
        <v>1078</v>
      </c>
      <c r="AB212" s="135">
        <v>110105</v>
      </c>
      <c r="AC212" s="135">
        <v>19241</v>
      </c>
      <c r="AD212" s="150" t="s">
        <v>111</v>
      </c>
      <c r="AE212" s="138" t="s">
        <v>485</v>
      </c>
      <c r="AF212" s="82">
        <v>0</v>
      </c>
      <c r="AL212" s="135">
        <v>340009</v>
      </c>
      <c r="AX212" s="133" t="s">
        <v>7907</v>
      </c>
      <c r="BM212">
        <v>110034</v>
      </c>
      <c r="BN212">
        <v>110034</v>
      </c>
      <c r="BO212" s="135" t="s">
        <v>1179</v>
      </c>
      <c r="BP212" s="82">
        <f>VLOOKUP(BM212,Tabla5[[centro3]:[c14]],2,FALSE)</f>
        <v>19241</v>
      </c>
    </row>
    <row r="213" spans="1:68" x14ac:dyDescent="0.3">
      <c r="A213" s="102" t="s">
        <v>70</v>
      </c>
      <c r="E213" s="135">
        <v>340008</v>
      </c>
      <c r="F213" s="135" t="s">
        <v>959</v>
      </c>
      <c r="S213" s="136">
        <v>19241</v>
      </c>
      <c r="T213" s="137" t="s">
        <v>208</v>
      </c>
      <c r="U213" s="135">
        <v>110106</v>
      </c>
      <c r="V213" s="135" t="s">
        <v>641</v>
      </c>
      <c r="W213" s="135"/>
      <c r="X213" s="135">
        <v>110106</v>
      </c>
      <c r="Y213" s="135" t="s">
        <v>641</v>
      </c>
      <c r="Z213" s="135" t="s">
        <v>2764</v>
      </c>
      <c r="AA213" s="146" t="s">
        <v>1079</v>
      </c>
      <c r="AB213" s="135">
        <v>110106</v>
      </c>
      <c r="AC213" s="135">
        <v>19241</v>
      </c>
      <c r="AD213" s="150" t="s">
        <v>208</v>
      </c>
      <c r="AE213" s="138" t="s">
        <v>485</v>
      </c>
      <c r="AF213" s="82">
        <v>0</v>
      </c>
      <c r="AL213" s="135">
        <v>340010</v>
      </c>
      <c r="AX213" s="134" t="s">
        <v>3309</v>
      </c>
      <c r="BM213">
        <v>330003</v>
      </c>
      <c r="BN213">
        <v>330003</v>
      </c>
      <c r="BO213" s="135" t="s">
        <v>1254</v>
      </c>
      <c r="BP213" s="82">
        <f>VLOOKUP(BM213,Tabla5[[centro3]:[c14]],2,FALSE)</f>
        <v>5027</v>
      </c>
    </row>
    <row r="214" spans="1:68" x14ac:dyDescent="0.3">
      <c r="A214" s="102" t="s">
        <v>70</v>
      </c>
      <c r="E214" s="135">
        <v>340009</v>
      </c>
      <c r="F214" s="135" t="s">
        <v>636</v>
      </c>
      <c r="S214" s="136">
        <v>19241</v>
      </c>
      <c r="T214" s="137" t="s">
        <v>107</v>
      </c>
      <c r="U214" s="135">
        <v>110034</v>
      </c>
      <c r="V214" s="135" t="s">
        <v>1179</v>
      </c>
      <c r="W214" s="135"/>
      <c r="X214" s="135">
        <v>110034</v>
      </c>
      <c r="Y214" s="135" t="s">
        <v>1179</v>
      </c>
      <c r="Z214" s="135" t="s">
        <v>2764</v>
      </c>
      <c r="AA214" s="146" t="s">
        <v>2815</v>
      </c>
      <c r="AB214" s="135">
        <v>110034</v>
      </c>
      <c r="AC214" s="135">
        <v>19241</v>
      </c>
      <c r="AD214" s="150" t="s">
        <v>107</v>
      </c>
      <c r="AE214" s="138" t="s">
        <v>485</v>
      </c>
      <c r="AF214" s="82">
        <v>0</v>
      </c>
      <c r="AL214" s="135">
        <v>340010</v>
      </c>
      <c r="AX214" s="133" t="s">
        <v>5587</v>
      </c>
      <c r="BM214">
        <v>110304</v>
      </c>
      <c r="BN214">
        <v>110304</v>
      </c>
      <c r="BO214" s="135" t="s">
        <v>519</v>
      </c>
      <c r="BP214" s="82">
        <f>VLOOKUP(BM214,Tabla5[[centro3]:[c14]],2,FALSE)</f>
        <v>19041</v>
      </c>
    </row>
    <row r="215" spans="1:68" x14ac:dyDescent="0.3">
      <c r="A215" s="102" t="s">
        <v>70</v>
      </c>
      <c r="E215" s="135">
        <v>340010</v>
      </c>
      <c r="F215" s="135" t="s">
        <v>2936</v>
      </c>
      <c r="S215" s="136">
        <v>19241</v>
      </c>
      <c r="T215" s="137" t="s">
        <v>234</v>
      </c>
      <c r="U215" s="135">
        <v>330003</v>
      </c>
      <c r="V215" s="135" t="s">
        <v>1254</v>
      </c>
      <c r="W215" s="135"/>
      <c r="X215" s="135">
        <v>110034</v>
      </c>
      <c r="Y215" s="135" t="s">
        <v>1179</v>
      </c>
      <c r="Z215" s="135" t="s">
        <v>2764</v>
      </c>
      <c r="AA215" s="146" t="s">
        <v>1255</v>
      </c>
      <c r="AB215" s="135">
        <v>330003</v>
      </c>
      <c r="AC215" s="135">
        <v>19241</v>
      </c>
      <c r="AD215" s="150" t="s">
        <v>234</v>
      </c>
      <c r="AE215" s="138" t="s">
        <v>485</v>
      </c>
      <c r="AF215" s="82">
        <v>0</v>
      </c>
      <c r="AL215" s="135">
        <v>340010</v>
      </c>
      <c r="AX215" s="134" t="s">
        <v>3316</v>
      </c>
      <c r="BM215">
        <v>110303</v>
      </c>
      <c r="BN215">
        <v>110303</v>
      </c>
      <c r="BO215" s="135" t="s">
        <v>1200</v>
      </c>
      <c r="BP215" s="82">
        <f>VLOOKUP(BM215,Tabla5[[centro3]:[c14]],2,FALSE)</f>
        <v>19241</v>
      </c>
    </row>
    <row r="216" spans="1:68" x14ac:dyDescent="0.3">
      <c r="A216" s="102" t="s">
        <v>70</v>
      </c>
      <c r="E216" s="135">
        <v>340010</v>
      </c>
      <c r="F216" s="135" t="s">
        <v>2372</v>
      </c>
      <c r="S216" s="136">
        <v>19241</v>
      </c>
      <c r="T216" s="137" t="s">
        <v>80</v>
      </c>
      <c r="U216" s="135">
        <v>110304</v>
      </c>
      <c r="V216" s="135" t="s">
        <v>519</v>
      </c>
      <c r="W216" s="135"/>
      <c r="X216" s="135">
        <v>110304</v>
      </c>
      <c r="Y216" s="135" t="s">
        <v>519</v>
      </c>
      <c r="Z216" s="135" t="s">
        <v>2764</v>
      </c>
      <c r="AA216" s="146" t="s">
        <v>2816</v>
      </c>
      <c r="AB216" s="135">
        <v>110304</v>
      </c>
      <c r="AC216" s="135">
        <v>19241</v>
      </c>
      <c r="AD216" s="150" t="s">
        <v>80</v>
      </c>
      <c r="AE216" s="138" t="s">
        <v>485</v>
      </c>
      <c r="AF216" s="82">
        <v>0</v>
      </c>
      <c r="AL216" s="135">
        <v>340010</v>
      </c>
      <c r="AX216" s="133" t="s">
        <v>3323</v>
      </c>
      <c r="BM216">
        <v>340010</v>
      </c>
      <c r="BN216">
        <v>340010</v>
      </c>
      <c r="BO216" s="135" t="s">
        <v>2372</v>
      </c>
      <c r="BP216" s="82">
        <f>VLOOKUP(BM216,Tabla5[[centro3]:[c14]],2,FALSE)</f>
        <v>5027</v>
      </c>
    </row>
    <row r="217" spans="1:68" x14ac:dyDescent="0.3">
      <c r="A217" s="102" t="s">
        <v>70</v>
      </c>
      <c r="E217" s="135">
        <v>340010</v>
      </c>
      <c r="F217" s="135" t="s">
        <v>10530</v>
      </c>
      <c r="S217" s="136">
        <v>19241</v>
      </c>
      <c r="T217" s="137" t="s">
        <v>115</v>
      </c>
      <c r="U217" s="135">
        <v>110303</v>
      </c>
      <c r="V217" s="135" t="s">
        <v>1200</v>
      </c>
      <c r="W217" s="135"/>
      <c r="X217" s="135">
        <v>110303</v>
      </c>
      <c r="Y217" s="135" t="s">
        <v>1200</v>
      </c>
      <c r="Z217" s="135" t="s">
        <v>2764</v>
      </c>
      <c r="AA217" s="146" t="s">
        <v>2817</v>
      </c>
      <c r="AB217" s="135">
        <v>110303</v>
      </c>
      <c r="AC217" s="135">
        <v>19241</v>
      </c>
      <c r="AD217" s="150" t="s">
        <v>115</v>
      </c>
      <c r="AE217" s="138" t="s">
        <v>485</v>
      </c>
      <c r="AF217" s="82">
        <v>0</v>
      </c>
      <c r="AL217" s="135">
        <v>340011</v>
      </c>
      <c r="AX217" s="134" t="s">
        <v>7913</v>
      </c>
      <c r="BM217">
        <v>110052</v>
      </c>
      <c r="BN217">
        <v>110052</v>
      </c>
      <c r="BO217" s="135" t="s">
        <v>10525</v>
      </c>
      <c r="BP217" s="82">
        <f>VLOOKUP(BM217,Tabla5[[centro3]:[c14]],2,FALSE)</f>
        <v>19241</v>
      </c>
    </row>
    <row r="218" spans="1:68" x14ac:dyDescent="0.3">
      <c r="A218" s="102" t="s">
        <v>70</v>
      </c>
      <c r="E218" s="135">
        <v>340010</v>
      </c>
      <c r="F218" s="135" t="s">
        <v>10530</v>
      </c>
      <c r="S218" s="136">
        <v>19241</v>
      </c>
      <c r="T218" s="137" t="s">
        <v>911</v>
      </c>
      <c r="U218" s="135">
        <v>340010</v>
      </c>
      <c r="V218" s="135" t="s">
        <v>2372</v>
      </c>
      <c r="W218" s="135"/>
      <c r="X218" s="135">
        <v>340010</v>
      </c>
      <c r="Y218" s="135" t="s">
        <v>2372</v>
      </c>
      <c r="Z218" s="135" t="s">
        <v>2764</v>
      </c>
      <c r="AA218" s="146" t="s">
        <v>2818</v>
      </c>
      <c r="AB218" s="135">
        <v>340010</v>
      </c>
      <c r="AC218" s="135">
        <v>19241</v>
      </c>
      <c r="AD218" s="150" t="s">
        <v>911</v>
      </c>
      <c r="AE218" s="138" t="s">
        <v>485</v>
      </c>
      <c r="AF218" s="82">
        <v>0</v>
      </c>
      <c r="AL218" s="135">
        <v>340011</v>
      </c>
      <c r="AX218" s="133" t="s">
        <v>7920</v>
      </c>
      <c r="BM218">
        <v>110215</v>
      </c>
      <c r="BN218">
        <v>110215</v>
      </c>
      <c r="BO218" s="135" t="s">
        <v>1193</v>
      </c>
      <c r="BP218" s="82">
        <f>VLOOKUP(BM218,Tabla5[[centro3]:[c14]],2,FALSE)</f>
        <v>19246</v>
      </c>
    </row>
    <row r="219" spans="1:68" x14ac:dyDescent="0.3">
      <c r="A219" s="102" t="s">
        <v>70</v>
      </c>
      <c r="E219" s="135">
        <v>340011</v>
      </c>
      <c r="F219" s="135" t="s">
        <v>301</v>
      </c>
      <c r="S219" s="136">
        <v>19241</v>
      </c>
      <c r="T219" s="137">
        <v>10</v>
      </c>
      <c r="U219" s="135">
        <v>110052</v>
      </c>
      <c r="V219" s="135" t="s">
        <v>10525</v>
      </c>
      <c r="W219" s="145"/>
      <c r="X219" s="135">
        <v>110052</v>
      </c>
      <c r="Y219" s="135" t="s">
        <v>10525</v>
      </c>
      <c r="Z219" s="145"/>
      <c r="AA219" s="146">
        <v>1924110</v>
      </c>
      <c r="AB219" s="135">
        <v>110052</v>
      </c>
      <c r="AC219" s="135">
        <v>19241</v>
      </c>
      <c r="AD219" s="150">
        <v>10</v>
      </c>
      <c r="AE219" s="138" t="s">
        <v>485</v>
      </c>
      <c r="AF219" s="82">
        <v>0</v>
      </c>
      <c r="AL219" s="135">
        <v>340013</v>
      </c>
      <c r="AX219" s="134" t="s">
        <v>5594</v>
      </c>
      <c r="BM219">
        <v>110503</v>
      </c>
      <c r="BN219">
        <v>110503</v>
      </c>
      <c r="BO219" s="135" t="s">
        <v>522</v>
      </c>
      <c r="BP219" s="82">
        <f>VLOOKUP(BM219,Tabla5[[centro3]:[c14]],2,FALSE)</f>
        <v>19046</v>
      </c>
    </row>
    <row r="220" spans="1:68" x14ac:dyDescent="0.3">
      <c r="A220" s="102" t="s">
        <v>70</v>
      </c>
      <c r="E220" s="135">
        <v>340011</v>
      </c>
      <c r="F220" s="135" t="s">
        <v>301</v>
      </c>
      <c r="S220" s="136">
        <v>19246</v>
      </c>
      <c r="T220" s="137" t="s">
        <v>70</v>
      </c>
      <c r="U220" s="135">
        <v>110215</v>
      </c>
      <c r="V220" s="135" t="s">
        <v>1193</v>
      </c>
      <c r="W220" s="135"/>
      <c r="X220" s="135">
        <v>110215</v>
      </c>
      <c r="Y220" s="135" t="s">
        <v>1193</v>
      </c>
      <c r="Z220" s="135" t="s">
        <v>2769</v>
      </c>
      <c r="AA220" s="146" t="s">
        <v>1080</v>
      </c>
      <c r="AB220" s="135">
        <v>110215</v>
      </c>
      <c r="AC220" s="135">
        <v>19246</v>
      </c>
      <c r="AD220" s="150" t="s">
        <v>70</v>
      </c>
      <c r="AE220" s="138" t="s">
        <v>485</v>
      </c>
      <c r="AF220" s="82">
        <v>0</v>
      </c>
      <c r="AL220" s="135">
        <v>340015</v>
      </c>
      <c r="AX220" s="133" t="s">
        <v>7927</v>
      </c>
      <c r="BM220">
        <v>110098</v>
      </c>
      <c r="BN220">
        <v>110098</v>
      </c>
      <c r="BO220" s="135" t="s">
        <v>236</v>
      </c>
      <c r="BP220" s="82">
        <f>VLOOKUP(BM220,Tabla5[[centro3]:[c14]],2,FALSE)</f>
        <v>19246</v>
      </c>
    </row>
    <row r="221" spans="1:68" x14ac:dyDescent="0.3">
      <c r="A221" s="102" t="s">
        <v>70</v>
      </c>
      <c r="E221" s="135">
        <v>340013</v>
      </c>
      <c r="F221" s="135" t="s">
        <v>424</v>
      </c>
      <c r="S221" s="136">
        <v>19246</v>
      </c>
      <c r="T221" s="137" t="s">
        <v>111</v>
      </c>
      <c r="U221" s="135">
        <v>110098</v>
      </c>
      <c r="V221" s="135" t="s">
        <v>236</v>
      </c>
      <c r="W221" s="135"/>
      <c r="X221" s="135">
        <v>110098</v>
      </c>
      <c r="Y221" s="135" t="s">
        <v>236</v>
      </c>
      <c r="Z221" s="135" t="s">
        <v>2769</v>
      </c>
      <c r="AA221" s="146" t="s">
        <v>1081</v>
      </c>
      <c r="AB221" s="135">
        <v>110098</v>
      </c>
      <c r="AC221" s="135">
        <v>19246</v>
      </c>
      <c r="AD221" s="150" t="s">
        <v>111</v>
      </c>
      <c r="AE221" s="138" t="s">
        <v>485</v>
      </c>
      <c r="AF221" s="82">
        <v>0</v>
      </c>
      <c r="AL221" s="135">
        <v>340016</v>
      </c>
      <c r="AX221" s="134" t="s">
        <v>3330</v>
      </c>
      <c r="BM221">
        <v>110099</v>
      </c>
      <c r="BN221">
        <v>110099</v>
      </c>
      <c r="BO221" s="135" t="s">
        <v>269</v>
      </c>
      <c r="BP221" s="82">
        <f>VLOOKUP(BM221,Tabla5[[centro3]:[c14]],2,FALSE)</f>
        <v>19246</v>
      </c>
    </row>
    <row r="222" spans="1:68" x14ac:dyDescent="0.3">
      <c r="A222" s="102" t="s">
        <v>70</v>
      </c>
      <c r="E222" s="135">
        <v>340015</v>
      </c>
      <c r="F222" s="135" t="s">
        <v>7324</v>
      </c>
      <c r="S222" s="136">
        <v>19246</v>
      </c>
      <c r="T222" s="137" t="s">
        <v>107</v>
      </c>
      <c r="U222" s="135">
        <v>110099</v>
      </c>
      <c r="V222" s="135" t="s">
        <v>269</v>
      </c>
      <c r="W222" s="135"/>
      <c r="X222" s="135">
        <v>110099</v>
      </c>
      <c r="Y222" s="135" t="s">
        <v>269</v>
      </c>
      <c r="Z222" s="135" t="s">
        <v>2769</v>
      </c>
      <c r="AA222" s="146" t="s">
        <v>1082</v>
      </c>
      <c r="AB222" s="135">
        <v>110099</v>
      </c>
      <c r="AC222" s="135">
        <v>19246</v>
      </c>
      <c r="AD222" s="150" t="s">
        <v>107</v>
      </c>
      <c r="AE222" s="138" t="s">
        <v>485</v>
      </c>
      <c r="AF222" s="82">
        <v>0</v>
      </c>
      <c r="AL222" s="135">
        <v>340016</v>
      </c>
      <c r="AX222" s="133" t="s">
        <v>7934</v>
      </c>
      <c r="BM222">
        <v>110018</v>
      </c>
      <c r="BN222">
        <v>110018</v>
      </c>
      <c r="BO222" s="135" t="s">
        <v>643</v>
      </c>
      <c r="BP222" s="82">
        <f>VLOOKUP(BM222,Tabla5[[centro3]:[c14]],2,FALSE)</f>
        <v>20046</v>
      </c>
    </row>
    <row r="223" spans="1:68" x14ac:dyDescent="0.3">
      <c r="A223" s="102" t="s">
        <v>70</v>
      </c>
      <c r="E223" s="135">
        <v>340016</v>
      </c>
      <c r="F223" s="135" t="s">
        <v>2933</v>
      </c>
      <c r="S223" s="136">
        <v>19246</v>
      </c>
      <c r="T223" s="137" t="s">
        <v>115</v>
      </c>
      <c r="U223" s="135">
        <v>110018</v>
      </c>
      <c r="V223" s="135" t="s">
        <v>643</v>
      </c>
      <c r="W223" s="135"/>
      <c r="X223" s="135">
        <v>110018</v>
      </c>
      <c r="Y223" s="135" t="s">
        <v>643</v>
      </c>
      <c r="Z223" s="135" t="s">
        <v>2769</v>
      </c>
      <c r="AA223" s="146" t="s">
        <v>1083</v>
      </c>
      <c r="AB223" s="135">
        <v>110018</v>
      </c>
      <c r="AC223" s="135">
        <v>19246</v>
      </c>
      <c r="AD223" s="150" t="s">
        <v>115</v>
      </c>
      <c r="AE223" s="138" t="s">
        <v>485</v>
      </c>
      <c r="AF223" s="82">
        <v>0</v>
      </c>
      <c r="AL223" s="135">
        <v>340017</v>
      </c>
      <c r="AX223" s="134" t="s">
        <v>7939</v>
      </c>
      <c r="BM223">
        <v>110503</v>
      </c>
      <c r="BN223">
        <v>110503</v>
      </c>
      <c r="BO223" s="135" t="s">
        <v>522</v>
      </c>
      <c r="BP223" s="82">
        <f>VLOOKUP(BM223,Tabla5[[centro3]:[c14]],2,FALSE)</f>
        <v>19046</v>
      </c>
    </row>
    <row r="224" spans="1:68" x14ac:dyDescent="0.3">
      <c r="A224" s="102" t="s">
        <v>70</v>
      </c>
      <c r="E224" s="135">
        <v>340016</v>
      </c>
      <c r="F224" s="135" t="s">
        <v>1469</v>
      </c>
      <c r="S224" s="136">
        <v>19246</v>
      </c>
      <c r="T224" s="137" t="s">
        <v>911</v>
      </c>
      <c r="U224" s="135">
        <v>110503</v>
      </c>
      <c r="V224" s="135" t="s">
        <v>522</v>
      </c>
      <c r="W224" s="135"/>
      <c r="X224" s="135">
        <v>110503</v>
      </c>
      <c r="Y224" s="135" t="s">
        <v>522</v>
      </c>
      <c r="Z224" s="135" t="s">
        <v>2769</v>
      </c>
      <c r="AA224" s="146" t="s">
        <v>2820</v>
      </c>
      <c r="AB224" s="135">
        <v>110503</v>
      </c>
      <c r="AC224" s="135">
        <v>19246</v>
      </c>
      <c r="AD224" s="150" t="s">
        <v>911</v>
      </c>
      <c r="AE224" s="138" t="s">
        <v>485</v>
      </c>
      <c r="AF224" s="82">
        <v>0</v>
      </c>
      <c r="AL224" s="135">
        <v>340030</v>
      </c>
      <c r="AX224" s="133" t="s">
        <v>1258</v>
      </c>
      <c r="BM224">
        <v>350005</v>
      </c>
      <c r="BN224">
        <v>350005</v>
      </c>
      <c r="BO224" s="135" t="s">
        <v>1536</v>
      </c>
      <c r="BP224" s="82">
        <f>VLOOKUP(BM224,Tabla5[[centro3]:[c14]],2,FALSE)</f>
        <v>19247</v>
      </c>
    </row>
    <row r="225" spans="1:68" x14ac:dyDescent="0.3">
      <c r="A225" s="102" t="s">
        <v>70</v>
      </c>
      <c r="E225" s="135">
        <v>340017</v>
      </c>
      <c r="F225" s="135" t="s">
        <v>2929</v>
      </c>
      <c r="S225" s="136">
        <v>19246</v>
      </c>
      <c r="T225" s="137" t="s">
        <v>292</v>
      </c>
      <c r="U225" s="135">
        <v>110503</v>
      </c>
      <c r="V225" s="135" t="s">
        <v>522</v>
      </c>
      <c r="W225" s="135"/>
      <c r="X225" s="135">
        <v>110503</v>
      </c>
      <c r="Y225" s="135" t="s">
        <v>522</v>
      </c>
      <c r="Z225" s="135" t="s">
        <v>2769</v>
      </c>
      <c r="AA225" s="146" t="s">
        <v>2819</v>
      </c>
      <c r="AB225" s="135">
        <v>110503</v>
      </c>
      <c r="AC225" s="135">
        <v>19246</v>
      </c>
      <c r="AD225" s="150" t="s">
        <v>292</v>
      </c>
      <c r="AE225" s="138" t="s">
        <v>485</v>
      </c>
      <c r="AF225" s="82">
        <v>0</v>
      </c>
      <c r="AL225" s="135">
        <v>340030</v>
      </c>
      <c r="AX225" s="134" t="s">
        <v>7945</v>
      </c>
      <c r="BM225">
        <v>110101</v>
      </c>
      <c r="BN225">
        <v>110101</v>
      </c>
      <c r="BO225" s="135" t="s">
        <v>645</v>
      </c>
      <c r="BP225" s="82">
        <f>VLOOKUP(BM225,Tabla5[[centro3]:[c14]],2,FALSE)</f>
        <v>19249</v>
      </c>
    </row>
    <row r="226" spans="1:68" x14ac:dyDescent="0.3">
      <c r="A226" s="102" t="s">
        <v>70</v>
      </c>
      <c r="E226" s="135">
        <v>340030</v>
      </c>
      <c r="F226" s="135" t="s">
        <v>631</v>
      </c>
      <c r="S226" s="136">
        <v>19247</v>
      </c>
      <c r="T226" s="137" t="s">
        <v>70</v>
      </c>
      <c r="U226" s="135">
        <v>350005</v>
      </c>
      <c r="V226" s="135" t="s">
        <v>1536</v>
      </c>
      <c r="W226" s="135"/>
      <c r="X226" s="135">
        <v>350005</v>
      </c>
      <c r="Y226" s="135" t="s">
        <v>1536</v>
      </c>
      <c r="Z226" s="135" t="s">
        <v>2768</v>
      </c>
      <c r="AA226" s="146" t="s">
        <v>2821</v>
      </c>
      <c r="AB226" s="135">
        <v>350005</v>
      </c>
      <c r="AC226" s="135">
        <v>19247</v>
      </c>
      <c r="AD226" s="150" t="s">
        <v>70</v>
      </c>
      <c r="AE226" s="138" t="s">
        <v>485</v>
      </c>
      <c r="AF226" s="82">
        <v>0</v>
      </c>
      <c r="AL226" s="135">
        <v>340034</v>
      </c>
      <c r="AX226" s="133" t="s">
        <v>5600</v>
      </c>
      <c r="BM226">
        <v>110035</v>
      </c>
      <c r="BN226">
        <v>110035</v>
      </c>
      <c r="BO226" s="135" t="s">
        <v>2899</v>
      </c>
      <c r="BP226" s="82">
        <f>VLOOKUP(BM226,Tabla5[[centro3]:[c14]],2,FALSE)</f>
        <v>19250</v>
      </c>
    </row>
    <row r="227" spans="1:68" x14ac:dyDescent="0.3">
      <c r="A227" s="102" t="s">
        <v>70</v>
      </c>
      <c r="E227" s="135">
        <v>340030</v>
      </c>
      <c r="F227" s="135" t="s">
        <v>631</v>
      </c>
      <c r="S227" s="136">
        <v>19249</v>
      </c>
      <c r="T227" s="137" t="s">
        <v>70</v>
      </c>
      <c r="U227" s="135">
        <v>110101</v>
      </c>
      <c r="V227" s="135" t="s">
        <v>645</v>
      </c>
      <c r="W227" s="135"/>
      <c r="X227" s="135">
        <v>110101</v>
      </c>
      <c r="Y227" s="135" t="s">
        <v>645</v>
      </c>
      <c r="Z227" s="135" t="s">
        <v>2776</v>
      </c>
      <c r="AA227" s="146" t="s">
        <v>1084</v>
      </c>
      <c r="AB227" s="135">
        <v>110101</v>
      </c>
      <c r="AC227" s="135">
        <v>19249</v>
      </c>
      <c r="AD227" s="150" t="s">
        <v>70</v>
      </c>
      <c r="AE227" s="138" t="s">
        <v>485</v>
      </c>
      <c r="AF227" s="82">
        <v>0</v>
      </c>
      <c r="AL227" s="135">
        <v>340055</v>
      </c>
      <c r="AX227" s="134" t="s">
        <v>3336</v>
      </c>
      <c r="BM227">
        <v>110046</v>
      </c>
      <c r="BN227">
        <v>110046</v>
      </c>
      <c r="BO227" s="135" t="s">
        <v>7329</v>
      </c>
      <c r="BP227" s="82">
        <f>VLOOKUP(BM227,Tabla5[[centro3]:[c14]],2,FALSE)</f>
        <v>19250</v>
      </c>
    </row>
    <row r="228" spans="1:68" x14ac:dyDescent="0.3">
      <c r="A228" s="102" t="s">
        <v>70</v>
      </c>
      <c r="E228" s="135">
        <v>340034</v>
      </c>
      <c r="F228" s="135" t="s">
        <v>620</v>
      </c>
      <c r="S228" s="136">
        <v>19250</v>
      </c>
      <c r="T228" s="137">
        <v>1</v>
      </c>
      <c r="U228" s="135">
        <v>110035</v>
      </c>
      <c r="V228" s="135" t="s">
        <v>2899</v>
      </c>
      <c r="W228" s="135"/>
      <c r="X228" s="135">
        <v>110035</v>
      </c>
      <c r="Y228" s="135" t="s">
        <v>2899</v>
      </c>
      <c r="Z228" s="135">
        <v>914</v>
      </c>
      <c r="AA228" s="148">
        <v>192501</v>
      </c>
      <c r="AB228" s="135">
        <v>110035</v>
      </c>
      <c r="AC228" s="135">
        <v>19250</v>
      </c>
      <c r="AD228" s="150">
        <v>1</v>
      </c>
      <c r="AE228" s="138" t="s">
        <v>485</v>
      </c>
      <c r="AF228" s="82">
        <v>0</v>
      </c>
      <c r="AL228" s="135">
        <v>340070</v>
      </c>
      <c r="AX228" s="133" t="s">
        <v>3344</v>
      </c>
      <c r="BM228">
        <v>110046</v>
      </c>
      <c r="BN228">
        <v>110046</v>
      </c>
      <c r="BO228" s="135" t="s">
        <v>7329</v>
      </c>
      <c r="BP228" s="82">
        <f>VLOOKUP(BM228,Tabla5[[centro3]:[c14]],2,FALSE)</f>
        <v>19250</v>
      </c>
    </row>
    <row r="229" spans="1:68" x14ac:dyDescent="0.3">
      <c r="A229" s="102" t="s">
        <v>70</v>
      </c>
      <c r="E229" s="135">
        <v>340070</v>
      </c>
      <c r="F229" s="135" t="s">
        <v>607</v>
      </c>
      <c r="S229" s="136">
        <v>19250</v>
      </c>
      <c r="T229" s="137">
        <v>2</v>
      </c>
      <c r="U229" s="135">
        <v>110046</v>
      </c>
      <c r="V229" s="135" t="s">
        <v>7329</v>
      </c>
      <c r="W229" s="135"/>
      <c r="X229" s="135">
        <v>110046</v>
      </c>
      <c r="Y229" s="135" t="s">
        <v>7329</v>
      </c>
      <c r="Z229" s="135"/>
      <c r="AA229" s="146">
        <v>192502</v>
      </c>
      <c r="AB229" s="135">
        <v>110046</v>
      </c>
      <c r="AC229" s="135">
        <v>19250</v>
      </c>
      <c r="AD229" s="150">
        <v>2</v>
      </c>
      <c r="AE229" s="138" t="s">
        <v>485</v>
      </c>
      <c r="AF229" s="82">
        <v>0</v>
      </c>
      <c r="AL229" s="139">
        <v>340078</v>
      </c>
      <c r="AX229" s="134" t="s">
        <v>7951</v>
      </c>
      <c r="BM229">
        <v>110050</v>
      </c>
      <c r="BN229">
        <v>110050</v>
      </c>
      <c r="BO229" s="135" t="s">
        <v>526</v>
      </c>
      <c r="BP229" s="82">
        <f>VLOOKUP(BM229,Tabla5[[centro3]:[c14]],2,FALSE)</f>
        <v>5027</v>
      </c>
    </row>
    <row r="230" spans="1:68" x14ac:dyDescent="0.3">
      <c r="A230" s="102" t="s">
        <v>70</v>
      </c>
      <c r="E230" s="135">
        <v>340078</v>
      </c>
      <c r="F230" s="135" t="s">
        <v>601</v>
      </c>
      <c r="S230" s="136">
        <v>19250</v>
      </c>
      <c r="T230" s="137">
        <v>2</v>
      </c>
      <c r="U230" s="135">
        <v>110046</v>
      </c>
      <c r="V230" s="135" t="s">
        <v>7329</v>
      </c>
      <c r="W230" s="145"/>
      <c r="X230" s="135">
        <v>110046</v>
      </c>
      <c r="Y230" s="135" t="s">
        <v>7329</v>
      </c>
      <c r="Z230" s="145"/>
      <c r="AA230" s="146">
        <v>192502</v>
      </c>
      <c r="AB230" s="135">
        <v>110046</v>
      </c>
      <c r="AC230" s="135">
        <v>19250</v>
      </c>
      <c r="AD230" s="150">
        <v>2</v>
      </c>
      <c r="AE230" s="138" t="s">
        <v>485</v>
      </c>
      <c r="AF230" s="82">
        <v>0</v>
      </c>
      <c r="AL230" s="135">
        <v>340079</v>
      </c>
      <c r="AX230" s="133" t="s">
        <v>3349</v>
      </c>
      <c r="BM230">
        <v>110039</v>
      </c>
      <c r="BN230">
        <v>110039</v>
      </c>
      <c r="BO230" s="135" t="s">
        <v>535</v>
      </c>
      <c r="BP230" s="82">
        <f>VLOOKUP(BM230,Tabla5[[centro3]:[c14]],2,FALSE)</f>
        <v>19209</v>
      </c>
    </row>
    <row r="231" spans="1:68" x14ac:dyDescent="0.3">
      <c r="A231" s="102" t="s">
        <v>70</v>
      </c>
      <c r="E231" s="135">
        <v>340079</v>
      </c>
      <c r="F231" s="135" t="s">
        <v>600</v>
      </c>
      <c r="S231" s="136">
        <v>20003</v>
      </c>
      <c r="T231" s="137" t="s">
        <v>70</v>
      </c>
      <c r="U231" s="135">
        <v>110050</v>
      </c>
      <c r="V231" s="135" t="s">
        <v>526</v>
      </c>
      <c r="W231" s="135"/>
      <c r="X231" s="135">
        <v>110050</v>
      </c>
      <c r="Y231" s="135" t="s">
        <v>526</v>
      </c>
      <c r="Z231" s="135"/>
      <c r="AA231" s="146" t="s">
        <v>650</v>
      </c>
      <c r="AB231" s="135">
        <v>110050</v>
      </c>
      <c r="AC231" s="135">
        <v>20003</v>
      </c>
      <c r="AD231" s="150" t="s">
        <v>70</v>
      </c>
      <c r="AE231" s="138" t="s">
        <v>651</v>
      </c>
      <c r="AF231" s="82">
        <v>0</v>
      </c>
      <c r="AL231" s="135">
        <v>340084</v>
      </c>
      <c r="AX231" s="134" t="s">
        <v>7957</v>
      </c>
      <c r="BM231">
        <v>110147</v>
      </c>
      <c r="BN231">
        <v>110147</v>
      </c>
      <c r="BO231" s="135" t="s">
        <v>937</v>
      </c>
      <c r="BP231" s="82">
        <f>VLOOKUP(BM231,Tabla5[[centro3]:[c14]],2,FALSE)</f>
        <v>5027</v>
      </c>
    </row>
    <row r="232" spans="1:68" x14ac:dyDescent="0.3">
      <c r="A232" s="102" t="s">
        <v>70</v>
      </c>
      <c r="E232" s="135">
        <v>340084</v>
      </c>
      <c r="F232" s="135" t="s">
        <v>597</v>
      </c>
      <c r="S232" s="136">
        <v>20009</v>
      </c>
      <c r="T232" s="137" t="s">
        <v>70</v>
      </c>
      <c r="U232" s="135">
        <v>110039</v>
      </c>
      <c r="V232" s="135" t="s">
        <v>535</v>
      </c>
      <c r="W232" s="135"/>
      <c r="X232" s="135">
        <v>110039</v>
      </c>
      <c r="Y232" s="135" t="s">
        <v>535</v>
      </c>
      <c r="Z232" s="135"/>
      <c r="AA232" s="146" t="s">
        <v>652</v>
      </c>
      <c r="AB232" s="135">
        <v>110039</v>
      </c>
      <c r="AC232" s="135">
        <v>20009</v>
      </c>
      <c r="AD232" s="150" t="s">
        <v>70</v>
      </c>
      <c r="AE232" s="138" t="s">
        <v>651</v>
      </c>
      <c r="AF232" s="82">
        <v>0</v>
      </c>
      <c r="AL232" s="135">
        <v>340085</v>
      </c>
      <c r="AX232" s="133" t="s">
        <v>3357</v>
      </c>
      <c r="BM232">
        <v>110193</v>
      </c>
      <c r="BN232">
        <v>110193</v>
      </c>
      <c r="BO232" s="135" t="s">
        <v>1192</v>
      </c>
      <c r="BP232" s="82">
        <f>VLOOKUP(BM232,Tabla5[[centro3]:[c14]],2,FALSE)</f>
        <v>19218</v>
      </c>
    </row>
    <row r="233" spans="1:68" x14ac:dyDescent="0.3">
      <c r="A233" s="102" t="s">
        <v>70</v>
      </c>
      <c r="E233" s="135">
        <v>340085</v>
      </c>
      <c r="F233" s="135" t="s">
        <v>298</v>
      </c>
      <c r="S233" s="136">
        <v>20009</v>
      </c>
      <c r="T233" s="137" t="s">
        <v>139</v>
      </c>
      <c r="U233" s="135">
        <v>110147</v>
      </c>
      <c r="V233" s="135" t="s">
        <v>937</v>
      </c>
      <c r="W233" s="135"/>
      <c r="X233" s="135">
        <v>110147</v>
      </c>
      <c r="Y233" s="135" t="s">
        <v>937</v>
      </c>
      <c r="Z233" s="135"/>
      <c r="AA233" s="146" t="s">
        <v>653</v>
      </c>
      <c r="AB233" s="135">
        <v>110147</v>
      </c>
      <c r="AC233" s="135">
        <v>20009</v>
      </c>
      <c r="AD233" s="150" t="s">
        <v>139</v>
      </c>
      <c r="AE233" s="138" t="s">
        <v>651</v>
      </c>
      <c r="AF233" s="82">
        <v>0</v>
      </c>
      <c r="AL233" s="135">
        <v>340086</v>
      </c>
      <c r="AX233" s="134" t="s">
        <v>7963</v>
      </c>
      <c r="BM233">
        <v>110192</v>
      </c>
      <c r="BN233">
        <v>110192</v>
      </c>
      <c r="BO233" s="135" t="s">
        <v>1192</v>
      </c>
      <c r="BP233" s="82">
        <f>VLOOKUP(BM233,Tabla5[[centro3]:[c14]],2,FALSE)</f>
        <v>19218</v>
      </c>
    </row>
    <row r="234" spans="1:68" x14ac:dyDescent="0.3">
      <c r="A234" s="102" t="s">
        <v>70</v>
      </c>
      <c r="E234" s="135">
        <v>340086</v>
      </c>
      <c r="F234" s="135" t="s">
        <v>2902</v>
      </c>
      <c r="S234" s="136">
        <v>20018</v>
      </c>
      <c r="T234" s="137" t="s">
        <v>70</v>
      </c>
      <c r="U234" s="135">
        <v>110193</v>
      </c>
      <c r="V234" s="135" t="s">
        <v>1192</v>
      </c>
      <c r="W234" s="135"/>
      <c r="X234" s="135">
        <v>110193</v>
      </c>
      <c r="Y234" s="135" t="s">
        <v>1192</v>
      </c>
      <c r="Z234" s="135"/>
      <c r="AA234" s="146" t="s">
        <v>654</v>
      </c>
      <c r="AB234" s="135">
        <v>110193</v>
      </c>
      <c r="AC234" s="135">
        <v>20018</v>
      </c>
      <c r="AD234" s="150" t="s">
        <v>70</v>
      </c>
      <c r="AE234" s="138" t="s">
        <v>651</v>
      </c>
      <c r="AF234" s="82">
        <v>0</v>
      </c>
      <c r="AL234" s="135">
        <v>340087</v>
      </c>
      <c r="AX234" s="133" t="s">
        <v>5606</v>
      </c>
      <c r="BM234">
        <v>110061</v>
      </c>
      <c r="BN234">
        <v>110061</v>
      </c>
      <c r="BO234" s="135" t="s">
        <v>1182</v>
      </c>
      <c r="BP234" s="82">
        <f>VLOOKUP(BM234,Tabla5[[centro3]:[c14]],2,FALSE)</f>
        <v>19228</v>
      </c>
    </row>
    <row r="235" spans="1:68" x14ac:dyDescent="0.3">
      <c r="A235" s="102" t="s">
        <v>70</v>
      </c>
      <c r="E235" s="135">
        <v>340088</v>
      </c>
      <c r="F235" s="135" t="s">
        <v>592</v>
      </c>
      <c r="S235" s="136">
        <v>20018</v>
      </c>
      <c r="T235" s="137" t="s">
        <v>139</v>
      </c>
      <c r="U235" s="135">
        <v>110192</v>
      </c>
      <c r="V235" s="135" t="s">
        <v>1192</v>
      </c>
      <c r="W235" s="135"/>
      <c r="X235" s="135">
        <v>110192</v>
      </c>
      <c r="Y235" s="135" t="s">
        <v>1192</v>
      </c>
      <c r="Z235" s="135"/>
      <c r="AA235" s="146" t="s">
        <v>655</v>
      </c>
      <c r="AB235" s="135">
        <v>110192</v>
      </c>
      <c r="AC235" s="135">
        <v>20018</v>
      </c>
      <c r="AD235" s="150" t="s">
        <v>139</v>
      </c>
      <c r="AE235" s="138" t="s">
        <v>651</v>
      </c>
      <c r="AF235" s="82">
        <v>0</v>
      </c>
      <c r="AL235" s="135">
        <v>340088</v>
      </c>
      <c r="AX235" s="134" t="s">
        <v>5607</v>
      </c>
      <c r="BM235">
        <v>110061</v>
      </c>
      <c r="BN235">
        <v>110061</v>
      </c>
      <c r="BO235" s="135" t="s">
        <v>1182</v>
      </c>
      <c r="BP235" s="82">
        <f>VLOOKUP(BM235,Tabla5[[centro3]:[c14]],2,FALSE)</f>
        <v>19228</v>
      </c>
    </row>
    <row r="236" spans="1:68" x14ac:dyDescent="0.3">
      <c r="A236" s="102" t="s">
        <v>70</v>
      </c>
      <c r="E236" s="135">
        <v>340127</v>
      </c>
      <c r="F236" s="135" t="s">
        <v>609</v>
      </c>
      <c r="S236" s="136">
        <v>20028</v>
      </c>
      <c r="T236" s="137" t="s">
        <v>139</v>
      </c>
      <c r="U236" s="135">
        <v>110111</v>
      </c>
      <c r="V236" s="135" t="s">
        <v>1189</v>
      </c>
      <c r="W236" s="135"/>
      <c r="X236" s="135">
        <v>110111</v>
      </c>
      <c r="Y236" s="135" t="s">
        <v>1189</v>
      </c>
      <c r="Z236" s="135"/>
      <c r="AA236" s="146" t="s">
        <v>663</v>
      </c>
      <c r="AB236" s="135">
        <v>110111</v>
      </c>
      <c r="AC236" s="135">
        <v>20028</v>
      </c>
      <c r="AD236" s="150" t="s">
        <v>139</v>
      </c>
      <c r="AE236" s="138" t="s">
        <v>651</v>
      </c>
      <c r="AF236" s="82">
        <v>0</v>
      </c>
      <c r="AL236" s="135">
        <v>340127</v>
      </c>
      <c r="AX236" s="133" t="s">
        <v>7964</v>
      </c>
      <c r="BM236">
        <v>110084</v>
      </c>
      <c r="BN236">
        <v>110084</v>
      </c>
      <c r="BO236" s="135" t="s">
        <v>1186</v>
      </c>
      <c r="BP236" s="82">
        <f>VLOOKUP(BM236,Tabla5[[centro3]:[c14]],2,FALSE)</f>
        <v>19228</v>
      </c>
    </row>
    <row r="237" spans="1:68" x14ac:dyDescent="0.3">
      <c r="A237" s="102" t="s">
        <v>70</v>
      </c>
      <c r="E237" s="135">
        <v>340401</v>
      </c>
      <c r="F237" s="135" t="s">
        <v>493</v>
      </c>
      <c r="S237" s="136">
        <v>20028</v>
      </c>
      <c r="T237" s="137" t="s">
        <v>111</v>
      </c>
      <c r="U237" s="135">
        <v>110082</v>
      </c>
      <c r="V237" s="135" t="s">
        <v>207</v>
      </c>
      <c r="W237" s="135"/>
      <c r="X237" s="135">
        <v>110082</v>
      </c>
      <c r="Y237" s="135" t="s">
        <v>207</v>
      </c>
      <c r="Z237" s="135"/>
      <c r="AA237" s="146" t="s">
        <v>671</v>
      </c>
      <c r="AB237" s="135">
        <v>110082</v>
      </c>
      <c r="AC237" s="135">
        <v>20028</v>
      </c>
      <c r="AD237" s="150" t="s">
        <v>111</v>
      </c>
      <c r="AE237" s="138" t="s">
        <v>651</v>
      </c>
      <c r="AF237" s="82">
        <v>0</v>
      </c>
      <c r="AL237" s="135">
        <v>340401</v>
      </c>
      <c r="AX237" s="134" t="s">
        <v>5614</v>
      </c>
      <c r="BM237">
        <v>110060</v>
      </c>
      <c r="BN237">
        <v>110060</v>
      </c>
      <c r="BO237" s="135" t="s">
        <v>1181</v>
      </c>
      <c r="BP237" s="82">
        <f>VLOOKUP(BM237,Tabla5[[centro3]:[c14]],2,FALSE)</f>
        <v>19228</v>
      </c>
    </row>
    <row r="238" spans="1:68" x14ac:dyDescent="0.3">
      <c r="A238" s="102" t="s">
        <v>70</v>
      </c>
      <c r="E238" s="135">
        <v>340502</v>
      </c>
      <c r="F238" s="135" t="s">
        <v>525</v>
      </c>
      <c r="S238" s="136">
        <v>20028</v>
      </c>
      <c r="T238" s="137" t="s">
        <v>80</v>
      </c>
      <c r="U238" s="135">
        <v>110064</v>
      </c>
      <c r="V238" s="135" t="s">
        <v>557</v>
      </c>
      <c r="W238" s="135"/>
      <c r="X238" s="135">
        <v>110064</v>
      </c>
      <c r="Y238" s="135" t="s">
        <v>557</v>
      </c>
      <c r="Z238" s="135"/>
      <c r="AA238" s="146" t="s">
        <v>689</v>
      </c>
      <c r="AB238" s="135">
        <v>110064</v>
      </c>
      <c r="AC238" s="135">
        <v>20028</v>
      </c>
      <c r="AD238" s="150" t="s">
        <v>80</v>
      </c>
      <c r="AE238" s="138" t="s">
        <v>651</v>
      </c>
      <c r="AF238" s="82">
        <v>0</v>
      </c>
      <c r="AL238" s="135">
        <v>340502</v>
      </c>
      <c r="AX238" s="133" t="s">
        <v>5619</v>
      </c>
      <c r="BM238">
        <v>110070</v>
      </c>
      <c r="BN238">
        <v>110070</v>
      </c>
      <c r="BO238" s="135" t="s">
        <v>1185</v>
      </c>
      <c r="BP238" s="82">
        <f>VLOOKUP(BM238,Tabla5[[centro3]:[c14]],2,FALSE)</f>
        <v>19228</v>
      </c>
    </row>
    <row r="239" spans="1:68" x14ac:dyDescent="0.3">
      <c r="A239" s="102" t="s">
        <v>70</v>
      </c>
      <c r="E239" s="135">
        <v>340701</v>
      </c>
      <c r="F239" s="135" t="s">
        <v>492</v>
      </c>
      <c r="S239" s="136">
        <v>20028</v>
      </c>
      <c r="T239" s="137" t="s">
        <v>210</v>
      </c>
      <c r="U239" s="135">
        <v>110061</v>
      </c>
      <c r="V239" s="135" t="s">
        <v>1182</v>
      </c>
      <c r="W239" s="135"/>
      <c r="X239" s="135">
        <v>110061</v>
      </c>
      <c r="Y239" s="135" t="s">
        <v>1182</v>
      </c>
      <c r="Z239" s="135"/>
      <c r="AA239" s="146" t="s">
        <v>656</v>
      </c>
      <c r="AB239" s="135">
        <v>110061</v>
      </c>
      <c r="AC239" s="135">
        <v>20028</v>
      </c>
      <c r="AD239" s="150" t="s">
        <v>210</v>
      </c>
      <c r="AE239" s="138" t="s">
        <v>651</v>
      </c>
      <c r="AF239" s="82">
        <v>0</v>
      </c>
      <c r="AL239" s="135">
        <v>340701</v>
      </c>
      <c r="AX239" s="134" t="s">
        <v>7970</v>
      </c>
      <c r="BM239">
        <v>110020</v>
      </c>
      <c r="BN239">
        <v>110020</v>
      </c>
      <c r="BO239" s="135" t="s">
        <v>564</v>
      </c>
      <c r="BP239" s="82">
        <f>VLOOKUP(BM239,Tabla5[[centro3]:[c14]],2,FALSE)</f>
        <v>19228</v>
      </c>
    </row>
    <row r="240" spans="1:68" x14ac:dyDescent="0.3">
      <c r="A240" s="102" t="s">
        <v>70</v>
      </c>
      <c r="E240" s="135">
        <v>340701</v>
      </c>
      <c r="F240" s="135" t="s">
        <v>492</v>
      </c>
      <c r="S240" s="136">
        <v>20028</v>
      </c>
      <c r="T240" s="137" t="s">
        <v>292</v>
      </c>
      <c r="U240" s="135">
        <v>110061</v>
      </c>
      <c r="V240" s="135" t="s">
        <v>1182</v>
      </c>
      <c r="W240" s="135"/>
      <c r="X240" s="135">
        <v>110061</v>
      </c>
      <c r="Y240" s="135" t="s">
        <v>1182</v>
      </c>
      <c r="Z240" s="135"/>
      <c r="AA240" s="146" t="s">
        <v>657</v>
      </c>
      <c r="AB240" s="135">
        <v>110061</v>
      </c>
      <c r="AC240" s="135">
        <v>20028</v>
      </c>
      <c r="AD240" s="150" t="s">
        <v>292</v>
      </c>
      <c r="AE240" s="138" t="s">
        <v>651</v>
      </c>
      <c r="AF240" s="82">
        <v>0</v>
      </c>
      <c r="AL240" s="135">
        <v>340701</v>
      </c>
      <c r="AX240" s="133" t="s">
        <v>3364</v>
      </c>
      <c r="BM240">
        <v>110085</v>
      </c>
      <c r="BN240">
        <v>110085</v>
      </c>
      <c r="BO240" s="135" t="s">
        <v>556</v>
      </c>
      <c r="BP240" s="82">
        <f>VLOOKUP(BM240,Tabla5[[centro3]:[c14]],2,FALSE)</f>
        <v>19228</v>
      </c>
    </row>
    <row r="241" spans="1:68" x14ac:dyDescent="0.3">
      <c r="A241" s="102" t="s">
        <v>70</v>
      </c>
      <c r="E241" s="135">
        <v>340807</v>
      </c>
      <c r="F241" s="135" t="s">
        <v>513</v>
      </c>
      <c r="S241" s="136">
        <v>20028</v>
      </c>
      <c r="T241" s="137" t="s">
        <v>50</v>
      </c>
      <c r="U241" s="135">
        <v>110084</v>
      </c>
      <c r="V241" s="135" t="s">
        <v>1186</v>
      </c>
      <c r="W241" s="135"/>
      <c r="X241" s="135">
        <v>110084</v>
      </c>
      <c r="Y241" s="135" t="s">
        <v>1186</v>
      </c>
      <c r="Z241" s="135"/>
      <c r="AA241" s="146" t="s">
        <v>658</v>
      </c>
      <c r="AB241" s="135">
        <v>110084</v>
      </c>
      <c r="AC241" s="135">
        <v>20028</v>
      </c>
      <c r="AD241" s="150" t="s">
        <v>50</v>
      </c>
      <c r="AE241" s="138" t="s">
        <v>651</v>
      </c>
      <c r="AF241" s="82">
        <v>0</v>
      </c>
      <c r="AL241" s="135">
        <v>340807</v>
      </c>
      <c r="AX241" s="134" t="s">
        <v>5625</v>
      </c>
      <c r="BM241">
        <v>110111</v>
      </c>
      <c r="BN241">
        <v>110111</v>
      </c>
      <c r="BO241" s="135" t="s">
        <v>1189</v>
      </c>
      <c r="BP241" s="82">
        <f>VLOOKUP(BM241,Tabla5[[centro3]:[c14]],2,FALSE)</f>
        <v>5027</v>
      </c>
    </row>
    <row r="242" spans="1:68" x14ac:dyDescent="0.3">
      <c r="A242" s="102" t="s">
        <v>70</v>
      </c>
      <c r="E242" s="135">
        <v>350001</v>
      </c>
      <c r="F242" s="135" t="s">
        <v>590</v>
      </c>
      <c r="S242" s="136">
        <v>20028</v>
      </c>
      <c r="T242" s="137" t="s">
        <v>59</v>
      </c>
      <c r="U242" s="135">
        <v>110060</v>
      </c>
      <c r="V242" s="135" t="s">
        <v>1181</v>
      </c>
      <c r="W242" s="135"/>
      <c r="X242" s="135">
        <v>110060</v>
      </c>
      <c r="Y242" s="135" t="s">
        <v>1181</v>
      </c>
      <c r="Z242" s="135"/>
      <c r="AA242" s="146" t="s">
        <v>659</v>
      </c>
      <c r="AB242" s="135">
        <v>110060</v>
      </c>
      <c r="AC242" s="135">
        <v>20028</v>
      </c>
      <c r="AD242" s="150" t="s">
        <v>59</v>
      </c>
      <c r="AE242" s="138" t="s">
        <v>651</v>
      </c>
      <c r="AF242" s="82">
        <v>0</v>
      </c>
      <c r="AL242" s="135">
        <v>350001</v>
      </c>
      <c r="AX242" s="133" t="s">
        <v>7975</v>
      </c>
      <c r="BM242">
        <v>110601</v>
      </c>
      <c r="BN242">
        <v>110601</v>
      </c>
      <c r="BO242" s="135" t="s">
        <v>508</v>
      </c>
      <c r="BP242" s="82">
        <f>VLOOKUP(BM242,Tabla5[[centro3]:[c14]],2,FALSE)</f>
        <v>19228</v>
      </c>
    </row>
    <row r="243" spans="1:68" x14ac:dyDescent="0.3">
      <c r="A243" s="102" t="s">
        <v>70</v>
      </c>
      <c r="E243" s="135">
        <v>350001</v>
      </c>
      <c r="F243" s="135" t="s">
        <v>590</v>
      </c>
      <c r="S243" s="136">
        <v>20028</v>
      </c>
      <c r="T243" s="137" t="s">
        <v>248</v>
      </c>
      <c r="U243" s="135">
        <v>110070</v>
      </c>
      <c r="V243" s="135" t="s">
        <v>1185</v>
      </c>
      <c r="W243" s="135"/>
      <c r="X243" s="135">
        <v>110070</v>
      </c>
      <c r="Y243" s="135" t="s">
        <v>1185</v>
      </c>
      <c r="Z243" s="135"/>
      <c r="AA243" s="146" t="s">
        <v>660</v>
      </c>
      <c r="AB243" s="135">
        <v>110070</v>
      </c>
      <c r="AC243" s="135">
        <v>20028</v>
      </c>
      <c r="AD243" s="150" t="s">
        <v>248</v>
      </c>
      <c r="AE243" s="138" t="s">
        <v>651</v>
      </c>
      <c r="AF243" s="82">
        <v>0</v>
      </c>
      <c r="AL243" s="135">
        <v>350002</v>
      </c>
      <c r="AX243" s="134" t="s">
        <v>3372</v>
      </c>
      <c r="BM243">
        <v>110120</v>
      </c>
      <c r="BN243">
        <v>110120</v>
      </c>
      <c r="BO243" s="135" t="s">
        <v>588</v>
      </c>
      <c r="BP243" s="82">
        <f>VLOOKUP(BM243,Tabla5[[centro3]:[c14]],2,FALSE)</f>
        <v>19228</v>
      </c>
    </row>
    <row r="244" spans="1:68" x14ac:dyDescent="0.3">
      <c r="A244" s="102" t="s">
        <v>70</v>
      </c>
      <c r="E244" s="135">
        <v>350002</v>
      </c>
      <c r="F244" s="135" t="s">
        <v>961</v>
      </c>
      <c r="S244" s="136">
        <v>20028</v>
      </c>
      <c r="T244" s="137" t="s">
        <v>341</v>
      </c>
      <c r="U244" s="135">
        <v>110020</v>
      </c>
      <c r="V244" s="135" t="s">
        <v>564</v>
      </c>
      <c r="W244" s="135"/>
      <c r="X244" s="135">
        <v>110020</v>
      </c>
      <c r="Y244" s="135" t="s">
        <v>564</v>
      </c>
      <c r="Z244" s="135"/>
      <c r="AA244" s="146" t="s">
        <v>661</v>
      </c>
      <c r="AB244" s="135">
        <v>110020</v>
      </c>
      <c r="AC244" s="135">
        <v>20028</v>
      </c>
      <c r="AD244" s="150" t="s">
        <v>341</v>
      </c>
      <c r="AE244" s="138" t="s">
        <v>651</v>
      </c>
      <c r="AF244" s="82">
        <v>0</v>
      </c>
      <c r="AL244" s="135">
        <v>350002</v>
      </c>
      <c r="AX244" s="133" t="s">
        <v>7981</v>
      </c>
      <c r="BM244">
        <v>110701</v>
      </c>
      <c r="BN244">
        <v>110701</v>
      </c>
      <c r="BO244" s="135" t="s">
        <v>487</v>
      </c>
      <c r="BP244" s="82">
        <f>VLOOKUP(BM244,Tabla5[[centro3]:[c14]],2,FALSE)</f>
        <v>19228</v>
      </c>
    </row>
    <row r="245" spans="1:68" x14ac:dyDescent="0.3">
      <c r="A245" s="102" t="s">
        <v>70</v>
      </c>
      <c r="E245" s="135">
        <v>350002</v>
      </c>
      <c r="F245" s="135" t="s">
        <v>583</v>
      </c>
      <c r="S245" s="136">
        <v>20028</v>
      </c>
      <c r="T245" s="137" t="s">
        <v>291</v>
      </c>
      <c r="U245" s="135">
        <v>110085</v>
      </c>
      <c r="V245" s="135" t="s">
        <v>556</v>
      </c>
      <c r="W245" s="135"/>
      <c r="X245" s="135">
        <v>110085</v>
      </c>
      <c r="Y245" s="135" t="s">
        <v>556</v>
      </c>
      <c r="Z245" s="135"/>
      <c r="AA245" s="146" t="s">
        <v>662</v>
      </c>
      <c r="AB245" s="135">
        <v>110085</v>
      </c>
      <c r="AC245" s="135">
        <v>20028</v>
      </c>
      <c r="AD245" s="150" t="s">
        <v>291</v>
      </c>
      <c r="AE245" s="138" t="s">
        <v>651</v>
      </c>
      <c r="AF245" s="82">
        <v>0</v>
      </c>
      <c r="AL245" s="135">
        <v>350005</v>
      </c>
      <c r="AX245" s="134" t="s">
        <v>7989</v>
      </c>
      <c r="BM245">
        <v>110801</v>
      </c>
      <c r="BN245">
        <v>110801</v>
      </c>
      <c r="BO245" s="135" t="s">
        <v>1202</v>
      </c>
      <c r="BP245" s="82">
        <f>VLOOKUP(BM245,Tabla5[[centro3]:[c14]],2,FALSE)</f>
        <v>19228</v>
      </c>
    </row>
    <row r="246" spans="1:68" x14ac:dyDescent="0.3">
      <c r="A246" s="102" t="s">
        <v>70</v>
      </c>
      <c r="E246" s="135">
        <v>350005</v>
      </c>
      <c r="F246" s="135" t="s">
        <v>1536</v>
      </c>
      <c r="S246" s="136">
        <v>20028</v>
      </c>
      <c r="T246" s="137" t="s">
        <v>62</v>
      </c>
      <c r="U246" s="135">
        <v>110601</v>
      </c>
      <c r="V246" s="135" t="s">
        <v>508</v>
      </c>
      <c r="W246" s="135"/>
      <c r="X246" s="135">
        <v>110601</v>
      </c>
      <c r="Y246" s="135" t="s">
        <v>508</v>
      </c>
      <c r="Z246" s="135"/>
      <c r="AA246" s="146" t="s">
        <v>664</v>
      </c>
      <c r="AB246" s="135">
        <v>110601</v>
      </c>
      <c r="AC246" s="135">
        <v>20028</v>
      </c>
      <c r="AD246" s="150" t="s">
        <v>62</v>
      </c>
      <c r="AE246" s="138" t="s">
        <v>651</v>
      </c>
      <c r="AF246" s="82">
        <v>0</v>
      </c>
      <c r="AL246" s="135">
        <v>400001</v>
      </c>
      <c r="AX246" s="133" t="s">
        <v>7994</v>
      </c>
      <c r="BM246">
        <v>110805</v>
      </c>
      <c r="BN246">
        <v>110805</v>
      </c>
      <c r="BO246" s="135" t="s">
        <v>505</v>
      </c>
      <c r="BP246" s="82">
        <f>VLOOKUP(BM246,Tabla5[[centro3]:[c14]],2,FALSE)</f>
        <v>19228</v>
      </c>
    </row>
    <row r="247" spans="1:68" x14ac:dyDescent="0.3">
      <c r="A247" s="102" t="s">
        <v>70</v>
      </c>
      <c r="E247" s="135">
        <v>400001</v>
      </c>
      <c r="F247" s="135" t="s">
        <v>603</v>
      </c>
      <c r="S247" s="136">
        <v>20028</v>
      </c>
      <c r="T247" s="137" t="s">
        <v>65</v>
      </c>
      <c r="U247" s="135">
        <v>110120</v>
      </c>
      <c r="V247" s="135" t="s">
        <v>588</v>
      </c>
      <c r="W247" s="135"/>
      <c r="X247" s="135">
        <v>110120</v>
      </c>
      <c r="Y247" s="135" t="s">
        <v>588</v>
      </c>
      <c r="Z247" s="135"/>
      <c r="AA247" s="146" t="s">
        <v>665</v>
      </c>
      <c r="AB247" s="135">
        <v>110120</v>
      </c>
      <c r="AC247" s="135">
        <v>20028</v>
      </c>
      <c r="AD247" s="150" t="s">
        <v>65</v>
      </c>
      <c r="AE247" s="138" t="s">
        <v>651</v>
      </c>
      <c r="AF247" s="82">
        <v>0</v>
      </c>
      <c r="AL247" s="135">
        <v>400001</v>
      </c>
      <c r="AX247" s="134" t="s">
        <v>3379</v>
      </c>
      <c r="BM247">
        <v>110009</v>
      </c>
      <c r="BN247">
        <v>110009</v>
      </c>
      <c r="BO247" s="135" t="s">
        <v>669</v>
      </c>
      <c r="BP247" s="82">
        <f>VLOOKUP(BM247,Tabla5[[centro3]:[c14]],2,FALSE)</f>
        <v>20028</v>
      </c>
    </row>
    <row r="248" spans="1:68" x14ac:dyDescent="0.3">
      <c r="A248" s="102" t="s">
        <v>70</v>
      </c>
      <c r="E248" s="135">
        <v>400001</v>
      </c>
      <c r="F248" s="135" t="s">
        <v>603</v>
      </c>
      <c r="S248" s="136">
        <v>20028</v>
      </c>
      <c r="T248" s="137" t="s">
        <v>75</v>
      </c>
      <c r="U248" s="135">
        <v>110701</v>
      </c>
      <c r="V248" s="135" t="s">
        <v>487</v>
      </c>
      <c r="W248" s="135"/>
      <c r="X248" s="135">
        <v>110701</v>
      </c>
      <c r="Y248" s="135" t="s">
        <v>487</v>
      </c>
      <c r="Z248" s="135"/>
      <c r="AA248" s="146" t="s">
        <v>666</v>
      </c>
      <c r="AB248" s="135">
        <v>110701</v>
      </c>
      <c r="AC248" s="135">
        <v>20028</v>
      </c>
      <c r="AD248" s="150" t="s">
        <v>75</v>
      </c>
      <c r="AE248" s="138" t="s">
        <v>651</v>
      </c>
      <c r="AF248" s="82">
        <v>0</v>
      </c>
      <c r="AL248" s="135">
        <v>400001</v>
      </c>
      <c r="AX248" s="133" t="s">
        <v>8001</v>
      </c>
      <c r="BM248">
        <v>110082</v>
      </c>
      <c r="BN248">
        <v>110082</v>
      </c>
      <c r="BO248" s="135" t="s">
        <v>207</v>
      </c>
      <c r="BP248" s="82">
        <f>VLOOKUP(BM248,Tabla5[[centro3]:[c14]],2,FALSE)</f>
        <v>19228</v>
      </c>
    </row>
    <row r="249" spans="1:68" x14ac:dyDescent="0.3">
      <c r="A249" s="102" t="s">
        <v>70</v>
      </c>
      <c r="E249" s="135">
        <v>400001</v>
      </c>
      <c r="F249" s="135" t="s">
        <v>603</v>
      </c>
      <c r="S249" s="136">
        <v>20028</v>
      </c>
      <c r="T249" s="137" t="s">
        <v>158</v>
      </c>
      <c r="U249" s="135">
        <v>110801</v>
      </c>
      <c r="V249" s="135" t="s">
        <v>1202</v>
      </c>
      <c r="W249" s="135"/>
      <c r="X249" s="135">
        <v>110801</v>
      </c>
      <c r="Y249" s="135" t="s">
        <v>1202</v>
      </c>
      <c r="Z249" s="135"/>
      <c r="AA249" s="146" t="s">
        <v>667</v>
      </c>
      <c r="AB249" s="135">
        <v>110801</v>
      </c>
      <c r="AC249" s="135">
        <v>20028</v>
      </c>
      <c r="AD249" s="150" t="s">
        <v>158</v>
      </c>
      <c r="AE249" s="138" t="s">
        <v>651</v>
      </c>
      <c r="AF249" s="82">
        <v>0</v>
      </c>
      <c r="AL249" s="135">
        <v>400020</v>
      </c>
      <c r="AX249" s="134" t="s">
        <v>3386</v>
      </c>
      <c r="BM249">
        <v>110002</v>
      </c>
      <c r="BN249">
        <v>110002</v>
      </c>
      <c r="BO249" s="135" t="s">
        <v>1175</v>
      </c>
      <c r="BP249" s="82">
        <f>VLOOKUP(BM249,Tabla5[[centro3]:[c14]],2,FALSE)</f>
        <v>5027</v>
      </c>
    </row>
    <row r="250" spans="1:68" x14ac:dyDescent="0.3">
      <c r="A250" s="102" t="s">
        <v>70</v>
      </c>
      <c r="E250" s="135">
        <v>400020</v>
      </c>
      <c r="F250" s="135" t="s">
        <v>604</v>
      </c>
      <c r="S250" s="136">
        <v>20028</v>
      </c>
      <c r="T250" s="137" t="s">
        <v>276</v>
      </c>
      <c r="U250" s="135">
        <v>110805</v>
      </c>
      <c r="V250" s="135" t="s">
        <v>505</v>
      </c>
      <c r="W250" s="135"/>
      <c r="X250" s="135">
        <v>110805</v>
      </c>
      <c r="Y250" s="135" t="s">
        <v>505</v>
      </c>
      <c r="Z250" s="135"/>
      <c r="AA250" s="146" t="s">
        <v>668</v>
      </c>
      <c r="AB250" s="135">
        <v>110805</v>
      </c>
      <c r="AC250" s="135">
        <v>20028</v>
      </c>
      <c r="AD250" s="150" t="s">
        <v>276</v>
      </c>
      <c r="AE250" s="138" t="s">
        <v>651</v>
      </c>
      <c r="AF250" s="82">
        <v>0</v>
      </c>
      <c r="AL250" s="135">
        <v>400020</v>
      </c>
      <c r="AX250" s="133" t="s">
        <v>3392</v>
      </c>
      <c r="BM250">
        <v>110807</v>
      </c>
      <c r="BN250">
        <v>110807</v>
      </c>
      <c r="BO250" s="135" t="s">
        <v>510</v>
      </c>
      <c r="BP250" s="82">
        <f>VLOOKUP(BM250,Tabla5[[centro3]:[c14]],2,FALSE)</f>
        <v>19028</v>
      </c>
    </row>
    <row r="251" spans="1:68" x14ac:dyDescent="0.3">
      <c r="A251" s="102" t="s">
        <v>70</v>
      </c>
      <c r="E251" s="135">
        <v>400020</v>
      </c>
      <c r="F251" s="135" t="s">
        <v>604</v>
      </c>
      <c r="S251" s="136">
        <v>20028</v>
      </c>
      <c r="T251" s="137" t="s">
        <v>120</v>
      </c>
      <c r="U251" s="135">
        <v>110009</v>
      </c>
      <c r="V251" s="135" t="s">
        <v>669</v>
      </c>
      <c r="W251" s="135"/>
      <c r="X251" s="135">
        <v>110009</v>
      </c>
      <c r="Y251" s="135" t="s">
        <v>669</v>
      </c>
      <c r="Z251" s="135"/>
      <c r="AA251" s="146" t="s">
        <v>670</v>
      </c>
      <c r="AB251" s="135">
        <v>110009</v>
      </c>
      <c r="AC251" s="135">
        <v>20028</v>
      </c>
      <c r="AD251" s="150" t="s">
        <v>120</v>
      </c>
      <c r="AE251" s="138" t="s">
        <v>651</v>
      </c>
      <c r="AF251" s="82">
        <v>0</v>
      </c>
      <c r="AL251" s="135">
        <v>510001</v>
      </c>
      <c r="AX251" s="134" t="s">
        <v>5631</v>
      </c>
      <c r="BM251">
        <v>110201</v>
      </c>
      <c r="BN251">
        <v>110201</v>
      </c>
      <c r="BO251" s="135" t="s">
        <v>674</v>
      </c>
      <c r="BP251" s="82">
        <f>VLOOKUP(BM251,Tabla5[[centro3]:[c14]],2,FALSE)</f>
        <v>20028</v>
      </c>
    </row>
    <row r="252" spans="1:68" x14ac:dyDescent="0.3">
      <c r="A252" s="102" t="s">
        <v>70</v>
      </c>
      <c r="E252" s="135">
        <v>510001</v>
      </c>
      <c r="F252" s="135" t="s">
        <v>560</v>
      </c>
      <c r="S252" s="136">
        <v>20028</v>
      </c>
      <c r="T252" s="137" t="s">
        <v>204</v>
      </c>
      <c r="U252" s="135">
        <v>110002</v>
      </c>
      <c r="V252" s="135" t="s">
        <v>1175</v>
      </c>
      <c r="W252" s="135"/>
      <c r="X252" s="135">
        <v>110002</v>
      </c>
      <c r="Y252" s="135" t="s">
        <v>1175</v>
      </c>
      <c r="Z252" s="135"/>
      <c r="AA252" s="146" t="s">
        <v>672</v>
      </c>
      <c r="AB252" s="135">
        <v>110002</v>
      </c>
      <c r="AC252" s="135">
        <v>20028</v>
      </c>
      <c r="AD252" s="150" t="s">
        <v>204</v>
      </c>
      <c r="AE252" s="138" t="s">
        <v>651</v>
      </c>
      <c r="AF252" s="82">
        <v>0</v>
      </c>
      <c r="AL252" s="135">
        <v>510001</v>
      </c>
      <c r="AX252" s="133" t="s">
        <v>8009</v>
      </c>
      <c r="BM252">
        <v>110204</v>
      </c>
      <c r="BN252">
        <v>110204</v>
      </c>
      <c r="BO252" s="135" t="s">
        <v>676</v>
      </c>
      <c r="BP252" s="82">
        <f>VLOOKUP(BM252,Tabla5[[centro3]:[c14]],2,FALSE)</f>
        <v>20028</v>
      </c>
    </row>
    <row r="253" spans="1:68" x14ac:dyDescent="0.3">
      <c r="A253" s="102" t="s">
        <v>70</v>
      </c>
      <c r="E253" s="135">
        <v>510001</v>
      </c>
      <c r="F253" s="135" t="s">
        <v>560</v>
      </c>
      <c r="S253" s="136">
        <v>20028</v>
      </c>
      <c r="T253" s="137" t="s">
        <v>296</v>
      </c>
      <c r="U253" s="135">
        <v>110807</v>
      </c>
      <c r="V253" s="135" t="s">
        <v>510</v>
      </c>
      <c r="W253" s="135"/>
      <c r="X253" s="135">
        <v>110807</v>
      </c>
      <c r="Y253" s="135" t="s">
        <v>510</v>
      </c>
      <c r="Z253" s="139"/>
      <c r="AA253" s="146" t="s">
        <v>673</v>
      </c>
      <c r="AB253" s="135">
        <v>110807</v>
      </c>
      <c r="AC253" s="135">
        <v>20028</v>
      </c>
      <c r="AD253" s="150" t="s">
        <v>296</v>
      </c>
      <c r="AE253" s="138" t="s">
        <v>651</v>
      </c>
      <c r="AF253" s="82">
        <v>0</v>
      </c>
      <c r="AL253" s="135">
        <v>510002</v>
      </c>
      <c r="AX253" s="134" t="s">
        <v>8015</v>
      </c>
      <c r="BM253">
        <v>110206</v>
      </c>
      <c r="BN253">
        <v>110206</v>
      </c>
      <c r="BO253" s="135" t="s">
        <v>678</v>
      </c>
      <c r="BP253" s="82">
        <f>VLOOKUP(BM253,Tabla5[[centro3]:[c14]],2,FALSE)</f>
        <v>20028</v>
      </c>
    </row>
    <row r="254" spans="1:68" x14ac:dyDescent="0.3">
      <c r="A254" s="102" t="s">
        <v>70</v>
      </c>
      <c r="E254" s="135">
        <v>510002</v>
      </c>
      <c r="F254" s="135" t="s">
        <v>623</v>
      </c>
      <c r="S254" s="136">
        <v>20028</v>
      </c>
      <c r="T254" s="137" t="s">
        <v>125</v>
      </c>
      <c r="U254" s="135">
        <v>110201</v>
      </c>
      <c r="V254" s="135" t="s">
        <v>674</v>
      </c>
      <c r="W254" s="135"/>
      <c r="X254" s="135">
        <v>110201</v>
      </c>
      <c r="Y254" s="135" t="s">
        <v>674</v>
      </c>
      <c r="Z254" s="135"/>
      <c r="AA254" s="146" t="s">
        <v>675</v>
      </c>
      <c r="AB254" s="135">
        <v>110201</v>
      </c>
      <c r="AC254" s="135">
        <v>20028</v>
      </c>
      <c r="AD254" s="150" t="s">
        <v>125</v>
      </c>
      <c r="AE254" s="138" t="s">
        <v>651</v>
      </c>
      <c r="AF254" s="82">
        <v>0</v>
      </c>
      <c r="AL254" s="135">
        <v>510005</v>
      </c>
      <c r="AX254" s="133" t="s">
        <v>8021</v>
      </c>
      <c r="BM254">
        <v>110203</v>
      </c>
      <c r="BN254">
        <v>110203</v>
      </c>
      <c r="BO254" s="135" t="s">
        <v>680</v>
      </c>
      <c r="BP254" s="82">
        <f>VLOOKUP(BM254,Tabla5[[centro3]:[c14]],2,FALSE)</f>
        <v>20028</v>
      </c>
    </row>
    <row r="255" spans="1:68" x14ac:dyDescent="0.3">
      <c r="A255" s="102" t="s">
        <v>70</v>
      </c>
      <c r="E255" s="135">
        <v>510005</v>
      </c>
      <c r="F255" s="135" t="s">
        <v>586</v>
      </c>
      <c r="S255" s="136">
        <v>20028</v>
      </c>
      <c r="T255" s="137" t="s">
        <v>227</v>
      </c>
      <c r="U255" s="135">
        <v>110204</v>
      </c>
      <c r="V255" s="135" t="s">
        <v>676</v>
      </c>
      <c r="W255" s="135"/>
      <c r="X255" s="135">
        <v>110204</v>
      </c>
      <c r="Y255" s="135" t="s">
        <v>676</v>
      </c>
      <c r="Z255" s="135"/>
      <c r="AA255" s="146" t="s">
        <v>677</v>
      </c>
      <c r="AB255" s="135">
        <v>110204</v>
      </c>
      <c r="AC255" s="135">
        <v>20028</v>
      </c>
      <c r="AD255" s="150" t="s">
        <v>227</v>
      </c>
      <c r="AE255" s="138" t="s">
        <v>651</v>
      </c>
      <c r="AF255" s="82">
        <v>0</v>
      </c>
      <c r="AL255" s="135">
        <v>510005</v>
      </c>
      <c r="AX255" s="134" t="s">
        <v>5637</v>
      </c>
      <c r="BM255">
        <v>110205</v>
      </c>
      <c r="BN255">
        <v>110205</v>
      </c>
      <c r="BO255" s="135" t="s">
        <v>682</v>
      </c>
      <c r="BP255" s="82">
        <f>VLOOKUP(BM255,Tabla5[[centro3]:[c14]],2,FALSE)</f>
        <v>20028</v>
      </c>
    </row>
    <row r="256" spans="1:68" x14ac:dyDescent="0.3">
      <c r="A256" s="102" t="s">
        <v>70</v>
      </c>
      <c r="E256" s="135">
        <v>510005</v>
      </c>
      <c r="F256" s="135" t="s">
        <v>586</v>
      </c>
      <c r="S256" s="136">
        <v>20028</v>
      </c>
      <c r="T256" s="137" t="s">
        <v>235</v>
      </c>
      <c r="U256" s="135">
        <v>110206</v>
      </c>
      <c r="V256" s="135" t="s">
        <v>678</v>
      </c>
      <c r="W256" s="135"/>
      <c r="X256" s="135">
        <v>110206</v>
      </c>
      <c r="Y256" s="135" t="s">
        <v>678</v>
      </c>
      <c r="Z256" s="135"/>
      <c r="AA256" s="146" t="s">
        <v>679</v>
      </c>
      <c r="AB256" s="135">
        <v>110206</v>
      </c>
      <c r="AC256" s="135">
        <v>20028</v>
      </c>
      <c r="AD256" s="150" t="s">
        <v>235</v>
      </c>
      <c r="AE256" s="138" t="s">
        <v>651</v>
      </c>
      <c r="AF256" s="82">
        <v>0</v>
      </c>
      <c r="AL256" s="135">
        <v>510006</v>
      </c>
      <c r="AX256" s="133" t="s">
        <v>8027</v>
      </c>
      <c r="BM256">
        <v>110202</v>
      </c>
      <c r="BN256">
        <v>110202</v>
      </c>
      <c r="BO256" s="135" t="s">
        <v>684</v>
      </c>
      <c r="BP256" s="82">
        <f>VLOOKUP(BM256,Tabla5[[centro3]:[c14]],2,FALSE)</f>
        <v>20028</v>
      </c>
    </row>
    <row r="257" spans="1:68" x14ac:dyDescent="0.3">
      <c r="A257" s="102" t="s">
        <v>70</v>
      </c>
      <c r="E257" s="135">
        <v>510006</v>
      </c>
      <c r="F257" s="135" t="s">
        <v>572</v>
      </c>
      <c r="S257" s="136">
        <v>20028</v>
      </c>
      <c r="T257" s="137" t="s">
        <v>131</v>
      </c>
      <c r="U257" s="135">
        <v>110203</v>
      </c>
      <c r="V257" s="135" t="s">
        <v>680</v>
      </c>
      <c r="W257" s="135"/>
      <c r="X257" s="135">
        <v>110203</v>
      </c>
      <c r="Y257" s="135" t="s">
        <v>680</v>
      </c>
      <c r="Z257" s="135"/>
      <c r="AA257" s="146" t="s">
        <v>681</v>
      </c>
      <c r="AB257" s="135">
        <v>110203</v>
      </c>
      <c r="AC257" s="135">
        <v>20028</v>
      </c>
      <c r="AD257" s="150" t="s">
        <v>131</v>
      </c>
      <c r="AE257" s="138" t="s">
        <v>651</v>
      </c>
      <c r="AF257" s="82">
        <v>0</v>
      </c>
      <c r="AL257" s="135">
        <v>510006</v>
      </c>
      <c r="AX257" s="134" t="s">
        <v>8033</v>
      </c>
      <c r="BM257">
        <v>110164</v>
      </c>
      <c r="BN257">
        <v>110164</v>
      </c>
      <c r="BO257" s="135" t="s">
        <v>1191</v>
      </c>
      <c r="BP257" s="82">
        <f>VLOOKUP(BM257,Tabla5[[centro3]:[c14]],2,FALSE)</f>
        <v>19228</v>
      </c>
    </row>
    <row r="258" spans="1:68" x14ac:dyDescent="0.3">
      <c r="A258" s="102" t="s">
        <v>70</v>
      </c>
      <c r="E258" s="135">
        <v>510006</v>
      </c>
      <c r="F258" s="135" t="s">
        <v>572</v>
      </c>
      <c r="S258" s="136">
        <v>20028</v>
      </c>
      <c r="T258" s="137" t="s">
        <v>142</v>
      </c>
      <c r="U258" s="135">
        <v>110205</v>
      </c>
      <c r="V258" s="135" t="s">
        <v>682</v>
      </c>
      <c r="W258" s="135"/>
      <c r="X258" s="135">
        <v>110205</v>
      </c>
      <c r="Y258" s="135" t="s">
        <v>682</v>
      </c>
      <c r="Z258" s="135"/>
      <c r="AA258" s="146" t="s">
        <v>683</v>
      </c>
      <c r="AB258" s="135">
        <v>110205</v>
      </c>
      <c r="AC258" s="135">
        <v>20028</v>
      </c>
      <c r="AD258" s="150" t="s">
        <v>142</v>
      </c>
      <c r="AE258" s="138" t="s">
        <v>651</v>
      </c>
      <c r="AF258" s="82">
        <v>0</v>
      </c>
      <c r="AL258" s="135">
        <v>510009</v>
      </c>
      <c r="AX258" s="133" t="s">
        <v>3397</v>
      </c>
      <c r="BM258" t="s">
        <v>1312</v>
      </c>
      <c r="BN258" t="s">
        <v>1312</v>
      </c>
      <c r="BO258" s="135" t="s">
        <v>1313</v>
      </c>
      <c r="BP258" s="82">
        <f>VLOOKUP(BM258,Tabla5[[centro3]:[c14]],2,FALSE)</f>
        <v>20028</v>
      </c>
    </row>
    <row r="259" spans="1:68" x14ac:dyDescent="0.3">
      <c r="A259" s="102" t="s">
        <v>70</v>
      </c>
      <c r="E259" s="135">
        <v>510009</v>
      </c>
      <c r="F259" s="135" t="s">
        <v>578</v>
      </c>
      <c r="S259" s="136">
        <v>20028</v>
      </c>
      <c r="T259" s="137" t="s">
        <v>240</v>
      </c>
      <c r="U259" s="135">
        <v>110202</v>
      </c>
      <c r="V259" s="135" t="s">
        <v>684</v>
      </c>
      <c r="W259" s="135"/>
      <c r="X259" s="135">
        <v>110202</v>
      </c>
      <c r="Y259" s="135" t="s">
        <v>684</v>
      </c>
      <c r="Z259" s="135"/>
      <c r="AA259" s="146" t="s">
        <v>685</v>
      </c>
      <c r="AB259" s="135">
        <v>110202</v>
      </c>
      <c r="AC259" s="135">
        <v>20028</v>
      </c>
      <c r="AD259" s="150" t="s">
        <v>240</v>
      </c>
      <c r="AE259" s="138" t="s">
        <v>651</v>
      </c>
      <c r="AF259" s="82">
        <v>0</v>
      </c>
      <c r="AL259" s="135">
        <v>510009</v>
      </c>
      <c r="AX259" s="134" t="s">
        <v>8040</v>
      </c>
      <c r="BM259">
        <v>110207</v>
      </c>
      <c r="BN259">
        <v>110207</v>
      </c>
      <c r="BO259" s="135" t="s">
        <v>687</v>
      </c>
      <c r="BP259" s="82">
        <f>VLOOKUP(BM259,Tabla5[[centro3]:[c14]],2,FALSE)</f>
        <v>20028</v>
      </c>
    </row>
    <row r="260" spans="1:68" x14ac:dyDescent="0.3">
      <c r="A260" s="102" t="s">
        <v>70</v>
      </c>
      <c r="E260" s="135">
        <v>510009</v>
      </c>
      <c r="F260" s="135" t="s">
        <v>578</v>
      </c>
      <c r="S260" s="136">
        <v>20028</v>
      </c>
      <c r="T260" s="137" t="s">
        <v>119</v>
      </c>
      <c r="U260" s="135">
        <v>110164</v>
      </c>
      <c r="V260" s="135" t="s">
        <v>1191</v>
      </c>
      <c r="W260" s="135"/>
      <c r="X260" s="135">
        <v>110164</v>
      </c>
      <c r="Y260" s="135" t="s">
        <v>1191</v>
      </c>
      <c r="Z260" s="135"/>
      <c r="AA260" s="146" t="s">
        <v>686</v>
      </c>
      <c r="AB260" s="135">
        <v>110164</v>
      </c>
      <c r="AC260" s="135">
        <v>20028</v>
      </c>
      <c r="AD260" s="150" t="s">
        <v>119</v>
      </c>
      <c r="AE260" s="138" t="s">
        <v>651</v>
      </c>
      <c r="AF260" s="82">
        <v>0</v>
      </c>
      <c r="AL260" s="135">
        <v>510013</v>
      </c>
      <c r="AX260" s="133" t="s">
        <v>3403</v>
      </c>
      <c r="BM260">
        <v>330028</v>
      </c>
      <c r="BN260">
        <v>330028</v>
      </c>
      <c r="BO260" s="135" t="s">
        <v>590</v>
      </c>
      <c r="BP260" s="82">
        <f>VLOOKUP(BM260,Tabla5[[centro3]:[c14]],2,FALSE)</f>
        <v>19228</v>
      </c>
    </row>
    <row r="261" spans="1:68" x14ac:dyDescent="0.3">
      <c r="A261" s="102" t="s">
        <v>70</v>
      </c>
      <c r="E261" s="135">
        <v>510013</v>
      </c>
      <c r="F261" s="135" t="s">
        <v>562</v>
      </c>
      <c r="S261" s="136">
        <v>20028</v>
      </c>
      <c r="T261" s="137" t="s">
        <v>272</v>
      </c>
      <c r="U261" s="135" t="s">
        <v>1312</v>
      </c>
      <c r="V261" s="135" t="s">
        <v>1313</v>
      </c>
      <c r="W261" s="135"/>
      <c r="X261" s="135" t="s">
        <v>1312</v>
      </c>
      <c r="Y261" s="135" t="s">
        <v>1313</v>
      </c>
      <c r="Z261" s="135"/>
      <c r="AA261" s="146" t="s">
        <v>1314</v>
      </c>
      <c r="AB261" s="135" t="s">
        <v>1312</v>
      </c>
      <c r="AC261" s="135">
        <v>20028</v>
      </c>
      <c r="AD261" s="150" t="s">
        <v>272</v>
      </c>
      <c r="AE261" s="138" t="s">
        <v>651</v>
      </c>
      <c r="AF261" s="82">
        <v>0</v>
      </c>
      <c r="AL261" s="135">
        <v>510014</v>
      </c>
      <c r="AX261" s="134" t="s">
        <v>5645</v>
      </c>
      <c r="BM261" t="s">
        <v>1312</v>
      </c>
      <c r="BN261" t="s">
        <v>1312</v>
      </c>
      <c r="BO261" s="135" t="s">
        <v>1313</v>
      </c>
      <c r="BP261" s="82">
        <f>VLOOKUP(BM261,Tabla5[[centro3]:[c14]],2,FALSE)</f>
        <v>20028</v>
      </c>
    </row>
    <row r="262" spans="1:68" x14ac:dyDescent="0.3">
      <c r="A262" s="102" t="s">
        <v>70</v>
      </c>
      <c r="E262" s="135">
        <v>510014</v>
      </c>
      <c r="F262" s="135" t="s">
        <v>7327</v>
      </c>
      <c r="S262" s="136">
        <v>20028</v>
      </c>
      <c r="T262" s="137" t="s">
        <v>165</v>
      </c>
      <c r="U262" s="135">
        <v>110207</v>
      </c>
      <c r="V262" s="135" t="s">
        <v>687</v>
      </c>
      <c r="W262" s="135"/>
      <c r="X262" s="135">
        <v>110207</v>
      </c>
      <c r="Y262" s="135" t="s">
        <v>687</v>
      </c>
      <c r="Z262" s="135"/>
      <c r="AA262" s="146" t="s">
        <v>688</v>
      </c>
      <c r="AB262" s="135">
        <v>110207</v>
      </c>
      <c r="AC262" s="135">
        <v>20028</v>
      </c>
      <c r="AD262" s="150" t="s">
        <v>165</v>
      </c>
      <c r="AE262" s="138" t="s">
        <v>651</v>
      </c>
      <c r="AF262" s="82">
        <v>0</v>
      </c>
      <c r="AL262" s="135">
        <v>510014</v>
      </c>
      <c r="AX262" s="133" t="s">
        <v>8047</v>
      </c>
      <c r="BM262">
        <v>888888</v>
      </c>
      <c r="BN262">
        <v>888888</v>
      </c>
      <c r="BO262" s="135" t="s">
        <v>589</v>
      </c>
      <c r="BP262" s="82">
        <f>VLOOKUP(BM262,Tabla5[[centro3]:[c14]],2,FALSE)</f>
        <v>19228</v>
      </c>
    </row>
    <row r="263" spans="1:68" x14ac:dyDescent="0.3">
      <c r="A263" s="102" t="s">
        <v>70</v>
      </c>
      <c r="E263" s="135">
        <v>510014</v>
      </c>
      <c r="F263" s="135" t="s">
        <v>1221</v>
      </c>
      <c r="S263" s="136">
        <v>20028</v>
      </c>
      <c r="T263" s="137" t="s">
        <v>161</v>
      </c>
      <c r="U263" s="135">
        <v>330028</v>
      </c>
      <c r="V263" s="135" t="s">
        <v>590</v>
      </c>
      <c r="W263" s="135"/>
      <c r="X263" s="135">
        <v>330028</v>
      </c>
      <c r="Y263" s="135" t="s">
        <v>590</v>
      </c>
      <c r="Z263" s="135"/>
      <c r="AA263" s="146" t="s">
        <v>695</v>
      </c>
      <c r="AB263" s="135">
        <v>330028</v>
      </c>
      <c r="AC263" s="135">
        <v>20028</v>
      </c>
      <c r="AD263" s="150" t="s">
        <v>161</v>
      </c>
      <c r="AE263" s="138" t="s">
        <v>651</v>
      </c>
      <c r="AF263" s="82">
        <v>0</v>
      </c>
      <c r="AL263" s="135">
        <v>510015</v>
      </c>
      <c r="AX263" s="134" t="s">
        <v>5654</v>
      </c>
      <c r="BM263">
        <v>110064</v>
      </c>
      <c r="BN263">
        <v>110064</v>
      </c>
      <c r="BO263" s="135" t="s">
        <v>557</v>
      </c>
      <c r="BP263" s="82">
        <f>VLOOKUP(BM263,Tabla5[[centro3]:[c14]],2,FALSE)</f>
        <v>19228</v>
      </c>
    </row>
    <row r="264" spans="1:68" x14ac:dyDescent="0.3">
      <c r="A264" s="102" t="s">
        <v>70</v>
      </c>
      <c r="E264" s="135">
        <v>510015</v>
      </c>
      <c r="F264" s="135" t="s">
        <v>577</v>
      </c>
      <c r="S264" s="136">
        <v>20028</v>
      </c>
      <c r="T264" s="137" t="s">
        <v>912</v>
      </c>
      <c r="U264" s="135" t="s">
        <v>1312</v>
      </c>
      <c r="V264" s="135" t="s">
        <v>1313</v>
      </c>
      <c r="W264" s="135"/>
      <c r="X264" s="135" t="s">
        <v>1312</v>
      </c>
      <c r="Y264" s="135" t="s">
        <v>1313</v>
      </c>
      <c r="Z264" s="135"/>
      <c r="AA264" s="146" t="s">
        <v>1315</v>
      </c>
      <c r="AB264" s="135" t="s">
        <v>1312</v>
      </c>
      <c r="AC264" s="135">
        <v>20028</v>
      </c>
      <c r="AD264" s="150" t="s">
        <v>912</v>
      </c>
      <c r="AE264" s="138" t="s">
        <v>651</v>
      </c>
      <c r="AF264" s="82" t="e">
        <f>+Tabla5[[#This Row],[centro]]-Tabla5[[#This Row],[centro3]]</f>
        <v>#VALUE!</v>
      </c>
      <c r="AL264" s="135">
        <v>510027</v>
      </c>
      <c r="AX264" s="133" t="s">
        <v>5660</v>
      </c>
      <c r="BM264">
        <v>110205</v>
      </c>
      <c r="BN264">
        <v>110205</v>
      </c>
      <c r="BO264" s="135" t="s">
        <v>10527</v>
      </c>
      <c r="BP264" s="82">
        <f>VLOOKUP(BM264,Tabla5[[centro3]:[c14]],2,FALSE)</f>
        <v>20028</v>
      </c>
    </row>
    <row r="265" spans="1:68" x14ac:dyDescent="0.3">
      <c r="A265" s="102" t="s">
        <v>70</v>
      </c>
      <c r="E265" s="135">
        <v>510027</v>
      </c>
      <c r="F265" s="135" t="s">
        <v>954</v>
      </c>
      <c r="S265" s="136">
        <v>20028</v>
      </c>
      <c r="T265" s="137" t="s">
        <v>822</v>
      </c>
      <c r="U265" s="135">
        <v>888888</v>
      </c>
      <c r="V265" s="135" t="s">
        <v>589</v>
      </c>
      <c r="W265" s="135"/>
      <c r="X265" s="135">
        <v>888888</v>
      </c>
      <c r="Y265" s="135" t="s">
        <v>589</v>
      </c>
      <c r="Z265" s="135"/>
      <c r="AA265" s="146" t="s">
        <v>1304</v>
      </c>
      <c r="AB265" s="135">
        <v>888888</v>
      </c>
      <c r="AC265" s="135">
        <v>20028</v>
      </c>
      <c r="AD265" s="150" t="s">
        <v>822</v>
      </c>
      <c r="AE265" s="138" t="s">
        <v>651</v>
      </c>
      <c r="AF265" s="82">
        <f>+Tabla5[[#This Row],[centro]]-Tabla5[[#This Row],[centro3]]</f>
        <v>0</v>
      </c>
      <c r="AL265" s="135">
        <v>510029</v>
      </c>
      <c r="AX265" s="134" t="s">
        <v>8053</v>
      </c>
      <c r="BM265">
        <v>110221</v>
      </c>
      <c r="BN265">
        <v>110221</v>
      </c>
      <c r="BO265" s="82" t="s">
        <v>630</v>
      </c>
      <c r="BP265" s="82">
        <f>VLOOKUP(BM265,Tabla5[[centro3]:[c14]],2,FALSE)</f>
        <v>20033</v>
      </c>
    </row>
    <row r="266" spans="1:68" ht="15" thickBot="1" x14ac:dyDescent="0.35">
      <c r="A266" s="102" t="s">
        <v>70</v>
      </c>
      <c r="E266" s="135">
        <v>510029</v>
      </c>
      <c r="F266" s="135" t="s">
        <v>596</v>
      </c>
      <c r="S266" s="136">
        <v>20028</v>
      </c>
      <c r="T266" s="137">
        <v>49</v>
      </c>
      <c r="U266" s="143">
        <v>110208</v>
      </c>
      <c r="V266" s="135" t="s">
        <v>10529</v>
      </c>
      <c r="W266" s="145"/>
      <c r="X266" s="135">
        <v>110205</v>
      </c>
      <c r="Y266" s="135" t="s">
        <v>10527</v>
      </c>
      <c r="Z266" s="145"/>
      <c r="AA266" s="146" t="s">
        <v>10528</v>
      </c>
      <c r="AB266" s="135">
        <v>110208</v>
      </c>
      <c r="AC266" s="135">
        <v>20028</v>
      </c>
      <c r="AD266" s="150">
        <v>49</v>
      </c>
      <c r="AE266" s="138" t="s">
        <v>651</v>
      </c>
      <c r="AF266" s="82">
        <f>+Tabla5[[#This Row],[centro]]-Tabla5[[#This Row],[centro3]]</f>
        <v>0</v>
      </c>
      <c r="AL266" s="143">
        <v>510029</v>
      </c>
      <c r="AX266" s="133" t="s">
        <v>8059</v>
      </c>
      <c r="BM266">
        <v>110015</v>
      </c>
      <c r="BN266">
        <v>110015</v>
      </c>
      <c r="BO266" s="82" t="s">
        <v>1177</v>
      </c>
      <c r="BP266" s="82">
        <f>VLOOKUP(BM266,Tabla5[[centro3]:[c14]],2,FALSE)</f>
        <v>5027</v>
      </c>
    </row>
    <row r="267" spans="1:68" ht="15" thickTop="1" x14ac:dyDescent="0.3">
      <c r="A267" s="102" t="s">
        <v>70</v>
      </c>
      <c r="E267" s="135">
        <v>510029</v>
      </c>
      <c r="F267" s="135" t="s">
        <v>596</v>
      </c>
      <c r="S267" s="97">
        <v>20033</v>
      </c>
      <c r="T267" s="98" t="s">
        <v>70</v>
      </c>
      <c r="U267" s="82">
        <v>110221</v>
      </c>
      <c r="V267" s="82" t="s">
        <v>630</v>
      </c>
      <c r="X267" s="82">
        <v>110221</v>
      </c>
      <c r="Y267" s="82" t="s">
        <v>630</v>
      </c>
      <c r="AA267" s="149" t="s">
        <v>690</v>
      </c>
      <c r="AB267" s="82">
        <v>110221</v>
      </c>
      <c r="AC267" s="82">
        <v>20033</v>
      </c>
      <c r="AD267" s="152" t="s">
        <v>70</v>
      </c>
      <c r="AE267" s="99" t="s">
        <v>651</v>
      </c>
      <c r="AF267" s="82">
        <f>+Tabla5[[#This Row],[centro]]-Tabla5[[#This Row],[centro3]]</f>
        <v>0</v>
      </c>
      <c r="AL267" s="82">
        <v>777782</v>
      </c>
      <c r="AX267" s="134" t="s">
        <v>5667</v>
      </c>
      <c r="BM267">
        <v>340009</v>
      </c>
      <c r="BN267">
        <v>340009</v>
      </c>
      <c r="BO267" s="82" t="s">
        <v>636</v>
      </c>
      <c r="BP267" s="82">
        <f>VLOOKUP(BM267,Tabla5[[centro3]:[c14]],2,FALSE)</f>
        <v>20039</v>
      </c>
    </row>
    <row r="268" spans="1:68" x14ac:dyDescent="0.3">
      <c r="A268" s="102" t="s">
        <v>70</v>
      </c>
      <c r="E268" s="135">
        <v>777782</v>
      </c>
      <c r="F268" s="135" t="s">
        <v>1356</v>
      </c>
      <c r="S268" s="97">
        <v>20039</v>
      </c>
      <c r="T268" s="98" t="s">
        <v>70</v>
      </c>
      <c r="U268" s="82">
        <v>110015</v>
      </c>
      <c r="V268" s="82" t="s">
        <v>1177</v>
      </c>
      <c r="X268" s="82">
        <v>110015</v>
      </c>
      <c r="Y268" s="82" t="s">
        <v>1177</v>
      </c>
      <c r="AA268" s="149" t="s">
        <v>691</v>
      </c>
      <c r="AB268" s="82">
        <v>110015</v>
      </c>
      <c r="AC268" s="82">
        <v>20039</v>
      </c>
      <c r="AD268" s="152" t="s">
        <v>70</v>
      </c>
      <c r="AE268" s="99" t="s">
        <v>651</v>
      </c>
      <c r="AF268" s="82">
        <f>+Tabla5[[#This Row],[centro]]-Tabla5[[#This Row],[centro3]]</f>
        <v>0</v>
      </c>
      <c r="AL268" s="82">
        <v>800092</v>
      </c>
      <c r="AX268" s="133" t="s">
        <v>8065</v>
      </c>
      <c r="BM268">
        <v>110222</v>
      </c>
      <c r="BN268">
        <v>110222</v>
      </c>
      <c r="BO268" s="82" t="s">
        <v>177</v>
      </c>
      <c r="BP268" s="82">
        <f>VLOOKUP(BM268,Tabla5[[centro3]:[c14]],2,FALSE)</f>
        <v>20041</v>
      </c>
    </row>
    <row r="269" spans="1:68" x14ac:dyDescent="0.3">
      <c r="A269" s="102" t="s">
        <v>70</v>
      </c>
      <c r="E269" s="135">
        <v>888888</v>
      </c>
      <c r="F269" s="135" t="s">
        <v>589</v>
      </c>
      <c r="S269" s="97">
        <v>20039</v>
      </c>
      <c r="T269" s="98" t="s">
        <v>111</v>
      </c>
      <c r="U269" s="82">
        <v>340009</v>
      </c>
      <c r="V269" s="82" t="s">
        <v>636</v>
      </c>
      <c r="X269" s="82">
        <v>340009</v>
      </c>
      <c r="Y269" s="82" t="s">
        <v>636</v>
      </c>
      <c r="AA269" s="149" t="s">
        <v>2822</v>
      </c>
      <c r="AB269" s="82">
        <v>340009</v>
      </c>
      <c r="AC269" s="82">
        <v>20039</v>
      </c>
      <c r="AD269" s="152" t="s">
        <v>111</v>
      </c>
      <c r="AE269" s="99" t="s">
        <v>651</v>
      </c>
      <c r="AF269" s="82">
        <f>+Tabla5[[#This Row],[centro]]-Tabla5[[#This Row],[centro3]]</f>
        <v>0</v>
      </c>
      <c r="AL269" s="82">
        <v>888888</v>
      </c>
      <c r="AX269" s="134" t="s">
        <v>8071</v>
      </c>
      <c r="BM269"/>
      <c r="BN269"/>
      <c r="BO269"/>
    </row>
    <row r="270" spans="1:68" x14ac:dyDescent="0.3">
      <c r="A270" s="102" t="s">
        <v>70</v>
      </c>
      <c r="E270" s="135">
        <v>888888</v>
      </c>
      <c r="F270" s="135" t="s">
        <v>589</v>
      </c>
      <c r="S270" s="97">
        <v>20041</v>
      </c>
      <c r="T270" s="98" t="s">
        <v>111</v>
      </c>
      <c r="U270" s="82">
        <v>110222</v>
      </c>
      <c r="V270" s="82" t="s">
        <v>177</v>
      </c>
      <c r="X270" s="82">
        <v>110222</v>
      </c>
      <c r="Y270" s="82" t="s">
        <v>177</v>
      </c>
      <c r="AA270" s="149" t="s">
        <v>693</v>
      </c>
      <c r="AB270" s="82">
        <v>110222</v>
      </c>
      <c r="AC270" s="82">
        <v>20041</v>
      </c>
      <c r="AD270" s="152" t="s">
        <v>111</v>
      </c>
      <c r="AE270" s="99" t="s">
        <v>651</v>
      </c>
      <c r="AF270" s="82">
        <f>+Tabla5[[#This Row],[centro]]-Tabla5[[#This Row],[centro3]]</f>
        <v>0</v>
      </c>
      <c r="AL270" s="82">
        <v>888888</v>
      </c>
      <c r="AX270" s="133" t="s">
        <v>3409</v>
      </c>
      <c r="BM270"/>
      <c r="BN270"/>
      <c r="BO270"/>
    </row>
    <row r="271" spans="1:68" x14ac:dyDescent="0.3">
      <c r="A271" s="102" t="s">
        <v>70</v>
      </c>
      <c r="E271" s="135">
        <v>999999</v>
      </c>
      <c r="F271" s="135" t="s">
        <v>498</v>
      </c>
      <c r="S271" s="97">
        <v>20041</v>
      </c>
      <c r="T271" s="98">
        <v>4</v>
      </c>
      <c r="U271" s="82">
        <v>340010</v>
      </c>
      <c r="V271" s="82" t="s">
        <v>10530</v>
      </c>
      <c r="X271" s="82">
        <v>340010</v>
      </c>
      <c r="Y271" s="82" t="s">
        <v>10530</v>
      </c>
      <c r="AA271" s="154" t="s">
        <v>10531</v>
      </c>
      <c r="AB271" s="82">
        <v>340010</v>
      </c>
      <c r="AC271" s="82">
        <v>20041</v>
      </c>
      <c r="AD271" s="98">
        <v>4</v>
      </c>
      <c r="AE271" s="99" t="s">
        <v>651</v>
      </c>
      <c r="AF271" s="82">
        <f>+Tabla5[[#This Row],[centro]]-Tabla5[[#This Row],[centro3]]</f>
        <v>0</v>
      </c>
      <c r="AL271" s="82">
        <v>999999</v>
      </c>
      <c r="AX271" s="134" t="s">
        <v>5676</v>
      </c>
      <c r="BM271"/>
      <c r="BN271"/>
      <c r="BO271"/>
    </row>
    <row r="272" spans="1:68" x14ac:dyDescent="0.3">
      <c r="A272" s="102" t="s">
        <v>70</v>
      </c>
      <c r="E272" s="135">
        <v>999999</v>
      </c>
      <c r="F272" s="135" t="s">
        <v>498</v>
      </c>
      <c r="S272" s="97">
        <v>20041</v>
      </c>
      <c r="T272" s="98">
        <v>2</v>
      </c>
      <c r="U272" s="82">
        <v>110106</v>
      </c>
      <c r="V272" s="82" t="s">
        <v>10532</v>
      </c>
      <c r="X272" s="82">
        <v>110106</v>
      </c>
      <c r="Y272" s="82" t="s">
        <v>10532</v>
      </c>
      <c r="AA272" s="149" t="s">
        <v>692</v>
      </c>
      <c r="AB272" s="82">
        <v>110106</v>
      </c>
      <c r="AC272" s="82">
        <v>20041</v>
      </c>
      <c r="AD272" s="98">
        <v>2</v>
      </c>
      <c r="AE272" s="99" t="s">
        <v>651</v>
      </c>
      <c r="AF272" s="82">
        <f>+Tabla5[[#This Row],[centro]]-Tabla5[[#This Row],[centro3]]</f>
        <v>0</v>
      </c>
      <c r="AL272" s="82">
        <v>999999</v>
      </c>
      <c r="AX272" s="133" t="s">
        <v>8077</v>
      </c>
      <c r="BM272"/>
      <c r="BN272"/>
      <c r="BO272"/>
    </row>
    <row r="273" spans="1:67" x14ac:dyDescent="0.3">
      <c r="A273" s="102" t="s">
        <v>70</v>
      </c>
      <c r="E273" s="135">
        <v>999999</v>
      </c>
      <c r="F273" s="135" t="s">
        <v>498</v>
      </c>
      <c r="S273" s="97">
        <v>5027</v>
      </c>
      <c r="T273" s="98">
        <v>72</v>
      </c>
      <c r="U273" s="82">
        <v>340010</v>
      </c>
      <c r="V273" s="82" t="s">
        <v>10530</v>
      </c>
      <c r="X273" s="82">
        <v>340010</v>
      </c>
      <c r="Y273" s="82" t="s">
        <v>10530</v>
      </c>
      <c r="AA273" s="149" t="s">
        <v>10533</v>
      </c>
      <c r="AB273" s="82">
        <v>340010</v>
      </c>
      <c r="AC273" s="82">
        <v>5027</v>
      </c>
      <c r="AD273" s="98">
        <v>72</v>
      </c>
      <c r="AE273" s="99" t="s">
        <v>975</v>
      </c>
      <c r="AF273" s="82">
        <f>+Tabla5[[#This Row],[centro]]-Tabla5[[#This Row],[centro3]]</f>
        <v>0</v>
      </c>
      <c r="AL273" s="82">
        <v>999999</v>
      </c>
      <c r="AX273" s="134" t="s">
        <v>3415</v>
      </c>
      <c r="BM273"/>
      <c r="BN273"/>
      <c r="BO273"/>
    </row>
    <row r="274" spans="1:67" x14ac:dyDescent="0.3">
      <c r="A274" s="102" t="s">
        <v>70</v>
      </c>
      <c r="E274" s="135" t="s">
        <v>1312</v>
      </c>
      <c r="F274" s="135" t="s">
        <v>1313</v>
      </c>
      <c r="S274" s="97">
        <v>19233</v>
      </c>
      <c r="T274" s="98">
        <v>4</v>
      </c>
      <c r="U274" s="82">
        <v>110221</v>
      </c>
      <c r="V274" s="82" t="s">
        <v>630</v>
      </c>
      <c r="X274" s="82">
        <v>110221</v>
      </c>
      <c r="Y274" s="82" t="s">
        <v>630</v>
      </c>
      <c r="AA274" s="154" t="s">
        <v>10534</v>
      </c>
      <c r="AB274" s="82">
        <v>110221</v>
      </c>
      <c r="AC274" s="82">
        <v>19233</v>
      </c>
      <c r="AD274" s="98">
        <v>4</v>
      </c>
      <c r="AE274" s="99" t="s">
        <v>485</v>
      </c>
      <c r="AF274" s="82">
        <f>+Tabla5[[#This Row],[centro]]-Tabla5[[#This Row],[centro3]]</f>
        <v>0</v>
      </c>
      <c r="AL274" s="82" t="s">
        <v>1312</v>
      </c>
      <c r="AX274" s="133" t="s">
        <v>5677</v>
      </c>
      <c r="BM274"/>
      <c r="BN274"/>
      <c r="BO274"/>
    </row>
    <row r="275" spans="1:67" x14ac:dyDescent="0.3">
      <c r="A275" s="102" t="s">
        <v>70</v>
      </c>
      <c r="E275" s="135" t="s">
        <v>1312</v>
      </c>
      <c r="F275" s="135" t="s">
        <v>1313</v>
      </c>
      <c r="S275" s="97">
        <v>19228</v>
      </c>
      <c r="T275" s="98">
        <v>135</v>
      </c>
      <c r="U275" s="82">
        <v>110124</v>
      </c>
      <c r="V275" s="82" t="s">
        <v>10535</v>
      </c>
      <c r="X275" s="82">
        <v>110124</v>
      </c>
      <c r="Y275" s="82" t="s">
        <v>10535</v>
      </c>
      <c r="AA275" s="149" t="s">
        <v>10536</v>
      </c>
      <c r="AB275" s="82">
        <v>110124</v>
      </c>
      <c r="AC275" s="82">
        <v>19228</v>
      </c>
      <c r="AD275" s="98">
        <v>135</v>
      </c>
      <c r="AE275" s="99" t="s">
        <v>485</v>
      </c>
      <c r="AF275" s="82">
        <f>+Tabla5[[#This Row],[centro]]-Tabla5[[#This Row],[centro3]]</f>
        <v>0</v>
      </c>
      <c r="AL275" s="82" t="s">
        <v>1312</v>
      </c>
      <c r="AX275" s="134" t="s">
        <v>5684</v>
      </c>
      <c r="BM275"/>
      <c r="BN275"/>
      <c r="BO275"/>
    </row>
    <row r="276" spans="1:67" x14ac:dyDescent="0.3">
      <c r="A276" s="102" t="s">
        <v>70</v>
      </c>
      <c r="S276" s="97"/>
      <c r="AE276" s="99"/>
      <c r="AF276" s="82">
        <f>+Tabla5[[#This Row],[centro]]-Tabla5[[#This Row],[centro3]]</f>
        <v>0</v>
      </c>
      <c r="AX276" s="133" t="s">
        <v>8083</v>
      </c>
      <c r="BM276"/>
      <c r="BN276"/>
      <c r="BO276"/>
    </row>
    <row r="277" spans="1:67" x14ac:dyDescent="0.3">
      <c r="A277" s="102" t="s">
        <v>70</v>
      </c>
      <c r="S277" s="97"/>
      <c r="AE277" s="99"/>
      <c r="AF277" s="82">
        <f>+Tabla5[[#This Row],[centro]]-Tabla5[[#This Row],[centro3]]</f>
        <v>0</v>
      </c>
      <c r="AX277" s="134" t="s">
        <v>8090</v>
      </c>
    </row>
    <row r="278" spans="1:67" x14ac:dyDescent="0.3">
      <c r="A278" s="102" t="s">
        <v>70</v>
      </c>
      <c r="S278" s="97"/>
      <c r="AE278" s="99"/>
      <c r="AF278" s="82">
        <f>+Tabla5[[#This Row],[centro]]-Tabla5[[#This Row],[centro3]]</f>
        <v>0</v>
      </c>
      <c r="AX278" s="133" t="s">
        <v>8096</v>
      </c>
    </row>
    <row r="279" spans="1:67" x14ac:dyDescent="0.3">
      <c r="A279" s="102" t="s">
        <v>70</v>
      </c>
      <c r="S279" s="97"/>
      <c r="AE279" s="99"/>
      <c r="AF279" s="82">
        <f>+Tabla5[[#This Row],[centro]]-Tabla5[[#This Row],[centro3]]</f>
        <v>0</v>
      </c>
      <c r="AX279" s="134" t="s">
        <v>5691</v>
      </c>
    </row>
    <row r="280" spans="1:67" ht="15" thickBot="1" x14ac:dyDescent="0.35">
      <c r="A280" s="102" t="s">
        <v>70</v>
      </c>
      <c r="S280" s="97"/>
      <c r="T280" s="103"/>
      <c r="AE280" s="99"/>
      <c r="AF280" s="82">
        <f>+Tabla5[[#This Row],[centro]]-Tabla5[[#This Row],[centro3]]</f>
        <v>0</v>
      </c>
      <c r="AX280" s="133" t="s">
        <v>8103</v>
      </c>
    </row>
    <row r="281" spans="1:67" ht="15.6" thickTop="1" thickBot="1" x14ac:dyDescent="0.35">
      <c r="A281" s="102" t="s">
        <v>70</v>
      </c>
      <c r="S281" s="97"/>
      <c r="U281" s="104"/>
      <c r="V281" s="104"/>
      <c r="W281" s="104"/>
      <c r="X281" s="104"/>
      <c r="Y281" s="104"/>
      <c r="Z281" s="104"/>
      <c r="AB281" s="104"/>
      <c r="AD281" s="103"/>
      <c r="AE281" s="105"/>
      <c r="AF281" s="82">
        <f>+Tabla5[[#This Row],[centro]]-Tabla5[[#This Row],[centro3]]</f>
        <v>0</v>
      </c>
      <c r="AX281" s="134" t="s">
        <v>5696</v>
      </c>
    </row>
    <row r="282" spans="1:67" ht="15" thickTop="1" x14ac:dyDescent="0.3">
      <c r="A282" s="102" t="s">
        <v>70</v>
      </c>
      <c r="AE282" s="99"/>
      <c r="AF282" s="82">
        <f>+Tabla5[[#This Row],[centro]]-Tabla5[[#This Row],[centro3]]</f>
        <v>0</v>
      </c>
      <c r="AX282" s="133" t="s">
        <v>3423</v>
      </c>
    </row>
    <row r="283" spans="1:67" x14ac:dyDescent="0.3">
      <c r="A283" s="102" t="s">
        <v>70</v>
      </c>
      <c r="AE283" s="99"/>
      <c r="AF283" s="82">
        <f>+Tabla5[[#This Row],[centro]]-Tabla5[[#This Row],[centro3]]</f>
        <v>0</v>
      </c>
      <c r="AX283" s="134" t="s">
        <v>3430</v>
      </c>
    </row>
    <row r="284" spans="1:67" x14ac:dyDescent="0.3">
      <c r="A284" s="102" t="s">
        <v>70</v>
      </c>
      <c r="AE284" s="99"/>
      <c r="AF284" s="82">
        <f>+Tabla5[[#This Row],[centro]]-Tabla5[[#This Row],[centro3]]</f>
        <v>0</v>
      </c>
      <c r="AX284" s="133" t="s">
        <v>5703</v>
      </c>
    </row>
    <row r="285" spans="1:67" x14ac:dyDescent="0.3">
      <c r="A285" s="102" t="s">
        <v>70</v>
      </c>
      <c r="AE285" s="99"/>
      <c r="AF285" s="82">
        <f>+Tabla5[[#This Row],[centro]]-Tabla5[[#This Row],[centro3]]</f>
        <v>0</v>
      </c>
      <c r="AX285" s="134" t="s">
        <v>3441</v>
      </c>
    </row>
    <row r="286" spans="1:67" x14ac:dyDescent="0.3">
      <c r="A286" s="102" t="s">
        <v>70</v>
      </c>
      <c r="AE286" s="99"/>
      <c r="AF286" s="82">
        <f>+Tabla5[[#This Row],[centro]]-Tabla5[[#This Row],[centro3]]</f>
        <v>0</v>
      </c>
      <c r="AX286" s="133" t="s">
        <v>5709</v>
      </c>
    </row>
    <row r="287" spans="1:67" x14ac:dyDescent="0.3">
      <c r="A287" s="102" t="s">
        <v>70</v>
      </c>
      <c r="AE287" s="99"/>
      <c r="AF287" s="82">
        <f>+Tabla5[[#This Row],[centro]]-Tabla5[[#This Row],[centro3]]</f>
        <v>0</v>
      </c>
      <c r="AX287" s="134" t="s">
        <v>3448</v>
      </c>
    </row>
    <row r="288" spans="1:67" x14ac:dyDescent="0.3">
      <c r="A288" s="102" t="s">
        <v>70</v>
      </c>
      <c r="AE288" s="99"/>
      <c r="AF288" s="82">
        <f>+Tabla5[[#This Row],[centro]]-Tabla5[[#This Row],[centro3]]</f>
        <v>0</v>
      </c>
      <c r="AX288" s="133" t="s">
        <v>304</v>
      </c>
    </row>
    <row r="289" spans="1:50" x14ac:dyDescent="0.3">
      <c r="A289" s="102" t="s">
        <v>70</v>
      </c>
      <c r="AE289" s="99"/>
      <c r="AF289" s="82">
        <f>+Tabla5[[#This Row],[centro]]-Tabla5[[#This Row],[centro3]]</f>
        <v>0</v>
      </c>
      <c r="AX289" s="134" t="s">
        <v>3454</v>
      </c>
    </row>
    <row r="290" spans="1:50" x14ac:dyDescent="0.3">
      <c r="A290" s="102" t="s">
        <v>70</v>
      </c>
      <c r="AE290" s="99"/>
      <c r="AF290" s="82">
        <f>+Tabla5[[#This Row],[centro]]-Tabla5[[#This Row],[centro3]]</f>
        <v>0</v>
      </c>
      <c r="AX290" s="133" t="s">
        <v>5715</v>
      </c>
    </row>
    <row r="291" spans="1:50" x14ac:dyDescent="0.3">
      <c r="A291" s="102" t="s">
        <v>70</v>
      </c>
      <c r="AE291" s="99"/>
      <c r="AF291" s="82">
        <f>+Tabla5[[#This Row],[centro]]-Tabla5[[#This Row],[centro3]]</f>
        <v>0</v>
      </c>
      <c r="AX291" s="134" t="s">
        <v>5721</v>
      </c>
    </row>
    <row r="292" spans="1:50" x14ac:dyDescent="0.3">
      <c r="A292" s="102" t="s">
        <v>70</v>
      </c>
      <c r="AE292" s="99"/>
      <c r="AF292" s="82">
        <f>+Tabla5[[#This Row],[centro]]-Tabla5[[#This Row],[centro3]]</f>
        <v>0</v>
      </c>
      <c r="AX292" s="133" t="s">
        <v>8109</v>
      </c>
    </row>
    <row r="293" spans="1:50" x14ac:dyDescent="0.3">
      <c r="A293" s="102" t="s">
        <v>70</v>
      </c>
      <c r="AE293" s="99"/>
      <c r="AF293" s="82">
        <f>+Tabla5[[#This Row],[centro]]-Tabla5[[#This Row],[centro3]]</f>
        <v>0</v>
      </c>
      <c r="AX293" s="134" t="s">
        <v>5729</v>
      </c>
    </row>
    <row r="294" spans="1:50" x14ac:dyDescent="0.3">
      <c r="A294" s="102" t="s">
        <v>70</v>
      </c>
      <c r="AE294" s="99"/>
      <c r="AF294" s="82">
        <f>+Tabla5[[#This Row],[centro]]-Tabla5[[#This Row],[centro3]]</f>
        <v>0</v>
      </c>
      <c r="AX294" s="133" t="s">
        <v>8115</v>
      </c>
    </row>
    <row r="295" spans="1:50" x14ac:dyDescent="0.3">
      <c r="A295" s="102" t="s">
        <v>70</v>
      </c>
      <c r="AE295" s="99"/>
      <c r="AF295" s="82">
        <f>+Tabla5[[#This Row],[centro]]-Tabla5[[#This Row],[centro3]]</f>
        <v>0</v>
      </c>
      <c r="AX295" s="134" t="s">
        <v>8121</v>
      </c>
    </row>
    <row r="296" spans="1:50" x14ac:dyDescent="0.3">
      <c r="A296" s="102" t="s">
        <v>70</v>
      </c>
      <c r="AE296" s="99"/>
      <c r="AF296" s="82">
        <f>+Tabla5[[#This Row],[centro]]-Tabla5[[#This Row],[centro3]]</f>
        <v>0</v>
      </c>
      <c r="AX296" s="133" t="s">
        <v>5735</v>
      </c>
    </row>
    <row r="297" spans="1:50" x14ac:dyDescent="0.3">
      <c r="A297" s="102" t="s">
        <v>70</v>
      </c>
      <c r="AE297" s="99"/>
      <c r="AF297" s="82">
        <f>+Tabla5[[#This Row],[centro]]-Tabla5[[#This Row],[centro3]]</f>
        <v>0</v>
      </c>
      <c r="AX297" s="134" t="s">
        <v>3460</v>
      </c>
    </row>
    <row r="298" spans="1:50" x14ac:dyDescent="0.3">
      <c r="A298" s="102" t="s">
        <v>70</v>
      </c>
      <c r="AE298" s="99"/>
      <c r="AF298" s="82">
        <f>+Tabla5[[#This Row],[centro]]-Tabla5[[#This Row],[centro3]]</f>
        <v>0</v>
      </c>
      <c r="AX298" s="133" t="s">
        <v>5741</v>
      </c>
    </row>
    <row r="299" spans="1:50" x14ac:dyDescent="0.3">
      <c r="A299" s="102" t="s">
        <v>70</v>
      </c>
      <c r="AE299" s="99"/>
      <c r="AF299" s="82">
        <f>+Tabla5[[#This Row],[centro]]-Tabla5[[#This Row],[centro3]]</f>
        <v>0</v>
      </c>
      <c r="AX299" s="134" t="s">
        <v>8127</v>
      </c>
    </row>
    <row r="300" spans="1:50" x14ac:dyDescent="0.3">
      <c r="A300" s="102" t="s">
        <v>70</v>
      </c>
      <c r="AE300" s="99"/>
      <c r="AF300" s="82">
        <f>+Tabla5[[#This Row],[centro]]-Tabla5[[#This Row],[centro3]]</f>
        <v>0</v>
      </c>
      <c r="AX300" s="133" t="s">
        <v>8133</v>
      </c>
    </row>
    <row r="301" spans="1:50" x14ac:dyDescent="0.3">
      <c r="A301" s="102" t="s">
        <v>70</v>
      </c>
      <c r="AE301" s="99"/>
      <c r="AF301" s="82">
        <f>+Tabla5[[#This Row],[centro]]-Tabla5[[#This Row],[centro3]]</f>
        <v>0</v>
      </c>
      <c r="AX301" s="134" t="s">
        <v>3466</v>
      </c>
    </row>
    <row r="302" spans="1:50" x14ac:dyDescent="0.3">
      <c r="A302" s="102" t="s">
        <v>70</v>
      </c>
      <c r="AE302" s="99"/>
      <c r="AF302" s="82">
        <f>+Tabla5[[#This Row],[centro]]-Tabla5[[#This Row],[centro3]]</f>
        <v>0</v>
      </c>
      <c r="AX302" s="133" t="s">
        <v>5747</v>
      </c>
    </row>
    <row r="303" spans="1:50" x14ac:dyDescent="0.3">
      <c r="A303" s="102" t="s">
        <v>70</v>
      </c>
      <c r="AE303" s="99"/>
      <c r="AF303" s="82">
        <f>+Tabla5[[#This Row],[centro]]-Tabla5[[#This Row],[centro3]]</f>
        <v>0</v>
      </c>
      <c r="AX303" s="134" t="s">
        <v>5753</v>
      </c>
    </row>
    <row r="304" spans="1:50" x14ac:dyDescent="0.3">
      <c r="A304" s="102" t="s">
        <v>70</v>
      </c>
      <c r="AE304" s="99"/>
      <c r="AF304" s="82">
        <f>+Tabla5[[#This Row],[centro]]-Tabla5[[#This Row],[centro3]]</f>
        <v>0</v>
      </c>
      <c r="AX304" s="133" t="s">
        <v>5761</v>
      </c>
    </row>
    <row r="305" spans="1:50" x14ac:dyDescent="0.3">
      <c r="A305" s="102" t="s">
        <v>70</v>
      </c>
      <c r="AE305" s="99"/>
      <c r="AF305" s="82">
        <f>+Tabla5[[#This Row],[centro]]-Tabla5[[#This Row],[centro3]]</f>
        <v>0</v>
      </c>
      <c r="AX305" s="134" t="s">
        <v>5769</v>
      </c>
    </row>
    <row r="306" spans="1:50" x14ac:dyDescent="0.3">
      <c r="A306" s="102" t="s">
        <v>70</v>
      </c>
      <c r="AE306" s="99"/>
      <c r="AF306" s="82">
        <f>+Tabla5[[#This Row],[centro]]-Tabla5[[#This Row],[centro3]]</f>
        <v>0</v>
      </c>
      <c r="AX306" s="133" t="s">
        <v>8134</v>
      </c>
    </row>
    <row r="307" spans="1:50" x14ac:dyDescent="0.3">
      <c r="A307" s="102" t="s">
        <v>70</v>
      </c>
      <c r="AE307" s="99"/>
      <c r="AF307" s="82">
        <f>+Tabla5[[#This Row],[centro]]-Tabla5[[#This Row],[centro3]]</f>
        <v>0</v>
      </c>
      <c r="AX307" s="134" t="s">
        <v>5775</v>
      </c>
    </row>
    <row r="308" spans="1:50" x14ac:dyDescent="0.3">
      <c r="A308" s="102" t="s">
        <v>70</v>
      </c>
      <c r="AE308" s="99"/>
      <c r="AF308" s="82">
        <f>+Tabla5[[#This Row],[centro]]-Tabla5[[#This Row],[centro3]]</f>
        <v>0</v>
      </c>
      <c r="AX308" s="133" t="s">
        <v>5782</v>
      </c>
    </row>
    <row r="309" spans="1:50" x14ac:dyDescent="0.3">
      <c r="A309" s="102" t="s">
        <v>70</v>
      </c>
      <c r="AE309" s="99"/>
      <c r="AF309" s="82">
        <f>+Tabla5[[#This Row],[centro]]-Tabla5[[#This Row],[centro3]]</f>
        <v>0</v>
      </c>
      <c r="AX309" s="134" t="s">
        <v>5783</v>
      </c>
    </row>
    <row r="310" spans="1:50" x14ac:dyDescent="0.3">
      <c r="A310" s="102" t="s">
        <v>70</v>
      </c>
      <c r="AE310" s="99"/>
      <c r="AF310" s="82">
        <f>+Tabla5[[#This Row],[centro]]-Tabla5[[#This Row],[centro3]]</f>
        <v>0</v>
      </c>
      <c r="AX310" s="133" t="s">
        <v>8141</v>
      </c>
    </row>
    <row r="311" spans="1:50" x14ac:dyDescent="0.3">
      <c r="A311" s="102" t="s">
        <v>70</v>
      </c>
      <c r="AE311" s="99"/>
      <c r="AF311" s="82">
        <f>+Tabla5[[#This Row],[centro]]-Tabla5[[#This Row],[centro3]]</f>
        <v>0</v>
      </c>
      <c r="AX311" s="134" t="s">
        <v>5789</v>
      </c>
    </row>
    <row r="312" spans="1:50" x14ac:dyDescent="0.3">
      <c r="A312" s="102" t="s">
        <v>70</v>
      </c>
      <c r="AE312" s="99"/>
      <c r="AF312" s="82">
        <f>+Tabla5[[#This Row],[centro]]-Tabla5[[#This Row],[centro3]]</f>
        <v>0</v>
      </c>
      <c r="AX312" s="133" t="s">
        <v>3473</v>
      </c>
    </row>
    <row r="313" spans="1:50" x14ac:dyDescent="0.3">
      <c r="A313" s="102" t="s">
        <v>70</v>
      </c>
      <c r="AE313" s="99"/>
      <c r="AF313" s="82">
        <f>+Tabla5[[#This Row],[centro]]-Tabla5[[#This Row],[centro3]]</f>
        <v>0</v>
      </c>
      <c r="AX313" s="134" t="s">
        <v>8147</v>
      </c>
    </row>
    <row r="314" spans="1:50" x14ac:dyDescent="0.3">
      <c r="A314" s="102" t="s">
        <v>70</v>
      </c>
      <c r="AE314" s="99"/>
      <c r="AF314" s="82">
        <f>+Tabla5[[#This Row],[centro]]-Tabla5[[#This Row],[centro3]]</f>
        <v>0</v>
      </c>
      <c r="AX314" s="133" t="s">
        <v>316</v>
      </c>
    </row>
    <row r="315" spans="1:50" x14ac:dyDescent="0.3">
      <c r="A315" s="102" t="s">
        <v>70</v>
      </c>
      <c r="AE315" s="99"/>
      <c r="AF315" s="82">
        <f>+Tabla5[[#This Row],[centro]]-Tabla5[[#This Row],[centro3]]</f>
        <v>0</v>
      </c>
      <c r="AX315" s="134" t="s">
        <v>3477</v>
      </c>
    </row>
    <row r="316" spans="1:50" x14ac:dyDescent="0.3">
      <c r="A316" s="102" t="s">
        <v>70</v>
      </c>
      <c r="AE316" s="99"/>
      <c r="AF316" s="82">
        <f>+Tabla5[[#This Row],[centro]]-Tabla5[[#This Row],[centro3]]</f>
        <v>0</v>
      </c>
      <c r="AX316" s="133" t="s">
        <v>5796</v>
      </c>
    </row>
    <row r="317" spans="1:50" x14ac:dyDescent="0.3">
      <c r="A317" s="102" t="s">
        <v>70</v>
      </c>
      <c r="AE317" s="99"/>
      <c r="AF317" s="82">
        <f>+Tabla5[[#This Row],[centro]]-Tabla5[[#This Row],[centro3]]</f>
        <v>0</v>
      </c>
      <c r="AX317" s="134" t="s">
        <v>5804</v>
      </c>
    </row>
    <row r="318" spans="1:50" x14ac:dyDescent="0.3">
      <c r="A318" s="102" t="s">
        <v>70</v>
      </c>
      <c r="AE318" s="99"/>
      <c r="AF318" s="82">
        <f>+Tabla5[[#This Row],[centro]]-Tabla5[[#This Row],[centro3]]</f>
        <v>0</v>
      </c>
      <c r="AX318" s="133" t="s">
        <v>5811</v>
      </c>
    </row>
    <row r="319" spans="1:50" x14ac:dyDescent="0.3">
      <c r="A319" s="102" t="s">
        <v>70</v>
      </c>
      <c r="AE319" s="99"/>
      <c r="AF319" s="82">
        <f>+Tabla5[[#This Row],[centro]]-Tabla5[[#This Row],[centro3]]</f>
        <v>0</v>
      </c>
      <c r="AX319" s="134" t="s">
        <v>8153</v>
      </c>
    </row>
    <row r="320" spans="1:50" x14ac:dyDescent="0.3">
      <c r="A320" s="102" t="s">
        <v>70</v>
      </c>
      <c r="AE320" s="99"/>
      <c r="AF320" s="82">
        <f>+Tabla5[[#This Row],[centro]]-Tabla5[[#This Row],[centro3]]</f>
        <v>0</v>
      </c>
      <c r="AX320" s="133" t="s">
        <v>5817</v>
      </c>
    </row>
    <row r="321" spans="1:50" x14ac:dyDescent="0.3">
      <c r="A321" s="102" t="s">
        <v>70</v>
      </c>
      <c r="AE321" s="99"/>
      <c r="AF321" s="82">
        <f>+Tabla5[[#This Row],[centro]]-Tabla5[[#This Row],[centro3]]</f>
        <v>0</v>
      </c>
      <c r="AX321" s="134" t="s">
        <v>8160</v>
      </c>
    </row>
    <row r="322" spans="1:50" x14ac:dyDescent="0.3">
      <c r="A322" s="102" t="s">
        <v>70</v>
      </c>
      <c r="AE322" s="99"/>
      <c r="AF322" s="82">
        <f>+Tabla5[[#This Row],[centro]]-Tabla5[[#This Row],[centro3]]</f>
        <v>0</v>
      </c>
      <c r="AX322" s="133" t="s">
        <v>8167</v>
      </c>
    </row>
    <row r="323" spans="1:50" x14ac:dyDescent="0.3">
      <c r="A323" s="102" t="s">
        <v>70</v>
      </c>
      <c r="AE323" s="99"/>
      <c r="AF323" s="82">
        <f>+Tabla5[[#This Row],[centro]]-Tabla5[[#This Row],[centro3]]</f>
        <v>0</v>
      </c>
      <c r="AX323" s="134" t="s">
        <v>8173</v>
      </c>
    </row>
    <row r="324" spans="1:50" x14ac:dyDescent="0.3">
      <c r="A324" s="102" t="s">
        <v>70</v>
      </c>
      <c r="AE324" s="99"/>
      <c r="AF324" s="82">
        <f>+Tabla5[[#This Row],[centro]]-Tabla5[[#This Row],[centro3]]</f>
        <v>0</v>
      </c>
      <c r="AX324" s="133" t="s">
        <v>8179</v>
      </c>
    </row>
    <row r="325" spans="1:50" x14ac:dyDescent="0.3">
      <c r="A325" s="102" t="s">
        <v>70</v>
      </c>
      <c r="C325" s="82" t="s">
        <v>36</v>
      </c>
      <c r="AE325" s="99"/>
      <c r="AF325" s="82">
        <f>+Tabla5[[#This Row],[centro]]-Tabla5[[#This Row],[centro3]]</f>
        <v>0</v>
      </c>
      <c r="AX325" s="134" t="s">
        <v>3484</v>
      </c>
    </row>
    <row r="326" spans="1:50" x14ac:dyDescent="0.3">
      <c r="A326" s="102" t="s">
        <v>139</v>
      </c>
      <c r="C326" s="82" t="s">
        <v>36</v>
      </c>
      <c r="AE326" s="99"/>
      <c r="AF326" s="82">
        <f>+Tabla5[[#This Row],[centro]]-Tabla5[[#This Row],[centro3]]</f>
        <v>0</v>
      </c>
      <c r="AX326" s="133" t="s">
        <v>2915</v>
      </c>
    </row>
    <row r="327" spans="1:50" x14ac:dyDescent="0.3">
      <c r="A327" s="102" t="s">
        <v>111</v>
      </c>
      <c r="AE327" s="99"/>
      <c r="AF327" s="82">
        <f>+Tabla5[[#This Row],[centro]]-Tabla5[[#This Row],[centro3]]</f>
        <v>0</v>
      </c>
      <c r="AX327" s="134" t="s">
        <v>8185</v>
      </c>
    </row>
    <row r="328" spans="1:50" x14ac:dyDescent="0.3">
      <c r="A328" s="102" t="s">
        <v>208</v>
      </c>
      <c r="AE328" s="99"/>
      <c r="AF328" s="82">
        <f>+Tabla5[[#This Row],[centro]]-Tabla5[[#This Row],[centro3]]</f>
        <v>0</v>
      </c>
      <c r="AX328" s="133" t="s">
        <v>5825</v>
      </c>
    </row>
    <row r="329" spans="1:50" x14ac:dyDescent="0.3">
      <c r="A329" s="102" t="s">
        <v>107</v>
      </c>
      <c r="AE329" s="99"/>
      <c r="AF329" s="82">
        <f>+Tabla5[[#This Row],[centro]]-Tabla5[[#This Row],[centro3]]</f>
        <v>0</v>
      </c>
      <c r="AX329" s="134" t="s">
        <v>8191</v>
      </c>
    </row>
    <row r="330" spans="1:50" x14ac:dyDescent="0.3">
      <c r="A330" s="102" t="s">
        <v>234</v>
      </c>
      <c r="AE330" s="99"/>
      <c r="AF330" s="82">
        <f>+Tabla5[[#This Row],[centro]]-Tabla5[[#This Row],[centro3]]</f>
        <v>0</v>
      </c>
      <c r="AX330" s="133" t="s">
        <v>3490</v>
      </c>
    </row>
    <row r="331" spans="1:50" x14ac:dyDescent="0.3">
      <c r="A331" s="102" t="s">
        <v>80</v>
      </c>
      <c r="AE331" s="99"/>
      <c r="AF331" s="82">
        <f>+Tabla5[[#This Row],[centro]]-Tabla5[[#This Row],[centro3]]</f>
        <v>0</v>
      </c>
      <c r="AX331" s="134" t="s">
        <v>8198</v>
      </c>
    </row>
    <row r="332" spans="1:50" x14ac:dyDescent="0.3">
      <c r="A332" s="102" t="s">
        <v>115</v>
      </c>
      <c r="AE332" s="99"/>
      <c r="AF332" s="82">
        <f>+Tabla5[[#This Row],[centro]]-Tabla5[[#This Row],[centro3]]</f>
        <v>0</v>
      </c>
      <c r="AX332" s="133" t="s">
        <v>8204</v>
      </c>
    </row>
    <row r="333" spans="1:50" x14ac:dyDescent="0.3">
      <c r="A333" s="102" t="s">
        <v>911</v>
      </c>
      <c r="AE333" s="99"/>
      <c r="AF333" s="82">
        <f>+Tabla5[[#This Row],[centro]]-Tabla5[[#This Row],[centro3]]</f>
        <v>0</v>
      </c>
      <c r="AX333" s="134" t="s">
        <v>8210</v>
      </c>
    </row>
    <row r="334" spans="1:50" x14ac:dyDescent="0.3">
      <c r="A334" s="102" t="s">
        <v>210</v>
      </c>
      <c r="AE334" s="99"/>
      <c r="AF334" s="82">
        <f>+Tabla5[[#This Row],[centro]]-Tabla5[[#This Row],[centro3]]</f>
        <v>0</v>
      </c>
      <c r="AX334" s="133" t="s">
        <v>8216</v>
      </c>
    </row>
    <row r="335" spans="1:50" x14ac:dyDescent="0.3">
      <c r="A335" s="102" t="s">
        <v>292</v>
      </c>
      <c r="AE335" s="99"/>
      <c r="AF335" s="82">
        <f>+Tabla5[[#This Row],[centro]]-Tabla5[[#This Row],[centro3]]</f>
        <v>0</v>
      </c>
      <c r="AX335" s="134" t="s">
        <v>8222</v>
      </c>
    </row>
    <row r="336" spans="1:50" x14ac:dyDescent="0.3">
      <c r="A336" s="102" t="s">
        <v>50</v>
      </c>
      <c r="AE336" s="99"/>
      <c r="AF336" s="82">
        <f>+Tabla5[[#This Row],[centro]]-Tabla5[[#This Row],[centro3]]</f>
        <v>0</v>
      </c>
      <c r="AX336" s="133" t="s">
        <v>2873</v>
      </c>
    </row>
    <row r="337" spans="1:50" x14ac:dyDescent="0.3">
      <c r="A337" s="102" t="s">
        <v>59</v>
      </c>
      <c r="AE337" s="99"/>
      <c r="AF337" s="82">
        <f>+Tabla5[[#This Row],[centro]]-Tabla5[[#This Row],[centro3]]</f>
        <v>0</v>
      </c>
      <c r="AX337" s="134" t="s">
        <v>8223</v>
      </c>
    </row>
    <row r="338" spans="1:50" x14ac:dyDescent="0.3">
      <c r="A338" s="102" t="s">
        <v>384</v>
      </c>
      <c r="AE338" s="99"/>
      <c r="AF338" s="82">
        <f>+Tabla5[[#This Row],[centro]]-Tabla5[[#This Row],[centro3]]</f>
        <v>0</v>
      </c>
      <c r="AX338" s="133" t="s">
        <v>8223</v>
      </c>
    </row>
    <row r="339" spans="1:50" x14ac:dyDescent="0.3">
      <c r="A339" s="102" t="s">
        <v>285</v>
      </c>
      <c r="AE339" s="99"/>
      <c r="AF339" s="82">
        <f>+Tabla5[[#This Row],[centro]]-Tabla5[[#This Row],[centro3]]</f>
        <v>0</v>
      </c>
      <c r="AX339" s="134" t="s">
        <v>8229</v>
      </c>
    </row>
    <row r="340" spans="1:50" x14ac:dyDescent="0.3">
      <c r="A340" s="102" t="s">
        <v>248</v>
      </c>
      <c r="AE340" s="99"/>
      <c r="AF340" s="82">
        <f>+Tabla5[[#This Row],[centro]]-Tabla5[[#This Row],[centro3]]</f>
        <v>0</v>
      </c>
      <c r="AX340" s="133" t="s">
        <v>8236</v>
      </c>
    </row>
    <row r="341" spans="1:50" x14ac:dyDescent="0.3">
      <c r="A341" s="102" t="s">
        <v>341</v>
      </c>
      <c r="AE341" s="99"/>
      <c r="AF341" s="82">
        <f>+Tabla5[[#This Row],[centro]]-Tabla5[[#This Row],[centro3]]</f>
        <v>0</v>
      </c>
      <c r="AX341" s="134" t="s">
        <v>8243</v>
      </c>
    </row>
    <row r="342" spans="1:50" x14ac:dyDescent="0.3">
      <c r="A342" s="102" t="s">
        <v>291</v>
      </c>
      <c r="AE342" s="99"/>
      <c r="AF342" s="82">
        <f>+Tabla5[[#This Row],[centro]]-Tabla5[[#This Row],[centro3]]</f>
        <v>0</v>
      </c>
      <c r="AX342" s="133" t="s">
        <v>8248</v>
      </c>
    </row>
    <row r="343" spans="1:50" x14ac:dyDescent="0.3">
      <c r="A343" s="102" t="s">
        <v>221</v>
      </c>
      <c r="AE343" s="99"/>
      <c r="AF343" s="82">
        <f>+Tabla5[[#This Row],[centro]]-Tabla5[[#This Row],[centro3]]</f>
        <v>0</v>
      </c>
      <c r="AX343" s="134" t="s">
        <v>8253</v>
      </c>
    </row>
    <row r="344" spans="1:50" x14ac:dyDescent="0.3">
      <c r="A344" s="102" t="s">
        <v>62</v>
      </c>
      <c r="AE344" s="99"/>
      <c r="AF344" s="82">
        <f>+Tabla5[[#This Row],[centro]]-Tabla5[[#This Row],[centro3]]</f>
        <v>0</v>
      </c>
      <c r="AX344" s="133" t="s">
        <v>8259</v>
      </c>
    </row>
    <row r="345" spans="1:50" x14ac:dyDescent="0.3">
      <c r="A345" s="102" t="s">
        <v>65</v>
      </c>
      <c r="AE345" s="99"/>
      <c r="AF345" s="82">
        <f>+Tabla5[[#This Row],[centro]]-Tabla5[[#This Row],[centro3]]</f>
        <v>0</v>
      </c>
      <c r="AX345" s="134" t="s">
        <v>3496</v>
      </c>
    </row>
    <row r="346" spans="1:50" ht="15" thickBot="1" x14ac:dyDescent="0.35">
      <c r="A346" s="102" t="s">
        <v>239</v>
      </c>
      <c r="T346" s="103"/>
      <c r="U346" s="104"/>
      <c r="V346" s="104"/>
      <c r="W346" s="104"/>
      <c r="X346" s="104"/>
      <c r="Y346" s="104"/>
      <c r="Z346" s="104"/>
      <c r="AB346" s="104"/>
      <c r="AD346" s="103"/>
      <c r="AE346" s="105"/>
      <c r="AF346" s="82">
        <f>+Tabla5[[#This Row],[centro]]-Tabla5[[#This Row],[centro3]]</f>
        <v>0</v>
      </c>
      <c r="AX346" s="133" t="s">
        <v>3503</v>
      </c>
    </row>
    <row r="347" spans="1:50" ht="15.6" thickTop="1" thickBot="1" x14ac:dyDescent="0.35">
      <c r="A347" s="96">
        <v>1</v>
      </c>
      <c r="U347" s="104"/>
      <c r="V347" s="104"/>
      <c r="W347" s="104"/>
      <c r="X347" s="104"/>
      <c r="Y347" s="104"/>
      <c r="Z347" s="104"/>
      <c r="AB347" s="104"/>
      <c r="AD347" s="103"/>
      <c r="AE347" s="105"/>
      <c r="AF347" s="82">
        <f>+Tabla5[[#This Row],[centro]]-Tabla5[[#This Row],[centro3]]</f>
        <v>0</v>
      </c>
      <c r="AX347" s="134" t="s">
        <v>5834</v>
      </c>
    </row>
    <row r="348" spans="1:50" ht="15" thickTop="1" x14ac:dyDescent="0.3">
      <c r="A348" s="96">
        <v>1</v>
      </c>
      <c r="AX348" s="133" t="s">
        <v>3510</v>
      </c>
    </row>
    <row r="349" spans="1:50" x14ac:dyDescent="0.3">
      <c r="A349" s="96">
        <v>1</v>
      </c>
      <c r="AX349" s="134" t="s">
        <v>5840</v>
      </c>
    </row>
    <row r="350" spans="1:50" x14ac:dyDescent="0.3">
      <c r="A350" s="96">
        <v>1</v>
      </c>
      <c r="AX350" s="133" t="s">
        <v>8266</v>
      </c>
    </row>
    <row r="351" spans="1:50" x14ac:dyDescent="0.3">
      <c r="A351" s="96">
        <v>1</v>
      </c>
      <c r="AX351" s="134" t="s">
        <v>5841</v>
      </c>
    </row>
    <row r="352" spans="1:50" x14ac:dyDescent="0.3">
      <c r="A352" s="96">
        <v>1</v>
      </c>
      <c r="AX352" s="133" t="s">
        <v>8273</v>
      </c>
    </row>
    <row r="353" spans="1:50" x14ac:dyDescent="0.3">
      <c r="A353" s="96">
        <v>1</v>
      </c>
      <c r="AX353" s="134" t="s">
        <v>1261</v>
      </c>
    </row>
    <row r="354" spans="1:50" x14ac:dyDescent="0.3">
      <c r="A354" s="96">
        <v>1</v>
      </c>
      <c r="AX354" s="133" t="s">
        <v>8280</v>
      </c>
    </row>
    <row r="355" spans="1:50" x14ac:dyDescent="0.3">
      <c r="A355" s="96">
        <v>1</v>
      </c>
      <c r="AX355" s="134" t="s">
        <v>8286</v>
      </c>
    </row>
    <row r="356" spans="1:50" x14ac:dyDescent="0.3">
      <c r="A356" s="96">
        <v>1</v>
      </c>
      <c r="AX356" s="133" t="s">
        <v>8292</v>
      </c>
    </row>
    <row r="357" spans="1:50" x14ac:dyDescent="0.3">
      <c r="A357" s="96">
        <v>1</v>
      </c>
      <c r="AX357" s="134" t="s">
        <v>5848</v>
      </c>
    </row>
    <row r="358" spans="1:50" x14ac:dyDescent="0.3">
      <c r="A358" s="96">
        <v>1</v>
      </c>
      <c r="AX358" s="133" t="s">
        <v>8298</v>
      </c>
    </row>
    <row r="359" spans="1:50" x14ac:dyDescent="0.3">
      <c r="A359" s="96">
        <v>1</v>
      </c>
      <c r="AX359" s="134" t="s">
        <v>8306</v>
      </c>
    </row>
    <row r="360" spans="1:50" x14ac:dyDescent="0.3">
      <c r="A360" s="96">
        <v>1</v>
      </c>
      <c r="AX360" s="133" t="s">
        <v>3516</v>
      </c>
    </row>
    <row r="361" spans="1:50" x14ac:dyDescent="0.3">
      <c r="A361" s="96">
        <v>1</v>
      </c>
      <c r="AX361" s="134" t="s">
        <v>8312</v>
      </c>
    </row>
    <row r="362" spans="1:50" x14ac:dyDescent="0.3">
      <c r="A362" s="96">
        <v>1</v>
      </c>
      <c r="AX362" s="133" t="s">
        <v>3523</v>
      </c>
    </row>
    <row r="363" spans="1:50" x14ac:dyDescent="0.3">
      <c r="A363" s="96">
        <v>1</v>
      </c>
      <c r="AX363" s="134" t="s">
        <v>8318</v>
      </c>
    </row>
    <row r="364" spans="1:50" x14ac:dyDescent="0.3">
      <c r="A364" s="96">
        <v>1</v>
      </c>
      <c r="AX364" s="133" t="s">
        <v>5854</v>
      </c>
    </row>
    <row r="365" spans="1:50" x14ac:dyDescent="0.3">
      <c r="A365" s="96">
        <v>1</v>
      </c>
      <c r="AX365" s="134" t="s">
        <v>8324</v>
      </c>
    </row>
    <row r="366" spans="1:50" x14ac:dyDescent="0.3">
      <c r="A366" s="96">
        <v>1</v>
      </c>
      <c r="AX366" s="133" t="s">
        <v>5860</v>
      </c>
    </row>
    <row r="367" spans="1:50" x14ac:dyDescent="0.3">
      <c r="A367" s="96">
        <v>1</v>
      </c>
      <c r="AX367" s="134" t="s">
        <v>5865</v>
      </c>
    </row>
    <row r="368" spans="1:50" x14ac:dyDescent="0.3">
      <c r="A368" s="96">
        <v>1</v>
      </c>
      <c r="AX368" s="133" t="s">
        <v>8331</v>
      </c>
    </row>
    <row r="369" spans="1:50" x14ac:dyDescent="0.3">
      <c r="A369" s="96">
        <v>1</v>
      </c>
      <c r="AX369" s="134" t="s">
        <v>5871</v>
      </c>
    </row>
    <row r="370" spans="1:50" x14ac:dyDescent="0.3">
      <c r="A370" s="96">
        <v>1</v>
      </c>
      <c r="AX370" s="133" t="s">
        <v>5877</v>
      </c>
    </row>
    <row r="371" spans="1:50" x14ac:dyDescent="0.3">
      <c r="A371" s="96">
        <v>1</v>
      </c>
      <c r="AX371" s="134" t="s">
        <v>5883</v>
      </c>
    </row>
    <row r="372" spans="1:50" x14ac:dyDescent="0.3">
      <c r="A372" s="96">
        <v>1</v>
      </c>
      <c r="AX372" s="133" t="s">
        <v>3530</v>
      </c>
    </row>
    <row r="373" spans="1:50" x14ac:dyDescent="0.3">
      <c r="A373" s="96">
        <v>1</v>
      </c>
      <c r="AX373" s="134" t="s">
        <v>3538</v>
      </c>
    </row>
    <row r="374" spans="1:50" x14ac:dyDescent="0.3">
      <c r="A374" s="96">
        <v>1</v>
      </c>
      <c r="AX374" s="133" t="s">
        <v>3545</v>
      </c>
    </row>
    <row r="375" spans="1:50" x14ac:dyDescent="0.3">
      <c r="A375" s="96">
        <v>1</v>
      </c>
      <c r="AX375" s="134" t="s">
        <v>8340</v>
      </c>
    </row>
    <row r="376" spans="1:50" x14ac:dyDescent="0.3">
      <c r="A376" s="96">
        <v>1</v>
      </c>
      <c r="AX376" s="133" t="s">
        <v>3551</v>
      </c>
    </row>
    <row r="377" spans="1:50" x14ac:dyDescent="0.3">
      <c r="A377" s="96">
        <v>1</v>
      </c>
      <c r="AX377" s="134" t="s">
        <v>8346</v>
      </c>
    </row>
    <row r="378" spans="1:50" x14ac:dyDescent="0.3">
      <c r="A378" s="96">
        <v>1</v>
      </c>
      <c r="AX378" s="133" t="s">
        <v>8352</v>
      </c>
    </row>
    <row r="379" spans="1:50" x14ac:dyDescent="0.3">
      <c r="A379" s="96">
        <v>1</v>
      </c>
      <c r="AX379" s="134" t="s">
        <v>8360</v>
      </c>
    </row>
    <row r="380" spans="1:50" x14ac:dyDescent="0.3">
      <c r="A380" s="96">
        <v>1</v>
      </c>
      <c r="AX380" s="133" t="s">
        <v>8366</v>
      </c>
    </row>
    <row r="381" spans="1:50" x14ac:dyDescent="0.3">
      <c r="A381" s="96">
        <v>1</v>
      </c>
      <c r="AX381" s="134" t="s">
        <v>3557</v>
      </c>
    </row>
    <row r="382" spans="1:50" x14ac:dyDescent="0.3">
      <c r="A382" s="96">
        <v>1</v>
      </c>
      <c r="AX382" s="133" t="s">
        <v>3564</v>
      </c>
    </row>
    <row r="383" spans="1:50" x14ac:dyDescent="0.3">
      <c r="A383" s="96">
        <v>1</v>
      </c>
      <c r="AX383" s="134" t="s">
        <v>3571</v>
      </c>
    </row>
    <row r="384" spans="1:50" x14ac:dyDescent="0.3">
      <c r="A384" s="96">
        <v>1</v>
      </c>
      <c r="AX384" s="133" t="s">
        <v>8372</v>
      </c>
    </row>
    <row r="385" spans="1:50" x14ac:dyDescent="0.3">
      <c r="A385" s="96">
        <v>1</v>
      </c>
      <c r="AX385" s="134" t="s">
        <v>8373</v>
      </c>
    </row>
    <row r="386" spans="1:50" x14ac:dyDescent="0.3">
      <c r="A386" s="96">
        <v>1</v>
      </c>
      <c r="AX386" s="133" t="s">
        <v>5884</v>
      </c>
    </row>
    <row r="387" spans="1:50" x14ac:dyDescent="0.3">
      <c r="A387" s="96">
        <v>1</v>
      </c>
      <c r="AX387" s="134" t="s">
        <v>8379</v>
      </c>
    </row>
    <row r="388" spans="1:50" x14ac:dyDescent="0.3">
      <c r="A388" s="96">
        <v>1</v>
      </c>
      <c r="AX388" s="133" t="s">
        <v>3577</v>
      </c>
    </row>
    <row r="389" spans="1:50" x14ac:dyDescent="0.3">
      <c r="A389" s="96">
        <v>1</v>
      </c>
      <c r="AX389" s="134" t="s">
        <v>5891</v>
      </c>
    </row>
    <row r="390" spans="1:50" x14ac:dyDescent="0.3">
      <c r="A390" s="96">
        <v>1</v>
      </c>
      <c r="AX390" s="133" t="s">
        <v>8385</v>
      </c>
    </row>
    <row r="391" spans="1:50" x14ac:dyDescent="0.3">
      <c r="A391" s="96">
        <v>1</v>
      </c>
      <c r="AX391" s="134" t="s">
        <v>8391</v>
      </c>
    </row>
    <row r="392" spans="1:50" x14ac:dyDescent="0.3">
      <c r="A392" s="96">
        <v>1</v>
      </c>
      <c r="AX392" s="133" t="s">
        <v>8396</v>
      </c>
    </row>
    <row r="393" spans="1:50" x14ac:dyDescent="0.3">
      <c r="A393" s="96">
        <v>1</v>
      </c>
      <c r="AX393" s="134" t="s">
        <v>8403</v>
      </c>
    </row>
    <row r="394" spans="1:50" x14ac:dyDescent="0.3">
      <c r="A394" s="96">
        <v>1</v>
      </c>
      <c r="AX394" s="133" t="s">
        <v>8404</v>
      </c>
    </row>
    <row r="395" spans="1:50" x14ac:dyDescent="0.3">
      <c r="A395" s="96">
        <v>1</v>
      </c>
      <c r="AX395" s="134" t="s">
        <v>3586</v>
      </c>
    </row>
    <row r="396" spans="1:50" x14ac:dyDescent="0.3">
      <c r="A396" s="96">
        <v>1</v>
      </c>
      <c r="AX396" s="133" t="s">
        <v>8411</v>
      </c>
    </row>
    <row r="397" spans="1:50" x14ac:dyDescent="0.3">
      <c r="A397" s="96">
        <v>1</v>
      </c>
      <c r="AX397" s="134" t="s">
        <v>8411</v>
      </c>
    </row>
    <row r="398" spans="1:50" x14ac:dyDescent="0.3">
      <c r="A398" s="96">
        <v>1</v>
      </c>
      <c r="AX398" s="133" t="s">
        <v>3593</v>
      </c>
    </row>
    <row r="399" spans="1:50" x14ac:dyDescent="0.3">
      <c r="A399" s="96">
        <v>1</v>
      </c>
      <c r="AX399" s="134" t="s">
        <v>3600</v>
      </c>
    </row>
    <row r="400" spans="1:50" x14ac:dyDescent="0.3">
      <c r="A400" s="96">
        <v>1</v>
      </c>
      <c r="AX400" s="133" t="s">
        <v>5903</v>
      </c>
    </row>
    <row r="401" spans="1:50" x14ac:dyDescent="0.3">
      <c r="A401" s="96">
        <v>1</v>
      </c>
      <c r="AX401" s="134" t="s">
        <v>8421</v>
      </c>
    </row>
    <row r="402" spans="1:50" x14ac:dyDescent="0.3">
      <c r="A402" s="96">
        <v>1</v>
      </c>
      <c r="AX402" s="133" t="s">
        <v>3608</v>
      </c>
    </row>
    <row r="403" spans="1:50" x14ac:dyDescent="0.3">
      <c r="A403" s="96">
        <v>1</v>
      </c>
      <c r="AX403" s="134" t="s">
        <v>5911</v>
      </c>
    </row>
    <row r="404" spans="1:50" x14ac:dyDescent="0.3">
      <c r="A404" s="96">
        <v>1</v>
      </c>
      <c r="AX404" s="133" t="s">
        <v>5917</v>
      </c>
    </row>
    <row r="405" spans="1:50" x14ac:dyDescent="0.3">
      <c r="A405" s="96">
        <v>1</v>
      </c>
      <c r="AX405" s="134" t="s">
        <v>3614</v>
      </c>
    </row>
    <row r="406" spans="1:50" x14ac:dyDescent="0.3">
      <c r="A406" s="96">
        <v>1</v>
      </c>
      <c r="AX406" s="133" t="s">
        <v>3618</v>
      </c>
    </row>
    <row r="407" spans="1:50" x14ac:dyDescent="0.3">
      <c r="A407" s="96">
        <v>1</v>
      </c>
      <c r="AX407" s="134" t="s">
        <v>8428</v>
      </c>
    </row>
    <row r="408" spans="1:50" x14ac:dyDescent="0.3">
      <c r="A408" s="96">
        <v>1</v>
      </c>
      <c r="AX408" s="133" t="s">
        <v>8434</v>
      </c>
    </row>
    <row r="409" spans="1:50" x14ac:dyDescent="0.3">
      <c r="A409" s="96">
        <v>1</v>
      </c>
      <c r="AX409" s="134" t="s">
        <v>8440</v>
      </c>
    </row>
    <row r="410" spans="1:50" x14ac:dyDescent="0.3">
      <c r="A410" s="96">
        <v>1</v>
      </c>
      <c r="AX410" s="133" t="s">
        <v>8446</v>
      </c>
    </row>
    <row r="411" spans="1:50" x14ac:dyDescent="0.3">
      <c r="A411" s="96">
        <v>1</v>
      </c>
      <c r="AX411" s="134" t="s">
        <v>5924</v>
      </c>
    </row>
    <row r="412" spans="1:50" x14ac:dyDescent="0.3">
      <c r="A412" s="96">
        <v>1</v>
      </c>
      <c r="AX412" s="133" t="s">
        <v>8447</v>
      </c>
    </row>
    <row r="413" spans="1:50" x14ac:dyDescent="0.3">
      <c r="A413" s="96">
        <v>1</v>
      </c>
      <c r="AX413" s="134" t="s">
        <v>8454</v>
      </c>
    </row>
    <row r="414" spans="1:50" x14ac:dyDescent="0.3">
      <c r="A414" s="96">
        <v>1</v>
      </c>
      <c r="AX414" s="133" t="s">
        <v>3625</v>
      </c>
    </row>
    <row r="415" spans="1:50" x14ac:dyDescent="0.3">
      <c r="A415" s="96">
        <v>1</v>
      </c>
      <c r="AX415" s="134" t="s">
        <v>5931</v>
      </c>
    </row>
    <row r="416" spans="1:50" x14ac:dyDescent="0.3">
      <c r="A416" s="96">
        <v>1</v>
      </c>
      <c r="AX416" s="133" t="s">
        <v>8460</v>
      </c>
    </row>
    <row r="417" spans="1:50" x14ac:dyDescent="0.3">
      <c r="A417" s="96">
        <v>1</v>
      </c>
      <c r="AX417" s="134" t="s">
        <v>5936</v>
      </c>
    </row>
    <row r="418" spans="1:50" x14ac:dyDescent="0.3">
      <c r="A418" s="96">
        <v>1</v>
      </c>
      <c r="AX418" s="133" t="s">
        <v>3631</v>
      </c>
    </row>
    <row r="419" spans="1:50" x14ac:dyDescent="0.3">
      <c r="A419" s="96">
        <v>1</v>
      </c>
      <c r="AX419" s="134" t="s">
        <v>3636</v>
      </c>
    </row>
    <row r="420" spans="1:50" x14ac:dyDescent="0.3">
      <c r="A420" s="96">
        <v>1</v>
      </c>
      <c r="AX420" s="133" t="s">
        <v>8467</v>
      </c>
    </row>
    <row r="421" spans="1:50" x14ac:dyDescent="0.3">
      <c r="A421" s="96">
        <v>1</v>
      </c>
      <c r="AX421" s="134" t="s">
        <v>3643</v>
      </c>
    </row>
    <row r="422" spans="1:50" x14ac:dyDescent="0.3">
      <c r="A422" s="96">
        <v>1</v>
      </c>
      <c r="AX422" s="133" t="s">
        <v>5943</v>
      </c>
    </row>
    <row r="423" spans="1:50" x14ac:dyDescent="0.3">
      <c r="A423" s="96">
        <v>1</v>
      </c>
      <c r="AX423" s="134" t="s">
        <v>3650</v>
      </c>
    </row>
    <row r="424" spans="1:50" x14ac:dyDescent="0.3">
      <c r="A424" s="96">
        <v>1</v>
      </c>
      <c r="AX424" s="133" t="s">
        <v>3657</v>
      </c>
    </row>
    <row r="425" spans="1:50" x14ac:dyDescent="0.3">
      <c r="A425" s="96">
        <v>1</v>
      </c>
      <c r="AX425" s="134" t="s">
        <v>3663</v>
      </c>
    </row>
    <row r="426" spans="1:50" x14ac:dyDescent="0.3">
      <c r="A426" s="96">
        <v>1</v>
      </c>
      <c r="AX426" s="133" t="s">
        <v>5950</v>
      </c>
    </row>
    <row r="427" spans="1:50" x14ac:dyDescent="0.3">
      <c r="A427" s="96">
        <v>1</v>
      </c>
      <c r="AX427" s="134" t="s">
        <v>3669</v>
      </c>
    </row>
    <row r="428" spans="1:50" x14ac:dyDescent="0.3">
      <c r="A428" s="96">
        <v>1</v>
      </c>
      <c r="AX428" s="133" t="s">
        <v>5959</v>
      </c>
    </row>
    <row r="429" spans="1:50" x14ac:dyDescent="0.3">
      <c r="A429" s="96">
        <v>1</v>
      </c>
      <c r="AX429" s="134" t="s">
        <v>8473</v>
      </c>
    </row>
    <row r="430" spans="1:50" x14ac:dyDescent="0.3">
      <c r="A430" s="96">
        <v>1</v>
      </c>
      <c r="AX430" s="133" t="s">
        <v>3675</v>
      </c>
    </row>
    <row r="431" spans="1:50" x14ac:dyDescent="0.3">
      <c r="A431" s="96">
        <v>1</v>
      </c>
      <c r="AX431" s="134" t="s">
        <v>3680</v>
      </c>
    </row>
    <row r="432" spans="1:50" x14ac:dyDescent="0.3">
      <c r="A432" s="96">
        <v>1</v>
      </c>
      <c r="AX432" s="133" t="s">
        <v>8479</v>
      </c>
    </row>
    <row r="433" spans="1:50" x14ac:dyDescent="0.3">
      <c r="A433" s="96">
        <v>1</v>
      </c>
      <c r="AX433" s="134" t="s">
        <v>8486</v>
      </c>
    </row>
    <row r="434" spans="1:50" x14ac:dyDescent="0.3">
      <c r="A434" s="96">
        <v>1</v>
      </c>
      <c r="AX434" s="133" t="s">
        <v>3688</v>
      </c>
    </row>
    <row r="435" spans="1:50" x14ac:dyDescent="0.3">
      <c r="A435" s="96">
        <v>1</v>
      </c>
      <c r="AX435" s="134" t="s">
        <v>8494</v>
      </c>
    </row>
    <row r="436" spans="1:50" x14ac:dyDescent="0.3">
      <c r="A436" s="96">
        <v>1</v>
      </c>
      <c r="AX436" s="133" t="s">
        <v>5960</v>
      </c>
    </row>
    <row r="437" spans="1:50" x14ac:dyDescent="0.3">
      <c r="A437" s="96">
        <v>1</v>
      </c>
      <c r="AX437" s="134" t="s">
        <v>3695</v>
      </c>
    </row>
    <row r="438" spans="1:50" x14ac:dyDescent="0.3">
      <c r="A438" s="96">
        <v>1</v>
      </c>
      <c r="AX438" s="133" t="s">
        <v>8504</v>
      </c>
    </row>
    <row r="439" spans="1:50" x14ac:dyDescent="0.3">
      <c r="A439" s="96">
        <v>1</v>
      </c>
      <c r="AX439" s="134" t="s">
        <v>8510</v>
      </c>
    </row>
    <row r="440" spans="1:50" x14ac:dyDescent="0.3">
      <c r="A440" s="96">
        <v>1</v>
      </c>
      <c r="AX440" s="133" t="s">
        <v>5967</v>
      </c>
    </row>
    <row r="441" spans="1:50" x14ac:dyDescent="0.3">
      <c r="A441" s="96">
        <v>1</v>
      </c>
      <c r="AX441" s="134" t="s">
        <v>8517</v>
      </c>
    </row>
    <row r="442" spans="1:50" x14ac:dyDescent="0.3">
      <c r="A442" s="96">
        <v>1</v>
      </c>
      <c r="AX442" s="133" t="s">
        <v>3701</v>
      </c>
    </row>
    <row r="443" spans="1:50" x14ac:dyDescent="0.3">
      <c r="A443" s="96">
        <v>1</v>
      </c>
      <c r="AX443" s="134" t="s">
        <v>8524</v>
      </c>
    </row>
    <row r="444" spans="1:50" x14ac:dyDescent="0.3">
      <c r="A444" s="96">
        <v>1</v>
      </c>
      <c r="AX444" s="133" t="s">
        <v>8530</v>
      </c>
    </row>
    <row r="445" spans="1:50" x14ac:dyDescent="0.3">
      <c r="A445" s="96">
        <v>1</v>
      </c>
      <c r="AX445" s="134" t="s">
        <v>3708</v>
      </c>
    </row>
    <row r="446" spans="1:50" x14ac:dyDescent="0.3">
      <c r="A446" s="96">
        <v>1</v>
      </c>
      <c r="AX446" s="133" t="s">
        <v>3715</v>
      </c>
    </row>
    <row r="447" spans="1:50" x14ac:dyDescent="0.3">
      <c r="A447" s="96">
        <v>1</v>
      </c>
      <c r="AX447" s="134" t="s">
        <v>8537</v>
      </c>
    </row>
    <row r="448" spans="1:50" x14ac:dyDescent="0.3">
      <c r="A448" s="96">
        <v>1</v>
      </c>
      <c r="AX448" s="133" t="s">
        <v>3722</v>
      </c>
    </row>
    <row r="449" spans="1:50" x14ac:dyDescent="0.3">
      <c r="A449" s="96">
        <v>1</v>
      </c>
      <c r="AX449" s="134" t="s">
        <v>8543</v>
      </c>
    </row>
    <row r="450" spans="1:50" x14ac:dyDescent="0.3">
      <c r="A450" s="96">
        <v>1</v>
      </c>
      <c r="AX450" s="133" t="s">
        <v>8549</v>
      </c>
    </row>
    <row r="451" spans="1:50" x14ac:dyDescent="0.3">
      <c r="A451" s="96">
        <v>1</v>
      </c>
      <c r="AX451" s="134" t="s">
        <v>8555</v>
      </c>
    </row>
    <row r="452" spans="1:50" x14ac:dyDescent="0.3">
      <c r="A452" s="96">
        <v>1</v>
      </c>
      <c r="AX452" s="133" t="s">
        <v>3728</v>
      </c>
    </row>
    <row r="453" spans="1:50" x14ac:dyDescent="0.3">
      <c r="A453" s="96">
        <v>1</v>
      </c>
      <c r="AX453" s="134" t="s">
        <v>8556</v>
      </c>
    </row>
    <row r="454" spans="1:50" x14ac:dyDescent="0.3">
      <c r="A454" s="96">
        <v>1</v>
      </c>
      <c r="AX454" s="133" t="s">
        <v>3734</v>
      </c>
    </row>
    <row r="455" spans="1:50" x14ac:dyDescent="0.3">
      <c r="A455" s="96">
        <v>1</v>
      </c>
      <c r="AX455" s="134" t="s">
        <v>3741</v>
      </c>
    </row>
    <row r="456" spans="1:50" x14ac:dyDescent="0.3">
      <c r="A456" s="96">
        <v>1</v>
      </c>
      <c r="AX456" s="133" t="s">
        <v>8562</v>
      </c>
    </row>
    <row r="457" spans="1:50" x14ac:dyDescent="0.3">
      <c r="A457" s="96">
        <v>1</v>
      </c>
      <c r="AX457" s="134" t="s">
        <v>5973</v>
      </c>
    </row>
    <row r="458" spans="1:50" x14ac:dyDescent="0.3">
      <c r="A458" s="96">
        <v>1</v>
      </c>
      <c r="AX458" s="133" t="s">
        <v>8568</v>
      </c>
    </row>
    <row r="459" spans="1:50" x14ac:dyDescent="0.3">
      <c r="A459" s="96">
        <v>1</v>
      </c>
      <c r="AX459" s="134" t="s">
        <v>8574</v>
      </c>
    </row>
    <row r="460" spans="1:50" x14ac:dyDescent="0.3">
      <c r="A460" s="96">
        <v>1</v>
      </c>
      <c r="AX460" s="133" t="s">
        <v>5974</v>
      </c>
    </row>
    <row r="461" spans="1:50" x14ac:dyDescent="0.3">
      <c r="A461" s="96">
        <v>1</v>
      </c>
      <c r="AX461" s="134" t="s">
        <v>3747</v>
      </c>
    </row>
    <row r="462" spans="1:50" x14ac:dyDescent="0.3">
      <c r="A462" s="96">
        <v>1</v>
      </c>
      <c r="AX462" s="133" t="s">
        <v>8581</v>
      </c>
    </row>
    <row r="463" spans="1:50" x14ac:dyDescent="0.3">
      <c r="A463" s="96">
        <v>1</v>
      </c>
      <c r="AX463" s="134" t="s">
        <v>5982</v>
      </c>
    </row>
    <row r="464" spans="1:50" x14ac:dyDescent="0.3">
      <c r="A464" s="96">
        <v>1</v>
      </c>
      <c r="AX464" s="133" t="s">
        <v>5987</v>
      </c>
    </row>
    <row r="465" spans="1:50" x14ac:dyDescent="0.3">
      <c r="A465" s="96">
        <v>1</v>
      </c>
      <c r="AX465" s="134" t="s">
        <v>5994</v>
      </c>
    </row>
    <row r="466" spans="1:50" x14ac:dyDescent="0.3">
      <c r="A466" s="96">
        <v>1</v>
      </c>
      <c r="AX466" s="133" t="s">
        <v>8589</v>
      </c>
    </row>
    <row r="467" spans="1:50" x14ac:dyDescent="0.3">
      <c r="A467" s="96">
        <v>1</v>
      </c>
      <c r="AX467" s="134" t="s">
        <v>8598</v>
      </c>
    </row>
    <row r="468" spans="1:50" x14ac:dyDescent="0.3">
      <c r="A468" s="96">
        <v>1</v>
      </c>
      <c r="AX468" s="133" t="s">
        <v>8604</v>
      </c>
    </row>
    <row r="469" spans="1:50" x14ac:dyDescent="0.3">
      <c r="A469" s="96">
        <v>1</v>
      </c>
      <c r="AX469" s="134" t="s">
        <v>8610</v>
      </c>
    </row>
    <row r="470" spans="1:50" x14ac:dyDescent="0.3">
      <c r="A470" s="96">
        <v>1</v>
      </c>
      <c r="AX470" s="133" t="s">
        <v>3753</v>
      </c>
    </row>
    <row r="471" spans="1:50" x14ac:dyDescent="0.3">
      <c r="A471" s="96">
        <v>1</v>
      </c>
      <c r="AX471" s="134" t="s">
        <v>8616</v>
      </c>
    </row>
    <row r="472" spans="1:50" x14ac:dyDescent="0.3">
      <c r="A472" s="96">
        <v>1</v>
      </c>
      <c r="AX472" s="133" t="s">
        <v>8623</v>
      </c>
    </row>
    <row r="473" spans="1:50" x14ac:dyDescent="0.3">
      <c r="A473" s="96">
        <v>1</v>
      </c>
      <c r="AX473" s="134" t="s">
        <v>8631</v>
      </c>
    </row>
    <row r="474" spans="1:50" x14ac:dyDescent="0.3">
      <c r="A474" s="96">
        <v>1</v>
      </c>
      <c r="AX474" s="133" t="s">
        <v>8637</v>
      </c>
    </row>
    <row r="475" spans="1:50" x14ac:dyDescent="0.3">
      <c r="A475" s="96">
        <v>1</v>
      </c>
      <c r="AX475" s="134" t="s">
        <v>3759</v>
      </c>
    </row>
    <row r="476" spans="1:50" x14ac:dyDescent="0.3">
      <c r="A476" s="96">
        <v>1</v>
      </c>
      <c r="AX476" s="133" t="s">
        <v>6001</v>
      </c>
    </row>
    <row r="477" spans="1:50" x14ac:dyDescent="0.3">
      <c r="A477" s="96">
        <v>1</v>
      </c>
      <c r="AX477" s="134" t="s">
        <v>6008</v>
      </c>
    </row>
    <row r="478" spans="1:50" x14ac:dyDescent="0.3">
      <c r="A478" s="96">
        <v>1</v>
      </c>
      <c r="AX478" s="133" t="s">
        <v>8638</v>
      </c>
    </row>
    <row r="479" spans="1:50" x14ac:dyDescent="0.3">
      <c r="A479" s="96">
        <v>1</v>
      </c>
      <c r="AX479" s="134" t="s">
        <v>3767</v>
      </c>
    </row>
    <row r="480" spans="1:50" x14ac:dyDescent="0.3">
      <c r="A480" s="96">
        <v>1</v>
      </c>
      <c r="AX480" s="133" t="s">
        <v>3773</v>
      </c>
    </row>
    <row r="481" spans="1:50" x14ac:dyDescent="0.3">
      <c r="A481" s="96">
        <v>1</v>
      </c>
      <c r="AX481" s="134" t="s">
        <v>8646</v>
      </c>
    </row>
    <row r="482" spans="1:50" x14ac:dyDescent="0.3">
      <c r="A482" s="96">
        <v>1</v>
      </c>
      <c r="AX482" s="133" t="s">
        <v>6014</v>
      </c>
    </row>
    <row r="483" spans="1:50" x14ac:dyDescent="0.3">
      <c r="A483" s="96">
        <v>1</v>
      </c>
      <c r="AX483" s="134" t="s">
        <v>8652</v>
      </c>
    </row>
    <row r="484" spans="1:50" x14ac:dyDescent="0.3">
      <c r="A484" s="96">
        <v>1</v>
      </c>
      <c r="AX484" s="133" t="s">
        <v>8660</v>
      </c>
    </row>
    <row r="485" spans="1:50" x14ac:dyDescent="0.3">
      <c r="A485" s="96">
        <v>1</v>
      </c>
      <c r="AX485" s="134" t="s">
        <v>3780</v>
      </c>
    </row>
    <row r="486" spans="1:50" x14ac:dyDescent="0.3">
      <c r="A486" s="96">
        <v>1</v>
      </c>
      <c r="AX486" s="133" t="s">
        <v>3786</v>
      </c>
    </row>
    <row r="487" spans="1:50" x14ac:dyDescent="0.3">
      <c r="A487" s="96">
        <v>1</v>
      </c>
      <c r="AX487" s="134" t="s">
        <v>6015</v>
      </c>
    </row>
    <row r="488" spans="1:50" x14ac:dyDescent="0.3">
      <c r="A488" s="96">
        <v>1</v>
      </c>
      <c r="AX488" s="133" t="s">
        <v>3792</v>
      </c>
    </row>
    <row r="489" spans="1:50" x14ac:dyDescent="0.3">
      <c r="A489" s="96">
        <v>1</v>
      </c>
      <c r="AX489" s="134" t="s">
        <v>6021</v>
      </c>
    </row>
    <row r="490" spans="1:50" x14ac:dyDescent="0.3">
      <c r="A490" s="96">
        <v>1</v>
      </c>
      <c r="AX490" s="133" t="s">
        <v>8667</v>
      </c>
    </row>
    <row r="491" spans="1:50" x14ac:dyDescent="0.3">
      <c r="A491" s="96">
        <v>1</v>
      </c>
      <c r="AX491" s="134" t="s">
        <v>3800</v>
      </c>
    </row>
    <row r="492" spans="1:50" x14ac:dyDescent="0.3">
      <c r="A492" s="96">
        <v>1</v>
      </c>
      <c r="AX492" s="133" t="s">
        <v>6022</v>
      </c>
    </row>
    <row r="493" spans="1:50" x14ac:dyDescent="0.3">
      <c r="A493" s="96">
        <v>1</v>
      </c>
      <c r="AX493" s="134" t="s">
        <v>6029</v>
      </c>
    </row>
    <row r="494" spans="1:50" x14ac:dyDescent="0.3">
      <c r="A494" s="96">
        <v>1</v>
      </c>
      <c r="AX494" s="133" t="s">
        <v>8673</v>
      </c>
    </row>
    <row r="495" spans="1:50" x14ac:dyDescent="0.3">
      <c r="A495" s="96">
        <v>1</v>
      </c>
      <c r="AX495" s="134" t="s">
        <v>8680</v>
      </c>
    </row>
    <row r="496" spans="1:50" x14ac:dyDescent="0.3">
      <c r="A496" s="96">
        <v>1</v>
      </c>
      <c r="AX496" s="133" t="s">
        <v>8686</v>
      </c>
    </row>
    <row r="497" spans="1:50" x14ac:dyDescent="0.3">
      <c r="A497" s="96">
        <v>1</v>
      </c>
      <c r="AX497" s="134" t="s">
        <v>8694</v>
      </c>
    </row>
    <row r="498" spans="1:50" x14ac:dyDescent="0.3">
      <c r="A498" s="96">
        <v>1</v>
      </c>
      <c r="AX498" s="133" t="s">
        <v>3809</v>
      </c>
    </row>
    <row r="499" spans="1:50" x14ac:dyDescent="0.3">
      <c r="A499" s="96">
        <v>1</v>
      </c>
      <c r="AX499" s="134" t="s">
        <v>3816</v>
      </c>
    </row>
    <row r="500" spans="1:50" x14ac:dyDescent="0.3">
      <c r="A500" s="96">
        <v>1</v>
      </c>
      <c r="AX500" s="133" t="s">
        <v>6035</v>
      </c>
    </row>
    <row r="501" spans="1:50" x14ac:dyDescent="0.3">
      <c r="A501" s="96">
        <v>1</v>
      </c>
      <c r="AX501" s="134" t="s">
        <v>6035</v>
      </c>
    </row>
    <row r="502" spans="1:50" x14ac:dyDescent="0.3">
      <c r="A502" s="96">
        <v>1</v>
      </c>
      <c r="AX502" s="133" t="s">
        <v>3822</v>
      </c>
    </row>
    <row r="503" spans="1:50" x14ac:dyDescent="0.3">
      <c r="A503" s="96">
        <v>1</v>
      </c>
      <c r="AX503" s="134" t="s">
        <v>3829</v>
      </c>
    </row>
    <row r="504" spans="1:50" x14ac:dyDescent="0.3">
      <c r="A504" s="96">
        <v>1</v>
      </c>
      <c r="AX504" s="133" t="s">
        <v>3835</v>
      </c>
    </row>
    <row r="505" spans="1:50" x14ac:dyDescent="0.3">
      <c r="A505" s="96">
        <v>1</v>
      </c>
      <c r="AX505" s="134" t="s">
        <v>3841</v>
      </c>
    </row>
    <row r="506" spans="1:50" x14ac:dyDescent="0.3">
      <c r="A506" s="96">
        <v>1</v>
      </c>
      <c r="AX506" s="133" t="s">
        <v>8701</v>
      </c>
    </row>
    <row r="507" spans="1:50" x14ac:dyDescent="0.3">
      <c r="A507" s="96">
        <v>1</v>
      </c>
      <c r="AX507" s="134" t="s">
        <v>8707</v>
      </c>
    </row>
    <row r="508" spans="1:50" x14ac:dyDescent="0.3">
      <c r="A508" s="96">
        <v>1</v>
      </c>
      <c r="AX508" s="133" t="s">
        <v>3848</v>
      </c>
    </row>
    <row r="509" spans="1:50" x14ac:dyDescent="0.3">
      <c r="A509" s="96">
        <v>1</v>
      </c>
      <c r="AX509" s="134" t="s">
        <v>8714</v>
      </c>
    </row>
    <row r="510" spans="1:50" x14ac:dyDescent="0.3">
      <c r="A510" s="96">
        <v>1</v>
      </c>
      <c r="AX510" s="133" t="s">
        <v>6042</v>
      </c>
    </row>
    <row r="511" spans="1:50" x14ac:dyDescent="0.3">
      <c r="A511" s="96">
        <v>1</v>
      </c>
      <c r="AX511" s="134" t="s">
        <v>6050</v>
      </c>
    </row>
    <row r="512" spans="1:50" x14ac:dyDescent="0.3">
      <c r="A512" s="96">
        <v>1</v>
      </c>
      <c r="AX512" s="133" t="s">
        <v>3855</v>
      </c>
    </row>
    <row r="513" spans="1:50" x14ac:dyDescent="0.3">
      <c r="A513" s="96">
        <v>1</v>
      </c>
      <c r="AX513" s="134" t="s">
        <v>8722</v>
      </c>
    </row>
    <row r="514" spans="1:50" x14ac:dyDescent="0.3">
      <c r="A514" s="96">
        <v>1</v>
      </c>
      <c r="AX514" s="133" t="s">
        <v>8728</v>
      </c>
    </row>
    <row r="515" spans="1:50" x14ac:dyDescent="0.3">
      <c r="A515" s="96">
        <v>1</v>
      </c>
      <c r="AX515" s="134" t="s">
        <v>8733</v>
      </c>
    </row>
    <row r="516" spans="1:50" x14ac:dyDescent="0.3">
      <c r="A516" s="96">
        <v>1</v>
      </c>
      <c r="AX516" s="133" t="s">
        <v>3862</v>
      </c>
    </row>
    <row r="517" spans="1:50" x14ac:dyDescent="0.3">
      <c r="A517" s="96">
        <v>1</v>
      </c>
      <c r="AX517" s="134" t="s">
        <v>3869</v>
      </c>
    </row>
    <row r="518" spans="1:50" x14ac:dyDescent="0.3">
      <c r="A518" s="96">
        <v>1</v>
      </c>
      <c r="AX518" s="133" t="s">
        <v>8740</v>
      </c>
    </row>
    <row r="519" spans="1:50" x14ac:dyDescent="0.3">
      <c r="A519" s="96">
        <v>1</v>
      </c>
      <c r="AX519" s="134" t="s">
        <v>6058</v>
      </c>
    </row>
    <row r="520" spans="1:50" x14ac:dyDescent="0.3">
      <c r="A520" s="96">
        <v>1</v>
      </c>
      <c r="AX520" s="133" t="s">
        <v>6060</v>
      </c>
    </row>
    <row r="521" spans="1:50" x14ac:dyDescent="0.3">
      <c r="A521" s="96">
        <v>1</v>
      </c>
      <c r="AX521" s="134" t="s">
        <v>8747</v>
      </c>
    </row>
    <row r="522" spans="1:50" x14ac:dyDescent="0.3">
      <c r="A522" s="96">
        <v>1</v>
      </c>
      <c r="AX522" s="133" t="s">
        <v>8748</v>
      </c>
    </row>
    <row r="523" spans="1:50" x14ac:dyDescent="0.3">
      <c r="A523" s="96">
        <v>1</v>
      </c>
      <c r="AX523" s="134" t="s">
        <v>6068</v>
      </c>
    </row>
    <row r="524" spans="1:50" x14ac:dyDescent="0.3">
      <c r="A524" s="96">
        <v>1</v>
      </c>
      <c r="AX524" s="133" t="s">
        <v>8754</v>
      </c>
    </row>
    <row r="525" spans="1:50" x14ac:dyDescent="0.3">
      <c r="A525" s="96">
        <v>1</v>
      </c>
      <c r="AX525" s="134" t="s">
        <v>8761</v>
      </c>
    </row>
    <row r="526" spans="1:50" x14ac:dyDescent="0.3">
      <c r="A526" s="96">
        <v>1</v>
      </c>
      <c r="AX526" s="133" t="s">
        <v>6076</v>
      </c>
    </row>
    <row r="527" spans="1:50" x14ac:dyDescent="0.3">
      <c r="A527" s="96">
        <v>1</v>
      </c>
      <c r="AX527" s="134" t="s">
        <v>8768</v>
      </c>
    </row>
    <row r="528" spans="1:50" x14ac:dyDescent="0.3">
      <c r="A528" s="96">
        <v>1</v>
      </c>
      <c r="AX528" s="133" t="s">
        <v>8774</v>
      </c>
    </row>
    <row r="529" spans="1:50" x14ac:dyDescent="0.3">
      <c r="A529" s="96">
        <v>1</v>
      </c>
      <c r="AX529" s="134" t="s">
        <v>3876</v>
      </c>
    </row>
    <row r="530" spans="1:50" x14ac:dyDescent="0.3">
      <c r="A530" s="96">
        <v>1</v>
      </c>
      <c r="AX530" s="133" t="s">
        <v>3883</v>
      </c>
    </row>
    <row r="531" spans="1:50" x14ac:dyDescent="0.3">
      <c r="A531" s="96">
        <v>1</v>
      </c>
      <c r="AX531" s="134" t="s">
        <v>6082</v>
      </c>
    </row>
    <row r="532" spans="1:50" x14ac:dyDescent="0.3">
      <c r="A532" s="96">
        <v>1</v>
      </c>
      <c r="AX532" s="133" t="s">
        <v>3889</v>
      </c>
    </row>
    <row r="533" spans="1:50" x14ac:dyDescent="0.3">
      <c r="A533" s="96">
        <v>1</v>
      </c>
      <c r="AX533" s="134" t="s">
        <v>8780</v>
      </c>
    </row>
    <row r="534" spans="1:50" x14ac:dyDescent="0.3">
      <c r="A534" s="96">
        <v>1</v>
      </c>
      <c r="AX534" s="133" t="s">
        <v>3895</v>
      </c>
    </row>
    <row r="535" spans="1:50" x14ac:dyDescent="0.3">
      <c r="A535" s="96">
        <v>1</v>
      </c>
      <c r="AX535" s="134" t="s">
        <v>3902</v>
      </c>
    </row>
    <row r="536" spans="1:50" x14ac:dyDescent="0.3">
      <c r="A536" s="96">
        <v>1</v>
      </c>
      <c r="AX536" s="133" t="s">
        <v>8786</v>
      </c>
    </row>
    <row r="537" spans="1:50" x14ac:dyDescent="0.3">
      <c r="A537" s="96">
        <v>1</v>
      </c>
      <c r="AX537" s="134" t="s">
        <v>6089</v>
      </c>
    </row>
    <row r="538" spans="1:50" x14ac:dyDescent="0.3">
      <c r="A538" s="96">
        <v>1</v>
      </c>
      <c r="AX538" s="133" t="s">
        <v>8793</v>
      </c>
    </row>
    <row r="539" spans="1:50" x14ac:dyDescent="0.3">
      <c r="A539" s="96">
        <v>1</v>
      </c>
      <c r="AX539" s="134" t="s">
        <v>6090</v>
      </c>
    </row>
    <row r="540" spans="1:50" x14ac:dyDescent="0.3">
      <c r="A540" s="96">
        <v>1</v>
      </c>
      <c r="AX540" s="133" t="s">
        <v>6097</v>
      </c>
    </row>
    <row r="541" spans="1:50" x14ac:dyDescent="0.3">
      <c r="A541" s="96">
        <v>1</v>
      </c>
      <c r="AX541" s="134" t="s">
        <v>8799</v>
      </c>
    </row>
    <row r="542" spans="1:50" x14ac:dyDescent="0.3">
      <c r="A542" s="96">
        <v>1</v>
      </c>
      <c r="AX542" s="133" t="s">
        <v>6103</v>
      </c>
    </row>
    <row r="543" spans="1:50" x14ac:dyDescent="0.3">
      <c r="A543" s="96">
        <v>1</v>
      </c>
      <c r="AX543" s="134" t="s">
        <v>3908</v>
      </c>
    </row>
    <row r="544" spans="1:50" x14ac:dyDescent="0.3">
      <c r="A544" s="96">
        <v>1</v>
      </c>
      <c r="AX544" s="133" t="s">
        <v>3914</v>
      </c>
    </row>
    <row r="545" spans="1:50" x14ac:dyDescent="0.3">
      <c r="A545" s="96">
        <v>1</v>
      </c>
      <c r="AX545" s="134" t="s">
        <v>8805</v>
      </c>
    </row>
    <row r="546" spans="1:50" x14ac:dyDescent="0.3">
      <c r="A546" s="96">
        <v>1</v>
      </c>
      <c r="AX546" s="133" t="s">
        <v>8812</v>
      </c>
    </row>
    <row r="547" spans="1:50" x14ac:dyDescent="0.3">
      <c r="A547" s="96">
        <v>1</v>
      </c>
      <c r="AX547" s="134" t="s">
        <v>3921</v>
      </c>
    </row>
    <row r="548" spans="1:50" x14ac:dyDescent="0.3">
      <c r="A548" s="96">
        <v>1</v>
      </c>
      <c r="AX548" s="133" t="s">
        <v>6109</v>
      </c>
    </row>
    <row r="549" spans="1:50" x14ac:dyDescent="0.3">
      <c r="A549" s="96">
        <v>1</v>
      </c>
      <c r="AX549" s="134" t="s">
        <v>6117</v>
      </c>
    </row>
    <row r="550" spans="1:50" x14ac:dyDescent="0.3">
      <c r="A550" s="96">
        <v>1</v>
      </c>
      <c r="AX550" s="133" t="s">
        <v>8817</v>
      </c>
    </row>
    <row r="551" spans="1:50" x14ac:dyDescent="0.3">
      <c r="A551" s="96">
        <v>1</v>
      </c>
      <c r="AX551" s="134" t="s">
        <v>8818</v>
      </c>
    </row>
    <row r="552" spans="1:50" x14ac:dyDescent="0.3">
      <c r="A552" s="96">
        <v>1</v>
      </c>
      <c r="AX552" s="133" t="s">
        <v>362</v>
      </c>
    </row>
    <row r="553" spans="1:50" x14ac:dyDescent="0.3">
      <c r="A553" s="96">
        <v>1</v>
      </c>
      <c r="AX553" s="134" t="s">
        <v>362</v>
      </c>
    </row>
    <row r="554" spans="1:50" x14ac:dyDescent="0.3">
      <c r="A554" s="96">
        <v>1</v>
      </c>
      <c r="AX554" s="133" t="s">
        <v>8825</v>
      </c>
    </row>
    <row r="555" spans="1:50" x14ac:dyDescent="0.3">
      <c r="A555" s="96">
        <v>1</v>
      </c>
      <c r="AX555" s="134" t="s">
        <v>6124</v>
      </c>
    </row>
    <row r="556" spans="1:50" x14ac:dyDescent="0.3">
      <c r="A556" s="96">
        <v>1</v>
      </c>
      <c r="AX556" s="133" t="s">
        <v>8831</v>
      </c>
    </row>
    <row r="557" spans="1:50" x14ac:dyDescent="0.3">
      <c r="A557" s="96">
        <v>1</v>
      </c>
      <c r="AX557" s="134" t="s">
        <v>8837</v>
      </c>
    </row>
    <row r="558" spans="1:50" x14ac:dyDescent="0.3">
      <c r="A558" s="96">
        <v>1</v>
      </c>
      <c r="AX558" s="133" t="s">
        <v>3928</v>
      </c>
    </row>
    <row r="559" spans="1:50" x14ac:dyDescent="0.3">
      <c r="A559" s="96">
        <v>1</v>
      </c>
      <c r="AX559" s="134" t="s">
        <v>6130</v>
      </c>
    </row>
    <row r="560" spans="1:50" x14ac:dyDescent="0.3">
      <c r="A560" s="96">
        <v>1</v>
      </c>
      <c r="AX560" s="133" t="s">
        <v>6136</v>
      </c>
    </row>
    <row r="561" spans="1:50" x14ac:dyDescent="0.3">
      <c r="A561" s="96">
        <v>1</v>
      </c>
      <c r="AX561" s="134" t="s">
        <v>8843</v>
      </c>
    </row>
    <row r="562" spans="1:50" x14ac:dyDescent="0.3">
      <c r="A562" s="96">
        <v>1</v>
      </c>
      <c r="AX562" s="133" t="s">
        <v>3934</v>
      </c>
    </row>
    <row r="563" spans="1:50" x14ac:dyDescent="0.3">
      <c r="A563" s="96">
        <v>1</v>
      </c>
      <c r="AX563" s="134" t="s">
        <v>3941</v>
      </c>
    </row>
    <row r="564" spans="1:50" x14ac:dyDescent="0.3">
      <c r="A564" s="96">
        <v>1</v>
      </c>
      <c r="AX564" s="133" t="s">
        <v>6142</v>
      </c>
    </row>
    <row r="565" spans="1:50" x14ac:dyDescent="0.3">
      <c r="A565" s="96">
        <v>1</v>
      </c>
      <c r="AX565" s="134" t="s">
        <v>6148</v>
      </c>
    </row>
    <row r="566" spans="1:50" x14ac:dyDescent="0.3">
      <c r="A566" s="96">
        <v>1</v>
      </c>
      <c r="AX566" s="133" t="s">
        <v>8849</v>
      </c>
    </row>
    <row r="567" spans="1:50" x14ac:dyDescent="0.3">
      <c r="A567" s="96">
        <v>1</v>
      </c>
      <c r="AX567" s="134" t="s">
        <v>8855</v>
      </c>
    </row>
    <row r="568" spans="1:50" x14ac:dyDescent="0.3">
      <c r="A568" s="96">
        <v>1</v>
      </c>
      <c r="AX568" s="133" t="s">
        <v>8861</v>
      </c>
    </row>
    <row r="569" spans="1:50" x14ac:dyDescent="0.3">
      <c r="A569" s="96">
        <v>1</v>
      </c>
      <c r="AX569" s="134" t="s">
        <v>8867</v>
      </c>
    </row>
    <row r="570" spans="1:50" x14ac:dyDescent="0.3">
      <c r="A570" s="96">
        <v>1</v>
      </c>
      <c r="AX570" s="133" t="s">
        <v>3948</v>
      </c>
    </row>
    <row r="571" spans="1:50" x14ac:dyDescent="0.3">
      <c r="A571" s="96">
        <v>1</v>
      </c>
      <c r="AX571" s="134" t="s">
        <v>8874</v>
      </c>
    </row>
    <row r="572" spans="1:50" x14ac:dyDescent="0.3">
      <c r="A572" s="96">
        <v>1</v>
      </c>
      <c r="AX572" s="133" t="s">
        <v>6154</v>
      </c>
    </row>
    <row r="573" spans="1:50" x14ac:dyDescent="0.3">
      <c r="A573" s="96">
        <v>1</v>
      </c>
      <c r="AX573" s="134" t="s">
        <v>6160</v>
      </c>
    </row>
    <row r="574" spans="1:50" x14ac:dyDescent="0.3">
      <c r="A574" s="96">
        <v>1</v>
      </c>
      <c r="AX574" s="133" t="s">
        <v>8880</v>
      </c>
    </row>
    <row r="575" spans="1:50" x14ac:dyDescent="0.3">
      <c r="A575" s="96">
        <v>1</v>
      </c>
      <c r="AX575" s="134" t="s">
        <v>3954</v>
      </c>
    </row>
    <row r="576" spans="1:50" x14ac:dyDescent="0.3">
      <c r="A576" s="96">
        <v>1</v>
      </c>
      <c r="AX576" s="133" t="s">
        <v>8886</v>
      </c>
    </row>
    <row r="577" spans="1:50" x14ac:dyDescent="0.3">
      <c r="A577" s="96">
        <v>1</v>
      </c>
      <c r="AX577" s="134" t="s">
        <v>8892</v>
      </c>
    </row>
    <row r="578" spans="1:50" x14ac:dyDescent="0.3">
      <c r="A578" s="96">
        <v>1</v>
      </c>
      <c r="AX578" s="133" t="s">
        <v>3960</v>
      </c>
    </row>
    <row r="579" spans="1:50" x14ac:dyDescent="0.3">
      <c r="A579" s="96">
        <v>1</v>
      </c>
      <c r="AX579" s="134" t="s">
        <v>6168</v>
      </c>
    </row>
    <row r="580" spans="1:50" x14ac:dyDescent="0.3">
      <c r="A580" s="96">
        <v>1</v>
      </c>
      <c r="AX580" s="133" t="s">
        <v>6175</v>
      </c>
    </row>
    <row r="581" spans="1:50" x14ac:dyDescent="0.3">
      <c r="A581" s="96">
        <v>1</v>
      </c>
      <c r="AX581" s="134" t="s">
        <v>8899</v>
      </c>
    </row>
    <row r="582" spans="1:50" x14ac:dyDescent="0.3">
      <c r="A582" s="96">
        <v>1</v>
      </c>
      <c r="AX582" s="133" t="s">
        <v>8905</v>
      </c>
    </row>
    <row r="583" spans="1:50" x14ac:dyDescent="0.3">
      <c r="A583" s="96">
        <v>1</v>
      </c>
      <c r="AX583" s="134" t="s">
        <v>6177</v>
      </c>
    </row>
    <row r="584" spans="1:50" x14ac:dyDescent="0.3">
      <c r="A584" s="96">
        <v>1</v>
      </c>
      <c r="AX584" s="133" t="s">
        <v>6184</v>
      </c>
    </row>
    <row r="585" spans="1:50" x14ac:dyDescent="0.3">
      <c r="A585" s="96">
        <v>1</v>
      </c>
      <c r="AX585" s="134" t="s">
        <v>6190</v>
      </c>
    </row>
    <row r="586" spans="1:50" x14ac:dyDescent="0.3">
      <c r="A586" s="96">
        <v>1</v>
      </c>
      <c r="AX586" s="133" t="s">
        <v>3967</v>
      </c>
    </row>
    <row r="587" spans="1:50" x14ac:dyDescent="0.3">
      <c r="A587" s="96">
        <v>1</v>
      </c>
      <c r="AX587" s="134" t="s">
        <v>3973</v>
      </c>
    </row>
    <row r="588" spans="1:50" x14ac:dyDescent="0.3">
      <c r="A588" s="96">
        <v>1</v>
      </c>
      <c r="AX588" s="133" t="s">
        <v>8912</v>
      </c>
    </row>
    <row r="589" spans="1:50" x14ac:dyDescent="0.3">
      <c r="A589" s="96">
        <v>1</v>
      </c>
      <c r="AX589" s="134" t="s">
        <v>3980</v>
      </c>
    </row>
    <row r="590" spans="1:50" x14ac:dyDescent="0.3">
      <c r="A590" s="96">
        <v>1</v>
      </c>
      <c r="AX590" s="133" t="s">
        <v>6196</v>
      </c>
    </row>
    <row r="591" spans="1:50" x14ac:dyDescent="0.3">
      <c r="A591" s="96">
        <v>1</v>
      </c>
      <c r="AX591" s="134" t="s">
        <v>8918</v>
      </c>
    </row>
    <row r="592" spans="1:50" x14ac:dyDescent="0.3">
      <c r="A592" s="96">
        <v>1</v>
      </c>
      <c r="AX592" s="133" t="s">
        <v>8924</v>
      </c>
    </row>
    <row r="593" spans="1:50" x14ac:dyDescent="0.3">
      <c r="A593" s="96">
        <v>1</v>
      </c>
      <c r="AX593" s="134" t="s">
        <v>3986</v>
      </c>
    </row>
    <row r="594" spans="1:50" x14ac:dyDescent="0.3">
      <c r="A594" s="96">
        <v>1</v>
      </c>
      <c r="AX594" s="133" t="s">
        <v>3993</v>
      </c>
    </row>
    <row r="595" spans="1:50" x14ac:dyDescent="0.3">
      <c r="A595" s="96">
        <v>1</v>
      </c>
      <c r="AX595" s="134" t="s">
        <v>3999</v>
      </c>
    </row>
    <row r="596" spans="1:50" x14ac:dyDescent="0.3">
      <c r="A596" s="96">
        <v>1</v>
      </c>
      <c r="AX596" s="133" t="s">
        <v>8929</v>
      </c>
    </row>
    <row r="597" spans="1:50" x14ac:dyDescent="0.3">
      <c r="A597" s="96">
        <v>1</v>
      </c>
      <c r="AX597" s="134" t="s">
        <v>6202</v>
      </c>
    </row>
    <row r="598" spans="1:50" x14ac:dyDescent="0.3">
      <c r="A598" s="96">
        <v>1</v>
      </c>
      <c r="AX598" s="133" t="s">
        <v>8935</v>
      </c>
    </row>
    <row r="599" spans="1:50" x14ac:dyDescent="0.3">
      <c r="A599" s="96">
        <v>1</v>
      </c>
      <c r="AX599" s="134" t="s">
        <v>6209</v>
      </c>
    </row>
    <row r="600" spans="1:50" x14ac:dyDescent="0.3">
      <c r="A600" s="96">
        <v>1</v>
      </c>
      <c r="AX600" s="133" t="s">
        <v>8942</v>
      </c>
    </row>
    <row r="601" spans="1:50" x14ac:dyDescent="0.3">
      <c r="A601" s="96">
        <v>1</v>
      </c>
      <c r="AX601" s="134" t="s">
        <v>8950</v>
      </c>
    </row>
    <row r="602" spans="1:50" x14ac:dyDescent="0.3">
      <c r="A602" s="96">
        <v>1</v>
      </c>
      <c r="AX602" s="133" t="s">
        <v>6216</v>
      </c>
    </row>
    <row r="603" spans="1:50" x14ac:dyDescent="0.3">
      <c r="A603" s="96">
        <v>1</v>
      </c>
      <c r="AX603" s="134" t="s">
        <v>8955</v>
      </c>
    </row>
    <row r="604" spans="1:50" x14ac:dyDescent="0.3">
      <c r="A604" s="96">
        <v>1</v>
      </c>
      <c r="AX604" s="133" t="s">
        <v>4004</v>
      </c>
    </row>
    <row r="605" spans="1:50" x14ac:dyDescent="0.3">
      <c r="A605" s="96">
        <v>1</v>
      </c>
      <c r="AX605" s="134" t="s">
        <v>378</v>
      </c>
    </row>
    <row r="606" spans="1:50" x14ac:dyDescent="0.3">
      <c r="A606" s="96">
        <v>1</v>
      </c>
      <c r="AX606" s="133" t="s">
        <v>6223</v>
      </c>
    </row>
    <row r="607" spans="1:50" x14ac:dyDescent="0.3">
      <c r="A607" s="96">
        <v>1</v>
      </c>
      <c r="AX607" s="134" t="s">
        <v>8962</v>
      </c>
    </row>
    <row r="608" spans="1:50" x14ac:dyDescent="0.3">
      <c r="A608" s="96">
        <v>1</v>
      </c>
      <c r="AX608" s="133" t="s">
        <v>8969</v>
      </c>
    </row>
    <row r="609" spans="1:50" x14ac:dyDescent="0.3">
      <c r="A609" s="96">
        <v>1</v>
      </c>
      <c r="AX609" s="134" t="s">
        <v>8975</v>
      </c>
    </row>
    <row r="610" spans="1:50" x14ac:dyDescent="0.3">
      <c r="A610" s="96">
        <v>1</v>
      </c>
      <c r="AX610" s="133" t="s">
        <v>4010</v>
      </c>
    </row>
    <row r="611" spans="1:50" x14ac:dyDescent="0.3">
      <c r="A611" s="96">
        <v>1</v>
      </c>
      <c r="AX611" s="134" t="s">
        <v>6229</v>
      </c>
    </row>
    <row r="612" spans="1:50" x14ac:dyDescent="0.3">
      <c r="A612" s="96">
        <v>1</v>
      </c>
      <c r="AX612" s="133" t="s">
        <v>6229</v>
      </c>
    </row>
    <row r="613" spans="1:50" x14ac:dyDescent="0.3">
      <c r="A613" s="96">
        <v>1</v>
      </c>
      <c r="AX613" s="134" t="s">
        <v>4015</v>
      </c>
    </row>
    <row r="614" spans="1:50" x14ac:dyDescent="0.3">
      <c r="A614" s="96">
        <v>1</v>
      </c>
      <c r="AX614" s="133" t="s">
        <v>6236</v>
      </c>
    </row>
    <row r="615" spans="1:50" x14ac:dyDescent="0.3">
      <c r="A615" s="96">
        <v>1</v>
      </c>
      <c r="AX615" s="134" t="s">
        <v>6236</v>
      </c>
    </row>
    <row r="616" spans="1:50" x14ac:dyDescent="0.3">
      <c r="A616" s="96">
        <v>1</v>
      </c>
      <c r="AX616" s="133" t="s">
        <v>6242</v>
      </c>
    </row>
    <row r="617" spans="1:50" x14ac:dyDescent="0.3">
      <c r="A617" s="96">
        <v>1</v>
      </c>
      <c r="AX617" s="134" t="s">
        <v>8982</v>
      </c>
    </row>
    <row r="618" spans="1:50" x14ac:dyDescent="0.3">
      <c r="A618" s="96">
        <v>1</v>
      </c>
      <c r="AX618" s="133" t="s">
        <v>8983</v>
      </c>
    </row>
    <row r="619" spans="1:50" x14ac:dyDescent="0.3">
      <c r="A619" s="96">
        <v>1</v>
      </c>
      <c r="AX619" s="134" t="s">
        <v>6248</v>
      </c>
    </row>
    <row r="620" spans="1:50" x14ac:dyDescent="0.3">
      <c r="A620" s="96">
        <v>1</v>
      </c>
      <c r="AX620" s="133" t="s">
        <v>4022</v>
      </c>
    </row>
    <row r="621" spans="1:50" x14ac:dyDescent="0.3">
      <c r="A621" s="96">
        <v>1</v>
      </c>
      <c r="AX621" s="134" t="s">
        <v>8984</v>
      </c>
    </row>
    <row r="622" spans="1:50" x14ac:dyDescent="0.3">
      <c r="A622" s="96">
        <v>1</v>
      </c>
      <c r="AX622" s="133" t="s">
        <v>6249</v>
      </c>
    </row>
    <row r="623" spans="1:50" x14ac:dyDescent="0.3">
      <c r="A623" s="96">
        <v>1</v>
      </c>
      <c r="AX623" s="134" t="s">
        <v>6255</v>
      </c>
    </row>
    <row r="624" spans="1:50" x14ac:dyDescent="0.3">
      <c r="A624" s="96">
        <v>1</v>
      </c>
      <c r="AX624" s="133" t="s">
        <v>6256</v>
      </c>
    </row>
    <row r="625" spans="1:50" x14ac:dyDescent="0.3">
      <c r="A625" s="96">
        <v>1</v>
      </c>
      <c r="AX625" s="134" t="s">
        <v>4029</v>
      </c>
    </row>
    <row r="626" spans="1:50" x14ac:dyDescent="0.3">
      <c r="A626" s="96">
        <v>1</v>
      </c>
      <c r="AX626" s="133" t="s">
        <v>4036</v>
      </c>
    </row>
    <row r="627" spans="1:50" x14ac:dyDescent="0.3">
      <c r="A627" s="96">
        <v>1</v>
      </c>
      <c r="AX627" s="134" t="s">
        <v>8990</v>
      </c>
    </row>
    <row r="628" spans="1:50" x14ac:dyDescent="0.3">
      <c r="A628" s="96">
        <v>1</v>
      </c>
      <c r="AX628" s="133" t="s">
        <v>4043</v>
      </c>
    </row>
    <row r="629" spans="1:50" x14ac:dyDescent="0.3">
      <c r="A629" s="96">
        <v>1</v>
      </c>
      <c r="AX629" s="134" t="s">
        <v>8996</v>
      </c>
    </row>
    <row r="630" spans="1:50" x14ac:dyDescent="0.3">
      <c r="A630" s="96">
        <v>1</v>
      </c>
      <c r="AX630" s="133" t="s">
        <v>6263</v>
      </c>
    </row>
    <row r="631" spans="1:50" x14ac:dyDescent="0.3">
      <c r="A631" s="96">
        <v>1</v>
      </c>
      <c r="AX631" s="134" t="s">
        <v>9002</v>
      </c>
    </row>
    <row r="632" spans="1:50" x14ac:dyDescent="0.3">
      <c r="A632" s="96">
        <v>1</v>
      </c>
      <c r="AX632" s="133" t="s">
        <v>9008</v>
      </c>
    </row>
    <row r="633" spans="1:50" x14ac:dyDescent="0.3">
      <c r="A633" s="96">
        <v>1</v>
      </c>
      <c r="AX633" s="134" t="s">
        <v>4049</v>
      </c>
    </row>
    <row r="634" spans="1:50" x14ac:dyDescent="0.3">
      <c r="A634" s="96">
        <v>1</v>
      </c>
      <c r="AX634" s="133" t="s">
        <v>9016</v>
      </c>
    </row>
    <row r="635" spans="1:50" x14ac:dyDescent="0.3">
      <c r="A635" s="96">
        <v>1</v>
      </c>
      <c r="AX635" s="134" t="s">
        <v>9022</v>
      </c>
    </row>
    <row r="636" spans="1:50" x14ac:dyDescent="0.3">
      <c r="A636" s="96">
        <v>1</v>
      </c>
      <c r="AX636" s="133" t="s">
        <v>6268</v>
      </c>
    </row>
    <row r="637" spans="1:50" x14ac:dyDescent="0.3">
      <c r="A637" s="96">
        <v>1</v>
      </c>
      <c r="AX637" s="134" t="s">
        <v>389</v>
      </c>
    </row>
    <row r="638" spans="1:50" x14ac:dyDescent="0.3">
      <c r="A638" s="96">
        <v>1</v>
      </c>
      <c r="AX638" s="133" t="s">
        <v>6275</v>
      </c>
    </row>
    <row r="639" spans="1:50" x14ac:dyDescent="0.3">
      <c r="A639" s="96">
        <v>1</v>
      </c>
      <c r="AX639" s="134" t="s">
        <v>6282</v>
      </c>
    </row>
    <row r="640" spans="1:50" x14ac:dyDescent="0.3">
      <c r="A640" s="96">
        <v>1</v>
      </c>
      <c r="AX640" s="133" t="s">
        <v>2891</v>
      </c>
    </row>
    <row r="641" spans="1:50" x14ac:dyDescent="0.3">
      <c r="A641" s="96">
        <v>1</v>
      </c>
      <c r="AX641" s="134" t="s">
        <v>9028</v>
      </c>
    </row>
    <row r="642" spans="1:50" x14ac:dyDescent="0.3">
      <c r="A642" s="96">
        <v>1</v>
      </c>
      <c r="AX642" s="133" t="s">
        <v>4054</v>
      </c>
    </row>
    <row r="643" spans="1:50" x14ac:dyDescent="0.3">
      <c r="A643" s="96">
        <v>1</v>
      </c>
      <c r="AX643" s="134" t="s">
        <v>9035</v>
      </c>
    </row>
    <row r="644" spans="1:50" x14ac:dyDescent="0.3">
      <c r="A644" s="96">
        <v>1</v>
      </c>
      <c r="AX644" s="133" t="s">
        <v>4060</v>
      </c>
    </row>
    <row r="645" spans="1:50" x14ac:dyDescent="0.3">
      <c r="A645" s="96">
        <v>1</v>
      </c>
      <c r="AX645" s="134" t="s">
        <v>9046</v>
      </c>
    </row>
    <row r="646" spans="1:50" x14ac:dyDescent="0.3">
      <c r="A646" s="96">
        <v>1</v>
      </c>
      <c r="AX646" s="133" t="s">
        <v>9052</v>
      </c>
    </row>
    <row r="647" spans="1:50" x14ac:dyDescent="0.3">
      <c r="A647" s="96">
        <v>1</v>
      </c>
      <c r="AX647" s="134" t="s">
        <v>4066</v>
      </c>
    </row>
    <row r="648" spans="1:50" x14ac:dyDescent="0.3">
      <c r="A648" s="96">
        <v>1</v>
      </c>
      <c r="AX648" s="133" t="s">
        <v>4073</v>
      </c>
    </row>
    <row r="649" spans="1:50" x14ac:dyDescent="0.3">
      <c r="A649" s="96">
        <v>1</v>
      </c>
      <c r="AX649" s="134" t="s">
        <v>9058</v>
      </c>
    </row>
    <row r="650" spans="1:50" x14ac:dyDescent="0.3">
      <c r="A650" s="96">
        <v>1</v>
      </c>
      <c r="AX650" s="133" t="s">
        <v>827</v>
      </c>
    </row>
    <row r="651" spans="1:50" x14ac:dyDescent="0.3">
      <c r="A651" s="96">
        <v>1</v>
      </c>
      <c r="AX651" s="134" t="s">
        <v>9064</v>
      </c>
    </row>
    <row r="652" spans="1:50" x14ac:dyDescent="0.3">
      <c r="A652" s="96">
        <v>1</v>
      </c>
      <c r="AX652" s="133" t="s">
        <v>4078</v>
      </c>
    </row>
    <row r="653" spans="1:50" x14ac:dyDescent="0.3">
      <c r="A653" s="96">
        <v>1</v>
      </c>
      <c r="AX653" s="134" t="s">
        <v>6290</v>
      </c>
    </row>
    <row r="654" spans="1:50" x14ac:dyDescent="0.3">
      <c r="A654" s="96">
        <v>1</v>
      </c>
      <c r="AX654" s="133" t="s">
        <v>4084</v>
      </c>
    </row>
    <row r="655" spans="1:50" x14ac:dyDescent="0.3">
      <c r="A655" s="96">
        <v>1</v>
      </c>
      <c r="AX655" s="134" t="s">
        <v>6298</v>
      </c>
    </row>
    <row r="656" spans="1:50" x14ac:dyDescent="0.3">
      <c r="A656" s="96">
        <v>1</v>
      </c>
      <c r="AX656" s="133" t="s">
        <v>9066</v>
      </c>
    </row>
    <row r="657" spans="1:50" x14ac:dyDescent="0.3">
      <c r="A657" s="96">
        <v>1</v>
      </c>
      <c r="AX657" s="134" t="s">
        <v>4090</v>
      </c>
    </row>
    <row r="658" spans="1:50" x14ac:dyDescent="0.3">
      <c r="A658" s="96">
        <v>1</v>
      </c>
      <c r="AX658" s="133" t="s">
        <v>6303</v>
      </c>
    </row>
    <row r="659" spans="1:50" x14ac:dyDescent="0.3">
      <c r="A659" s="96">
        <v>1</v>
      </c>
      <c r="AX659" s="134" t="s">
        <v>9072</v>
      </c>
    </row>
    <row r="660" spans="1:50" x14ac:dyDescent="0.3">
      <c r="A660" s="96">
        <v>1</v>
      </c>
      <c r="AX660" s="133" t="s">
        <v>6309</v>
      </c>
    </row>
    <row r="661" spans="1:50" x14ac:dyDescent="0.3">
      <c r="A661" s="96">
        <v>1</v>
      </c>
      <c r="AX661" s="134" t="s">
        <v>9078</v>
      </c>
    </row>
    <row r="662" spans="1:50" x14ac:dyDescent="0.3">
      <c r="A662" s="96">
        <v>1</v>
      </c>
      <c r="AX662" s="133" t="s">
        <v>9084</v>
      </c>
    </row>
    <row r="663" spans="1:50" x14ac:dyDescent="0.3">
      <c r="A663" s="96">
        <v>1</v>
      </c>
      <c r="AX663" s="134" t="s">
        <v>6316</v>
      </c>
    </row>
    <row r="664" spans="1:50" x14ac:dyDescent="0.3">
      <c r="A664" s="96">
        <v>1</v>
      </c>
      <c r="AX664" s="133" t="s">
        <v>9091</v>
      </c>
    </row>
    <row r="665" spans="1:50" x14ac:dyDescent="0.3">
      <c r="A665" s="96">
        <v>1</v>
      </c>
      <c r="AX665" s="134" t="s">
        <v>4095</v>
      </c>
    </row>
    <row r="666" spans="1:50" x14ac:dyDescent="0.3">
      <c r="A666" s="96">
        <v>1</v>
      </c>
      <c r="AX666" s="133" t="s">
        <v>6323</v>
      </c>
    </row>
    <row r="667" spans="1:50" x14ac:dyDescent="0.3">
      <c r="A667" s="96">
        <v>1</v>
      </c>
      <c r="AX667" s="134" t="s">
        <v>4102</v>
      </c>
    </row>
    <row r="668" spans="1:50" x14ac:dyDescent="0.3">
      <c r="A668" s="96">
        <v>1</v>
      </c>
      <c r="AX668" s="133" t="s">
        <v>9097</v>
      </c>
    </row>
    <row r="669" spans="1:50" x14ac:dyDescent="0.3">
      <c r="A669" s="96">
        <v>1</v>
      </c>
      <c r="AX669" s="134" t="s">
        <v>6329</v>
      </c>
    </row>
    <row r="670" spans="1:50" x14ac:dyDescent="0.3">
      <c r="A670" s="96">
        <v>1</v>
      </c>
      <c r="AX670" s="133" t="s">
        <v>9104</v>
      </c>
    </row>
    <row r="671" spans="1:50" x14ac:dyDescent="0.3">
      <c r="A671" s="96">
        <v>1</v>
      </c>
      <c r="AX671" s="134" t="s">
        <v>6336</v>
      </c>
    </row>
    <row r="672" spans="1:50" x14ac:dyDescent="0.3">
      <c r="A672" s="96">
        <v>1</v>
      </c>
      <c r="AX672" s="133" t="s">
        <v>9111</v>
      </c>
    </row>
    <row r="673" spans="1:50" x14ac:dyDescent="0.3">
      <c r="A673" s="96">
        <v>1</v>
      </c>
      <c r="AX673" s="134" t="s">
        <v>4108</v>
      </c>
    </row>
    <row r="674" spans="1:50" x14ac:dyDescent="0.3">
      <c r="A674" s="96">
        <v>1</v>
      </c>
      <c r="AX674" s="133" t="s">
        <v>6342</v>
      </c>
    </row>
    <row r="675" spans="1:50" x14ac:dyDescent="0.3">
      <c r="A675" s="96">
        <v>1</v>
      </c>
      <c r="AX675" s="134" t="s">
        <v>6349</v>
      </c>
    </row>
    <row r="676" spans="1:50" x14ac:dyDescent="0.3">
      <c r="A676" s="96">
        <v>1</v>
      </c>
      <c r="AX676" s="133" t="s">
        <v>6356</v>
      </c>
    </row>
    <row r="677" spans="1:50" x14ac:dyDescent="0.3">
      <c r="A677" s="96">
        <v>1</v>
      </c>
      <c r="AX677" s="134" t="s">
        <v>9117</v>
      </c>
    </row>
    <row r="678" spans="1:50" x14ac:dyDescent="0.3">
      <c r="A678" s="96">
        <v>1</v>
      </c>
      <c r="AX678" s="133" t="s">
        <v>6357</v>
      </c>
    </row>
    <row r="679" spans="1:50" x14ac:dyDescent="0.3">
      <c r="A679" s="96">
        <v>1</v>
      </c>
      <c r="AX679" s="134" t="s">
        <v>9123</v>
      </c>
    </row>
    <row r="680" spans="1:50" x14ac:dyDescent="0.3">
      <c r="A680" s="96">
        <v>1</v>
      </c>
      <c r="AX680" s="133" t="s">
        <v>9129</v>
      </c>
    </row>
    <row r="681" spans="1:50" x14ac:dyDescent="0.3">
      <c r="A681" s="96">
        <v>1</v>
      </c>
      <c r="AX681" s="134" t="s">
        <v>9135</v>
      </c>
    </row>
    <row r="682" spans="1:50" x14ac:dyDescent="0.3">
      <c r="A682" s="96">
        <v>1</v>
      </c>
      <c r="AX682" s="133" t="s">
        <v>4114</v>
      </c>
    </row>
    <row r="683" spans="1:50" x14ac:dyDescent="0.3">
      <c r="A683" s="96">
        <v>1</v>
      </c>
      <c r="AX683" s="134" t="s">
        <v>9142</v>
      </c>
    </row>
    <row r="684" spans="1:50" x14ac:dyDescent="0.3">
      <c r="A684" s="96">
        <v>1</v>
      </c>
      <c r="AX684" s="133" t="s">
        <v>6363</v>
      </c>
    </row>
    <row r="685" spans="1:50" x14ac:dyDescent="0.3">
      <c r="A685" s="96">
        <v>1</v>
      </c>
      <c r="AX685" s="134" t="s">
        <v>4122</v>
      </c>
    </row>
    <row r="686" spans="1:50" x14ac:dyDescent="0.3">
      <c r="A686" s="96">
        <v>1</v>
      </c>
      <c r="AX686" s="133" t="s">
        <v>6368</v>
      </c>
    </row>
    <row r="687" spans="1:50" x14ac:dyDescent="0.3">
      <c r="A687" s="96">
        <v>1</v>
      </c>
      <c r="AX687" s="134" t="s">
        <v>9148</v>
      </c>
    </row>
    <row r="688" spans="1:50" x14ac:dyDescent="0.3">
      <c r="A688" s="96">
        <v>1</v>
      </c>
      <c r="AX688" s="133" t="s">
        <v>884</v>
      </c>
    </row>
    <row r="689" spans="1:50" x14ac:dyDescent="0.3">
      <c r="A689" s="96">
        <v>1</v>
      </c>
      <c r="AX689" s="134" t="s">
        <v>4128</v>
      </c>
    </row>
    <row r="690" spans="1:50" x14ac:dyDescent="0.3">
      <c r="A690" s="96">
        <v>1</v>
      </c>
      <c r="AX690" s="133" t="s">
        <v>6374</v>
      </c>
    </row>
    <row r="691" spans="1:50" x14ac:dyDescent="0.3">
      <c r="A691" s="96">
        <v>1</v>
      </c>
      <c r="AX691" s="134" t="s">
        <v>6380</v>
      </c>
    </row>
    <row r="692" spans="1:50" x14ac:dyDescent="0.3">
      <c r="A692" s="96">
        <v>1</v>
      </c>
      <c r="AX692" s="133" t="s">
        <v>9153</v>
      </c>
    </row>
    <row r="693" spans="1:50" x14ac:dyDescent="0.3">
      <c r="A693" s="96">
        <v>1</v>
      </c>
      <c r="AX693" s="134" t="s">
        <v>4135</v>
      </c>
    </row>
    <row r="694" spans="1:50" x14ac:dyDescent="0.3">
      <c r="A694" s="96">
        <v>1</v>
      </c>
      <c r="AX694" s="133" t="s">
        <v>9159</v>
      </c>
    </row>
    <row r="695" spans="1:50" x14ac:dyDescent="0.3">
      <c r="A695" s="96">
        <v>1</v>
      </c>
      <c r="AX695" s="134" t="s">
        <v>9166</v>
      </c>
    </row>
    <row r="696" spans="1:50" x14ac:dyDescent="0.3">
      <c r="A696" s="96">
        <v>1</v>
      </c>
      <c r="AX696" s="133" t="s">
        <v>6386</v>
      </c>
    </row>
    <row r="697" spans="1:50" x14ac:dyDescent="0.3">
      <c r="A697" s="96">
        <v>1</v>
      </c>
      <c r="AX697" s="134" t="s">
        <v>4141</v>
      </c>
    </row>
    <row r="698" spans="1:50" x14ac:dyDescent="0.3">
      <c r="A698" s="96">
        <v>1</v>
      </c>
      <c r="AX698" s="133" t="s">
        <v>9173</v>
      </c>
    </row>
    <row r="699" spans="1:50" x14ac:dyDescent="0.3">
      <c r="A699" s="96">
        <v>1</v>
      </c>
      <c r="AX699" s="134" t="s">
        <v>6387</v>
      </c>
    </row>
    <row r="700" spans="1:50" x14ac:dyDescent="0.3">
      <c r="A700" s="96">
        <v>1</v>
      </c>
      <c r="AX700" s="133" t="s">
        <v>9180</v>
      </c>
    </row>
    <row r="701" spans="1:50" x14ac:dyDescent="0.3">
      <c r="A701" s="96">
        <v>1</v>
      </c>
      <c r="AX701" s="134" t="s">
        <v>6394</v>
      </c>
    </row>
    <row r="702" spans="1:50" x14ac:dyDescent="0.3">
      <c r="A702" s="96">
        <v>1</v>
      </c>
      <c r="AX702" s="133" t="s">
        <v>9181</v>
      </c>
    </row>
    <row r="703" spans="1:50" x14ac:dyDescent="0.3">
      <c r="A703" s="96">
        <v>1</v>
      </c>
      <c r="AX703" s="134" t="s">
        <v>9182</v>
      </c>
    </row>
    <row r="704" spans="1:50" x14ac:dyDescent="0.3">
      <c r="A704" s="96">
        <v>1</v>
      </c>
      <c r="AX704" s="133" t="s">
        <v>4147</v>
      </c>
    </row>
    <row r="705" spans="1:50" x14ac:dyDescent="0.3">
      <c r="A705" s="96">
        <v>1</v>
      </c>
      <c r="AX705" s="134" t="s">
        <v>9189</v>
      </c>
    </row>
    <row r="706" spans="1:50" x14ac:dyDescent="0.3">
      <c r="A706" s="96">
        <v>1</v>
      </c>
      <c r="AX706" s="133" t="s">
        <v>4154</v>
      </c>
    </row>
    <row r="707" spans="1:50" x14ac:dyDescent="0.3">
      <c r="A707" s="96">
        <v>1</v>
      </c>
      <c r="AX707" s="134" t="s">
        <v>6400</v>
      </c>
    </row>
    <row r="708" spans="1:50" x14ac:dyDescent="0.3">
      <c r="A708" s="96">
        <v>1</v>
      </c>
      <c r="AX708" s="133" t="s">
        <v>4159</v>
      </c>
    </row>
    <row r="709" spans="1:50" x14ac:dyDescent="0.3">
      <c r="A709" s="96">
        <v>1</v>
      </c>
      <c r="AX709" s="134" t="s">
        <v>9195</v>
      </c>
    </row>
    <row r="710" spans="1:50" x14ac:dyDescent="0.3">
      <c r="A710" s="96">
        <v>1</v>
      </c>
      <c r="AX710" s="133" t="s">
        <v>398</v>
      </c>
    </row>
    <row r="711" spans="1:50" x14ac:dyDescent="0.3">
      <c r="A711" s="96">
        <v>1</v>
      </c>
      <c r="AX711" s="134" t="s">
        <v>9200</v>
      </c>
    </row>
    <row r="712" spans="1:50" x14ac:dyDescent="0.3">
      <c r="A712" s="96">
        <v>1</v>
      </c>
      <c r="AX712" s="133" t="s">
        <v>4165</v>
      </c>
    </row>
    <row r="713" spans="1:50" x14ac:dyDescent="0.3">
      <c r="A713" s="96">
        <v>1</v>
      </c>
      <c r="AX713" s="134" t="s">
        <v>9208</v>
      </c>
    </row>
    <row r="714" spans="1:50" x14ac:dyDescent="0.3">
      <c r="A714" s="96">
        <v>1</v>
      </c>
      <c r="AX714" s="133" t="s">
        <v>6410</v>
      </c>
    </row>
    <row r="715" spans="1:50" x14ac:dyDescent="0.3">
      <c r="A715" s="96">
        <v>1</v>
      </c>
      <c r="AX715" s="134" t="s">
        <v>4170</v>
      </c>
    </row>
    <row r="716" spans="1:50" x14ac:dyDescent="0.3">
      <c r="A716" s="96">
        <v>1</v>
      </c>
      <c r="AX716" s="133" t="s">
        <v>399</v>
      </c>
    </row>
    <row r="717" spans="1:50" x14ac:dyDescent="0.3">
      <c r="A717" s="96">
        <v>1</v>
      </c>
      <c r="AX717" s="134" t="s">
        <v>6411</v>
      </c>
    </row>
    <row r="718" spans="1:50" x14ac:dyDescent="0.3">
      <c r="A718" s="96">
        <v>1</v>
      </c>
      <c r="AX718" s="133" t="s">
        <v>4177</v>
      </c>
    </row>
    <row r="719" spans="1:50" x14ac:dyDescent="0.3">
      <c r="A719" s="96">
        <v>1</v>
      </c>
      <c r="AX719" s="134" t="s">
        <v>4184</v>
      </c>
    </row>
    <row r="720" spans="1:50" x14ac:dyDescent="0.3">
      <c r="A720" s="96">
        <v>1</v>
      </c>
      <c r="AX720" s="133" t="s">
        <v>9213</v>
      </c>
    </row>
    <row r="721" spans="1:50" x14ac:dyDescent="0.3">
      <c r="A721" s="96">
        <v>1</v>
      </c>
      <c r="AX721" s="134" t="s">
        <v>9220</v>
      </c>
    </row>
    <row r="722" spans="1:50" x14ac:dyDescent="0.3">
      <c r="A722" s="96">
        <v>1</v>
      </c>
      <c r="AX722" s="133" t="s">
        <v>9227</v>
      </c>
    </row>
    <row r="723" spans="1:50" x14ac:dyDescent="0.3">
      <c r="A723" s="96">
        <v>1</v>
      </c>
      <c r="AX723" s="134" t="s">
        <v>4191</v>
      </c>
    </row>
    <row r="724" spans="1:50" x14ac:dyDescent="0.3">
      <c r="A724" s="96">
        <v>1</v>
      </c>
      <c r="AX724" s="133" t="s">
        <v>9233</v>
      </c>
    </row>
    <row r="725" spans="1:50" x14ac:dyDescent="0.3">
      <c r="A725" s="96">
        <v>1</v>
      </c>
      <c r="AX725" s="134" t="s">
        <v>9239</v>
      </c>
    </row>
    <row r="726" spans="1:50" x14ac:dyDescent="0.3">
      <c r="A726" s="96">
        <v>1</v>
      </c>
      <c r="AX726" s="133" t="s">
        <v>9245</v>
      </c>
    </row>
    <row r="727" spans="1:50" x14ac:dyDescent="0.3">
      <c r="A727" s="96">
        <v>1</v>
      </c>
      <c r="AX727" s="134" t="s">
        <v>9252</v>
      </c>
    </row>
    <row r="728" spans="1:50" x14ac:dyDescent="0.3">
      <c r="A728" s="96">
        <v>1</v>
      </c>
      <c r="AX728" s="133" t="s">
        <v>9258</v>
      </c>
    </row>
    <row r="729" spans="1:50" x14ac:dyDescent="0.3">
      <c r="A729" s="96">
        <v>1</v>
      </c>
      <c r="AX729" s="134" t="s">
        <v>6420</v>
      </c>
    </row>
    <row r="730" spans="1:50" x14ac:dyDescent="0.3">
      <c r="A730" s="96">
        <v>1</v>
      </c>
      <c r="AX730" s="133" t="s">
        <v>4198</v>
      </c>
    </row>
    <row r="731" spans="1:50" x14ac:dyDescent="0.3">
      <c r="A731" s="96">
        <v>1</v>
      </c>
      <c r="AX731" s="134" t="s">
        <v>6428</v>
      </c>
    </row>
    <row r="732" spans="1:50" x14ac:dyDescent="0.3">
      <c r="A732" s="96">
        <v>1</v>
      </c>
      <c r="AX732" s="133" t="s">
        <v>9265</v>
      </c>
    </row>
    <row r="733" spans="1:50" x14ac:dyDescent="0.3">
      <c r="A733" s="96">
        <v>1</v>
      </c>
      <c r="AX733" s="134" t="s">
        <v>9271</v>
      </c>
    </row>
    <row r="734" spans="1:50" x14ac:dyDescent="0.3">
      <c r="A734" s="96">
        <v>1</v>
      </c>
      <c r="AX734" s="133" t="s">
        <v>9272</v>
      </c>
    </row>
    <row r="735" spans="1:50" x14ac:dyDescent="0.3">
      <c r="A735" s="96">
        <v>1</v>
      </c>
      <c r="AX735" s="134" t="s">
        <v>4203</v>
      </c>
    </row>
    <row r="736" spans="1:50" x14ac:dyDescent="0.3">
      <c r="A736" s="96">
        <v>1</v>
      </c>
      <c r="AX736" s="133" t="s">
        <v>4210</v>
      </c>
    </row>
    <row r="737" spans="1:50" x14ac:dyDescent="0.3">
      <c r="A737" s="96">
        <v>1</v>
      </c>
      <c r="AX737" s="134" t="s">
        <v>9279</v>
      </c>
    </row>
    <row r="738" spans="1:50" x14ac:dyDescent="0.3">
      <c r="A738" s="96">
        <v>1</v>
      </c>
      <c r="AX738" s="133" t="s">
        <v>4217</v>
      </c>
    </row>
    <row r="739" spans="1:50" x14ac:dyDescent="0.3">
      <c r="A739" s="96">
        <v>1</v>
      </c>
      <c r="AX739" s="134" t="s">
        <v>6435</v>
      </c>
    </row>
    <row r="740" spans="1:50" x14ac:dyDescent="0.3">
      <c r="A740" s="96">
        <v>1</v>
      </c>
      <c r="AX740" s="133" t="s">
        <v>9285</v>
      </c>
    </row>
    <row r="741" spans="1:50" x14ac:dyDescent="0.3">
      <c r="A741" s="96">
        <v>1</v>
      </c>
      <c r="AX741" s="134" t="s">
        <v>4223</v>
      </c>
    </row>
    <row r="742" spans="1:50" x14ac:dyDescent="0.3">
      <c r="A742" s="96">
        <v>1</v>
      </c>
      <c r="AX742" s="133" t="s">
        <v>6443</v>
      </c>
    </row>
    <row r="743" spans="1:50" x14ac:dyDescent="0.3">
      <c r="A743" s="96">
        <v>1</v>
      </c>
      <c r="AX743" s="134" t="s">
        <v>6444</v>
      </c>
    </row>
    <row r="744" spans="1:50" x14ac:dyDescent="0.3">
      <c r="A744" s="96">
        <v>1</v>
      </c>
      <c r="AX744" s="133" t="s">
        <v>4230</v>
      </c>
    </row>
    <row r="745" spans="1:50" x14ac:dyDescent="0.3">
      <c r="A745" s="96">
        <v>1</v>
      </c>
      <c r="AX745" s="134" t="s">
        <v>4237</v>
      </c>
    </row>
    <row r="746" spans="1:50" x14ac:dyDescent="0.3">
      <c r="A746" s="96">
        <v>1</v>
      </c>
      <c r="AX746" s="133" t="s">
        <v>6451</v>
      </c>
    </row>
    <row r="747" spans="1:50" x14ac:dyDescent="0.3">
      <c r="A747" s="96">
        <v>1</v>
      </c>
      <c r="AX747" s="134" t="s">
        <v>4243</v>
      </c>
    </row>
    <row r="748" spans="1:50" x14ac:dyDescent="0.3">
      <c r="A748" s="96">
        <v>1</v>
      </c>
      <c r="AX748" s="133" t="s">
        <v>4250</v>
      </c>
    </row>
    <row r="749" spans="1:50" x14ac:dyDescent="0.3">
      <c r="A749" s="96">
        <v>1</v>
      </c>
      <c r="AX749" s="134" t="s">
        <v>4253</v>
      </c>
    </row>
    <row r="750" spans="1:50" x14ac:dyDescent="0.3">
      <c r="A750" s="96">
        <v>1</v>
      </c>
      <c r="AX750" s="133" t="s">
        <v>6457</v>
      </c>
    </row>
    <row r="751" spans="1:50" x14ac:dyDescent="0.3">
      <c r="A751" s="96">
        <v>1</v>
      </c>
      <c r="AX751" s="134" t="s">
        <v>4258</v>
      </c>
    </row>
    <row r="752" spans="1:50" x14ac:dyDescent="0.3">
      <c r="A752" s="96">
        <v>1</v>
      </c>
      <c r="AX752" s="133" t="s">
        <v>9286</v>
      </c>
    </row>
    <row r="753" spans="1:50" x14ac:dyDescent="0.3">
      <c r="A753" s="96">
        <v>1</v>
      </c>
      <c r="AX753" s="134" t="s">
        <v>4266</v>
      </c>
    </row>
    <row r="754" spans="1:50" x14ac:dyDescent="0.3">
      <c r="A754" s="96">
        <v>1</v>
      </c>
      <c r="AX754" s="133" t="s">
        <v>9293</v>
      </c>
    </row>
    <row r="755" spans="1:50" x14ac:dyDescent="0.3">
      <c r="A755" s="96">
        <v>1</v>
      </c>
      <c r="AX755" s="134" t="s">
        <v>9294</v>
      </c>
    </row>
    <row r="756" spans="1:50" x14ac:dyDescent="0.3">
      <c r="AX756" s="133" t="s">
        <v>9300</v>
      </c>
    </row>
    <row r="757" spans="1:50" x14ac:dyDescent="0.3">
      <c r="AX757" s="134" t="s">
        <v>9306</v>
      </c>
    </row>
    <row r="758" spans="1:50" x14ac:dyDescent="0.3">
      <c r="AX758" s="133" t="s">
        <v>6463</v>
      </c>
    </row>
    <row r="759" spans="1:50" x14ac:dyDescent="0.3">
      <c r="AX759" s="134" t="s">
        <v>6469</v>
      </c>
    </row>
    <row r="760" spans="1:50" x14ac:dyDescent="0.3">
      <c r="AX760" s="133" t="s">
        <v>9312</v>
      </c>
    </row>
    <row r="761" spans="1:50" x14ac:dyDescent="0.3">
      <c r="AX761" s="134" t="s">
        <v>4274</v>
      </c>
    </row>
    <row r="762" spans="1:50" x14ac:dyDescent="0.3">
      <c r="AX762" s="133" t="s">
        <v>4282</v>
      </c>
    </row>
    <row r="763" spans="1:50" x14ac:dyDescent="0.3">
      <c r="AX763" s="134" t="s">
        <v>4288</v>
      </c>
    </row>
    <row r="764" spans="1:50" x14ac:dyDescent="0.3">
      <c r="AX764" s="133" t="s">
        <v>9320</v>
      </c>
    </row>
    <row r="765" spans="1:50" x14ac:dyDescent="0.3">
      <c r="AX765" s="134" t="s">
        <v>6470</v>
      </c>
    </row>
    <row r="766" spans="1:50" x14ac:dyDescent="0.3">
      <c r="AX766" s="133" t="s">
        <v>9325</v>
      </c>
    </row>
    <row r="767" spans="1:50" x14ac:dyDescent="0.3">
      <c r="AX767" s="134" t="s">
        <v>6476</v>
      </c>
    </row>
    <row r="768" spans="1:50" x14ac:dyDescent="0.3">
      <c r="AX768" s="133" t="s">
        <v>9331</v>
      </c>
    </row>
    <row r="769" spans="50:50" x14ac:dyDescent="0.3">
      <c r="AX769" s="134" t="s">
        <v>9338</v>
      </c>
    </row>
    <row r="770" spans="50:50" x14ac:dyDescent="0.3">
      <c r="AX770" s="133" t="s">
        <v>9344</v>
      </c>
    </row>
    <row r="771" spans="50:50" x14ac:dyDescent="0.3">
      <c r="AX771" s="134" t="s">
        <v>9350</v>
      </c>
    </row>
    <row r="772" spans="50:50" x14ac:dyDescent="0.3">
      <c r="AX772" s="133" t="s">
        <v>4293</v>
      </c>
    </row>
    <row r="773" spans="50:50" x14ac:dyDescent="0.3">
      <c r="AX773" s="134" t="s">
        <v>4300</v>
      </c>
    </row>
    <row r="774" spans="50:50" x14ac:dyDescent="0.3">
      <c r="AX774" s="133" t="s">
        <v>4307</v>
      </c>
    </row>
    <row r="775" spans="50:50" x14ac:dyDescent="0.3">
      <c r="AX775" s="134" t="s">
        <v>9351</v>
      </c>
    </row>
    <row r="776" spans="50:50" x14ac:dyDescent="0.3">
      <c r="AX776" s="133" t="s">
        <v>9356</v>
      </c>
    </row>
    <row r="777" spans="50:50" x14ac:dyDescent="0.3">
      <c r="AX777" s="134" t="s">
        <v>9357</v>
      </c>
    </row>
    <row r="778" spans="50:50" x14ac:dyDescent="0.3">
      <c r="AX778" s="133" t="s">
        <v>4314</v>
      </c>
    </row>
    <row r="779" spans="50:50" x14ac:dyDescent="0.3">
      <c r="AX779" s="134" t="s">
        <v>9363</v>
      </c>
    </row>
    <row r="780" spans="50:50" x14ac:dyDescent="0.3">
      <c r="AX780" s="133" t="s">
        <v>9370</v>
      </c>
    </row>
    <row r="781" spans="50:50" x14ac:dyDescent="0.3">
      <c r="AX781" s="134" t="s">
        <v>4321</v>
      </c>
    </row>
    <row r="782" spans="50:50" x14ac:dyDescent="0.3">
      <c r="AX782" s="133" t="s">
        <v>4328</v>
      </c>
    </row>
    <row r="783" spans="50:50" x14ac:dyDescent="0.3">
      <c r="AX783" s="134" t="s">
        <v>9376</v>
      </c>
    </row>
    <row r="784" spans="50:50" x14ac:dyDescent="0.3">
      <c r="AX784" s="133" t="s">
        <v>6482</v>
      </c>
    </row>
    <row r="785" spans="50:50" x14ac:dyDescent="0.3">
      <c r="AX785" s="134" t="s">
        <v>6487</v>
      </c>
    </row>
    <row r="786" spans="50:50" x14ac:dyDescent="0.3">
      <c r="AX786" s="133" t="s">
        <v>9382</v>
      </c>
    </row>
    <row r="787" spans="50:50" x14ac:dyDescent="0.3">
      <c r="AX787" s="134" t="s">
        <v>9389</v>
      </c>
    </row>
    <row r="788" spans="50:50" x14ac:dyDescent="0.3">
      <c r="AX788" s="133" t="s">
        <v>6488</v>
      </c>
    </row>
    <row r="789" spans="50:50" x14ac:dyDescent="0.3">
      <c r="AX789" s="134" t="s">
        <v>4334</v>
      </c>
    </row>
    <row r="790" spans="50:50" x14ac:dyDescent="0.3">
      <c r="AX790" s="133" t="s">
        <v>9395</v>
      </c>
    </row>
    <row r="791" spans="50:50" x14ac:dyDescent="0.3">
      <c r="AX791" s="134" t="s">
        <v>4340</v>
      </c>
    </row>
    <row r="792" spans="50:50" x14ac:dyDescent="0.3">
      <c r="AX792" s="133" t="s">
        <v>9402</v>
      </c>
    </row>
    <row r="793" spans="50:50" x14ac:dyDescent="0.3">
      <c r="AX793" s="134" t="s">
        <v>9408</v>
      </c>
    </row>
    <row r="794" spans="50:50" x14ac:dyDescent="0.3">
      <c r="AX794" s="133" t="s">
        <v>6494</v>
      </c>
    </row>
    <row r="795" spans="50:50" x14ac:dyDescent="0.3">
      <c r="AX795" s="134" t="s">
        <v>9419</v>
      </c>
    </row>
    <row r="796" spans="50:50" x14ac:dyDescent="0.3">
      <c r="AX796" s="133" t="s">
        <v>6500</v>
      </c>
    </row>
    <row r="797" spans="50:50" x14ac:dyDescent="0.3">
      <c r="AX797" s="134" t="s">
        <v>4346</v>
      </c>
    </row>
    <row r="798" spans="50:50" x14ac:dyDescent="0.3">
      <c r="AX798" s="133" t="s">
        <v>6506</v>
      </c>
    </row>
    <row r="799" spans="50:50" x14ac:dyDescent="0.3">
      <c r="AX799" s="134" t="s">
        <v>6512</v>
      </c>
    </row>
    <row r="800" spans="50:50" x14ac:dyDescent="0.3">
      <c r="AX800" s="133" t="s">
        <v>9426</v>
      </c>
    </row>
    <row r="801" spans="50:50" x14ac:dyDescent="0.3">
      <c r="AX801" s="134" t="s">
        <v>6513</v>
      </c>
    </row>
    <row r="802" spans="50:50" x14ac:dyDescent="0.3">
      <c r="AX802" s="133" t="s">
        <v>6519</v>
      </c>
    </row>
    <row r="803" spans="50:50" x14ac:dyDescent="0.3">
      <c r="AX803" s="134" t="s">
        <v>9433</v>
      </c>
    </row>
    <row r="804" spans="50:50" x14ac:dyDescent="0.3">
      <c r="AX804" s="133" t="s">
        <v>6525</v>
      </c>
    </row>
    <row r="805" spans="50:50" x14ac:dyDescent="0.3">
      <c r="AX805" s="134" t="s">
        <v>6531</v>
      </c>
    </row>
    <row r="806" spans="50:50" x14ac:dyDescent="0.3">
      <c r="AX806" s="133" t="s">
        <v>4352</v>
      </c>
    </row>
    <row r="807" spans="50:50" x14ac:dyDescent="0.3">
      <c r="AX807" s="134" t="s">
        <v>9439</v>
      </c>
    </row>
    <row r="808" spans="50:50" x14ac:dyDescent="0.3">
      <c r="AX808" s="133" t="s">
        <v>6538</v>
      </c>
    </row>
    <row r="809" spans="50:50" x14ac:dyDescent="0.3">
      <c r="AX809" s="134" t="s">
        <v>9445</v>
      </c>
    </row>
    <row r="810" spans="50:50" x14ac:dyDescent="0.3">
      <c r="AX810" s="133" t="s">
        <v>9451</v>
      </c>
    </row>
    <row r="811" spans="50:50" x14ac:dyDescent="0.3">
      <c r="AX811" s="134" t="s">
        <v>4359</v>
      </c>
    </row>
    <row r="812" spans="50:50" x14ac:dyDescent="0.3">
      <c r="AX812" s="133" t="s">
        <v>9457</v>
      </c>
    </row>
    <row r="813" spans="50:50" x14ac:dyDescent="0.3">
      <c r="AX813" s="134" t="s">
        <v>9463</v>
      </c>
    </row>
    <row r="814" spans="50:50" x14ac:dyDescent="0.3">
      <c r="AX814" s="133" t="s">
        <v>9469</v>
      </c>
    </row>
    <row r="815" spans="50:50" x14ac:dyDescent="0.3">
      <c r="AX815" s="134" t="s">
        <v>9475</v>
      </c>
    </row>
    <row r="816" spans="50:50" x14ac:dyDescent="0.3">
      <c r="AX816" s="133" t="s">
        <v>9482</v>
      </c>
    </row>
    <row r="817" spans="50:50" x14ac:dyDescent="0.3">
      <c r="AX817" s="134" t="s">
        <v>9488</v>
      </c>
    </row>
    <row r="818" spans="50:50" x14ac:dyDescent="0.3">
      <c r="AX818" s="133" t="s">
        <v>6544</v>
      </c>
    </row>
    <row r="819" spans="50:50" x14ac:dyDescent="0.3">
      <c r="AX819" s="134" t="s">
        <v>6550</v>
      </c>
    </row>
    <row r="820" spans="50:50" x14ac:dyDescent="0.3">
      <c r="AX820" s="133" t="s">
        <v>4365</v>
      </c>
    </row>
    <row r="821" spans="50:50" x14ac:dyDescent="0.3">
      <c r="AX821" s="134" t="s">
        <v>4371</v>
      </c>
    </row>
    <row r="822" spans="50:50" x14ac:dyDescent="0.3">
      <c r="AX822" s="133" t="s">
        <v>4378</v>
      </c>
    </row>
    <row r="823" spans="50:50" x14ac:dyDescent="0.3">
      <c r="AX823" s="134" t="s">
        <v>9494</v>
      </c>
    </row>
    <row r="824" spans="50:50" x14ac:dyDescent="0.3">
      <c r="AX824" s="133" t="s">
        <v>9500</v>
      </c>
    </row>
    <row r="825" spans="50:50" x14ac:dyDescent="0.3">
      <c r="AX825" s="134" t="s">
        <v>6557</v>
      </c>
    </row>
    <row r="826" spans="50:50" x14ac:dyDescent="0.3">
      <c r="AX826" s="133" t="s">
        <v>6562</v>
      </c>
    </row>
    <row r="827" spans="50:50" x14ac:dyDescent="0.3">
      <c r="AX827" s="134" t="s">
        <v>9506</v>
      </c>
    </row>
    <row r="828" spans="50:50" x14ac:dyDescent="0.3">
      <c r="AX828" s="133" t="s">
        <v>4385</v>
      </c>
    </row>
    <row r="829" spans="50:50" x14ac:dyDescent="0.3">
      <c r="AX829" s="134" t="s">
        <v>4392</v>
      </c>
    </row>
    <row r="830" spans="50:50" x14ac:dyDescent="0.3">
      <c r="AX830" s="133" t="s">
        <v>9513</v>
      </c>
    </row>
    <row r="831" spans="50:50" x14ac:dyDescent="0.3">
      <c r="AX831" s="134" t="s">
        <v>9519</v>
      </c>
    </row>
    <row r="832" spans="50:50" x14ac:dyDescent="0.3">
      <c r="AX832" s="133" t="s">
        <v>4398</v>
      </c>
    </row>
    <row r="833" spans="50:50" x14ac:dyDescent="0.3">
      <c r="AX833" s="134" t="s">
        <v>6568</v>
      </c>
    </row>
    <row r="834" spans="50:50" x14ac:dyDescent="0.3">
      <c r="AX834" s="133" t="s">
        <v>4405</v>
      </c>
    </row>
    <row r="835" spans="50:50" x14ac:dyDescent="0.3">
      <c r="AX835" s="134" t="s">
        <v>6569</v>
      </c>
    </row>
    <row r="836" spans="50:50" x14ac:dyDescent="0.3">
      <c r="AX836" s="133" t="s">
        <v>6575</v>
      </c>
    </row>
    <row r="837" spans="50:50" x14ac:dyDescent="0.3">
      <c r="AX837" s="134" t="s">
        <v>4411</v>
      </c>
    </row>
    <row r="838" spans="50:50" x14ac:dyDescent="0.3">
      <c r="AX838" s="133" t="s">
        <v>1263</v>
      </c>
    </row>
    <row r="839" spans="50:50" x14ac:dyDescent="0.3">
      <c r="AX839" s="134" t="s">
        <v>9520</v>
      </c>
    </row>
    <row r="840" spans="50:50" x14ac:dyDescent="0.3">
      <c r="AX840" s="133" t="s">
        <v>6581</v>
      </c>
    </row>
    <row r="841" spans="50:50" x14ac:dyDescent="0.3">
      <c r="AX841" s="134" t="s">
        <v>4416</v>
      </c>
    </row>
    <row r="842" spans="50:50" x14ac:dyDescent="0.3">
      <c r="AX842" s="133" t="s">
        <v>9527</v>
      </c>
    </row>
    <row r="843" spans="50:50" x14ac:dyDescent="0.3">
      <c r="AX843" s="134" t="s">
        <v>2852</v>
      </c>
    </row>
    <row r="844" spans="50:50" x14ac:dyDescent="0.3">
      <c r="AX844" s="133" t="s">
        <v>6583</v>
      </c>
    </row>
    <row r="845" spans="50:50" x14ac:dyDescent="0.3">
      <c r="AX845" s="134" t="s">
        <v>6584</v>
      </c>
    </row>
    <row r="846" spans="50:50" x14ac:dyDescent="0.3">
      <c r="AX846" s="133" t="s">
        <v>9533</v>
      </c>
    </row>
    <row r="847" spans="50:50" x14ac:dyDescent="0.3">
      <c r="AX847" s="134" t="s">
        <v>4421</v>
      </c>
    </row>
    <row r="848" spans="50:50" x14ac:dyDescent="0.3">
      <c r="AX848" s="133" t="s">
        <v>9539</v>
      </c>
    </row>
    <row r="849" spans="50:50" x14ac:dyDescent="0.3">
      <c r="AX849" s="134" t="s">
        <v>9546</v>
      </c>
    </row>
    <row r="850" spans="50:50" x14ac:dyDescent="0.3">
      <c r="AX850" s="133" t="s">
        <v>4427</v>
      </c>
    </row>
    <row r="851" spans="50:50" x14ac:dyDescent="0.3">
      <c r="AX851" s="134" t="s">
        <v>4434</v>
      </c>
    </row>
    <row r="852" spans="50:50" x14ac:dyDescent="0.3">
      <c r="AX852" s="133" t="s">
        <v>9547</v>
      </c>
    </row>
    <row r="853" spans="50:50" x14ac:dyDescent="0.3">
      <c r="AX853" s="134" t="s">
        <v>6591</v>
      </c>
    </row>
    <row r="854" spans="50:50" x14ac:dyDescent="0.3">
      <c r="AX854" s="133" t="s">
        <v>6597</v>
      </c>
    </row>
    <row r="855" spans="50:50" x14ac:dyDescent="0.3">
      <c r="AX855" s="134" t="s">
        <v>4441</v>
      </c>
    </row>
    <row r="856" spans="50:50" x14ac:dyDescent="0.3">
      <c r="AX856" s="133" t="s">
        <v>6604</v>
      </c>
    </row>
    <row r="857" spans="50:50" x14ac:dyDescent="0.3">
      <c r="AX857" s="134" t="s">
        <v>9548</v>
      </c>
    </row>
    <row r="858" spans="50:50" x14ac:dyDescent="0.3">
      <c r="AX858" s="133" t="s">
        <v>6612</v>
      </c>
    </row>
    <row r="859" spans="50:50" x14ac:dyDescent="0.3">
      <c r="AX859" s="134" t="s">
        <v>6620</v>
      </c>
    </row>
    <row r="860" spans="50:50" x14ac:dyDescent="0.3">
      <c r="AX860" s="133" t="s">
        <v>4447</v>
      </c>
    </row>
    <row r="861" spans="50:50" x14ac:dyDescent="0.3">
      <c r="AX861" s="134" t="s">
        <v>6627</v>
      </c>
    </row>
    <row r="862" spans="50:50" x14ac:dyDescent="0.3">
      <c r="AX862" s="133" t="s">
        <v>9554</v>
      </c>
    </row>
    <row r="863" spans="50:50" x14ac:dyDescent="0.3">
      <c r="AX863" s="134" t="s">
        <v>9560</v>
      </c>
    </row>
    <row r="864" spans="50:50" x14ac:dyDescent="0.3">
      <c r="AX864" s="133" t="s">
        <v>9566</v>
      </c>
    </row>
    <row r="865" spans="50:50" x14ac:dyDescent="0.3">
      <c r="AX865" s="134" t="s">
        <v>6633</v>
      </c>
    </row>
    <row r="866" spans="50:50" x14ac:dyDescent="0.3">
      <c r="AX866" s="133" t="s">
        <v>6639</v>
      </c>
    </row>
    <row r="867" spans="50:50" x14ac:dyDescent="0.3">
      <c r="AX867" s="134" t="s">
        <v>6646</v>
      </c>
    </row>
    <row r="868" spans="50:50" x14ac:dyDescent="0.3">
      <c r="AX868" s="133" t="s">
        <v>9572</v>
      </c>
    </row>
    <row r="869" spans="50:50" x14ac:dyDescent="0.3">
      <c r="AX869" s="134" t="s">
        <v>9578</v>
      </c>
    </row>
    <row r="870" spans="50:50" x14ac:dyDescent="0.3">
      <c r="AX870" s="133" t="s">
        <v>4454</v>
      </c>
    </row>
    <row r="871" spans="50:50" x14ac:dyDescent="0.3">
      <c r="AX871" s="134" t="s">
        <v>6652</v>
      </c>
    </row>
    <row r="872" spans="50:50" x14ac:dyDescent="0.3">
      <c r="AX872" s="133" t="s">
        <v>9583</v>
      </c>
    </row>
    <row r="873" spans="50:50" x14ac:dyDescent="0.3">
      <c r="AX873" s="134" t="s">
        <v>4460</v>
      </c>
    </row>
    <row r="874" spans="50:50" x14ac:dyDescent="0.3">
      <c r="AX874" s="133" t="s">
        <v>9589</v>
      </c>
    </row>
    <row r="875" spans="50:50" x14ac:dyDescent="0.3">
      <c r="AX875" s="134" t="s">
        <v>9596</v>
      </c>
    </row>
    <row r="876" spans="50:50" x14ac:dyDescent="0.3">
      <c r="AX876" s="135" t="s">
        <v>9602</v>
      </c>
    </row>
    <row r="877" spans="50:50" x14ac:dyDescent="0.3">
      <c r="AX877" s="135" t="s">
        <v>6658</v>
      </c>
    </row>
    <row r="878" spans="50:50" x14ac:dyDescent="0.3">
      <c r="AX878" s="135" t="s">
        <v>4465</v>
      </c>
    </row>
    <row r="879" spans="50:50" x14ac:dyDescent="0.3">
      <c r="AX879" s="135" t="s">
        <v>9608</v>
      </c>
    </row>
    <row r="880" spans="50:50" x14ac:dyDescent="0.3">
      <c r="AX880" s="135" t="s">
        <v>4472</v>
      </c>
    </row>
    <row r="881" spans="50:50" x14ac:dyDescent="0.3">
      <c r="AX881" s="135" t="s">
        <v>6664</v>
      </c>
    </row>
    <row r="882" spans="50:50" x14ac:dyDescent="0.3">
      <c r="AX882" s="135" t="s">
        <v>4479</v>
      </c>
    </row>
    <row r="883" spans="50:50" x14ac:dyDescent="0.3">
      <c r="AX883" s="135" t="s">
        <v>6670</v>
      </c>
    </row>
    <row r="884" spans="50:50" x14ac:dyDescent="0.3">
      <c r="AX884" s="135" t="s">
        <v>6676</v>
      </c>
    </row>
    <row r="885" spans="50:50" x14ac:dyDescent="0.3">
      <c r="AX885" s="135" t="s">
        <v>4486</v>
      </c>
    </row>
    <row r="886" spans="50:50" x14ac:dyDescent="0.3">
      <c r="AX886" s="135" t="s">
        <v>9615</v>
      </c>
    </row>
    <row r="887" spans="50:50" x14ac:dyDescent="0.3">
      <c r="AX887" s="135" t="s">
        <v>6682</v>
      </c>
    </row>
    <row r="888" spans="50:50" x14ac:dyDescent="0.3">
      <c r="AX888" s="135" t="s">
        <v>6688</v>
      </c>
    </row>
    <row r="889" spans="50:50" x14ac:dyDescent="0.3">
      <c r="AX889" s="135" t="s">
        <v>9616</v>
      </c>
    </row>
    <row r="890" spans="50:50" x14ac:dyDescent="0.3">
      <c r="AX890" s="135" t="s">
        <v>9622</v>
      </c>
    </row>
    <row r="891" spans="50:50" x14ac:dyDescent="0.3">
      <c r="AX891" s="135" t="s">
        <v>9628</v>
      </c>
    </row>
    <row r="892" spans="50:50" x14ac:dyDescent="0.3">
      <c r="AX892" s="135" t="s">
        <v>9634</v>
      </c>
    </row>
    <row r="893" spans="50:50" x14ac:dyDescent="0.3">
      <c r="AX893" s="135" t="s">
        <v>6695</v>
      </c>
    </row>
    <row r="894" spans="50:50" x14ac:dyDescent="0.3">
      <c r="AX894" s="135" t="s">
        <v>9640</v>
      </c>
    </row>
    <row r="895" spans="50:50" x14ac:dyDescent="0.3">
      <c r="AX895" s="135" t="s">
        <v>6701</v>
      </c>
    </row>
    <row r="896" spans="50:50" x14ac:dyDescent="0.3">
      <c r="AX896" s="135" t="s">
        <v>6708</v>
      </c>
    </row>
    <row r="897" spans="50:50" x14ac:dyDescent="0.3">
      <c r="AX897" s="135" t="s">
        <v>9646</v>
      </c>
    </row>
    <row r="898" spans="50:50" x14ac:dyDescent="0.3">
      <c r="AX898" s="135" t="s">
        <v>6714</v>
      </c>
    </row>
    <row r="899" spans="50:50" x14ac:dyDescent="0.3">
      <c r="AX899" s="135" t="s">
        <v>4493</v>
      </c>
    </row>
    <row r="900" spans="50:50" x14ac:dyDescent="0.3">
      <c r="AX900" s="135" t="s">
        <v>9652</v>
      </c>
    </row>
    <row r="901" spans="50:50" x14ac:dyDescent="0.3">
      <c r="AX901" s="135" t="s">
        <v>9658</v>
      </c>
    </row>
    <row r="902" spans="50:50" x14ac:dyDescent="0.3">
      <c r="AX902" s="135" t="s">
        <v>4499</v>
      </c>
    </row>
    <row r="903" spans="50:50" x14ac:dyDescent="0.3">
      <c r="AX903" s="135" t="s">
        <v>9666</v>
      </c>
    </row>
    <row r="904" spans="50:50" x14ac:dyDescent="0.3">
      <c r="AX904" s="135" t="s">
        <v>6721</v>
      </c>
    </row>
    <row r="905" spans="50:50" x14ac:dyDescent="0.3">
      <c r="AX905" s="135" t="s">
        <v>4505</v>
      </c>
    </row>
    <row r="906" spans="50:50" x14ac:dyDescent="0.3">
      <c r="AX906" s="135" t="s">
        <v>6728</v>
      </c>
    </row>
    <row r="907" spans="50:50" x14ac:dyDescent="0.3">
      <c r="AX907" s="135" t="s">
        <v>9672</v>
      </c>
    </row>
    <row r="908" spans="50:50" x14ac:dyDescent="0.3">
      <c r="AX908" s="135" t="s">
        <v>9678</v>
      </c>
    </row>
    <row r="909" spans="50:50" x14ac:dyDescent="0.3">
      <c r="AX909" s="135" t="s">
        <v>9684</v>
      </c>
    </row>
    <row r="910" spans="50:50" x14ac:dyDescent="0.3">
      <c r="AX910" s="135" t="s">
        <v>4511</v>
      </c>
    </row>
    <row r="911" spans="50:50" x14ac:dyDescent="0.3">
      <c r="AX911" s="135" t="s">
        <v>9690</v>
      </c>
    </row>
    <row r="912" spans="50:50" x14ac:dyDescent="0.3">
      <c r="AX912" s="135" t="s">
        <v>6734</v>
      </c>
    </row>
    <row r="913" spans="50:50" x14ac:dyDescent="0.3">
      <c r="AX913" s="135" t="s">
        <v>9697</v>
      </c>
    </row>
    <row r="914" spans="50:50" x14ac:dyDescent="0.3">
      <c r="AX914" s="135" t="s">
        <v>4517</v>
      </c>
    </row>
    <row r="915" spans="50:50" x14ac:dyDescent="0.3">
      <c r="AX915" s="135" t="s">
        <v>9698</v>
      </c>
    </row>
    <row r="916" spans="50:50" x14ac:dyDescent="0.3">
      <c r="AX916" s="135" t="s">
        <v>6740</v>
      </c>
    </row>
    <row r="917" spans="50:50" x14ac:dyDescent="0.3">
      <c r="AX917" s="135" t="s">
        <v>6746</v>
      </c>
    </row>
    <row r="918" spans="50:50" x14ac:dyDescent="0.3">
      <c r="AX918" s="135" t="s">
        <v>4525</v>
      </c>
    </row>
    <row r="919" spans="50:50" x14ac:dyDescent="0.3">
      <c r="AX919" s="135" t="s">
        <v>419</v>
      </c>
    </row>
    <row r="920" spans="50:50" x14ac:dyDescent="0.3">
      <c r="AX920" s="135" t="s">
        <v>6751</v>
      </c>
    </row>
    <row r="921" spans="50:50" x14ac:dyDescent="0.3">
      <c r="AX921" s="135" t="s">
        <v>4532</v>
      </c>
    </row>
    <row r="922" spans="50:50" x14ac:dyDescent="0.3">
      <c r="AX922" s="135" t="s">
        <v>4539</v>
      </c>
    </row>
    <row r="923" spans="50:50" x14ac:dyDescent="0.3">
      <c r="AX923" s="135" t="s">
        <v>4545</v>
      </c>
    </row>
    <row r="924" spans="50:50" x14ac:dyDescent="0.3">
      <c r="AX924" s="135" t="s">
        <v>6757</v>
      </c>
    </row>
    <row r="925" spans="50:50" x14ac:dyDescent="0.3">
      <c r="AX925" s="135" t="s">
        <v>4550</v>
      </c>
    </row>
    <row r="926" spans="50:50" x14ac:dyDescent="0.3">
      <c r="AX926" s="135" t="s">
        <v>6758</v>
      </c>
    </row>
    <row r="927" spans="50:50" x14ac:dyDescent="0.3">
      <c r="AX927" s="135" t="s">
        <v>4556</v>
      </c>
    </row>
    <row r="928" spans="50:50" x14ac:dyDescent="0.3">
      <c r="AX928" s="135" t="s">
        <v>6764</v>
      </c>
    </row>
    <row r="929" spans="50:50" x14ac:dyDescent="0.3">
      <c r="AX929" s="135" t="s">
        <v>9706</v>
      </c>
    </row>
    <row r="930" spans="50:50" x14ac:dyDescent="0.3">
      <c r="AX930" s="135" t="s">
        <v>9712</v>
      </c>
    </row>
    <row r="931" spans="50:50" x14ac:dyDescent="0.3">
      <c r="AX931" s="135" t="s">
        <v>9720</v>
      </c>
    </row>
    <row r="932" spans="50:50" x14ac:dyDescent="0.3">
      <c r="AX932" s="135" t="s">
        <v>9726</v>
      </c>
    </row>
    <row r="933" spans="50:50" x14ac:dyDescent="0.3">
      <c r="AX933" s="135" t="s">
        <v>4564</v>
      </c>
    </row>
    <row r="934" spans="50:50" x14ac:dyDescent="0.3">
      <c r="AX934" s="135" t="s">
        <v>9727</v>
      </c>
    </row>
    <row r="935" spans="50:50" x14ac:dyDescent="0.3">
      <c r="AX935" s="135" t="s">
        <v>4570</v>
      </c>
    </row>
    <row r="936" spans="50:50" x14ac:dyDescent="0.3">
      <c r="AX936" s="135" t="s">
        <v>6771</v>
      </c>
    </row>
    <row r="937" spans="50:50" x14ac:dyDescent="0.3">
      <c r="AX937" s="135" t="s">
        <v>6772</v>
      </c>
    </row>
    <row r="938" spans="50:50" x14ac:dyDescent="0.3">
      <c r="AX938" s="135" t="s">
        <v>9728</v>
      </c>
    </row>
    <row r="939" spans="50:50" x14ac:dyDescent="0.3">
      <c r="AX939" s="135" t="s">
        <v>4576</v>
      </c>
    </row>
    <row r="940" spans="50:50" x14ac:dyDescent="0.3">
      <c r="AX940" s="135" t="s">
        <v>6773</v>
      </c>
    </row>
    <row r="941" spans="50:50" x14ac:dyDescent="0.3">
      <c r="AX941" s="135" t="s">
        <v>6780</v>
      </c>
    </row>
    <row r="942" spans="50:50" x14ac:dyDescent="0.3">
      <c r="AX942" s="135" t="s">
        <v>9734</v>
      </c>
    </row>
    <row r="943" spans="50:50" x14ac:dyDescent="0.3">
      <c r="AX943" s="135" t="s">
        <v>4583</v>
      </c>
    </row>
    <row r="944" spans="50:50" x14ac:dyDescent="0.3">
      <c r="AX944" s="135" t="s">
        <v>9742</v>
      </c>
    </row>
    <row r="945" spans="50:50" x14ac:dyDescent="0.3">
      <c r="AX945" s="135" t="s">
        <v>4590</v>
      </c>
    </row>
    <row r="946" spans="50:50" x14ac:dyDescent="0.3">
      <c r="AX946" s="135" t="s">
        <v>4594</v>
      </c>
    </row>
    <row r="947" spans="50:50" x14ac:dyDescent="0.3">
      <c r="AX947" s="135" t="s">
        <v>9750</v>
      </c>
    </row>
    <row r="948" spans="50:50" x14ac:dyDescent="0.3">
      <c r="AX948" s="135" t="s">
        <v>6787</v>
      </c>
    </row>
    <row r="949" spans="50:50" x14ac:dyDescent="0.3">
      <c r="AX949" s="135" t="s">
        <v>9756</v>
      </c>
    </row>
    <row r="950" spans="50:50" x14ac:dyDescent="0.3">
      <c r="AX950" s="135" t="s">
        <v>4600</v>
      </c>
    </row>
    <row r="951" spans="50:50" x14ac:dyDescent="0.3">
      <c r="AX951" s="135" t="s">
        <v>9757</v>
      </c>
    </row>
    <row r="952" spans="50:50" x14ac:dyDescent="0.3">
      <c r="AX952" s="135" t="s">
        <v>9764</v>
      </c>
    </row>
    <row r="953" spans="50:50" x14ac:dyDescent="0.3">
      <c r="AX953" s="135" t="s">
        <v>6793</v>
      </c>
    </row>
    <row r="954" spans="50:50" x14ac:dyDescent="0.3">
      <c r="AX954" s="135" t="s">
        <v>4606</v>
      </c>
    </row>
    <row r="955" spans="50:50" x14ac:dyDescent="0.3">
      <c r="AX955" s="135" t="s">
        <v>9769</v>
      </c>
    </row>
    <row r="956" spans="50:50" x14ac:dyDescent="0.3">
      <c r="AX956" s="135" t="s">
        <v>9776</v>
      </c>
    </row>
    <row r="957" spans="50:50" x14ac:dyDescent="0.3">
      <c r="AX957" s="135" t="s">
        <v>9782</v>
      </c>
    </row>
    <row r="958" spans="50:50" x14ac:dyDescent="0.3">
      <c r="AX958" s="135" t="s">
        <v>9788</v>
      </c>
    </row>
    <row r="959" spans="50:50" x14ac:dyDescent="0.3">
      <c r="AX959" s="135" t="s">
        <v>9795</v>
      </c>
    </row>
    <row r="960" spans="50:50" x14ac:dyDescent="0.3">
      <c r="AX960" s="135" t="s">
        <v>4611</v>
      </c>
    </row>
    <row r="961" spans="50:50" x14ac:dyDescent="0.3">
      <c r="AX961" s="135" t="s">
        <v>6800</v>
      </c>
    </row>
    <row r="962" spans="50:50" x14ac:dyDescent="0.3">
      <c r="AX962" s="135" t="s">
        <v>9802</v>
      </c>
    </row>
    <row r="963" spans="50:50" x14ac:dyDescent="0.3">
      <c r="AX963" s="135" t="s">
        <v>4616</v>
      </c>
    </row>
    <row r="964" spans="50:50" x14ac:dyDescent="0.3">
      <c r="AX964" s="135" t="s">
        <v>428</v>
      </c>
    </row>
    <row r="965" spans="50:50" x14ac:dyDescent="0.3">
      <c r="AX965" s="135" t="s">
        <v>4623</v>
      </c>
    </row>
    <row r="966" spans="50:50" x14ac:dyDescent="0.3">
      <c r="AX966" s="135" t="s">
        <v>4630</v>
      </c>
    </row>
    <row r="967" spans="50:50" x14ac:dyDescent="0.3">
      <c r="AX967" s="135" t="s">
        <v>9808</v>
      </c>
    </row>
    <row r="968" spans="50:50" x14ac:dyDescent="0.3">
      <c r="AX968" s="135" t="s">
        <v>9817</v>
      </c>
    </row>
    <row r="969" spans="50:50" x14ac:dyDescent="0.3">
      <c r="AX969" s="135" t="s">
        <v>4636</v>
      </c>
    </row>
    <row r="970" spans="50:50" x14ac:dyDescent="0.3">
      <c r="AX970" s="135" t="s">
        <v>4642</v>
      </c>
    </row>
    <row r="971" spans="50:50" x14ac:dyDescent="0.3">
      <c r="AX971" s="135" t="s">
        <v>9824</v>
      </c>
    </row>
    <row r="972" spans="50:50" x14ac:dyDescent="0.3">
      <c r="AX972" s="135" t="s">
        <v>6807</v>
      </c>
    </row>
    <row r="973" spans="50:50" x14ac:dyDescent="0.3">
      <c r="AX973" s="135" t="s">
        <v>4648</v>
      </c>
    </row>
    <row r="974" spans="50:50" x14ac:dyDescent="0.3">
      <c r="AX974" s="135" t="s">
        <v>6812</v>
      </c>
    </row>
    <row r="975" spans="50:50" x14ac:dyDescent="0.3">
      <c r="AX975" s="135" t="s">
        <v>9830</v>
      </c>
    </row>
    <row r="976" spans="50:50" x14ac:dyDescent="0.3">
      <c r="AX976" s="135" t="s">
        <v>9831</v>
      </c>
    </row>
    <row r="977" spans="50:50" x14ac:dyDescent="0.3">
      <c r="AX977" s="135" t="s">
        <v>9838</v>
      </c>
    </row>
    <row r="978" spans="50:50" x14ac:dyDescent="0.3">
      <c r="AX978" s="135" t="s">
        <v>4655</v>
      </c>
    </row>
    <row r="979" spans="50:50" x14ac:dyDescent="0.3">
      <c r="AX979" s="135" t="s">
        <v>6818</v>
      </c>
    </row>
    <row r="980" spans="50:50" x14ac:dyDescent="0.3">
      <c r="AX980" s="135" t="s">
        <v>9844</v>
      </c>
    </row>
    <row r="981" spans="50:50" x14ac:dyDescent="0.3">
      <c r="AX981" s="135" t="s">
        <v>6824</v>
      </c>
    </row>
    <row r="982" spans="50:50" x14ac:dyDescent="0.3">
      <c r="AX982" s="135" t="s">
        <v>6830</v>
      </c>
    </row>
    <row r="983" spans="50:50" x14ac:dyDescent="0.3">
      <c r="AX983" s="135" t="s">
        <v>9851</v>
      </c>
    </row>
    <row r="984" spans="50:50" x14ac:dyDescent="0.3">
      <c r="AX984" s="135" t="s">
        <v>4661</v>
      </c>
    </row>
    <row r="985" spans="50:50" x14ac:dyDescent="0.3">
      <c r="AX985" s="135" t="s">
        <v>9856</v>
      </c>
    </row>
    <row r="986" spans="50:50" x14ac:dyDescent="0.3">
      <c r="AX986" s="135" t="s">
        <v>9856</v>
      </c>
    </row>
    <row r="987" spans="50:50" x14ac:dyDescent="0.3">
      <c r="AX987" s="135" t="s">
        <v>9862</v>
      </c>
    </row>
    <row r="988" spans="50:50" x14ac:dyDescent="0.3">
      <c r="AX988" s="135" t="s">
        <v>4667</v>
      </c>
    </row>
    <row r="989" spans="50:50" x14ac:dyDescent="0.3">
      <c r="AX989" s="135" t="s">
        <v>6836</v>
      </c>
    </row>
    <row r="990" spans="50:50" x14ac:dyDescent="0.3">
      <c r="AX990" s="135" t="s">
        <v>9868</v>
      </c>
    </row>
    <row r="991" spans="50:50" x14ac:dyDescent="0.3">
      <c r="AX991" s="135" t="s">
        <v>9875</v>
      </c>
    </row>
    <row r="992" spans="50:50" x14ac:dyDescent="0.3">
      <c r="AX992" s="135" t="s">
        <v>434</v>
      </c>
    </row>
    <row r="993" spans="50:50" x14ac:dyDescent="0.3">
      <c r="AX993" s="135" t="s">
        <v>9881</v>
      </c>
    </row>
    <row r="994" spans="50:50" x14ac:dyDescent="0.3">
      <c r="AX994" s="135" t="s">
        <v>4675</v>
      </c>
    </row>
    <row r="995" spans="50:50" x14ac:dyDescent="0.3">
      <c r="AX995" s="135" t="s">
        <v>4683</v>
      </c>
    </row>
    <row r="996" spans="50:50" x14ac:dyDescent="0.3">
      <c r="AX996" s="135" t="s">
        <v>6841</v>
      </c>
    </row>
    <row r="997" spans="50:50" x14ac:dyDescent="0.3">
      <c r="AX997" s="135" t="s">
        <v>9889</v>
      </c>
    </row>
    <row r="998" spans="50:50" x14ac:dyDescent="0.3">
      <c r="AX998" s="135" t="s">
        <v>9896</v>
      </c>
    </row>
    <row r="999" spans="50:50" x14ac:dyDescent="0.3">
      <c r="AX999" s="135" t="s">
        <v>6850</v>
      </c>
    </row>
    <row r="1000" spans="50:50" x14ac:dyDescent="0.3">
      <c r="AX1000" s="135" t="s">
        <v>4689</v>
      </c>
    </row>
    <row r="1001" spans="50:50" x14ac:dyDescent="0.3">
      <c r="AX1001" s="135" t="s">
        <v>4695</v>
      </c>
    </row>
    <row r="1002" spans="50:50" x14ac:dyDescent="0.3">
      <c r="AX1002" s="135" t="s">
        <v>9902</v>
      </c>
    </row>
    <row r="1003" spans="50:50" x14ac:dyDescent="0.3">
      <c r="AX1003" s="135" t="s">
        <v>9902</v>
      </c>
    </row>
    <row r="1004" spans="50:50" x14ac:dyDescent="0.3">
      <c r="AX1004" s="135" t="s">
        <v>6858</v>
      </c>
    </row>
    <row r="1005" spans="50:50" x14ac:dyDescent="0.3">
      <c r="AX1005" s="135" t="s">
        <v>9910</v>
      </c>
    </row>
    <row r="1006" spans="50:50" x14ac:dyDescent="0.3">
      <c r="AX1006" s="135" t="s">
        <v>9917</v>
      </c>
    </row>
    <row r="1007" spans="50:50" x14ac:dyDescent="0.3">
      <c r="AX1007" s="135" t="s">
        <v>9923</v>
      </c>
    </row>
    <row r="1008" spans="50:50" x14ac:dyDescent="0.3">
      <c r="AX1008" s="135" t="s">
        <v>9928</v>
      </c>
    </row>
    <row r="1009" spans="50:50" x14ac:dyDescent="0.3">
      <c r="AX1009" s="135" t="s">
        <v>4702</v>
      </c>
    </row>
    <row r="1010" spans="50:50" x14ac:dyDescent="0.3">
      <c r="AX1010" s="135" t="s">
        <v>4707</v>
      </c>
    </row>
    <row r="1011" spans="50:50" x14ac:dyDescent="0.3">
      <c r="AX1011" s="135" t="s">
        <v>1262</v>
      </c>
    </row>
    <row r="1012" spans="50:50" x14ac:dyDescent="0.3">
      <c r="AX1012" s="135" t="s">
        <v>1262</v>
      </c>
    </row>
    <row r="1013" spans="50:50" x14ac:dyDescent="0.3">
      <c r="AX1013" s="135" t="s">
        <v>1262</v>
      </c>
    </row>
    <row r="1014" spans="50:50" x14ac:dyDescent="0.3">
      <c r="AX1014" s="135" t="s">
        <v>4713</v>
      </c>
    </row>
    <row r="1015" spans="50:50" x14ac:dyDescent="0.3">
      <c r="AX1015" s="135" t="s">
        <v>4721</v>
      </c>
    </row>
    <row r="1016" spans="50:50" x14ac:dyDescent="0.3">
      <c r="AX1016" s="135" t="s">
        <v>6864</v>
      </c>
    </row>
    <row r="1017" spans="50:50" x14ac:dyDescent="0.3">
      <c r="AX1017" s="135" t="s">
        <v>9936</v>
      </c>
    </row>
    <row r="1018" spans="50:50" x14ac:dyDescent="0.3">
      <c r="AX1018" s="135" t="s">
        <v>4727</v>
      </c>
    </row>
    <row r="1019" spans="50:50" x14ac:dyDescent="0.3">
      <c r="AX1019" s="135" t="s">
        <v>9942</v>
      </c>
    </row>
    <row r="1020" spans="50:50" x14ac:dyDescent="0.3">
      <c r="AX1020" s="135" t="s">
        <v>4735</v>
      </c>
    </row>
    <row r="1021" spans="50:50" x14ac:dyDescent="0.3">
      <c r="AX1021" s="135" t="s">
        <v>9948</v>
      </c>
    </row>
    <row r="1022" spans="50:50" x14ac:dyDescent="0.3">
      <c r="AX1022" s="135" t="s">
        <v>6870</v>
      </c>
    </row>
    <row r="1023" spans="50:50" x14ac:dyDescent="0.3">
      <c r="AX1023" s="135" t="s">
        <v>6876</v>
      </c>
    </row>
    <row r="1024" spans="50:50" x14ac:dyDescent="0.3">
      <c r="AX1024" s="135" t="s">
        <v>6881</v>
      </c>
    </row>
    <row r="1025" spans="50:50" x14ac:dyDescent="0.3">
      <c r="AX1025" s="135" t="s">
        <v>6888</v>
      </c>
    </row>
    <row r="1026" spans="50:50" x14ac:dyDescent="0.3">
      <c r="AX1026" s="135" t="s">
        <v>6894</v>
      </c>
    </row>
    <row r="1027" spans="50:50" x14ac:dyDescent="0.3">
      <c r="AX1027" s="135" t="s">
        <v>6894</v>
      </c>
    </row>
    <row r="1028" spans="50:50" x14ac:dyDescent="0.3">
      <c r="AX1028" s="135" t="s">
        <v>9955</v>
      </c>
    </row>
    <row r="1029" spans="50:50" x14ac:dyDescent="0.3">
      <c r="AX1029" s="135" t="s">
        <v>9960</v>
      </c>
    </row>
    <row r="1030" spans="50:50" x14ac:dyDescent="0.3">
      <c r="AX1030" s="135" t="s">
        <v>9966</v>
      </c>
    </row>
    <row r="1031" spans="50:50" x14ac:dyDescent="0.3">
      <c r="AX1031" s="135" t="s">
        <v>9972</v>
      </c>
    </row>
    <row r="1032" spans="50:50" x14ac:dyDescent="0.3">
      <c r="AX1032" s="135" t="s">
        <v>4742</v>
      </c>
    </row>
    <row r="1033" spans="50:50" x14ac:dyDescent="0.3">
      <c r="AX1033" s="135" t="s">
        <v>6902</v>
      </c>
    </row>
    <row r="1034" spans="50:50" x14ac:dyDescent="0.3">
      <c r="AX1034" s="135" t="s">
        <v>6909</v>
      </c>
    </row>
    <row r="1035" spans="50:50" x14ac:dyDescent="0.3">
      <c r="AX1035" s="135" t="s">
        <v>9979</v>
      </c>
    </row>
    <row r="1036" spans="50:50" x14ac:dyDescent="0.3">
      <c r="AX1036" s="135" t="s">
        <v>4748</v>
      </c>
    </row>
    <row r="1037" spans="50:50" x14ac:dyDescent="0.3">
      <c r="AX1037" s="135" t="s">
        <v>4754</v>
      </c>
    </row>
    <row r="1038" spans="50:50" x14ac:dyDescent="0.3">
      <c r="AX1038" s="135" t="s">
        <v>6915</v>
      </c>
    </row>
    <row r="1039" spans="50:50" x14ac:dyDescent="0.3">
      <c r="AX1039" s="135" t="s">
        <v>4762</v>
      </c>
    </row>
    <row r="1040" spans="50:50" x14ac:dyDescent="0.3">
      <c r="AX1040" s="135" t="s">
        <v>4767</v>
      </c>
    </row>
    <row r="1041" spans="50:50" x14ac:dyDescent="0.3">
      <c r="AX1041" s="135" t="s">
        <v>9985</v>
      </c>
    </row>
    <row r="1042" spans="50:50" x14ac:dyDescent="0.3">
      <c r="AX1042" s="135" t="s">
        <v>9990</v>
      </c>
    </row>
    <row r="1043" spans="50:50" x14ac:dyDescent="0.3">
      <c r="AX1043" s="135" t="s">
        <v>9996</v>
      </c>
    </row>
    <row r="1044" spans="50:50" x14ac:dyDescent="0.3">
      <c r="AX1044" s="135" t="s">
        <v>4773</v>
      </c>
    </row>
    <row r="1045" spans="50:50" x14ac:dyDescent="0.3">
      <c r="AX1045" s="135" t="s">
        <v>4779</v>
      </c>
    </row>
    <row r="1046" spans="50:50" x14ac:dyDescent="0.3">
      <c r="AX1046" s="135" t="s">
        <v>10002</v>
      </c>
    </row>
    <row r="1047" spans="50:50" x14ac:dyDescent="0.3">
      <c r="AX1047" s="135" t="s">
        <v>10009</v>
      </c>
    </row>
    <row r="1048" spans="50:50" x14ac:dyDescent="0.3">
      <c r="AX1048" s="135" t="s">
        <v>10016</v>
      </c>
    </row>
    <row r="1049" spans="50:50" x14ac:dyDescent="0.3">
      <c r="AX1049" s="135" t="s">
        <v>6916</v>
      </c>
    </row>
    <row r="1050" spans="50:50" x14ac:dyDescent="0.3">
      <c r="AX1050" s="135" t="s">
        <v>10022</v>
      </c>
    </row>
    <row r="1051" spans="50:50" x14ac:dyDescent="0.3">
      <c r="AX1051" s="135" t="s">
        <v>6923</v>
      </c>
    </row>
    <row r="1052" spans="50:50" x14ac:dyDescent="0.3">
      <c r="AX1052" s="135" t="s">
        <v>10028</v>
      </c>
    </row>
    <row r="1053" spans="50:50" x14ac:dyDescent="0.3">
      <c r="AX1053" s="135" t="s">
        <v>4784</v>
      </c>
    </row>
    <row r="1054" spans="50:50" x14ac:dyDescent="0.3">
      <c r="AX1054" s="135" t="s">
        <v>10035</v>
      </c>
    </row>
    <row r="1055" spans="50:50" x14ac:dyDescent="0.3">
      <c r="AX1055" s="135" t="s">
        <v>10041</v>
      </c>
    </row>
    <row r="1056" spans="50:50" x14ac:dyDescent="0.3">
      <c r="AX1056" s="135" t="s">
        <v>6930</v>
      </c>
    </row>
    <row r="1057" spans="50:50" x14ac:dyDescent="0.3">
      <c r="AX1057" s="135" t="s">
        <v>10048</v>
      </c>
    </row>
    <row r="1058" spans="50:50" x14ac:dyDescent="0.3">
      <c r="AX1058" s="135" t="s">
        <v>10054</v>
      </c>
    </row>
    <row r="1059" spans="50:50" x14ac:dyDescent="0.3">
      <c r="AX1059" s="135" t="s">
        <v>4791</v>
      </c>
    </row>
    <row r="1060" spans="50:50" x14ac:dyDescent="0.3">
      <c r="AX1060" s="135" t="s">
        <v>4797</v>
      </c>
    </row>
    <row r="1061" spans="50:50" x14ac:dyDescent="0.3">
      <c r="AX1061" s="135" t="s">
        <v>6935</v>
      </c>
    </row>
    <row r="1062" spans="50:50" x14ac:dyDescent="0.3">
      <c r="AX1062" s="135" t="s">
        <v>6941</v>
      </c>
    </row>
    <row r="1063" spans="50:50" x14ac:dyDescent="0.3">
      <c r="AX1063" s="135" t="s">
        <v>10060</v>
      </c>
    </row>
    <row r="1064" spans="50:50" x14ac:dyDescent="0.3">
      <c r="AX1064" s="135" t="s">
        <v>6949</v>
      </c>
    </row>
    <row r="1065" spans="50:50" x14ac:dyDescent="0.3">
      <c r="AX1065" s="135" t="s">
        <v>10066</v>
      </c>
    </row>
    <row r="1066" spans="50:50" x14ac:dyDescent="0.3">
      <c r="AX1066" s="135" t="s">
        <v>6950</v>
      </c>
    </row>
    <row r="1067" spans="50:50" x14ac:dyDescent="0.3">
      <c r="AX1067" s="135" t="s">
        <v>4805</v>
      </c>
    </row>
    <row r="1068" spans="50:50" x14ac:dyDescent="0.3">
      <c r="AX1068" s="135" t="s">
        <v>10074</v>
      </c>
    </row>
    <row r="1069" spans="50:50" x14ac:dyDescent="0.3">
      <c r="AX1069" s="135" t="s">
        <v>4811</v>
      </c>
    </row>
    <row r="1070" spans="50:50" x14ac:dyDescent="0.3">
      <c r="AX1070" s="135" t="s">
        <v>10075</v>
      </c>
    </row>
    <row r="1071" spans="50:50" x14ac:dyDescent="0.3">
      <c r="AX1071" s="135" t="s">
        <v>1257</v>
      </c>
    </row>
    <row r="1072" spans="50:50" x14ac:dyDescent="0.3">
      <c r="AX1072" s="135" t="s">
        <v>10080</v>
      </c>
    </row>
    <row r="1073" spans="50:50" x14ac:dyDescent="0.3">
      <c r="AX1073" s="135" t="s">
        <v>10087</v>
      </c>
    </row>
    <row r="1074" spans="50:50" x14ac:dyDescent="0.3">
      <c r="AX1074" s="135" t="s">
        <v>4817</v>
      </c>
    </row>
    <row r="1075" spans="50:50" x14ac:dyDescent="0.3">
      <c r="AX1075" s="135" t="s">
        <v>6957</v>
      </c>
    </row>
    <row r="1076" spans="50:50" x14ac:dyDescent="0.3">
      <c r="AX1076" s="135" t="s">
        <v>4822</v>
      </c>
    </row>
    <row r="1077" spans="50:50" x14ac:dyDescent="0.3">
      <c r="AX1077" s="135" t="s">
        <v>4828</v>
      </c>
    </row>
    <row r="1078" spans="50:50" x14ac:dyDescent="0.3">
      <c r="AX1078" s="135" t="s">
        <v>4833</v>
      </c>
    </row>
    <row r="1079" spans="50:50" x14ac:dyDescent="0.3">
      <c r="AX1079" s="135" t="s">
        <v>6963</v>
      </c>
    </row>
    <row r="1080" spans="50:50" x14ac:dyDescent="0.3">
      <c r="AX1080" s="135" t="s">
        <v>6964</v>
      </c>
    </row>
    <row r="1081" spans="50:50" x14ac:dyDescent="0.3">
      <c r="AX1081" s="135" t="s">
        <v>6969</v>
      </c>
    </row>
    <row r="1082" spans="50:50" x14ac:dyDescent="0.3">
      <c r="AX1082" s="135" t="s">
        <v>6974</v>
      </c>
    </row>
    <row r="1083" spans="50:50" x14ac:dyDescent="0.3">
      <c r="AX1083" s="135" t="s">
        <v>10095</v>
      </c>
    </row>
    <row r="1084" spans="50:50" x14ac:dyDescent="0.3">
      <c r="AX1084" s="135" t="s">
        <v>10101</v>
      </c>
    </row>
    <row r="1085" spans="50:50" x14ac:dyDescent="0.3">
      <c r="AX1085" s="135" t="s">
        <v>6980</v>
      </c>
    </row>
    <row r="1086" spans="50:50" x14ac:dyDescent="0.3">
      <c r="AX1086" s="135" t="s">
        <v>10108</v>
      </c>
    </row>
    <row r="1087" spans="50:50" x14ac:dyDescent="0.3">
      <c r="AX1087" s="135" t="s">
        <v>10114</v>
      </c>
    </row>
    <row r="1088" spans="50:50" x14ac:dyDescent="0.3">
      <c r="AX1088" s="135" t="s">
        <v>10120</v>
      </c>
    </row>
    <row r="1089" spans="50:50" x14ac:dyDescent="0.3">
      <c r="AX1089" s="135" t="s">
        <v>4837</v>
      </c>
    </row>
    <row r="1090" spans="50:50" x14ac:dyDescent="0.3">
      <c r="AX1090" s="135" t="s">
        <v>10121</v>
      </c>
    </row>
    <row r="1091" spans="50:50" x14ac:dyDescent="0.3">
      <c r="AX1091" s="135" t="s">
        <v>6986</v>
      </c>
    </row>
    <row r="1092" spans="50:50" x14ac:dyDescent="0.3">
      <c r="AX1092" s="135" t="s">
        <v>6993</v>
      </c>
    </row>
    <row r="1093" spans="50:50" x14ac:dyDescent="0.3">
      <c r="AX1093" s="135" t="s">
        <v>6994</v>
      </c>
    </row>
    <row r="1094" spans="50:50" x14ac:dyDescent="0.3">
      <c r="AX1094" s="135" t="s">
        <v>4843</v>
      </c>
    </row>
    <row r="1095" spans="50:50" x14ac:dyDescent="0.3">
      <c r="AX1095" s="135" t="s">
        <v>10126</v>
      </c>
    </row>
    <row r="1096" spans="50:50" x14ac:dyDescent="0.3">
      <c r="AX1096" s="135" t="s">
        <v>10133</v>
      </c>
    </row>
    <row r="1097" spans="50:50" x14ac:dyDescent="0.3">
      <c r="AX1097" s="135" t="s">
        <v>904</v>
      </c>
    </row>
    <row r="1098" spans="50:50" x14ac:dyDescent="0.3">
      <c r="AX1098" s="135" t="s">
        <v>10138</v>
      </c>
    </row>
    <row r="1099" spans="50:50" x14ac:dyDescent="0.3">
      <c r="AX1099" s="135" t="s">
        <v>4850</v>
      </c>
    </row>
    <row r="1100" spans="50:50" x14ac:dyDescent="0.3">
      <c r="AX1100" s="135" t="s">
        <v>7002</v>
      </c>
    </row>
    <row r="1101" spans="50:50" x14ac:dyDescent="0.3">
      <c r="AX1101" s="135" t="s">
        <v>7009</v>
      </c>
    </row>
    <row r="1102" spans="50:50" x14ac:dyDescent="0.3">
      <c r="AX1102" s="135" t="s">
        <v>7015</v>
      </c>
    </row>
    <row r="1103" spans="50:50" x14ac:dyDescent="0.3">
      <c r="AX1103" s="135" t="s">
        <v>10144</v>
      </c>
    </row>
    <row r="1104" spans="50:50" x14ac:dyDescent="0.3">
      <c r="AX1104" s="135" t="s">
        <v>4856</v>
      </c>
    </row>
    <row r="1105" spans="50:50" x14ac:dyDescent="0.3">
      <c r="AX1105" s="135" t="s">
        <v>1259</v>
      </c>
    </row>
    <row r="1106" spans="50:50" x14ac:dyDescent="0.3">
      <c r="AX1106" s="135" t="s">
        <v>10150</v>
      </c>
    </row>
    <row r="1107" spans="50:50" x14ac:dyDescent="0.3">
      <c r="AX1107" s="135" t="s">
        <v>7023</v>
      </c>
    </row>
    <row r="1108" spans="50:50" x14ac:dyDescent="0.3">
      <c r="AX1108" s="135" t="s">
        <v>4863</v>
      </c>
    </row>
    <row r="1109" spans="50:50" x14ac:dyDescent="0.3">
      <c r="AX1109" s="135" t="s">
        <v>4869</v>
      </c>
    </row>
    <row r="1110" spans="50:50" x14ac:dyDescent="0.3">
      <c r="AX1110" s="135" t="s">
        <v>4877</v>
      </c>
    </row>
    <row r="1111" spans="50:50" x14ac:dyDescent="0.3">
      <c r="AX1111" s="135" t="s">
        <v>10157</v>
      </c>
    </row>
    <row r="1112" spans="50:50" x14ac:dyDescent="0.3">
      <c r="AX1112" s="135" t="s">
        <v>10164</v>
      </c>
    </row>
    <row r="1113" spans="50:50" x14ac:dyDescent="0.3">
      <c r="AX1113" s="135" t="s">
        <v>10171</v>
      </c>
    </row>
    <row r="1114" spans="50:50" x14ac:dyDescent="0.3">
      <c r="AX1114" s="135" t="s">
        <v>7029</v>
      </c>
    </row>
    <row r="1115" spans="50:50" x14ac:dyDescent="0.3">
      <c r="AX1115" s="135" t="s">
        <v>445</v>
      </c>
    </row>
    <row r="1116" spans="50:50" x14ac:dyDescent="0.3">
      <c r="AX1116" s="135" t="s">
        <v>10172</v>
      </c>
    </row>
    <row r="1117" spans="50:50" x14ac:dyDescent="0.3">
      <c r="AX1117" s="135" t="s">
        <v>4884</v>
      </c>
    </row>
    <row r="1118" spans="50:50" x14ac:dyDescent="0.3">
      <c r="AX1118" s="135" t="s">
        <v>7036</v>
      </c>
    </row>
    <row r="1119" spans="50:50" x14ac:dyDescent="0.3">
      <c r="AX1119" s="135" t="s">
        <v>7042</v>
      </c>
    </row>
    <row r="1120" spans="50:50" x14ac:dyDescent="0.3">
      <c r="AX1120" s="135" t="s">
        <v>4892</v>
      </c>
    </row>
    <row r="1121" spans="50:50" x14ac:dyDescent="0.3">
      <c r="AX1121" s="135" t="s">
        <v>7049</v>
      </c>
    </row>
    <row r="1122" spans="50:50" x14ac:dyDescent="0.3">
      <c r="AX1122" s="135" t="s">
        <v>7055</v>
      </c>
    </row>
    <row r="1123" spans="50:50" x14ac:dyDescent="0.3">
      <c r="AX1123" s="135" t="s">
        <v>10179</v>
      </c>
    </row>
    <row r="1124" spans="50:50" x14ac:dyDescent="0.3">
      <c r="AX1124" s="135" t="s">
        <v>4900</v>
      </c>
    </row>
    <row r="1125" spans="50:50" x14ac:dyDescent="0.3">
      <c r="AX1125" s="135" t="s">
        <v>10185</v>
      </c>
    </row>
    <row r="1126" spans="50:50" x14ac:dyDescent="0.3">
      <c r="AX1126" s="135" t="s">
        <v>10190</v>
      </c>
    </row>
    <row r="1127" spans="50:50" x14ac:dyDescent="0.3">
      <c r="AX1127" s="135" t="s">
        <v>7060</v>
      </c>
    </row>
    <row r="1128" spans="50:50" x14ac:dyDescent="0.3">
      <c r="AX1128" s="135" t="s">
        <v>4907</v>
      </c>
    </row>
    <row r="1129" spans="50:50" x14ac:dyDescent="0.3">
      <c r="AX1129" s="135" t="s">
        <v>7061</v>
      </c>
    </row>
    <row r="1130" spans="50:50" x14ac:dyDescent="0.3">
      <c r="AX1130" s="135" t="s">
        <v>7062</v>
      </c>
    </row>
    <row r="1131" spans="50:50" x14ac:dyDescent="0.3">
      <c r="AX1131" s="135" t="s">
        <v>4912</v>
      </c>
    </row>
    <row r="1132" spans="50:50" x14ac:dyDescent="0.3">
      <c r="AX1132" s="135" t="s">
        <v>7069</v>
      </c>
    </row>
    <row r="1133" spans="50:50" x14ac:dyDescent="0.3">
      <c r="AX1133" s="135" t="s">
        <v>7076</v>
      </c>
    </row>
    <row r="1134" spans="50:50" x14ac:dyDescent="0.3">
      <c r="AX1134" s="135" t="s">
        <v>10196</v>
      </c>
    </row>
    <row r="1135" spans="50:50" x14ac:dyDescent="0.3">
      <c r="AX1135" s="135" t="s">
        <v>10196</v>
      </c>
    </row>
    <row r="1136" spans="50:50" x14ac:dyDescent="0.3">
      <c r="AX1136" s="135" t="s">
        <v>10202</v>
      </c>
    </row>
    <row r="1137" spans="50:50" x14ac:dyDescent="0.3">
      <c r="AX1137" s="135" t="s">
        <v>7081</v>
      </c>
    </row>
    <row r="1138" spans="50:50" x14ac:dyDescent="0.3">
      <c r="AX1138" s="135" t="s">
        <v>4918</v>
      </c>
    </row>
    <row r="1139" spans="50:50" x14ac:dyDescent="0.3">
      <c r="AX1139" s="135" t="s">
        <v>4924</v>
      </c>
    </row>
    <row r="1140" spans="50:50" x14ac:dyDescent="0.3">
      <c r="AX1140" s="135" t="s">
        <v>10203</v>
      </c>
    </row>
    <row r="1141" spans="50:50" x14ac:dyDescent="0.3">
      <c r="AX1141" s="135" t="s">
        <v>4931</v>
      </c>
    </row>
    <row r="1142" spans="50:50" x14ac:dyDescent="0.3">
      <c r="AX1142" s="135" t="s">
        <v>7088</v>
      </c>
    </row>
    <row r="1143" spans="50:50" x14ac:dyDescent="0.3">
      <c r="AX1143" s="135" t="s">
        <v>4937</v>
      </c>
    </row>
    <row r="1144" spans="50:50" x14ac:dyDescent="0.3">
      <c r="AX1144" s="135" t="s">
        <v>4944</v>
      </c>
    </row>
    <row r="1145" spans="50:50" x14ac:dyDescent="0.3">
      <c r="AX1145" s="135" t="s">
        <v>10210</v>
      </c>
    </row>
    <row r="1146" spans="50:50" x14ac:dyDescent="0.3">
      <c r="AX1146" s="135" t="s">
        <v>7095</v>
      </c>
    </row>
    <row r="1147" spans="50:50" x14ac:dyDescent="0.3">
      <c r="AX1147" s="135" t="s">
        <v>10216</v>
      </c>
    </row>
    <row r="1148" spans="50:50" x14ac:dyDescent="0.3">
      <c r="AX1148" s="135" t="s">
        <v>4950</v>
      </c>
    </row>
    <row r="1149" spans="50:50" x14ac:dyDescent="0.3">
      <c r="AX1149" s="135" t="s">
        <v>4959</v>
      </c>
    </row>
    <row r="1150" spans="50:50" x14ac:dyDescent="0.3">
      <c r="AX1150" s="135" t="s">
        <v>7102</v>
      </c>
    </row>
    <row r="1151" spans="50:50" x14ac:dyDescent="0.3">
      <c r="AX1151" s="135" t="s">
        <v>7108</v>
      </c>
    </row>
    <row r="1152" spans="50:50" x14ac:dyDescent="0.3">
      <c r="AX1152" s="135" t="s">
        <v>4963</v>
      </c>
    </row>
    <row r="1153" spans="50:50" x14ac:dyDescent="0.3">
      <c r="AX1153" s="135" t="s">
        <v>7116</v>
      </c>
    </row>
    <row r="1154" spans="50:50" x14ac:dyDescent="0.3">
      <c r="AX1154" s="135" t="s">
        <v>10222</v>
      </c>
    </row>
    <row r="1155" spans="50:50" x14ac:dyDescent="0.3">
      <c r="AX1155" s="135" t="s">
        <v>10229</v>
      </c>
    </row>
    <row r="1156" spans="50:50" x14ac:dyDescent="0.3">
      <c r="AX1156" s="135" t="s">
        <v>4970</v>
      </c>
    </row>
    <row r="1157" spans="50:50" x14ac:dyDescent="0.3">
      <c r="AX1157" s="135" t="s">
        <v>10234</v>
      </c>
    </row>
    <row r="1158" spans="50:50" x14ac:dyDescent="0.3">
      <c r="AX1158" s="135" t="s">
        <v>4976</v>
      </c>
    </row>
    <row r="1159" spans="50:50" x14ac:dyDescent="0.3">
      <c r="AX1159" s="135" t="s">
        <v>7122</v>
      </c>
    </row>
    <row r="1160" spans="50:50" x14ac:dyDescent="0.3">
      <c r="AX1160" s="135" t="s">
        <v>7128</v>
      </c>
    </row>
    <row r="1161" spans="50:50" x14ac:dyDescent="0.3">
      <c r="AX1161" s="135" t="s">
        <v>10241</v>
      </c>
    </row>
    <row r="1162" spans="50:50" x14ac:dyDescent="0.3">
      <c r="AX1162" s="135" t="s">
        <v>4982</v>
      </c>
    </row>
    <row r="1163" spans="50:50" x14ac:dyDescent="0.3">
      <c r="AX1163" s="135" t="s">
        <v>4988</v>
      </c>
    </row>
    <row r="1164" spans="50:50" x14ac:dyDescent="0.3">
      <c r="AX1164" s="135" t="s">
        <v>10247</v>
      </c>
    </row>
    <row r="1165" spans="50:50" x14ac:dyDescent="0.3">
      <c r="AX1165" s="135" t="s">
        <v>7134</v>
      </c>
    </row>
    <row r="1166" spans="50:50" x14ac:dyDescent="0.3">
      <c r="AX1166" s="135" t="s">
        <v>4993</v>
      </c>
    </row>
    <row r="1167" spans="50:50" x14ac:dyDescent="0.3">
      <c r="AX1167" s="135" t="s">
        <v>4999</v>
      </c>
    </row>
    <row r="1168" spans="50:50" x14ac:dyDescent="0.3">
      <c r="AX1168" s="135" t="s">
        <v>5005</v>
      </c>
    </row>
    <row r="1169" spans="50:50" x14ac:dyDescent="0.3">
      <c r="AX1169" s="135" t="s">
        <v>10253</v>
      </c>
    </row>
    <row r="1170" spans="50:50" x14ac:dyDescent="0.3">
      <c r="AX1170" s="135" t="s">
        <v>10259</v>
      </c>
    </row>
    <row r="1171" spans="50:50" x14ac:dyDescent="0.3">
      <c r="AX1171" s="135" t="s">
        <v>10265</v>
      </c>
    </row>
    <row r="1172" spans="50:50" x14ac:dyDescent="0.3">
      <c r="AX1172" s="135" t="s">
        <v>10272</v>
      </c>
    </row>
    <row r="1173" spans="50:50" x14ac:dyDescent="0.3">
      <c r="AX1173" s="135" t="s">
        <v>10278</v>
      </c>
    </row>
    <row r="1174" spans="50:50" x14ac:dyDescent="0.3">
      <c r="AX1174" s="135" t="s">
        <v>5013</v>
      </c>
    </row>
    <row r="1175" spans="50:50" x14ac:dyDescent="0.3">
      <c r="AX1175" s="135" t="s">
        <v>7140</v>
      </c>
    </row>
    <row r="1176" spans="50:50" x14ac:dyDescent="0.3">
      <c r="AX1176" s="135" t="s">
        <v>5019</v>
      </c>
    </row>
    <row r="1177" spans="50:50" x14ac:dyDescent="0.3">
      <c r="AX1177" s="135" t="s">
        <v>7146</v>
      </c>
    </row>
    <row r="1178" spans="50:50" x14ac:dyDescent="0.3">
      <c r="AX1178" s="135" t="s">
        <v>10285</v>
      </c>
    </row>
    <row r="1179" spans="50:50" x14ac:dyDescent="0.3">
      <c r="AX1179" s="135" t="s">
        <v>5026</v>
      </c>
    </row>
    <row r="1180" spans="50:50" x14ac:dyDescent="0.3">
      <c r="AX1180" s="135" t="s">
        <v>10291</v>
      </c>
    </row>
    <row r="1181" spans="50:50" x14ac:dyDescent="0.3">
      <c r="AX1181" s="135" t="s">
        <v>5032</v>
      </c>
    </row>
    <row r="1182" spans="50:50" x14ac:dyDescent="0.3">
      <c r="AX1182" s="135" t="s">
        <v>7147</v>
      </c>
    </row>
    <row r="1183" spans="50:50" x14ac:dyDescent="0.3">
      <c r="AX1183" s="135" t="s">
        <v>10298</v>
      </c>
    </row>
    <row r="1184" spans="50:50" x14ac:dyDescent="0.3">
      <c r="AX1184" s="135" t="s">
        <v>7153</v>
      </c>
    </row>
    <row r="1185" spans="50:50" x14ac:dyDescent="0.3">
      <c r="AX1185" s="135" t="s">
        <v>5038</v>
      </c>
    </row>
    <row r="1186" spans="50:50" x14ac:dyDescent="0.3">
      <c r="AX1186" s="135" t="s">
        <v>5044</v>
      </c>
    </row>
    <row r="1187" spans="50:50" x14ac:dyDescent="0.3">
      <c r="AX1187" s="135" t="s">
        <v>7159</v>
      </c>
    </row>
    <row r="1188" spans="50:50" x14ac:dyDescent="0.3">
      <c r="AX1188" s="135" t="s">
        <v>7165</v>
      </c>
    </row>
    <row r="1189" spans="50:50" x14ac:dyDescent="0.3">
      <c r="AX1189" s="135" t="s">
        <v>10305</v>
      </c>
    </row>
    <row r="1190" spans="50:50" x14ac:dyDescent="0.3">
      <c r="AX1190" s="135" t="s">
        <v>5049</v>
      </c>
    </row>
    <row r="1191" spans="50:50" x14ac:dyDescent="0.3">
      <c r="AX1191" s="135" t="s">
        <v>10311</v>
      </c>
    </row>
    <row r="1192" spans="50:50" x14ac:dyDescent="0.3">
      <c r="AX1192" s="135" t="s">
        <v>10318</v>
      </c>
    </row>
    <row r="1193" spans="50:50" x14ac:dyDescent="0.3">
      <c r="AX1193" s="135" t="s">
        <v>5056</v>
      </c>
    </row>
    <row r="1194" spans="50:50" x14ac:dyDescent="0.3">
      <c r="AX1194" s="135" t="s">
        <v>5062</v>
      </c>
    </row>
    <row r="1195" spans="50:50" x14ac:dyDescent="0.3">
      <c r="AX1195" s="135" t="s">
        <v>10325</v>
      </c>
    </row>
    <row r="1196" spans="50:50" x14ac:dyDescent="0.3">
      <c r="AX1196" s="135" t="s">
        <v>10331</v>
      </c>
    </row>
    <row r="1197" spans="50:50" x14ac:dyDescent="0.3">
      <c r="AX1197" s="135" t="s">
        <v>5066</v>
      </c>
    </row>
    <row r="1198" spans="50:50" x14ac:dyDescent="0.3">
      <c r="AX1198" s="135" t="s">
        <v>5070</v>
      </c>
    </row>
    <row r="1199" spans="50:50" x14ac:dyDescent="0.3">
      <c r="AX1199" s="135" t="s">
        <v>7171</v>
      </c>
    </row>
    <row r="1200" spans="50:50" x14ac:dyDescent="0.3">
      <c r="AX1200" s="135" t="s">
        <v>10337</v>
      </c>
    </row>
    <row r="1201" spans="50:50" x14ac:dyDescent="0.3">
      <c r="AX1201" s="135" t="s">
        <v>10338</v>
      </c>
    </row>
    <row r="1202" spans="50:50" x14ac:dyDescent="0.3">
      <c r="AX1202" s="135" t="s">
        <v>10339</v>
      </c>
    </row>
    <row r="1203" spans="50:50" x14ac:dyDescent="0.3">
      <c r="AX1203" s="135" t="s">
        <v>10345</v>
      </c>
    </row>
    <row r="1204" spans="50:50" x14ac:dyDescent="0.3">
      <c r="AX1204" s="135" t="s">
        <v>7178</v>
      </c>
    </row>
    <row r="1205" spans="50:50" x14ac:dyDescent="0.3">
      <c r="AX1205" s="135" t="s">
        <v>7185</v>
      </c>
    </row>
    <row r="1206" spans="50:50" x14ac:dyDescent="0.3">
      <c r="AX1206" s="135" t="s">
        <v>10352</v>
      </c>
    </row>
    <row r="1207" spans="50:50" x14ac:dyDescent="0.3">
      <c r="AX1207" s="135" t="s">
        <v>7191</v>
      </c>
    </row>
    <row r="1208" spans="50:50" x14ac:dyDescent="0.3">
      <c r="AX1208" s="135" t="s">
        <v>5077</v>
      </c>
    </row>
    <row r="1209" spans="50:50" x14ac:dyDescent="0.3">
      <c r="AX1209" s="135" t="s">
        <v>5083</v>
      </c>
    </row>
    <row r="1210" spans="50:50" x14ac:dyDescent="0.3">
      <c r="AX1210" s="135" t="s">
        <v>10359</v>
      </c>
    </row>
    <row r="1211" spans="50:50" x14ac:dyDescent="0.3">
      <c r="AX1211" s="135" t="s">
        <v>5089</v>
      </c>
    </row>
    <row r="1212" spans="50:50" x14ac:dyDescent="0.3">
      <c r="AX1212" s="135" t="s">
        <v>10365</v>
      </c>
    </row>
    <row r="1213" spans="50:50" x14ac:dyDescent="0.3">
      <c r="AX1213" s="135" t="s">
        <v>459</v>
      </c>
    </row>
    <row r="1214" spans="50:50" x14ac:dyDescent="0.3">
      <c r="AX1214" s="135" t="s">
        <v>5095</v>
      </c>
    </row>
    <row r="1215" spans="50:50" x14ac:dyDescent="0.3">
      <c r="AX1215" s="135" t="s">
        <v>10371</v>
      </c>
    </row>
    <row r="1216" spans="50:50" x14ac:dyDescent="0.3">
      <c r="AX1216" s="135" t="s">
        <v>5103</v>
      </c>
    </row>
    <row r="1217" spans="50:50" x14ac:dyDescent="0.3">
      <c r="AX1217" s="135" t="s">
        <v>10378</v>
      </c>
    </row>
    <row r="1218" spans="50:50" x14ac:dyDescent="0.3">
      <c r="AX1218" s="135" t="s">
        <v>468</v>
      </c>
    </row>
    <row r="1219" spans="50:50" x14ac:dyDescent="0.3">
      <c r="AX1219" s="135" t="s">
        <v>5110</v>
      </c>
    </row>
    <row r="1220" spans="50:50" x14ac:dyDescent="0.3">
      <c r="AX1220" s="135" t="s">
        <v>7197</v>
      </c>
    </row>
    <row r="1221" spans="50:50" x14ac:dyDescent="0.3">
      <c r="AX1221" s="135" t="s">
        <v>10384</v>
      </c>
    </row>
    <row r="1222" spans="50:50" x14ac:dyDescent="0.3">
      <c r="AX1222" s="135" t="s">
        <v>10390</v>
      </c>
    </row>
    <row r="1223" spans="50:50" x14ac:dyDescent="0.3">
      <c r="AX1223" s="135" t="s">
        <v>7204</v>
      </c>
    </row>
    <row r="1224" spans="50:50" x14ac:dyDescent="0.3">
      <c r="AX1224" s="135" t="s">
        <v>5119</v>
      </c>
    </row>
    <row r="1225" spans="50:50" x14ac:dyDescent="0.3">
      <c r="AX1225" s="135" t="s">
        <v>5124</v>
      </c>
    </row>
    <row r="1226" spans="50:50" x14ac:dyDescent="0.3">
      <c r="AX1226" s="135" t="s">
        <v>10395</v>
      </c>
    </row>
    <row r="1227" spans="50:50" x14ac:dyDescent="0.3">
      <c r="AX1227" s="135" t="s">
        <v>10401</v>
      </c>
    </row>
    <row r="1228" spans="50:50" x14ac:dyDescent="0.3">
      <c r="AX1228" s="135" t="s">
        <v>5132</v>
      </c>
    </row>
    <row r="1229" spans="50:50" x14ac:dyDescent="0.3">
      <c r="AX1229" s="135" t="s">
        <v>5139</v>
      </c>
    </row>
    <row r="1230" spans="50:50" x14ac:dyDescent="0.3">
      <c r="AX1230" s="135" t="s">
        <v>10406</v>
      </c>
    </row>
    <row r="1231" spans="50:50" x14ac:dyDescent="0.3">
      <c r="AX1231" s="135" t="s">
        <v>7209</v>
      </c>
    </row>
    <row r="1232" spans="50:50" x14ac:dyDescent="0.3">
      <c r="AX1232" s="135" t="s">
        <v>5146</v>
      </c>
    </row>
    <row r="1233" spans="50:50" x14ac:dyDescent="0.3">
      <c r="AX1233" s="135" t="s">
        <v>7217</v>
      </c>
    </row>
    <row r="1234" spans="50:50" x14ac:dyDescent="0.3">
      <c r="AX1234" s="135" t="s">
        <v>5152</v>
      </c>
    </row>
    <row r="1235" spans="50:50" x14ac:dyDescent="0.3">
      <c r="AX1235" s="135" t="s">
        <v>7224</v>
      </c>
    </row>
    <row r="1236" spans="50:50" x14ac:dyDescent="0.3">
      <c r="AX1236" s="135" t="s">
        <v>7230</v>
      </c>
    </row>
    <row r="1237" spans="50:50" x14ac:dyDescent="0.3">
      <c r="AX1237" s="135" t="s">
        <v>7236</v>
      </c>
    </row>
    <row r="1238" spans="50:50" x14ac:dyDescent="0.3">
      <c r="AX1238" s="135" t="s">
        <v>5158</v>
      </c>
    </row>
    <row r="1239" spans="50:50" x14ac:dyDescent="0.3">
      <c r="AX1239" s="135" t="s">
        <v>5164</v>
      </c>
    </row>
    <row r="1240" spans="50:50" x14ac:dyDescent="0.3">
      <c r="AX1240" s="135" t="s">
        <v>10413</v>
      </c>
    </row>
    <row r="1241" spans="50:50" x14ac:dyDescent="0.3">
      <c r="AX1241" s="135" t="s">
        <v>7243</v>
      </c>
    </row>
    <row r="1242" spans="50:50" x14ac:dyDescent="0.3">
      <c r="AX1242" s="135" t="s">
        <v>2738</v>
      </c>
    </row>
    <row r="1243" spans="50:50" x14ac:dyDescent="0.3">
      <c r="AX1243" s="135" t="s">
        <v>5170</v>
      </c>
    </row>
    <row r="1244" spans="50:50" x14ac:dyDescent="0.3">
      <c r="AX1244" s="135" t="s">
        <v>7249</v>
      </c>
    </row>
    <row r="1245" spans="50:50" x14ac:dyDescent="0.3">
      <c r="AX1245" s="135" t="s">
        <v>10419</v>
      </c>
    </row>
    <row r="1246" spans="50:50" x14ac:dyDescent="0.3">
      <c r="AX1246" s="135" t="s">
        <v>10425</v>
      </c>
    </row>
    <row r="1247" spans="50:50" x14ac:dyDescent="0.3">
      <c r="AX1247" s="135" t="s">
        <v>5176</v>
      </c>
    </row>
    <row r="1248" spans="50:50" x14ac:dyDescent="0.3">
      <c r="AX1248" s="135" t="s">
        <v>7256</v>
      </c>
    </row>
    <row r="1249" spans="50:50" x14ac:dyDescent="0.3">
      <c r="AX1249" s="135" t="s">
        <v>7262</v>
      </c>
    </row>
    <row r="1250" spans="50:50" x14ac:dyDescent="0.3">
      <c r="AX1250" s="135" t="s">
        <v>10432</v>
      </c>
    </row>
    <row r="1251" spans="50:50" x14ac:dyDescent="0.3">
      <c r="AX1251" s="135" t="s">
        <v>7268</v>
      </c>
    </row>
    <row r="1252" spans="50:50" x14ac:dyDescent="0.3">
      <c r="AX1252" s="135" t="s">
        <v>5182</v>
      </c>
    </row>
    <row r="1253" spans="50:50" x14ac:dyDescent="0.3">
      <c r="AX1253" s="135" t="s">
        <v>7274</v>
      </c>
    </row>
    <row r="1254" spans="50:50" x14ac:dyDescent="0.3">
      <c r="AX1254" s="135" t="s">
        <v>10438</v>
      </c>
    </row>
    <row r="1255" spans="50:50" x14ac:dyDescent="0.3">
      <c r="AX1255" s="135" t="s">
        <v>10438</v>
      </c>
    </row>
    <row r="1256" spans="50:50" x14ac:dyDescent="0.3">
      <c r="AX1256" s="135" t="s">
        <v>5190</v>
      </c>
    </row>
    <row r="1257" spans="50:50" x14ac:dyDescent="0.3">
      <c r="AX1257" s="135" t="s">
        <v>10445</v>
      </c>
    </row>
    <row r="1258" spans="50:50" x14ac:dyDescent="0.3">
      <c r="AX1258" s="135" t="s">
        <v>10452</v>
      </c>
    </row>
    <row r="1259" spans="50:50" x14ac:dyDescent="0.3">
      <c r="AX1259" s="135" t="s">
        <v>5195</v>
      </c>
    </row>
    <row r="1260" spans="50:50" x14ac:dyDescent="0.3">
      <c r="AX1260" s="135" t="s">
        <v>10459</v>
      </c>
    </row>
    <row r="1261" spans="50:50" x14ac:dyDescent="0.3">
      <c r="AX1261" s="135" t="s">
        <v>7280</v>
      </c>
    </row>
    <row r="1262" spans="50:50" x14ac:dyDescent="0.3">
      <c r="AX1262" s="135" t="s">
        <v>7285</v>
      </c>
    </row>
    <row r="1263" spans="50:50" x14ac:dyDescent="0.3">
      <c r="AX1263" s="135" t="s">
        <v>5201</v>
      </c>
    </row>
    <row r="1264" spans="50:50" x14ac:dyDescent="0.3">
      <c r="AX1264" s="135" t="s">
        <v>7291</v>
      </c>
    </row>
    <row r="1265" spans="50:50" x14ac:dyDescent="0.3">
      <c r="AX1265" s="135" t="s">
        <v>7292</v>
      </c>
    </row>
    <row r="1266" spans="50:50" x14ac:dyDescent="0.3">
      <c r="AX1266" s="135" t="s">
        <v>2859</v>
      </c>
    </row>
    <row r="1267" spans="50:50" x14ac:dyDescent="0.3">
      <c r="AX1267" s="135" t="s">
        <v>1311</v>
      </c>
    </row>
    <row r="1268" spans="50:50" x14ac:dyDescent="0.3">
      <c r="AX1268" s="135" t="s">
        <v>7297</v>
      </c>
    </row>
    <row r="1269" spans="50:50" x14ac:dyDescent="0.3">
      <c r="AX1269" s="135" t="s">
        <v>10466</v>
      </c>
    </row>
    <row r="1270" spans="50:50" x14ac:dyDescent="0.3">
      <c r="AX1270" s="135" t="s">
        <v>10471</v>
      </c>
    </row>
    <row r="1271" spans="50:50" x14ac:dyDescent="0.3">
      <c r="AX1271" s="135" t="s">
        <v>10478</v>
      </c>
    </row>
    <row r="1272" spans="50:50" x14ac:dyDescent="0.3">
      <c r="AX1272" s="135" t="s">
        <v>10484</v>
      </c>
    </row>
    <row r="1273" spans="50:50" x14ac:dyDescent="0.3">
      <c r="AX1273" s="135" t="s">
        <v>10490</v>
      </c>
    </row>
    <row r="1274" spans="50:50" x14ac:dyDescent="0.3">
      <c r="AX1274" s="135" t="s">
        <v>7303</v>
      </c>
    </row>
    <row r="1275" spans="50:50" x14ac:dyDescent="0.3">
      <c r="AX1275" s="135" t="s">
        <v>10496</v>
      </c>
    </row>
    <row r="1276" spans="50:50" x14ac:dyDescent="0.3">
      <c r="AX1276" s="135" t="s">
        <v>5207</v>
      </c>
    </row>
    <row r="1277" spans="50:50" x14ac:dyDescent="0.3">
      <c r="AX1277" s="135" t="s">
        <v>7309</v>
      </c>
    </row>
    <row r="1278" spans="50:50" x14ac:dyDescent="0.3">
      <c r="AX1278" s="135" t="s">
        <v>7310</v>
      </c>
    </row>
    <row r="1279" spans="50:50" x14ac:dyDescent="0.3">
      <c r="AX1279" s="135" t="s">
        <v>5215</v>
      </c>
    </row>
    <row r="1280" spans="50:50" x14ac:dyDescent="0.3">
      <c r="AX1280" s="135" t="s">
        <v>10502</v>
      </c>
    </row>
    <row r="1281" spans="50:50" x14ac:dyDescent="0.3">
      <c r="AX1281" s="135" t="s">
        <v>5221</v>
      </c>
    </row>
    <row r="1282" spans="50:50" x14ac:dyDescent="0.3">
      <c r="AX1282" s="135" t="s">
        <v>7316</v>
      </c>
    </row>
    <row r="1283" spans="50:50" x14ac:dyDescent="0.3">
      <c r="AX1283" s="135" t="s">
        <v>5227</v>
      </c>
    </row>
    <row r="1284" spans="50:50" x14ac:dyDescent="0.3">
      <c r="AX1284" s="135" t="s">
        <v>5227</v>
      </c>
    </row>
    <row r="1285" spans="50:50" x14ac:dyDescent="0.3">
      <c r="AX1285" s="135" t="s">
        <v>7323</v>
      </c>
    </row>
    <row r="1286" spans="50:50" x14ac:dyDescent="0.3">
      <c r="AX1286" s="135" t="s">
        <v>5234</v>
      </c>
    </row>
    <row r="1287" spans="50:50" x14ac:dyDescent="0.3">
      <c r="AX1287" s="135" t="s">
        <v>5240</v>
      </c>
    </row>
    <row r="1288" spans="50:50" x14ac:dyDescent="0.3">
      <c r="AX1288" s="135" t="s">
        <v>10508</v>
      </c>
    </row>
    <row r="1289" spans="50:50" x14ac:dyDescent="0.3">
      <c r="AX1289" s="135" t="s">
        <v>10513</v>
      </c>
    </row>
  </sheetData>
  <sheetProtection algorithmName="SHA-512" hashValue="85mCs8flsBkKlC7/W6x+1bemMfVXRy/8YgmcKkNG9BtLNcNLS5WE2SXmXGQKzGZxHf6v4KH8znSnIFsFMUeuHw==" saltValue="4G4rgOAWDbnb0mQiPdJVMw==" spinCount="100000" sheet="1" objects="1" scenarios="1"/>
  <autoFilter ref="E1:G324" xr:uid="{00000000-0009-0000-0000-000003000000}"/>
  <sortState xmlns:xlrd2="http://schemas.microsoft.com/office/spreadsheetml/2017/richdata2" ref="E2:G166">
    <sortCondition ref="G2:G166"/>
  </sortState>
  <phoneticPr fontId="13" type="noConversion"/>
  <hyperlinks>
    <hyperlink ref="AZ3" r:id="rId1" xr:uid="{00000000-0004-0000-0300-000000000000}"/>
    <hyperlink ref="AZ2" r:id="rId2" xr:uid="{00000000-0004-0000-0300-000001000000}"/>
    <hyperlink ref="AZ4" r:id="rId3" xr:uid="{00000000-0004-0000-0300-000002000000}"/>
    <hyperlink ref="AZ5" r:id="rId4" xr:uid="{00000000-0004-0000-0300-000003000000}"/>
    <hyperlink ref="AZ6" r:id="rId5" xr:uid="{00000000-0004-0000-0300-000004000000}"/>
  </hyperlinks>
  <pageMargins left="0.7" right="0.7" top="0.75" bottom="0.75" header="0.3" footer="0.3"/>
  <drawing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F8AFD6DFBE0B4683E68C4101A931C9" ma:contentTypeVersion="4" ma:contentTypeDescription="Crear nuevo documento." ma:contentTypeScope="" ma:versionID="b8bd344f3ef77b05986eb301d3dabaf0">
  <xsd:schema xmlns:xsd="http://www.w3.org/2001/XMLSchema" xmlns:xs="http://www.w3.org/2001/XMLSchema" xmlns:p="http://schemas.microsoft.com/office/2006/metadata/properties" xmlns:ns2="59ddd862-7753-4e69-9205-3b1b16500de1" targetNamespace="http://schemas.microsoft.com/office/2006/metadata/properties" ma:root="true" ma:fieldsID="ed1a97af28823adf9ea53f3e8280c876" ns2:_="">
    <xsd:import namespace="59ddd862-7753-4e69-9205-3b1b16500d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dd862-7753-4e69-9205-3b1b16500d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DA559-85A8-4F03-832B-A7D53573C6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ddd862-7753-4e69-9205-3b1b16500d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02AE57-5DB5-4E5B-9FFF-F313E3E941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09D870-3014-4EED-917E-1D67D016E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Hoja3</vt:lpstr>
      <vt:lpstr>Hoja4</vt:lpstr>
      <vt:lpstr>Hoja5</vt:lpstr>
      <vt:lpstr>Incidencias</vt:lpstr>
      <vt:lpstr>Hoja2</vt:lpstr>
      <vt:lpstr>Hoja1</vt:lpstr>
      <vt:lpstr>Trabajadores</vt:lpstr>
      <vt:lpstr>Centros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Antonia Sanchez</dc:creator>
  <cp:lastModifiedBy>Ronald Espinoza</cp:lastModifiedBy>
  <cp:lastPrinted>2025-06-16T06:49:57Z</cp:lastPrinted>
  <dcterms:created xsi:type="dcterms:W3CDTF">2024-02-26T12:29:58Z</dcterms:created>
  <dcterms:modified xsi:type="dcterms:W3CDTF">2025-10-03T10:22:44Z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0x01010039F8AFD6DFBE0B4683E68C4101A931C9</vt:lpwstr>
  </property>
  <property fmtid="{D5CDD505-2E9C-101B-9397-08002B2CF9AE}" pid="3" name="Order">
    <vt:r8>235400</vt:r8>
  </property>
</Properties>
</file>